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480" yWindow="465" windowWidth="18195" windowHeight="8565" tabRatio="871"/>
  </bookViews>
  <sheets>
    <sheet name="Change Log" sheetId="22" r:id="rId1"/>
    <sheet name="Index" sheetId="21" r:id="rId2"/>
    <sheet name="PTRM Inputs" sheetId="20" r:id="rId3"/>
    <sheet name="Instructions" sheetId="15" r:id="rId4"/>
    <sheet name="DNSP Data Inputs 2013-15" sheetId="16" r:id="rId5"/>
    <sheet name="Data 2006-08" sheetId="3" r:id="rId6"/>
    <sheet name="Data 2009-12" sheetId="19" r:id="rId7"/>
    <sheet name="Data 2009-15 (Real $2008)" sheetId="4" r:id="rId8"/>
    <sheet name="Tariff Compliance" sheetId="14" r:id="rId9"/>
    <sheet name="AMI Building Blocks 2009-15" sheetId="13" r:id="rId10"/>
    <sheet name="AMI Tax Depn 2009-15" sheetId="17" r:id="rId11"/>
    <sheet name="AMI RAB 2009-15" sheetId="12" r:id="rId12"/>
    <sheet name="Offset of Costs and Rev 2006-08" sheetId="8" r:id="rId13"/>
    <sheet name="IMRO Decision 2006-10" sheetId="6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</externalReferences>
  <definedNames>
    <definedName name="__123Graph_A" hidden="1">[1]SECTORS!$BP$16:$BP$33</definedName>
    <definedName name="__123Graph_AARREARSB" hidden="1">'[2]00DATES'!$D$276:$D$287</definedName>
    <definedName name="__123Graph_AARREARSG" hidden="1">'[2]00DATES'!$D$192:$D$203</definedName>
    <definedName name="__123Graph_AARREARSS" hidden="1">'[2]00DATES'!$D$220:$D$231</definedName>
    <definedName name="__123Graph_AARREARST" hidden="1">'[2]00DATES'!$D$304:$D$315</definedName>
    <definedName name="__123Graph_ARECOVERIESG" hidden="1">'[2]00DATES'!$D$89:$D$100</definedName>
    <definedName name="__123Graph_ARECOVERIESS" hidden="1">'[2]00DATES'!$B$114:$B$125</definedName>
    <definedName name="__123Graph_AREFFO" hidden="1">'[2]00DATES'!$D$90:$D$101</definedName>
    <definedName name="__123Graph_AVISITSFO" hidden="1">'[2]00DATES'!$D$163:$D$174</definedName>
    <definedName name="__123Graph_BARREARSB" hidden="1">'[2]00DATES'!$F$276:$F$287</definedName>
    <definedName name="__123Graph_BARREARSG" hidden="1">'[2]00DATES'!$F$192:$F$203</definedName>
    <definedName name="__123Graph_BARREARSS" hidden="1">'[2]00DATES'!$F$220:$F$231</definedName>
    <definedName name="__123Graph_BARREARST" hidden="1">'[2]00DATES'!$F$304:$F$315</definedName>
    <definedName name="__123Graph_BRECOVERIESG" hidden="1">'[2]00DATES'!$F$89:$F$100</definedName>
    <definedName name="__123Graph_BRECOVERIESS" hidden="1">'[2]00DATES'!$D$114:$D$125</definedName>
    <definedName name="__123Graph_BREFFO" hidden="1">'[2]00DATES'!$F$90:$F$101</definedName>
    <definedName name="__123Graph_BVISITSFO" hidden="1">'[2]00DATES'!$F$163:$F$174</definedName>
    <definedName name="__123Graph_CRECOVERIESG" hidden="1">'[2]00DATES'!$G$89:$G$100</definedName>
    <definedName name="__123Graph_CRECOVERIESS" hidden="1">'[2]00DATES'!$E$114:$E$125</definedName>
    <definedName name="__123Graph_CVISITSFO" hidden="1">'[2]00DATES'!$G$163:$G$174</definedName>
    <definedName name="__123Graph_CWH2" hidden="1">[1]SECTORS!$CD$33:$CD$71</definedName>
    <definedName name="__123Graph_CWH3" hidden="1">[1]SECTORS!$CH$33:$CH$71</definedName>
    <definedName name="__123Graph_DARREARSB" hidden="1">'[2]00DATES'!$E$276:$E$287</definedName>
    <definedName name="__123Graph_DARREARSG" hidden="1">'[2]00DATES'!$E$192:$E$203</definedName>
    <definedName name="__123Graph_DARREARSS" hidden="1">'[2]00DATES'!$E$220:$E$231</definedName>
    <definedName name="__123Graph_DARREARST" hidden="1">'[2]00DATES'!$E$304:$E$315</definedName>
    <definedName name="__123Graph_DRECOVERIESG" hidden="1">'[2]00DATES'!$E$89:$E$100</definedName>
    <definedName name="__123Graph_DRECOVERIESS" hidden="1">'[2]00DATES'!$C$114:$C$125</definedName>
    <definedName name="__123Graph_DREFFO" hidden="1">'[2]00DATES'!$E$90:$E$101</definedName>
    <definedName name="__123Graph_DVISITSFO" hidden="1">'[2]00DATES'!$E$163:$E$174</definedName>
    <definedName name="__123Graph_X" hidden="1">[1]SECTORS!$A$16:$A$37</definedName>
    <definedName name="__123Graph_XARREARSB" hidden="1">'[2]00DATES'!$A$276:$A$287</definedName>
    <definedName name="__123Graph_XARREARSG" hidden="1">'[2]00DATES'!$A$192:$A$203</definedName>
    <definedName name="__123Graph_XARREARSS" hidden="1">'[2]00DATES'!$A$220:$A$231</definedName>
    <definedName name="__123Graph_XARREARST" hidden="1">'[2]00DATES'!$A$304:$A$315</definedName>
    <definedName name="__123Graph_XRECOVERIESG" hidden="1">'[2]00DATES'!$A$89:$A$100</definedName>
    <definedName name="__123Graph_XRECOVERIESS" hidden="1">'[2]00DATES'!$A$114:$A$125</definedName>
    <definedName name="__123Graph_XVISITSFO" hidden="1">'[2]00DATES'!$A$163:$A$174</definedName>
    <definedName name="_1__123Graph_A__LTR" hidden="1">'[2]00DATES'!$D$8:$D$19</definedName>
    <definedName name="_10__123Graph_D__LTR" hidden="1">'[2]00DATES'!$E$8:$E$19</definedName>
    <definedName name="_101__123Graph_ACHART_2" hidden="1">[3]VIC!$AU$9:$AU$26</definedName>
    <definedName name="_109__123Graph_ACHART_3" hidden="1">[3]VIC!$AB$9:$AB$26</definedName>
    <definedName name="_11__123Graph_DO_S_GAS" hidden="1">'[2]00DATES'!$E$39:$E$50</definedName>
    <definedName name="_110__123Graph_ACHART_30" hidden="1">[3]SA!$BJ$9:$BJ$26</definedName>
    <definedName name="_111__123Graph_ACHART_31" hidden="1">[3]WA!$BJ$9:$BJ$26</definedName>
    <definedName name="_112__123Graph_ACHART_35" hidden="1">[3]WA!$BJ$9:$BJ$26</definedName>
    <definedName name="_116__123Graph_ACHART_3" hidden="1">[3]VIC!$AB$9:$AB$26</definedName>
    <definedName name="_117__123Graph_ACHART_30" hidden="1">[3]SA!$BJ$9:$BJ$26</definedName>
    <definedName name="_118__123Graph_ACHART_31" hidden="1">[3]WA!$BJ$9:$BJ$26</definedName>
    <definedName name="_119__123Graph_ACHART_35" hidden="1">[3]WA!$BJ$9:$BJ$26</definedName>
    <definedName name="_12__123Graph_DT_OVER" hidden="1">'[2]00DATES'!$E$65:$E$76</definedName>
    <definedName name="_126__123Graph_ACHART_4" hidden="1">[3]VIC!$AV$9:$AV$26</definedName>
    <definedName name="_134__123Graph_ACHART_4" hidden="1">[3]VIC!$AV$9:$AV$26</definedName>
    <definedName name="_14__123Graph_ACHART_1" hidden="1">[3]VIC!$AA$9:$AA$26</definedName>
    <definedName name="_140__123Graph_ACHART_5" hidden="1">[3]VIC!$R$5:$R$26</definedName>
    <definedName name="_149__123Graph_ACHART_5" hidden="1">[3]VIC!$R$5:$R$26</definedName>
    <definedName name="_15__123Graph_ACHART_1" hidden="1">[3]VIC!$AA$9:$AA$26</definedName>
    <definedName name="_154__123Graph_ACHART_6" hidden="1">[3]VIC!$S$5:$S$26</definedName>
    <definedName name="_155__123Graph_ACHART_62" hidden="1">[3]ACT!$BA$7:$BA$26</definedName>
    <definedName name="_156__123Graph_ACHART_66" hidden="1">[4]NSW!$AZ$5:$AZ$26</definedName>
    <definedName name="_157__123Graph_ACHART_68" hidden="1">[3]TAS!$AG$5:$AG$26</definedName>
    <definedName name="_158__123Graph_ACHART_69" hidden="1">[4]NSW!$AG$5:$AG$26</definedName>
    <definedName name="_164__123Graph_ACHART_6" hidden="1">[3]VIC!$S$5:$S$26</definedName>
    <definedName name="_165__123Graph_ACHART_62" hidden="1">[3]ACT!$BA$7:$BA$26</definedName>
    <definedName name="_166__123Graph_ACHART_66" hidden="1">[4]NSW!$AZ$5:$AZ$26</definedName>
    <definedName name="_167__123Graph_ACHART_68" hidden="1">[3]TAS!$AG$5:$AG$26</definedName>
    <definedName name="_168__123Graph_ACHART_69" hidden="1">[4]NSW!$AG$5:$AG$26</definedName>
    <definedName name="_172__123Graph_ACHART_7" hidden="1">[3]VIC!$F$5:$F$26</definedName>
    <definedName name="_173__123Graph_ACHART_70" hidden="1">[3]ACT!$J$5:$J$26</definedName>
    <definedName name="_174__123Graph_ACHART_71" hidden="1">[3]ACT!$N$12:$N$27</definedName>
    <definedName name="_183__123Graph_ACHART_7" hidden="1">[3]VIC!$F$5:$F$26</definedName>
    <definedName name="_184__123Graph_ACHART_70" hidden="1">[3]ACT!$J$5:$J$26</definedName>
    <definedName name="_185__123Graph_ACHART_71" hidden="1">[3]ACT!$N$12:$N$27</definedName>
    <definedName name="_188__123Graph_ACHART_8" hidden="1">[3]VIC!$G$5:$G$26</definedName>
    <definedName name="_2__123Graph_AO_S_GAS" hidden="1">'[2]00DATES'!$D$39:$D$50</definedName>
    <definedName name="_200__123Graph_ACHART_8" hidden="1">[3]VIC!$G$5:$G$26</definedName>
    <definedName name="_202__123Graph_ACHART_9" hidden="1">[3]VIC!$BC$5:$BC$26</definedName>
    <definedName name="_210__123Graph_BCHART_1" localSheetId="0" hidden="1">[5]charts!#REF!</definedName>
    <definedName name="_210__123Graph_BCHART_1" hidden="1">[5]charts!#REF!</definedName>
    <definedName name="_215__123Graph_ACHART_9" hidden="1">[3]VIC!$BC$5:$BC$26</definedName>
    <definedName name="_223__123Graph_BCHART_1" localSheetId="0" hidden="1">[5]charts!#REF!</definedName>
    <definedName name="_223__123Graph_BCHART_1" hidden="1">[5]charts!#REF!</definedName>
    <definedName name="_224__123Graph_BCHART_10" hidden="1">[3]VIC!$BA$5:$BA$26</definedName>
    <definedName name="_238__123Graph_BCHART_10" hidden="1">[3]VIC!$BA$5:$BA$26</definedName>
    <definedName name="_238__123Graph_BCHART_11" hidden="1">[3]VIC!$BE$5:$BE$26</definedName>
    <definedName name="_239__123Graph_BCHART_12" hidden="1">[3]VIC!$N$6:$N$26</definedName>
    <definedName name="_253__123Graph_BCHART_11" hidden="1">[3]VIC!$BE$5:$BE$26</definedName>
    <definedName name="_254__123Graph_BCHART_12" hidden="1">[3]VIC!$N$6:$N$26</definedName>
    <definedName name="_257__123Graph_BCHART_13" localSheetId="0" hidden="1">[3]VIC!#REF!</definedName>
    <definedName name="_257__123Graph_BCHART_13" hidden="1">[3]VIC!#REF!</definedName>
    <definedName name="_258__123Graph_BCHART_15" hidden="1">[3]VIC!$AG$6:$AG$26</definedName>
    <definedName name="_259__123Graph_BCHART_16" hidden="1">[3]VIC!$BE$5:$BE$26</definedName>
    <definedName name="_273__123Graph_BCHART_13" localSheetId="0" hidden="1">[3]VIC!#REF!</definedName>
    <definedName name="_273__123Graph_BCHART_13" hidden="1">[3]VIC!#REF!</definedName>
    <definedName name="_273__123Graph_BCHART_2" hidden="1">[3]VIC!$AX$9:$AX$26</definedName>
    <definedName name="_274__123Graph_BCHART_15" hidden="1">[3]VIC!$AG$6:$AG$26</definedName>
    <definedName name="_275__123Graph_BCHART_16" hidden="1">[3]VIC!$BE$5:$BE$26</definedName>
    <definedName name="_28__123Graph_ACHART_10" hidden="1">[3]VIC!$BD$5:$BD$26</definedName>
    <definedName name="_287__123Graph_BCHART_3" hidden="1">[3]VIC!$AF$9:$AF$26</definedName>
    <definedName name="_288__123Graph_BCHART_30" hidden="1">[3]SA!$BI$9:$BI$26</definedName>
    <definedName name="_289__123Graph_BCHART_31" hidden="1">[3]WA!$BI$9:$BI$26</definedName>
    <definedName name="_290__123Graph_BCHART_2" hidden="1">[3]VIC!$AX$9:$AX$26</definedName>
    <definedName name="_290__123Graph_BCHART_35" hidden="1">[3]WA!$BI$9:$BI$26</definedName>
    <definedName name="_3__123Graph_AT_OVER" hidden="1">'[2]00DATES'!$D$65:$D$76</definedName>
    <definedName name="_30__123Graph_ACHART_10" hidden="1">[3]VIC!$BD$5:$BD$26</definedName>
    <definedName name="_304__123Graph_BCHART_4" hidden="1">[3]VIC!$AY$9:$AY$26</definedName>
    <definedName name="_305__123Graph_BCHART_3" hidden="1">[3]VIC!$AF$9:$AF$26</definedName>
    <definedName name="_306__123Graph_BCHART_30" hidden="1">[3]SA!$BI$9:$BI$26</definedName>
    <definedName name="_307__123Graph_BCHART_31" hidden="1">[3]WA!$BI$9:$BI$26</definedName>
    <definedName name="_308__123Graph_BCHART_35" hidden="1">[3]WA!$BI$9:$BI$26</definedName>
    <definedName name="_318__123Graph_BCHART_5" hidden="1">[3]VIC!$U$5:$U$26</definedName>
    <definedName name="_323__123Graph_BCHART_4" hidden="1">[3]VIC!$AY$9:$AY$26</definedName>
    <definedName name="_332__123Graph_BCHART_6" hidden="1">[3]VIC!$V$5:$V$26</definedName>
    <definedName name="_333__123Graph_BCHART_62" hidden="1">[3]ACT!$BB$7:$BB$26</definedName>
    <definedName name="_334__123Graph_BCHART_66" hidden="1">[4]NSW!$BE$5:$BE$26</definedName>
    <definedName name="_335__123Graph_BCHART_68" hidden="1">[3]TAS!$AN$5:$AN$26</definedName>
    <definedName name="_336__123Graph_BCHART_69" hidden="1">[4]NSW!$AN$5:$AN$26</definedName>
    <definedName name="_338__123Graph_BCHART_5" hidden="1">[3]VIC!$U$5:$U$26</definedName>
    <definedName name="_353__123Graph_BCHART_6" hidden="1">[3]VIC!$V$5:$V$26</definedName>
    <definedName name="_354__123Graph_BCHART_62" hidden="1">[3]ACT!$BB$7:$BB$26</definedName>
    <definedName name="_354__123Graph_BCHART_7" localSheetId="0" hidden="1">[3]VIC!#REF!</definedName>
    <definedName name="_354__123Graph_BCHART_7" hidden="1">[3]VIC!#REF!</definedName>
    <definedName name="_355__123Graph_BCHART_66" hidden="1">[4]NSW!$BE$5:$BE$26</definedName>
    <definedName name="_355__123Graph_BCHART_70" hidden="1">[3]ACT!$L$5:$L$26</definedName>
    <definedName name="_356__123Graph_BCHART_68" hidden="1">[3]TAS!$AN$5:$AN$26</definedName>
    <definedName name="_356__123Graph_BCHART_71" hidden="1">[3]ACT!$L$12:$L$27</definedName>
    <definedName name="_357__123Graph_BCHART_69" hidden="1">[4]NSW!$AN$5:$AN$26</definedName>
    <definedName name="_374__123Graph_BCHART_8" localSheetId="0" hidden="1">[3]VIC!#REF!</definedName>
    <definedName name="_374__123Graph_BCHART_8" hidden="1">[3]VIC!#REF!</definedName>
    <definedName name="_376__123Graph_BCHART_7" localSheetId="0" hidden="1">[3]VIC!#REF!</definedName>
    <definedName name="_376__123Graph_BCHART_7" hidden="1">[3]VIC!#REF!</definedName>
    <definedName name="_377__123Graph_BCHART_70" hidden="1">[3]ACT!$L$5:$L$26</definedName>
    <definedName name="_378__123Graph_BCHART_71" hidden="1">[3]ACT!$L$12:$L$27</definedName>
    <definedName name="_388__123Graph_BCHART_9" hidden="1">[3]VIC!$AZ$5:$AZ$26</definedName>
    <definedName name="_396__123Graph_CCHART_1" localSheetId="0" hidden="1">[5]charts!#REF!</definedName>
    <definedName name="_396__123Graph_CCHART_1" hidden="1">[5]charts!#REF!</definedName>
    <definedName name="_397__123Graph_BCHART_8" localSheetId="0" hidden="1">[3]VIC!#REF!</definedName>
    <definedName name="_397__123Graph_BCHART_8" hidden="1">[3]VIC!#REF!</definedName>
    <definedName name="_4__123Graph_B__LTR" hidden="1">'[2]00DATES'!$F$8:$F$19</definedName>
    <definedName name="_404__123Graph_CCHART_10" localSheetId="0" hidden="1">[5]charts!#REF!</definedName>
    <definedName name="_404__123Graph_CCHART_10" hidden="1">[5]charts!#REF!</definedName>
    <definedName name="_412__123Graph_BCHART_9" hidden="1">[3]VIC!$AZ$5:$AZ$26</definedName>
    <definedName name="_418__123Graph_CCHART_11" hidden="1">[3]VIC!$BG$5:$BG$26</definedName>
    <definedName name="_419__123Graph_CCHART_12" hidden="1">[3]VIC!$P$6:$P$26</definedName>
    <definedName name="_42__123Graph_ACHART_11" hidden="1">[3]VIC!$AZ$5:$AZ$26</definedName>
    <definedName name="_420__123Graph_CCHART_1" localSheetId="0" hidden="1">[5]charts!#REF!</definedName>
    <definedName name="_420__123Graph_CCHART_1" hidden="1">[5]charts!#REF!</definedName>
    <definedName name="_420__123Graph_CCHART_13" hidden="1">[3]VIC!$D$9:$D$26</definedName>
    <definedName name="_421__123Graph_CCHART_14" hidden="1">[3]VIC!$C$6:$C$26</definedName>
    <definedName name="_422__123Graph_CCHART_15" hidden="1">[3]VIC!$BE$6:$BE$26</definedName>
    <definedName name="_423__123Graph_CCHART_16" hidden="1">[3]VIC!$BG$5:$BG$26</definedName>
    <definedName name="_428__123Graph_CCHART_10" localSheetId="0" hidden="1">[5]charts!#REF!</definedName>
    <definedName name="_428__123Graph_CCHART_10" hidden="1">[5]charts!#REF!</definedName>
    <definedName name="_437__123Graph_CCHART_2" hidden="1">[3]VIC!$AW$9:$AW$26</definedName>
    <definedName name="_443__123Graph_CCHART_11" hidden="1">[3]VIC!$BG$5:$BG$26</definedName>
    <definedName name="_444__123Graph_CCHART_12" hidden="1">[3]VIC!$P$6:$P$26</definedName>
    <definedName name="_445__123Graph_CCHART_13" hidden="1">[3]VIC!$D$9:$D$26</definedName>
    <definedName name="_445__123Graph_CCHART_3" localSheetId="0" hidden="1">[5]charts!#REF!</definedName>
    <definedName name="_445__123Graph_CCHART_3" hidden="1">[5]charts!#REF!</definedName>
    <definedName name="_446__123Graph_CCHART_14" hidden="1">[3]VIC!$C$6:$C$26</definedName>
    <definedName name="_447__123Graph_CCHART_15" hidden="1">[3]VIC!$BE$6:$BE$26</definedName>
    <definedName name="_448__123Graph_CCHART_16" hidden="1">[3]VIC!$BG$5:$BG$26</definedName>
    <definedName name="_45__123Graph_ACHART_11" hidden="1">[3]VIC!$AZ$5:$AZ$26</definedName>
    <definedName name="_453__123Graph_CCHART_4" localSheetId="0" hidden="1">[5]charts!#REF!</definedName>
    <definedName name="_453__123Graph_CCHART_4" hidden="1">[5]charts!#REF!</definedName>
    <definedName name="_461__123Graph_CCHART_5" localSheetId="0" hidden="1">[5]charts!#REF!</definedName>
    <definedName name="_461__123Graph_CCHART_5" hidden="1">[5]charts!#REF!</definedName>
    <definedName name="_463__123Graph_CCHART_2" hidden="1">[3]VIC!$AW$9:$AW$26</definedName>
    <definedName name="_469__123Graph_CCHART_6" localSheetId="0" hidden="1">[5]charts!#REF!</definedName>
    <definedName name="_469__123Graph_CCHART_6" hidden="1">[5]charts!#REF!</definedName>
    <definedName name="_470__123Graph_CCHART_62" hidden="1">[3]ACT!$BD$7:$BD$26</definedName>
    <definedName name="_471__123Graph_CCHART_3" localSheetId="0" hidden="1">[5]charts!#REF!</definedName>
    <definedName name="_471__123Graph_CCHART_3" hidden="1">[5]charts!#REF!</definedName>
    <definedName name="_471__123Graph_CCHART_66" hidden="1">[4]NSW!$BG$5:$BG$26</definedName>
    <definedName name="_472__123Graph_CCHART_68" hidden="1">[3]TAS!$AU$5:$AU$26</definedName>
    <definedName name="_473__123Graph_CCHART_69" hidden="1">[4]NSW!$AX$5:$AX$26</definedName>
    <definedName name="_479__123Graph_CCHART_4" localSheetId="0" hidden="1">[5]charts!#REF!</definedName>
    <definedName name="_479__123Graph_CCHART_4" hidden="1">[5]charts!#REF!</definedName>
    <definedName name="_481__123Graph_CCHART_7" localSheetId="0" hidden="1">[5]charts!#REF!</definedName>
    <definedName name="_481__123Graph_CCHART_7" hidden="1">[5]charts!#REF!</definedName>
    <definedName name="_482__123Graph_CCHART_70" hidden="1">[3]ACT!$P$5:$P$26</definedName>
    <definedName name="_487__123Graph_CCHART_5" localSheetId="0" hidden="1">[5]charts!#REF!</definedName>
    <definedName name="_487__123Graph_CCHART_5" hidden="1">[5]charts!#REF!</definedName>
    <definedName name="_490__123Graph_CCHART_8" localSheetId="0" hidden="1">[5]charts!#REF!</definedName>
    <definedName name="_490__123Graph_CCHART_8" hidden="1">[5]charts!#REF!</definedName>
    <definedName name="_495__123Graph_CCHART_6" localSheetId="0" hidden="1">[5]charts!#REF!</definedName>
    <definedName name="_495__123Graph_CCHART_6" hidden="1">[5]charts!#REF!</definedName>
    <definedName name="_496__123Graph_CCHART_62" hidden="1">[3]ACT!$BD$7:$BD$26</definedName>
    <definedName name="_497__123Graph_CCHART_66" hidden="1">[4]NSW!$BG$5:$BG$26</definedName>
    <definedName name="_498__123Graph_CCHART_68" hidden="1">[3]TAS!$AU$5:$AU$26</definedName>
    <definedName name="_498__123Graph_CCHART_9" localSheetId="0" hidden="1">[5]charts!#REF!</definedName>
    <definedName name="_498__123Graph_CCHART_9" hidden="1">[5]charts!#REF!</definedName>
    <definedName name="_499__123Graph_CCHART_69" hidden="1">[4]NSW!$AX$5:$AX$26</definedName>
    <definedName name="_499__123Graph_DCHART_1" hidden="1">[3]VIC!$W$9:$W$26</definedName>
    <definedName name="_5__123Graph_BO_S_GAS" hidden="1">'[2]00DATES'!$F$39:$F$50</definedName>
    <definedName name="_507__123Graph_CCHART_7" localSheetId="0" hidden="1">[5]charts!#REF!</definedName>
    <definedName name="_507__123Graph_CCHART_7" hidden="1">[5]charts!#REF!</definedName>
    <definedName name="_507__123Graph_DCHART_10" localSheetId="0" hidden="1">[5]charts!#REF!</definedName>
    <definedName name="_507__123Graph_DCHART_10" hidden="1">[5]charts!#REF!</definedName>
    <definedName name="_508__123Graph_CCHART_70" hidden="1">[3]ACT!$P$5:$P$26</definedName>
    <definedName name="_508__123Graph_DCHART_11" hidden="1">[3]VIC!$BI$5:$BI$26</definedName>
    <definedName name="_509__123Graph_DCHART_13" hidden="1">[3]VIC!$B$9:$B$26</definedName>
    <definedName name="_510__123Graph_DCHART_16" hidden="1">[3]VIC!$BI$5:$BI$26</definedName>
    <definedName name="_511__123Graph_DCHART_2" hidden="1">[3]VIC!$AG$9:$AG$26</definedName>
    <definedName name="_512__123Graph_DCHART_66" hidden="1">[4]NSW!$BI$5:$BI$26</definedName>
    <definedName name="_513__123Graph_DCHART_68" hidden="1">[3]TAS!$AW$5:$AW$26</definedName>
    <definedName name="_514__123Graph_DCHART_70" hidden="1">[3]ACT!$R$5:$R$26</definedName>
    <definedName name="_516__123Graph_CCHART_8" localSheetId="0" hidden="1">[5]charts!#REF!</definedName>
    <definedName name="_516__123Graph_CCHART_8" hidden="1">[5]charts!#REF!</definedName>
    <definedName name="_522__123Graph_ECHART_10" localSheetId="0" hidden="1">[5]charts!#REF!</definedName>
    <definedName name="_522__123Graph_ECHART_10" hidden="1">[5]charts!#REF!</definedName>
    <definedName name="_523__123Graph_ECHART_11" hidden="1">[3]VIC!$BO$5:$BO$26</definedName>
    <definedName name="_524__123Graph_CCHART_9" localSheetId="0" hidden="1">[5]charts!#REF!</definedName>
    <definedName name="_524__123Graph_CCHART_9" hidden="1">[5]charts!#REF!</definedName>
    <definedName name="_524__123Graph_ECHART_2" hidden="1">[3]VIC!$AN$9:$AN$26</definedName>
    <definedName name="_525__123Graph_DCHART_1" hidden="1">[3]VIC!$W$9:$W$26</definedName>
    <definedName name="_525__123Graph_ECHART_66" hidden="1">[4]NSW!$BO$5:$BO$26</definedName>
    <definedName name="_526__123Graph_ECHART_68" hidden="1">[3]TAS!$AX$5:$AX$26</definedName>
    <definedName name="_533__123Graph_DCHART_10" localSheetId="0" hidden="1">[5]charts!#REF!</definedName>
    <definedName name="_533__123Graph_DCHART_10" hidden="1">[5]charts!#REF!</definedName>
    <definedName name="_534__123Graph_DCHART_11" hidden="1">[3]VIC!$BI$5:$BI$26</definedName>
    <definedName name="_534__123Graph_FCHART_10" localSheetId="0" hidden="1">[5]charts!#REF!</definedName>
    <definedName name="_534__123Graph_FCHART_10" hidden="1">[5]charts!#REF!</definedName>
    <definedName name="_535__123Graph_DCHART_13" hidden="1">[3]VIC!$B$9:$B$26</definedName>
    <definedName name="_536__123Graph_DCHART_16" hidden="1">[3]VIC!$BI$5:$BI$26</definedName>
    <definedName name="_537__123Graph_DCHART_2" hidden="1">[3]VIC!$AG$9:$AG$26</definedName>
    <definedName name="_538__123Graph_DCHART_66" hidden="1">[4]NSW!$BI$5:$BI$26</definedName>
    <definedName name="_539__123Graph_DCHART_68" hidden="1">[3]TAS!$AW$5:$AW$26</definedName>
    <definedName name="_540__123Graph_DCHART_70" hidden="1">[3]ACT!$R$5:$R$26</definedName>
    <definedName name="_548__123Graph_ECHART_10" localSheetId="0" hidden="1">[5]charts!#REF!</definedName>
    <definedName name="_548__123Graph_ECHART_10" hidden="1">[5]charts!#REF!</definedName>
    <definedName name="_548__123Graph_XCHART_10" hidden="1">[3]VIC!$A$5:$A$26</definedName>
    <definedName name="_549__123Graph_ECHART_11" hidden="1">[3]VIC!$BO$5:$BO$26</definedName>
    <definedName name="_550__123Graph_ECHART_2" hidden="1">[3]VIC!$AN$9:$AN$26</definedName>
    <definedName name="_551__123Graph_ECHART_66" hidden="1">[4]NSW!$BO$5:$BO$26</definedName>
    <definedName name="_552__123Graph_ECHART_68" hidden="1">[3]TAS!$AX$5:$AX$26</definedName>
    <definedName name="_560__123Graph_FCHART_10" localSheetId="0" hidden="1">[5]charts!#REF!</definedName>
    <definedName name="_560__123Graph_FCHART_10" hidden="1">[5]charts!#REF!</definedName>
    <definedName name="_562__123Graph_XCHART_11" hidden="1">[3]VIC!$A$5:$A$26</definedName>
    <definedName name="_563__123Graph_XCHART_12" hidden="1">[3]VIC!$A$6:$A$26</definedName>
    <definedName name="_564__123Graph_XCHART_13" hidden="1">[3]VIC!$A$9:$A$26</definedName>
    <definedName name="_565__123Graph_XCHART_14" hidden="1">[3]VIC!$A$9:$A$26</definedName>
    <definedName name="_566__123Graph_XCHART_15" hidden="1">[3]VIC!$A$6:$A$26</definedName>
    <definedName name="_567__123Graph_XCHART_16" hidden="1">[3]VIC!$A$5:$A$26</definedName>
    <definedName name="_575__123Graph_XCHART_10" hidden="1">[3]VIC!$A$5:$A$26</definedName>
    <definedName name="_581__123Graph_XCHART_2" hidden="1">[3]VIC!$A$9:$A$26</definedName>
    <definedName name="_590__123Graph_XCHART_11" hidden="1">[3]VIC!$A$5:$A$26</definedName>
    <definedName name="_591__123Graph_XCHART_12" hidden="1">[3]VIC!$A$6:$A$26</definedName>
    <definedName name="_592__123Graph_XCHART_13" hidden="1">[3]VIC!$A$9:$A$26</definedName>
    <definedName name="_593__123Graph_XCHART_14" hidden="1">[3]VIC!$A$9:$A$26</definedName>
    <definedName name="_594__123Graph_XCHART_15" hidden="1">[3]VIC!$A$6:$A$26</definedName>
    <definedName name="_595__123Graph_XCHART_16" hidden="1">[3]VIC!$A$5:$A$26</definedName>
    <definedName name="_595__123Graph_XCHART_3" hidden="1">[3]VIC!$A$9:$A$26</definedName>
    <definedName name="_596__123Graph_XCHART_35" hidden="1">[3]WA!$A$9:$A$26</definedName>
    <definedName name="_6__123Graph_BT_OVER" hidden="1">'[2]00DATES'!$F$65:$F$76</definedName>
    <definedName name="_60__123Graph_ACHART_12" localSheetId="0" hidden="1">[3]VIC!#REF!</definedName>
    <definedName name="_60__123Graph_ACHART_12" hidden="1">[3]VIC!#REF!</definedName>
    <definedName name="_610__123Graph_XCHART_2" hidden="1">[3]VIC!$A$9:$A$26</definedName>
    <definedName name="_610__123Graph_XCHART_4" hidden="1">[3]VIC!$A$9:$A$26</definedName>
    <definedName name="_624__123Graph_XCHART_5" hidden="1">[3]VIC!$A$5:$A$26</definedName>
    <definedName name="_625__123Graph_XCHART_3" hidden="1">[3]VIC!$A$9:$A$26</definedName>
    <definedName name="_626__123Graph_XCHART_35" hidden="1">[3]WA!$A$9:$A$26</definedName>
    <definedName name="_638__123Graph_XCHART_6" hidden="1">[3]VIC!$A$5:$A$26</definedName>
    <definedName name="_64__123Graph_ACHART_12" localSheetId="0" hidden="1">[3]VIC!#REF!</definedName>
    <definedName name="_64__123Graph_ACHART_12" hidden="1">[3]VIC!#REF!</definedName>
    <definedName name="_641__123Graph_XCHART_4" hidden="1">[3]VIC!$A$9:$A$26</definedName>
    <definedName name="_652__123Graph_XCHART_7" hidden="1">[3]VIC!$A$5:$A$26</definedName>
    <definedName name="_653__123Graph_XCHART_71" hidden="1">[3]ACT!$A$12:$A$27</definedName>
    <definedName name="_656__123Graph_XCHART_5" hidden="1">[3]VIC!$A$5:$A$26</definedName>
    <definedName name="_667__123Graph_XCHART_8" hidden="1">[3]VIC!$A$5:$A$26</definedName>
    <definedName name="_671__123Graph_XCHART_6" hidden="1">[3]VIC!$A$5:$A$26</definedName>
    <definedName name="_681__123Graph_XCHART_9" hidden="1">[3]VIC!$A$5:$A$26</definedName>
    <definedName name="_686__123Graph_XCHART_7" hidden="1">[3]VIC!$A$5:$A$26</definedName>
    <definedName name="_687__123Graph_XCHART_71" hidden="1">[3]ACT!$A$12:$A$27</definedName>
    <definedName name="_7__123Graph_C__LTR" hidden="1">'[2]00DATES'!$G$8:$G$19</definedName>
    <definedName name="_702__123Graph_XCHART_8" hidden="1">[3]VIC!$A$5:$A$26</definedName>
    <definedName name="_717__123Graph_XCHART_9" hidden="1">[3]VIC!$A$5:$A$26</definedName>
    <definedName name="_78__123Graph_ACHART_13" localSheetId="0" hidden="1">[3]VIC!#REF!</definedName>
    <definedName name="_78__123Graph_ACHART_13" hidden="1">[3]VIC!#REF!</definedName>
    <definedName name="_79__123Graph_ACHART_14" hidden="1">[3]VIC!$X$6:$X$26</definedName>
    <definedName name="_8__123Graph_CO_S_GAS" hidden="1">'[2]00DATES'!$G$39:$G$50</definedName>
    <definedName name="_80__123Graph_ACHART_15" hidden="1">[3]VIC!$N$6:$N$26</definedName>
    <definedName name="_81__123Graph_ACHART_16" hidden="1">[3]VIC!$AZ$5:$AZ$26</definedName>
    <definedName name="_83__123Graph_ACHART_13" localSheetId="0" hidden="1">[3]VIC!#REF!</definedName>
    <definedName name="_83__123Graph_ACHART_13" hidden="1">[3]VIC!#REF!</definedName>
    <definedName name="_84__123Graph_ACHART_14" hidden="1">[3]VIC!$X$6:$X$26</definedName>
    <definedName name="_85__123Graph_ACHART_15" hidden="1">[3]VIC!$N$6:$N$26</definedName>
    <definedName name="_86__123Graph_ACHART_16" hidden="1">[3]VIC!$AZ$5:$AZ$26</definedName>
    <definedName name="_9__123Graph_CT_OVER" hidden="1">'[2]00DATES'!$G$65:$G$76</definedName>
    <definedName name="_95__123Graph_ACHART_2" hidden="1">[3]VIC!$AU$9:$AU$26</definedName>
    <definedName name="_Fill" localSheetId="0" hidden="1">#REF!</definedName>
    <definedName name="_Fill" hidden="1">#REF!</definedName>
    <definedName name="_xlnm._FilterDatabase" localSheetId="0" hidden="1">'Change Log'!$D$18:$D$21</definedName>
    <definedName name="_xlnm._FilterDatabase" localSheetId="1" hidden="1">Index!$D$51:$D$54</definedName>
    <definedName name="_xlnm._FilterDatabase" hidden="1">[6]DataAct!#REF!</definedName>
    <definedName name="_jns2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jns2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jns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jns3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jns3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jns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l2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l2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l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l3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l3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l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10remlife" localSheetId="0">'[7]PTRM input'!$L$16</definedName>
    <definedName name="A10remlife" localSheetId="1">'[7]PTRM input'!$L$16</definedName>
    <definedName name="A10remlife">'[8]PTRM input'!$L$16</definedName>
    <definedName name="A10stdlife" localSheetId="0">'[7]PTRM input'!$M$16</definedName>
    <definedName name="A10stdlife" localSheetId="1">'[7]PTRM input'!$M$16</definedName>
    <definedName name="A10stdlife">'[8]PTRM input'!$M$16</definedName>
    <definedName name="A10taxremlife" localSheetId="0">'[7]PTRM input'!$O$16</definedName>
    <definedName name="A10taxremlife" localSheetId="1">'[7]PTRM input'!$O$16</definedName>
    <definedName name="A10taxremlife">'[8]PTRM input'!$O$16</definedName>
    <definedName name="A10taxstdlife" localSheetId="0">'[7]PTRM input'!$P$16</definedName>
    <definedName name="A10taxstdlife" localSheetId="1">'[7]PTRM input'!$P$16</definedName>
    <definedName name="A10taxstdlife">'[8]PTRM input'!$P$16</definedName>
    <definedName name="A10taxvalue" localSheetId="0">'[7]PTRM input'!$N$16</definedName>
    <definedName name="A10taxvalue" localSheetId="1">'[7]PTRM input'!$N$16</definedName>
    <definedName name="A10taxvalue">'[8]PTRM input'!$N$16</definedName>
    <definedName name="A10value" localSheetId="0">'[7]PTRM input'!$J$16</definedName>
    <definedName name="A10value" localSheetId="1">'[7]PTRM input'!$J$16</definedName>
    <definedName name="A10value">'[8]PTRM input'!$J$16</definedName>
    <definedName name="A11remlife" localSheetId="0">'[7]PTRM input'!$L$17</definedName>
    <definedName name="A11remlife" localSheetId="1">'[7]PTRM input'!$L$17</definedName>
    <definedName name="A11remlife">'[8]PTRM input'!$L$17</definedName>
    <definedName name="A11stdlife" localSheetId="0">'[7]PTRM input'!$M$17</definedName>
    <definedName name="A11stdlife" localSheetId="1">'[7]PTRM input'!$M$17</definedName>
    <definedName name="A11stdlife">'[8]PTRM input'!$M$17</definedName>
    <definedName name="A11taxremlife" localSheetId="0">'[7]PTRM input'!$O$17</definedName>
    <definedName name="A11taxremlife" localSheetId="1">'[7]PTRM input'!$O$17</definedName>
    <definedName name="A11taxremlife">'[8]PTRM input'!$O$17</definedName>
    <definedName name="A11taxstdlife" localSheetId="0">'[7]PTRM input'!$P$17</definedName>
    <definedName name="A11taxstdlife" localSheetId="1">'[7]PTRM input'!$P$17</definedName>
    <definedName name="A11taxstdlife">'[8]PTRM input'!$P$17</definedName>
    <definedName name="A11taxvalue" localSheetId="0">'[7]PTRM input'!$N$17</definedName>
    <definedName name="A11taxvalue" localSheetId="1">'[7]PTRM input'!$N$17</definedName>
    <definedName name="A11taxvalue">'[8]PTRM input'!$N$17</definedName>
    <definedName name="A11value" localSheetId="0">'[7]PTRM input'!$J$17</definedName>
    <definedName name="A11value" localSheetId="1">'[7]PTRM input'!$J$17</definedName>
    <definedName name="A11value">'[8]PTRM input'!$J$17</definedName>
    <definedName name="A12remlife" localSheetId="0">'[7]PTRM input'!$L$18</definedName>
    <definedName name="A12remlife" localSheetId="1">'[7]PTRM input'!$L$18</definedName>
    <definedName name="A12remlife">'[8]PTRM input'!$L$18</definedName>
    <definedName name="A12stdlife" localSheetId="0">'[7]PTRM input'!$M$18</definedName>
    <definedName name="A12stdlife" localSheetId="1">'[7]PTRM input'!$M$18</definedName>
    <definedName name="A12stdlife">'[8]PTRM input'!$M$18</definedName>
    <definedName name="A12taxremlife" localSheetId="0">'[7]PTRM input'!$O$18</definedName>
    <definedName name="A12taxremlife" localSheetId="1">'[7]PTRM input'!$O$18</definedName>
    <definedName name="A12taxremlife">'[8]PTRM input'!$O$18</definedName>
    <definedName name="A12taxstdlife" localSheetId="0">'[7]PTRM input'!$P$18</definedName>
    <definedName name="A12taxstdlife" localSheetId="1">'[7]PTRM input'!$P$18</definedName>
    <definedName name="A12taxstdlife">'[8]PTRM input'!$P$18</definedName>
    <definedName name="A12taxvalue" localSheetId="0">'[7]PTRM input'!$N$18</definedName>
    <definedName name="A12taxvalue" localSheetId="1">'[7]PTRM input'!$N$18</definedName>
    <definedName name="A12taxvalue">'[8]PTRM input'!$N$18</definedName>
    <definedName name="A12value" localSheetId="0">'[7]PTRM input'!$J$18</definedName>
    <definedName name="A12value" localSheetId="1">'[7]PTRM input'!$J$18</definedName>
    <definedName name="A12value">'[8]PTRM input'!$J$18</definedName>
    <definedName name="A13remlife" localSheetId="0">'[7]PTRM input'!$L$19</definedName>
    <definedName name="A13remlife" localSheetId="1">'[7]PTRM input'!$L$19</definedName>
    <definedName name="A13remlife">'[8]PTRM input'!$L$19</definedName>
    <definedName name="A13stdlife" localSheetId="0">'[7]PTRM input'!$M$19</definedName>
    <definedName name="A13stdlife" localSheetId="1">'[7]PTRM input'!$M$19</definedName>
    <definedName name="A13stdlife">'[8]PTRM input'!$M$19</definedName>
    <definedName name="A13taxremlife" localSheetId="0">'[7]PTRM input'!$O$19</definedName>
    <definedName name="A13taxremlife" localSheetId="1">'[7]PTRM input'!$O$19</definedName>
    <definedName name="A13taxremlife">'[8]PTRM input'!$O$19</definedName>
    <definedName name="A13taxstdlife" localSheetId="0">'[7]PTRM input'!$P$19</definedName>
    <definedName name="A13taxstdlife" localSheetId="1">'[7]PTRM input'!$P$19</definedName>
    <definedName name="A13taxstdlife">'[8]PTRM input'!$P$19</definedName>
    <definedName name="A13taxvalue" localSheetId="0">'[7]PTRM input'!$N$19</definedName>
    <definedName name="A13taxvalue" localSheetId="1">'[7]PTRM input'!$N$19</definedName>
    <definedName name="A13taxvalue">'[8]PTRM input'!$N$19</definedName>
    <definedName name="A13value" localSheetId="0">'[7]PTRM input'!$J$19</definedName>
    <definedName name="A13value" localSheetId="1">'[7]PTRM input'!$J$19</definedName>
    <definedName name="A13value">'[8]PTRM input'!$J$19</definedName>
    <definedName name="A14remlife" localSheetId="0">'[7]PTRM input'!$L$20</definedName>
    <definedName name="A14remlife" localSheetId="1">'[7]PTRM input'!$L$20</definedName>
    <definedName name="A14remlife">'[8]PTRM input'!$L$20</definedName>
    <definedName name="A14stdlife" localSheetId="0">'[7]PTRM input'!$M$20</definedName>
    <definedName name="A14stdlife" localSheetId="1">'[7]PTRM input'!$M$20</definedName>
    <definedName name="A14stdlife">'[8]PTRM input'!$M$20</definedName>
    <definedName name="A14taxremlife" localSheetId="0">'[7]PTRM input'!$O$20</definedName>
    <definedName name="A14taxremlife" localSheetId="1">'[7]PTRM input'!$O$20</definedName>
    <definedName name="A14taxremlife">'[8]PTRM input'!$O$20</definedName>
    <definedName name="A14taxstdlife" localSheetId="0">'[7]PTRM input'!$P$20</definedName>
    <definedName name="A14taxstdlife" localSheetId="1">'[7]PTRM input'!$P$20</definedName>
    <definedName name="A14taxstdlife">'[8]PTRM input'!$P$20</definedName>
    <definedName name="A14taxvalue" localSheetId="0">'[7]PTRM input'!$N$20</definedName>
    <definedName name="A14taxvalue" localSheetId="1">'[7]PTRM input'!$N$20</definedName>
    <definedName name="A14taxvalue">'[8]PTRM input'!$N$20</definedName>
    <definedName name="A14value" localSheetId="0">'[7]PTRM input'!$J$20</definedName>
    <definedName name="A14value" localSheetId="1">'[7]PTRM input'!$J$20</definedName>
    <definedName name="A14value">'[8]PTRM input'!$J$20</definedName>
    <definedName name="A15remlife" localSheetId="0">'[7]PTRM input'!$L$21</definedName>
    <definedName name="A15remlife" localSheetId="1">'[7]PTRM input'!$L$21</definedName>
    <definedName name="A15remlife">'[8]PTRM input'!$L$21</definedName>
    <definedName name="A15stdlife" localSheetId="0">'[7]PTRM input'!$M$21</definedName>
    <definedName name="A15stdlife" localSheetId="1">'[7]PTRM input'!$M$21</definedName>
    <definedName name="A15stdlife">'[8]PTRM input'!$M$21</definedName>
    <definedName name="A15taxremlife" localSheetId="0">'[7]PTRM input'!$O$21</definedName>
    <definedName name="A15taxremlife" localSheetId="1">'[7]PTRM input'!$O$21</definedName>
    <definedName name="A15taxremlife">'[8]PTRM input'!$O$21</definedName>
    <definedName name="A15taxstdlife" localSheetId="0">'[7]PTRM input'!$P$21</definedName>
    <definedName name="A15taxstdlife" localSheetId="1">'[7]PTRM input'!$P$21</definedName>
    <definedName name="A15taxstdlife">'[8]PTRM input'!$P$21</definedName>
    <definedName name="A15taxvalue" localSheetId="0">'[7]PTRM input'!$N$21</definedName>
    <definedName name="A15taxvalue" localSheetId="1">'[7]PTRM input'!$N$21</definedName>
    <definedName name="A15taxvalue">'[8]PTRM input'!$N$21</definedName>
    <definedName name="A15value" localSheetId="0">'[7]PTRM input'!$J$21</definedName>
    <definedName name="A15value" localSheetId="1">'[7]PTRM input'!$J$21</definedName>
    <definedName name="A15value">'[8]PTRM input'!$J$21</definedName>
    <definedName name="A16remlife" localSheetId="0">'[7]PTRM input'!$L$22</definedName>
    <definedName name="A16remlife" localSheetId="1">'[7]PTRM input'!$L$22</definedName>
    <definedName name="A16remlife">'[8]PTRM input'!$L$22</definedName>
    <definedName name="A16stdlife" localSheetId="0">'[7]PTRM input'!$M$22</definedName>
    <definedName name="A16stdlife" localSheetId="1">'[7]PTRM input'!$M$22</definedName>
    <definedName name="A16stdlife">'[8]PTRM input'!$M$22</definedName>
    <definedName name="A16taxremlife" localSheetId="0">'[7]PTRM input'!$O$22</definedName>
    <definedName name="A16taxremlife" localSheetId="1">'[7]PTRM input'!$O$22</definedName>
    <definedName name="A16taxremlife">'[8]PTRM input'!$O$22</definedName>
    <definedName name="A16taxstdlife" localSheetId="0">'[7]PTRM input'!$P$22</definedName>
    <definedName name="A16taxstdlife" localSheetId="1">'[7]PTRM input'!$P$22</definedName>
    <definedName name="A16taxstdlife">'[8]PTRM input'!$P$22</definedName>
    <definedName name="A16taxvalue" localSheetId="0">'[7]PTRM input'!$N$22</definedName>
    <definedName name="A16taxvalue" localSheetId="1">'[7]PTRM input'!$N$22</definedName>
    <definedName name="A16taxvalue">'[8]PTRM input'!$N$22</definedName>
    <definedName name="A16value" localSheetId="0">'[7]PTRM input'!$J$22</definedName>
    <definedName name="A16value" localSheetId="1">'[7]PTRM input'!$J$22</definedName>
    <definedName name="A16value">'[8]PTRM input'!$J$22</definedName>
    <definedName name="A17remlife" localSheetId="0">'[7]PTRM input'!$L$23</definedName>
    <definedName name="A17remlife" localSheetId="1">'[7]PTRM input'!$L$23</definedName>
    <definedName name="A17remlife">'[8]PTRM input'!$L$23</definedName>
    <definedName name="A17stdlife" localSheetId="0">'[7]PTRM input'!$M$23</definedName>
    <definedName name="A17stdlife" localSheetId="1">'[7]PTRM input'!$M$23</definedName>
    <definedName name="A17stdlife">'[8]PTRM input'!$M$23</definedName>
    <definedName name="A17taxremlife" localSheetId="0">'[7]PTRM input'!$O$23</definedName>
    <definedName name="A17taxremlife" localSheetId="1">'[7]PTRM input'!$O$23</definedName>
    <definedName name="A17taxremlife">'[8]PTRM input'!$O$23</definedName>
    <definedName name="A17taxstdlife" localSheetId="0">'[7]PTRM input'!$P$23</definedName>
    <definedName name="A17taxstdlife" localSheetId="1">'[7]PTRM input'!$P$23</definedName>
    <definedName name="A17taxstdlife">'[8]PTRM input'!$P$23</definedName>
    <definedName name="A17taxvalue" localSheetId="0">'[7]PTRM input'!$N$23</definedName>
    <definedName name="A17taxvalue" localSheetId="1">'[7]PTRM input'!$N$23</definedName>
    <definedName name="A17taxvalue">'[8]PTRM input'!$N$23</definedName>
    <definedName name="A17value" localSheetId="0">'[7]PTRM input'!$J$23</definedName>
    <definedName name="A17value" localSheetId="1">'[7]PTRM input'!$J$23</definedName>
    <definedName name="A17value">'[8]PTRM input'!$J$23</definedName>
    <definedName name="A18remlife" localSheetId="0">'[7]PTRM input'!$L$24</definedName>
    <definedName name="A18remlife" localSheetId="1">'[7]PTRM input'!$L$24</definedName>
    <definedName name="A18remlife">'[8]PTRM input'!$L$24</definedName>
    <definedName name="A18stdlife" localSheetId="0">'[7]PTRM input'!$M$24</definedName>
    <definedName name="A18stdlife" localSheetId="1">'[7]PTRM input'!$M$24</definedName>
    <definedName name="A18stdlife">'[8]PTRM input'!$M$24</definedName>
    <definedName name="A18taxremlife" localSheetId="0">'[7]PTRM input'!$O$24</definedName>
    <definedName name="A18taxremlife" localSheetId="1">'[7]PTRM input'!$O$24</definedName>
    <definedName name="A18taxremlife">'[8]PTRM input'!$O$24</definedName>
    <definedName name="A18taxstdlife" localSheetId="0">'[7]PTRM input'!$P$24</definedName>
    <definedName name="A18taxstdlife" localSheetId="1">'[7]PTRM input'!$P$24</definedName>
    <definedName name="A18taxstdlife">'[8]PTRM input'!$P$24</definedName>
    <definedName name="A18taxvalue" localSheetId="0">'[7]PTRM input'!$N$24</definedName>
    <definedName name="A18taxvalue" localSheetId="1">'[7]PTRM input'!$N$24</definedName>
    <definedName name="A18taxvalue">'[8]PTRM input'!$N$24</definedName>
    <definedName name="A18value" localSheetId="0">'[7]PTRM input'!$J$24</definedName>
    <definedName name="A18value" localSheetId="1">'[7]PTRM input'!$J$24</definedName>
    <definedName name="A18value">'[8]PTRM input'!$J$24</definedName>
    <definedName name="A19remlife" localSheetId="0">'[7]PTRM input'!$L$25</definedName>
    <definedName name="A19remlife" localSheetId="1">'[7]PTRM input'!$L$25</definedName>
    <definedName name="A19remlife">'[8]PTRM input'!$L$25</definedName>
    <definedName name="A19stdlife" localSheetId="0">'[7]PTRM input'!$M$25</definedName>
    <definedName name="A19stdlife" localSheetId="1">'[7]PTRM input'!$M$25</definedName>
    <definedName name="A19stdlife">'[8]PTRM input'!$M$25</definedName>
    <definedName name="A19taxremlife" localSheetId="0">'[7]PTRM input'!$O$25</definedName>
    <definedName name="A19taxremlife" localSheetId="1">'[7]PTRM input'!$O$25</definedName>
    <definedName name="A19taxremlife">'[8]PTRM input'!$O$25</definedName>
    <definedName name="A19taxstdlife" localSheetId="0">'[7]PTRM input'!$P$25</definedName>
    <definedName name="A19taxstdlife" localSheetId="1">'[7]PTRM input'!$P$25</definedName>
    <definedName name="A19taxstdlife">'[8]PTRM input'!$P$25</definedName>
    <definedName name="A19taxvalue" localSheetId="0">'[7]PTRM input'!$N$25</definedName>
    <definedName name="A19taxvalue" localSheetId="1">'[7]PTRM input'!$N$25</definedName>
    <definedName name="A19taxvalue">'[8]PTRM input'!$N$25</definedName>
    <definedName name="A19value" localSheetId="0">'[7]PTRM input'!$J$25</definedName>
    <definedName name="A19value" localSheetId="1">'[7]PTRM input'!$J$25</definedName>
    <definedName name="A19value">'[8]PTRM input'!$J$25</definedName>
    <definedName name="A1remlife" localSheetId="0">'[7]PTRM input'!$L$7</definedName>
    <definedName name="A1remlife" localSheetId="1">'[7]PTRM input'!$L$7</definedName>
    <definedName name="A1remlife">'[8]PTRM input'!$L$7</definedName>
    <definedName name="A1stdlife" localSheetId="0">'[7]PTRM input'!$M$7</definedName>
    <definedName name="A1stdlife" localSheetId="1">'[7]PTRM input'!$M$7</definedName>
    <definedName name="A1stdlife">'[8]PTRM input'!$M$7</definedName>
    <definedName name="A1taxremlife" localSheetId="0">'[7]PTRM input'!$O$7</definedName>
    <definedName name="A1taxremlife" localSheetId="1">'[7]PTRM input'!$O$7</definedName>
    <definedName name="A1taxremlife">'[8]PTRM input'!$O$7</definedName>
    <definedName name="A1taxstdlife" localSheetId="0">'[7]PTRM input'!$P$7</definedName>
    <definedName name="A1taxstdlife" localSheetId="1">'[7]PTRM input'!$P$7</definedName>
    <definedName name="A1taxstdlife">'[8]PTRM input'!$P$7</definedName>
    <definedName name="A1taxvalue" localSheetId="0">'[7]PTRM input'!$N$7</definedName>
    <definedName name="A1taxvalue" localSheetId="1">'[7]PTRM input'!$N$7</definedName>
    <definedName name="A1taxvalue">'[8]PTRM input'!$N$7</definedName>
    <definedName name="A1value" localSheetId="0">'[7]PTRM input'!$J$7</definedName>
    <definedName name="A1value" localSheetId="1">'[7]PTRM input'!$J$7</definedName>
    <definedName name="A1value">'[8]PTRM input'!$J$7</definedName>
    <definedName name="A20remlife" localSheetId="0">'[7]PTRM input'!$L$26</definedName>
    <definedName name="A20remlife" localSheetId="1">'[7]PTRM input'!$L$26</definedName>
    <definedName name="A20remlife">'[8]PTRM input'!$L$26</definedName>
    <definedName name="A20stdlife" localSheetId="0">'[7]PTRM input'!$M$26</definedName>
    <definedName name="A20stdlife" localSheetId="1">'[7]PTRM input'!$M$26</definedName>
    <definedName name="A20stdlife">'[8]PTRM input'!$M$26</definedName>
    <definedName name="A20taxremlife" localSheetId="0">'[7]PTRM input'!$O$26</definedName>
    <definedName name="A20taxremlife" localSheetId="1">'[7]PTRM input'!$O$26</definedName>
    <definedName name="A20taxremlife">'[8]PTRM input'!$O$26</definedName>
    <definedName name="A20taxstdlife" localSheetId="0">'[7]PTRM input'!$P$26</definedName>
    <definedName name="A20taxstdlife" localSheetId="1">'[7]PTRM input'!$P$26</definedName>
    <definedName name="A20taxstdlife">'[8]PTRM input'!$P$26</definedName>
    <definedName name="A20taxvalue" localSheetId="0">'[7]PTRM input'!$N$26</definedName>
    <definedName name="A20taxvalue" localSheetId="1">'[7]PTRM input'!$N$26</definedName>
    <definedName name="A20taxvalue">'[8]PTRM input'!$N$26</definedName>
    <definedName name="A20value" localSheetId="0">'[7]PTRM input'!$J$26</definedName>
    <definedName name="A20value" localSheetId="1">'[7]PTRM input'!$J$26</definedName>
    <definedName name="A20value">'[8]PTRM input'!$J$26</definedName>
    <definedName name="A21remlife" localSheetId="0">'[7]PTRM input'!$L$27</definedName>
    <definedName name="A21remlife" localSheetId="1">'[7]PTRM input'!$L$27</definedName>
    <definedName name="A21remlife">'[8]PTRM input'!$L$27</definedName>
    <definedName name="A21stdlife" localSheetId="0">'[7]PTRM input'!$M$27</definedName>
    <definedName name="A21stdlife" localSheetId="1">'[7]PTRM input'!$M$27</definedName>
    <definedName name="A21stdlife">'[8]PTRM input'!$M$27</definedName>
    <definedName name="A21taxremlife" localSheetId="0">'[7]PTRM input'!$O$27</definedName>
    <definedName name="A21taxremlife" localSheetId="1">'[7]PTRM input'!$O$27</definedName>
    <definedName name="A21taxremlife">'[8]PTRM input'!$O$27</definedName>
    <definedName name="A21taxstdlife" localSheetId="0">'[7]PTRM input'!$P$27</definedName>
    <definedName name="A21taxstdlife" localSheetId="1">'[7]PTRM input'!$P$27</definedName>
    <definedName name="A21taxstdlife">'[8]PTRM input'!$P$27</definedName>
    <definedName name="A21taxvalue" localSheetId="0">'[7]PTRM input'!$N$27</definedName>
    <definedName name="A21taxvalue" localSheetId="1">'[7]PTRM input'!$N$27</definedName>
    <definedName name="A21taxvalue">'[8]PTRM input'!$N$27</definedName>
    <definedName name="A21value" localSheetId="0">'[7]PTRM input'!$J$27</definedName>
    <definedName name="A21value" localSheetId="1">'[7]PTRM input'!$J$27</definedName>
    <definedName name="A21value">'[8]PTRM input'!$J$27</definedName>
    <definedName name="A22remlife" localSheetId="0">'[7]PTRM input'!$L$28</definedName>
    <definedName name="A22remlife" localSheetId="1">'[7]PTRM input'!$L$28</definedName>
    <definedName name="A22remlife">'[8]PTRM input'!$L$28</definedName>
    <definedName name="A22stdlife" localSheetId="0">'[7]PTRM input'!$M$28</definedName>
    <definedName name="A22stdlife" localSheetId="1">'[7]PTRM input'!$M$28</definedName>
    <definedName name="A22stdlife">'[8]PTRM input'!$M$28</definedName>
    <definedName name="A22taxremlife" localSheetId="0">'[7]PTRM input'!$O$28</definedName>
    <definedName name="A22taxremlife" localSheetId="1">'[7]PTRM input'!$O$28</definedName>
    <definedName name="A22taxremlife">'[8]PTRM input'!$O$28</definedName>
    <definedName name="A22taxstdlife" localSheetId="0">'[7]PTRM input'!$P$28</definedName>
    <definedName name="A22taxstdlife" localSheetId="1">'[7]PTRM input'!$P$28</definedName>
    <definedName name="A22taxstdlife">'[8]PTRM input'!$P$28</definedName>
    <definedName name="A22taxvalue" localSheetId="0">'[7]PTRM input'!$N$28</definedName>
    <definedName name="A22taxvalue" localSheetId="1">'[7]PTRM input'!$N$28</definedName>
    <definedName name="A22taxvalue">'[8]PTRM input'!$N$28</definedName>
    <definedName name="A22value" localSheetId="0">'[7]PTRM input'!$J$28</definedName>
    <definedName name="A22value" localSheetId="1">'[7]PTRM input'!$J$28</definedName>
    <definedName name="A22value">'[8]PTRM input'!$J$28</definedName>
    <definedName name="A23remlife" localSheetId="0">'[7]PTRM input'!$L$29</definedName>
    <definedName name="A23remlife" localSheetId="1">'[7]PTRM input'!$L$29</definedName>
    <definedName name="A23remlife">'[8]PTRM input'!$L$29</definedName>
    <definedName name="A23stdlife" localSheetId="0">'[7]PTRM input'!$M$29</definedName>
    <definedName name="A23stdlife" localSheetId="1">'[7]PTRM input'!$M$29</definedName>
    <definedName name="A23stdlife">'[8]PTRM input'!$M$29</definedName>
    <definedName name="A23taxremlife" localSheetId="0">'[7]PTRM input'!$O$29</definedName>
    <definedName name="A23taxremlife" localSheetId="1">'[7]PTRM input'!$O$29</definedName>
    <definedName name="A23taxremlife">'[8]PTRM input'!$O$29</definedName>
    <definedName name="A23taxstdlife" localSheetId="0">'[7]PTRM input'!$P$29</definedName>
    <definedName name="A23taxstdlife" localSheetId="1">'[7]PTRM input'!$P$29</definedName>
    <definedName name="A23taxstdlife">'[8]PTRM input'!$P$29</definedName>
    <definedName name="A23taxvalue" localSheetId="0">'[7]PTRM input'!$N$29</definedName>
    <definedName name="A23taxvalue" localSheetId="1">'[7]PTRM input'!$N$29</definedName>
    <definedName name="A23taxvalue">'[8]PTRM input'!$N$29</definedName>
    <definedName name="A23value" localSheetId="0">'[7]PTRM input'!$J$29</definedName>
    <definedName name="A23value" localSheetId="1">'[7]PTRM input'!$J$29</definedName>
    <definedName name="A23value">'[8]PTRM input'!$J$29</definedName>
    <definedName name="A24remlife" localSheetId="0">'[7]PTRM input'!$L$30</definedName>
    <definedName name="A24remlife" localSheetId="1">'[7]PTRM input'!$L$30</definedName>
    <definedName name="A24remlife">'[8]PTRM input'!$L$30</definedName>
    <definedName name="A24stdlife" localSheetId="0">'[7]PTRM input'!$M$30</definedName>
    <definedName name="A24stdlife" localSheetId="1">'[7]PTRM input'!$M$30</definedName>
    <definedName name="A24stdlife">'[8]PTRM input'!$M$30</definedName>
    <definedName name="A24taxremlife" localSheetId="0">'[7]PTRM input'!$O$30</definedName>
    <definedName name="A24taxremlife" localSheetId="1">'[7]PTRM input'!$O$30</definedName>
    <definedName name="A24taxremlife">'[8]PTRM input'!$O$30</definedName>
    <definedName name="A24taxstdlife" localSheetId="0">'[7]PTRM input'!$P$30</definedName>
    <definedName name="A24taxstdlife" localSheetId="1">'[7]PTRM input'!$P$30</definedName>
    <definedName name="A24taxstdlife">'[8]PTRM input'!$P$30</definedName>
    <definedName name="A24taxvalue" localSheetId="0">'[7]PTRM input'!$N$30</definedName>
    <definedName name="A24taxvalue" localSheetId="1">'[7]PTRM input'!$N$30</definedName>
    <definedName name="A24taxvalue">'[8]PTRM input'!$N$30</definedName>
    <definedName name="A24value" localSheetId="0">'[7]PTRM input'!$J$30</definedName>
    <definedName name="A24value" localSheetId="1">'[7]PTRM input'!$J$30</definedName>
    <definedName name="A24value">'[8]PTRM input'!$J$30</definedName>
    <definedName name="A25remlife" localSheetId="0">'[7]PTRM input'!$L$31</definedName>
    <definedName name="A25remlife" localSheetId="1">'[7]PTRM input'!$L$31</definedName>
    <definedName name="A25remlife">'[8]PTRM input'!$L$31</definedName>
    <definedName name="A25stdlife" localSheetId="0">'[7]PTRM input'!$M$31</definedName>
    <definedName name="A25stdlife" localSheetId="1">'[7]PTRM input'!$M$31</definedName>
    <definedName name="A25stdlife">'[8]PTRM input'!$M$31</definedName>
    <definedName name="A25taxremlife" localSheetId="0">'[7]PTRM input'!$O$31</definedName>
    <definedName name="A25taxremlife" localSheetId="1">'[7]PTRM input'!$O$31</definedName>
    <definedName name="A25taxremlife">'[8]PTRM input'!$O$31</definedName>
    <definedName name="A25taxstdlife" localSheetId="0">'[7]PTRM input'!$P$31</definedName>
    <definedName name="A25taxstdlife" localSheetId="1">'[7]PTRM input'!$P$31</definedName>
    <definedName name="A25taxstdlife">'[8]PTRM input'!$P$31</definedName>
    <definedName name="A25taxvalue" localSheetId="0">'[7]PTRM input'!$N$31</definedName>
    <definedName name="A25taxvalue" localSheetId="1">'[7]PTRM input'!$N$31</definedName>
    <definedName name="A25taxvalue">'[8]PTRM input'!$N$31</definedName>
    <definedName name="A25value" localSheetId="0">'[7]PTRM input'!$J$31</definedName>
    <definedName name="A25value" localSheetId="1">'[7]PTRM input'!$J$31</definedName>
    <definedName name="A25value">'[8]PTRM input'!$J$31</definedName>
    <definedName name="A26remlife" localSheetId="0">'[7]PTRM input'!$L$32</definedName>
    <definedName name="A26remlife" localSheetId="1">'[7]PTRM input'!$L$32</definedName>
    <definedName name="A26remlife">'[8]PTRM input'!$L$32</definedName>
    <definedName name="A26stdlife" localSheetId="0">'[7]PTRM input'!$M$32</definedName>
    <definedName name="A26stdlife" localSheetId="1">'[7]PTRM input'!$M$32</definedName>
    <definedName name="A26stdlife">'[8]PTRM input'!$M$32</definedName>
    <definedName name="A26taxremlife" localSheetId="0">'[7]PTRM input'!$O$32</definedName>
    <definedName name="A26taxremlife" localSheetId="1">'[7]PTRM input'!$O$32</definedName>
    <definedName name="A26taxremlife">'[8]PTRM input'!$O$32</definedName>
    <definedName name="A26taxstdlife" localSheetId="0">'[7]PTRM input'!$P$32</definedName>
    <definedName name="A26taxstdlife" localSheetId="1">'[7]PTRM input'!$P$32</definedName>
    <definedName name="A26taxstdlife">'[8]PTRM input'!$P$32</definedName>
    <definedName name="A26taxvalue" localSheetId="0">'[7]PTRM input'!$N$32</definedName>
    <definedName name="A26taxvalue" localSheetId="1">'[7]PTRM input'!$N$32</definedName>
    <definedName name="A26taxvalue">'[8]PTRM input'!$N$32</definedName>
    <definedName name="A26value" localSheetId="0">'[7]PTRM input'!$J$32</definedName>
    <definedName name="A26value" localSheetId="1">'[7]PTRM input'!$J$32</definedName>
    <definedName name="A26value">'[8]PTRM input'!$J$32</definedName>
    <definedName name="A27remlife" localSheetId="0">'[7]PTRM input'!$L$33</definedName>
    <definedName name="A27remlife" localSheetId="1">'[7]PTRM input'!$L$33</definedName>
    <definedName name="A27remlife">'[8]PTRM input'!$L$33</definedName>
    <definedName name="A27stdlife" localSheetId="0">'[7]PTRM input'!$M$33</definedName>
    <definedName name="A27stdlife" localSheetId="1">'[7]PTRM input'!$M$33</definedName>
    <definedName name="A27stdlife">'[8]PTRM input'!$M$33</definedName>
    <definedName name="A27taxremlife" localSheetId="0">'[7]PTRM input'!$O$33</definedName>
    <definedName name="A27taxremlife" localSheetId="1">'[7]PTRM input'!$O$33</definedName>
    <definedName name="A27taxremlife">'[8]PTRM input'!$O$33</definedName>
    <definedName name="A27taxstdlife" localSheetId="0">'[7]PTRM input'!$P$33</definedName>
    <definedName name="A27taxstdlife" localSheetId="1">'[7]PTRM input'!$P$33</definedName>
    <definedName name="A27taxstdlife">'[8]PTRM input'!$P$33</definedName>
    <definedName name="A27taxvalue" localSheetId="0">'[7]PTRM input'!$N$33</definedName>
    <definedName name="A27taxvalue" localSheetId="1">'[7]PTRM input'!$N$33</definedName>
    <definedName name="A27taxvalue">'[8]PTRM input'!$N$33</definedName>
    <definedName name="A27value" localSheetId="0">'[7]PTRM input'!$J$33</definedName>
    <definedName name="A27value" localSheetId="1">'[7]PTRM input'!$J$33</definedName>
    <definedName name="A27value">'[8]PTRM input'!$J$33</definedName>
    <definedName name="A28remlife" localSheetId="0">'[7]PTRM input'!$L$34</definedName>
    <definedName name="A28remlife" localSheetId="1">'[7]PTRM input'!$L$34</definedName>
    <definedName name="A28remlife">'[8]PTRM input'!$L$34</definedName>
    <definedName name="A28stdlife" localSheetId="0">'[7]PTRM input'!$M$34</definedName>
    <definedName name="A28stdlife" localSheetId="1">'[7]PTRM input'!$M$34</definedName>
    <definedName name="A28stdlife">'[8]PTRM input'!$M$34</definedName>
    <definedName name="A28taxremlife" localSheetId="0">'[7]PTRM input'!$O$34</definedName>
    <definedName name="A28taxremlife" localSheetId="1">'[7]PTRM input'!$O$34</definedName>
    <definedName name="A28taxremlife">'[8]PTRM input'!$O$34</definedName>
    <definedName name="A28taxstdlife" localSheetId="0">'[7]PTRM input'!$P$34</definedName>
    <definedName name="A28taxstdlife" localSheetId="1">'[7]PTRM input'!$P$34</definedName>
    <definedName name="A28taxstdlife">'[8]PTRM input'!$P$34</definedName>
    <definedName name="A28taxvalue" localSheetId="0">'[7]PTRM input'!$N$34</definedName>
    <definedName name="A28taxvalue" localSheetId="1">'[7]PTRM input'!$N$34</definedName>
    <definedName name="A28taxvalue">'[8]PTRM input'!$N$34</definedName>
    <definedName name="A28value" localSheetId="0">'[7]PTRM input'!$J$34</definedName>
    <definedName name="A28value" localSheetId="1">'[7]PTRM input'!$J$34</definedName>
    <definedName name="A28value">'[8]PTRM input'!$J$34</definedName>
    <definedName name="A29remlife" localSheetId="0">'[7]PTRM input'!$L$35</definedName>
    <definedName name="A29remlife" localSheetId="1">'[7]PTRM input'!$L$35</definedName>
    <definedName name="A29remlife">'[8]PTRM input'!$L$35</definedName>
    <definedName name="A29stdlife" localSheetId="0">'[7]PTRM input'!$M$35</definedName>
    <definedName name="A29stdlife" localSheetId="1">'[7]PTRM input'!$M$35</definedName>
    <definedName name="A29stdlife">'[8]PTRM input'!$M$35</definedName>
    <definedName name="A29taxremlife" localSheetId="0">'[7]PTRM input'!$O$35</definedName>
    <definedName name="A29taxremlife" localSheetId="1">'[7]PTRM input'!$O$35</definedName>
    <definedName name="A29taxremlife">'[8]PTRM input'!$O$35</definedName>
    <definedName name="A29taxstdlife" localSheetId="0">'[7]PTRM input'!$P$35</definedName>
    <definedName name="A29taxstdlife" localSheetId="1">'[7]PTRM input'!$P$35</definedName>
    <definedName name="A29taxstdlife">'[8]PTRM input'!$P$35</definedName>
    <definedName name="A29taxvalue" localSheetId="0">'[7]PTRM input'!$N$35</definedName>
    <definedName name="A29taxvalue" localSheetId="1">'[7]PTRM input'!$N$35</definedName>
    <definedName name="A29taxvalue">'[8]PTRM input'!$N$35</definedName>
    <definedName name="A29value" localSheetId="0">'[7]PTRM input'!$J$35</definedName>
    <definedName name="A29value" localSheetId="1">'[7]PTRM input'!$J$35</definedName>
    <definedName name="A29value">'[8]PTRM input'!$J$35</definedName>
    <definedName name="A2remlife" localSheetId="0">'[7]PTRM input'!$L$8</definedName>
    <definedName name="A2remlife" localSheetId="1">'[7]PTRM input'!$L$8</definedName>
    <definedName name="A2remlife">'[8]PTRM input'!$L$8</definedName>
    <definedName name="A2stdlife" localSheetId="0">'[7]PTRM input'!$M$8</definedName>
    <definedName name="A2stdlife" localSheetId="1">'[7]PTRM input'!$M$8</definedName>
    <definedName name="A2stdlife">'[8]PTRM input'!$M$8</definedName>
    <definedName name="A2taxremlife" localSheetId="0">'[7]PTRM input'!$O$8</definedName>
    <definedName name="A2taxremlife" localSheetId="1">'[7]PTRM input'!$O$8</definedName>
    <definedName name="A2taxremlife">'[8]PTRM input'!$O$8</definedName>
    <definedName name="A2taxstdlife" localSheetId="0">'[7]PTRM input'!$P$8</definedName>
    <definedName name="A2taxstdlife" localSheetId="1">'[7]PTRM input'!$P$8</definedName>
    <definedName name="A2taxstdlife">'[8]PTRM input'!$P$8</definedName>
    <definedName name="A2taxvalue" localSheetId="0">'[7]PTRM input'!$N$8</definedName>
    <definedName name="A2taxvalue" localSheetId="1">'[7]PTRM input'!$N$8</definedName>
    <definedName name="A2taxvalue">'[8]PTRM input'!$N$8</definedName>
    <definedName name="A2value" localSheetId="0">'[7]PTRM input'!$J$8</definedName>
    <definedName name="A2value" localSheetId="1">'[7]PTRM input'!$J$8</definedName>
    <definedName name="A2value">'[8]PTRM input'!$J$8</definedName>
    <definedName name="A30remlife" localSheetId="0">'[7]PTRM input'!$L$36</definedName>
    <definedName name="A30remlife" localSheetId="1">'[7]PTRM input'!$L$36</definedName>
    <definedName name="A30remlife">'[8]PTRM input'!$L$36</definedName>
    <definedName name="A30stdlife" localSheetId="0">'[7]PTRM input'!$M$36</definedName>
    <definedName name="A30stdlife" localSheetId="1">'[7]PTRM input'!$M$36</definedName>
    <definedName name="A30stdlife">'[8]PTRM input'!$M$36</definedName>
    <definedName name="A30taxremlife" localSheetId="0">'[7]PTRM input'!$O$36</definedName>
    <definedName name="A30taxremlife" localSheetId="1">'[7]PTRM input'!$O$36</definedName>
    <definedName name="A30taxremlife">'[8]PTRM input'!$O$36</definedName>
    <definedName name="A30taxstdlife" localSheetId="0">'[7]PTRM input'!$P$36</definedName>
    <definedName name="A30taxstdlife" localSheetId="1">'[7]PTRM input'!$P$36</definedName>
    <definedName name="A30taxstdlife">'[8]PTRM input'!$P$36</definedName>
    <definedName name="A30taxvalue" localSheetId="0">'[7]PTRM input'!$N$36</definedName>
    <definedName name="A30taxvalue" localSheetId="1">'[7]PTRM input'!$N$36</definedName>
    <definedName name="A30taxvalue">'[8]PTRM input'!$N$36</definedName>
    <definedName name="A30value" localSheetId="0">'[7]PTRM input'!$J$36</definedName>
    <definedName name="A30value" localSheetId="1">'[7]PTRM input'!$J$36</definedName>
    <definedName name="A30value">'[8]PTRM input'!$J$36</definedName>
    <definedName name="A3remlife" localSheetId="0">'[7]PTRM input'!$L$9</definedName>
    <definedName name="A3remlife" localSheetId="1">'[7]PTRM input'!$L$9</definedName>
    <definedName name="A3remlife">'[8]PTRM input'!$L$9</definedName>
    <definedName name="A3stdlife" localSheetId="0">'[7]PTRM input'!$M$9</definedName>
    <definedName name="A3stdlife" localSheetId="1">'[7]PTRM input'!$M$9</definedName>
    <definedName name="A3stdlife">'[8]PTRM input'!$M$9</definedName>
    <definedName name="A3taxremlife" localSheetId="0">'[7]PTRM input'!$O$9</definedName>
    <definedName name="A3taxremlife" localSheetId="1">'[7]PTRM input'!$O$9</definedName>
    <definedName name="A3taxremlife">'[8]PTRM input'!$O$9</definedName>
    <definedName name="A3taxstdlife" localSheetId="0">'[7]PTRM input'!$P$9</definedName>
    <definedName name="A3taxstdlife" localSheetId="1">'[7]PTRM input'!$P$9</definedName>
    <definedName name="A3taxstdlife">'[8]PTRM input'!$P$9</definedName>
    <definedName name="A3taxvalue" localSheetId="0">'[7]PTRM input'!$N$9</definedName>
    <definedName name="A3taxvalue" localSheetId="1">'[7]PTRM input'!$N$9</definedName>
    <definedName name="A3taxvalue">'[8]PTRM input'!$N$9</definedName>
    <definedName name="A3value" localSheetId="0">'[7]PTRM input'!$J$9</definedName>
    <definedName name="A3value" localSheetId="1">'[7]PTRM input'!$J$9</definedName>
    <definedName name="A3value">'[8]PTRM input'!$J$9</definedName>
    <definedName name="A4remlife" localSheetId="0">'[7]PTRM input'!$L$10</definedName>
    <definedName name="A4remlife" localSheetId="1">'[7]PTRM input'!$L$10</definedName>
    <definedName name="A4remlife">'[8]PTRM input'!$L$10</definedName>
    <definedName name="A4stdlife" localSheetId="0">'[7]PTRM input'!$M$10</definedName>
    <definedName name="A4stdlife" localSheetId="1">'[7]PTRM input'!$M$10</definedName>
    <definedName name="A4stdlife">'[8]PTRM input'!$M$10</definedName>
    <definedName name="A4taxremlife" localSheetId="0">'[7]PTRM input'!$O$10</definedName>
    <definedName name="A4taxremlife" localSheetId="1">'[7]PTRM input'!$O$10</definedName>
    <definedName name="A4taxremlife">'[8]PTRM input'!$O$10</definedName>
    <definedName name="A4taxstdlife" localSheetId="0">'[7]PTRM input'!$P$10</definedName>
    <definedName name="A4taxstdlife" localSheetId="1">'[7]PTRM input'!$P$10</definedName>
    <definedName name="A4taxstdlife">'[8]PTRM input'!$P$10</definedName>
    <definedName name="A4taxvalue" localSheetId="0">'[7]PTRM input'!$N$10</definedName>
    <definedName name="A4taxvalue" localSheetId="1">'[7]PTRM input'!$N$10</definedName>
    <definedName name="A4taxvalue">'[8]PTRM input'!$N$10</definedName>
    <definedName name="A4value" localSheetId="0">'[7]PTRM input'!$J$10</definedName>
    <definedName name="A4value" localSheetId="1">'[7]PTRM input'!$J$10</definedName>
    <definedName name="A4value">'[8]PTRM input'!$J$10</definedName>
    <definedName name="A5remlife" localSheetId="0">'[7]PTRM input'!$L$11</definedName>
    <definedName name="A5remlife" localSheetId="1">'[7]PTRM input'!$L$11</definedName>
    <definedName name="A5remlife">'[8]PTRM input'!$L$11</definedName>
    <definedName name="A5stdlife" localSheetId="0">'[7]PTRM input'!$M$11</definedName>
    <definedName name="A5stdlife" localSheetId="1">'[7]PTRM input'!$M$11</definedName>
    <definedName name="A5stdlife">'[8]PTRM input'!$M$11</definedName>
    <definedName name="A5taxremlife" localSheetId="0">'[7]PTRM input'!$O$11</definedName>
    <definedName name="A5taxremlife" localSheetId="1">'[7]PTRM input'!$O$11</definedName>
    <definedName name="A5taxremlife">'[8]PTRM input'!$O$11</definedName>
    <definedName name="A5taxstdlife" localSheetId="0">'[7]PTRM input'!$P$11</definedName>
    <definedName name="A5taxstdlife" localSheetId="1">'[7]PTRM input'!$P$11</definedName>
    <definedName name="A5taxstdlife">'[8]PTRM input'!$P$11</definedName>
    <definedName name="A5taxvalue" localSheetId="0">'[7]PTRM input'!$N$11</definedName>
    <definedName name="A5taxvalue" localSheetId="1">'[7]PTRM input'!$N$11</definedName>
    <definedName name="A5taxvalue">'[8]PTRM input'!$N$11</definedName>
    <definedName name="A5value" localSheetId="0">'[7]PTRM input'!$J$11</definedName>
    <definedName name="A5value" localSheetId="1">'[7]PTRM input'!$J$11</definedName>
    <definedName name="A5value">'[8]PTRM input'!$J$11</definedName>
    <definedName name="A6remlife" localSheetId="0">'[7]PTRM input'!$L$12</definedName>
    <definedName name="A6remlife" localSheetId="1">'[7]PTRM input'!$L$12</definedName>
    <definedName name="A6remlife">'[8]PTRM input'!$L$12</definedName>
    <definedName name="A6stdlife" localSheetId="0">'[7]PTRM input'!$M$12</definedName>
    <definedName name="A6stdlife" localSheetId="1">'[7]PTRM input'!$M$12</definedName>
    <definedName name="A6stdlife">'[8]PTRM input'!$M$12</definedName>
    <definedName name="A6taxremlife" localSheetId="0">'[7]PTRM input'!$O$12</definedName>
    <definedName name="A6taxremlife" localSheetId="1">'[7]PTRM input'!$O$12</definedName>
    <definedName name="A6taxremlife">'[8]PTRM input'!$O$12</definedName>
    <definedName name="A6taxstdlife" localSheetId="0">'[7]PTRM input'!$P$12</definedName>
    <definedName name="A6taxstdlife" localSheetId="1">'[7]PTRM input'!$P$12</definedName>
    <definedName name="A6taxstdlife">'[8]PTRM input'!$P$12</definedName>
    <definedName name="A6taxvalue" localSheetId="0">'[7]PTRM input'!$N$12</definedName>
    <definedName name="A6taxvalue" localSheetId="1">'[7]PTRM input'!$N$12</definedName>
    <definedName name="A6taxvalue">'[8]PTRM input'!$N$12</definedName>
    <definedName name="A6value" localSheetId="0">'[7]PTRM input'!$J$12</definedName>
    <definedName name="A6value" localSheetId="1">'[7]PTRM input'!$J$12</definedName>
    <definedName name="A6value">'[8]PTRM input'!$J$12</definedName>
    <definedName name="A7remlife" localSheetId="0">'[7]PTRM input'!$L$13</definedName>
    <definedName name="A7remlife" localSheetId="1">'[7]PTRM input'!$L$13</definedName>
    <definedName name="A7remlife">'[8]PTRM input'!$L$13</definedName>
    <definedName name="A7stdlife" localSheetId="0">'[7]PTRM input'!$M$13</definedName>
    <definedName name="A7stdlife" localSheetId="1">'[7]PTRM input'!$M$13</definedName>
    <definedName name="A7stdlife">'[8]PTRM input'!$M$13</definedName>
    <definedName name="A7taxremlife" localSheetId="0">'[7]PTRM input'!$O$13</definedName>
    <definedName name="A7taxremlife" localSheetId="1">'[7]PTRM input'!$O$13</definedName>
    <definedName name="A7taxremlife">'[8]PTRM input'!$O$13</definedName>
    <definedName name="A7taxstdlife" localSheetId="0">'[7]PTRM input'!$P$13</definedName>
    <definedName name="A7taxstdlife" localSheetId="1">'[7]PTRM input'!$P$13</definedName>
    <definedName name="A7taxstdlife">'[8]PTRM input'!$P$13</definedName>
    <definedName name="A7taxvalue" localSheetId="0">'[7]PTRM input'!$N$13</definedName>
    <definedName name="A7taxvalue" localSheetId="1">'[7]PTRM input'!$N$13</definedName>
    <definedName name="A7taxvalue">'[8]PTRM input'!$N$13</definedName>
    <definedName name="A7value" localSheetId="0">'[7]PTRM input'!$J$13</definedName>
    <definedName name="A7value" localSheetId="1">'[7]PTRM input'!$J$13</definedName>
    <definedName name="A7value">'[8]PTRM input'!$J$13</definedName>
    <definedName name="A8remlife" localSheetId="0">'[7]PTRM input'!$L$14</definedName>
    <definedName name="A8remlife" localSheetId="1">'[7]PTRM input'!$L$14</definedName>
    <definedName name="A8remlife">'[8]PTRM input'!$L$14</definedName>
    <definedName name="A8stdlife" localSheetId="0">'[7]PTRM input'!$M$14</definedName>
    <definedName name="A8stdlife" localSheetId="1">'[7]PTRM input'!$M$14</definedName>
    <definedName name="A8stdlife">'[8]PTRM input'!$M$14</definedName>
    <definedName name="A8taxremlife" localSheetId="0">'[7]PTRM input'!$O$14</definedName>
    <definedName name="A8taxremlife" localSheetId="1">'[7]PTRM input'!$O$14</definedName>
    <definedName name="A8taxremlife">'[8]PTRM input'!$O$14</definedName>
    <definedName name="A8taxstdlife" localSheetId="0">'[7]PTRM input'!$P$14</definedName>
    <definedName name="A8taxstdlife" localSheetId="1">'[7]PTRM input'!$P$14</definedName>
    <definedName name="A8taxstdlife">'[8]PTRM input'!$P$14</definedName>
    <definedName name="A8taxvalue" localSheetId="0">'[7]PTRM input'!$N$14</definedName>
    <definedName name="A8taxvalue" localSheetId="1">'[7]PTRM input'!$N$14</definedName>
    <definedName name="A8taxvalue">'[8]PTRM input'!$N$14</definedName>
    <definedName name="A8value" localSheetId="0">'[7]PTRM input'!$J$14</definedName>
    <definedName name="A8value" localSheetId="1">'[7]PTRM input'!$J$14</definedName>
    <definedName name="A8value">'[8]PTRM input'!$J$14</definedName>
    <definedName name="A9remlife" localSheetId="0">'[7]PTRM input'!$L$15</definedName>
    <definedName name="A9remlife" localSheetId="1">'[7]PTRM input'!$L$15</definedName>
    <definedName name="A9remlife">'[8]PTRM input'!$L$15</definedName>
    <definedName name="A9stdlife" localSheetId="0">'[7]PTRM input'!$M$15</definedName>
    <definedName name="A9stdlife" localSheetId="1">'[7]PTRM input'!$M$15</definedName>
    <definedName name="A9stdlife">'[8]PTRM input'!$M$15</definedName>
    <definedName name="A9taxremlife" localSheetId="0">'[7]PTRM input'!$O$15</definedName>
    <definedName name="A9taxremlife" localSheetId="1">'[7]PTRM input'!$O$15</definedName>
    <definedName name="A9taxremlife">'[8]PTRM input'!$O$15</definedName>
    <definedName name="A9taxstdlife" localSheetId="0">'[7]PTRM input'!$P$15</definedName>
    <definedName name="A9taxstdlife" localSheetId="1">'[7]PTRM input'!$P$15</definedName>
    <definedName name="A9taxstdlife">'[8]PTRM input'!$P$15</definedName>
    <definedName name="A9taxvalue" localSheetId="0">'[7]PTRM input'!$N$15</definedName>
    <definedName name="A9taxvalue" localSheetId="1">'[7]PTRM input'!$N$15</definedName>
    <definedName name="A9taxvalue">'[8]PTRM input'!$N$15</definedName>
    <definedName name="A9value" localSheetId="0">'[7]PTRM input'!$J$15</definedName>
    <definedName name="A9value" localSheetId="1">'[7]PTRM input'!$J$15</definedName>
    <definedName name="A9value">'[8]PTRM input'!$J$15</definedName>
    <definedName name="ACS_Reclass">'[9]Input|SCS Adjustments'!$M$135</definedName>
    <definedName name="adasdfa3454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dasdfa3454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dasdfa3454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dgaergfas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dgaergfas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dgaergfas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MI_re_class">'[9]Input|SCS Adjustments'!$M$126</definedName>
    <definedName name="AMI_Re_Class_List">'[9]Input|SCS Adjustments'!$M$100:$M$124</definedName>
    <definedName name="AMI_Re_Class_Mapping_V1">'[9]Input|SCS Adjustments'!$X$100:$X$124</definedName>
    <definedName name="AMI_Re_Class_Mapping_V2">'[9]Input|SCS Adjustments'!$Z$100:$Z$124</definedName>
    <definedName name="AMI_Re_Class_Mapping_V3">'[9]Input|SCS Adjustments'!$AC$100:$AC$124</definedName>
    <definedName name="anscount" hidden="1">1</definedName>
    <definedName name="aria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2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2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3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3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4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4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4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5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5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5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6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6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6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2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2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3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3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5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5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5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6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6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6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7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7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7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8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8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2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2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2000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2000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200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3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3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4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4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4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6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6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6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8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8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2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2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3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3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55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55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55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66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66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66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76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76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76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2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2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3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3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56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56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56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77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77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77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87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87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87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2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2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3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3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33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33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3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66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66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66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7676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7676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7676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T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T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T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psdhfr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psdhfr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psdhfr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2DocOpenMode" hidden="1">"AS2DocumentBrowse"</definedName>
    <definedName name="AS2NamedRange" hidden="1">2</definedName>
    <definedName name="asdf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2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2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234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234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234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3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3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55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55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55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56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56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56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6563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6563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656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df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df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d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dfasdf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dfasdf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dfasd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d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d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d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2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2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3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3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gbg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gbg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gbg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gasdf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gasdf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gasd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gfag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gfag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gfag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gfasdgf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gfasdgf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gfasdg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set1" localSheetId="0" hidden="1">'[10]4. RAB'!#REF!</definedName>
    <definedName name="Asset1" localSheetId="1" hidden="1">'[10]4. RAB'!#REF!</definedName>
    <definedName name="Asset1">'[8]PTRM input'!$G$7</definedName>
    <definedName name="Asset10" localSheetId="0" hidden="1">'[10]4. RAB'!#REF!</definedName>
    <definedName name="Asset10" localSheetId="1" hidden="1">'[10]4. RAB'!#REF!</definedName>
    <definedName name="Asset10">'[8]PTRM input'!$G$16</definedName>
    <definedName name="Asset11" localSheetId="0" hidden="1">'[10]4. RAB'!#REF!</definedName>
    <definedName name="Asset11" localSheetId="1" hidden="1">'[10]4. RAB'!#REF!</definedName>
    <definedName name="Asset11">'[8]PTRM input'!$G$17</definedName>
    <definedName name="Asset12" localSheetId="0" hidden="1">'[10]4. RAB'!#REF!</definedName>
    <definedName name="Asset12" localSheetId="1" hidden="1">'[10]4. RAB'!#REF!</definedName>
    <definedName name="Asset12">'[8]PTRM input'!$G$18</definedName>
    <definedName name="Asset13" localSheetId="0" hidden="1">'[10]4. RAB'!#REF!</definedName>
    <definedName name="Asset13" localSheetId="1" hidden="1">'[10]4. RAB'!#REF!</definedName>
    <definedName name="Asset13">'[8]PTRM input'!$G$19</definedName>
    <definedName name="Asset14" localSheetId="0" hidden="1">'[10]4. RAB'!#REF!</definedName>
    <definedName name="Asset14" localSheetId="1" hidden="1">'[10]4. RAB'!#REF!</definedName>
    <definedName name="Asset14">'[8]PTRM input'!$G$20</definedName>
    <definedName name="Asset15" localSheetId="0" hidden="1">'[10]4. RAB'!#REF!</definedName>
    <definedName name="Asset15" localSheetId="1" hidden="1">'[10]4. RAB'!#REF!</definedName>
    <definedName name="Asset15">'[8]PTRM input'!$G$21</definedName>
    <definedName name="Asset16" localSheetId="0" hidden="1">'[10]4. RAB'!#REF!</definedName>
    <definedName name="Asset16" localSheetId="1" hidden="1">'[10]4. RAB'!#REF!</definedName>
    <definedName name="Asset16">'[8]PTRM input'!$G$22</definedName>
    <definedName name="Asset17" localSheetId="0" hidden="1">'[10]4. RAB'!#REF!</definedName>
    <definedName name="Asset17" localSheetId="1" hidden="1">'[10]4. RAB'!#REF!</definedName>
    <definedName name="Asset17">'[8]PTRM input'!$G$23</definedName>
    <definedName name="Asset18" localSheetId="0" hidden="1">'[10]4. RAB'!#REF!</definedName>
    <definedName name="Asset18" localSheetId="1" hidden="1">'[10]4. RAB'!#REF!</definedName>
    <definedName name="Asset18">'[8]PTRM input'!$G$24</definedName>
    <definedName name="Asset19" localSheetId="0" hidden="1">'[10]4. RAB'!#REF!</definedName>
    <definedName name="Asset19" localSheetId="1" hidden="1">'[10]4. RAB'!#REF!</definedName>
    <definedName name="Asset19">'[8]PTRM input'!$G$25</definedName>
    <definedName name="Asset2" localSheetId="0" hidden="1">'[10]4. RAB'!#REF!</definedName>
    <definedName name="Asset2" localSheetId="1" hidden="1">'[10]4. RAB'!#REF!</definedName>
    <definedName name="Asset2">'[8]PTRM input'!$G$8</definedName>
    <definedName name="Asset20" localSheetId="0" hidden="1">'[10]4. RAB'!#REF!</definedName>
    <definedName name="Asset20" localSheetId="1" hidden="1">'[10]4. RAB'!#REF!</definedName>
    <definedName name="Asset20">'[8]PTRM input'!$G$26</definedName>
    <definedName name="Asset21" localSheetId="0">'[7]PTRM input'!$G$27</definedName>
    <definedName name="Asset21" localSheetId="1">'[7]PTRM input'!$G$27</definedName>
    <definedName name="Asset21">'[8]PTRM input'!$G$27</definedName>
    <definedName name="Asset22" localSheetId="0">'[7]PTRM input'!$G$28</definedName>
    <definedName name="Asset22" localSheetId="1">'[7]PTRM input'!$G$28</definedName>
    <definedName name="Asset22">'[8]PTRM input'!$G$28</definedName>
    <definedName name="Asset23" localSheetId="0">'[7]PTRM input'!$G$29</definedName>
    <definedName name="Asset23" localSheetId="1">'[7]PTRM input'!$G$29</definedName>
    <definedName name="Asset23">'[8]PTRM input'!$G$29</definedName>
    <definedName name="Asset24" localSheetId="0">'[7]PTRM input'!$G$30</definedName>
    <definedName name="Asset24" localSheetId="1">'[7]PTRM input'!$G$30</definedName>
    <definedName name="Asset24">'[8]PTRM input'!$G$30</definedName>
    <definedName name="Asset25" localSheetId="0">'[7]PTRM input'!$G$31</definedName>
    <definedName name="Asset25" localSheetId="1">'[7]PTRM input'!$G$31</definedName>
    <definedName name="Asset25">'[8]PTRM input'!$G$31</definedName>
    <definedName name="Asset26" localSheetId="0">'[7]PTRM input'!$G$32</definedName>
    <definedName name="Asset26" localSheetId="1">'[7]PTRM input'!$G$32</definedName>
    <definedName name="Asset26">'[8]PTRM input'!$G$32</definedName>
    <definedName name="Asset27" localSheetId="0">'[7]PTRM input'!$G$33</definedName>
    <definedName name="Asset27" localSheetId="1">'[7]PTRM input'!$G$33</definedName>
    <definedName name="Asset27">'[8]PTRM input'!$G$33</definedName>
    <definedName name="Asset28" localSheetId="0">'[7]PTRM input'!$G$34</definedName>
    <definedName name="Asset28" localSheetId="1">'[7]PTRM input'!$G$34</definedName>
    <definedName name="Asset28">'[8]PTRM input'!$G$34</definedName>
    <definedName name="Asset29" localSheetId="0">'[7]PTRM input'!$G$35</definedName>
    <definedName name="Asset29" localSheetId="1">'[7]PTRM input'!$G$35</definedName>
    <definedName name="Asset29">'[8]PTRM input'!$G$35</definedName>
    <definedName name="Asset3" localSheetId="0" hidden="1">'[10]4. RAB'!#REF!</definedName>
    <definedName name="Asset3" localSheetId="1" hidden="1">'[10]4. RAB'!#REF!</definedName>
    <definedName name="Asset3">'[8]PTRM input'!$G$9</definedName>
    <definedName name="Asset30" localSheetId="0">'[7]PTRM input'!$G$36</definedName>
    <definedName name="Asset30" localSheetId="1">'[7]PTRM input'!$G$36</definedName>
    <definedName name="Asset30">'[8]PTRM input'!$G$36</definedName>
    <definedName name="Asset4" localSheetId="0" hidden="1">'[10]4. RAB'!#REF!</definedName>
    <definedName name="Asset4" localSheetId="1" hidden="1">'[10]4. RAB'!#REF!</definedName>
    <definedName name="Asset4">'[8]PTRM input'!$G$10</definedName>
    <definedName name="Asset5" localSheetId="0" hidden="1">'[10]4. RAB'!#REF!</definedName>
    <definedName name="Asset5" localSheetId="1" hidden="1">'[10]4. RAB'!#REF!</definedName>
    <definedName name="Asset5">'[8]PTRM input'!$G$11</definedName>
    <definedName name="Asset6" localSheetId="0" hidden="1">'[10]4. RAB'!#REF!</definedName>
    <definedName name="Asset6" localSheetId="1" hidden="1">'[10]4. RAB'!#REF!</definedName>
    <definedName name="Asset6">'[8]PTRM input'!$G$12</definedName>
    <definedName name="Asset7" localSheetId="0" hidden="1">'[10]4. RAB'!#REF!</definedName>
    <definedName name="Asset7" localSheetId="1" hidden="1">'[10]4. RAB'!#REF!</definedName>
    <definedName name="Asset7">'[8]PTRM input'!$G$13</definedName>
    <definedName name="Asset8" localSheetId="0" hidden="1">'[10]4. RAB'!#REF!</definedName>
    <definedName name="Asset8" localSheetId="1" hidden="1">'[10]4. RAB'!#REF!</definedName>
    <definedName name="Asset8">'[8]PTRM input'!$G$14</definedName>
    <definedName name="Asset9" localSheetId="0" hidden="1">'[10]4. RAB'!#REF!</definedName>
    <definedName name="Asset9" localSheetId="1" hidden="1">'[10]4. RAB'!#REF!</definedName>
    <definedName name="Asset9">'[8]PTRM input'!$G$15</definedName>
    <definedName name="B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B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B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Base_Year">'[9]Input|Base year'!$M$69</definedName>
    <definedName name="Base_year_opex">'[9]Calc|SCS Opex Forecast'!$M$18</definedName>
    <definedName name="cpt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cpt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cpt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dfgdf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dfgdf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dfgd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Dollar_Basis">'[9]Calc|SCS Opex Summary'!$G$1070</definedName>
    <definedName name="Dollar_basis_list">'[9]Lookup|Tables'!$C$98:$C$105</definedName>
    <definedName name="Dollar_Conversion_Factor">'[9]Input|Escalators'!$J$16</definedName>
    <definedName name="Dollar_Inputs" localSheetId="0">'[9]Input|Escalators'!#REF!</definedName>
    <definedName name="Dollar_Inputs">'[9]Input|Escalators'!#REF!</definedName>
    <definedName name="Dollar_Outputs" localSheetId="0">'[9]Input|Escalators'!#REF!</definedName>
    <definedName name="Dollar_Outputs">'[9]Input|Escalators'!#REF!</definedName>
    <definedName name="dollars" localSheetId="0">'[9]Lookup|Tables'!$G$11</definedName>
    <definedName name="dollars" localSheetId="1">'[9]Lookup|Tables'!$G$11</definedName>
    <definedName name="dollars">'[9]Lookup|Tables'!$G$11</definedName>
    <definedName name="Dr">[11]Input!$G$221</definedName>
    <definedName name="Drc" localSheetId="0">'[7]PTRM input'!$G$233</definedName>
    <definedName name="Drc" localSheetId="1">'[7]PTRM input'!$G$233</definedName>
    <definedName name="Drc">'[8]PTRM input'!$G$233</definedName>
    <definedName name="Drpc" localSheetId="0">'[7]PTRM input'!$G$231</definedName>
    <definedName name="Drpc" localSheetId="1">'[7]PTRM input'!$G$231</definedName>
    <definedName name="Drpc">'[8]PTRM input'!$G$231</definedName>
    <definedName name="Drpt" localSheetId="0">'[7]PTRM input'!$G$232</definedName>
    <definedName name="Drpt" localSheetId="1">'[7]PTRM input'!$G$232</definedName>
    <definedName name="Drpt">'[8]PTRM input'!$G$232</definedName>
    <definedName name="Dv">'[8]PTRM input'!$G$219</definedName>
    <definedName name="Efficiency_Adj_List">'[9]Input|SCS Adjustments'!$M$31:$M$40</definedName>
    <definedName name="Efficiency_Adj_Mapping_V1">'[9]Input|SCS Adjustments'!$X$31:$X$40</definedName>
    <definedName name="Efficiency_Adj_Mapping_V2">'[9]Input|SCS Adjustments'!$Z$31:$Z$40</definedName>
    <definedName name="Efficiency_Adj_Mapping_V3">'[9]Input|SCS Adjustments'!$AC$31:$AC$40</definedName>
    <definedName name="Efficiency_Adjustments">'[9]Input|SCS Adjustments'!$M$42</definedName>
    <definedName name="ERC_Final_Calc" localSheetId="0">'[7]Equity raising costs'!$Q$54</definedName>
    <definedName name="ERC_Final_Calc" localSheetId="1">'[7]Equity raising costs'!$Q$54</definedName>
    <definedName name="ERC_Final_Calc">'[8]Equity raising costs'!$Q$54</definedName>
    <definedName name="ERC_Yr01_Inc" localSheetId="0">'[7]PTRM input'!$G$70</definedName>
    <definedName name="ERC_Yr01_Inc" localSheetId="1">'[7]PTRM input'!$G$70</definedName>
    <definedName name="ERC_Yr01_Inc">'[8]PTRM input'!$G$70</definedName>
    <definedName name="f" localSheetId="0">'[7]PTRM input'!$G$216</definedName>
    <definedName name="f" localSheetId="1">'[7]PTRM input'!$G$216</definedName>
    <definedName name="f">'[8]PTRM input'!$G$216</definedName>
    <definedName name="factor" localSheetId="0">'[9]Lookup|Tables'!$G$18</definedName>
    <definedName name="factor">'[9]Lookup|Tables'!$G$18</definedName>
    <definedName name="fasd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2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2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3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3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2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2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3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3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orecasting_methodology">'[9]Lookup|Tables'!$C$109:$C$110</definedName>
    <definedName name="g" localSheetId="0">'[7]PTRM input'!$G$218</definedName>
    <definedName name="g" localSheetId="1">'[7]PTRM input'!$G$218</definedName>
    <definedName name="g">'[8]PTRM input'!$G$218</definedName>
    <definedName name="Icpr" localSheetId="0">'[7]PTRM input'!$G$229</definedName>
    <definedName name="Icpr" localSheetId="1">'[7]PTRM input'!$G$229</definedName>
    <definedName name="Icpr">'[8]PTRM input'!$G$229</definedName>
    <definedName name="Jai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Jai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Jai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jns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jns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jns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kms">'[9]Lookup|Tables'!$G$24</definedName>
    <definedName name="l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imcount" hidden="1">2</definedName>
    <definedName name="millions" localSheetId="0">'[9]Lookup|Tables'!$G$13</definedName>
    <definedName name="millions">'[9]Lookup|Tables'!$G$13</definedName>
    <definedName name="Nominal">'[9]Input|Base year'!$F$18</definedName>
    <definedName name="Nominal_to_Nominal" localSheetId="0">'[9]Input|Escalators'!#REF!</definedName>
    <definedName name="Nominal_to_Nominal">'[9]Input|Escalators'!#REF!</definedName>
    <definedName name="Nominal_to_Real">'[12]Input|Rate of change'!$C$26:$C$32</definedName>
    <definedName name="number" localSheetId="0">'[9]Lookup|Tables'!$G$17</definedName>
    <definedName name="number" localSheetId="1">'[9]Lookup|Tables'!$G$17</definedName>
    <definedName name="number">'[9]Lookup|Tables'!$G$17</definedName>
    <definedName name="One_off_costs">'[9]Input|SCS Adjustments'!$M$24</definedName>
    <definedName name="One_Off_List">'[9]Input|SCS Adjustments'!$M$13:$M$22</definedName>
    <definedName name="One_Off_Mapping_V1">'[9]Input|SCS Adjustments'!$X$13:$X$22</definedName>
    <definedName name="One_Off_Mapping_V2">'[9]Input|SCS Adjustments'!$Z$13:$Z$22</definedName>
    <definedName name="One_Off_Mapping_V3">'[9]Input|SCS Adjustments'!$AC$13:$AC$22</definedName>
    <definedName name="P_0_RevCap" localSheetId="0">'[7]X factors'!$G$63</definedName>
    <definedName name="P_0_RevCap" localSheetId="1">'[7]X factors'!$G$63</definedName>
    <definedName name="P_0_RevCap">'[8]X factors'!$G$63</definedName>
    <definedName name="P_0_RevYld" localSheetId="0">'[7]X factors'!$G$83</definedName>
    <definedName name="P_0_RevYld" localSheetId="1">'[7]X factors'!$G$83</definedName>
    <definedName name="P_0_RevYld">'[8]X factors'!$G$83</definedName>
    <definedName name="P_0_WAPC" localSheetId="0">'[7]X factors'!$G$47</definedName>
    <definedName name="P_0_WAPC" localSheetId="1">'[7]X factors'!$G$47</definedName>
    <definedName name="P_0_WAPC">'[8]X factors'!$G$47</definedName>
    <definedName name="percent" localSheetId="0">'[9]Lookup|Tables'!$G$15</definedName>
    <definedName name="percent">'[9]Lookup|Tables'!$G$15</definedName>
    <definedName name="previous_vanilla">[13]Input!$G$184</definedName>
    <definedName name="_xlnm.Print_Area" localSheetId="6">'Data 2009-12'!$A$1:$L$125</definedName>
    <definedName name="_xlnm.Print_Area" localSheetId="7">'Data 2009-15 (Real $2008)'!$A$1:$L$125</definedName>
    <definedName name="_xlnm.Print_Area" localSheetId="4">'DNSP Data Inputs 2013-15'!$A$1:$L$120</definedName>
    <definedName name="_xlnm.Print_Area" localSheetId="3">Instructions!$A$3:$G$13</definedName>
    <definedName name="RAB" localSheetId="0">'[7]PTRM input'!$J$37</definedName>
    <definedName name="RAB" localSheetId="1">'[7]PTRM input'!$J$37</definedName>
    <definedName name="RAB">'[8]PTRM input'!$J$37</definedName>
    <definedName name="Real_to_Nominal" localSheetId="0">'[9]Input|Escalators'!$C$29:$C$34</definedName>
    <definedName name="Real_to_Nominal">'[9]Input|Escalators'!$C$29:$C$34</definedName>
    <definedName name="Real_to_Real" localSheetId="0">'[9]Input|Escalators'!#REF!</definedName>
    <definedName name="Real_to_Real">'[9]Input|Escalators'!#REF!</definedName>
    <definedName name="rvanilla01" localSheetId="0">[7]WACC!$G$19</definedName>
    <definedName name="rvanilla01" localSheetId="1">[7]WACC!$G$19</definedName>
    <definedName name="rvanilla01">[8]WACC!$G$19</definedName>
    <definedName name="rvanilla02" localSheetId="0">[7]WACC!$H$19</definedName>
    <definedName name="rvanilla02" localSheetId="1">[7]WACC!$H$19</definedName>
    <definedName name="rvanilla02">[8]WACC!$H$19</definedName>
    <definedName name="rvanilla03" localSheetId="0">[7]WACC!$I$19</definedName>
    <definedName name="rvanilla03" localSheetId="1">[7]WACC!$I$19</definedName>
    <definedName name="rvanilla03">[8]WACC!$I$19</definedName>
    <definedName name="rvanilla04" localSheetId="0">[7]WACC!$J$19</definedName>
    <definedName name="rvanilla04" localSheetId="1">[7]WACC!$J$19</definedName>
    <definedName name="rvanilla04">[8]WACC!$J$19</definedName>
    <definedName name="rvanilla05" localSheetId="0">[7]WACC!$K$19</definedName>
    <definedName name="rvanilla05" localSheetId="1">[7]WACC!$K$19</definedName>
    <definedName name="rvanilla05">[8]WACC!$K$19</definedName>
    <definedName name="rvanilla06" localSheetId="0">[7]WACC!$L$19</definedName>
    <definedName name="rvanilla06" localSheetId="1">[7]WACC!$L$19</definedName>
    <definedName name="rvanilla06">[8]WACC!$L$19</definedName>
    <definedName name="rvanilla07" localSheetId="0">[7]WACC!$M$19</definedName>
    <definedName name="rvanilla07" localSheetId="1">[7]WACC!$M$19</definedName>
    <definedName name="rvanilla07">[8]WACC!$M$19</definedName>
    <definedName name="rvanilla08" localSheetId="0">[7]WACC!$N$19</definedName>
    <definedName name="rvanilla08" localSheetId="1">[7]WACC!$N$19</definedName>
    <definedName name="rvanilla08">[8]WACC!$N$19</definedName>
    <definedName name="rvanilla09" localSheetId="0">[7]WACC!$O$19</definedName>
    <definedName name="rvanilla09" localSheetId="1">[7]WACC!$O$19</definedName>
    <definedName name="rvanilla09">[8]WACC!$O$19</definedName>
    <definedName name="rvanilla10" localSheetId="0">[7]WACC!$P$19</definedName>
    <definedName name="rvanilla10" localSheetId="1">[7]WACC!$P$19</definedName>
    <definedName name="rvanilla10">[8]WACC!$P$19</definedName>
    <definedName name="sbvsdf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bvsdf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bvsd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CS_controllable">'[9]Input|Escalators'!$C$70:$C$81,'[9]Input|Escalators'!$C$85:$C$86</definedName>
    <definedName name="sdaf4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af4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af4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gagf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gagf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gag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gagrdfa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gagrdfa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gagrdfa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encount" hidden="1">2</definedName>
    <definedName name="Seo" localSheetId="0">'[7]PTRM input'!$G$230</definedName>
    <definedName name="Seo" localSheetId="1">'[7]PTRM input'!$G$230</definedName>
    <definedName name="Seo">'[8]PTRM input'!$G$230</definedName>
    <definedName name="Step_Change_Mapping_V1">'[9]Input|SCS Adjustments'!$X$49:$X$68</definedName>
    <definedName name="Step_Change_Mapping_V2">'[9]Input|SCS Adjustments'!$Z$49:$Z$68</definedName>
    <definedName name="Step_Change_Mapping_V3">'[9]Input|SCS Adjustments'!$AC$49:$AC$68</definedName>
    <definedName name="thousands" localSheetId="0">'[9]Lookup|Tables'!$G$12</definedName>
    <definedName name="thousands">'[9]Lookup|Tables'!$G$12</definedName>
    <definedName name="Uncontrollable_costs">'[9]Input|Base year'!$M$123</definedName>
    <definedName name="vanilla01" localSheetId="0">[7]WACC!$G$18</definedName>
    <definedName name="vanilla01" localSheetId="1">[7]WACC!$G$18</definedName>
    <definedName name="vanilla01">[8]WACC!$G$18</definedName>
    <definedName name="vanilla02" localSheetId="0">[7]WACC!$H$18</definedName>
    <definedName name="vanilla02" localSheetId="1">[7]WACC!$H$18</definedName>
    <definedName name="vanilla02">[8]WACC!$H$18</definedName>
    <definedName name="vanilla03" localSheetId="0">[7]WACC!$I$18</definedName>
    <definedName name="vanilla03" localSheetId="1">[7]WACC!$I$18</definedName>
    <definedName name="vanilla03">[8]WACC!$I$18</definedName>
    <definedName name="vanilla04" localSheetId="0">[7]WACC!$J$18</definedName>
    <definedName name="vanilla04" localSheetId="1">[7]WACC!$J$18</definedName>
    <definedName name="vanilla04">[8]WACC!$J$18</definedName>
    <definedName name="vanilla05" localSheetId="0">[7]WACC!$K$18</definedName>
    <definedName name="vanilla05" localSheetId="1">[7]WACC!$K$18</definedName>
    <definedName name="vanilla05">[8]WACC!$K$18</definedName>
    <definedName name="vanilla06" localSheetId="0">[7]WACC!$L$18</definedName>
    <definedName name="vanilla06" localSheetId="1">[7]WACC!$L$18</definedName>
    <definedName name="vanilla06">[8]WACC!$L$18</definedName>
    <definedName name="vanilla07" localSheetId="0">[7]WACC!$M$18</definedName>
    <definedName name="vanilla07" localSheetId="1">[7]WACC!$M$18</definedName>
    <definedName name="vanilla07">[8]WACC!$M$18</definedName>
    <definedName name="vanilla08" localSheetId="0">[7]WACC!$N$18</definedName>
    <definedName name="vanilla08" localSheetId="1">[7]WACC!$N$18</definedName>
    <definedName name="vanilla08">[8]WACC!$N$18</definedName>
    <definedName name="vanilla09" localSheetId="0">[7]WACC!$O$18</definedName>
    <definedName name="vanilla09" localSheetId="1">[7]WACC!$O$18</definedName>
    <definedName name="vanilla09">[8]WACC!$O$18</definedName>
    <definedName name="vanilla1">[13]Input!$H$184</definedName>
    <definedName name="vanilla10" localSheetId="0">[7]WACC!$P$18</definedName>
    <definedName name="vanilla10" localSheetId="1">[7]WACC!$P$18</definedName>
    <definedName name="vanilla10">[8]WACC!$P$18</definedName>
    <definedName name="vanilla2">[13]Input!$I$184</definedName>
    <definedName name="vanilla3">[13]Input!$J$184</definedName>
    <definedName name="vanilla4">[13]Input!$K$184</definedName>
    <definedName name="vanilla5">[13]Input!$L$184</definedName>
    <definedName name="vanilla6">[13]Input!$M$184</definedName>
    <definedName name="vanilla7">[13]Input!$N$184</definedName>
    <definedName name="vanilla8">[13]Input!$O$184</definedName>
    <definedName name="vanilla9">[13]Input!$P$184</definedName>
    <definedName name="vCube" localSheetId="0" hidden="1">#REF!</definedName>
    <definedName name="vCube" hidden="1">#REF!</definedName>
    <definedName name="vFormulas" localSheetId="0" hidden="1">#REF!</definedName>
    <definedName name="vFormulas" hidden="1">#REF!</definedName>
    <definedName name="vGetRange" localSheetId="0" hidden="1">#REF!</definedName>
    <definedName name="vGetRange" hidden="1">#REF!</definedName>
    <definedName name="vPasteBackFrom" localSheetId="0" hidden="1">#REF!</definedName>
    <definedName name="vPasteBackFrom" hidden="1">#REF!</definedName>
    <definedName name="vPasteBackTo" localSheetId="0" hidden="1">#REF!</definedName>
    <definedName name="vPasteBackTo" hidden="1">#REF!</definedName>
    <definedName name="vProjectEntry" localSheetId="0" hidden="1">#REF!</definedName>
    <definedName name="vProjectEntry" hidden="1">#REF!</definedName>
    <definedName name="vProjectPaste" localSheetId="0" hidden="1">#REF!</definedName>
    <definedName name="vProjectPaste" hidden="1">#REF!</definedName>
    <definedName name="vSendStatus" localSheetId="0" hidden="1">#REF!</definedName>
    <definedName name="vSendStatus" hidden="1">#REF!</definedName>
    <definedName name="vServer" localSheetId="0" hidden="1">#REF!</definedName>
    <definedName name="vServer" hidden="1">#REF!</definedName>
    <definedName name="wrn.Print._.Summary." localSheetId="0" hidden="1">{#N/A,#N/A,FALSE,"Credit Ratios";#N/A,#N/A,FALSE,"UEL Consolidated";#N/A,#N/A,FALSE,"Distribution";#N/A,#N/A,FALSE,"IS";#N/A,#N/A,FALSE,"UEComm";#N/A,#N/A,FALSE,"Utilimode";#N/A,#N/A,FALSE,"NPS";#N/A,#N/A,FALSE,"Corporate";#N/A,#N/A,FALSE,"Consolidations";#N/A,#N/A,FALSE,"Amort'n Book";#N/A,#N/A,FALSE,"Dep'n Book";#N/A,#N/A,FALSE,"Dep'n Tax";#N/A,#N/A,FALSE,"InterCo Loans";#N/A,#N/A,FALSE,"Debt"}</definedName>
    <definedName name="wrn.Print._.Summary." localSheetId="1" hidden="1">{#N/A,#N/A,FALSE,"Credit Ratios";#N/A,#N/A,FALSE,"UEL Consolidated";#N/A,#N/A,FALSE,"Distribution";#N/A,#N/A,FALSE,"IS";#N/A,#N/A,FALSE,"UEComm";#N/A,#N/A,FALSE,"Utilimode";#N/A,#N/A,FALSE,"NPS";#N/A,#N/A,FALSE,"Corporate";#N/A,#N/A,FALSE,"Consolidations";#N/A,#N/A,FALSE,"Amort'n Book";#N/A,#N/A,FALSE,"Dep'n Book";#N/A,#N/A,FALSE,"Dep'n Tax";#N/A,#N/A,FALSE,"InterCo Loans";#N/A,#N/A,FALSE,"Debt"}</definedName>
    <definedName name="wrn.Print._.Summary." hidden="1">{#N/A,#N/A,FALSE,"Credit Ratios";#N/A,#N/A,FALSE,"UEL Consolidated";#N/A,#N/A,FALSE,"Distribution";#N/A,#N/A,FALSE,"IS";#N/A,#N/A,FALSE,"UEComm";#N/A,#N/A,FALSE,"Utilimode";#N/A,#N/A,FALSE,"NPS";#N/A,#N/A,FALSE,"Corporate";#N/A,#N/A,FALSE,"Consolidations";#N/A,#N/A,FALSE,"Amort'n Book";#N/A,#N/A,FALSE,"Dep'n Book";#N/A,#N/A,FALSE,"Dep'n Tax";#N/A,#N/A,FALSE,"InterCo Loans";#N/A,#N/A,FALSE,"Debt"}</definedName>
    <definedName name="wrn.Summary." localSheetId="0" hidden="1">{#N/A,#N/A,FALSE,"Credit Ratios";#N/A,#N/A,FALSE,"Debt";#N/A,#N/A,FALSE,"UEL Consolidated";#N/A,#N/A,FALSE,"UEComm";#N/A,#N/A,FALSE,"NPS";#N/A,#N/A,FALSE,"UED Total";#N/A,#N/A,FALSE,"Distribution";#N/A,#N/A,FALSE,"Utilimode";#N/A,#N/A,FALSE,"UEHL";#N/A,#N/A,FALSE,"IS";#N/A,#N/A,FALSE,"Corporate";#N/A,#N/A,FALSE,"Consolidations - UED";#N/A,#N/A,FALSE,"Consolidations - UEL"}</definedName>
    <definedName name="wrn.Summary." localSheetId="1" hidden="1">{#N/A,#N/A,FALSE,"Credit Ratios";#N/A,#N/A,FALSE,"Debt";#N/A,#N/A,FALSE,"UEL Consolidated";#N/A,#N/A,FALSE,"UEComm";#N/A,#N/A,FALSE,"NPS";#N/A,#N/A,FALSE,"UED Total";#N/A,#N/A,FALSE,"Distribution";#N/A,#N/A,FALSE,"Utilimode";#N/A,#N/A,FALSE,"UEHL";#N/A,#N/A,FALSE,"IS";#N/A,#N/A,FALSE,"Corporate";#N/A,#N/A,FALSE,"Consolidations - UED";#N/A,#N/A,FALSE,"Consolidations - UEL"}</definedName>
    <definedName name="wrn.Summary." hidden="1">{#N/A,#N/A,FALSE,"Credit Ratios";#N/A,#N/A,FALSE,"Debt";#N/A,#N/A,FALSE,"UEL Consolidated";#N/A,#N/A,FALSE,"UEComm";#N/A,#N/A,FALSE,"NPS";#N/A,#N/A,FALSE,"UED Total";#N/A,#N/A,FALSE,"Distribution";#N/A,#N/A,FALSE,"Utilimode";#N/A,#N/A,FALSE,"UEHL";#N/A,#N/A,FALSE,"IS";#N/A,#N/A,FALSE,"Corporate";#N/A,#N/A,FALSE,"Consolidations - UED";#N/A,#N/A,FALSE,"Consolidations - UEL"}</definedName>
    <definedName name="wrn.TEST." localSheetId="0" hidden="1">{#N/A,#N/A,FALSE,"MGH income-Support";#N/A,#N/A,FALSE,"MGN balance sheet-Support"}</definedName>
    <definedName name="wrn.TEST." localSheetId="1" hidden="1">{#N/A,#N/A,FALSE,"MGH income-Support";#N/A,#N/A,FALSE,"MGN balance sheet-Support"}</definedName>
    <definedName name="wrn.TEST." hidden="1">{#N/A,#N/A,FALSE,"MGH income-Support";#N/A,#N/A,FALSE,"MGN balance sheet-Support"}</definedName>
    <definedName name="wrn.UEG._.Operating._.Report.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n.UEG._.Operating._.Report.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n.UEG._.Operating._.Report.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n.ueg._.Operating._.Report3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n.ueg._.Operating._.Report3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n.ueg._.Operating._.Report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n.ueg._.operating._report.2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n.ueg._.operating._report.2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n.ueg._.operating._report.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X_01_WAPC">'[8]X factors'!$G$47</definedName>
    <definedName name="X_02_RevCap" localSheetId="0">'[7]X factors'!$H$63</definedName>
    <definedName name="X_02_RevCap" localSheetId="1">'[7]X factors'!$H$63</definedName>
    <definedName name="X_02_RevCap">'[8]X factors'!$H$63</definedName>
    <definedName name="X_02_RevYld" localSheetId="0">'[7]X factors'!$H$83</definedName>
    <definedName name="X_02_RevYld" localSheetId="1">'[7]X factors'!$H$83</definedName>
    <definedName name="X_02_RevYld">'[8]X factors'!$H$83</definedName>
    <definedName name="X_02_WAPC" localSheetId="0">'[7]X factors'!$H$47</definedName>
    <definedName name="X_02_WAPC" localSheetId="1">'[7]X factors'!$H$47</definedName>
    <definedName name="X_02_WAPC">'[8]X factors'!$H$47</definedName>
    <definedName name="X_03_RevCap" localSheetId="0">'[7]X factors'!$I$63</definedName>
    <definedName name="X_03_RevCap" localSheetId="1">'[7]X factors'!$I$63</definedName>
    <definedName name="X_03_RevCap">'[8]X factors'!$I$63</definedName>
    <definedName name="X_03_RevYld" localSheetId="0">'[7]X factors'!$I$83</definedName>
    <definedName name="X_03_RevYld" localSheetId="1">'[7]X factors'!$I$83</definedName>
    <definedName name="X_03_RevYld">'[8]X factors'!$I$83</definedName>
    <definedName name="X_03_WAPC" localSheetId="0">'[7]X factors'!$I$47</definedName>
    <definedName name="X_03_WAPC" localSheetId="1">'[7]X factors'!$I$47</definedName>
    <definedName name="X_03_WAPC">'[8]X factors'!$I$47</definedName>
    <definedName name="X_04_RevCap" localSheetId="0">'[7]X factors'!$J$63</definedName>
    <definedName name="X_04_RevCap" localSheetId="1">'[7]X factors'!$J$63</definedName>
    <definedName name="X_04_RevCap">'[8]X factors'!$J$63</definedName>
    <definedName name="X_04_RevYld" localSheetId="0">'[7]X factors'!$J$83</definedName>
    <definedName name="X_04_RevYld" localSheetId="1">'[7]X factors'!$J$83</definedName>
    <definedName name="X_04_RevYld">'[8]X factors'!$J$83</definedName>
    <definedName name="X_04_WAPC" localSheetId="0">'[7]X factors'!$J$47</definedName>
    <definedName name="X_04_WAPC" localSheetId="1">'[7]X factors'!$J$47</definedName>
    <definedName name="X_04_WAPC">'[8]X factors'!$J$47</definedName>
    <definedName name="X_05_RevCap" localSheetId="0">'[7]X factors'!$K$63</definedName>
    <definedName name="X_05_RevCap" localSheetId="1">'[7]X factors'!$K$63</definedName>
    <definedName name="X_05_RevCap">'[8]X factors'!$K$63</definedName>
    <definedName name="X_05_RevYld" localSheetId="0">'[7]X factors'!$K$83</definedName>
    <definedName name="X_05_RevYld" localSheetId="1">'[7]X factors'!$K$83</definedName>
    <definedName name="X_05_RevYld">'[8]X factors'!$K$83</definedName>
    <definedName name="X_05_WAPC" localSheetId="0">'[7]X factors'!$K$47</definedName>
    <definedName name="X_05_WAPC" localSheetId="1">'[7]X factors'!$K$47</definedName>
    <definedName name="X_05_WAPC">'[8]X factors'!$K$47</definedName>
    <definedName name="X_06_RevCap" localSheetId="0">'[7]X factors'!$L$63</definedName>
    <definedName name="X_06_RevCap" localSheetId="1">'[7]X factors'!$L$63</definedName>
    <definedName name="X_06_RevCap">'[8]X factors'!$L$63</definedName>
    <definedName name="X_06_RevYld" localSheetId="0">'[7]X factors'!$L$83</definedName>
    <definedName name="X_06_RevYld" localSheetId="1">'[7]X factors'!$L$83</definedName>
    <definedName name="X_06_RevYld">'[8]X factors'!$L$83</definedName>
    <definedName name="X_06_WAPC" localSheetId="0">'[7]X factors'!$L$47</definedName>
    <definedName name="X_06_WAPC" localSheetId="1">'[7]X factors'!$L$47</definedName>
    <definedName name="X_06_WAPC">'[8]X factors'!$L$47</definedName>
    <definedName name="X_07_RevCap" localSheetId="0">'[7]X factors'!$M$63</definedName>
    <definedName name="X_07_RevCap" localSheetId="1">'[7]X factors'!$M$63</definedName>
    <definedName name="X_07_RevCap">'[8]X factors'!$M$63</definedName>
    <definedName name="X_07_RevYld" localSheetId="0">'[7]X factors'!$M$83</definedName>
    <definedName name="X_07_RevYld" localSheetId="1">'[7]X factors'!$M$83</definedName>
    <definedName name="X_07_RevYld">'[8]X factors'!$M$83</definedName>
    <definedName name="X_07_WAPC" localSheetId="0">'[7]X factors'!$M$47</definedName>
    <definedName name="X_07_WAPC" localSheetId="1">'[7]X factors'!$M$47</definedName>
    <definedName name="X_07_WAPC">'[8]X factors'!$M$47</definedName>
    <definedName name="X_08_RevCap" localSheetId="0">'[7]X factors'!$N$63</definedName>
    <definedName name="X_08_RevCap" localSheetId="1">'[7]X factors'!$N$63</definedName>
    <definedName name="X_08_RevCap">'[8]X factors'!$N$63</definedName>
    <definedName name="X_08_RevYld" localSheetId="0">'[7]X factors'!$N$83</definedName>
    <definedName name="X_08_RevYld" localSheetId="1">'[7]X factors'!$N$83</definedName>
    <definedName name="X_08_RevYld">'[8]X factors'!$N$83</definedName>
    <definedName name="X_08_WAPC" localSheetId="0">'[7]X factors'!$N$47</definedName>
    <definedName name="X_08_WAPC" localSheetId="1">'[7]X factors'!$N$47</definedName>
    <definedName name="X_08_WAPC">'[8]X factors'!$N$47</definedName>
    <definedName name="X_09_RevCap" localSheetId="0">'[7]X factors'!$O$63</definedName>
    <definedName name="X_09_RevCap" localSheetId="1">'[7]X factors'!$O$63</definedName>
    <definedName name="X_09_RevCap">'[8]X factors'!$O$63</definedName>
    <definedName name="X_09_RevYld" localSheetId="0">'[7]X factors'!$O$83</definedName>
    <definedName name="X_09_RevYld" localSheetId="1">'[7]X factors'!$O$83</definedName>
    <definedName name="X_09_RevYld">'[8]X factors'!$O$83</definedName>
    <definedName name="X_09_WAPC" localSheetId="0">'[7]X factors'!$O$47</definedName>
    <definedName name="X_09_WAPC" localSheetId="1">'[7]X factors'!$O$47</definedName>
    <definedName name="X_09_WAPC">'[8]X factors'!$O$47</definedName>
    <definedName name="X_10_RevCap" localSheetId="0">'[7]X factors'!$P$63</definedName>
    <definedName name="X_10_RevCap" localSheetId="1">'[7]X factors'!$P$63</definedName>
    <definedName name="X_10_RevCap">'[8]X factors'!$P$63</definedName>
    <definedName name="X_10_RevYld" localSheetId="0">'[7]X factors'!$P$83</definedName>
    <definedName name="X_10_RevYld" localSheetId="1">'[7]X factors'!$P$83</definedName>
    <definedName name="X_10_RevYld">'[8]X factors'!$P$83</definedName>
    <definedName name="X_10_WAPC" localSheetId="0">'[7]X factors'!$P$47</definedName>
    <definedName name="X_10_WAPC" localSheetId="1">'[7]X factors'!$P$47</definedName>
    <definedName name="X_10_WAPC">'[8]X factors'!$P$47</definedName>
    <definedName name="Yes">'[14]Tariff Adjust. for Rev Recovery'!$I$2:$I$3</definedName>
    <definedName name="Z_194E5B9A_53B1_414D_85B4_862268EA3FD8_.wvu.Cols" localSheetId="0" hidden="1">#REF!,#REF!</definedName>
    <definedName name="Z_194E5B9A_53B1_414D_85B4_862268EA3FD8_.wvu.Cols" hidden="1">#REF!,#REF!</definedName>
    <definedName name="Z_457C99E0_B489_11D4_9586_D18A69491E44_.wvu.FilterData" localSheetId="0" hidden="1">[6]DataAct!#REF!</definedName>
    <definedName name="Z_457C99E0_B489_11D4_9586_D18A69491E44_.wvu.FilterData" hidden="1">[6]DataAct!#REF!</definedName>
    <definedName name="Z_4A79B72B_DC22_4363_885C_85183B73F539_.wvu.Cols" hidden="1">'[15]Inputs II'!$D$1:$F$65536,'[15]Inputs II'!$G$1:$I$65536</definedName>
    <definedName name="Z_6664BF98_58A8_4AA7_B274_16B63D099514_.wvu.PrintTitles" localSheetId="0" hidden="1">#REF!</definedName>
    <definedName name="Z_6664BF98_58A8_4AA7_B274_16B63D099514_.wvu.PrintTitles" hidden="1">#REF!</definedName>
    <definedName name="Z_6664BF98_58A8_4AA7_B274_16B63D099514_.wvu.Rows" localSheetId="0" hidden="1">#REF!</definedName>
    <definedName name="Z_6664BF98_58A8_4AA7_B274_16B63D099514_.wvu.Rows" hidden="1">#REF!</definedName>
    <definedName name="Z_7BA556F5_54D8_11D5_A01A_F3F642D11487_.wvu.PrintTitles" localSheetId="0" hidden="1">#REF!</definedName>
    <definedName name="Z_7BA556F5_54D8_11D5_A01A_F3F642D11487_.wvu.PrintTitles" hidden="1">#REF!</definedName>
    <definedName name="Z_82A713E0_6943_11D4_BE9F_0010A4B0D9C7_.wvu.Cols" localSheetId="0" hidden="1">#REF!</definedName>
    <definedName name="Z_82A713E0_6943_11D4_BE9F_0010A4B0D9C7_.wvu.Cols" hidden="1">#REF!</definedName>
    <definedName name="Z_82A713E0_6943_11D4_BE9F_0010A4B0D9C7_.wvu.Rows" localSheetId="0" hidden="1">#REF!,#REF!</definedName>
    <definedName name="Z_82A713E0_6943_11D4_BE9F_0010A4B0D9C7_.wvu.Rows" hidden="1">#REF!,#REF!</definedName>
    <definedName name="Z_86D17A40_67AF_11D4_BE9F_0010A4C47286_.wvu.FilterData" localSheetId="0" hidden="1">[6]DataAct!#REF!</definedName>
    <definedName name="Z_86D17A40_67AF_11D4_BE9F_0010A4C47286_.wvu.FilterData" hidden="1">[6]DataAct!#REF!</definedName>
    <definedName name="Z_86D17A4F_67AF_11D4_BE9F_0010A4C47286_.wvu.FilterData" localSheetId="0" hidden="1">[6]DataAct!#REF!</definedName>
    <definedName name="Z_86D17A4F_67AF_11D4_BE9F_0010A4C47286_.wvu.FilterData" hidden="1">[6]DataAct!#REF!</definedName>
    <definedName name="Z_954171C1_B0CF_11D4_9586_C4C4470EA652_.wvu.FilterData" localSheetId="0" hidden="1">[6]DataAct!#REF!</definedName>
    <definedName name="Z_954171C1_B0CF_11D4_9586_C4C4470EA652_.wvu.FilterData" hidden="1">[6]DataAct!#REF!</definedName>
    <definedName name="Z_954171C6_B0CF_11D4_9586_C4C4470EA652_.wvu.FilterData" localSheetId="0" hidden="1">[6]DataAct!#REF!</definedName>
    <definedName name="Z_954171C6_B0CF_11D4_9586_C4C4470EA652_.wvu.FilterData" hidden="1">[6]DataAct!#REF!</definedName>
    <definedName name="Z_B353C461_E47E_11D3_9F17_9F7735ADF445_.wvu.PrintArea" localSheetId="0" hidden="1">#REF!</definedName>
    <definedName name="Z_B353C461_E47E_11D3_9F17_9F7735ADF445_.wvu.PrintArea" hidden="1">#REF!</definedName>
    <definedName name="Z_B6615E22_B0C4_11D4_9586_D4E81DC95A44_.wvu.FilterData" localSheetId="0" hidden="1">[6]DataAct!#REF!</definedName>
    <definedName name="Z_B6615E22_B0C4_11D4_9586_D4E81DC95A44_.wvu.FilterData" hidden="1">[6]DataAct!#REF!</definedName>
    <definedName name="Z_CFB7B7F4_1D0A_11D5_9586_DD7024B77949_.wvu.FilterData" localSheetId="0" hidden="1">[6]DataAct!#REF!</definedName>
    <definedName name="Z_CFB7B7F4_1D0A_11D5_9586_DD7024B77949_.wvu.FilterData" hidden="1">[6]DataAct!#REF!</definedName>
    <definedName name="zed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zed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zed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</definedNames>
  <calcPr calcId="145621"/>
</workbook>
</file>

<file path=xl/calcChain.xml><?xml version="1.0" encoding="utf-8"?>
<calcChain xmlns="http://schemas.openxmlformats.org/spreadsheetml/2006/main">
  <c r="N153" i="4" l="1"/>
  <c r="J144" i="4" s="1"/>
  <c r="H14" i="20" s="1"/>
  <c r="A20" i="20"/>
  <c r="H13" i="20"/>
  <c r="G13" i="20"/>
  <c r="F13" i="20"/>
  <c r="E13" i="20"/>
  <c r="D13" i="20"/>
  <c r="C13" i="20"/>
  <c r="B13" i="20"/>
  <c r="E8" i="20"/>
  <c r="E7" i="20"/>
  <c r="E6" i="20"/>
  <c r="E5" i="20"/>
  <c r="A8" i="20"/>
  <c r="A67" i="20" s="1"/>
  <c r="A7" i="20"/>
  <c r="A6" i="20"/>
  <c r="A39" i="20" s="1"/>
  <c r="C76" i="20"/>
  <c r="C75" i="20" s="1"/>
  <c r="C74" i="20" s="1"/>
  <c r="C73" i="20" s="1"/>
  <c r="C72" i="20" s="1"/>
  <c r="C71" i="20" s="1"/>
  <c r="B72" i="20"/>
  <c r="B73" i="20" s="1"/>
  <c r="B74" i="20" s="1"/>
  <c r="B75" i="20" s="1"/>
  <c r="B76" i="20" s="1"/>
  <c r="B77" i="20" s="1"/>
  <c r="C62" i="20"/>
  <c r="C61" i="20" s="1"/>
  <c r="C60" i="20" s="1"/>
  <c r="C59" i="20" s="1"/>
  <c r="C58" i="20" s="1"/>
  <c r="C57" i="20" s="1"/>
  <c r="B58" i="20"/>
  <c r="B59" i="20" s="1"/>
  <c r="B60" i="20" s="1"/>
  <c r="B61" i="20" s="1"/>
  <c r="B62" i="20" s="1"/>
  <c r="B63" i="20" s="1"/>
  <c r="C48" i="20"/>
  <c r="C47" i="20" s="1"/>
  <c r="C46" i="20" s="1"/>
  <c r="C45" i="20" s="1"/>
  <c r="C44" i="20" s="1"/>
  <c r="C43" i="20" s="1"/>
  <c r="B44" i="20"/>
  <c r="B45" i="20" s="1"/>
  <c r="B46" i="20" s="1"/>
  <c r="B47" i="20" s="1"/>
  <c r="B48" i="20" s="1"/>
  <c r="B49" i="20" s="1"/>
  <c r="C34" i="20"/>
  <c r="C33" i="20" s="1"/>
  <c r="C32" i="20" s="1"/>
  <c r="C31" i="20" s="1"/>
  <c r="C30" i="20" s="1"/>
  <c r="C29" i="20" s="1"/>
  <c r="B30" i="20"/>
  <c r="B31" i="20" s="1"/>
  <c r="B32" i="20" s="1"/>
  <c r="B33" i="20" s="1"/>
  <c r="B34" i="20" s="1"/>
  <c r="B35" i="20" s="1"/>
  <c r="B68" i="20"/>
  <c r="B54" i="20"/>
  <c r="A53" i="20"/>
  <c r="B40" i="20"/>
  <c r="B26" i="20"/>
  <c r="F31" i="20" l="1"/>
  <c r="F35" i="20"/>
  <c r="F34" i="20"/>
  <c r="F30" i="20"/>
  <c r="F33" i="20"/>
  <c r="F29" i="20"/>
  <c r="F32" i="20"/>
  <c r="F59" i="20"/>
  <c r="F63" i="20"/>
  <c r="F62" i="20"/>
  <c r="F58" i="20"/>
  <c r="F61" i="20"/>
  <c r="F57" i="20"/>
  <c r="F60" i="20"/>
  <c r="F47" i="20"/>
  <c r="F43" i="20"/>
  <c r="F46" i="20"/>
  <c r="F45" i="20"/>
  <c r="F49" i="20"/>
  <c r="F48" i="20"/>
  <c r="F44" i="20"/>
  <c r="F75" i="20"/>
  <c r="F71" i="20"/>
  <c r="F74" i="20"/>
  <c r="F73" i="20"/>
  <c r="F77" i="20"/>
  <c r="F76" i="20"/>
  <c r="F72" i="20"/>
  <c r="I116" i="16" l="1"/>
  <c r="I115" i="16"/>
  <c r="I114" i="16"/>
  <c r="I113" i="16"/>
  <c r="I112" i="16"/>
  <c r="I111" i="16"/>
  <c r="I110" i="16"/>
  <c r="I109" i="16"/>
  <c r="I108" i="16"/>
  <c r="I107" i="16"/>
  <c r="I106" i="16"/>
  <c r="I102" i="16"/>
  <c r="I101" i="16"/>
  <c r="I100" i="16"/>
  <c r="I99" i="16"/>
  <c r="I98" i="16"/>
  <c r="I96" i="16"/>
  <c r="I94" i="16"/>
  <c r="I88" i="16"/>
  <c r="I87" i="16"/>
  <c r="I86" i="16"/>
  <c r="I85" i="16"/>
  <c r="I84" i="16"/>
  <c r="I83" i="16"/>
  <c r="I82" i="16"/>
  <c r="I78" i="16"/>
  <c r="I77" i="16"/>
  <c r="I76" i="16"/>
  <c r="I75" i="16"/>
  <c r="I74" i="16"/>
  <c r="I73" i="16"/>
  <c r="I72" i="16"/>
  <c r="H59" i="16"/>
  <c r="G60" i="4" l="1"/>
  <c r="H60" i="4"/>
  <c r="H8" i="14" s="1"/>
  <c r="G40" i="19" l="1"/>
  <c r="I97" i="4"/>
  <c r="I97" i="16" s="1"/>
  <c r="I95" i="4"/>
  <c r="I95" i="16" s="1"/>
  <c r="I93" i="4"/>
  <c r="I93" i="16" s="1"/>
  <c r="I92" i="4"/>
  <c r="I92" i="16" s="1"/>
  <c r="N152" i="4" l="1"/>
  <c r="I144" i="4" s="1"/>
  <c r="G14" i="20" s="1"/>
  <c r="N151" i="4"/>
  <c r="H144" i="4" l="1"/>
  <c r="F14" i="20" s="1"/>
  <c r="H97" i="4" l="1"/>
  <c r="H95" i="4"/>
  <c r="H93" i="4"/>
  <c r="H92" i="4"/>
  <c r="G97" i="4"/>
  <c r="G95" i="4"/>
  <c r="G93" i="4"/>
  <c r="G92" i="4"/>
  <c r="G8" i="14" l="1"/>
  <c r="F60" i="4"/>
  <c r="N147" i="4" l="1"/>
  <c r="G144" i="4" s="1"/>
  <c r="E14" i="20" s="1"/>
  <c r="E60" i="4"/>
  <c r="F8" i="14"/>
  <c r="Q116" i="4" l="1"/>
  <c r="N74" i="14" s="1"/>
  <c r="J116" i="4"/>
  <c r="H74" i="14" s="1"/>
  <c r="G74" i="14"/>
  <c r="O115" i="4"/>
  <c r="J115" i="4"/>
  <c r="H73" i="14" s="1"/>
  <c r="G73" i="14"/>
  <c r="P114" i="4"/>
  <c r="M72" i="14" s="1"/>
  <c r="O114" i="4"/>
  <c r="J114" i="4"/>
  <c r="H72" i="14" s="1"/>
  <c r="G72" i="14"/>
  <c r="Q113" i="4"/>
  <c r="N71" i="14" s="1"/>
  <c r="P113" i="4"/>
  <c r="M71" i="14" s="1"/>
  <c r="O113" i="4"/>
  <c r="J113" i="4"/>
  <c r="H71" i="14" s="1"/>
  <c r="Q112" i="4"/>
  <c r="N70" i="14" s="1"/>
  <c r="P112" i="4"/>
  <c r="M70" i="14" s="1"/>
  <c r="O112" i="4"/>
  <c r="Q111" i="4"/>
  <c r="N69" i="14" s="1"/>
  <c r="P111" i="4"/>
  <c r="M69" i="14" s="1"/>
  <c r="O111" i="4"/>
  <c r="J111" i="4"/>
  <c r="H69" i="14" s="1"/>
  <c r="G69" i="14"/>
  <c r="Q110" i="4"/>
  <c r="N68" i="14" s="1"/>
  <c r="P110" i="4"/>
  <c r="M68" i="14" s="1"/>
  <c r="O110" i="4"/>
  <c r="J110" i="4"/>
  <c r="H68" i="14" s="1"/>
  <c r="G68" i="14"/>
  <c r="Q109" i="4"/>
  <c r="N67" i="14" s="1"/>
  <c r="P109" i="4"/>
  <c r="M67" i="14" s="1"/>
  <c r="J109" i="4"/>
  <c r="H67" i="14" s="1"/>
  <c r="Q108" i="4"/>
  <c r="N66" i="14" s="1"/>
  <c r="J108" i="4"/>
  <c r="H66" i="14" s="1"/>
  <c r="G66" i="14"/>
  <c r="O107" i="4"/>
  <c r="J107" i="4"/>
  <c r="H65" i="14" s="1"/>
  <c r="G65" i="14"/>
  <c r="O106" i="4"/>
  <c r="J106" i="4"/>
  <c r="H64" i="14" s="1"/>
  <c r="G64" i="14"/>
  <c r="Q102" i="4"/>
  <c r="N60" i="14" s="1"/>
  <c r="G60" i="14"/>
  <c r="P101" i="4"/>
  <c r="M59" i="14" s="1"/>
  <c r="O101" i="4"/>
  <c r="J101" i="4"/>
  <c r="H59" i="14" s="1"/>
  <c r="G59" i="14"/>
  <c r="P100" i="4"/>
  <c r="M58" i="14" s="1"/>
  <c r="O100" i="4"/>
  <c r="J100" i="4"/>
  <c r="H58" i="14" s="1"/>
  <c r="G58" i="14"/>
  <c r="Q99" i="4"/>
  <c r="N57" i="14" s="1"/>
  <c r="P99" i="4"/>
  <c r="M57" i="14" s="1"/>
  <c r="O99" i="4"/>
  <c r="J99" i="4"/>
  <c r="H57" i="14" s="1"/>
  <c r="Q98" i="4"/>
  <c r="N56" i="14" s="1"/>
  <c r="P98" i="4"/>
  <c r="M56" i="14" s="1"/>
  <c r="O98" i="4"/>
  <c r="J97" i="4"/>
  <c r="H55" i="14" s="1"/>
  <c r="G55" i="14"/>
  <c r="J95" i="4"/>
  <c r="H53" i="14" s="1"/>
  <c r="G53" i="14"/>
  <c r="J93" i="4"/>
  <c r="H51" i="14" s="1"/>
  <c r="G51" i="14"/>
  <c r="P88" i="4"/>
  <c r="M46" i="14" s="1"/>
  <c r="O88" i="4"/>
  <c r="J88" i="4"/>
  <c r="H46" i="14" s="1"/>
  <c r="G46" i="14"/>
  <c r="Q87" i="4"/>
  <c r="N45" i="14" s="1"/>
  <c r="P87" i="4"/>
  <c r="M45" i="14" s="1"/>
  <c r="O87" i="4"/>
  <c r="J87" i="4"/>
  <c r="H45" i="14" s="1"/>
  <c r="Q86" i="4"/>
  <c r="N44" i="14" s="1"/>
  <c r="P86" i="4"/>
  <c r="M44" i="14" s="1"/>
  <c r="O86" i="4"/>
  <c r="Q85" i="4"/>
  <c r="N43" i="14" s="1"/>
  <c r="P85" i="4"/>
  <c r="M43" i="14" s="1"/>
  <c r="O85" i="4"/>
  <c r="J85" i="4"/>
  <c r="H43" i="14" s="1"/>
  <c r="Q84" i="4"/>
  <c r="N42" i="14" s="1"/>
  <c r="P84" i="4"/>
  <c r="M42" i="14" s="1"/>
  <c r="O84" i="4"/>
  <c r="J84" i="4"/>
  <c r="H42" i="14" s="1"/>
  <c r="G42" i="14"/>
  <c r="Q83" i="4"/>
  <c r="N41" i="14" s="1"/>
  <c r="P83" i="4"/>
  <c r="M41" i="14" s="1"/>
  <c r="J83" i="4"/>
  <c r="H41" i="14" s="1"/>
  <c r="G41" i="14"/>
  <c r="Q82" i="4"/>
  <c r="N40" i="14" s="1"/>
  <c r="J82" i="4"/>
  <c r="H40" i="14" s="1"/>
  <c r="G40" i="14"/>
  <c r="Q78" i="4"/>
  <c r="N36" i="14" s="1"/>
  <c r="P78" i="4"/>
  <c r="M36" i="14" s="1"/>
  <c r="O78" i="4"/>
  <c r="G36" i="14"/>
  <c r="Q77" i="4"/>
  <c r="N35" i="14" s="1"/>
  <c r="P77" i="4"/>
  <c r="M35" i="14" s="1"/>
  <c r="J77" i="4"/>
  <c r="H35" i="14" s="1"/>
  <c r="G35" i="14"/>
  <c r="Q76" i="4"/>
  <c r="N34" i="14" s="1"/>
  <c r="J76" i="4"/>
  <c r="H34" i="14" s="1"/>
  <c r="G34" i="14"/>
  <c r="J75" i="4"/>
  <c r="H33" i="14" s="1"/>
  <c r="G33" i="14"/>
  <c r="Q74" i="4"/>
  <c r="N32" i="14" s="1"/>
  <c r="P74" i="4"/>
  <c r="M32" i="14" s="1"/>
  <c r="O74" i="4"/>
  <c r="J74" i="4"/>
  <c r="H32" i="14" s="1"/>
  <c r="G32" i="14"/>
  <c r="P73" i="4"/>
  <c r="M31" i="14" s="1"/>
  <c r="O73" i="4"/>
  <c r="J73" i="4"/>
  <c r="H31" i="14" s="1"/>
  <c r="Q72" i="4"/>
  <c r="N30" i="14" s="1"/>
  <c r="P72" i="4"/>
  <c r="M30" i="14" s="1"/>
  <c r="O72" i="4"/>
  <c r="P116" i="4"/>
  <c r="M74" i="14" s="1"/>
  <c r="O116" i="4"/>
  <c r="Q115" i="4"/>
  <c r="N73" i="14" s="1"/>
  <c r="P115" i="4"/>
  <c r="M73" i="14" s="1"/>
  <c r="Q114" i="4"/>
  <c r="N72" i="14" s="1"/>
  <c r="G71" i="14"/>
  <c r="J112" i="4"/>
  <c r="H70" i="14" s="1"/>
  <c r="G70" i="14"/>
  <c r="O109" i="4"/>
  <c r="G67" i="14"/>
  <c r="P108" i="4"/>
  <c r="M66" i="14" s="1"/>
  <c r="O108" i="4"/>
  <c r="Q107" i="4"/>
  <c r="N65" i="14" s="1"/>
  <c r="P107" i="4"/>
  <c r="M65" i="14" s="1"/>
  <c r="Q106" i="4"/>
  <c r="N64" i="14" s="1"/>
  <c r="P106" i="4"/>
  <c r="M64" i="14" s="1"/>
  <c r="O102" i="4"/>
  <c r="J102" i="4"/>
  <c r="H60" i="14" s="1"/>
  <c r="Q101" i="4"/>
  <c r="N59" i="14" s="1"/>
  <c r="Q100" i="4"/>
  <c r="N58" i="14" s="1"/>
  <c r="G57" i="14"/>
  <c r="J98" i="4"/>
  <c r="H56" i="14" s="1"/>
  <c r="G56" i="14"/>
  <c r="J96" i="4"/>
  <c r="H54" i="14" s="1"/>
  <c r="G54" i="14"/>
  <c r="J94" i="4"/>
  <c r="H52" i="14" s="1"/>
  <c r="G52" i="14"/>
  <c r="J92" i="4"/>
  <c r="H50" i="14" s="1"/>
  <c r="G50" i="14"/>
  <c r="Q88" i="4"/>
  <c r="N46" i="14" s="1"/>
  <c r="G45" i="14"/>
  <c r="J86" i="4"/>
  <c r="H44" i="14" s="1"/>
  <c r="G44" i="14"/>
  <c r="G43" i="14"/>
  <c r="O83" i="4"/>
  <c r="P82" i="4"/>
  <c r="M40" i="14" s="1"/>
  <c r="O82" i="4"/>
  <c r="J78" i="4"/>
  <c r="H36" i="14" s="1"/>
  <c r="O77" i="4"/>
  <c r="P76" i="4"/>
  <c r="M34" i="14" s="1"/>
  <c r="O76" i="4"/>
  <c r="Q75" i="4"/>
  <c r="N33" i="14" s="1"/>
  <c r="P75" i="4"/>
  <c r="M33" i="14" s="1"/>
  <c r="O75" i="4"/>
  <c r="Q73" i="4"/>
  <c r="N31" i="14" s="1"/>
  <c r="G31" i="14"/>
  <c r="J72" i="4"/>
  <c r="H30" i="14" s="1"/>
  <c r="G30" i="14"/>
  <c r="A27" i="6"/>
  <c r="D40" i="6"/>
  <c r="D63" i="6"/>
  <c r="E63" i="6"/>
  <c r="E71" i="6" s="1"/>
  <c r="F63" i="6"/>
  <c r="G63" i="6"/>
  <c r="H63" i="6"/>
  <c r="D64" i="6"/>
  <c r="A70" i="6" s="1"/>
  <c r="E64" i="6"/>
  <c r="F64" i="6"/>
  <c r="G64" i="6"/>
  <c r="H64" i="6"/>
  <c r="D65" i="6"/>
  <c r="E65" i="6"/>
  <c r="F65" i="6"/>
  <c r="G65" i="6"/>
  <c r="H65" i="6"/>
  <c r="D67" i="6"/>
  <c r="E67" i="6"/>
  <c r="F67" i="6"/>
  <c r="G67" i="6"/>
  <c r="H67" i="6"/>
  <c r="D71" i="6"/>
  <c r="D73" i="6"/>
  <c r="D75" i="6" s="1"/>
  <c r="D74" i="6"/>
  <c r="D76" i="6"/>
  <c r="D104" i="6"/>
  <c r="E104" i="6"/>
  <c r="E106" i="6" s="1"/>
  <c r="F104" i="6"/>
  <c r="F106" i="6"/>
  <c r="G104" i="6"/>
  <c r="H104" i="6"/>
  <c r="H106" i="6" s="1"/>
  <c r="D105" i="6"/>
  <c r="D196" i="3" s="1"/>
  <c r="E105" i="6"/>
  <c r="F105" i="6"/>
  <c r="F196" i="3" s="1"/>
  <c r="G105" i="6"/>
  <c r="H105" i="6"/>
  <c r="D109" i="6"/>
  <c r="E109" i="6"/>
  <c r="F109" i="6"/>
  <c r="G109" i="6"/>
  <c r="H109" i="6"/>
  <c r="D111" i="6"/>
  <c r="E111" i="6"/>
  <c r="E197" i="3" s="1"/>
  <c r="F111" i="6"/>
  <c r="F197" i="3" s="1"/>
  <c r="G111" i="6"/>
  <c r="H111" i="6"/>
  <c r="D122" i="6"/>
  <c r="D140" i="6" s="1"/>
  <c r="H208" i="6" s="1"/>
  <c r="E122" i="6"/>
  <c r="F122" i="6"/>
  <c r="G122" i="6"/>
  <c r="H122" i="6"/>
  <c r="H263" i="6" s="1"/>
  <c r="D123" i="6"/>
  <c r="D150" i="6" s="1"/>
  <c r="E123" i="6"/>
  <c r="F123" i="6"/>
  <c r="F150" i="6"/>
  <c r="H220" i="6" s="1"/>
  <c r="G123" i="6"/>
  <c r="H123" i="6"/>
  <c r="H150" i="6" s="1"/>
  <c r="D127" i="6"/>
  <c r="G228" i="6" s="1"/>
  <c r="E127" i="6"/>
  <c r="F127" i="6"/>
  <c r="F160" i="6" s="1"/>
  <c r="G127" i="6"/>
  <c r="H127" i="6"/>
  <c r="H232" i="6" s="1"/>
  <c r="D128" i="6"/>
  <c r="E128" i="6"/>
  <c r="F128" i="6"/>
  <c r="G128" i="6"/>
  <c r="G170" i="6" s="1"/>
  <c r="H128" i="6"/>
  <c r="E140" i="6"/>
  <c r="G140" i="6"/>
  <c r="G211" i="6" s="1"/>
  <c r="D170" i="6"/>
  <c r="D179" i="6"/>
  <c r="D181" i="6"/>
  <c r="E181" i="6"/>
  <c r="F181" i="6"/>
  <c r="G181" i="6"/>
  <c r="H181" i="6"/>
  <c r="C208" i="6"/>
  <c r="C209" i="6"/>
  <c r="E209" i="6" s="1"/>
  <c r="C210" i="6"/>
  <c r="C211" i="6"/>
  <c r="H211" i="6"/>
  <c r="C212" i="6"/>
  <c r="C218" i="6"/>
  <c r="D218" i="6" s="1"/>
  <c r="D225" i="6" s="1"/>
  <c r="D152" i="6" s="1"/>
  <c r="D153" i="6" s="1"/>
  <c r="H218" i="6"/>
  <c r="C219" i="6"/>
  <c r="C220" i="6"/>
  <c r="C221" i="6"/>
  <c r="C222" i="6"/>
  <c r="H222" i="6" s="1"/>
  <c r="C228" i="6"/>
  <c r="C229" i="6"/>
  <c r="F229" i="6" s="1"/>
  <c r="H229" i="6"/>
  <c r="C230" i="6"/>
  <c r="G230" i="6"/>
  <c r="C231" i="6"/>
  <c r="H231" i="6" s="1"/>
  <c r="C232" i="6"/>
  <c r="C238" i="6"/>
  <c r="C239" i="6"/>
  <c r="C240" i="6"/>
  <c r="C241" i="6"/>
  <c r="C242" i="6"/>
  <c r="D255" i="6"/>
  <c r="D256" i="6"/>
  <c r="D257" i="6"/>
  <c r="D258" i="6"/>
  <c r="E263" i="6"/>
  <c r="D267" i="6"/>
  <c r="E267" i="6"/>
  <c r="F267" i="6"/>
  <c r="G267" i="6"/>
  <c r="H267" i="6"/>
  <c r="D269" i="6"/>
  <c r="E269" i="6"/>
  <c r="F269" i="6"/>
  <c r="F274" i="6" s="1"/>
  <c r="F262" i="6" s="1"/>
  <c r="G269" i="6"/>
  <c r="H269" i="6"/>
  <c r="D270" i="6"/>
  <c r="E270" i="6"/>
  <c r="E274" i="6" s="1"/>
  <c r="E262" i="6" s="1"/>
  <c r="F270" i="6"/>
  <c r="G270" i="6"/>
  <c r="H270" i="6"/>
  <c r="D271" i="6"/>
  <c r="D274" i="6" s="1"/>
  <c r="D262" i="6" s="1"/>
  <c r="E271" i="6"/>
  <c r="F271" i="6"/>
  <c r="G271" i="6"/>
  <c r="H271" i="6"/>
  <c r="D272" i="6"/>
  <c r="E272" i="6"/>
  <c r="F272" i="6"/>
  <c r="G272" i="6"/>
  <c r="H272" i="6"/>
  <c r="D278" i="6"/>
  <c r="D306" i="6"/>
  <c r="J356" i="6"/>
  <c r="K356" i="6"/>
  <c r="L356" i="6"/>
  <c r="M356" i="6"/>
  <c r="N356" i="6"/>
  <c r="H110" i="6" s="1"/>
  <c r="H112" i="6" s="1"/>
  <c r="H114" i="6" s="1"/>
  <c r="J358" i="6"/>
  <c r="K358" i="6"/>
  <c r="L358" i="6"/>
  <c r="M358" i="6"/>
  <c r="N358" i="6"/>
  <c r="J359" i="6"/>
  <c r="K359" i="6"/>
  <c r="L359" i="6"/>
  <c r="M359" i="6"/>
  <c r="N359" i="6"/>
  <c r="J360" i="6"/>
  <c r="K360" i="6"/>
  <c r="L360" i="6"/>
  <c r="M360" i="6"/>
  <c r="N360" i="6"/>
  <c r="J361" i="6"/>
  <c r="K361" i="6"/>
  <c r="L361" i="6"/>
  <c r="M361" i="6"/>
  <c r="N361" i="6"/>
  <c r="J374" i="6"/>
  <c r="K374" i="6"/>
  <c r="L374" i="6"/>
  <c r="M374" i="6"/>
  <c r="N374" i="6"/>
  <c r="D385" i="6"/>
  <c r="E385" i="6"/>
  <c r="J385" i="6"/>
  <c r="K385" i="6"/>
  <c r="L385" i="6"/>
  <c r="M385" i="6"/>
  <c r="M389" i="6" s="1"/>
  <c r="N385" i="6"/>
  <c r="D386" i="6"/>
  <c r="J386" i="6"/>
  <c r="K386" i="6"/>
  <c r="L386" i="6"/>
  <c r="M386" i="6"/>
  <c r="N386" i="6"/>
  <c r="D387" i="6"/>
  <c r="E387" i="6" s="1"/>
  <c r="F387" i="6" s="1"/>
  <c r="J387" i="6"/>
  <c r="K387" i="6"/>
  <c r="L387" i="6"/>
  <c r="M387" i="6"/>
  <c r="N387" i="6"/>
  <c r="D388" i="6"/>
  <c r="D414" i="6" s="1"/>
  <c r="J388" i="6"/>
  <c r="K388" i="6"/>
  <c r="L388" i="6"/>
  <c r="L389" i="6" s="1"/>
  <c r="M388" i="6"/>
  <c r="N388" i="6"/>
  <c r="D391" i="6"/>
  <c r="E391" i="6" s="1"/>
  <c r="D392" i="6"/>
  <c r="E392" i="6" s="1"/>
  <c r="F392" i="6" s="1"/>
  <c r="D393" i="6"/>
  <c r="E393" i="6" s="1"/>
  <c r="D394" i="6"/>
  <c r="E394" i="6" s="1"/>
  <c r="F394" i="6" s="1"/>
  <c r="J395" i="6"/>
  <c r="K395" i="6"/>
  <c r="L395" i="6"/>
  <c r="M395" i="6"/>
  <c r="N395" i="6"/>
  <c r="D398" i="6"/>
  <c r="E398" i="6" s="1"/>
  <c r="D399" i="6"/>
  <c r="D402" i="6"/>
  <c r="D403" i="6"/>
  <c r="D429" i="6" s="1"/>
  <c r="E403" i="6"/>
  <c r="F403" i="6" s="1"/>
  <c r="D404" i="6"/>
  <c r="E404" i="6" s="1"/>
  <c r="E430" i="6" s="1"/>
  <c r="D405" i="6"/>
  <c r="E405" i="6" s="1"/>
  <c r="J406" i="6"/>
  <c r="K406" i="6"/>
  <c r="L406" i="6"/>
  <c r="M406" i="6"/>
  <c r="N406" i="6"/>
  <c r="D411" i="6"/>
  <c r="D417" i="6"/>
  <c r="D419" i="6"/>
  <c r="D431" i="6"/>
  <c r="A5" i="8"/>
  <c r="F49" i="8"/>
  <c r="F50" i="8"/>
  <c r="F52" i="8" s="1"/>
  <c r="F51" i="8"/>
  <c r="D71" i="8"/>
  <c r="E71" i="8"/>
  <c r="F71" i="8"/>
  <c r="A91" i="8"/>
  <c r="F93" i="8"/>
  <c r="D95" i="8"/>
  <c r="D100" i="8"/>
  <c r="E100" i="8"/>
  <c r="F100" i="8"/>
  <c r="D101" i="8"/>
  <c r="E101" i="8"/>
  <c r="F101" i="8"/>
  <c r="A111" i="8"/>
  <c r="A114" i="8"/>
  <c r="A120" i="8"/>
  <c r="F122" i="8"/>
  <c r="F123" i="8"/>
  <c r="F150" i="8" s="1"/>
  <c r="F180" i="8" s="1"/>
  <c r="F124" i="8"/>
  <c r="F127" i="8"/>
  <c r="F128" i="8"/>
  <c r="F170" i="8" s="1"/>
  <c r="A136" i="8"/>
  <c r="F140" i="8"/>
  <c r="F151" i="8"/>
  <c r="F181" i="8" s="1"/>
  <c r="F160" i="8"/>
  <c r="D179" i="8"/>
  <c r="A197" i="8"/>
  <c r="D245" i="8"/>
  <c r="D246" i="8"/>
  <c r="D247" i="8"/>
  <c r="D266" i="8" s="1"/>
  <c r="D268" i="8" s="1"/>
  <c r="E265" i="8" s="1"/>
  <c r="D248" i="8"/>
  <c r="A259" i="8"/>
  <c r="A260" i="8"/>
  <c r="A261" i="8"/>
  <c r="D261" i="8"/>
  <c r="E261" i="8"/>
  <c r="F261" i="8"/>
  <c r="A262" i="8"/>
  <c r="A265" i="8"/>
  <c r="A266" i="8"/>
  <c r="A267" i="8"/>
  <c r="A268" i="8"/>
  <c r="A271" i="8"/>
  <c r="A272" i="8"/>
  <c r="A273" i="8"/>
  <c r="A274" i="8"/>
  <c r="A277" i="8"/>
  <c r="D277" i="8"/>
  <c r="A278" i="8"/>
  <c r="A279" i="8"/>
  <c r="A280" i="8"/>
  <c r="C191" i="12"/>
  <c r="C203" i="12"/>
  <c r="D4" i="12"/>
  <c r="D95" i="12" s="1"/>
  <c r="D139" i="12"/>
  <c r="C142" i="12" s="1"/>
  <c r="C192" i="12"/>
  <c r="C204" i="12"/>
  <c r="C193" i="12"/>
  <c r="C205" i="12"/>
  <c r="C194" i="12"/>
  <c r="C206" i="12"/>
  <c r="C195" i="12"/>
  <c r="C207" i="12"/>
  <c r="C196" i="12"/>
  <c r="C208" i="12"/>
  <c r="C197" i="12"/>
  <c r="C209" i="12"/>
  <c r="K171" i="12"/>
  <c r="L171" i="12"/>
  <c r="M171" i="12"/>
  <c r="N171" i="12"/>
  <c r="O171" i="12"/>
  <c r="P171" i="12"/>
  <c r="Q171" i="12"/>
  <c r="R171" i="12"/>
  <c r="S171" i="12"/>
  <c r="T171" i="12"/>
  <c r="U171" i="12"/>
  <c r="V171" i="12"/>
  <c r="W171" i="12"/>
  <c r="X171" i="12"/>
  <c r="Y171" i="12"/>
  <c r="Z171" i="12"/>
  <c r="AA171" i="12"/>
  <c r="E4" i="12"/>
  <c r="F4" i="12"/>
  <c r="G4" i="12"/>
  <c r="G29" i="12" s="1"/>
  <c r="H4" i="12"/>
  <c r="H39" i="12" s="1"/>
  <c r="I4" i="12"/>
  <c r="I29" i="12" s="1"/>
  <c r="J4" i="12"/>
  <c r="J69" i="12" s="1"/>
  <c r="K4" i="12"/>
  <c r="K19" i="12" s="1"/>
  <c r="K59" i="12"/>
  <c r="L4" i="12"/>
  <c r="M4" i="12"/>
  <c r="M249" i="12" s="1"/>
  <c r="N4" i="12"/>
  <c r="O4" i="12"/>
  <c r="O29" i="12" s="1"/>
  <c r="P4" i="12"/>
  <c r="Q4" i="12"/>
  <c r="Q103" i="12" s="1"/>
  <c r="R4" i="12"/>
  <c r="R69" i="12"/>
  <c r="S4" i="12"/>
  <c r="T4" i="12"/>
  <c r="T19" i="12" s="1"/>
  <c r="U4" i="12"/>
  <c r="V4" i="12"/>
  <c r="V225" i="12" s="1"/>
  <c r="W4" i="12"/>
  <c r="W29" i="12"/>
  <c r="X4" i="12"/>
  <c r="Y4" i="12"/>
  <c r="Y19" i="12" s="1"/>
  <c r="Z4" i="12"/>
  <c r="Z69" i="12" s="1"/>
  <c r="AA4" i="12"/>
  <c r="AA59" i="12" s="1"/>
  <c r="A19" i="12"/>
  <c r="B4" i="20" s="1"/>
  <c r="E19" i="12"/>
  <c r="I19" i="12"/>
  <c r="L19" i="12"/>
  <c r="O19" i="12"/>
  <c r="R19" i="12"/>
  <c r="U19" i="12"/>
  <c r="W19" i="12"/>
  <c r="Z19" i="12"/>
  <c r="A29" i="12"/>
  <c r="L29" i="12"/>
  <c r="N29" i="12"/>
  <c r="R29" i="12"/>
  <c r="T29" i="12"/>
  <c r="V29" i="12"/>
  <c r="Y29" i="12"/>
  <c r="A38" i="12"/>
  <c r="A5" i="20" s="1"/>
  <c r="A25" i="20" s="1"/>
  <c r="A39" i="12"/>
  <c r="I39" i="12"/>
  <c r="J39" i="12"/>
  <c r="O39" i="12"/>
  <c r="R39" i="12"/>
  <c r="W39" i="12"/>
  <c r="Z39" i="12"/>
  <c r="A49" i="12"/>
  <c r="G49" i="12"/>
  <c r="I49" i="12"/>
  <c r="O49" i="12"/>
  <c r="Q49" i="12"/>
  <c r="R49" i="12"/>
  <c r="W49" i="12"/>
  <c r="Y49" i="12"/>
  <c r="Z49" i="12"/>
  <c r="A59" i="12"/>
  <c r="I59" i="12"/>
  <c r="O59" i="12"/>
  <c r="R59" i="12"/>
  <c r="W59" i="12"/>
  <c r="Y59" i="12"/>
  <c r="Z59" i="12"/>
  <c r="A69" i="12"/>
  <c r="I69" i="12"/>
  <c r="M69" i="12"/>
  <c r="O69" i="12"/>
  <c r="W69" i="12"/>
  <c r="Y69" i="12"/>
  <c r="A80" i="12"/>
  <c r="E81" i="12"/>
  <c r="I81" i="12"/>
  <c r="L81" i="12"/>
  <c r="O81" i="12"/>
  <c r="R81" i="12"/>
  <c r="S81" i="12"/>
  <c r="U81" i="12"/>
  <c r="W81" i="12"/>
  <c r="Y81" i="12"/>
  <c r="Z81" i="12"/>
  <c r="E87" i="12"/>
  <c r="I87" i="12"/>
  <c r="M87" i="12"/>
  <c r="O87" i="12"/>
  <c r="R87" i="12"/>
  <c r="U87" i="12"/>
  <c r="W87" i="12"/>
  <c r="Y87" i="12"/>
  <c r="Z87" i="12"/>
  <c r="A88" i="12"/>
  <c r="I95" i="12"/>
  <c r="L95" i="12"/>
  <c r="R95" i="12"/>
  <c r="Y95" i="12"/>
  <c r="Z95" i="12"/>
  <c r="A96" i="12"/>
  <c r="I103" i="12"/>
  <c r="O103" i="12"/>
  <c r="R103" i="12"/>
  <c r="W103" i="12"/>
  <c r="Y103" i="12"/>
  <c r="Z103" i="12"/>
  <c r="A104" i="12"/>
  <c r="E111" i="12"/>
  <c r="I111" i="12"/>
  <c r="K111" i="12"/>
  <c r="L111" i="12"/>
  <c r="O111" i="12"/>
  <c r="R111" i="12"/>
  <c r="U111" i="12"/>
  <c r="W111" i="12"/>
  <c r="Y111" i="12"/>
  <c r="Z111" i="12"/>
  <c r="A112" i="12"/>
  <c r="A124" i="12"/>
  <c r="I125" i="12"/>
  <c r="O125" i="12"/>
  <c r="R125" i="12"/>
  <c r="S125" i="12"/>
  <c r="W125" i="12"/>
  <c r="Y125" i="12"/>
  <c r="Z125" i="12"/>
  <c r="A131" i="12"/>
  <c r="I131" i="12"/>
  <c r="J131" i="12"/>
  <c r="K131" i="12"/>
  <c r="O131" i="12"/>
  <c r="R131" i="12"/>
  <c r="S131" i="12"/>
  <c r="W131" i="12"/>
  <c r="Y131" i="12"/>
  <c r="Z131" i="12"/>
  <c r="A132" i="12"/>
  <c r="E139" i="12"/>
  <c r="I139" i="12"/>
  <c r="J139" i="12"/>
  <c r="L139" i="12"/>
  <c r="O139" i="12"/>
  <c r="R139" i="12"/>
  <c r="U139" i="12"/>
  <c r="W139" i="12"/>
  <c r="Y139" i="12"/>
  <c r="Z139" i="12"/>
  <c r="A140" i="12"/>
  <c r="E147" i="12"/>
  <c r="G147" i="12"/>
  <c r="I147" i="12"/>
  <c r="O147" i="12"/>
  <c r="R147" i="12"/>
  <c r="S147" i="12"/>
  <c r="U147" i="12"/>
  <c r="W147" i="12"/>
  <c r="Y147" i="12"/>
  <c r="Z147" i="12"/>
  <c r="A148" i="12"/>
  <c r="G155" i="12"/>
  <c r="I155" i="12"/>
  <c r="O155" i="12"/>
  <c r="R155" i="12"/>
  <c r="V155" i="12"/>
  <c r="W155" i="12"/>
  <c r="Y155" i="12"/>
  <c r="Z155" i="12"/>
  <c r="A156" i="12"/>
  <c r="A168" i="12"/>
  <c r="E169" i="12"/>
  <c r="I169" i="12"/>
  <c r="K169" i="12"/>
  <c r="O169" i="12"/>
  <c r="R169" i="12"/>
  <c r="U169" i="12"/>
  <c r="W169" i="12"/>
  <c r="Y169" i="12"/>
  <c r="Z169" i="12"/>
  <c r="E179" i="12"/>
  <c r="I179" i="12"/>
  <c r="K179" i="12"/>
  <c r="O179" i="12"/>
  <c r="R179" i="12"/>
  <c r="U179" i="12"/>
  <c r="W179" i="12"/>
  <c r="Y179" i="12"/>
  <c r="Z179" i="12"/>
  <c r="A182" i="12"/>
  <c r="D189" i="12"/>
  <c r="I189" i="12"/>
  <c r="K189" i="12"/>
  <c r="L189" i="12"/>
  <c r="O189" i="12"/>
  <c r="R189" i="12"/>
  <c r="T189" i="12"/>
  <c r="W189" i="12"/>
  <c r="Y189" i="12"/>
  <c r="Z189" i="12"/>
  <c r="A190" i="12"/>
  <c r="I201" i="12"/>
  <c r="J201" i="12"/>
  <c r="O201" i="12"/>
  <c r="R201" i="12"/>
  <c r="W201" i="12"/>
  <c r="Y201" i="12"/>
  <c r="Z201" i="12"/>
  <c r="A202" i="12"/>
  <c r="A213" i="12"/>
  <c r="D213" i="12"/>
  <c r="E213" i="12"/>
  <c r="I213" i="12"/>
  <c r="J213" i="12"/>
  <c r="L213" i="12"/>
  <c r="O213" i="12"/>
  <c r="R213" i="12"/>
  <c r="U213" i="12"/>
  <c r="W213" i="12"/>
  <c r="Y213" i="12"/>
  <c r="Z213" i="12"/>
  <c r="A214" i="12"/>
  <c r="C215" i="12"/>
  <c r="C216" i="12"/>
  <c r="C217" i="12"/>
  <c r="C218" i="12"/>
  <c r="C219" i="12"/>
  <c r="C220" i="12"/>
  <c r="C221" i="12"/>
  <c r="I225" i="12"/>
  <c r="K225" i="12"/>
  <c r="L225" i="12"/>
  <c r="O225" i="12"/>
  <c r="R225" i="12"/>
  <c r="W225" i="12"/>
  <c r="Y225" i="12"/>
  <c r="Z225" i="12"/>
  <c r="A226" i="12"/>
  <c r="C227" i="12"/>
  <c r="C228" i="12"/>
  <c r="C229" i="12"/>
  <c r="C230" i="12"/>
  <c r="C231" i="12"/>
  <c r="C232" i="12"/>
  <c r="C233" i="12"/>
  <c r="E237" i="12"/>
  <c r="G237" i="12"/>
  <c r="I237" i="12"/>
  <c r="K237" i="12"/>
  <c r="O237" i="12"/>
  <c r="R237" i="12"/>
  <c r="U237" i="12"/>
  <c r="W237" i="12"/>
  <c r="Y237" i="12"/>
  <c r="Z237" i="12"/>
  <c r="A238" i="12"/>
  <c r="C239" i="12"/>
  <c r="C240" i="12"/>
  <c r="C241" i="12"/>
  <c r="C242" i="12"/>
  <c r="C243" i="12"/>
  <c r="C244" i="12"/>
  <c r="C245" i="12"/>
  <c r="I249" i="12"/>
  <c r="K249" i="12"/>
  <c r="L249" i="12"/>
  <c r="O249" i="12"/>
  <c r="R249" i="12"/>
  <c r="W249" i="12"/>
  <c r="Y249" i="12"/>
  <c r="Z249" i="12"/>
  <c r="A250" i="12"/>
  <c r="C251" i="12"/>
  <c r="C252" i="12"/>
  <c r="C253" i="12"/>
  <c r="C254" i="12"/>
  <c r="C255" i="12"/>
  <c r="C256" i="12"/>
  <c r="C257" i="12"/>
  <c r="A6" i="17"/>
  <c r="A7" i="17"/>
  <c r="A9" i="17"/>
  <c r="D13" i="17"/>
  <c r="D54" i="17" s="1"/>
  <c r="E13" i="17"/>
  <c r="E54" i="17" s="1"/>
  <c r="F13" i="17"/>
  <c r="G13" i="17"/>
  <c r="H13" i="17"/>
  <c r="I13" i="17"/>
  <c r="I54" i="17" s="1"/>
  <c r="J13" i="17"/>
  <c r="J54" i="17" s="1"/>
  <c r="K13" i="17"/>
  <c r="K54" i="17" s="1"/>
  <c r="L13" i="17"/>
  <c r="L54" i="17"/>
  <c r="M13" i="17"/>
  <c r="M54" i="17" s="1"/>
  <c r="N13" i="17"/>
  <c r="O13" i="17"/>
  <c r="O54" i="17" s="1"/>
  <c r="P13" i="17"/>
  <c r="P54" i="17" s="1"/>
  <c r="Q13" i="17"/>
  <c r="Q54" i="17"/>
  <c r="R13" i="17"/>
  <c r="S13" i="17"/>
  <c r="S54" i="17" s="1"/>
  <c r="T13" i="17"/>
  <c r="T54" i="17"/>
  <c r="U13" i="17"/>
  <c r="U54" i="17" s="1"/>
  <c r="V13" i="17"/>
  <c r="W13" i="17"/>
  <c r="X13" i="17"/>
  <c r="X54" i="17" s="1"/>
  <c r="Y13" i="17"/>
  <c r="Y54" i="17" s="1"/>
  <c r="Z13" i="17"/>
  <c r="Z54" i="17" s="1"/>
  <c r="AA13" i="17"/>
  <c r="AA54" i="17" s="1"/>
  <c r="A16" i="17"/>
  <c r="A17" i="17"/>
  <c r="A19" i="17"/>
  <c r="A23" i="17"/>
  <c r="K26" i="17"/>
  <c r="L26" i="17"/>
  <c r="M26" i="17"/>
  <c r="N26" i="17"/>
  <c r="O26" i="17"/>
  <c r="P26" i="17"/>
  <c r="Q26" i="17"/>
  <c r="R26" i="17"/>
  <c r="S26" i="17"/>
  <c r="T26" i="17"/>
  <c r="U26" i="17"/>
  <c r="V26" i="17"/>
  <c r="W26" i="17"/>
  <c r="X26" i="17"/>
  <c r="Y26" i="17"/>
  <c r="Z26" i="17"/>
  <c r="AA26" i="17"/>
  <c r="A29" i="17"/>
  <c r="A30" i="17"/>
  <c r="A31" i="17"/>
  <c r="A32" i="17"/>
  <c r="K32" i="17"/>
  <c r="L32" i="17"/>
  <c r="M32" i="17"/>
  <c r="N32" i="17"/>
  <c r="N57" i="17" s="1"/>
  <c r="O32" i="17"/>
  <c r="P32" i="17"/>
  <c r="Q32" i="17"/>
  <c r="R32" i="17"/>
  <c r="S32" i="17"/>
  <c r="T32" i="17"/>
  <c r="U32" i="17"/>
  <c r="V32" i="17"/>
  <c r="V57" i="17" s="1"/>
  <c r="W32" i="17"/>
  <c r="X32" i="17"/>
  <c r="Y32" i="17"/>
  <c r="Z32" i="17"/>
  <c r="AA32" i="17"/>
  <c r="A33" i="17"/>
  <c r="A36" i="17"/>
  <c r="A37" i="17"/>
  <c r="A38" i="17"/>
  <c r="K38" i="17"/>
  <c r="L38" i="17"/>
  <c r="M38" i="17"/>
  <c r="N38" i="17"/>
  <c r="O38" i="17"/>
  <c r="P38" i="17"/>
  <c r="Q38" i="17"/>
  <c r="R38" i="17"/>
  <c r="S38" i="17"/>
  <c r="T38" i="17"/>
  <c r="U38" i="17"/>
  <c r="V38" i="17"/>
  <c r="W38" i="17"/>
  <c r="X38" i="17"/>
  <c r="Y38" i="17"/>
  <c r="Z38" i="17"/>
  <c r="AA38" i="17"/>
  <c r="A39" i="17"/>
  <c r="A41" i="17"/>
  <c r="A42" i="17"/>
  <c r="A43" i="17"/>
  <c r="A44" i="17"/>
  <c r="K44" i="17"/>
  <c r="L44" i="17"/>
  <c r="M44" i="17"/>
  <c r="N44" i="17"/>
  <c r="O44" i="17"/>
  <c r="P44" i="17"/>
  <c r="Q44" i="17"/>
  <c r="R44" i="17"/>
  <c r="S44" i="17"/>
  <c r="T44" i="17"/>
  <c r="U44" i="17"/>
  <c r="V44" i="17"/>
  <c r="W44" i="17"/>
  <c r="X44" i="17"/>
  <c r="Y44" i="17"/>
  <c r="Z44" i="17"/>
  <c r="AA44" i="17"/>
  <c r="AA57" i="17" s="1"/>
  <c r="A45" i="17"/>
  <c r="A48" i="17"/>
  <c r="A49" i="17"/>
  <c r="A50" i="17"/>
  <c r="K50" i="17"/>
  <c r="L50" i="17"/>
  <c r="M50" i="17"/>
  <c r="N50" i="17"/>
  <c r="O50" i="17"/>
  <c r="P50" i="17"/>
  <c r="Q50" i="17"/>
  <c r="R50" i="17"/>
  <c r="S50" i="17"/>
  <c r="T50" i="17"/>
  <c r="U50" i="17"/>
  <c r="V50" i="17"/>
  <c r="W50" i="17"/>
  <c r="X50" i="17"/>
  <c r="Y50" i="17"/>
  <c r="Z50" i="17"/>
  <c r="Z57" i="17" s="1"/>
  <c r="AA50" i="17"/>
  <c r="A51" i="17"/>
  <c r="F54" i="17"/>
  <c r="G54" i="17"/>
  <c r="H54" i="17"/>
  <c r="N54" i="17"/>
  <c r="R54" i="17"/>
  <c r="V54" i="17"/>
  <c r="W54" i="17"/>
  <c r="A55" i="17"/>
  <c r="A56" i="17"/>
  <c r="A57" i="17"/>
  <c r="A58" i="17"/>
  <c r="D60" i="4"/>
  <c r="D8" i="14"/>
  <c r="P102" i="4"/>
  <c r="M60" i="14" s="1"/>
  <c r="C6" i="13"/>
  <c r="A23" i="13"/>
  <c r="A24" i="13"/>
  <c r="D29" i="13"/>
  <c r="E29" i="13"/>
  <c r="F29" i="13"/>
  <c r="G29" i="13"/>
  <c r="H29" i="13"/>
  <c r="I29" i="13"/>
  <c r="J29" i="13"/>
  <c r="P29" i="13"/>
  <c r="Q29" i="13"/>
  <c r="R29" i="13"/>
  <c r="S29" i="13"/>
  <c r="T29" i="13"/>
  <c r="U29" i="13"/>
  <c r="V29" i="13"/>
  <c r="AA29" i="13"/>
  <c r="AB29" i="13"/>
  <c r="AC29" i="13"/>
  <c r="AD29" i="13"/>
  <c r="AE29" i="13"/>
  <c r="AF29" i="13"/>
  <c r="AG29" i="13"/>
  <c r="D43" i="13"/>
  <c r="E43" i="13"/>
  <c r="F43" i="13"/>
  <c r="G43" i="13"/>
  <c r="H43" i="13"/>
  <c r="I43" i="13"/>
  <c r="J43" i="13"/>
  <c r="D47" i="13"/>
  <c r="E47" i="13"/>
  <c r="F47" i="13"/>
  <c r="G47" i="13"/>
  <c r="H47" i="13"/>
  <c r="D48" i="13"/>
  <c r="E48" i="13"/>
  <c r="F48" i="13"/>
  <c r="G48" i="13"/>
  <c r="H48" i="13"/>
  <c r="D50" i="13"/>
  <c r="E50" i="13"/>
  <c r="F50" i="13"/>
  <c r="G50" i="13"/>
  <c r="H50" i="13"/>
  <c r="I50" i="13"/>
  <c r="J50" i="13"/>
  <c r="D62" i="13"/>
  <c r="E62" i="13"/>
  <c r="F62" i="13"/>
  <c r="G62" i="13"/>
  <c r="H62" i="13"/>
  <c r="I62" i="13"/>
  <c r="J62" i="13"/>
  <c r="A10" i="14"/>
  <c r="M27" i="14"/>
  <c r="S27" i="14" s="1"/>
  <c r="N27" i="14"/>
  <c r="T27" i="14" s="1"/>
  <c r="A29" i="14"/>
  <c r="G29" i="14"/>
  <c r="A30" i="14"/>
  <c r="A31" i="14"/>
  <c r="A32" i="14"/>
  <c r="A33" i="14"/>
  <c r="A34" i="14"/>
  <c r="A35" i="14"/>
  <c r="A36" i="14"/>
  <c r="A39" i="14"/>
  <c r="G39" i="14"/>
  <c r="A40" i="14"/>
  <c r="A41" i="14"/>
  <c r="A42" i="14"/>
  <c r="A43" i="14"/>
  <c r="A44" i="14"/>
  <c r="A45" i="14"/>
  <c r="A46" i="14"/>
  <c r="A49" i="14"/>
  <c r="G49" i="14"/>
  <c r="A50" i="14"/>
  <c r="A51" i="14"/>
  <c r="A52" i="14"/>
  <c r="A53" i="14"/>
  <c r="A54" i="14"/>
  <c r="A55" i="14"/>
  <c r="A56" i="14"/>
  <c r="A57" i="14"/>
  <c r="A58" i="14"/>
  <c r="A59" i="14"/>
  <c r="A60" i="14"/>
  <c r="A63" i="14"/>
  <c r="G63" i="14"/>
  <c r="A64" i="14"/>
  <c r="A65" i="14"/>
  <c r="A66" i="14"/>
  <c r="A67" i="14"/>
  <c r="A68" i="14"/>
  <c r="A69" i="14"/>
  <c r="A70" i="14"/>
  <c r="A71" i="14"/>
  <c r="A72" i="14"/>
  <c r="A73" i="14"/>
  <c r="A74" i="14"/>
  <c r="O1" i="4"/>
  <c r="O67" i="4" s="1"/>
  <c r="P1" i="4"/>
  <c r="Q1" i="4"/>
  <c r="Q67" i="4" s="1"/>
  <c r="O3" i="4"/>
  <c r="P3" i="4"/>
  <c r="P68" i="4" s="1"/>
  <c r="Q3" i="4"/>
  <c r="Q68" i="4" s="1"/>
  <c r="G7" i="4"/>
  <c r="H7" i="4"/>
  <c r="I7" i="4"/>
  <c r="J7" i="4"/>
  <c r="D8" i="4"/>
  <c r="E8" i="4"/>
  <c r="F8" i="4"/>
  <c r="G8" i="4"/>
  <c r="H8" i="4"/>
  <c r="I8" i="4"/>
  <c r="J8" i="4"/>
  <c r="D9" i="4"/>
  <c r="E9" i="4"/>
  <c r="F9" i="4"/>
  <c r="G9" i="4"/>
  <c r="H9" i="4"/>
  <c r="I9" i="4"/>
  <c r="J9" i="4"/>
  <c r="C10" i="4"/>
  <c r="C10" i="19" s="1"/>
  <c r="C11" i="4"/>
  <c r="C11" i="19" s="1"/>
  <c r="A12" i="4"/>
  <c r="A45" i="4"/>
  <c r="C12" i="4"/>
  <c r="C12" i="19" s="1"/>
  <c r="A13" i="4"/>
  <c r="A46" i="4" s="1"/>
  <c r="C13" i="4"/>
  <c r="A14" i="4"/>
  <c r="C14" i="4"/>
  <c r="C14" i="19" s="1"/>
  <c r="A15" i="4"/>
  <c r="A39" i="4" s="1"/>
  <c r="C15" i="4"/>
  <c r="C15" i="19" s="1"/>
  <c r="G19" i="4"/>
  <c r="H19" i="4"/>
  <c r="I19" i="4"/>
  <c r="J19" i="4"/>
  <c r="D20" i="4"/>
  <c r="E20" i="4"/>
  <c r="F20" i="4"/>
  <c r="G20" i="4"/>
  <c r="H20" i="4"/>
  <c r="I20" i="4"/>
  <c r="J20" i="4"/>
  <c r="D21" i="4"/>
  <c r="E21" i="4"/>
  <c r="F21" i="4"/>
  <c r="G21" i="4"/>
  <c r="H21" i="4"/>
  <c r="I21" i="4"/>
  <c r="J21" i="4"/>
  <c r="A22" i="4"/>
  <c r="A23" i="4"/>
  <c r="A25" i="4"/>
  <c r="G30" i="4"/>
  <c r="H30" i="4"/>
  <c r="I30" i="4"/>
  <c r="J30" i="4"/>
  <c r="D31" i="4"/>
  <c r="E31" i="4"/>
  <c r="F31" i="4"/>
  <c r="G31" i="4"/>
  <c r="H31" i="4"/>
  <c r="I31" i="4"/>
  <c r="J31" i="4"/>
  <c r="D32" i="4"/>
  <c r="E32" i="4"/>
  <c r="F32" i="4"/>
  <c r="G32" i="4"/>
  <c r="H32" i="4"/>
  <c r="I32" i="4"/>
  <c r="J32" i="4"/>
  <c r="A34" i="4"/>
  <c r="A35" i="4"/>
  <c r="A36" i="4"/>
  <c r="A43" i="4"/>
  <c r="A44" i="4"/>
  <c r="A48" i="4"/>
  <c r="G52" i="4"/>
  <c r="H52" i="4"/>
  <c r="I52" i="4"/>
  <c r="J52" i="4"/>
  <c r="D53" i="4"/>
  <c r="E53" i="4"/>
  <c r="F53" i="4"/>
  <c r="G53" i="4"/>
  <c r="H53" i="4"/>
  <c r="I53" i="4"/>
  <c r="J53" i="4"/>
  <c r="D54" i="4"/>
  <c r="E54" i="4"/>
  <c r="F54" i="4"/>
  <c r="G54" i="4"/>
  <c r="H54" i="4"/>
  <c r="I54" i="4"/>
  <c r="J54" i="4"/>
  <c r="D58" i="4"/>
  <c r="E58" i="4"/>
  <c r="F58" i="4"/>
  <c r="G58" i="4"/>
  <c r="H58" i="4"/>
  <c r="I58" i="4"/>
  <c r="J58" i="4"/>
  <c r="E67" i="4"/>
  <c r="F67" i="4"/>
  <c r="G67" i="4"/>
  <c r="H67" i="4"/>
  <c r="I67" i="4"/>
  <c r="J67" i="4"/>
  <c r="P67" i="4"/>
  <c r="O68" i="4"/>
  <c r="E92" i="4"/>
  <c r="F92" i="4"/>
  <c r="E93" i="4"/>
  <c r="F93" i="4"/>
  <c r="E95" i="4"/>
  <c r="F95" i="4"/>
  <c r="E97" i="4"/>
  <c r="F97" i="4"/>
  <c r="C128" i="4"/>
  <c r="C7" i="13"/>
  <c r="C131" i="4"/>
  <c r="C8" i="13" s="1"/>
  <c r="C132" i="4"/>
  <c r="C9" i="13" s="1"/>
  <c r="C133" i="4"/>
  <c r="C10" i="13" s="1"/>
  <c r="C134" i="4"/>
  <c r="C139" i="4"/>
  <c r="D142" i="4"/>
  <c r="B12" i="20" s="1"/>
  <c r="E142" i="4"/>
  <c r="C12" i="20" s="1"/>
  <c r="F142" i="4"/>
  <c r="D12" i="20" s="1"/>
  <c r="G142" i="4"/>
  <c r="E12" i="20" s="1"/>
  <c r="H142" i="4"/>
  <c r="F12" i="20" s="1"/>
  <c r="I142" i="4"/>
  <c r="G12" i="20" s="1"/>
  <c r="J142" i="4"/>
  <c r="H12" i="20" s="1"/>
  <c r="M143" i="4"/>
  <c r="K4" i="8"/>
  <c r="H22" i="13"/>
  <c r="M144" i="4"/>
  <c r="N145" i="4" s="1"/>
  <c r="E144" i="4" s="1"/>
  <c r="C14" i="20" s="1"/>
  <c r="N146" i="4"/>
  <c r="F144" i="4" s="1"/>
  <c r="D14" i="20" s="1"/>
  <c r="C162" i="4"/>
  <c r="C94" i="3"/>
  <c r="C163" i="4"/>
  <c r="D7" i="17" s="1"/>
  <c r="A164" i="4"/>
  <c r="A35" i="17" s="1"/>
  <c r="C164" i="4"/>
  <c r="D8" i="17" s="1"/>
  <c r="C165" i="4"/>
  <c r="A166" i="4"/>
  <c r="A26" i="4" s="1"/>
  <c r="C166" i="4"/>
  <c r="C26" i="4" s="1"/>
  <c r="C26" i="19" s="1"/>
  <c r="D169" i="4"/>
  <c r="E169" i="4"/>
  <c r="F169" i="4"/>
  <c r="G169" i="4"/>
  <c r="H169" i="4"/>
  <c r="I169" i="4"/>
  <c r="J169" i="4"/>
  <c r="A1" i="19"/>
  <c r="D7" i="19"/>
  <c r="E7" i="19"/>
  <c r="F7" i="19"/>
  <c r="G7" i="19"/>
  <c r="H7" i="19"/>
  <c r="I7" i="19"/>
  <c r="J7" i="19"/>
  <c r="D8" i="19"/>
  <c r="E8" i="19"/>
  <c r="F8" i="19"/>
  <c r="G8" i="19"/>
  <c r="H8" i="19"/>
  <c r="I8" i="19"/>
  <c r="J8" i="19"/>
  <c r="D9" i="19"/>
  <c r="E9" i="19"/>
  <c r="F9" i="19"/>
  <c r="G9" i="19"/>
  <c r="H9" i="19"/>
  <c r="I9" i="19"/>
  <c r="J9" i="19"/>
  <c r="C13" i="19"/>
  <c r="D16" i="19"/>
  <c r="E16" i="19"/>
  <c r="F16" i="19"/>
  <c r="G16" i="19"/>
  <c r="H16" i="19"/>
  <c r="I16" i="19"/>
  <c r="J16" i="19"/>
  <c r="D19" i="19"/>
  <c r="E19" i="19"/>
  <c r="F19" i="19"/>
  <c r="G19" i="19"/>
  <c r="H19" i="19"/>
  <c r="I19" i="19"/>
  <c r="J19" i="19"/>
  <c r="D20" i="19"/>
  <c r="E20" i="19"/>
  <c r="F20" i="19"/>
  <c r="G20" i="19"/>
  <c r="H20" i="19"/>
  <c r="I20" i="19"/>
  <c r="J20" i="19"/>
  <c r="D21" i="19"/>
  <c r="D27" i="19" s="1"/>
  <c r="E21" i="19"/>
  <c r="F21" i="19"/>
  <c r="G21" i="19"/>
  <c r="H21" i="19"/>
  <c r="H27" i="19" s="1"/>
  <c r="I21" i="19"/>
  <c r="J21" i="19"/>
  <c r="D22" i="19"/>
  <c r="E22" i="19"/>
  <c r="F22" i="19"/>
  <c r="G22" i="19"/>
  <c r="H22" i="19"/>
  <c r="I22" i="19"/>
  <c r="I27" i="19" s="1"/>
  <c r="J22" i="19"/>
  <c r="D24" i="19"/>
  <c r="E24" i="19"/>
  <c r="F24" i="19"/>
  <c r="G24" i="19"/>
  <c r="H24" i="19"/>
  <c r="I24" i="19"/>
  <c r="J24" i="19"/>
  <c r="D25" i="19"/>
  <c r="E25" i="19"/>
  <c r="F25" i="19"/>
  <c r="G25" i="19"/>
  <c r="H25" i="19"/>
  <c r="I25" i="19"/>
  <c r="J25" i="19"/>
  <c r="D26" i="19"/>
  <c r="E26" i="19"/>
  <c r="F26" i="19"/>
  <c r="G26" i="19"/>
  <c r="H26" i="19"/>
  <c r="I26" i="19"/>
  <c r="J26" i="19"/>
  <c r="D30" i="19"/>
  <c r="E30" i="19"/>
  <c r="F30" i="19"/>
  <c r="G30" i="19"/>
  <c r="H30" i="19"/>
  <c r="I30" i="19"/>
  <c r="J30" i="19"/>
  <c r="D31" i="19"/>
  <c r="E31" i="19"/>
  <c r="F31" i="19"/>
  <c r="G31" i="19"/>
  <c r="H31" i="19"/>
  <c r="I31" i="19"/>
  <c r="J31" i="19"/>
  <c r="D32" i="19"/>
  <c r="E32" i="19"/>
  <c r="F32" i="19"/>
  <c r="G32" i="19"/>
  <c r="H32" i="19"/>
  <c r="I32" i="19"/>
  <c r="J32" i="19"/>
  <c r="D40" i="19"/>
  <c r="E40" i="19"/>
  <c r="F40" i="19"/>
  <c r="H40" i="19"/>
  <c r="I40" i="19"/>
  <c r="J40" i="19"/>
  <c r="D49" i="19"/>
  <c r="E49" i="19"/>
  <c r="F49" i="19"/>
  <c r="G49" i="19"/>
  <c r="H49" i="19"/>
  <c r="I49" i="19"/>
  <c r="J49" i="19"/>
  <c r="D52" i="19"/>
  <c r="E52" i="19"/>
  <c r="F52" i="19"/>
  <c r="G52" i="19"/>
  <c r="H52" i="19"/>
  <c r="I52" i="19"/>
  <c r="J52" i="19"/>
  <c r="D53" i="19"/>
  <c r="E53" i="19"/>
  <c r="F53" i="19"/>
  <c r="G53" i="19"/>
  <c r="H53" i="19"/>
  <c r="I53" i="19"/>
  <c r="J53" i="19"/>
  <c r="D54" i="19"/>
  <c r="E54" i="19"/>
  <c r="F54" i="19"/>
  <c r="G54" i="19"/>
  <c r="H54" i="19"/>
  <c r="I54" i="19"/>
  <c r="J54" i="19"/>
  <c r="D58" i="19"/>
  <c r="E58" i="19"/>
  <c r="F58" i="19"/>
  <c r="G58" i="19"/>
  <c r="H58" i="19"/>
  <c r="I58" i="19"/>
  <c r="J58" i="19"/>
  <c r="A1" i="3"/>
  <c r="A1" i="13" s="1"/>
  <c r="A10" i="3"/>
  <c r="A11" i="3"/>
  <c r="A12" i="3"/>
  <c r="A13" i="3"/>
  <c r="D14" i="3"/>
  <c r="E14" i="3"/>
  <c r="F14" i="3"/>
  <c r="A19" i="3"/>
  <c r="C19" i="3"/>
  <c r="D19" i="3"/>
  <c r="D255" i="8"/>
  <c r="E19" i="3"/>
  <c r="F19" i="3"/>
  <c r="F255" i="8" s="1"/>
  <c r="A20" i="3"/>
  <c r="C20" i="3"/>
  <c r="A21" i="3"/>
  <c r="C21" i="3"/>
  <c r="D21" i="3"/>
  <c r="D267" i="8"/>
  <c r="E21" i="3"/>
  <c r="E267" i="8" s="1"/>
  <c r="F21" i="3"/>
  <c r="F267" i="8" s="1"/>
  <c r="A22" i="3"/>
  <c r="C22" i="3"/>
  <c r="D22" i="3"/>
  <c r="D273" i="8" s="1"/>
  <c r="D272" i="8" s="1"/>
  <c r="D274" i="8" s="1"/>
  <c r="E271" i="8" s="1"/>
  <c r="E22" i="3"/>
  <c r="E273" i="8" s="1"/>
  <c r="F22" i="3"/>
  <c r="F273" i="8" s="1"/>
  <c r="D42" i="3"/>
  <c r="D50" i="3" s="1"/>
  <c r="D102" i="8" s="1"/>
  <c r="E42" i="3"/>
  <c r="F42" i="3"/>
  <c r="D48" i="3"/>
  <c r="E48" i="3"/>
  <c r="E50" i="3" s="1"/>
  <c r="E102" i="8" s="1"/>
  <c r="F48" i="3"/>
  <c r="F50" i="3"/>
  <c r="D53" i="3"/>
  <c r="E53" i="3"/>
  <c r="F53" i="3"/>
  <c r="A84" i="3"/>
  <c r="C84" i="3"/>
  <c r="C85" i="3"/>
  <c r="C86" i="3"/>
  <c r="C87" i="3"/>
  <c r="D88" i="3"/>
  <c r="E88" i="3"/>
  <c r="F88" i="3"/>
  <c r="F118" i="3" s="1"/>
  <c r="A94" i="3"/>
  <c r="D94" i="3"/>
  <c r="E94" i="3"/>
  <c r="F94" i="3"/>
  <c r="A95" i="3"/>
  <c r="C95" i="3"/>
  <c r="C96" i="3"/>
  <c r="D96" i="3"/>
  <c r="E96" i="3"/>
  <c r="F96" i="3"/>
  <c r="A97" i="3"/>
  <c r="C97" i="3"/>
  <c r="D97" i="3"/>
  <c r="E97" i="3"/>
  <c r="F97" i="3"/>
  <c r="C98" i="3"/>
  <c r="D98" i="3"/>
  <c r="E98" i="3"/>
  <c r="F98" i="3"/>
  <c r="D115" i="3"/>
  <c r="D15" i="8" s="1"/>
  <c r="E115" i="3"/>
  <c r="E15" i="8" s="1"/>
  <c r="F115" i="3"/>
  <c r="C136" i="3"/>
  <c r="C137" i="3"/>
  <c r="C138" i="3"/>
  <c r="F146" i="3"/>
  <c r="B155" i="3" s="1"/>
  <c r="F147" i="3"/>
  <c r="C155" i="3" s="1"/>
  <c r="F148" i="3"/>
  <c r="D155" i="3" s="1"/>
  <c r="D4" i="8" s="1"/>
  <c r="F149" i="3"/>
  <c r="F150" i="3"/>
  <c r="F155" i="3" s="1"/>
  <c r="F4" i="8" s="1"/>
  <c r="F151" i="3"/>
  <c r="D144" i="4"/>
  <c r="D145" i="4" s="1"/>
  <c r="C153" i="3"/>
  <c r="D153" i="3"/>
  <c r="E153" i="3" s="1"/>
  <c r="F153" i="3" s="1"/>
  <c r="E155" i="3"/>
  <c r="E4" i="8" s="1"/>
  <c r="C161" i="3"/>
  <c r="C162" i="3"/>
  <c r="E191" i="8" s="1"/>
  <c r="C215" i="8" s="1"/>
  <c r="C163" i="3"/>
  <c r="E192" i="8" s="1"/>
  <c r="C223" i="8" s="1"/>
  <c r="C164" i="3"/>
  <c r="C170" i="3"/>
  <c r="D97" i="8" s="1"/>
  <c r="C171" i="3"/>
  <c r="D96" i="8" s="1"/>
  <c r="D185" i="3"/>
  <c r="E196" i="3"/>
  <c r="F198" i="3"/>
  <c r="D197" i="3"/>
  <c r="D205" i="3"/>
  <c r="E205" i="3"/>
  <c r="F205" i="3"/>
  <c r="D208" i="3"/>
  <c r="E208" i="3"/>
  <c r="F208" i="3"/>
  <c r="D209" i="3"/>
  <c r="E209" i="3"/>
  <c r="F209" i="3"/>
  <c r="D210" i="3"/>
  <c r="E210" i="3"/>
  <c r="F210" i="3"/>
  <c r="D211" i="3"/>
  <c r="E211" i="3"/>
  <c r="F211" i="3"/>
  <c r="D213" i="3"/>
  <c r="E213" i="3"/>
  <c r="F213" i="3"/>
  <c r="D218" i="3"/>
  <c r="E218" i="3"/>
  <c r="E190" i="3" s="1"/>
  <c r="F218" i="3"/>
  <c r="D222" i="3"/>
  <c r="E222" i="3"/>
  <c r="F222" i="3"/>
  <c r="D223" i="3"/>
  <c r="E223" i="3"/>
  <c r="F223" i="3"/>
  <c r="D224" i="3"/>
  <c r="E224" i="3"/>
  <c r="F224" i="3"/>
  <c r="D225" i="3"/>
  <c r="E225" i="3"/>
  <c r="F225" i="3"/>
  <c r="P1" i="16"/>
  <c r="P67" i="16" s="1"/>
  <c r="Q1" i="16"/>
  <c r="P3" i="16"/>
  <c r="P68" i="16" s="1"/>
  <c r="Q3" i="16"/>
  <c r="Q68" i="16" s="1"/>
  <c r="H7" i="16"/>
  <c r="I7" i="16"/>
  <c r="J7" i="16"/>
  <c r="H8" i="16"/>
  <c r="I8" i="16"/>
  <c r="J8" i="16"/>
  <c r="H9" i="16"/>
  <c r="I9" i="16"/>
  <c r="J9" i="16"/>
  <c r="H19" i="16"/>
  <c r="I19" i="16"/>
  <c r="J19" i="16"/>
  <c r="H20" i="16"/>
  <c r="I20" i="16"/>
  <c r="J20" i="16"/>
  <c r="H21" i="16"/>
  <c r="I21" i="16"/>
  <c r="J21" i="16"/>
  <c r="H30" i="16"/>
  <c r="I30" i="16"/>
  <c r="J30" i="16"/>
  <c r="H31" i="16"/>
  <c r="I31" i="16"/>
  <c r="J31" i="16"/>
  <c r="H32" i="16"/>
  <c r="I32" i="16"/>
  <c r="J32" i="16"/>
  <c r="H52" i="16"/>
  <c r="I52" i="16"/>
  <c r="J52" i="16"/>
  <c r="H53" i="16"/>
  <c r="I53" i="16"/>
  <c r="J53" i="16"/>
  <c r="H54" i="16"/>
  <c r="I54" i="16"/>
  <c r="J54" i="16"/>
  <c r="H58" i="16"/>
  <c r="I58" i="16"/>
  <c r="J58" i="16"/>
  <c r="I67" i="16"/>
  <c r="J67" i="16"/>
  <c r="Q67" i="16"/>
  <c r="I4" i="8"/>
  <c r="X19" i="12"/>
  <c r="X29" i="12"/>
  <c r="X237" i="12"/>
  <c r="X87" i="12"/>
  <c r="P213" i="12"/>
  <c r="P29" i="12"/>
  <c r="P95" i="12"/>
  <c r="P147" i="12"/>
  <c r="P169" i="12"/>
  <c r="P237" i="12"/>
  <c r="P69" i="12"/>
  <c r="P87" i="12"/>
  <c r="P155" i="12"/>
  <c r="P249" i="12"/>
  <c r="P125" i="12"/>
  <c r="P81" i="12"/>
  <c r="P139" i="12"/>
  <c r="P39" i="12"/>
  <c r="P59" i="12"/>
  <c r="H213" i="12"/>
  <c r="H95" i="12"/>
  <c r="H169" i="12"/>
  <c r="H237" i="12"/>
  <c r="H69" i="12"/>
  <c r="H59" i="12"/>
  <c r="H81" i="12"/>
  <c r="H131" i="12"/>
  <c r="H49" i="12"/>
  <c r="P57" i="17"/>
  <c r="P189" i="12"/>
  <c r="E156" i="3"/>
  <c r="D10" i="17"/>
  <c r="D190" i="3"/>
  <c r="D193" i="8"/>
  <c r="C230" i="8" s="1"/>
  <c r="F193" i="8"/>
  <c r="C232" i="8" s="1"/>
  <c r="E193" i="8"/>
  <c r="C231" i="8" s="1"/>
  <c r="C13" i="3"/>
  <c r="A37" i="4"/>
  <c r="D9" i="17"/>
  <c r="C25" i="4"/>
  <c r="C25" i="19" s="1"/>
  <c r="P111" i="12"/>
  <c r="C22" i="4"/>
  <c r="C22" i="19" s="1"/>
  <c r="D6" i="17"/>
  <c r="F190" i="3"/>
  <c r="F15" i="8"/>
  <c r="A1" i="8"/>
  <c r="A1" i="12"/>
  <c r="A1" i="17"/>
  <c r="A1" i="16"/>
  <c r="A1" i="14"/>
  <c r="A1" i="4"/>
  <c r="A1" i="15"/>
  <c r="A47" i="17"/>
  <c r="C139" i="3"/>
  <c r="X155" i="12"/>
  <c r="P49" i="12"/>
  <c r="A92" i="8"/>
  <c r="F225" i="12"/>
  <c r="F87" i="12"/>
  <c r="N213" i="12"/>
  <c r="D191" i="8"/>
  <c r="C214" i="8" s="1"/>
  <c r="F191" i="8"/>
  <c r="C216" i="8" s="1"/>
  <c r="C11" i="3"/>
  <c r="C23" i="4"/>
  <c r="C23" i="19" s="1"/>
  <c r="V111" i="12"/>
  <c r="V95" i="12"/>
  <c r="U39" i="12"/>
  <c r="U189" i="12"/>
  <c r="U249" i="12"/>
  <c r="U49" i="12"/>
  <c r="U103" i="12"/>
  <c r="U125" i="12"/>
  <c r="U131" i="12"/>
  <c r="U59" i="12"/>
  <c r="U155" i="12"/>
  <c r="U201" i="12"/>
  <c r="U29" i="12"/>
  <c r="U95" i="12"/>
  <c r="U225" i="12"/>
  <c r="M189" i="12"/>
  <c r="M125" i="12"/>
  <c r="M201" i="12"/>
  <c r="E39" i="12"/>
  <c r="E189" i="12"/>
  <c r="E249" i="12"/>
  <c r="E49" i="12"/>
  <c r="E103" i="12"/>
  <c r="E125" i="12"/>
  <c r="E131" i="12"/>
  <c r="E59" i="12"/>
  <c r="E155" i="12"/>
  <c r="E201" i="12"/>
  <c r="E29" i="12"/>
  <c r="E95" i="12"/>
  <c r="E225" i="12"/>
  <c r="F169" i="12"/>
  <c r="F179" i="12"/>
  <c r="F237" i="12"/>
  <c r="F249" i="12"/>
  <c r="F49" i="12"/>
  <c r="F125" i="12"/>
  <c r="F19" i="12"/>
  <c r="D190" i="8"/>
  <c r="C206" i="8" s="1"/>
  <c r="E190" i="8"/>
  <c r="C207" i="8"/>
  <c r="F190" i="8"/>
  <c r="C208" i="8" s="1"/>
  <c r="F208" i="8"/>
  <c r="B91" i="12" s="1"/>
  <c r="F201" i="12"/>
  <c r="F155" i="12"/>
  <c r="T103" i="12"/>
  <c r="T155" i="12"/>
  <c r="T147" i="12"/>
  <c r="L49" i="12"/>
  <c r="L103" i="12"/>
  <c r="L125" i="12"/>
  <c r="L131" i="12"/>
  <c r="L59" i="12"/>
  <c r="L155" i="12"/>
  <c r="L201" i="12"/>
  <c r="L69" i="12"/>
  <c r="L87" i="12"/>
  <c r="L147" i="12"/>
  <c r="L169" i="12"/>
  <c r="L179" i="12"/>
  <c r="L237" i="12"/>
  <c r="V147" i="12"/>
  <c r="V179" i="12"/>
  <c r="V237" i="12"/>
  <c r="V189" i="12"/>
  <c r="V249" i="12"/>
  <c r="V49" i="12"/>
  <c r="V103" i="12"/>
  <c r="V131" i="12"/>
  <c r="V19" i="12"/>
  <c r="C10" i="3"/>
  <c r="F95" i="12"/>
  <c r="V87" i="12"/>
  <c r="U69" i="12"/>
  <c r="E69" i="12"/>
  <c r="L39" i="12"/>
  <c r="G240" i="6"/>
  <c r="H240" i="6"/>
  <c r="S87" i="12"/>
  <c r="K87" i="12"/>
  <c r="S69" i="12"/>
  <c r="K69" i="12"/>
  <c r="S201" i="12"/>
  <c r="K201" i="12"/>
  <c r="S155" i="12"/>
  <c r="K155" i="12"/>
  <c r="W95" i="12"/>
  <c r="O95" i="12"/>
  <c r="D260" i="8"/>
  <c r="D262" i="8" s="1"/>
  <c r="E259" i="8" s="1"/>
  <c r="E260" i="8" s="1"/>
  <c r="F404" i="6"/>
  <c r="G404" i="6" s="1"/>
  <c r="G430" i="6" s="1"/>
  <c r="D160" i="6"/>
  <c r="F240" i="6"/>
  <c r="F170" i="6"/>
  <c r="E388" i="6"/>
  <c r="F388" i="6" s="1"/>
  <c r="G238" i="6"/>
  <c r="H238" i="6"/>
  <c r="E238" i="6"/>
  <c r="D238" i="6"/>
  <c r="D245" i="6"/>
  <c r="D172" i="6" s="1"/>
  <c r="E125" i="6"/>
  <c r="E130" i="6" s="1"/>
  <c r="E8" i="6" s="1"/>
  <c r="E17" i="6" s="1"/>
  <c r="E150" i="6"/>
  <c r="E219" i="6" s="1"/>
  <c r="D80" i="6"/>
  <c r="D36" i="6" s="1"/>
  <c r="F125" i="6"/>
  <c r="F130" i="6"/>
  <c r="F8" i="6"/>
  <c r="F17" i="6" s="1"/>
  <c r="F140" i="6"/>
  <c r="G210" i="6" s="1"/>
  <c r="F263" i="6"/>
  <c r="F228" i="6"/>
  <c r="E160" i="6"/>
  <c r="E229" i="6"/>
  <c r="E429" i="6"/>
  <c r="K389" i="6"/>
  <c r="G229" i="6"/>
  <c r="G218" i="6"/>
  <c r="G125" i="6"/>
  <c r="G150" i="6"/>
  <c r="H221" i="6" s="1"/>
  <c r="H225" i="6" s="1"/>
  <c r="H152" i="6" s="1"/>
  <c r="G263" i="6"/>
  <c r="J389" i="6"/>
  <c r="H230" i="6"/>
  <c r="H210" i="6"/>
  <c r="E414" i="6"/>
  <c r="F219" i="6"/>
  <c r="G219" i="6"/>
  <c r="H219" i="6"/>
  <c r="P95" i="4"/>
  <c r="M53" i="14" s="1"/>
  <c r="O93" i="4"/>
  <c r="O95" i="4"/>
  <c r="P97" i="4"/>
  <c r="M55" i="14" s="1"/>
  <c r="Q97" i="4"/>
  <c r="N55" i="14" s="1"/>
  <c r="P92" i="4"/>
  <c r="M50" i="14" s="1"/>
  <c r="O97" i="4"/>
  <c r="Q93" i="4"/>
  <c r="N51" i="14" s="1"/>
  <c r="Q95" i="4"/>
  <c r="N53" i="14" s="1"/>
  <c r="O92" i="4"/>
  <c r="P93" i="4"/>
  <c r="M51" i="14" s="1"/>
  <c r="Q92" i="4"/>
  <c r="N50" i="14" s="1"/>
  <c r="O94" i="4"/>
  <c r="O96" i="4"/>
  <c r="I9" i="13"/>
  <c r="I8" i="13"/>
  <c r="I7" i="13"/>
  <c r="J48" i="13"/>
  <c r="I11" i="13"/>
  <c r="I6" i="13"/>
  <c r="J47" i="13"/>
  <c r="J26" i="16"/>
  <c r="P94" i="4"/>
  <c r="M52" i="14" s="1"/>
  <c r="J25" i="16"/>
  <c r="P96" i="4"/>
  <c r="M54" i="14" s="1"/>
  <c r="Q96" i="4"/>
  <c r="N54" i="14" s="1"/>
  <c r="Q94" i="4"/>
  <c r="N52" i="14" s="1"/>
  <c r="E8" i="14"/>
  <c r="E419" i="6" l="1"/>
  <c r="F393" i="6"/>
  <c r="D36" i="4"/>
  <c r="D44" i="4"/>
  <c r="D12" i="4"/>
  <c r="D55" i="4"/>
  <c r="D53" i="13" s="1"/>
  <c r="D45" i="4"/>
  <c r="D43" i="12" s="1"/>
  <c r="D38" i="4"/>
  <c r="D34" i="4"/>
  <c r="D13" i="4"/>
  <c r="D46" i="4"/>
  <c r="D53" i="12" s="1"/>
  <c r="D39" i="4"/>
  <c r="D35" i="4"/>
  <c r="D14" i="4"/>
  <c r="D10" i="4"/>
  <c r="D21" i="12" s="1"/>
  <c r="D47" i="4"/>
  <c r="D43" i="4"/>
  <c r="D15" i="4"/>
  <c r="D11" i="4"/>
  <c r="D48" i="4"/>
  <c r="D37" i="4"/>
  <c r="D52" i="12" s="1"/>
  <c r="D23" i="4"/>
  <c r="C98" i="12"/>
  <c r="C97" i="12"/>
  <c r="C99" i="12"/>
  <c r="H55" i="6"/>
  <c r="H9" i="6" s="1"/>
  <c r="H18" i="6" s="1"/>
  <c r="H68" i="6"/>
  <c r="E261" i="6"/>
  <c r="F414" i="6"/>
  <c r="G388" i="6"/>
  <c r="G387" i="6"/>
  <c r="F413" i="6"/>
  <c r="E431" i="6"/>
  <c r="F405" i="6"/>
  <c r="F431" i="6" s="1"/>
  <c r="D155" i="6"/>
  <c r="E149" i="6"/>
  <c r="A24" i="4"/>
  <c r="K57" i="17"/>
  <c r="F430" i="6"/>
  <c r="F220" i="6"/>
  <c r="F209" i="6"/>
  <c r="H228" i="6"/>
  <c r="H241" i="6"/>
  <c r="D296" i="6"/>
  <c r="D295" i="6" s="1"/>
  <c r="D297" i="6" s="1"/>
  <c r="E294" i="6" s="1"/>
  <c r="AA201" i="12"/>
  <c r="A18" i="17"/>
  <c r="T237" i="12"/>
  <c r="T87" i="12"/>
  <c r="T59" i="12"/>
  <c r="T49" i="12"/>
  <c r="M225" i="12"/>
  <c r="M155" i="12"/>
  <c r="M103" i="12"/>
  <c r="M39" i="12"/>
  <c r="A20" i="17"/>
  <c r="D192" i="8"/>
  <c r="C222" i="8" s="1"/>
  <c r="F192" i="8"/>
  <c r="C224" i="8" s="1"/>
  <c r="E191" i="3"/>
  <c r="D42" i="17"/>
  <c r="A96" i="3"/>
  <c r="E118" i="3"/>
  <c r="J27" i="19"/>
  <c r="X57" i="17"/>
  <c r="R57" i="17"/>
  <c r="G249" i="12"/>
  <c r="G225" i="12"/>
  <c r="J189" i="12"/>
  <c r="J179" i="12"/>
  <c r="D179" i="12"/>
  <c r="J169" i="12"/>
  <c r="D169" i="12"/>
  <c r="M147" i="12"/>
  <c r="Q139" i="12"/>
  <c r="Q125" i="12"/>
  <c r="G125" i="12"/>
  <c r="T111" i="12"/>
  <c r="G111" i="12"/>
  <c r="J103" i="12"/>
  <c r="Q95" i="12"/>
  <c r="J87" i="12"/>
  <c r="T81" i="12"/>
  <c r="M81" i="12"/>
  <c r="G81" i="12"/>
  <c r="Q59" i="12"/>
  <c r="G59" i="12"/>
  <c r="D49" i="12"/>
  <c r="T39" i="12"/>
  <c r="J29" i="12"/>
  <c r="D19" i="12"/>
  <c r="D103" i="12"/>
  <c r="C106" i="12" s="1"/>
  <c r="D424" i="6"/>
  <c r="E418" i="6"/>
  <c r="N389" i="6"/>
  <c r="F230" i="6"/>
  <c r="F235" i="6" s="1"/>
  <c r="F162" i="6" s="1"/>
  <c r="G221" i="6"/>
  <c r="H160" i="6"/>
  <c r="H125" i="6"/>
  <c r="S57" i="17"/>
  <c r="D111" i="12"/>
  <c r="C113" i="12" s="1"/>
  <c r="T179" i="12"/>
  <c r="T69" i="12"/>
  <c r="T131" i="12"/>
  <c r="M95" i="12"/>
  <c r="M59" i="12"/>
  <c r="M49" i="12"/>
  <c r="D22" i="13"/>
  <c r="A10" i="17"/>
  <c r="F191" i="3"/>
  <c r="F193" i="3" s="1"/>
  <c r="F200" i="3" s="1"/>
  <c r="E198" i="3"/>
  <c r="D118" i="3"/>
  <c r="D279" i="8"/>
  <c r="C12" i="3"/>
  <c r="Y57" i="17"/>
  <c r="U57" i="17"/>
  <c r="T249" i="12"/>
  <c r="D249" i="12"/>
  <c r="J237" i="12"/>
  <c r="D237" i="12"/>
  <c r="T225" i="12"/>
  <c r="D225" i="12"/>
  <c r="M213" i="12"/>
  <c r="G213" i="12"/>
  <c r="G201" i="12"/>
  <c r="J155" i="12"/>
  <c r="J147" i="12"/>
  <c r="G139" i="12"/>
  <c r="G131" i="12"/>
  <c r="D125" i="12"/>
  <c r="G69" i="12"/>
  <c r="D59" i="12"/>
  <c r="J49" i="12"/>
  <c r="G39" i="12"/>
  <c r="Q29" i="12"/>
  <c r="D29" i="12"/>
  <c r="D155" i="12"/>
  <c r="F125" i="8"/>
  <c r="F130" i="8" s="1"/>
  <c r="E420" i="6"/>
  <c r="E278" i="6"/>
  <c r="H235" i="6"/>
  <c r="H162" i="6" s="1"/>
  <c r="G4" i="8"/>
  <c r="B14" i="20"/>
  <c r="B15" i="20" s="1"/>
  <c r="C15" i="20" s="1"/>
  <c r="D15" i="20" s="1"/>
  <c r="E15" i="20" s="1"/>
  <c r="F15" i="20" s="1"/>
  <c r="G15" i="20" s="1"/>
  <c r="H15" i="20" s="1"/>
  <c r="O57" i="17"/>
  <c r="H404" i="6"/>
  <c r="H430" i="6" s="1"/>
  <c r="G130" i="6"/>
  <c r="G8" i="6" s="1"/>
  <c r="G17" i="6" s="1"/>
  <c r="D413" i="6"/>
  <c r="D87" i="12"/>
  <c r="G220" i="6"/>
  <c r="G225" i="6" s="1"/>
  <c r="G152" i="6" s="1"/>
  <c r="E228" i="6"/>
  <c r="G241" i="6"/>
  <c r="G95" i="12"/>
  <c r="D147" i="12"/>
  <c r="D228" i="6"/>
  <c r="D235" i="6" s="1"/>
  <c r="D162" i="6" s="1"/>
  <c r="D163" i="6" s="1"/>
  <c r="T169" i="12"/>
  <c r="T201" i="12"/>
  <c r="T125" i="12"/>
  <c r="M29" i="12"/>
  <c r="M131" i="12"/>
  <c r="F22" i="13"/>
  <c r="A98" i="3"/>
  <c r="D23" i="3"/>
  <c r="A8" i="17"/>
  <c r="W57" i="17"/>
  <c r="J249" i="12"/>
  <c r="J225" i="12"/>
  <c r="T213" i="12"/>
  <c r="D201" i="12"/>
  <c r="G189" i="12"/>
  <c r="G179" i="12"/>
  <c r="G169" i="12"/>
  <c r="T139" i="12"/>
  <c r="J125" i="12"/>
  <c r="Q111" i="12"/>
  <c r="J111" i="12"/>
  <c r="G103" i="12"/>
  <c r="T95" i="12"/>
  <c r="J95" i="12"/>
  <c r="G87" i="12"/>
  <c r="J81" i="12"/>
  <c r="D81" i="12"/>
  <c r="D69" i="12"/>
  <c r="J59" i="12"/>
  <c r="D39" i="12"/>
  <c r="G19" i="12"/>
  <c r="D131" i="12"/>
  <c r="D420" i="6"/>
  <c r="D418" i="6"/>
  <c r="F228" i="3"/>
  <c r="F192" i="3" s="1"/>
  <c r="H140" i="6"/>
  <c r="H212" i="6" s="1"/>
  <c r="D198" i="3"/>
  <c r="G27" i="19"/>
  <c r="C14" i="13"/>
  <c r="F27" i="19"/>
  <c r="D99" i="3"/>
  <c r="F99" i="3"/>
  <c r="E268" i="8"/>
  <c r="F265" i="8" s="1"/>
  <c r="F266" i="8" s="1"/>
  <c r="E262" i="8"/>
  <c r="F259" i="8" s="1"/>
  <c r="F260" i="8" s="1"/>
  <c r="F279" i="8"/>
  <c r="E272" i="8"/>
  <c r="E274" i="8" s="1"/>
  <c r="F271" i="8" s="1"/>
  <c r="F272" i="8" s="1"/>
  <c r="F274" i="8" s="1"/>
  <c r="D48" i="17" s="1"/>
  <c r="D254" i="8"/>
  <c r="E266" i="8"/>
  <c r="I26" i="16"/>
  <c r="I25" i="16"/>
  <c r="S36" i="14"/>
  <c r="S72" i="14"/>
  <c r="C16" i="13"/>
  <c r="C19" i="13" s="1"/>
  <c r="E27" i="19"/>
  <c r="E93" i="8"/>
  <c r="E127" i="8"/>
  <c r="E51" i="8"/>
  <c r="E151" i="8"/>
  <c r="E181" i="8" s="1"/>
  <c r="E124" i="8"/>
  <c r="E49" i="8"/>
  <c r="E128" i="8"/>
  <c r="E122" i="8"/>
  <c r="E50" i="8"/>
  <c r="E123" i="8"/>
  <c r="N155" i="12"/>
  <c r="N69" i="12"/>
  <c r="N87" i="12"/>
  <c r="N225" i="12"/>
  <c r="N139" i="12"/>
  <c r="N95" i="12"/>
  <c r="N59" i="12"/>
  <c r="N81" i="12"/>
  <c r="N147" i="12"/>
  <c r="N103" i="12"/>
  <c r="N201" i="12"/>
  <c r="N189" i="12"/>
  <c r="N249" i="12"/>
  <c r="N169" i="12"/>
  <c r="N19" i="12"/>
  <c r="N179" i="12"/>
  <c r="N111" i="12"/>
  <c r="N237" i="12"/>
  <c r="N39" i="12"/>
  <c r="N131" i="12"/>
  <c r="N49" i="12"/>
  <c r="N125" i="12"/>
  <c r="G414" i="6"/>
  <c r="H388" i="6"/>
  <c r="H414" i="6" s="1"/>
  <c r="D156" i="3"/>
  <c r="C89" i="12"/>
  <c r="C90" i="12"/>
  <c r="C91" i="12"/>
  <c r="AA32" i="13"/>
  <c r="P32" i="13"/>
  <c r="D32" i="13"/>
  <c r="E208" i="6"/>
  <c r="E215" i="6" s="1"/>
  <c r="E142" i="6" s="1"/>
  <c r="F208" i="6"/>
  <c r="D208" i="6"/>
  <c r="D215" i="6" s="1"/>
  <c r="D142" i="6" s="1"/>
  <c r="G208" i="6"/>
  <c r="D180" i="6"/>
  <c r="H4" i="8"/>
  <c r="E22" i="13"/>
  <c r="D51" i="12"/>
  <c r="D24" i="4"/>
  <c r="D18" i="17" s="1"/>
  <c r="D38" i="17" s="1"/>
  <c r="C115" i="12"/>
  <c r="F232" i="8"/>
  <c r="B115" i="12" s="1"/>
  <c r="E185" i="3"/>
  <c r="E80" i="6"/>
  <c r="E36" i="6" s="1"/>
  <c r="F71" i="6"/>
  <c r="E99" i="3"/>
  <c r="D73" i="12"/>
  <c r="D42" i="12"/>
  <c r="D63" i="12"/>
  <c r="D72" i="12"/>
  <c r="D33" i="12"/>
  <c r="D62" i="12"/>
  <c r="N144" i="4"/>
  <c r="D32" i="12"/>
  <c r="AA249" i="12"/>
  <c r="AA103" i="12"/>
  <c r="AA169" i="12"/>
  <c r="AA179" i="12"/>
  <c r="AA189" i="12"/>
  <c r="AA213" i="12"/>
  <c r="AA225" i="12"/>
  <c r="AA237" i="12"/>
  <c r="AA81" i="12"/>
  <c r="AA125" i="12"/>
  <c r="AA49" i="12"/>
  <c r="AA147" i="12"/>
  <c r="AA29" i="12"/>
  <c r="AA111" i="12"/>
  <c r="AA131" i="12"/>
  <c r="AA139" i="12"/>
  <c r="AA19" i="12"/>
  <c r="AA87" i="12"/>
  <c r="AA39" i="12"/>
  <c r="AA155" i="12"/>
  <c r="AA95" i="12"/>
  <c r="AA69" i="12"/>
  <c r="D412" i="6"/>
  <c r="D415" i="6" s="1"/>
  <c r="E386" i="6"/>
  <c r="E228" i="3"/>
  <c r="E192" i="3" s="1"/>
  <c r="E193" i="3" s="1"/>
  <c r="E110" i="6"/>
  <c r="E112" i="6" s="1"/>
  <c r="E114" i="6" s="1"/>
  <c r="D51" i="13"/>
  <c r="E235" i="6"/>
  <c r="E162" i="6" s="1"/>
  <c r="E145" i="4"/>
  <c r="F180" i="6"/>
  <c r="F210" i="6"/>
  <c r="D191" i="3"/>
  <c r="F429" i="6"/>
  <c r="G403" i="6"/>
  <c r="F391" i="6"/>
  <c r="E417" i="6"/>
  <c r="E90" i="8"/>
  <c r="F45" i="13"/>
  <c r="D45" i="13"/>
  <c r="H45" i="13"/>
  <c r="G45" i="13"/>
  <c r="F59" i="12"/>
  <c r="F81" i="12"/>
  <c r="F139" i="12"/>
  <c r="F147" i="12"/>
  <c r="F103" i="12"/>
  <c r="F111" i="12"/>
  <c r="F189" i="12"/>
  <c r="F39" i="12"/>
  <c r="F69" i="12"/>
  <c r="F29" i="12"/>
  <c r="F131" i="12"/>
  <c r="F216" i="8"/>
  <c r="B99" i="12" s="1"/>
  <c r="H209" i="6"/>
  <c r="H215" i="6" s="1"/>
  <c r="H142" i="6" s="1"/>
  <c r="H182" i="6" s="1"/>
  <c r="H54" i="6" s="1"/>
  <c r="G209" i="6"/>
  <c r="H242" i="6"/>
  <c r="H170" i="6"/>
  <c r="H180" i="6" s="1"/>
  <c r="F213" i="12"/>
  <c r="E45" i="13"/>
  <c r="E424" i="6"/>
  <c r="F398" i="6"/>
  <c r="F385" i="6"/>
  <c r="E411" i="6"/>
  <c r="D110" i="6"/>
  <c r="D112" i="6" s="1"/>
  <c r="D228" i="3"/>
  <c r="D192" i="3" s="1"/>
  <c r="D193" i="3" s="1"/>
  <c r="D173" i="6"/>
  <c r="C150" i="12"/>
  <c r="F261" i="6"/>
  <c r="F82" i="8"/>
  <c r="F102" i="8"/>
  <c r="X225" i="12"/>
  <c r="X125" i="12"/>
  <c r="X249" i="12"/>
  <c r="X147" i="12"/>
  <c r="X131" i="12"/>
  <c r="X169" i="12"/>
  <c r="X213" i="12"/>
  <c r="X69" i="12"/>
  <c r="X59" i="12"/>
  <c r="X39" i="12"/>
  <c r="X49" i="12"/>
  <c r="X179" i="12"/>
  <c r="X103" i="12"/>
  <c r="X111" i="12"/>
  <c r="X81" i="12"/>
  <c r="X139" i="12"/>
  <c r="X189" i="12"/>
  <c r="X95" i="12"/>
  <c r="X201" i="12"/>
  <c r="F23" i="3"/>
  <c r="T57" i="17"/>
  <c r="V81" i="12"/>
  <c r="S59" i="12"/>
  <c r="S95" i="12"/>
  <c r="S19" i="12"/>
  <c r="S29" i="12"/>
  <c r="S49" i="12"/>
  <c r="S39" i="12"/>
  <c r="S103" i="12"/>
  <c r="S111" i="12"/>
  <c r="S139" i="12"/>
  <c r="S189" i="12"/>
  <c r="S225" i="12"/>
  <c r="S179" i="12"/>
  <c r="S213" i="12"/>
  <c r="S249" i="12"/>
  <c r="S169" i="12"/>
  <c r="S237" i="12"/>
  <c r="D263" i="6"/>
  <c r="G231" i="6"/>
  <c r="G235" i="6" s="1"/>
  <c r="G162" i="6" s="1"/>
  <c r="G160" i="6"/>
  <c r="G180" i="6" s="1"/>
  <c r="D125" i="6"/>
  <c r="D130" i="6" s="1"/>
  <c r="D8" i="6" s="1"/>
  <c r="D17" i="6" s="1"/>
  <c r="Q57" i="17"/>
  <c r="H189" i="12"/>
  <c r="H111" i="12"/>
  <c r="H201" i="12"/>
  <c r="E82" i="8"/>
  <c r="E255" i="8"/>
  <c r="E279" i="8" s="1"/>
  <c r="E23" i="3"/>
  <c r="V139" i="12"/>
  <c r="V201" i="12"/>
  <c r="V59" i="12"/>
  <c r="V69" i="12"/>
  <c r="V39" i="12"/>
  <c r="V213" i="12"/>
  <c r="V169" i="12"/>
  <c r="V125" i="12"/>
  <c r="H29" i="12"/>
  <c r="H87" i="12"/>
  <c r="H125" i="12"/>
  <c r="H179" i="12"/>
  <c r="H139" i="12"/>
  <c r="H225" i="12"/>
  <c r="H103" i="12"/>
  <c r="H147" i="12"/>
  <c r="H249" i="12"/>
  <c r="H19" i="12"/>
  <c r="H155" i="12"/>
  <c r="D425" i="6"/>
  <c r="E399" i="6"/>
  <c r="E170" i="6"/>
  <c r="E180" i="6" s="1"/>
  <c r="E239" i="6"/>
  <c r="E245" i="6" s="1"/>
  <c r="E172" i="6" s="1"/>
  <c r="H239" i="6"/>
  <c r="H245" i="6" s="1"/>
  <c r="H172" i="6" s="1"/>
  <c r="H130" i="6"/>
  <c r="H8" i="6" s="1"/>
  <c r="H17" i="6" s="1"/>
  <c r="C141" i="3"/>
  <c r="B134" i="12" s="1"/>
  <c r="K81" i="12"/>
  <c r="M139" i="12"/>
  <c r="M169" i="12"/>
  <c r="M179" i="12"/>
  <c r="M237" i="12"/>
  <c r="M111" i="12"/>
  <c r="M19" i="12"/>
  <c r="G274" i="6"/>
  <c r="G262" i="6" s="1"/>
  <c r="G261" i="6" s="1"/>
  <c r="E218" i="6"/>
  <c r="E225" i="6" s="1"/>
  <c r="E152" i="6" s="1"/>
  <c r="E153" i="6" s="1"/>
  <c r="F218" i="6"/>
  <c r="F225" i="6" s="1"/>
  <c r="F152" i="6" s="1"/>
  <c r="G106" i="6"/>
  <c r="J4" i="8"/>
  <c r="G22" i="13"/>
  <c r="K103" i="12"/>
  <c r="K125" i="12"/>
  <c r="K147" i="12"/>
  <c r="K49" i="12"/>
  <c r="K213" i="12"/>
  <c r="E402" i="6"/>
  <c r="D428" i="6"/>
  <c r="F418" i="6"/>
  <c r="G392" i="6"/>
  <c r="D302" i="6"/>
  <c r="D301" i="6" s="1"/>
  <c r="D303" i="6" s="1"/>
  <c r="E300" i="6" s="1"/>
  <c r="T36" i="14"/>
  <c r="F90" i="8"/>
  <c r="D90" i="8"/>
  <c r="A47" i="4"/>
  <c r="A38" i="4"/>
  <c r="L57" i="17"/>
  <c r="K39" i="12"/>
  <c r="K29" i="12"/>
  <c r="Q39" i="12"/>
  <c r="Q201" i="12"/>
  <c r="Q81" i="12"/>
  <c r="Q131" i="12"/>
  <c r="Q213" i="12"/>
  <c r="Q249" i="12"/>
  <c r="Q69" i="12"/>
  <c r="Q87" i="12"/>
  <c r="Q155" i="12"/>
  <c r="Q169" i="12"/>
  <c r="Q179" i="12"/>
  <c r="Q189" i="12"/>
  <c r="Q225" i="12"/>
  <c r="Q237" i="12"/>
  <c r="Q147" i="12"/>
  <c r="G110" i="6"/>
  <c r="G112" i="6" s="1"/>
  <c r="F239" i="6"/>
  <c r="G239" i="6"/>
  <c r="D106" i="6"/>
  <c r="T65" i="14"/>
  <c r="T71" i="14"/>
  <c r="M57" i="17"/>
  <c r="K139" i="12"/>
  <c r="K95" i="12"/>
  <c r="Q19" i="12"/>
  <c r="P179" i="12"/>
  <c r="P131" i="12"/>
  <c r="P19" i="12"/>
  <c r="P225" i="12"/>
  <c r="P201" i="12"/>
  <c r="P103" i="12"/>
  <c r="C141" i="12"/>
  <c r="C143" i="12"/>
  <c r="G394" i="6"/>
  <c r="F420" i="6"/>
  <c r="E413" i="6"/>
  <c r="F110" i="6"/>
  <c r="F112" i="6" s="1"/>
  <c r="F114" i="6" s="1"/>
  <c r="H274" i="6"/>
  <c r="H262" i="6" s="1"/>
  <c r="H261" i="6" s="1"/>
  <c r="F238" i="6"/>
  <c r="F245" i="6" s="1"/>
  <c r="F172" i="6" s="1"/>
  <c r="C24" i="4"/>
  <c r="C24" i="19" s="1"/>
  <c r="Y39" i="12"/>
  <c r="Z29" i="12"/>
  <c r="D430" i="6"/>
  <c r="S34" i="14"/>
  <c r="C11" i="13"/>
  <c r="J19" i="12"/>
  <c r="T33" i="14"/>
  <c r="S53" i="14"/>
  <c r="S40" i="14"/>
  <c r="S51" i="14"/>
  <c r="S43" i="14"/>
  <c r="T59" i="14"/>
  <c r="S60" i="14"/>
  <c r="S66" i="14"/>
  <c r="T73" i="14"/>
  <c r="S74" i="14"/>
  <c r="I47" i="13"/>
  <c r="J22" i="16"/>
  <c r="S44" i="14"/>
  <c r="T53" i="14"/>
  <c r="T55" i="14"/>
  <c r="S56" i="14"/>
  <c r="T54" i="14"/>
  <c r="T41" i="14"/>
  <c r="T44" i="14"/>
  <c r="S68" i="14"/>
  <c r="I48" i="13"/>
  <c r="H26" i="16"/>
  <c r="I24" i="16"/>
  <c r="S42" i="14"/>
  <c r="T67" i="14"/>
  <c r="T50" i="14"/>
  <c r="S52" i="14"/>
  <c r="S30" i="14"/>
  <c r="I139" i="4"/>
  <c r="I45" i="13" s="1"/>
  <c r="I10" i="13"/>
  <c r="I16" i="16"/>
  <c r="S50" i="14"/>
  <c r="H25" i="16"/>
  <c r="T43" i="14"/>
  <c r="T69" i="14"/>
  <c r="T31" i="14"/>
  <c r="S32" i="14"/>
  <c r="T34" i="14"/>
  <c r="T45" i="14"/>
  <c r="S46" i="14"/>
  <c r="T57" i="14"/>
  <c r="S58" i="14"/>
  <c r="T60" i="14"/>
  <c r="S64" i="14"/>
  <c r="S67" i="14"/>
  <c r="T74" i="14"/>
  <c r="T52" i="14"/>
  <c r="T32" i="14"/>
  <c r="S33" i="14"/>
  <c r="T46" i="14"/>
  <c r="T58" i="14"/>
  <c r="S59" i="14"/>
  <c r="T64" i="14"/>
  <c r="S65" i="14"/>
  <c r="T72" i="14"/>
  <c r="S73" i="14"/>
  <c r="S57" i="14"/>
  <c r="S54" i="14"/>
  <c r="T51" i="14"/>
  <c r="S70" i="14"/>
  <c r="S71" i="14"/>
  <c r="I40" i="16"/>
  <c r="H22" i="16"/>
  <c r="J40" i="16"/>
  <c r="H40" i="16"/>
  <c r="H49" i="16"/>
  <c r="J49" i="16"/>
  <c r="T35" i="14"/>
  <c r="H24" i="16"/>
  <c r="H16" i="16"/>
  <c r="I49" i="16"/>
  <c r="T56" i="14"/>
  <c r="I22" i="16"/>
  <c r="S55" i="14"/>
  <c r="J22" i="13"/>
  <c r="T40" i="14"/>
  <c r="E51" i="13"/>
  <c r="J16" i="16"/>
  <c r="J24" i="16"/>
  <c r="T66" i="14"/>
  <c r="T42" i="14"/>
  <c r="S45" i="14"/>
  <c r="T30" i="14"/>
  <c r="S31" i="14"/>
  <c r="T68" i="14"/>
  <c r="I16" i="13"/>
  <c r="I15" i="13" s="1"/>
  <c r="T70" i="14"/>
  <c r="I14" i="13"/>
  <c r="S35" i="14"/>
  <c r="S41" i="14"/>
  <c r="S69" i="14"/>
  <c r="E159" i="6" l="1"/>
  <c r="D165" i="6"/>
  <c r="G245" i="6"/>
  <c r="G172" i="6" s="1"/>
  <c r="G405" i="6"/>
  <c r="H405" i="6" s="1"/>
  <c r="H431" i="6" s="1"/>
  <c r="D16" i="4"/>
  <c r="D6" i="12" s="1"/>
  <c r="D183" i="12"/>
  <c r="B227" i="12" s="1"/>
  <c r="D43" i="20" s="1"/>
  <c r="E43" i="20" s="1"/>
  <c r="C135" i="12"/>
  <c r="C134" i="12"/>
  <c r="C133" i="12"/>
  <c r="C105" i="12"/>
  <c r="G393" i="6"/>
  <c r="F419" i="6"/>
  <c r="C107" i="12"/>
  <c r="D107" i="12" s="1"/>
  <c r="F224" i="8"/>
  <c r="B107" i="12" s="1"/>
  <c r="H387" i="6"/>
  <c r="H413" i="6" s="1"/>
  <c r="G413" i="6"/>
  <c r="D200" i="3"/>
  <c r="E163" i="6"/>
  <c r="E200" i="3"/>
  <c r="C151" i="12"/>
  <c r="C149" i="12"/>
  <c r="C159" i="12"/>
  <c r="C157" i="12"/>
  <c r="C158" i="12"/>
  <c r="F145" i="4"/>
  <c r="E23" i="4"/>
  <c r="E17" i="17" s="1"/>
  <c r="E32" i="17" s="1"/>
  <c r="E12" i="4"/>
  <c r="E41" i="12" s="1"/>
  <c r="D30" i="20" s="1"/>
  <c r="E30" i="20" s="1"/>
  <c r="E38" i="4"/>
  <c r="E62" i="12" s="1"/>
  <c r="E34" i="4"/>
  <c r="E46" i="4"/>
  <c r="E53" i="12" s="1"/>
  <c r="E39" i="4"/>
  <c r="E72" i="12" s="1"/>
  <c r="E35" i="4"/>
  <c r="E32" i="12" s="1"/>
  <c r="E14" i="4"/>
  <c r="E184" i="12" s="1"/>
  <c r="B240" i="12" s="1"/>
  <c r="E10" i="4"/>
  <c r="E21" i="12" s="1"/>
  <c r="E47" i="4"/>
  <c r="E63" i="12" s="1"/>
  <c r="E43" i="4"/>
  <c r="E36" i="4"/>
  <c r="E42" i="12" s="1"/>
  <c r="E15" i="4"/>
  <c r="E11" i="4"/>
  <c r="E31" i="12" s="1"/>
  <c r="E48" i="4"/>
  <c r="E73" i="12" s="1"/>
  <c r="E44" i="4"/>
  <c r="E33" i="12" s="1"/>
  <c r="E37" i="4"/>
  <c r="E52" i="12" s="1"/>
  <c r="E55" i="4"/>
  <c r="E32" i="13" s="1"/>
  <c r="E45" i="4"/>
  <c r="E43" i="12" s="1"/>
  <c r="E13" i="4"/>
  <c r="E51" i="12" s="1"/>
  <c r="D432" i="6"/>
  <c r="D426" i="6"/>
  <c r="E421" i="6"/>
  <c r="B158" i="12"/>
  <c r="D421" i="6"/>
  <c r="D435" i="6" s="1"/>
  <c r="E296" i="6"/>
  <c r="E295" i="6" s="1"/>
  <c r="E297" i="6" s="1"/>
  <c r="F294" i="6" s="1"/>
  <c r="F278" i="6"/>
  <c r="E302" i="6"/>
  <c r="E284" i="6"/>
  <c r="C114" i="12"/>
  <c r="C15" i="13"/>
  <c r="D46" i="13" s="1"/>
  <c r="J45" i="13"/>
  <c r="C13" i="13"/>
  <c r="F262" i="8"/>
  <c r="D30" i="17" s="1"/>
  <c r="F268" i="8"/>
  <c r="D36" i="17" s="1"/>
  <c r="D37" i="17" s="1"/>
  <c r="D39" i="17" s="1"/>
  <c r="E36" i="17" s="1"/>
  <c r="D115" i="12"/>
  <c r="E115" i="12" s="1"/>
  <c r="E150" i="8"/>
  <c r="E215" i="8" s="1"/>
  <c r="D256" i="8"/>
  <c r="D278" i="8"/>
  <c r="D103" i="8" s="1"/>
  <c r="H27" i="16"/>
  <c r="F46" i="13"/>
  <c r="E46" i="13"/>
  <c r="F159" i="6"/>
  <c r="F163" i="6" s="1"/>
  <c r="E165" i="6"/>
  <c r="D134" i="12"/>
  <c r="F201" i="3"/>
  <c r="F55" i="6"/>
  <c r="F9" i="6" s="1"/>
  <c r="F18" i="6" s="1"/>
  <c r="F68" i="6"/>
  <c r="F81" i="6" s="1"/>
  <c r="F37" i="6" s="1"/>
  <c r="H394" i="6"/>
  <c r="H420" i="6" s="1"/>
  <c r="G420" i="6"/>
  <c r="C18" i="13"/>
  <c r="D182" i="6"/>
  <c r="D54" i="6" s="1"/>
  <c r="D143" i="6"/>
  <c r="F402" i="6"/>
  <c r="E428" i="6"/>
  <c r="E432" i="6" s="1"/>
  <c r="G391" i="6"/>
  <c r="F417" i="6"/>
  <c r="F421" i="6" s="1"/>
  <c r="D184" i="12"/>
  <c r="B239" i="12" s="1"/>
  <c r="D57" i="20" s="1"/>
  <c r="E57" i="20" s="1"/>
  <c r="D25" i="4"/>
  <c r="D19" i="17" s="1"/>
  <c r="D44" i="17" s="1"/>
  <c r="D43" i="17" s="1"/>
  <c r="D45" i="17" s="1"/>
  <c r="E42" i="17" s="1"/>
  <c r="D61" i="12"/>
  <c r="G71" i="6"/>
  <c r="F185" i="3"/>
  <c r="F80" i="6"/>
  <c r="F36" i="6" s="1"/>
  <c r="F215" i="6"/>
  <c r="F142" i="6" s="1"/>
  <c r="F182" i="6" s="1"/>
  <c r="F54" i="6" s="1"/>
  <c r="G431" i="6"/>
  <c r="G429" i="6"/>
  <c r="H403" i="6"/>
  <c r="H429" i="6" s="1"/>
  <c r="E107" i="12"/>
  <c r="D182" i="12"/>
  <c r="B215" i="12" s="1"/>
  <c r="D29" i="20" s="1"/>
  <c r="E29" i="20" s="1"/>
  <c r="D41" i="12"/>
  <c r="E182" i="6"/>
  <c r="E54" i="6" s="1"/>
  <c r="D93" i="8"/>
  <c r="C156" i="3"/>
  <c r="B156" i="3" s="1"/>
  <c r="D127" i="8"/>
  <c r="B133" i="12"/>
  <c r="D51" i="8"/>
  <c r="B157" i="12"/>
  <c r="D122" i="8"/>
  <c r="B149" i="12"/>
  <c r="D128" i="8"/>
  <c r="D82" i="8"/>
  <c r="D124" i="8"/>
  <c r="B141" i="12"/>
  <c r="D151" i="8"/>
  <c r="D181" i="8" s="1"/>
  <c r="D49" i="8"/>
  <c r="D123" i="8"/>
  <c r="D50" i="8"/>
  <c r="E140" i="8"/>
  <c r="E125" i="8"/>
  <c r="E130" i="8" s="1"/>
  <c r="B142" i="12"/>
  <c r="D23" i="12"/>
  <c r="D49" i="4"/>
  <c r="D8" i="12" s="1"/>
  <c r="E223" i="8"/>
  <c r="E160" i="8"/>
  <c r="G114" i="6"/>
  <c r="E55" i="6"/>
  <c r="E9" i="6" s="1"/>
  <c r="E18" i="6" s="1"/>
  <c r="E68" i="6"/>
  <c r="E81" i="6" s="1"/>
  <c r="E37" i="6" s="1"/>
  <c r="E201" i="3"/>
  <c r="F223" i="8"/>
  <c r="D158" i="12"/>
  <c r="E158" i="12" s="1"/>
  <c r="E301" i="6"/>
  <c r="E303" i="6" s="1"/>
  <c r="F300" i="6" s="1"/>
  <c r="E426" i="6"/>
  <c r="D180" i="12"/>
  <c r="E52" i="8"/>
  <c r="B150" i="12"/>
  <c r="D227" i="12"/>
  <c r="D234" i="12" s="1"/>
  <c r="F231" i="8"/>
  <c r="E170" i="8"/>
  <c r="E231" i="8"/>
  <c r="F399" i="6"/>
  <c r="E425" i="6"/>
  <c r="Q32" i="13"/>
  <c r="I27" i="16"/>
  <c r="E181" i="12"/>
  <c r="B204" i="12" s="1"/>
  <c r="E204" i="12" s="1"/>
  <c r="F204" i="12" s="1"/>
  <c r="G204" i="12" s="1"/>
  <c r="G418" i="6"/>
  <c r="H392" i="6"/>
  <c r="H418" i="6" s="1"/>
  <c r="E155" i="6"/>
  <c r="F149" i="6"/>
  <c r="F153" i="6" s="1"/>
  <c r="E412" i="6"/>
  <c r="E415" i="6" s="1"/>
  <c r="F386" i="6"/>
  <c r="D22" i="4"/>
  <c r="D17" i="17"/>
  <c r="D32" i="17" s="1"/>
  <c r="D91" i="12"/>
  <c r="D114" i="6"/>
  <c r="F411" i="6"/>
  <c r="G385" i="6"/>
  <c r="D261" i="6"/>
  <c r="D284" i="6" s="1"/>
  <c r="G398" i="6"/>
  <c r="F424" i="6"/>
  <c r="J27" i="16"/>
  <c r="D5" i="8"/>
  <c r="D6" i="8" s="1"/>
  <c r="B135" i="12"/>
  <c r="F5" i="8"/>
  <c r="F6" i="8" s="1"/>
  <c r="B151" i="12"/>
  <c r="B143" i="12"/>
  <c r="D143" i="12" s="1"/>
  <c r="E5" i="8"/>
  <c r="E6" i="8" s="1"/>
  <c r="D27" i="6"/>
  <c r="B159" i="12"/>
  <c r="E169" i="6"/>
  <c r="E173" i="6" s="1"/>
  <c r="D175" i="6"/>
  <c r="D181" i="12"/>
  <c r="B203" i="12" s="1"/>
  <c r="D31" i="12"/>
  <c r="D185" i="12"/>
  <c r="B251" i="12" s="1"/>
  <c r="D71" i="20" s="1"/>
  <c r="E71" i="20" s="1"/>
  <c r="D26" i="4"/>
  <c r="D20" i="17" s="1"/>
  <c r="D50" i="17" s="1"/>
  <c r="D49" i="17" s="1"/>
  <c r="D51" i="17" s="1"/>
  <c r="E48" i="17" s="1"/>
  <c r="D71" i="12"/>
  <c r="D40" i="4"/>
  <c r="D7" i="12" s="1"/>
  <c r="D52" i="13" s="1"/>
  <c r="D22" i="12"/>
  <c r="D99" i="12"/>
  <c r="G215" i="6"/>
  <c r="G142" i="6" s="1"/>
  <c r="G182" i="6" s="1"/>
  <c r="G54" i="6" s="1"/>
  <c r="F215" i="8"/>
  <c r="S76" i="14"/>
  <c r="I8" i="14" s="1"/>
  <c r="I51" i="13" s="1"/>
  <c r="E25" i="4"/>
  <c r="E19" i="17" s="1"/>
  <c r="E44" i="17" s="1"/>
  <c r="G51" i="13"/>
  <c r="T76" i="14"/>
  <c r="J8" i="14" s="1"/>
  <c r="E23" i="12"/>
  <c r="I22" i="13"/>
  <c r="I46" i="13"/>
  <c r="J46" i="13"/>
  <c r="I19" i="13"/>
  <c r="I13" i="13"/>
  <c r="I18" i="13" s="1"/>
  <c r="E26" i="4"/>
  <c r="E20" i="17" s="1"/>
  <c r="E50" i="17" s="1"/>
  <c r="E71" i="12"/>
  <c r="E240" i="12" l="1"/>
  <c r="D58" i="20"/>
  <c r="E58" i="20" s="1"/>
  <c r="F296" i="6"/>
  <c r="F295" i="6" s="1"/>
  <c r="F297" i="6" s="1"/>
  <c r="G294" i="6" s="1"/>
  <c r="G278" i="6"/>
  <c r="F302" i="6"/>
  <c r="E40" i="4"/>
  <c r="E7" i="12" s="1"/>
  <c r="E52" i="13" s="1"/>
  <c r="G145" i="4"/>
  <c r="F55" i="4"/>
  <c r="F45" i="4"/>
  <c r="F43" i="12" s="1"/>
  <c r="F38" i="4"/>
  <c r="F62" i="12" s="1"/>
  <c r="F46" i="4"/>
  <c r="F53" i="12" s="1"/>
  <c r="F35" i="4"/>
  <c r="F32" i="12" s="1"/>
  <c r="F14" i="4"/>
  <c r="F47" i="4"/>
  <c r="F63" i="12" s="1"/>
  <c r="F43" i="4"/>
  <c r="F36" i="4"/>
  <c r="F42" i="12" s="1"/>
  <c r="F15" i="4"/>
  <c r="F11" i="4"/>
  <c r="F48" i="4"/>
  <c r="F73" i="12" s="1"/>
  <c r="F44" i="4"/>
  <c r="F33" i="12" s="1"/>
  <c r="F37" i="4"/>
  <c r="F52" i="12" s="1"/>
  <c r="F23" i="4"/>
  <c r="F12" i="4"/>
  <c r="F34" i="4"/>
  <c r="F13" i="4"/>
  <c r="F39" i="4"/>
  <c r="F72" i="12" s="1"/>
  <c r="F10" i="4"/>
  <c r="E22" i="12"/>
  <c r="E49" i="4"/>
  <c r="E8" i="12" s="1"/>
  <c r="E61" i="12"/>
  <c r="E24" i="4"/>
  <c r="E18" i="17" s="1"/>
  <c r="E38" i="17" s="1"/>
  <c r="E435" i="6"/>
  <c r="E35" i="6" s="1"/>
  <c r="E180" i="12"/>
  <c r="B192" i="12" s="1"/>
  <c r="H46" i="13"/>
  <c r="G46" i="13"/>
  <c r="E182" i="12"/>
  <c r="B216" i="12" s="1"/>
  <c r="E216" i="12" s="1"/>
  <c r="F284" i="6"/>
  <c r="B98" i="12"/>
  <c r="D98" i="12" s="1"/>
  <c r="E290" i="6"/>
  <c r="E308" i="6" s="1"/>
  <c r="AB32" i="13"/>
  <c r="E53" i="13"/>
  <c r="H393" i="6"/>
  <c r="H419" i="6" s="1"/>
  <c r="G419" i="6"/>
  <c r="E185" i="12"/>
  <c r="B252" i="12" s="1"/>
  <c r="D72" i="20" s="1"/>
  <c r="E72" i="20" s="1"/>
  <c r="E16" i="4"/>
  <c r="E6" i="12" s="1"/>
  <c r="E183" i="12"/>
  <c r="B228" i="12" s="1"/>
  <c r="E22" i="4"/>
  <c r="E16" i="17" s="1"/>
  <c r="E43" i="17"/>
  <c r="E45" i="17" s="1"/>
  <c r="F42" i="17" s="1"/>
  <c r="D31" i="17"/>
  <c r="D33" i="17" s="1"/>
  <c r="E30" i="17" s="1"/>
  <c r="E31" i="17" s="1"/>
  <c r="E33" i="17" s="1"/>
  <c r="F30" i="17" s="1"/>
  <c r="D280" i="8"/>
  <c r="E253" i="8"/>
  <c r="E37" i="17"/>
  <c r="E39" i="17" s="1"/>
  <c r="F36" i="17" s="1"/>
  <c r="F303" i="6"/>
  <c r="G300" i="6" s="1"/>
  <c r="F301" i="6"/>
  <c r="B144" i="12"/>
  <c r="A13" i="6"/>
  <c r="A22" i="6"/>
  <c r="H398" i="6"/>
  <c r="H424" i="6" s="1"/>
  <c r="G424" i="6"/>
  <c r="F158" i="12"/>
  <c r="G158" i="12" s="1"/>
  <c r="G55" i="6"/>
  <c r="G9" i="6" s="1"/>
  <c r="G18" i="6" s="1"/>
  <c r="G68" i="6"/>
  <c r="G81" i="6" s="1"/>
  <c r="G37" i="6" s="1"/>
  <c r="D150" i="8"/>
  <c r="D140" i="8"/>
  <c r="D125" i="8"/>
  <c r="D130" i="8" s="1"/>
  <c r="D251" i="12"/>
  <c r="D258" i="12" s="1"/>
  <c r="D283" i="6"/>
  <c r="G411" i="6"/>
  <c r="H385" i="6"/>
  <c r="H411" i="6" s="1"/>
  <c r="F115" i="12"/>
  <c r="D16" i="17"/>
  <c r="D27" i="4"/>
  <c r="E99" i="12"/>
  <c r="F99" i="12" s="1"/>
  <c r="D52" i="8"/>
  <c r="D157" i="12"/>
  <c r="E157" i="12" s="1"/>
  <c r="B160" i="12"/>
  <c r="K5" i="8"/>
  <c r="K6" i="8" s="1"/>
  <c r="G5" i="8"/>
  <c r="G6" i="8" s="1"/>
  <c r="F18" i="8" s="1"/>
  <c r="E18" i="8" s="1"/>
  <c r="D18" i="8" s="1"/>
  <c r="G23" i="13"/>
  <c r="G24" i="13" s="1"/>
  <c r="G10" i="14" s="1"/>
  <c r="H23" i="13"/>
  <c r="H24" i="13" s="1"/>
  <c r="H10" i="14" s="1"/>
  <c r="I5" i="8"/>
  <c r="I6" i="8" s="1"/>
  <c r="F23" i="13"/>
  <c r="F24" i="13" s="1"/>
  <c r="F10" i="14" s="1"/>
  <c r="D23" i="13"/>
  <c r="J5" i="8"/>
  <c r="J6" i="8" s="1"/>
  <c r="H5" i="8"/>
  <c r="H6" i="8" s="1"/>
  <c r="H18" i="8" s="1"/>
  <c r="E23" i="13"/>
  <c r="E24" i="13" s="1"/>
  <c r="E10" i="14" s="1"/>
  <c r="D35" i="6"/>
  <c r="D16" i="6"/>
  <c r="E143" i="12"/>
  <c r="D290" i="6"/>
  <c r="D289" i="6" s="1"/>
  <c r="D291" i="6" s="1"/>
  <c r="E288" i="6" s="1"/>
  <c r="F412" i="6"/>
  <c r="F415" i="6" s="1"/>
  <c r="G386" i="6"/>
  <c r="B114" i="12"/>
  <c r="D239" i="12"/>
  <c r="D246" i="12" s="1"/>
  <c r="F165" i="6"/>
  <c r="G159" i="6"/>
  <c r="G163" i="6" s="1"/>
  <c r="D142" i="12"/>
  <c r="D135" i="12"/>
  <c r="G149" i="6"/>
  <c r="G153" i="6" s="1"/>
  <c r="F155" i="6"/>
  <c r="E45" i="8"/>
  <c r="F45" i="8"/>
  <c r="D43" i="8"/>
  <c r="D44" i="8"/>
  <c r="F43" i="8"/>
  <c r="F44" i="8"/>
  <c r="D45" i="8"/>
  <c r="E43" i="8"/>
  <c r="E44" i="8"/>
  <c r="D215" i="12"/>
  <c r="D222" i="12" s="1"/>
  <c r="H391" i="6"/>
  <c r="H417" i="6" s="1"/>
  <c r="H421" i="6" s="1"/>
  <c r="G417" i="6"/>
  <c r="G421" i="6" s="1"/>
  <c r="D150" i="12"/>
  <c r="E150" i="12" s="1"/>
  <c r="D141" i="12"/>
  <c r="E175" i="6"/>
  <c r="F169" i="6"/>
  <c r="F173" i="6" s="1"/>
  <c r="D68" i="6"/>
  <c r="D81" i="6" s="1"/>
  <c r="D37" i="6" s="1"/>
  <c r="D201" i="3"/>
  <c r="C201" i="3" s="1"/>
  <c r="D55" i="6"/>
  <c r="D9" i="6" s="1"/>
  <c r="D18" i="6" s="1"/>
  <c r="G399" i="6"/>
  <c r="F425" i="6"/>
  <c r="E227" i="12"/>
  <c r="F227" i="12" s="1"/>
  <c r="E207" i="8"/>
  <c r="B90" i="12" s="1"/>
  <c r="E180" i="8"/>
  <c r="F207" i="8"/>
  <c r="F230" i="8"/>
  <c r="F235" i="8" s="1"/>
  <c r="F172" i="8" s="1"/>
  <c r="D230" i="8"/>
  <c r="D235" i="8" s="1"/>
  <c r="D172" i="8" s="1"/>
  <c r="D170" i="8"/>
  <c r="E230" i="8"/>
  <c r="E235" i="8" s="1"/>
  <c r="E172" i="8" s="1"/>
  <c r="F107" i="12"/>
  <c r="G107" i="12" s="1"/>
  <c r="D151" i="12"/>
  <c r="E151" i="12" s="1"/>
  <c r="B136" i="12"/>
  <c r="D133" i="12"/>
  <c r="D203" i="12"/>
  <c r="D210" i="12" s="1"/>
  <c r="B106" i="12"/>
  <c r="F222" i="8"/>
  <c r="F227" i="8" s="1"/>
  <c r="F162" i="8" s="1"/>
  <c r="E222" i="8"/>
  <c r="E227" i="8" s="1"/>
  <c r="E162" i="8" s="1"/>
  <c r="D160" i="8"/>
  <c r="D222" i="8"/>
  <c r="D227" i="8" s="1"/>
  <c r="D162" i="8" s="1"/>
  <c r="E49" i="17"/>
  <c r="E51" i="17" s="1"/>
  <c r="F48" i="17" s="1"/>
  <c r="D159" i="12"/>
  <c r="F426" i="6"/>
  <c r="E91" i="12"/>
  <c r="F91" i="12" s="1"/>
  <c r="B191" i="12"/>
  <c r="D186" i="12"/>
  <c r="D171" i="12" s="1"/>
  <c r="B152" i="12"/>
  <c r="D60" i="12" s="1"/>
  <c r="D149" i="12"/>
  <c r="G80" i="6"/>
  <c r="G36" i="6" s="1"/>
  <c r="H71" i="6"/>
  <c r="G185" i="3"/>
  <c r="F428" i="6"/>
  <c r="F432" i="6" s="1"/>
  <c r="G402" i="6"/>
  <c r="D145" i="6"/>
  <c r="D185" i="6" s="1"/>
  <c r="E139" i="6"/>
  <c r="D183" i="6"/>
  <c r="F51" i="13"/>
  <c r="E134" i="12"/>
  <c r="H204" i="12"/>
  <c r="I204" i="12" s="1"/>
  <c r="E27" i="4"/>
  <c r="E192" i="12"/>
  <c r="F216" i="12"/>
  <c r="G216" i="12" s="1"/>
  <c r="J23" i="13"/>
  <c r="I23" i="13"/>
  <c r="F240" i="12"/>
  <c r="E21" i="17"/>
  <c r="E26" i="17"/>
  <c r="J51" i="13"/>
  <c r="AC32" i="13" l="1"/>
  <c r="F32" i="13"/>
  <c r="F53" i="13"/>
  <c r="R32" i="13"/>
  <c r="E16" i="6"/>
  <c r="F21" i="12"/>
  <c r="F16" i="4"/>
  <c r="F6" i="12" s="1"/>
  <c r="F180" i="12"/>
  <c r="F41" i="12"/>
  <c r="D31" i="20" s="1"/>
  <c r="E31" i="20" s="1"/>
  <c r="F182" i="12"/>
  <c r="B217" i="12" s="1"/>
  <c r="F217" i="12" s="1"/>
  <c r="G217" i="12" s="1"/>
  <c r="H217" i="12" s="1"/>
  <c r="F23" i="12"/>
  <c r="F49" i="4"/>
  <c r="F8" i="12" s="1"/>
  <c r="H145" i="4"/>
  <c r="G48" i="4"/>
  <c r="G73" i="12" s="1"/>
  <c r="G44" i="4"/>
  <c r="G33" i="12" s="1"/>
  <c r="G38" i="4"/>
  <c r="G62" i="12" s="1"/>
  <c r="G34" i="4"/>
  <c r="G13" i="4"/>
  <c r="G47" i="4"/>
  <c r="G63" i="12" s="1"/>
  <c r="G37" i="4"/>
  <c r="G52" i="12" s="1"/>
  <c r="G12" i="4"/>
  <c r="G46" i="4"/>
  <c r="G53" i="12" s="1"/>
  <c r="G36" i="4"/>
  <c r="G42" i="12" s="1"/>
  <c r="G15" i="4"/>
  <c r="G11" i="4"/>
  <c r="G55" i="4"/>
  <c r="G45" i="4"/>
  <c r="G43" i="12" s="1"/>
  <c r="G39" i="4"/>
  <c r="G72" i="12" s="1"/>
  <c r="G35" i="4"/>
  <c r="G32" i="12" s="1"/>
  <c r="G14" i="4"/>
  <c r="G10" i="4"/>
  <c r="G43" i="4"/>
  <c r="G23" i="4"/>
  <c r="D308" i="6"/>
  <c r="F22" i="12"/>
  <c r="F40" i="4"/>
  <c r="F7" i="12" s="1"/>
  <c r="F52" i="13" s="1"/>
  <c r="H278" i="6"/>
  <c r="G296" i="6"/>
  <c r="G295" i="6" s="1"/>
  <c r="G297" i="6" s="1"/>
  <c r="H294" i="6" s="1"/>
  <c r="G302" i="6"/>
  <c r="G290" i="6"/>
  <c r="G284" i="6"/>
  <c r="E252" i="12"/>
  <c r="E186" i="12"/>
  <c r="E171" i="12" s="1"/>
  <c r="E228" i="12"/>
  <c r="F228" i="12" s="1"/>
  <c r="G228" i="12" s="1"/>
  <c r="D44" i="20"/>
  <c r="E44" i="20" s="1"/>
  <c r="F290" i="6"/>
  <c r="F308" i="6" s="1"/>
  <c r="F17" i="17"/>
  <c r="F32" i="17" s="1"/>
  <c r="F31" i="17" s="1"/>
  <c r="F33" i="17" s="1"/>
  <c r="G30" i="17" s="1"/>
  <c r="F22" i="4"/>
  <c r="F31" i="12"/>
  <c r="F181" i="12"/>
  <c r="B205" i="12" s="1"/>
  <c r="F435" i="6"/>
  <c r="F16" i="6" s="1"/>
  <c r="F51" i="12"/>
  <c r="F24" i="4"/>
  <c r="F18" i="17" s="1"/>
  <c r="F38" i="17" s="1"/>
  <c r="F37" i="17" s="1"/>
  <c r="F39" i="17" s="1"/>
  <c r="G36" i="17" s="1"/>
  <c r="F183" i="12"/>
  <c r="B229" i="12" s="1"/>
  <c r="F71" i="12"/>
  <c r="F26" i="4"/>
  <c r="F20" i="17" s="1"/>
  <c r="F50" i="17" s="1"/>
  <c r="F49" i="17" s="1"/>
  <c r="F51" i="17" s="1"/>
  <c r="G48" i="17" s="1"/>
  <c r="F185" i="12"/>
  <c r="B253" i="12" s="1"/>
  <c r="F61" i="12"/>
  <c r="F25" i="4"/>
  <c r="F19" i="17" s="1"/>
  <c r="F44" i="17" s="1"/>
  <c r="F43" i="17" s="1"/>
  <c r="F45" i="17" s="1"/>
  <c r="G42" i="17" s="1"/>
  <c r="F184" i="12"/>
  <c r="B241" i="12" s="1"/>
  <c r="I18" i="8"/>
  <c r="J18" i="8" s="1"/>
  <c r="K18" i="8" s="1"/>
  <c r="E203" i="12"/>
  <c r="E210" i="12" s="1"/>
  <c r="H158" i="12"/>
  <c r="I158" i="12" s="1"/>
  <c r="E277" i="8"/>
  <c r="E254" i="8"/>
  <c r="E278" i="8" s="1"/>
  <c r="E103" i="8" s="1"/>
  <c r="H107" i="12"/>
  <c r="I107" i="12" s="1"/>
  <c r="D152" i="12"/>
  <c r="D64" i="12" s="1"/>
  <c r="D65" i="12" s="1"/>
  <c r="E60" i="12" s="1"/>
  <c r="D144" i="12"/>
  <c r="D1" i="3"/>
  <c r="C1" i="3"/>
  <c r="G155" i="6"/>
  <c r="H149" i="6"/>
  <c r="H153" i="6" s="1"/>
  <c r="H155" i="6" s="1"/>
  <c r="D24" i="13"/>
  <c r="D26" i="17"/>
  <c r="D57" i="17" s="1"/>
  <c r="D21" i="17"/>
  <c r="D285" i="6"/>
  <c r="D307" i="6"/>
  <c r="D82" i="6" s="1"/>
  <c r="D38" i="6" s="1"/>
  <c r="J204" i="12"/>
  <c r="K204" i="12" s="1"/>
  <c r="L204" i="12" s="1"/>
  <c r="D106" i="12"/>
  <c r="D136" i="12"/>
  <c r="D90" i="12"/>
  <c r="E46" i="8"/>
  <c r="E54" i="8" s="1"/>
  <c r="F157" i="12"/>
  <c r="E179" i="6"/>
  <c r="E143" i="6"/>
  <c r="G91" i="12"/>
  <c r="E98" i="12"/>
  <c r="E133" i="12"/>
  <c r="G425" i="6"/>
  <c r="G426" i="6" s="1"/>
  <c r="H399" i="6"/>
  <c r="H425" i="6" s="1"/>
  <c r="H426" i="6" s="1"/>
  <c r="G169" i="6"/>
  <c r="G173" i="6" s="1"/>
  <c r="F175" i="6"/>
  <c r="G99" i="12"/>
  <c r="H99" i="12" s="1"/>
  <c r="E142" i="12"/>
  <c r="E239" i="12"/>
  <c r="D160" i="12"/>
  <c r="G115" i="12"/>
  <c r="G227" i="12"/>
  <c r="F143" i="12"/>
  <c r="D180" i="8"/>
  <c r="D206" i="8"/>
  <c r="D211" i="8" s="1"/>
  <c r="D142" i="8" s="1"/>
  <c r="E206" i="8"/>
  <c r="E211" i="8" s="1"/>
  <c r="E142" i="8" s="1"/>
  <c r="F206" i="8"/>
  <c r="F211" i="8" s="1"/>
  <c r="F142" i="8" s="1"/>
  <c r="H402" i="6"/>
  <c r="H428" i="6" s="1"/>
  <c r="H432" i="6" s="1"/>
  <c r="G428" i="6"/>
  <c r="G432" i="6" s="1"/>
  <c r="F46" i="8"/>
  <c r="F54" i="8" s="1"/>
  <c r="E135" i="12"/>
  <c r="E159" i="12"/>
  <c r="F134" i="12"/>
  <c r="E174" i="12"/>
  <c r="B105" i="12"/>
  <c r="D163" i="8"/>
  <c r="F151" i="12"/>
  <c r="G151" i="12" s="1"/>
  <c r="E215" i="12"/>
  <c r="D46" i="8"/>
  <c r="D54" i="8" s="1"/>
  <c r="D55" i="8" s="1"/>
  <c r="G165" i="6"/>
  <c r="H159" i="6"/>
  <c r="H163" i="6" s="1"/>
  <c r="H165" i="6" s="1"/>
  <c r="E289" i="6"/>
  <c r="E291" i="6" s="1"/>
  <c r="F288" i="6" s="1"/>
  <c r="E251" i="12"/>
  <c r="F251" i="12" s="1"/>
  <c r="E214" i="8"/>
  <c r="E219" i="8" s="1"/>
  <c r="E152" i="8" s="1"/>
  <c r="F214" i="8"/>
  <c r="F219" i="8" s="1"/>
  <c r="F152" i="8" s="1"/>
  <c r="D214" i="8"/>
  <c r="D219" i="8" s="1"/>
  <c r="D152" i="8" s="1"/>
  <c r="D153" i="8" s="1"/>
  <c r="E141" i="12"/>
  <c r="F141" i="12" s="1"/>
  <c r="D53" i="6"/>
  <c r="D69" i="6"/>
  <c r="D70" i="6" s="1"/>
  <c r="D83" i="6" s="1"/>
  <c r="D39" i="6" s="1"/>
  <c r="E149" i="12"/>
  <c r="E152" i="12" s="1"/>
  <c r="B163" i="12"/>
  <c r="D126" i="12" s="1"/>
  <c r="D40" i="12"/>
  <c r="D114" i="12"/>
  <c r="G301" i="6"/>
  <c r="G303" i="6" s="1"/>
  <c r="H300" i="6" s="1"/>
  <c r="D173" i="8"/>
  <c r="B113" i="12"/>
  <c r="H81" i="6"/>
  <c r="H37" i="6" s="1"/>
  <c r="H185" i="3"/>
  <c r="H80" i="6"/>
  <c r="H36" i="6" s="1"/>
  <c r="D191" i="12"/>
  <c r="D198" i="12" s="1"/>
  <c r="D261" i="12" s="1"/>
  <c r="D172" i="12" s="1"/>
  <c r="D173" i="12" s="1"/>
  <c r="E170" i="12" s="1"/>
  <c r="F150" i="12"/>
  <c r="H386" i="6"/>
  <c r="H412" i="6" s="1"/>
  <c r="H415" i="6" s="1"/>
  <c r="H435" i="6" s="1"/>
  <c r="G412" i="6"/>
  <c r="G415" i="6" s="1"/>
  <c r="G435" i="6" s="1"/>
  <c r="D41" i="6"/>
  <c r="F192" i="12"/>
  <c r="G192" i="12" s="1"/>
  <c r="H192" i="12" s="1"/>
  <c r="I217" i="12"/>
  <c r="H216" i="12"/>
  <c r="I216" i="12" s="1"/>
  <c r="G240" i="12"/>
  <c r="F252" i="12"/>
  <c r="I24" i="13"/>
  <c r="F174" i="12"/>
  <c r="E57" i="17"/>
  <c r="J24" i="13"/>
  <c r="H229" i="12" l="1"/>
  <c r="I229" i="12" s="1"/>
  <c r="G17" i="17"/>
  <c r="G32" i="17" s="1"/>
  <c r="G31" i="17" s="1"/>
  <c r="G33" i="17" s="1"/>
  <c r="H30" i="17" s="1"/>
  <c r="G22" i="4"/>
  <c r="G31" i="12"/>
  <c r="G181" i="12"/>
  <c r="B206" i="12" s="1"/>
  <c r="G41" i="12"/>
  <c r="D32" i="20" s="1"/>
  <c r="E32" i="20" s="1"/>
  <c r="G182" i="12"/>
  <c r="B218" i="12" s="1"/>
  <c r="G40" i="4"/>
  <c r="G7" i="12" s="1"/>
  <c r="G52" i="13" s="1"/>
  <c r="G22" i="12"/>
  <c r="H46" i="4"/>
  <c r="H53" i="12" s="1"/>
  <c r="H47" i="4"/>
  <c r="H63" i="12" s="1"/>
  <c r="H37" i="4"/>
  <c r="H52" i="12" s="1"/>
  <c r="H44" i="4"/>
  <c r="H33" i="12" s="1"/>
  <c r="H45" i="4"/>
  <c r="H43" i="12" s="1"/>
  <c r="H34" i="4"/>
  <c r="H13" i="4"/>
  <c r="H11" i="4"/>
  <c r="H35" i="4"/>
  <c r="H32" i="12" s="1"/>
  <c r="I145" i="4"/>
  <c r="H23" i="4"/>
  <c r="H43" i="4"/>
  <c r="H10" i="4"/>
  <c r="H14" i="4"/>
  <c r="H36" i="4"/>
  <c r="H42" i="12" s="1"/>
  <c r="H12" i="4"/>
  <c r="H55" i="4"/>
  <c r="H15" i="4"/>
  <c r="H39" i="4"/>
  <c r="H72" i="12" s="1"/>
  <c r="H38" i="4"/>
  <c r="H62" i="12" s="1"/>
  <c r="H48" i="4"/>
  <c r="H73" i="12" s="1"/>
  <c r="F55" i="8"/>
  <c r="E182" i="8"/>
  <c r="E81" i="8" s="1"/>
  <c r="E256" i="8"/>
  <c r="F253" i="12"/>
  <c r="D73" i="20"/>
  <c r="E73" i="20" s="1"/>
  <c r="G253" i="12"/>
  <c r="F205" i="12"/>
  <c r="G205" i="12" s="1"/>
  <c r="G49" i="4"/>
  <c r="G8" i="12" s="1"/>
  <c r="G23" i="12"/>
  <c r="G71" i="12"/>
  <c r="G185" i="12"/>
  <c r="B254" i="12" s="1"/>
  <c r="G26" i="4"/>
  <c r="G20" i="17" s="1"/>
  <c r="G50" i="17" s="1"/>
  <c r="G49" i="17" s="1"/>
  <c r="G51" i="17" s="1"/>
  <c r="H48" i="17" s="1"/>
  <c r="B193" i="12"/>
  <c r="F193" i="12" s="1"/>
  <c r="G193" i="12" s="1"/>
  <c r="F186" i="12"/>
  <c r="F171" i="12" s="1"/>
  <c r="G174" i="12" s="1"/>
  <c r="F234" i="12"/>
  <c r="H228" i="12"/>
  <c r="E234" i="12"/>
  <c r="F35" i="6"/>
  <c r="F241" i="12"/>
  <c r="G241" i="12" s="1"/>
  <c r="D59" i="20"/>
  <c r="E59" i="20" s="1"/>
  <c r="G180" i="12"/>
  <c r="G21" i="12"/>
  <c r="G16" i="4"/>
  <c r="G6" i="12" s="1"/>
  <c r="D45" i="20"/>
  <c r="E45" i="20" s="1"/>
  <c r="F229" i="12"/>
  <c r="G229" i="12" s="1"/>
  <c r="F16" i="17"/>
  <c r="F27" i="4"/>
  <c r="G308" i="6"/>
  <c r="H296" i="6"/>
  <c r="H295" i="6" s="1"/>
  <c r="H297" i="6" s="1"/>
  <c r="H302" i="6"/>
  <c r="H290" i="6"/>
  <c r="H284" i="6"/>
  <c r="G61" i="12"/>
  <c r="G184" i="12"/>
  <c r="B242" i="12" s="1"/>
  <c r="G25" i="4"/>
  <c r="G19" i="17" s="1"/>
  <c r="G44" i="17" s="1"/>
  <c r="G43" i="17" s="1"/>
  <c r="G45" i="17" s="1"/>
  <c r="H42" i="17" s="1"/>
  <c r="S32" i="13"/>
  <c r="AD32" i="13"/>
  <c r="G53" i="13"/>
  <c r="G32" i="13"/>
  <c r="G51" i="12"/>
  <c r="G24" i="4"/>
  <c r="G18" i="17" s="1"/>
  <c r="G38" i="17" s="1"/>
  <c r="G37" i="17" s="1"/>
  <c r="G39" i="17" s="1"/>
  <c r="H36" i="17" s="1"/>
  <c r="G183" i="12"/>
  <c r="B230" i="12" s="1"/>
  <c r="F203" i="12"/>
  <c r="F210" i="12" s="1"/>
  <c r="J158" i="12"/>
  <c r="K158" i="12" s="1"/>
  <c r="E106" i="12"/>
  <c r="F106" i="12" s="1"/>
  <c r="D182" i="8"/>
  <c r="D81" i="8" s="1"/>
  <c r="F253" i="8"/>
  <c r="E280" i="8"/>
  <c r="H115" i="12"/>
  <c r="I115" i="12" s="1"/>
  <c r="E191" i="12"/>
  <c r="E198" i="12" s="1"/>
  <c r="M204" i="12"/>
  <c r="F149" i="12"/>
  <c r="F152" i="12" s="1"/>
  <c r="G16" i="6"/>
  <c r="G35" i="6"/>
  <c r="H16" i="6"/>
  <c r="H35" i="6"/>
  <c r="H301" i="6"/>
  <c r="H303" i="6" s="1"/>
  <c r="E114" i="12"/>
  <c r="F114" i="12" s="1"/>
  <c r="F289" i="6"/>
  <c r="F291" i="6" s="1"/>
  <c r="G288" i="6" s="1"/>
  <c r="H60" i="8"/>
  <c r="K60" i="8"/>
  <c r="K61" i="8" s="1"/>
  <c r="K65" i="8" s="1"/>
  <c r="K14" i="8" s="1"/>
  <c r="K16" i="8" s="1"/>
  <c r="G60" i="8"/>
  <c r="I60" i="8"/>
  <c r="J60" i="8"/>
  <c r="F60" i="8"/>
  <c r="B89" i="12"/>
  <c r="E246" i="12"/>
  <c r="E64" i="12" s="1"/>
  <c r="E65" i="12" s="1"/>
  <c r="F60" i="12" s="1"/>
  <c r="E149" i="8"/>
  <c r="E153" i="8" s="1"/>
  <c r="D155" i="8"/>
  <c r="F182" i="8"/>
  <c r="F81" i="8" s="1"/>
  <c r="H151" i="12"/>
  <c r="I151" i="12" s="1"/>
  <c r="E144" i="12"/>
  <c r="H58" i="8"/>
  <c r="I58" i="8"/>
  <c r="D58" i="8"/>
  <c r="D61" i="8" s="1"/>
  <c r="D65" i="8" s="1"/>
  <c r="D14" i="8" s="1"/>
  <c r="G58" i="8"/>
  <c r="E58" i="8"/>
  <c r="F58" i="8"/>
  <c r="J107" i="12"/>
  <c r="D143" i="8"/>
  <c r="F159" i="12"/>
  <c r="F160" i="12" s="1"/>
  <c r="F239" i="12"/>
  <c r="F135" i="12"/>
  <c r="E90" i="12"/>
  <c r="D163" i="12"/>
  <c r="D127" i="12" s="1"/>
  <c r="D128" i="12" s="1"/>
  <c r="E126" i="12" s="1"/>
  <c r="D44" i="12"/>
  <c r="D45" i="12" s="1"/>
  <c r="E40" i="12" s="1"/>
  <c r="E222" i="12"/>
  <c r="D175" i="8"/>
  <c r="E169" i="8"/>
  <c r="E173" i="8" s="1"/>
  <c r="G150" i="12"/>
  <c r="H150" i="12" s="1"/>
  <c r="E136" i="12"/>
  <c r="F133" i="12"/>
  <c r="G141" i="12"/>
  <c r="H141" i="12" s="1"/>
  <c r="I99" i="12"/>
  <c r="D42" i="6"/>
  <c r="D184" i="3"/>
  <c r="D26" i="8" s="1"/>
  <c r="D27" i="8" s="1"/>
  <c r="D10" i="14"/>
  <c r="D11" i="14" s="1"/>
  <c r="E129" i="12"/>
  <c r="G251" i="12"/>
  <c r="H251" i="12" s="1"/>
  <c r="E159" i="8"/>
  <c r="E163" i="8" s="1"/>
  <c r="D165" i="8"/>
  <c r="H169" i="6"/>
  <c r="H173" i="6" s="1"/>
  <c r="H175" i="6" s="1"/>
  <c r="G175" i="6"/>
  <c r="E258" i="12"/>
  <c r="G203" i="12"/>
  <c r="H203" i="12" s="1"/>
  <c r="I203" i="12" s="1"/>
  <c r="B108" i="12"/>
  <c r="D50" i="12" s="1"/>
  <c r="D105" i="12"/>
  <c r="D108" i="12" s="1"/>
  <c r="D54" i="12" s="1"/>
  <c r="H91" i="12"/>
  <c r="G134" i="12"/>
  <c r="E160" i="12"/>
  <c r="F215" i="12"/>
  <c r="F222" i="12" s="1"/>
  <c r="H227" i="12"/>
  <c r="E55" i="8"/>
  <c r="F98" i="12"/>
  <c r="G98" i="12" s="1"/>
  <c r="B116" i="12"/>
  <c r="D70" i="12" s="1"/>
  <c r="D113" i="12"/>
  <c r="D116" i="12" s="1"/>
  <c r="D74" i="12" s="1"/>
  <c r="D309" i="6"/>
  <c r="E282" i="6"/>
  <c r="F258" i="12"/>
  <c r="D66" i="6"/>
  <c r="D79" i="6" s="1"/>
  <c r="D85" i="6" s="1"/>
  <c r="B97" i="12"/>
  <c r="G143" i="12"/>
  <c r="F142" i="12"/>
  <c r="E145" i="6"/>
  <c r="E185" i="6" s="1"/>
  <c r="F139" i="6"/>
  <c r="E183" i="6"/>
  <c r="G157" i="12"/>
  <c r="H193" i="12"/>
  <c r="I193" i="12" s="1"/>
  <c r="J193" i="12" s="1"/>
  <c r="H240" i="12"/>
  <c r="N204" i="12"/>
  <c r="G252" i="12"/>
  <c r="I228" i="12"/>
  <c r="J228" i="12" s="1"/>
  <c r="J216" i="12"/>
  <c r="I192" i="12"/>
  <c r="J217" i="12"/>
  <c r="J10" i="14"/>
  <c r="I10" i="14"/>
  <c r="H43" i="17" l="1"/>
  <c r="H45" i="17" s="1"/>
  <c r="I42" i="17" s="1"/>
  <c r="F21" i="17"/>
  <c r="F26" i="17"/>
  <c r="F57" i="17" s="1"/>
  <c r="H17" i="17"/>
  <c r="H32" i="17" s="1"/>
  <c r="H31" i="17" s="1"/>
  <c r="H33" i="17" s="1"/>
  <c r="I30" i="17" s="1"/>
  <c r="H22" i="4"/>
  <c r="B194" i="12"/>
  <c r="G186" i="12"/>
  <c r="G171" i="12" s="1"/>
  <c r="H174" i="12" s="1"/>
  <c r="D74" i="20"/>
  <c r="E74" i="20" s="1"/>
  <c r="G254" i="12"/>
  <c r="H253" i="12"/>
  <c r="I253" i="12" s="1"/>
  <c r="H71" i="12"/>
  <c r="H185" i="12"/>
  <c r="B255" i="12" s="1"/>
  <c r="H26" i="4"/>
  <c r="H20" i="17" s="1"/>
  <c r="H50" i="17" s="1"/>
  <c r="H49" i="17" s="1"/>
  <c r="H51" i="17" s="1"/>
  <c r="I48" i="17" s="1"/>
  <c r="H61" i="12"/>
  <c r="H25" i="4"/>
  <c r="H19" i="17" s="1"/>
  <c r="H44" i="17" s="1"/>
  <c r="H184" i="12"/>
  <c r="B243" i="12" s="1"/>
  <c r="J48" i="4"/>
  <c r="J73" i="12" s="1"/>
  <c r="J12" i="4"/>
  <c r="I39" i="4"/>
  <c r="I72" i="12" s="1"/>
  <c r="I48" i="4"/>
  <c r="I73" i="12" s="1"/>
  <c r="I12" i="4"/>
  <c r="I46" i="4"/>
  <c r="I53" i="12" s="1"/>
  <c r="I13" i="4"/>
  <c r="J15" i="4"/>
  <c r="J39" i="4"/>
  <c r="J72" i="12" s="1"/>
  <c r="J13" i="4"/>
  <c r="J23" i="4"/>
  <c r="J36" i="4"/>
  <c r="J42" i="12" s="1"/>
  <c r="J44" i="4"/>
  <c r="J33" i="12" s="1"/>
  <c r="I36" i="4"/>
  <c r="I42" i="12" s="1"/>
  <c r="I10" i="4"/>
  <c r="I44" i="4"/>
  <c r="I33" i="12" s="1"/>
  <c r="I43" i="4"/>
  <c r="I14" i="4"/>
  <c r="J47" i="4"/>
  <c r="J63" i="12" s="1"/>
  <c r="J11" i="4"/>
  <c r="J10" i="4"/>
  <c r="I34" i="4"/>
  <c r="J35" i="4"/>
  <c r="J32" i="12" s="1"/>
  <c r="I15" i="4"/>
  <c r="J37" i="4"/>
  <c r="J52" i="12" s="1"/>
  <c r="J46" i="4"/>
  <c r="J53" i="12" s="1"/>
  <c r="J34" i="4"/>
  <c r="I37" i="4"/>
  <c r="I52" i="12" s="1"/>
  <c r="I11" i="4"/>
  <c r="J38" i="4"/>
  <c r="J62" i="12" s="1"/>
  <c r="J43" i="4"/>
  <c r="I47" i="4"/>
  <c r="I63" i="12" s="1"/>
  <c r="I35" i="4"/>
  <c r="I32" i="12" s="1"/>
  <c r="J14" i="4"/>
  <c r="I38" i="4"/>
  <c r="I62" i="12" s="1"/>
  <c r="I23" i="4"/>
  <c r="I45" i="4"/>
  <c r="I43" i="12" s="1"/>
  <c r="J45" i="4"/>
  <c r="J43" i="12" s="1"/>
  <c r="J145" i="4"/>
  <c r="H22" i="12"/>
  <c r="H40" i="4"/>
  <c r="H7" i="12" s="1"/>
  <c r="H52" i="13" s="1"/>
  <c r="G218" i="12"/>
  <c r="H218" i="12" s="1"/>
  <c r="G16" i="17"/>
  <c r="G27" i="4"/>
  <c r="J115" i="12"/>
  <c r="K115" i="12" s="1"/>
  <c r="H308" i="6"/>
  <c r="H205" i="12"/>
  <c r="I205" i="12" s="1"/>
  <c r="AE32" i="13"/>
  <c r="H53" i="13"/>
  <c r="H32" i="13"/>
  <c r="T32" i="13"/>
  <c r="H21" i="12"/>
  <c r="H180" i="12"/>
  <c r="H16" i="4"/>
  <c r="H6" i="12" s="1"/>
  <c r="G106" i="12"/>
  <c r="H241" i="12"/>
  <c r="I241" i="12" s="1"/>
  <c r="H51" i="12"/>
  <c r="H183" i="12"/>
  <c r="B231" i="12" s="1"/>
  <c r="H24" i="4"/>
  <c r="H18" i="17" s="1"/>
  <c r="H38" i="17" s="1"/>
  <c r="H37" i="17" s="1"/>
  <c r="H39" i="17" s="1"/>
  <c r="I36" i="17" s="1"/>
  <c r="J229" i="12"/>
  <c r="K229" i="12" s="1"/>
  <c r="D46" i="20"/>
  <c r="E46" i="20" s="1"/>
  <c r="G230" i="12"/>
  <c r="G242" i="12"/>
  <c r="D60" i="20"/>
  <c r="E60" i="20" s="1"/>
  <c r="H41" i="12"/>
  <c r="D33" i="20" s="1"/>
  <c r="E33" i="20" s="1"/>
  <c r="H182" i="12"/>
  <c r="B219" i="12" s="1"/>
  <c r="H23" i="12"/>
  <c r="H49" i="4"/>
  <c r="H8" i="12" s="1"/>
  <c r="H31" i="12"/>
  <c r="H181" i="12"/>
  <c r="B207" i="12" s="1"/>
  <c r="G206" i="12"/>
  <c r="H206" i="12" s="1"/>
  <c r="F191" i="12"/>
  <c r="G149" i="12"/>
  <c r="H149" i="12" s="1"/>
  <c r="G215" i="12"/>
  <c r="G222" i="12" s="1"/>
  <c r="L229" i="12"/>
  <c r="M229" i="12" s="1"/>
  <c r="N229" i="12" s="1"/>
  <c r="I150" i="12"/>
  <c r="G152" i="12"/>
  <c r="L158" i="12"/>
  <c r="M158" i="12" s="1"/>
  <c r="N158" i="12" s="1"/>
  <c r="O158" i="12" s="1"/>
  <c r="P158" i="12" s="1"/>
  <c r="Q158" i="12" s="1"/>
  <c r="R158" i="12" s="1"/>
  <c r="S158" i="12" s="1"/>
  <c r="T158" i="12" s="1"/>
  <c r="E113" i="12"/>
  <c r="F113" i="12" s="1"/>
  <c r="F254" i="8"/>
  <c r="F278" i="8" s="1"/>
  <c r="F103" i="8" s="1"/>
  <c r="F277" i="8"/>
  <c r="D75" i="12"/>
  <c r="E70" i="12" s="1"/>
  <c r="I251" i="12"/>
  <c r="J251" i="12" s="1"/>
  <c r="K251" i="12" s="1"/>
  <c r="G289" i="6"/>
  <c r="G291" i="6" s="1"/>
  <c r="H288" i="6" s="1"/>
  <c r="D55" i="12"/>
  <c r="E50" i="12" s="1"/>
  <c r="H157" i="12"/>
  <c r="F179" i="6"/>
  <c r="F143" i="6"/>
  <c r="I59" i="8"/>
  <c r="I61" i="8" s="1"/>
  <c r="I65" i="8" s="1"/>
  <c r="I14" i="8" s="1"/>
  <c r="I16" i="8" s="1"/>
  <c r="H59" i="8"/>
  <c r="H61" i="8" s="1"/>
  <c r="H65" i="8" s="1"/>
  <c r="H14" i="8" s="1"/>
  <c r="E59" i="8"/>
  <c r="F59" i="8"/>
  <c r="J59" i="8"/>
  <c r="J61" i="8" s="1"/>
  <c r="J65" i="8" s="1"/>
  <c r="J14" i="8" s="1"/>
  <c r="J16" i="8" s="1"/>
  <c r="G59" i="8"/>
  <c r="G61" i="8" s="1"/>
  <c r="G65" i="8" s="1"/>
  <c r="G14" i="8" s="1"/>
  <c r="I91" i="12"/>
  <c r="D28" i="8"/>
  <c r="D29" i="8" s="1"/>
  <c r="D32" i="8" s="1"/>
  <c r="D36" i="8" s="1"/>
  <c r="D13" i="8" s="1"/>
  <c r="E163" i="12"/>
  <c r="E127" i="12" s="1"/>
  <c r="E128" i="12" s="1"/>
  <c r="F126" i="12" s="1"/>
  <c r="E44" i="12"/>
  <c r="E45" i="12" s="1"/>
  <c r="F40" i="12" s="1"/>
  <c r="G159" i="12"/>
  <c r="G160" i="12" s="1"/>
  <c r="I141" i="12"/>
  <c r="J141" i="12" s="1"/>
  <c r="K141" i="12" s="1"/>
  <c r="G114" i="12"/>
  <c r="E53" i="6"/>
  <c r="E69" i="6"/>
  <c r="E70" i="6" s="1"/>
  <c r="E83" i="6" s="1"/>
  <c r="E39" i="6" s="1"/>
  <c r="E105" i="12"/>
  <c r="E108" i="12" s="1"/>
  <c r="E54" i="12" s="1"/>
  <c r="J203" i="12"/>
  <c r="K203" i="12" s="1"/>
  <c r="G210" i="12"/>
  <c r="D43" i="6"/>
  <c r="D44" i="6"/>
  <c r="D45" i="6" s="1"/>
  <c r="D19" i="6" s="1"/>
  <c r="D20" i="6" s="1"/>
  <c r="J91" i="12"/>
  <c r="G135" i="12"/>
  <c r="H135" i="12" s="1"/>
  <c r="I135" i="12" s="1"/>
  <c r="I227" i="12"/>
  <c r="E11" i="14"/>
  <c r="D15" i="14"/>
  <c r="F149" i="8"/>
  <c r="F153" i="8" s="1"/>
  <c r="F155" i="8" s="1"/>
  <c r="E155" i="8"/>
  <c r="E175" i="8"/>
  <c r="F169" i="8"/>
  <c r="F173" i="8" s="1"/>
  <c r="F175" i="8" s="1"/>
  <c r="K107" i="12"/>
  <c r="H134" i="12"/>
  <c r="F90" i="12"/>
  <c r="E261" i="12"/>
  <c r="E172" i="12" s="1"/>
  <c r="E173" i="12" s="1"/>
  <c r="F170" i="12" s="1"/>
  <c r="J151" i="12"/>
  <c r="F198" i="12"/>
  <c r="J150" i="12"/>
  <c r="B100" i="12"/>
  <c r="D30" i="12" s="1"/>
  <c r="E97" i="12"/>
  <c r="E100" i="12" s="1"/>
  <c r="E34" i="12" s="1"/>
  <c r="D97" i="12"/>
  <c r="D100" i="12" s="1"/>
  <c r="D34" i="12" s="1"/>
  <c r="F144" i="12"/>
  <c r="F159" i="8"/>
  <c r="F163" i="8" s="1"/>
  <c r="F165" i="8" s="1"/>
  <c r="E165" i="8"/>
  <c r="F136" i="12"/>
  <c r="G133" i="12"/>
  <c r="H133" i="12" s="1"/>
  <c r="D145" i="8"/>
  <c r="D185" i="8" s="1"/>
  <c r="D183" i="8"/>
  <c r="E139" i="8"/>
  <c r="F61" i="8"/>
  <c r="F65" i="8" s="1"/>
  <c r="F14" i="8" s="1"/>
  <c r="G239" i="12"/>
  <c r="J99" i="12"/>
  <c r="K99" i="12" s="1"/>
  <c r="F246" i="12"/>
  <c r="F64" i="12" s="1"/>
  <c r="F65" i="12" s="1"/>
  <c r="G60" i="12" s="1"/>
  <c r="E306" i="6"/>
  <c r="E283" i="6"/>
  <c r="E307" i="6" s="1"/>
  <c r="E82" i="6" s="1"/>
  <c r="E38" i="6" s="1"/>
  <c r="E41" i="6" s="1"/>
  <c r="H98" i="12"/>
  <c r="I98" i="12" s="1"/>
  <c r="E84" i="6"/>
  <c r="D86" i="6"/>
  <c r="H143" i="12"/>
  <c r="I143" i="12" s="1"/>
  <c r="E61" i="8"/>
  <c r="E65" i="8" s="1"/>
  <c r="E14" i="8" s="1"/>
  <c r="G191" i="12"/>
  <c r="H191" i="12" s="1"/>
  <c r="B92" i="12"/>
  <c r="D89" i="12"/>
  <c r="D92" i="12" s="1"/>
  <c r="G142" i="12"/>
  <c r="G144" i="12" s="1"/>
  <c r="K216" i="12"/>
  <c r="K193" i="12"/>
  <c r="J253" i="12"/>
  <c r="K253" i="12" s="1"/>
  <c r="I240" i="12"/>
  <c r="J240" i="12" s="1"/>
  <c r="K228" i="12"/>
  <c r="J192" i="12"/>
  <c r="K192" i="12" s="1"/>
  <c r="G258" i="12"/>
  <c r="H252" i="12"/>
  <c r="O204" i="12"/>
  <c r="K217" i="12"/>
  <c r="O229" i="12"/>
  <c r="J206" i="12" l="1"/>
  <c r="K206" i="12" s="1"/>
  <c r="L115" i="12"/>
  <c r="M115" i="12"/>
  <c r="N115" i="12" s="1"/>
  <c r="O115" i="12" s="1"/>
  <c r="I31" i="12"/>
  <c r="I181" i="12"/>
  <c r="B208" i="12" s="1"/>
  <c r="I41" i="12"/>
  <c r="D34" i="20" s="1"/>
  <c r="E34" i="20" s="1"/>
  <c r="I182" i="12"/>
  <c r="B220" i="12" s="1"/>
  <c r="B222" i="12" s="1"/>
  <c r="G234" i="12"/>
  <c r="H215" i="12"/>
  <c r="H106" i="12"/>
  <c r="I106" i="12" s="1"/>
  <c r="F256" i="8"/>
  <c r="H242" i="12"/>
  <c r="I218" i="12"/>
  <c r="L218" i="12" s="1"/>
  <c r="M218" i="12" s="1"/>
  <c r="I17" i="17"/>
  <c r="I32" i="17" s="1"/>
  <c r="I31" i="17" s="1"/>
  <c r="I33" i="17" s="1"/>
  <c r="J30" i="17" s="1"/>
  <c r="J31" i="17" s="1"/>
  <c r="J33" i="17" s="1"/>
  <c r="K30" i="17" s="1"/>
  <c r="K31" i="17" s="1"/>
  <c r="K33" i="17" s="1"/>
  <c r="L30" i="17" s="1"/>
  <c r="L31" i="17" s="1"/>
  <c r="L33" i="17" s="1"/>
  <c r="M30" i="17" s="1"/>
  <c r="I22" i="4"/>
  <c r="I71" i="12"/>
  <c r="I26" i="4"/>
  <c r="I20" i="17" s="1"/>
  <c r="I50" i="17" s="1"/>
  <c r="I49" i="17" s="1"/>
  <c r="I51" i="17" s="1"/>
  <c r="J48" i="17" s="1"/>
  <c r="J49" i="17" s="1"/>
  <c r="J51" i="17" s="1"/>
  <c r="K48" i="17" s="1"/>
  <c r="H8" i="20" s="1"/>
  <c r="I185" i="12"/>
  <c r="B256" i="12" s="1"/>
  <c r="J31" i="12"/>
  <c r="J181" i="12"/>
  <c r="B209" i="12" s="1"/>
  <c r="J71" i="12"/>
  <c r="J185" i="12"/>
  <c r="B257" i="12" s="1"/>
  <c r="J26" i="4"/>
  <c r="J20" i="17" s="1"/>
  <c r="J50" i="17" s="1"/>
  <c r="H243" i="12"/>
  <c r="D61" i="20"/>
  <c r="E61" i="20" s="1"/>
  <c r="H255" i="12"/>
  <c r="D75" i="20"/>
  <c r="E75" i="20" s="1"/>
  <c r="G194" i="12"/>
  <c r="E36" i="20"/>
  <c r="F36" i="20" s="1"/>
  <c r="F5" i="20" s="1"/>
  <c r="J5" i="20" s="1"/>
  <c r="J21" i="12"/>
  <c r="J180" i="12"/>
  <c r="J16" i="4"/>
  <c r="J6" i="12" s="1"/>
  <c r="I206" i="12"/>
  <c r="B195" i="12"/>
  <c r="H186" i="12"/>
  <c r="H171" i="12" s="1"/>
  <c r="I174" i="12" s="1"/>
  <c r="J23" i="12"/>
  <c r="J49" i="4"/>
  <c r="J8" i="12" s="1"/>
  <c r="J22" i="12"/>
  <c r="J40" i="4"/>
  <c r="J7" i="12" s="1"/>
  <c r="J52" i="13" s="1"/>
  <c r="I21" i="12"/>
  <c r="I16" i="4"/>
  <c r="I6" i="12" s="1"/>
  <c r="I180" i="12"/>
  <c r="J17" i="17"/>
  <c r="J32" i="17" s="1"/>
  <c r="J22" i="4"/>
  <c r="I24" i="4"/>
  <c r="I18" i="17" s="1"/>
  <c r="I38" i="17" s="1"/>
  <c r="I37" i="17" s="1"/>
  <c r="I39" i="17" s="1"/>
  <c r="J36" i="17" s="1"/>
  <c r="J37" i="17" s="1"/>
  <c r="J39" i="17" s="1"/>
  <c r="K36" i="17" s="1"/>
  <c r="I183" i="12"/>
  <c r="B232" i="12" s="1"/>
  <c r="I51" i="12"/>
  <c r="H254" i="12"/>
  <c r="I254" i="12" s="1"/>
  <c r="H16" i="17"/>
  <c r="H27" i="4"/>
  <c r="J205" i="12"/>
  <c r="D47" i="20"/>
  <c r="E47" i="20" s="1"/>
  <c r="H231" i="12"/>
  <c r="I231" i="12" s="1"/>
  <c r="J231" i="12"/>
  <c r="K231" i="12" s="1"/>
  <c r="L231" i="12" s="1"/>
  <c r="G26" i="17"/>
  <c r="G57" i="17" s="1"/>
  <c r="G21" i="17"/>
  <c r="I23" i="12"/>
  <c r="I49" i="4"/>
  <c r="I8" i="12" s="1"/>
  <c r="E285" i="6"/>
  <c r="H207" i="12"/>
  <c r="B210" i="12"/>
  <c r="H219" i="12"/>
  <c r="H230" i="12"/>
  <c r="H234" i="12" s="1"/>
  <c r="J218" i="12"/>
  <c r="K218" i="12" s="1"/>
  <c r="J25" i="4"/>
  <c r="J19" i="17" s="1"/>
  <c r="J44" i="17" s="1"/>
  <c r="J184" i="12"/>
  <c r="B245" i="12" s="1"/>
  <c r="J61" i="12"/>
  <c r="I22" i="12"/>
  <c r="I40" i="4"/>
  <c r="I7" i="12" s="1"/>
  <c r="I52" i="13" s="1"/>
  <c r="I25" i="4"/>
  <c r="I19" i="17" s="1"/>
  <c r="I44" i="17" s="1"/>
  <c r="I43" i="17" s="1"/>
  <c r="I45" i="17" s="1"/>
  <c r="J42" i="17" s="1"/>
  <c r="J43" i="17" s="1"/>
  <c r="J45" i="17" s="1"/>
  <c r="K42" i="17" s="1"/>
  <c r="I61" i="12"/>
  <c r="I184" i="12"/>
  <c r="B244" i="12" s="1"/>
  <c r="B246" i="12" s="1"/>
  <c r="J51" i="12"/>
  <c r="J183" i="12"/>
  <c r="B233" i="12" s="1"/>
  <c r="J24" i="4"/>
  <c r="J18" i="17" s="1"/>
  <c r="J38" i="17" s="1"/>
  <c r="J41" i="12"/>
  <c r="D35" i="20" s="1"/>
  <c r="E35" i="20" s="1"/>
  <c r="J182" i="12"/>
  <c r="B221" i="12" s="1"/>
  <c r="J241" i="12"/>
  <c r="B234" i="12"/>
  <c r="D35" i="12"/>
  <c r="E30" i="12" s="1"/>
  <c r="K150" i="12"/>
  <c r="J227" i="12"/>
  <c r="K227" i="12" s="1"/>
  <c r="F163" i="12"/>
  <c r="F127" i="12" s="1"/>
  <c r="F128" i="12" s="1"/>
  <c r="G126" i="12" s="1"/>
  <c r="H142" i="12"/>
  <c r="H144" i="12" s="1"/>
  <c r="F280" i="8"/>
  <c r="D24" i="17"/>
  <c r="E116" i="12"/>
  <c r="E74" i="12" s="1"/>
  <c r="E75" i="12" s="1"/>
  <c r="F70" i="12" s="1"/>
  <c r="H159" i="12"/>
  <c r="H160" i="12" s="1"/>
  <c r="E35" i="12"/>
  <c r="F30" i="12" s="1"/>
  <c r="F44" i="12"/>
  <c r="F45" i="12" s="1"/>
  <c r="G40" i="12" s="1"/>
  <c r="H289" i="6"/>
  <c r="H291" i="6" s="1"/>
  <c r="L99" i="12"/>
  <c r="M99" i="12" s="1"/>
  <c r="N99" i="12" s="1"/>
  <c r="O99" i="12" s="1"/>
  <c r="P99" i="12" s="1"/>
  <c r="Q99" i="12" s="1"/>
  <c r="R99" i="12" s="1"/>
  <c r="S99" i="12" s="1"/>
  <c r="T99" i="12" s="1"/>
  <c r="U99" i="12" s="1"/>
  <c r="V99" i="12" s="1"/>
  <c r="W99" i="12" s="1"/>
  <c r="X99" i="12" s="1"/>
  <c r="Y99" i="12" s="1"/>
  <c r="Z99" i="12" s="1"/>
  <c r="AA99" i="12" s="1"/>
  <c r="F282" i="6"/>
  <c r="E309" i="6"/>
  <c r="E89" i="12"/>
  <c r="G198" i="12"/>
  <c r="D87" i="6"/>
  <c r="D92" i="6" s="1"/>
  <c r="D91" i="6"/>
  <c r="E184" i="3"/>
  <c r="E26" i="8" s="1"/>
  <c r="E27" i="8" s="1"/>
  <c r="E42" i="6"/>
  <c r="L251" i="12"/>
  <c r="L150" i="12"/>
  <c r="M150" i="12" s="1"/>
  <c r="F116" i="12"/>
  <c r="F74" i="12" s="1"/>
  <c r="G113" i="12"/>
  <c r="I191" i="12"/>
  <c r="J98" i="12"/>
  <c r="I134" i="12"/>
  <c r="K151" i="12"/>
  <c r="K98" i="12"/>
  <c r="L98" i="12" s="1"/>
  <c r="E66" i="6"/>
  <c r="E79" i="6" s="1"/>
  <c r="E85" i="6" s="1"/>
  <c r="G246" i="12"/>
  <c r="G64" i="12" s="1"/>
  <c r="G65" i="12" s="1"/>
  <c r="H60" i="12" s="1"/>
  <c r="B119" i="12"/>
  <c r="D82" i="12" s="1"/>
  <c r="D20" i="12"/>
  <c r="H136" i="12"/>
  <c r="E143" i="8"/>
  <c r="E179" i="8"/>
  <c r="G90" i="12"/>
  <c r="L141" i="12"/>
  <c r="K91" i="12"/>
  <c r="L91" i="12" s="1"/>
  <c r="H152" i="12"/>
  <c r="I149" i="12"/>
  <c r="F105" i="12"/>
  <c r="G105" i="12" s="1"/>
  <c r="G108" i="12" s="1"/>
  <c r="G54" i="12" s="1"/>
  <c r="F145" i="6"/>
  <c r="F185" i="6" s="1"/>
  <c r="F183" i="6"/>
  <c r="G139" i="6"/>
  <c r="J143" i="12"/>
  <c r="K143" i="12" s="1"/>
  <c r="L143" i="12" s="1"/>
  <c r="M143" i="12" s="1"/>
  <c r="N143" i="12" s="1"/>
  <c r="O143" i="12" s="1"/>
  <c r="P143" i="12" s="1"/>
  <c r="Q143" i="12" s="1"/>
  <c r="R143" i="12" s="1"/>
  <c r="S143" i="12" s="1"/>
  <c r="T143" i="12" s="1"/>
  <c r="U143" i="12" s="1"/>
  <c r="V143" i="12" s="1"/>
  <c r="W143" i="12" s="1"/>
  <c r="X143" i="12" s="1"/>
  <c r="Y143" i="12" s="1"/>
  <c r="Z143" i="12" s="1"/>
  <c r="AA143" i="12" s="1"/>
  <c r="D119" i="12"/>
  <c r="D83" i="12" s="1"/>
  <c r="D9" i="12" s="1"/>
  <c r="D24" i="12"/>
  <c r="F261" i="12"/>
  <c r="F172" i="12" s="1"/>
  <c r="F173" i="12" s="1"/>
  <c r="G170" i="12" s="1"/>
  <c r="G136" i="12"/>
  <c r="I133" i="12"/>
  <c r="F11" i="14"/>
  <c r="E15" i="14"/>
  <c r="J135" i="12"/>
  <c r="U158" i="12"/>
  <c r="V158" i="12" s="1"/>
  <c r="W158" i="12" s="1"/>
  <c r="X158" i="12" s="1"/>
  <c r="Y158" i="12" s="1"/>
  <c r="Z158" i="12" s="1"/>
  <c r="AA158" i="12" s="1"/>
  <c r="H239" i="12"/>
  <c r="D91" i="8"/>
  <c r="D92" i="8" s="1"/>
  <c r="D104" i="8" s="1"/>
  <c r="D106" i="8" s="1"/>
  <c r="D80" i="8"/>
  <c r="F97" i="12"/>
  <c r="L107" i="12"/>
  <c r="L203" i="12"/>
  <c r="E55" i="12"/>
  <c r="F50" i="12" s="1"/>
  <c r="H114" i="12"/>
  <c r="I114" i="12" s="1"/>
  <c r="I157" i="12"/>
  <c r="J157" i="12" s="1"/>
  <c r="K240" i="12"/>
  <c r="L216" i="12"/>
  <c r="M216" i="12" s="1"/>
  <c r="L206" i="12"/>
  <c r="L253" i="12"/>
  <c r="M253" i="12" s="1"/>
  <c r="L228" i="12"/>
  <c r="L192" i="12"/>
  <c r="P229" i="12"/>
  <c r="Q229" i="12" s="1"/>
  <c r="R229" i="12" s="1"/>
  <c r="S229" i="12" s="1"/>
  <c r="T229" i="12" s="1"/>
  <c r="U229" i="12" s="1"/>
  <c r="V229" i="12" s="1"/>
  <c r="H258" i="12"/>
  <c r="L193" i="12"/>
  <c r="M193" i="12" s="1"/>
  <c r="L217" i="12"/>
  <c r="M217" i="12" s="1"/>
  <c r="P204" i="12"/>
  <c r="I252" i="12"/>
  <c r="J254" i="12" l="1"/>
  <c r="H7" i="20"/>
  <c r="K43" i="17"/>
  <c r="K45" i="17" s="1"/>
  <c r="L42" i="17" s="1"/>
  <c r="L43" i="17" s="1"/>
  <c r="L45" i="17" s="1"/>
  <c r="M42" i="17" s="1"/>
  <c r="H6" i="20"/>
  <c r="K37" i="17"/>
  <c r="K39" i="17" s="1"/>
  <c r="L36" i="17" s="1"/>
  <c r="H210" i="12"/>
  <c r="I256" i="12"/>
  <c r="J256" i="12" s="1"/>
  <c r="D76" i="20"/>
  <c r="E76" i="20" s="1"/>
  <c r="H222" i="12"/>
  <c r="M231" i="12"/>
  <c r="N231" i="12" s="1"/>
  <c r="H246" i="12"/>
  <c r="H64" i="12" s="1"/>
  <c r="H65" i="12" s="1"/>
  <c r="I60" i="12" s="1"/>
  <c r="K241" i="12"/>
  <c r="L241" i="12" s="1"/>
  <c r="J233" i="12"/>
  <c r="D49" i="20"/>
  <c r="E49" i="20" s="1"/>
  <c r="J245" i="12"/>
  <c r="D63" i="20"/>
  <c r="E63" i="20" s="1"/>
  <c r="H21" i="17"/>
  <c r="H26" i="17"/>
  <c r="H57" i="17" s="1"/>
  <c r="I232" i="12"/>
  <c r="D48" i="20"/>
  <c r="E48" i="20" s="1"/>
  <c r="B196" i="12"/>
  <c r="I186" i="12"/>
  <c r="I171" i="12" s="1"/>
  <c r="J174" i="12" s="1"/>
  <c r="H195" i="12"/>
  <c r="H194" i="12"/>
  <c r="H44" i="12"/>
  <c r="I219" i="12"/>
  <c r="D93" i="6"/>
  <c r="J221" i="12"/>
  <c r="I230" i="12"/>
  <c r="I234" i="12" s="1"/>
  <c r="B197" i="12"/>
  <c r="J186" i="12"/>
  <c r="J171" i="12" s="1"/>
  <c r="K174" i="12" s="1"/>
  <c r="B258" i="12"/>
  <c r="I255" i="12"/>
  <c r="I243" i="12"/>
  <c r="J209" i="12"/>
  <c r="I208" i="12"/>
  <c r="J257" i="12"/>
  <c r="D77" i="20"/>
  <c r="E77" i="20" s="1"/>
  <c r="E78" i="20" s="1"/>
  <c r="F78" i="20" s="1"/>
  <c r="F8" i="20" s="1"/>
  <c r="J8" i="20" s="1"/>
  <c r="I242" i="12"/>
  <c r="J242" i="12" s="1"/>
  <c r="I220" i="12"/>
  <c r="J220" i="12" s="1"/>
  <c r="K220" i="12"/>
  <c r="L220" i="12" s="1"/>
  <c r="M220" i="12" s="1"/>
  <c r="J230" i="12"/>
  <c r="I215" i="12"/>
  <c r="I222" i="12" s="1"/>
  <c r="I244" i="12"/>
  <c r="D62" i="20"/>
  <c r="E62" i="20" s="1"/>
  <c r="I207" i="12"/>
  <c r="J207" i="12" s="1"/>
  <c r="K205" i="12"/>
  <c r="L205" i="12"/>
  <c r="M205" i="12" s="1"/>
  <c r="N205" i="12" s="1"/>
  <c r="K254" i="12"/>
  <c r="L254" i="12" s="1"/>
  <c r="M254" i="12" s="1"/>
  <c r="J16" i="17"/>
  <c r="J27" i="4"/>
  <c r="I16" i="17"/>
  <c r="I27" i="4"/>
  <c r="J106" i="12"/>
  <c r="K106" i="12" s="1"/>
  <c r="I142" i="12"/>
  <c r="F75" i="12"/>
  <c r="G70" i="12" s="1"/>
  <c r="I159" i="12"/>
  <c r="J159" i="12" s="1"/>
  <c r="J160" i="12" s="1"/>
  <c r="K135" i="12"/>
  <c r="L135" i="12" s="1"/>
  <c r="M135" i="12" s="1"/>
  <c r="N135" i="12" s="1"/>
  <c r="D55" i="17"/>
  <c r="D25" i="17"/>
  <c r="D56" i="17" s="1"/>
  <c r="D54" i="13" s="1"/>
  <c r="G261" i="12"/>
  <c r="G172" i="12" s="1"/>
  <c r="G173" i="12" s="1"/>
  <c r="H170" i="12" s="1"/>
  <c r="M91" i="12"/>
  <c r="N91" i="12" s="1"/>
  <c r="O91" i="12" s="1"/>
  <c r="P91" i="12" s="1"/>
  <c r="Q91" i="12" s="1"/>
  <c r="R91" i="12" s="1"/>
  <c r="S91" i="12" s="1"/>
  <c r="T91" i="12" s="1"/>
  <c r="U91" i="12" s="1"/>
  <c r="V91" i="12" s="1"/>
  <c r="W91" i="12" s="1"/>
  <c r="X91" i="12" s="1"/>
  <c r="Y91" i="12" s="1"/>
  <c r="Z91" i="12" s="1"/>
  <c r="AA91" i="12" s="1"/>
  <c r="N150" i="12"/>
  <c r="O150" i="12" s="1"/>
  <c r="P150" i="12" s="1"/>
  <c r="Q150" i="12" s="1"/>
  <c r="R150" i="12" s="1"/>
  <c r="I136" i="12"/>
  <c r="I152" i="12"/>
  <c r="D95" i="6"/>
  <c r="D56" i="6"/>
  <c r="J114" i="12"/>
  <c r="G143" i="6"/>
  <c r="G179" i="6"/>
  <c r="H90" i="12"/>
  <c r="H113" i="12"/>
  <c r="I113" i="12" s="1"/>
  <c r="M203" i="12"/>
  <c r="N203" i="12" s="1"/>
  <c r="J133" i="12"/>
  <c r="G163" i="12"/>
  <c r="G127" i="12" s="1"/>
  <c r="G44" i="12"/>
  <c r="G45" i="12" s="1"/>
  <c r="H40" i="12" s="1"/>
  <c r="H45" i="12" s="1"/>
  <c r="I40" i="12" s="1"/>
  <c r="J149" i="12"/>
  <c r="J152" i="12" s="1"/>
  <c r="J215" i="12"/>
  <c r="H163" i="12"/>
  <c r="H127" i="12" s="1"/>
  <c r="J134" i="12"/>
  <c r="D88" i="6"/>
  <c r="M107" i="12"/>
  <c r="N107" i="12" s="1"/>
  <c r="G116" i="12"/>
  <c r="G74" i="12" s="1"/>
  <c r="G75" i="12" s="1"/>
  <c r="H70" i="12" s="1"/>
  <c r="G11" i="14"/>
  <c r="F15" i="14"/>
  <c r="L227" i="12"/>
  <c r="M227" i="12" s="1"/>
  <c r="N227" i="12" s="1"/>
  <c r="O227" i="12" s="1"/>
  <c r="P227" i="12" s="1"/>
  <c r="Q227" i="12" s="1"/>
  <c r="R227" i="12" s="1"/>
  <c r="M98" i="12"/>
  <c r="N98" i="12" s="1"/>
  <c r="O98" i="12" s="1"/>
  <c r="P98" i="12" s="1"/>
  <c r="Q98" i="12" s="1"/>
  <c r="R98" i="12" s="1"/>
  <c r="S98" i="12" s="1"/>
  <c r="T98" i="12" s="1"/>
  <c r="U98" i="12" s="1"/>
  <c r="V98" i="12" s="1"/>
  <c r="W98" i="12" s="1"/>
  <c r="X98" i="12" s="1"/>
  <c r="Y98" i="12" s="1"/>
  <c r="Z98" i="12" s="1"/>
  <c r="AA98" i="12" s="1"/>
  <c r="AA31" i="13"/>
  <c r="D37" i="13"/>
  <c r="P31" i="13"/>
  <c r="I239" i="12"/>
  <c r="E28" i="8"/>
  <c r="E29" i="8" s="1"/>
  <c r="E32" i="8" s="1"/>
  <c r="E36" i="8" s="1"/>
  <c r="E13" i="8" s="1"/>
  <c r="L240" i="12"/>
  <c r="M240" i="12" s="1"/>
  <c r="F69" i="6"/>
  <c r="F70" i="6" s="1"/>
  <c r="F83" i="6" s="1"/>
  <c r="F39" i="6" s="1"/>
  <c r="F53" i="6"/>
  <c r="N216" i="12"/>
  <c r="O216" i="12" s="1"/>
  <c r="M141" i="12"/>
  <c r="E43" i="6"/>
  <c r="E44" i="6" s="1"/>
  <c r="E45" i="6" s="1"/>
  <c r="E19" i="6" s="1"/>
  <c r="E20" i="6" s="1"/>
  <c r="F306" i="6"/>
  <c r="F283" i="6"/>
  <c r="F307" i="6" s="1"/>
  <c r="F82" i="6" s="1"/>
  <c r="F38" i="6" s="1"/>
  <c r="F41" i="6" s="1"/>
  <c r="I160" i="12"/>
  <c r="K157" i="12"/>
  <c r="J191" i="12"/>
  <c r="K191" i="12" s="1"/>
  <c r="P115" i="12"/>
  <c r="Q115" i="12" s="1"/>
  <c r="R115" i="12" s="1"/>
  <c r="S115" i="12" s="1"/>
  <c r="T115" i="12" s="1"/>
  <c r="U115" i="12" s="1"/>
  <c r="V115" i="12" s="1"/>
  <c r="W115" i="12" s="1"/>
  <c r="X115" i="12" s="1"/>
  <c r="Y115" i="12" s="1"/>
  <c r="Z115" i="12" s="1"/>
  <c r="AA115" i="12" s="1"/>
  <c r="D25" i="12"/>
  <c r="E20" i="12" s="1"/>
  <c r="F84" i="6"/>
  <c r="E86" i="6"/>
  <c r="L151" i="12"/>
  <c r="M151" i="12" s="1"/>
  <c r="N151" i="12" s="1"/>
  <c r="O151" i="12" s="1"/>
  <c r="P151" i="12" s="1"/>
  <c r="Q151" i="12" s="1"/>
  <c r="R151" i="12" s="1"/>
  <c r="M251" i="12"/>
  <c r="E105" i="8"/>
  <c r="D107" i="8"/>
  <c r="F139" i="8"/>
  <c r="E145" i="8"/>
  <c r="E185" i="8" s="1"/>
  <c r="E183" i="8"/>
  <c r="I144" i="12"/>
  <c r="J252" i="12"/>
  <c r="F100" i="12"/>
  <c r="F34" i="12" s="1"/>
  <c r="F35" i="12" s="1"/>
  <c r="G30" i="12" s="1"/>
  <c r="G97" i="12"/>
  <c r="F108" i="12"/>
  <c r="F54" i="12" s="1"/>
  <c r="F55" i="12" s="1"/>
  <c r="G50" i="12" s="1"/>
  <c r="G55" i="12" s="1"/>
  <c r="H50" i="12" s="1"/>
  <c r="H105" i="12"/>
  <c r="D5" i="12"/>
  <c r="D84" i="12"/>
  <c r="E82" i="12" s="1"/>
  <c r="J142" i="12"/>
  <c r="J144" i="12" s="1"/>
  <c r="E92" i="12"/>
  <c r="F89" i="12"/>
  <c r="W229" i="12"/>
  <c r="X229" i="12" s="1"/>
  <c r="Y229" i="12" s="1"/>
  <c r="Z229" i="12" s="1"/>
  <c r="AA229" i="12" s="1"/>
  <c r="M206" i="12"/>
  <c r="L37" i="17"/>
  <c r="L39" i="17" s="1"/>
  <c r="M36" i="17" s="1"/>
  <c r="K49" i="17"/>
  <c r="K51" i="17" s="1"/>
  <c r="L48" i="17" s="1"/>
  <c r="Q204" i="12"/>
  <c r="N217" i="12"/>
  <c r="O217" i="12" s="1"/>
  <c r="N218" i="12"/>
  <c r="O218" i="12" s="1"/>
  <c r="P218" i="12" s="1"/>
  <c r="Q218" i="12" s="1"/>
  <c r="R218" i="12" s="1"/>
  <c r="S218" i="12" s="1"/>
  <c r="T218" i="12" s="1"/>
  <c r="U218" i="12" s="1"/>
  <c r="V218" i="12" s="1"/>
  <c r="W218" i="12" s="1"/>
  <c r="X218" i="12" s="1"/>
  <c r="Y218" i="12" s="1"/>
  <c r="Z218" i="12" s="1"/>
  <c r="AA218" i="12" s="1"/>
  <c r="M228" i="12"/>
  <c r="N228" i="12" s="1"/>
  <c r="M31" i="17"/>
  <c r="M33" i="17" s="1"/>
  <c r="N30" i="17" s="1"/>
  <c r="O231" i="12"/>
  <c r="P231" i="12" s="1"/>
  <c r="M192" i="12"/>
  <c r="N253" i="12"/>
  <c r="O253" i="12" s="1"/>
  <c r="P253" i="12" s="1"/>
  <c r="Q253" i="12" s="1"/>
  <c r="R253" i="12" s="1"/>
  <c r="S253" i="12" s="1"/>
  <c r="T253" i="12" s="1"/>
  <c r="U253" i="12" s="1"/>
  <c r="V253" i="12" s="1"/>
  <c r="W253" i="12" s="1"/>
  <c r="X253" i="12" s="1"/>
  <c r="Y253" i="12" s="1"/>
  <c r="Z253" i="12" s="1"/>
  <c r="AA253" i="12" s="1"/>
  <c r="M43" i="17"/>
  <c r="M45" i="17" s="1"/>
  <c r="N42" i="17" s="1"/>
  <c r="N193" i="12"/>
  <c r="O193" i="12" s="1"/>
  <c r="M241" i="12" l="1"/>
  <c r="P241" i="12" s="1"/>
  <c r="Q241" i="12" s="1"/>
  <c r="L209" i="12"/>
  <c r="M209" i="12" s="1"/>
  <c r="L106" i="12"/>
  <c r="M106" i="12" s="1"/>
  <c r="F285" i="6"/>
  <c r="J255" i="12"/>
  <c r="I195" i="12"/>
  <c r="J21" i="17"/>
  <c r="J26" i="17"/>
  <c r="J57" i="17" s="1"/>
  <c r="O205" i="12"/>
  <c r="P205" i="12" s="1"/>
  <c r="Q205" i="12" s="1"/>
  <c r="K221" i="12"/>
  <c r="K256" i="12"/>
  <c r="K257" i="12"/>
  <c r="J208" i="12"/>
  <c r="J197" i="12"/>
  <c r="K197" i="12" s="1"/>
  <c r="L197" i="12"/>
  <c r="M197" i="12" s="1"/>
  <c r="J219" i="12"/>
  <c r="I194" i="12"/>
  <c r="J194" i="12" s="1"/>
  <c r="H198" i="12"/>
  <c r="H261" i="12" s="1"/>
  <c r="H172" i="12" s="1"/>
  <c r="K159" i="12"/>
  <c r="I26" i="17"/>
  <c r="I57" i="17" s="1"/>
  <c r="I21" i="17"/>
  <c r="J210" i="12"/>
  <c r="L257" i="12"/>
  <c r="M257" i="12" s="1"/>
  <c r="J243" i="12"/>
  <c r="N254" i="12"/>
  <c r="K230" i="12"/>
  <c r="I196" i="12"/>
  <c r="B198" i="12"/>
  <c r="B261" i="12" s="1"/>
  <c r="J232" i="12"/>
  <c r="K245" i="12"/>
  <c r="L245" i="12" s="1"/>
  <c r="M245" i="12" s="1"/>
  <c r="K233" i="12"/>
  <c r="L233" i="12" s="1"/>
  <c r="M233" i="12" s="1"/>
  <c r="N241" i="12"/>
  <c r="O241" i="12" s="1"/>
  <c r="I258" i="12"/>
  <c r="D27" i="17"/>
  <c r="D58" i="17" s="1"/>
  <c r="I210" i="12"/>
  <c r="K219" i="12"/>
  <c r="L219" i="12" s="1"/>
  <c r="M219" i="12" s="1"/>
  <c r="N219" i="12" s="1"/>
  <c r="O219" i="12" s="1"/>
  <c r="P219" i="12" s="1"/>
  <c r="J244" i="12"/>
  <c r="N220" i="12"/>
  <c r="O220" i="12" s="1"/>
  <c r="K242" i="12"/>
  <c r="K208" i="12"/>
  <c r="L208" i="12" s="1"/>
  <c r="K209" i="12"/>
  <c r="J195" i="12"/>
  <c r="K195" i="12" s="1"/>
  <c r="E64" i="20"/>
  <c r="F64" i="20" s="1"/>
  <c r="F7" i="20" s="1"/>
  <c r="J7" i="20" s="1"/>
  <c r="E50" i="20"/>
  <c r="F50" i="20" s="1"/>
  <c r="F6" i="20" s="1"/>
  <c r="J6" i="20" s="1"/>
  <c r="P220" i="12"/>
  <c r="Q220" i="12" s="1"/>
  <c r="K207" i="12"/>
  <c r="K210" i="12" s="1"/>
  <c r="S151" i="12"/>
  <c r="T151" i="12" s="1"/>
  <c r="U151" i="12" s="1"/>
  <c r="V151" i="12" s="1"/>
  <c r="W151" i="12" s="1"/>
  <c r="X151" i="12" s="1"/>
  <c r="Y151" i="12" s="1"/>
  <c r="Z151" i="12" s="1"/>
  <c r="AA151" i="12" s="1"/>
  <c r="D59" i="17"/>
  <c r="E24" i="17"/>
  <c r="E55" i="17" s="1"/>
  <c r="O203" i="12"/>
  <c r="P203" i="12" s="1"/>
  <c r="Q203" i="12" s="1"/>
  <c r="R203" i="12" s="1"/>
  <c r="S203" i="12" s="1"/>
  <c r="T203" i="12" s="1"/>
  <c r="U203" i="12" s="1"/>
  <c r="K160" i="12"/>
  <c r="O135" i="12"/>
  <c r="P135" i="12" s="1"/>
  <c r="Q135" i="12" s="1"/>
  <c r="R135" i="12" s="1"/>
  <c r="S135" i="12" s="1"/>
  <c r="T135" i="12" s="1"/>
  <c r="U135" i="12" s="1"/>
  <c r="V135" i="12" s="1"/>
  <c r="W135" i="12" s="1"/>
  <c r="X135" i="12" s="1"/>
  <c r="Y135" i="12" s="1"/>
  <c r="Z135" i="12" s="1"/>
  <c r="AA135" i="12" s="1"/>
  <c r="S150" i="12"/>
  <c r="T150" i="12" s="1"/>
  <c r="U150" i="12" s="1"/>
  <c r="V150" i="12" s="1"/>
  <c r="W150" i="12" s="1"/>
  <c r="X150" i="12" s="1"/>
  <c r="Y150" i="12" s="1"/>
  <c r="Z150" i="12" s="1"/>
  <c r="AA150" i="12" s="1"/>
  <c r="S227" i="12"/>
  <c r="T227" i="12" s="1"/>
  <c r="U227" i="12" s="1"/>
  <c r="V227" i="12" s="1"/>
  <c r="W227" i="12" s="1"/>
  <c r="X227" i="12" s="1"/>
  <c r="Y227" i="12" s="1"/>
  <c r="Z227" i="12" s="1"/>
  <c r="AA227" i="12" s="1"/>
  <c r="K252" i="12"/>
  <c r="N206" i="12"/>
  <c r="I116" i="12"/>
  <c r="I74" i="12" s="1"/>
  <c r="E119" i="12"/>
  <c r="E83" i="12" s="1"/>
  <c r="E24" i="12"/>
  <c r="E25" i="12" s="1"/>
  <c r="F20" i="12" s="1"/>
  <c r="H108" i="12"/>
  <c r="H54" i="12" s="1"/>
  <c r="H55" i="12" s="1"/>
  <c r="I50" i="12" s="1"/>
  <c r="I105" i="12"/>
  <c r="J105" i="12" s="1"/>
  <c r="J108" i="12" s="1"/>
  <c r="G100" i="12"/>
  <c r="G34" i="12" s="1"/>
  <c r="G35" i="12" s="1"/>
  <c r="H30" i="12" s="1"/>
  <c r="F309" i="6"/>
  <c r="G282" i="6"/>
  <c r="E84" i="12"/>
  <c r="F82" i="12" s="1"/>
  <c r="L191" i="12"/>
  <c r="I246" i="12"/>
  <c r="J239" i="12"/>
  <c r="J246" i="12" s="1"/>
  <c r="J64" i="12" s="1"/>
  <c r="H11" i="14"/>
  <c r="G15" i="14"/>
  <c r="G128" i="12"/>
  <c r="H126" i="12" s="1"/>
  <c r="H128" i="12" s="1"/>
  <c r="I126" i="12" s="1"/>
  <c r="G145" i="6"/>
  <c r="G185" i="6" s="1"/>
  <c r="G183" i="6"/>
  <c r="H139" i="6"/>
  <c r="D10" i="12"/>
  <c r="K114" i="12"/>
  <c r="E91" i="6"/>
  <c r="E87" i="6"/>
  <c r="E92" i="6" s="1"/>
  <c r="N141" i="12"/>
  <c r="K142" i="12"/>
  <c r="I44" i="12"/>
  <c r="I45" i="12" s="1"/>
  <c r="J40" i="12" s="1"/>
  <c r="J136" i="12"/>
  <c r="J163" i="12" s="1"/>
  <c r="J127" i="12" s="1"/>
  <c r="K133" i="12"/>
  <c r="G89" i="12"/>
  <c r="N251" i="12"/>
  <c r="O251" i="12" s="1"/>
  <c r="P251" i="12" s="1"/>
  <c r="Q251" i="12" s="1"/>
  <c r="R251" i="12" s="1"/>
  <c r="L157" i="12"/>
  <c r="O107" i="12"/>
  <c r="P107" i="12" s="1"/>
  <c r="Q107" i="12" s="1"/>
  <c r="R107" i="12" s="1"/>
  <c r="S107" i="12" s="1"/>
  <c r="T107" i="12" s="1"/>
  <c r="U107" i="12" s="1"/>
  <c r="V107" i="12" s="1"/>
  <c r="J222" i="12"/>
  <c r="J44" i="12" s="1"/>
  <c r="K215" i="12"/>
  <c r="I163" i="12"/>
  <c r="I127" i="12" s="1"/>
  <c r="N240" i="12"/>
  <c r="O240" i="12" s="1"/>
  <c r="I90" i="12"/>
  <c r="J90" i="12" s="1"/>
  <c r="K90" i="12" s="1"/>
  <c r="D108" i="8"/>
  <c r="D113" i="8" s="1"/>
  <c r="D112" i="8"/>
  <c r="F66" i="6"/>
  <c r="F79" i="6" s="1"/>
  <c r="F85" i="6" s="1"/>
  <c r="L159" i="12"/>
  <c r="E91" i="8"/>
  <c r="E92" i="8" s="1"/>
  <c r="E104" i="8" s="1"/>
  <c r="E106" i="8" s="1"/>
  <c r="E80" i="8"/>
  <c r="H116" i="12"/>
  <c r="H74" i="12" s="1"/>
  <c r="H75" i="12" s="1"/>
  <c r="I70" i="12" s="1"/>
  <c r="F143" i="8"/>
  <c r="F179" i="8"/>
  <c r="P216" i="12"/>
  <c r="Q216" i="12" s="1"/>
  <c r="F92" i="12"/>
  <c r="H89" i="12"/>
  <c r="H92" i="12" s="1"/>
  <c r="F184" i="3"/>
  <c r="F26" i="8" s="1"/>
  <c r="F27" i="8" s="1"/>
  <c r="F42" i="6"/>
  <c r="H97" i="12"/>
  <c r="I97" i="12" s="1"/>
  <c r="I100" i="12" s="1"/>
  <c r="I34" i="12" s="1"/>
  <c r="J113" i="12"/>
  <c r="J116" i="12" s="1"/>
  <c r="K134" i="12"/>
  <c r="L134" i="12" s="1"/>
  <c r="M134" i="12" s="1"/>
  <c r="N134" i="12" s="1"/>
  <c r="O134" i="12" s="1"/>
  <c r="P134" i="12" s="1"/>
  <c r="Q134" i="12" s="1"/>
  <c r="R134" i="12" s="1"/>
  <c r="S134" i="12" s="1"/>
  <c r="T134" i="12" s="1"/>
  <c r="U134" i="12" s="1"/>
  <c r="V134" i="12" s="1"/>
  <c r="W134" i="12" s="1"/>
  <c r="X134" i="12" s="1"/>
  <c r="Y134" i="12" s="1"/>
  <c r="Z134" i="12" s="1"/>
  <c r="AA134" i="12" s="1"/>
  <c r="D10" i="6"/>
  <c r="D57" i="6"/>
  <c r="D7" i="6" s="1"/>
  <c r="D11" i="6" s="1"/>
  <c r="K149" i="12"/>
  <c r="H173" i="12"/>
  <c r="I170" i="12" s="1"/>
  <c r="R205" i="12"/>
  <c r="S205" i="12" s="1"/>
  <c r="T205" i="12" s="1"/>
  <c r="U205" i="12" s="1"/>
  <c r="V205" i="12" s="1"/>
  <c r="W205" i="12" s="1"/>
  <c r="X205" i="12" s="1"/>
  <c r="Y205" i="12" s="1"/>
  <c r="Z205" i="12" s="1"/>
  <c r="AA205" i="12" s="1"/>
  <c r="M37" i="17"/>
  <c r="M39" i="17" s="1"/>
  <c r="N36" i="17" s="1"/>
  <c r="P193" i="12"/>
  <c r="Q193" i="12" s="1"/>
  <c r="R193" i="12" s="1"/>
  <c r="S193" i="12" s="1"/>
  <c r="T193" i="12" s="1"/>
  <c r="U193" i="12" s="1"/>
  <c r="V193" i="12" s="1"/>
  <c r="W193" i="12" s="1"/>
  <c r="N43" i="17"/>
  <c r="N45" i="17" s="1"/>
  <c r="O42" i="17" s="1"/>
  <c r="R204" i="12"/>
  <c r="Q231" i="12"/>
  <c r="L49" i="17"/>
  <c r="L51" i="17" s="1"/>
  <c r="M48" i="17" s="1"/>
  <c r="N192" i="12"/>
  <c r="O228" i="12"/>
  <c r="P217" i="12"/>
  <c r="Q217" i="12" s="1"/>
  <c r="R217" i="12" s="1"/>
  <c r="S217" i="12" s="1"/>
  <c r="T217" i="12" s="1"/>
  <c r="U217" i="12" s="1"/>
  <c r="V217" i="12" s="1"/>
  <c r="W217" i="12" s="1"/>
  <c r="X217" i="12" s="1"/>
  <c r="Y217" i="12" s="1"/>
  <c r="Z217" i="12" s="1"/>
  <c r="AA217" i="12" s="1"/>
  <c r="N31" i="17"/>
  <c r="N33" i="17" s="1"/>
  <c r="O30" i="17" s="1"/>
  <c r="K194" i="12" l="1"/>
  <c r="L242" i="12"/>
  <c r="N232" i="12"/>
  <c r="O232" i="12" s="1"/>
  <c r="P232" i="12" s="1"/>
  <c r="Q232" i="12" s="1"/>
  <c r="K232" i="12"/>
  <c r="L232" i="12" s="1"/>
  <c r="M232" i="12" s="1"/>
  <c r="J234" i="12"/>
  <c r="N242" i="12"/>
  <c r="K255" i="12"/>
  <c r="L255" i="12" s="1"/>
  <c r="R241" i="12"/>
  <c r="S241" i="12" s="1"/>
  <c r="E88" i="6"/>
  <c r="J196" i="12"/>
  <c r="J198" i="12" s="1"/>
  <c r="J261" i="12" s="1"/>
  <c r="J172" i="12" s="1"/>
  <c r="L194" i="12"/>
  <c r="M194" i="12" s="1"/>
  <c r="M208" i="12"/>
  <c r="K113" i="12"/>
  <c r="K116" i="12" s="1"/>
  <c r="J54" i="12"/>
  <c r="Q219" i="12"/>
  <c r="R219" i="12" s="1"/>
  <c r="L195" i="12"/>
  <c r="N195" i="12" s="1"/>
  <c r="P197" i="12"/>
  <c r="Q197" i="12" s="1"/>
  <c r="R197" i="12" s="1"/>
  <c r="J258" i="12"/>
  <c r="J74" i="12" s="1"/>
  <c r="L221" i="12"/>
  <c r="M255" i="12"/>
  <c r="N255" i="12" s="1"/>
  <c r="O255" i="12" s="1"/>
  <c r="N233" i="12"/>
  <c r="L207" i="12"/>
  <c r="O254" i="12"/>
  <c r="P254" i="12" s="1"/>
  <c r="Q254" i="12" s="1"/>
  <c r="I198" i="12"/>
  <c r="I261" i="12" s="1"/>
  <c r="I172" i="12" s="1"/>
  <c r="I173" i="12" s="1"/>
  <c r="J170" i="12" s="1"/>
  <c r="M195" i="12"/>
  <c r="K244" i="12"/>
  <c r="M230" i="12"/>
  <c r="K234" i="12"/>
  <c r="L230" i="12"/>
  <c r="K243" i="12"/>
  <c r="L243" i="12" s="1"/>
  <c r="M243" i="12" s="1"/>
  <c r="N243" i="12" s="1"/>
  <c r="M242" i="12"/>
  <c r="O242" i="12" s="1"/>
  <c r="P242" i="12" s="1"/>
  <c r="Q242" i="12" s="1"/>
  <c r="R242" i="12" s="1"/>
  <c r="S242" i="12" s="1"/>
  <c r="T242" i="12" s="1"/>
  <c r="U242" i="12" s="1"/>
  <c r="V242" i="12" s="1"/>
  <c r="R220" i="12"/>
  <c r="S220" i="12" s="1"/>
  <c r="T220" i="12" s="1"/>
  <c r="U220" i="12" s="1"/>
  <c r="V220" i="12" s="1"/>
  <c r="W220" i="12" s="1"/>
  <c r="X220" i="12" s="1"/>
  <c r="Y220" i="12" s="1"/>
  <c r="Z220" i="12" s="1"/>
  <c r="AA220" i="12" s="1"/>
  <c r="O233" i="12"/>
  <c r="P233" i="12" s="1"/>
  <c r="N197" i="12"/>
  <c r="O197" i="12" s="1"/>
  <c r="L256" i="12"/>
  <c r="M256" i="12" s="1"/>
  <c r="N209" i="12"/>
  <c r="N106" i="12"/>
  <c r="O106" i="12" s="1"/>
  <c r="P106" i="12" s="1"/>
  <c r="Q106" i="12" s="1"/>
  <c r="R106" i="12" s="1"/>
  <c r="S106" i="12" s="1"/>
  <c r="T106" i="12" s="1"/>
  <c r="U106" i="12" s="1"/>
  <c r="N245" i="12"/>
  <c r="N257" i="12"/>
  <c r="O206" i="12"/>
  <c r="P206" i="12" s="1"/>
  <c r="S251" i="12"/>
  <c r="T251" i="12" s="1"/>
  <c r="U251" i="12" s="1"/>
  <c r="V251" i="12" s="1"/>
  <c r="W251" i="12" s="1"/>
  <c r="X251" i="12" s="1"/>
  <c r="Y251" i="12" s="1"/>
  <c r="Z251" i="12" s="1"/>
  <c r="AA251" i="12" s="1"/>
  <c r="E25" i="17"/>
  <c r="E56" i="17" s="1"/>
  <c r="E54" i="13" s="1"/>
  <c r="K105" i="12"/>
  <c r="K108" i="12" s="1"/>
  <c r="V203" i="12"/>
  <c r="W203" i="12" s="1"/>
  <c r="X203" i="12" s="1"/>
  <c r="Y203" i="12" s="1"/>
  <c r="Z203" i="12" s="1"/>
  <c r="AA203" i="12" s="1"/>
  <c r="D114" i="8"/>
  <c r="D83" i="8" s="1"/>
  <c r="D84" i="8" s="1"/>
  <c r="D72" i="8" s="1"/>
  <c r="D73" i="8" s="1"/>
  <c r="D12" i="8" s="1"/>
  <c r="D16" i="8" s="1"/>
  <c r="M159" i="12"/>
  <c r="N159" i="12" s="1"/>
  <c r="O159" i="12" s="1"/>
  <c r="L252" i="12"/>
  <c r="L258" i="12" s="1"/>
  <c r="J45" i="12"/>
  <c r="K40" i="12" s="1"/>
  <c r="B5" i="20" s="1"/>
  <c r="E93" i="6"/>
  <c r="I128" i="12"/>
  <c r="J126" i="12" s="1"/>
  <c r="J128" i="12" s="1"/>
  <c r="K126" i="12" s="1"/>
  <c r="D14" i="12"/>
  <c r="E5" i="12"/>
  <c r="D77" i="12"/>
  <c r="I11" i="14"/>
  <c r="L90" i="12"/>
  <c r="M90" i="12" s="1"/>
  <c r="N90" i="12" s="1"/>
  <c r="K152" i="12"/>
  <c r="L149" i="12"/>
  <c r="L114" i="12"/>
  <c r="M114" i="12" s="1"/>
  <c r="N114" i="12" s="1"/>
  <c r="O114" i="12" s="1"/>
  <c r="P114" i="12" s="1"/>
  <c r="Q114" i="12" s="1"/>
  <c r="R114" i="12" s="1"/>
  <c r="S114" i="12" s="1"/>
  <c r="T114" i="12" s="1"/>
  <c r="U114" i="12" s="1"/>
  <c r="V114" i="12" s="1"/>
  <c r="W114" i="12" s="1"/>
  <c r="X114" i="12" s="1"/>
  <c r="Y114" i="12" s="1"/>
  <c r="Z114" i="12" s="1"/>
  <c r="AA114" i="12" s="1"/>
  <c r="I89" i="12"/>
  <c r="M191" i="12"/>
  <c r="F119" i="12"/>
  <c r="F83" i="12" s="1"/>
  <c r="F9" i="12" s="1"/>
  <c r="F24" i="12"/>
  <c r="F25" i="12" s="1"/>
  <c r="G20" i="12" s="1"/>
  <c r="W107" i="12"/>
  <c r="X107" i="12" s="1"/>
  <c r="Y107" i="12" s="1"/>
  <c r="Z107" i="12" s="1"/>
  <c r="AA107" i="12" s="1"/>
  <c r="K144" i="12"/>
  <c r="L142" i="12"/>
  <c r="L144" i="12" s="1"/>
  <c r="E9" i="12"/>
  <c r="I75" i="12"/>
  <c r="J70" i="12" s="1"/>
  <c r="O141" i="12"/>
  <c r="H143" i="6"/>
  <c r="H179" i="6"/>
  <c r="K239" i="12"/>
  <c r="F43" i="6"/>
  <c r="F44" i="6" s="1"/>
  <c r="F45" i="6" s="1"/>
  <c r="F19" i="6" s="1"/>
  <c r="F20" i="6" s="1"/>
  <c r="F145" i="8"/>
  <c r="F185" i="8" s="1"/>
  <c r="F183" i="8"/>
  <c r="E85" i="12" s="1"/>
  <c r="L160" i="12"/>
  <c r="M157" i="12"/>
  <c r="K136" i="12"/>
  <c r="L133" i="12"/>
  <c r="G53" i="6"/>
  <c r="G69" i="6"/>
  <c r="G70" i="6" s="1"/>
  <c r="G83" i="6" s="1"/>
  <c r="G39" i="6" s="1"/>
  <c r="F28" i="8"/>
  <c r="F29" i="8"/>
  <c r="F32" i="8" s="1"/>
  <c r="F36" i="8" s="1"/>
  <c r="F13" i="8" s="1"/>
  <c r="H24" i="12"/>
  <c r="K222" i="12"/>
  <c r="L215" i="12"/>
  <c r="D12" i="12"/>
  <c r="D109" i="8"/>
  <c r="G92" i="12"/>
  <c r="E107" i="8"/>
  <c r="F105" i="8"/>
  <c r="G306" i="6"/>
  <c r="G283" i="6"/>
  <c r="G307" i="6" s="1"/>
  <c r="G82" i="6" s="1"/>
  <c r="G38" i="6" s="1"/>
  <c r="G41" i="6" s="1"/>
  <c r="H100" i="12"/>
  <c r="H34" i="12" s="1"/>
  <c r="H35" i="12" s="1"/>
  <c r="I30" i="12" s="1"/>
  <c r="I35" i="12" s="1"/>
  <c r="J30" i="12" s="1"/>
  <c r="F86" i="6"/>
  <c r="G84" i="6"/>
  <c r="I64" i="12"/>
  <c r="I65" i="12" s="1"/>
  <c r="J60" i="12" s="1"/>
  <c r="J65" i="12" s="1"/>
  <c r="K60" i="12" s="1"/>
  <c r="B7" i="20" s="1"/>
  <c r="L113" i="12"/>
  <c r="J97" i="12"/>
  <c r="I108" i="12"/>
  <c r="I54" i="12" s="1"/>
  <c r="I55" i="12" s="1"/>
  <c r="J50" i="12" s="1"/>
  <c r="J55" i="12" s="1"/>
  <c r="K50" i="12" s="1"/>
  <c r="B6" i="20" s="1"/>
  <c r="P240" i="12"/>
  <c r="Q240" i="12" s="1"/>
  <c r="X193" i="12"/>
  <c r="Y193" i="12" s="1"/>
  <c r="O43" i="17"/>
  <c r="O45" i="17" s="1"/>
  <c r="P42" i="17" s="1"/>
  <c r="O31" i="17"/>
  <c r="O33" i="17" s="1"/>
  <c r="P30" i="17" s="1"/>
  <c r="N37" i="17"/>
  <c r="N39" i="17" s="1"/>
  <c r="O36" i="17" s="1"/>
  <c r="M49" i="17"/>
  <c r="M51" i="17" s="1"/>
  <c r="N48" i="17" s="1"/>
  <c r="O192" i="12"/>
  <c r="R216" i="12"/>
  <c r="R231" i="12"/>
  <c r="S231" i="12" s="1"/>
  <c r="T231" i="12" s="1"/>
  <c r="U231" i="12" s="1"/>
  <c r="V231" i="12" s="1"/>
  <c r="W231" i="12" s="1"/>
  <c r="X231" i="12" s="1"/>
  <c r="Y231" i="12" s="1"/>
  <c r="Z231" i="12" s="1"/>
  <c r="AA231" i="12" s="1"/>
  <c r="S204" i="12"/>
  <c r="P228" i="12"/>
  <c r="S219" i="12" l="1"/>
  <c r="T219" i="12" s="1"/>
  <c r="U219" i="12" s="1"/>
  <c r="V219" i="12" s="1"/>
  <c r="W219" i="12" s="1"/>
  <c r="X219" i="12" s="1"/>
  <c r="Y219" i="12" s="1"/>
  <c r="O195" i="12"/>
  <c r="P195" i="12" s="1"/>
  <c r="Q195" i="12"/>
  <c r="R195" i="12" s="1"/>
  <c r="S195" i="12" s="1"/>
  <c r="T195" i="12" s="1"/>
  <c r="U195" i="12" s="1"/>
  <c r="V195" i="12" s="1"/>
  <c r="W195" i="12" s="1"/>
  <c r="X195" i="12" s="1"/>
  <c r="Y195" i="12" s="1"/>
  <c r="Z195" i="12" s="1"/>
  <c r="AA195" i="12" s="1"/>
  <c r="W242" i="12"/>
  <c r="X242" i="12" s="1"/>
  <c r="Y242" i="12" s="1"/>
  <c r="Z242" i="12" s="1"/>
  <c r="AA242" i="12" s="1"/>
  <c r="D7" i="20"/>
  <c r="G64" i="20"/>
  <c r="V106" i="12"/>
  <c r="W106" i="12" s="1"/>
  <c r="X106" i="12" s="1"/>
  <c r="Y106" i="12" s="1"/>
  <c r="Z106" i="12" s="1"/>
  <c r="AA106" i="12" s="1"/>
  <c r="R232" i="12"/>
  <c r="S232" i="12" s="1"/>
  <c r="T232" i="12" s="1"/>
  <c r="U232" i="12" s="1"/>
  <c r="V232" i="12" s="1"/>
  <c r="W232" i="12" s="1"/>
  <c r="X232" i="12" s="1"/>
  <c r="AA232" i="12"/>
  <c r="R254" i="12"/>
  <c r="S254" i="12" s="1"/>
  <c r="T254" i="12" s="1"/>
  <c r="U254" i="12" s="1"/>
  <c r="V254" i="12" s="1"/>
  <c r="W254" i="12" s="1"/>
  <c r="X254" i="12" s="1"/>
  <c r="Y254" i="12" s="1"/>
  <c r="Z254" i="12" s="1"/>
  <c r="AA254" i="12" s="1"/>
  <c r="M207" i="12"/>
  <c r="L210" i="12"/>
  <c r="P255" i="12"/>
  <c r="Q255" i="12" s="1"/>
  <c r="R255" i="12" s="1"/>
  <c r="S255" i="12" s="1"/>
  <c r="T255" i="12" s="1"/>
  <c r="U255" i="12" s="1"/>
  <c r="V255" i="12" s="1"/>
  <c r="W255" i="12" s="1"/>
  <c r="X255" i="12" s="1"/>
  <c r="Y255" i="12" s="1"/>
  <c r="Z255" i="12" s="1"/>
  <c r="N208" i="12"/>
  <c r="N194" i="12"/>
  <c r="AA255" i="12"/>
  <c r="N230" i="12"/>
  <c r="N234" i="12" s="1"/>
  <c r="M234" i="12"/>
  <c r="S197" i="12"/>
  <c r="M221" i="12"/>
  <c r="N221" i="12" s="1"/>
  <c r="Q233" i="12"/>
  <c r="R233" i="12" s="1"/>
  <c r="S233" i="12" s="1"/>
  <c r="K196" i="12"/>
  <c r="L196" i="12" s="1"/>
  <c r="L198" i="12" s="1"/>
  <c r="L244" i="12"/>
  <c r="M244" i="12" s="1"/>
  <c r="N244" i="12" s="1"/>
  <c r="O244" i="12" s="1"/>
  <c r="T197" i="12"/>
  <c r="U197" i="12" s="1"/>
  <c r="V197" i="12" s="1"/>
  <c r="W197" i="12" s="1"/>
  <c r="O257" i="12"/>
  <c r="P257" i="12"/>
  <c r="O209" i="12"/>
  <c r="L234" i="12"/>
  <c r="P244" i="12"/>
  <c r="K198" i="12"/>
  <c r="D6" i="20"/>
  <c r="G50" i="20"/>
  <c r="T241" i="12"/>
  <c r="U241" i="12" s="1"/>
  <c r="V241" i="12" s="1"/>
  <c r="W241" i="12" s="1"/>
  <c r="X241" i="12" s="1"/>
  <c r="Y241" i="12" s="1"/>
  <c r="Z241" i="12" s="1"/>
  <c r="AA241" i="12" s="1"/>
  <c r="J75" i="12"/>
  <c r="K70" i="12" s="1"/>
  <c r="B8" i="20" s="1"/>
  <c r="G36" i="20"/>
  <c r="D5" i="20"/>
  <c r="O245" i="12"/>
  <c r="P245" i="12" s="1"/>
  <c r="N256" i="12"/>
  <c r="O243" i="12"/>
  <c r="N207" i="12"/>
  <c r="N210" i="12" s="1"/>
  <c r="Y232" i="12"/>
  <c r="Z232" i="12" s="1"/>
  <c r="K258" i="12"/>
  <c r="K74" i="12" s="1"/>
  <c r="K163" i="12"/>
  <c r="K127" i="12" s="1"/>
  <c r="K128" i="12" s="1"/>
  <c r="L126" i="12" s="1"/>
  <c r="K54" i="12"/>
  <c r="K55" i="12" s="1"/>
  <c r="L50" i="12" s="1"/>
  <c r="E27" i="17"/>
  <c r="E58" i="17" s="1"/>
  <c r="E59" i="17" s="1"/>
  <c r="L105" i="12"/>
  <c r="L108" i="12" s="1"/>
  <c r="L54" i="12" s="1"/>
  <c r="L116" i="12"/>
  <c r="L74" i="12" s="1"/>
  <c r="M113" i="12"/>
  <c r="M116" i="12" s="1"/>
  <c r="O90" i="12"/>
  <c r="P90" i="12" s="1"/>
  <c r="Q90" i="12" s="1"/>
  <c r="R90" i="12" s="1"/>
  <c r="S90" i="12" s="1"/>
  <c r="T90" i="12" s="1"/>
  <c r="U90" i="12" s="1"/>
  <c r="V90" i="12" s="1"/>
  <c r="W90" i="12" s="1"/>
  <c r="X90" i="12" s="1"/>
  <c r="Y90" i="12" s="1"/>
  <c r="Z90" i="12" s="1"/>
  <c r="AA90" i="12" s="1"/>
  <c r="M252" i="12"/>
  <c r="P159" i="12"/>
  <c r="Q159" i="12" s="1"/>
  <c r="R159" i="12" s="1"/>
  <c r="S159" i="12" s="1"/>
  <c r="T159" i="12" s="1"/>
  <c r="U159" i="12" s="1"/>
  <c r="M142" i="12"/>
  <c r="N142" i="12" s="1"/>
  <c r="K75" i="12"/>
  <c r="L70" i="12" s="1"/>
  <c r="F24" i="17"/>
  <c r="F55" i="17" s="1"/>
  <c r="L136" i="12"/>
  <c r="M133" i="12"/>
  <c r="P141" i="12"/>
  <c r="J173" i="12"/>
  <c r="K170" i="12" s="1"/>
  <c r="J100" i="12"/>
  <c r="J34" i="12" s="1"/>
  <c r="J35" i="12" s="1"/>
  <c r="K30" i="12" s="1"/>
  <c r="L222" i="12"/>
  <c r="M215" i="12"/>
  <c r="E37" i="13"/>
  <c r="Q31" i="13"/>
  <c r="AB31" i="13"/>
  <c r="R31" i="13"/>
  <c r="F37" i="13"/>
  <c r="AC31" i="13"/>
  <c r="N191" i="12"/>
  <c r="N113" i="12"/>
  <c r="G42" i="6"/>
  <c r="G184" i="3"/>
  <c r="G26" i="8" s="1"/>
  <c r="G27" i="8" s="1"/>
  <c r="M160" i="12"/>
  <c r="N157" i="12"/>
  <c r="L239" i="12"/>
  <c r="K246" i="12"/>
  <c r="K64" i="12" s="1"/>
  <c r="K65" i="12" s="1"/>
  <c r="L60" i="12" s="1"/>
  <c r="I92" i="12"/>
  <c r="I15" i="14"/>
  <c r="J11" i="14"/>
  <c r="J15" i="14" s="1"/>
  <c r="G285" i="6"/>
  <c r="E112" i="8"/>
  <c r="E108" i="8"/>
  <c r="E113" i="8" s="1"/>
  <c r="G119" i="12"/>
  <c r="G83" i="12" s="1"/>
  <c r="G24" i="12"/>
  <c r="G25" i="12" s="1"/>
  <c r="H20" i="12" s="1"/>
  <c r="H25" i="12" s="1"/>
  <c r="I20" i="12" s="1"/>
  <c r="F84" i="12"/>
  <c r="G82" i="12" s="1"/>
  <c r="K97" i="12"/>
  <c r="L152" i="12"/>
  <c r="M149" i="12"/>
  <c r="H119" i="12"/>
  <c r="H83" i="12" s="1"/>
  <c r="H9" i="12" s="1"/>
  <c r="F91" i="6"/>
  <c r="F87" i="6"/>
  <c r="F92" i="6" s="1"/>
  <c r="K44" i="12"/>
  <c r="K45" i="12" s="1"/>
  <c r="L40" i="12" s="1"/>
  <c r="G66" i="6"/>
  <c r="G79" i="6" s="1"/>
  <c r="G85" i="6" s="1"/>
  <c r="J89" i="12"/>
  <c r="D55" i="13"/>
  <c r="D38" i="13"/>
  <c r="D39" i="13" s="1"/>
  <c r="D31" i="13" s="1"/>
  <c r="P30" i="13"/>
  <c r="AA30" i="13"/>
  <c r="F80" i="8"/>
  <c r="F91" i="8"/>
  <c r="F92" i="8" s="1"/>
  <c r="F104" i="8" s="1"/>
  <c r="F106" i="8" s="1"/>
  <c r="H183" i="6"/>
  <c r="H145" i="6"/>
  <c r="H185" i="6" s="1"/>
  <c r="E10" i="12"/>
  <c r="E12" i="12" s="1"/>
  <c r="E95" i="6"/>
  <c r="E56" i="6"/>
  <c r="Z193" i="12"/>
  <c r="AA193" i="12" s="1"/>
  <c r="Q206" i="12"/>
  <c r="N49" i="17"/>
  <c r="N51" i="17" s="1"/>
  <c r="O48" i="17" s="1"/>
  <c r="P43" i="17"/>
  <c r="P45" i="17" s="1"/>
  <c r="Q42" i="17" s="1"/>
  <c r="O37" i="17"/>
  <c r="O39" i="17" s="1"/>
  <c r="P36" i="17" s="1"/>
  <c r="S216" i="12"/>
  <c r="T204" i="12"/>
  <c r="P31" i="17"/>
  <c r="P33" i="17" s="1"/>
  <c r="Q30" i="17" s="1"/>
  <c r="Q228" i="12"/>
  <c r="R240" i="12"/>
  <c r="P192" i="12"/>
  <c r="R244" i="12" l="1"/>
  <c r="S244" i="12" s="1"/>
  <c r="T244" i="12" s="1"/>
  <c r="U244" i="12" s="1"/>
  <c r="V244" i="12" s="1"/>
  <c r="W244" i="12" s="1"/>
  <c r="X244" i="12" s="1"/>
  <c r="Y244" i="12" s="1"/>
  <c r="Z244" i="12" s="1"/>
  <c r="AA244" i="12" s="1"/>
  <c r="P243" i="12"/>
  <c r="Q243" i="12" s="1"/>
  <c r="R243" i="12" s="1"/>
  <c r="S243" i="12" s="1"/>
  <c r="T243" i="12" s="1"/>
  <c r="U243" i="12" s="1"/>
  <c r="V243" i="12" s="1"/>
  <c r="W243" i="12" s="1"/>
  <c r="X243" i="12" s="1"/>
  <c r="Y243" i="12" s="1"/>
  <c r="Z243" i="12" s="1"/>
  <c r="AA243" i="12" s="1"/>
  <c r="O256" i="12"/>
  <c r="P256" i="12" s="1"/>
  <c r="Q256" i="12" s="1"/>
  <c r="R256" i="12" s="1"/>
  <c r="Q257" i="12"/>
  <c r="O230" i="12"/>
  <c r="R221" i="12"/>
  <c r="S221" i="12" s="1"/>
  <c r="T221" i="12" s="1"/>
  <c r="U221" i="12" s="1"/>
  <c r="V221" i="12" s="1"/>
  <c r="W221" i="12" s="1"/>
  <c r="X221" i="12" s="1"/>
  <c r="Y221" i="12" s="1"/>
  <c r="Z221" i="12" s="1"/>
  <c r="AA221" i="12" s="1"/>
  <c r="Z219" i="12"/>
  <c r="AA219" i="12" s="1"/>
  <c r="Q244" i="12"/>
  <c r="X197" i="12"/>
  <c r="F93" i="6"/>
  <c r="F95" i="6" s="1"/>
  <c r="O208" i="12"/>
  <c r="M210" i="12"/>
  <c r="O207" i="12"/>
  <c r="D8" i="20"/>
  <c r="D9" i="20" s="1"/>
  <c r="G78" i="20"/>
  <c r="B24" i="20" s="1"/>
  <c r="O194" i="12"/>
  <c r="P194" i="12" s="1"/>
  <c r="Q194" i="12"/>
  <c r="R194" i="12" s="1"/>
  <c r="P209" i="12"/>
  <c r="F88" i="6"/>
  <c r="M105" i="12"/>
  <c r="M108" i="12" s="1"/>
  <c r="M54" i="12" s="1"/>
  <c r="Q245" i="12"/>
  <c r="R245" i="12" s="1"/>
  <c r="S245" i="12" s="1"/>
  <c r="T245" i="12" s="1"/>
  <c r="B9" i="20"/>
  <c r="T233" i="12"/>
  <c r="U233" i="12" s="1"/>
  <c r="V233" i="12" s="1"/>
  <c r="W233" i="12" s="1"/>
  <c r="X233" i="12" s="1"/>
  <c r="Y233" i="12" s="1"/>
  <c r="Z233" i="12" s="1"/>
  <c r="AA233" i="12" s="1"/>
  <c r="M196" i="12"/>
  <c r="O221" i="12"/>
  <c r="P221" i="12" s="1"/>
  <c r="Q221" i="12" s="1"/>
  <c r="L163" i="12"/>
  <c r="L127" i="12" s="1"/>
  <c r="L128" i="12" s="1"/>
  <c r="M126" i="12" s="1"/>
  <c r="F25" i="17"/>
  <c r="F56" i="17" s="1"/>
  <c r="F54" i="13" s="1"/>
  <c r="L55" i="12"/>
  <c r="M50" i="12" s="1"/>
  <c r="L75" i="12"/>
  <c r="M70" i="12" s="1"/>
  <c r="E114" i="8"/>
  <c r="E83" i="8" s="1"/>
  <c r="E84" i="8" s="1"/>
  <c r="E72" i="8" s="1"/>
  <c r="E73" i="8" s="1"/>
  <c r="E12" i="8" s="1"/>
  <c r="E16" i="8" s="1"/>
  <c r="M144" i="12"/>
  <c r="V159" i="12"/>
  <c r="W159" i="12" s="1"/>
  <c r="X159" i="12" s="1"/>
  <c r="Y159" i="12" s="1"/>
  <c r="Z159" i="12" s="1"/>
  <c r="AA159" i="12" s="1"/>
  <c r="N252" i="12"/>
  <c r="M258" i="12"/>
  <c r="M74" i="12" s="1"/>
  <c r="D30" i="13"/>
  <c r="N116" i="12"/>
  <c r="O113" i="12"/>
  <c r="F56" i="6"/>
  <c r="G309" i="6"/>
  <c r="H282" i="6"/>
  <c r="F5" i="12"/>
  <c r="F10" i="12" s="1"/>
  <c r="E14" i="12"/>
  <c r="E77" i="12"/>
  <c r="O142" i="12"/>
  <c r="N144" i="12"/>
  <c r="G86" i="6"/>
  <c r="H84" i="6"/>
  <c r="T31" i="13"/>
  <c r="AE31" i="13"/>
  <c r="H37" i="13"/>
  <c r="G84" i="12"/>
  <c r="H82" i="12" s="1"/>
  <c r="H84" i="12" s="1"/>
  <c r="I82" i="12" s="1"/>
  <c r="O191" i="12"/>
  <c r="L44" i="12"/>
  <c r="L45" i="12" s="1"/>
  <c r="M40" i="12" s="1"/>
  <c r="H53" i="6"/>
  <c r="H69" i="6"/>
  <c r="H70" i="6" s="1"/>
  <c r="H83" i="6" s="1"/>
  <c r="H39" i="6" s="1"/>
  <c r="K261" i="12"/>
  <c r="K172" i="12" s="1"/>
  <c r="K173" i="12" s="1"/>
  <c r="L170" i="12" s="1"/>
  <c r="G28" i="8"/>
  <c r="G29" i="8" s="1"/>
  <c r="G32" i="8" s="1"/>
  <c r="G36" i="8" s="1"/>
  <c r="G13" i="8" s="1"/>
  <c r="G16" i="8" s="1"/>
  <c r="E55" i="13"/>
  <c r="Q30" i="13"/>
  <c r="E38" i="13"/>
  <c r="E39" i="13" s="1"/>
  <c r="E31" i="13" s="1"/>
  <c r="AB30" i="13"/>
  <c r="J92" i="12"/>
  <c r="M239" i="12"/>
  <c r="L246" i="12"/>
  <c r="L64" i="12" s="1"/>
  <c r="L65" i="12" s="1"/>
  <c r="M60" i="12" s="1"/>
  <c r="K100" i="12"/>
  <c r="K34" i="12" s="1"/>
  <c r="K35" i="12" s="1"/>
  <c r="L30" i="12" s="1"/>
  <c r="N160" i="12"/>
  <c r="O157" i="12"/>
  <c r="M222" i="12"/>
  <c r="N215" i="12"/>
  <c r="M152" i="12"/>
  <c r="N149" i="12"/>
  <c r="G9" i="12"/>
  <c r="K89" i="12"/>
  <c r="K92" i="12" s="1"/>
  <c r="G43" i="6"/>
  <c r="G44" i="6" s="1"/>
  <c r="G45" i="6" s="1"/>
  <c r="G19" i="6" s="1"/>
  <c r="G20" i="6" s="1"/>
  <c r="Q141" i="12"/>
  <c r="D56" i="13"/>
  <c r="D57" i="13" s="1"/>
  <c r="F107" i="8"/>
  <c r="I119" i="12"/>
  <c r="I83" i="12" s="1"/>
  <c r="I9" i="12" s="1"/>
  <c r="I24" i="12"/>
  <c r="I25" i="12" s="1"/>
  <c r="J20" i="12" s="1"/>
  <c r="E10" i="6"/>
  <c r="E57" i="6"/>
  <c r="E7" i="6" s="1"/>
  <c r="E11" i="6" s="1"/>
  <c r="E109" i="8"/>
  <c r="L97" i="12"/>
  <c r="M136" i="12"/>
  <c r="N133" i="12"/>
  <c r="Y197" i="12"/>
  <c r="Z197" i="12" s="1"/>
  <c r="AA197" i="12" s="1"/>
  <c r="R206" i="12"/>
  <c r="Q31" i="17"/>
  <c r="Q33" i="17" s="1"/>
  <c r="R30" i="17" s="1"/>
  <c r="O49" i="17"/>
  <c r="O51" i="17" s="1"/>
  <c r="P48" i="17" s="1"/>
  <c r="U204" i="12"/>
  <c r="Q43" i="17"/>
  <c r="Q45" i="17" s="1"/>
  <c r="R42" i="17" s="1"/>
  <c r="R228" i="12"/>
  <c r="T216" i="12"/>
  <c r="S240" i="12"/>
  <c r="P37" i="17"/>
  <c r="P39" i="17" s="1"/>
  <c r="Q36" i="17" s="1"/>
  <c r="Q192" i="12"/>
  <c r="N105" i="12" l="1"/>
  <c r="S194" i="12"/>
  <c r="P208" i="12"/>
  <c r="Q208" i="12" s="1"/>
  <c r="R208" i="12" s="1"/>
  <c r="S208" i="12" s="1"/>
  <c r="T208" i="12" s="1"/>
  <c r="U208" i="12" s="1"/>
  <c r="V208" i="12" s="1"/>
  <c r="W208" i="12" s="1"/>
  <c r="X208" i="12" s="1"/>
  <c r="Y208" i="12" s="1"/>
  <c r="Z208" i="12" s="1"/>
  <c r="AA208" i="12" s="1"/>
  <c r="S256" i="12"/>
  <c r="T256" i="12" s="1"/>
  <c r="U256" i="12" s="1"/>
  <c r="V256" i="12" s="1"/>
  <c r="W256" i="12" s="1"/>
  <c r="X256" i="12" s="1"/>
  <c r="Y256" i="12" s="1"/>
  <c r="Z256" i="12" s="1"/>
  <c r="AA256" i="12" s="1"/>
  <c r="R257" i="12"/>
  <c r="N196" i="12"/>
  <c r="N198" i="12" s="1"/>
  <c r="M198" i="12"/>
  <c r="P207" i="12"/>
  <c r="O210" i="12"/>
  <c r="U245" i="12"/>
  <c r="V245" i="12" s="1"/>
  <c r="W245" i="12" s="1"/>
  <c r="X245" i="12" s="1"/>
  <c r="Y245" i="12" s="1"/>
  <c r="Z245" i="12" s="1"/>
  <c r="AA245" i="12" s="1"/>
  <c r="Q209" i="12"/>
  <c r="O234" i="12"/>
  <c r="P230" i="12"/>
  <c r="S257" i="12"/>
  <c r="T257" i="12" s="1"/>
  <c r="U257" i="12" s="1"/>
  <c r="V257" i="12" s="1"/>
  <c r="F27" i="17"/>
  <c r="G24" i="17" s="1"/>
  <c r="M55" i="12"/>
  <c r="N50" i="12" s="1"/>
  <c r="M75" i="12"/>
  <c r="N70" i="12" s="1"/>
  <c r="N258" i="12"/>
  <c r="N74" i="12" s="1"/>
  <c r="O252" i="12"/>
  <c r="O258" i="12" s="1"/>
  <c r="E30" i="13"/>
  <c r="D58" i="13"/>
  <c r="E56" i="13"/>
  <c r="E57" i="13" s="1"/>
  <c r="F58" i="17"/>
  <c r="F59" i="17" s="1"/>
  <c r="N152" i="12"/>
  <c r="O149" i="12"/>
  <c r="O116" i="12"/>
  <c r="P113" i="12"/>
  <c r="L261" i="12"/>
  <c r="L172" i="12" s="1"/>
  <c r="L173" i="12" s="1"/>
  <c r="M170" i="12" s="1"/>
  <c r="O215" i="12"/>
  <c r="N222" i="12"/>
  <c r="G87" i="6"/>
  <c r="G92" i="6" s="1"/>
  <c r="G91" i="6"/>
  <c r="G93" i="6" s="1"/>
  <c r="H306" i="6"/>
  <c r="H283" i="6"/>
  <c r="H307" i="6" s="1"/>
  <c r="H82" i="6" s="1"/>
  <c r="H38" i="6" s="1"/>
  <c r="H41" i="6" s="1"/>
  <c r="N136" i="12"/>
  <c r="O133" i="12"/>
  <c r="M44" i="12"/>
  <c r="M45" i="12" s="1"/>
  <c r="N40" i="12" s="1"/>
  <c r="P191" i="12"/>
  <c r="G37" i="13"/>
  <c r="S31" i="13"/>
  <c r="AD31" i="13"/>
  <c r="J119" i="12"/>
  <c r="J83" i="12" s="1"/>
  <c r="J9" i="12" s="1"/>
  <c r="J24" i="12"/>
  <c r="J25" i="12" s="1"/>
  <c r="K20" i="12" s="1"/>
  <c r="R141" i="12"/>
  <c r="N108" i="12"/>
  <c r="N54" i="12" s="1"/>
  <c r="O105" i="12"/>
  <c r="F12" i="12"/>
  <c r="F14" i="12"/>
  <c r="G5" i="12"/>
  <c r="F77" i="12"/>
  <c r="K9" i="12"/>
  <c r="N239" i="12"/>
  <c r="M246" i="12"/>
  <c r="M64" i="12" s="1"/>
  <c r="M65" i="12" s="1"/>
  <c r="N60" i="12" s="1"/>
  <c r="M163" i="12"/>
  <c r="M127" i="12" s="1"/>
  <c r="M128" i="12" s="1"/>
  <c r="N126" i="12" s="1"/>
  <c r="AF31" i="13"/>
  <c r="U31" i="13"/>
  <c r="I37" i="13"/>
  <c r="K119" i="12"/>
  <c r="K83" i="12" s="1"/>
  <c r="K24" i="12"/>
  <c r="O160" i="12"/>
  <c r="P157" i="12"/>
  <c r="H66" i="6"/>
  <c r="H79" i="6" s="1"/>
  <c r="P142" i="12"/>
  <c r="O144" i="12"/>
  <c r="L89" i="12"/>
  <c r="L100" i="12"/>
  <c r="L34" i="12" s="1"/>
  <c r="L35" i="12" s="1"/>
  <c r="M30" i="12" s="1"/>
  <c r="M97" i="12"/>
  <c r="F108" i="8"/>
  <c r="F113" i="8" s="1"/>
  <c r="F112" i="8"/>
  <c r="I84" i="12"/>
  <c r="J82" i="12" s="1"/>
  <c r="F10" i="6"/>
  <c r="F57" i="6"/>
  <c r="F7" i="6" s="1"/>
  <c r="S206" i="12"/>
  <c r="P49" i="17"/>
  <c r="P51" i="17" s="1"/>
  <c r="Q48" i="17" s="1"/>
  <c r="R31" i="17"/>
  <c r="R33" i="17" s="1"/>
  <c r="S30" i="17" s="1"/>
  <c r="S228" i="12"/>
  <c r="V204" i="12"/>
  <c r="T240" i="12"/>
  <c r="Q37" i="17"/>
  <c r="Q39" i="17" s="1"/>
  <c r="R36" i="17" s="1"/>
  <c r="R192" i="12"/>
  <c r="U216" i="12"/>
  <c r="R43" i="17"/>
  <c r="R45" i="17" s="1"/>
  <c r="S42" i="17" s="1"/>
  <c r="F114" i="8" l="1"/>
  <c r="F83" i="8" s="1"/>
  <c r="F84" i="8" s="1"/>
  <c r="F72" i="8" s="1"/>
  <c r="F73" i="8" s="1"/>
  <c r="F12" i="8" s="1"/>
  <c r="F16" i="8" s="1"/>
  <c r="G88" i="6"/>
  <c r="W257" i="12"/>
  <c r="X257" i="12" s="1"/>
  <c r="Y257" i="12" s="1"/>
  <c r="F11" i="6"/>
  <c r="F109" i="8"/>
  <c r="Q230" i="12"/>
  <c r="P234" i="12"/>
  <c r="R209" i="12"/>
  <c r="S209" i="12" s="1"/>
  <c r="T209" i="12" s="1"/>
  <c r="U209" i="12" s="1"/>
  <c r="V209" i="12" s="1"/>
  <c r="W209" i="12" s="1"/>
  <c r="X209" i="12" s="1"/>
  <c r="Y209" i="12" s="1"/>
  <c r="Z209" i="12" s="1"/>
  <c r="AA209" i="12" s="1"/>
  <c r="P210" i="12"/>
  <c r="Q207" i="12"/>
  <c r="T194" i="12"/>
  <c r="U194" i="12" s="1"/>
  <c r="V194" i="12" s="1"/>
  <c r="O196" i="12"/>
  <c r="N55" i="12"/>
  <c r="O50" i="12" s="1"/>
  <c r="N75" i="12"/>
  <c r="O70" i="12" s="1"/>
  <c r="N163" i="12"/>
  <c r="N127" i="12" s="1"/>
  <c r="N128" i="12" s="1"/>
  <c r="O126" i="12" s="1"/>
  <c r="P252" i="12"/>
  <c r="M261" i="12"/>
  <c r="M172" i="12" s="1"/>
  <c r="M173" i="12" s="1"/>
  <c r="N170" i="12" s="1"/>
  <c r="H184" i="3"/>
  <c r="H26" i="8" s="1"/>
  <c r="H27" i="8" s="1"/>
  <c r="H42" i="6"/>
  <c r="S141" i="12"/>
  <c r="H285" i="6"/>
  <c r="H309" i="6" s="1"/>
  <c r="G10" i="12"/>
  <c r="G12" i="12" s="1"/>
  <c r="O74" i="12"/>
  <c r="AG31" i="13"/>
  <c r="J37" i="13"/>
  <c r="V31" i="13"/>
  <c r="H85" i="6"/>
  <c r="H86" i="6" s="1"/>
  <c r="F55" i="13"/>
  <c r="F38" i="13"/>
  <c r="F39" i="13" s="1"/>
  <c r="F31" i="13" s="1"/>
  <c r="R30" i="13"/>
  <c r="AC30" i="13"/>
  <c r="O136" i="12"/>
  <c r="P133" i="12"/>
  <c r="O152" i="12"/>
  <c r="P149" i="12"/>
  <c r="D59" i="13"/>
  <c r="D60" i="13" s="1"/>
  <c r="O239" i="12"/>
  <c r="N246" i="12"/>
  <c r="P215" i="12"/>
  <c r="O222" i="12"/>
  <c r="L92" i="12"/>
  <c r="M89" i="12"/>
  <c r="Q191" i="12"/>
  <c r="F56" i="13"/>
  <c r="E58" i="13"/>
  <c r="E59" i="13" s="1"/>
  <c r="E60" i="13" s="1"/>
  <c r="P116" i="12"/>
  <c r="Q113" i="12"/>
  <c r="Q142" i="12"/>
  <c r="P144" i="12"/>
  <c r="K25" i="12"/>
  <c r="L20" i="12" s="1"/>
  <c r="G95" i="6"/>
  <c r="G56" i="6"/>
  <c r="M100" i="12"/>
  <c r="M34" i="12" s="1"/>
  <c r="M35" i="12" s="1"/>
  <c r="N30" i="12" s="1"/>
  <c r="N97" i="12"/>
  <c r="J84" i="12"/>
  <c r="K82" i="12" s="1"/>
  <c r="K84" i="12" s="1"/>
  <c r="L82" i="12" s="1"/>
  <c r="P160" i="12"/>
  <c r="Q157" i="12"/>
  <c r="O108" i="12"/>
  <c r="O54" i="12" s="1"/>
  <c r="P105" i="12"/>
  <c r="N44" i="12"/>
  <c r="N45" i="12" s="1"/>
  <c r="O40" i="12" s="1"/>
  <c r="G25" i="17"/>
  <c r="G56" i="17" s="1"/>
  <c r="G54" i="13" s="1"/>
  <c r="G55" i="17"/>
  <c r="T206" i="12"/>
  <c r="R37" i="17"/>
  <c r="R39" i="17" s="1"/>
  <c r="S36" i="17" s="1"/>
  <c r="S43" i="17"/>
  <c r="S45" i="17" s="1"/>
  <c r="T42" i="17" s="1"/>
  <c r="Q49" i="17"/>
  <c r="Q51" i="17" s="1"/>
  <c r="R48" i="17" s="1"/>
  <c r="S192" i="12"/>
  <c r="W204" i="12"/>
  <c r="S31" i="17"/>
  <c r="S33" i="17" s="1"/>
  <c r="T30" i="17" s="1"/>
  <c r="U240" i="12"/>
  <c r="V216" i="12"/>
  <c r="T228" i="12"/>
  <c r="Q210" i="12" l="1"/>
  <c r="R207" i="12"/>
  <c r="R210" i="12" s="1"/>
  <c r="P196" i="12"/>
  <c r="O198" i="12"/>
  <c r="R230" i="12"/>
  <c r="Q234" i="12"/>
  <c r="Z257" i="12"/>
  <c r="AA257" i="12" s="1"/>
  <c r="W194" i="12"/>
  <c r="X194" i="12" s="1"/>
  <c r="Y194" i="12" s="1"/>
  <c r="Z194" i="12" s="1"/>
  <c r="AA194" i="12" s="1"/>
  <c r="S207" i="12"/>
  <c r="O55" i="12"/>
  <c r="P50" i="12" s="1"/>
  <c r="O75" i="12"/>
  <c r="P70" i="12" s="1"/>
  <c r="O163" i="12"/>
  <c r="O127" i="12" s="1"/>
  <c r="O128" i="12" s="1"/>
  <c r="P126" i="12" s="1"/>
  <c r="P258" i="12"/>
  <c r="P74" i="12" s="1"/>
  <c r="Q252" i="12"/>
  <c r="R252" i="12" s="1"/>
  <c r="R258" i="12" s="1"/>
  <c r="G27" i="17"/>
  <c r="H24" i="17" s="1"/>
  <c r="F30" i="13"/>
  <c r="G38" i="13"/>
  <c r="G39" i="13" s="1"/>
  <c r="G31" i="13" s="1"/>
  <c r="G55" i="13"/>
  <c r="S30" i="13"/>
  <c r="AD30" i="13"/>
  <c r="P33" i="13"/>
  <c r="P34" i="13" s="1"/>
  <c r="D33" i="13"/>
  <c r="D34" i="13" s="1"/>
  <c r="D4" i="14" s="1"/>
  <c r="D64" i="13"/>
  <c r="AA33" i="13" s="1"/>
  <c r="AA34" i="13" s="1"/>
  <c r="T141" i="12"/>
  <c r="R142" i="12"/>
  <c r="Q144" i="12"/>
  <c r="Q116" i="12"/>
  <c r="R113" i="12"/>
  <c r="P108" i="12"/>
  <c r="P54" i="12" s="1"/>
  <c r="Q105" i="12"/>
  <c r="H43" i="6"/>
  <c r="H44" i="6" s="1"/>
  <c r="H45" i="6" s="1"/>
  <c r="H19" i="6" s="1"/>
  <c r="H20" i="6" s="1"/>
  <c r="D22" i="6" s="1"/>
  <c r="E33" i="13"/>
  <c r="E34" i="13" s="1"/>
  <c r="E4" i="14" s="1"/>
  <c r="E6" i="14" s="1"/>
  <c r="E13" i="14" s="1"/>
  <c r="E64" i="13"/>
  <c r="AB33" i="13" s="1"/>
  <c r="AB34" i="13" s="1"/>
  <c r="Q33" i="13"/>
  <c r="Q34" i="13" s="1"/>
  <c r="O44" i="12"/>
  <c r="O45" i="12" s="1"/>
  <c r="P40" i="12" s="1"/>
  <c r="P152" i="12"/>
  <c r="Q149" i="12"/>
  <c r="F57" i="13"/>
  <c r="H28" i="8"/>
  <c r="H29" i="8" s="1"/>
  <c r="H32" i="8" s="1"/>
  <c r="H36" i="8" s="1"/>
  <c r="H13" i="8" s="1"/>
  <c r="H16" i="8" s="1"/>
  <c r="G20" i="8" s="1"/>
  <c r="D5" i="14" s="1"/>
  <c r="R191" i="12"/>
  <c r="N64" i="12"/>
  <c r="N65" i="12" s="1"/>
  <c r="O60" i="12" s="1"/>
  <c r="N261" i="12"/>
  <c r="N172" i="12" s="1"/>
  <c r="P239" i="12"/>
  <c r="O246" i="12"/>
  <c r="O64" i="12" s="1"/>
  <c r="N100" i="12"/>
  <c r="N34" i="12" s="1"/>
  <c r="N35" i="12" s="1"/>
  <c r="O30" i="12" s="1"/>
  <c r="O97" i="12"/>
  <c r="M92" i="12"/>
  <c r="N89" i="12"/>
  <c r="L119" i="12"/>
  <c r="L83" i="12" s="1"/>
  <c r="L24" i="12"/>
  <c r="L25" i="12" s="1"/>
  <c r="M20" i="12" s="1"/>
  <c r="Q160" i="12"/>
  <c r="R157" i="12"/>
  <c r="G10" i="6"/>
  <c r="G57" i="6"/>
  <c r="G7" i="6" s="1"/>
  <c r="G11" i="6" s="1"/>
  <c r="P222" i="12"/>
  <c r="Q215" i="12"/>
  <c r="H87" i="6"/>
  <c r="H92" i="6" s="1"/>
  <c r="H88" i="6"/>
  <c r="H91" i="6"/>
  <c r="H93" i="6" s="1"/>
  <c r="G77" i="12"/>
  <c r="G14" i="12"/>
  <c r="H5" i="12"/>
  <c r="H10" i="12" s="1"/>
  <c r="P136" i="12"/>
  <c r="Q133" i="12"/>
  <c r="U206" i="12"/>
  <c r="R49" i="17"/>
  <c r="R51" i="17" s="1"/>
  <c r="S48" i="17" s="1"/>
  <c r="X204" i="12"/>
  <c r="W216" i="12"/>
  <c r="T192" i="12"/>
  <c r="S37" i="17"/>
  <c r="S39" i="17" s="1"/>
  <c r="T36" i="17" s="1"/>
  <c r="T31" i="17"/>
  <c r="T33" i="17" s="1"/>
  <c r="U30" i="17" s="1"/>
  <c r="T43" i="17"/>
  <c r="T45" i="17" s="1"/>
  <c r="U42" i="17" s="1"/>
  <c r="V240" i="12"/>
  <c r="U228" i="12"/>
  <c r="T207" i="12" l="1"/>
  <c r="S210" i="12"/>
  <c r="S230" i="12"/>
  <c r="R234" i="12"/>
  <c r="Q196" i="12"/>
  <c r="P198" i="12"/>
  <c r="P55" i="12"/>
  <c r="Q50" i="12" s="1"/>
  <c r="P75" i="12"/>
  <c r="Q70" i="12" s="1"/>
  <c r="P35" i="13"/>
  <c r="G58" i="17"/>
  <c r="G59" i="17" s="1"/>
  <c r="Q258" i="12"/>
  <c r="Q74" i="12" s="1"/>
  <c r="S252" i="12"/>
  <c r="P163" i="12"/>
  <c r="P127" i="12" s="1"/>
  <c r="P128" i="12" s="1"/>
  <c r="Q126" i="12" s="1"/>
  <c r="O65" i="12"/>
  <c r="P60" i="12" s="1"/>
  <c r="Q35" i="13"/>
  <c r="G30" i="13"/>
  <c r="Q136" i="12"/>
  <c r="R133" i="12"/>
  <c r="Q239" i="12"/>
  <c r="P246" i="12"/>
  <c r="R215" i="12"/>
  <c r="Q222" i="12"/>
  <c r="Q152" i="12"/>
  <c r="R149" i="12"/>
  <c r="H12" i="12"/>
  <c r="H77" i="12"/>
  <c r="H14" i="12"/>
  <c r="I5" i="12"/>
  <c r="I10" i="12" s="1"/>
  <c r="I77" i="12" s="1"/>
  <c r="N92" i="12"/>
  <c r="O89" i="12"/>
  <c r="S191" i="12"/>
  <c r="H95" i="6"/>
  <c r="H56" i="6"/>
  <c r="H25" i="17"/>
  <c r="H56" i="17" s="1"/>
  <c r="H54" i="13" s="1"/>
  <c r="H55" i="17"/>
  <c r="D6" i="14"/>
  <c r="D13" i="14" s="1"/>
  <c r="D35" i="13"/>
  <c r="O261" i="12"/>
  <c r="O172" i="12" s="1"/>
  <c r="L9" i="12"/>
  <c r="N173" i="12"/>
  <c r="O170" i="12" s="1"/>
  <c r="G56" i="13"/>
  <c r="G57" i="13" s="1"/>
  <c r="F58" i="13"/>
  <c r="F59" i="13" s="1"/>
  <c r="F60" i="13" s="1"/>
  <c r="S142" i="12"/>
  <c r="R144" i="12"/>
  <c r="P44" i="12"/>
  <c r="P45" i="12" s="1"/>
  <c r="Q40" i="12" s="1"/>
  <c r="U141" i="12"/>
  <c r="Q108" i="12"/>
  <c r="Q54" i="12" s="1"/>
  <c r="R105" i="12"/>
  <c r="M119" i="12"/>
  <c r="M83" i="12" s="1"/>
  <c r="M9" i="12" s="1"/>
  <c r="M24" i="12"/>
  <c r="M25" i="12" s="1"/>
  <c r="N20" i="12" s="1"/>
  <c r="R160" i="12"/>
  <c r="S157" i="12"/>
  <c r="O100" i="12"/>
  <c r="O34" i="12" s="1"/>
  <c r="O35" i="12" s="1"/>
  <c r="P30" i="12" s="1"/>
  <c r="P97" i="12"/>
  <c r="E35" i="13"/>
  <c r="R116" i="12"/>
  <c r="S113" i="12"/>
  <c r="L84" i="12"/>
  <c r="M82" i="12" s="1"/>
  <c r="V206" i="12"/>
  <c r="V228" i="12"/>
  <c r="W240" i="12"/>
  <c r="X216" i="12"/>
  <c r="S49" i="17"/>
  <c r="S51" i="17" s="1"/>
  <c r="T48" i="17" s="1"/>
  <c r="U192" i="12"/>
  <c r="U31" i="17"/>
  <c r="U33" i="17" s="1"/>
  <c r="V30" i="17" s="1"/>
  <c r="U43" i="17"/>
  <c r="U45" i="17" s="1"/>
  <c r="V42" i="17" s="1"/>
  <c r="T37" i="17"/>
  <c r="T39" i="17" s="1"/>
  <c r="U36" i="17" s="1"/>
  <c r="Y204" i="12"/>
  <c r="T230" i="12" l="1"/>
  <c r="S234" i="12"/>
  <c r="R196" i="12"/>
  <c r="Q198" i="12"/>
  <c r="M84" i="12"/>
  <c r="N82" i="12" s="1"/>
  <c r="U207" i="12"/>
  <c r="T210" i="12"/>
  <c r="Q55" i="12"/>
  <c r="R50" i="12" s="1"/>
  <c r="Q44" i="12"/>
  <c r="Q45" i="12" s="1"/>
  <c r="R40" i="12" s="1"/>
  <c r="Q75" i="12"/>
  <c r="R70" i="12" s="1"/>
  <c r="S258" i="12"/>
  <c r="T252" i="12"/>
  <c r="T258" i="12" s="1"/>
  <c r="Q163" i="12"/>
  <c r="Q127" i="12" s="1"/>
  <c r="Q128" i="12" s="1"/>
  <c r="R126" i="12" s="1"/>
  <c r="H27" i="17"/>
  <c r="H58" i="17" s="1"/>
  <c r="H59" i="17" s="1"/>
  <c r="I12" i="12"/>
  <c r="I56" i="4" s="1"/>
  <c r="I55" i="4" s="1"/>
  <c r="S160" i="12"/>
  <c r="T157" i="12"/>
  <c r="S215" i="12"/>
  <c r="R222" i="12"/>
  <c r="J5" i="12"/>
  <c r="J10" i="12" s="1"/>
  <c r="J12" i="12" s="1"/>
  <c r="J56" i="4" s="1"/>
  <c r="J55" i="4" s="1"/>
  <c r="S116" i="12"/>
  <c r="T113" i="12"/>
  <c r="R74" i="12"/>
  <c r="R108" i="12"/>
  <c r="R54" i="12" s="1"/>
  <c r="S105" i="12"/>
  <c r="T142" i="12"/>
  <c r="S144" i="12"/>
  <c r="H56" i="13"/>
  <c r="G58" i="13"/>
  <c r="G59" i="13" s="1"/>
  <c r="G60" i="13" s="1"/>
  <c r="AE30" i="13"/>
  <c r="T30" i="13"/>
  <c r="H55" i="13"/>
  <c r="H38" i="13"/>
  <c r="H39" i="13" s="1"/>
  <c r="H31" i="13" s="1"/>
  <c r="F64" i="13"/>
  <c r="AC33" i="13" s="1"/>
  <c r="AC34" i="13" s="1"/>
  <c r="F33" i="13"/>
  <c r="F34" i="13" s="1"/>
  <c r="F4" i="14" s="1"/>
  <c r="F6" i="14" s="1"/>
  <c r="F13" i="14" s="1"/>
  <c r="F17" i="14" s="1"/>
  <c r="F19" i="14" s="1"/>
  <c r="R33" i="13"/>
  <c r="R34" i="13" s="1"/>
  <c r="R136" i="12"/>
  <c r="S133" i="12"/>
  <c r="V141" i="12"/>
  <c r="N119" i="12"/>
  <c r="N83" i="12" s="1"/>
  <c r="N9" i="12" s="1"/>
  <c r="N24" i="12"/>
  <c r="N25" i="12" s="1"/>
  <c r="O20" i="12" s="1"/>
  <c r="H10" i="6"/>
  <c r="H57" i="6"/>
  <c r="H7" i="6" s="1"/>
  <c r="H11" i="6" s="1"/>
  <c r="D13" i="6" s="1"/>
  <c r="D24" i="6" s="1"/>
  <c r="P64" i="12"/>
  <c r="P65" i="12" s="1"/>
  <c r="Q60" i="12" s="1"/>
  <c r="P261" i="12"/>
  <c r="P172" i="12" s="1"/>
  <c r="I14" i="12"/>
  <c r="R239" i="12"/>
  <c r="Q246" i="12"/>
  <c r="Q64" i="12" s="1"/>
  <c r="P100" i="12"/>
  <c r="P34" i="12" s="1"/>
  <c r="P35" i="12" s="1"/>
  <c r="Q30" i="12" s="1"/>
  <c r="Q97" i="12"/>
  <c r="E17" i="14"/>
  <c r="E19" i="14" s="1"/>
  <c r="T191" i="12"/>
  <c r="R152" i="12"/>
  <c r="S149" i="12"/>
  <c r="O173" i="12"/>
  <c r="P170" i="12" s="1"/>
  <c r="O92" i="12"/>
  <c r="P89" i="12"/>
  <c r="W206" i="12"/>
  <c r="V31" i="17"/>
  <c r="V33" i="17" s="1"/>
  <c r="W30" i="17" s="1"/>
  <c r="X240" i="12"/>
  <c r="W228" i="12"/>
  <c r="U37" i="17"/>
  <c r="U39" i="17" s="1"/>
  <c r="V36" i="17" s="1"/>
  <c r="T49" i="17"/>
  <c r="T51" i="17" s="1"/>
  <c r="U48" i="17" s="1"/>
  <c r="Y216" i="12"/>
  <c r="V43" i="17"/>
  <c r="V45" i="17" s="1"/>
  <c r="W42" i="17" s="1"/>
  <c r="Z204" i="12"/>
  <c r="V192" i="12"/>
  <c r="S196" i="12" l="1"/>
  <c r="R198" i="12"/>
  <c r="N84" i="12"/>
  <c r="O82" i="12" s="1"/>
  <c r="V207" i="12"/>
  <c r="U210" i="12"/>
  <c r="U230" i="12"/>
  <c r="T234" i="12"/>
  <c r="R55" i="12"/>
  <c r="S50" i="12" s="1"/>
  <c r="R163" i="12"/>
  <c r="R127" i="12" s="1"/>
  <c r="R75" i="12"/>
  <c r="S70" i="12" s="1"/>
  <c r="R128" i="12"/>
  <c r="S126" i="12" s="1"/>
  <c r="U30" i="13"/>
  <c r="I55" i="13"/>
  <c r="AF30" i="13"/>
  <c r="U252" i="12"/>
  <c r="I24" i="17"/>
  <c r="I55" i="17" s="1"/>
  <c r="I38" i="13"/>
  <c r="I39" i="13" s="1"/>
  <c r="I31" i="13" s="1"/>
  <c r="S74" i="12"/>
  <c r="R35" i="13"/>
  <c r="H30" i="13"/>
  <c r="Q261" i="12"/>
  <c r="Q172" i="12" s="1"/>
  <c r="G64" i="13"/>
  <c r="AD33" i="13" s="1"/>
  <c r="AD34" i="13" s="1"/>
  <c r="S33" i="13"/>
  <c r="S34" i="13" s="1"/>
  <c r="G33" i="13"/>
  <c r="G34" i="13" s="1"/>
  <c r="G4" i="14" s="1"/>
  <c r="G6" i="14" s="1"/>
  <c r="G13" i="14" s="1"/>
  <c r="G17" i="14" s="1"/>
  <c r="G19" i="14" s="1"/>
  <c r="W141" i="12"/>
  <c r="S152" i="12"/>
  <c r="T149" i="12"/>
  <c r="U142" i="12"/>
  <c r="T144" i="12"/>
  <c r="R44" i="12"/>
  <c r="R45" i="12" s="1"/>
  <c r="S40" i="12" s="1"/>
  <c r="Q65" i="12"/>
  <c r="R60" i="12" s="1"/>
  <c r="O84" i="12"/>
  <c r="P82" i="12" s="1"/>
  <c r="S136" i="12"/>
  <c r="T133" i="12"/>
  <c r="S108" i="12"/>
  <c r="S54" i="12" s="1"/>
  <c r="T105" i="12"/>
  <c r="T215" i="12"/>
  <c r="S222" i="12"/>
  <c r="Q100" i="12"/>
  <c r="Q34" i="12" s="1"/>
  <c r="Q35" i="12" s="1"/>
  <c r="R30" i="12" s="1"/>
  <c r="R97" i="12"/>
  <c r="P92" i="12"/>
  <c r="Q89" i="12"/>
  <c r="S239" i="12"/>
  <c r="R246" i="12"/>
  <c r="R64" i="12" s="1"/>
  <c r="O119" i="12"/>
  <c r="O83" i="12" s="1"/>
  <c r="O9" i="12" s="1"/>
  <c r="O24" i="12"/>
  <c r="O25" i="12" s="1"/>
  <c r="P20" i="12" s="1"/>
  <c r="U191" i="12"/>
  <c r="T160" i="12"/>
  <c r="U157" i="12"/>
  <c r="P173" i="12"/>
  <c r="Q170" i="12" s="1"/>
  <c r="F35" i="13"/>
  <c r="T116" i="12"/>
  <c r="U113" i="12"/>
  <c r="X206" i="12"/>
  <c r="V37" i="17"/>
  <c r="V39" i="17" s="1"/>
  <c r="W36" i="17" s="1"/>
  <c r="U49" i="17"/>
  <c r="U51" i="17" s="1"/>
  <c r="V48" i="17" s="1"/>
  <c r="J38" i="13"/>
  <c r="J39" i="13" s="1"/>
  <c r="J31" i="13" s="1"/>
  <c r="J55" i="13"/>
  <c r="V30" i="13"/>
  <c r="AG30" i="13"/>
  <c r="W43" i="17"/>
  <c r="W45" i="17" s="1"/>
  <c r="X42" i="17" s="1"/>
  <c r="X228" i="12"/>
  <c r="Y240" i="12"/>
  <c r="AF32" i="13"/>
  <c r="I53" i="13"/>
  <c r="I32" i="13"/>
  <c r="U32" i="13"/>
  <c r="W31" i="17"/>
  <c r="W33" i="17" s="1"/>
  <c r="X30" i="17" s="1"/>
  <c r="AA204" i="12"/>
  <c r="Z216" i="12"/>
  <c r="W192" i="12"/>
  <c r="J14" i="12"/>
  <c r="J77" i="12"/>
  <c r="K5" i="12"/>
  <c r="W207" i="12" l="1"/>
  <c r="V210" i="12"/>
  <c r="V230" i="12"/>
  <c r="U234" i="12"/>
  <c r="T196" i="12"/>
  <c r="S198" i="12"/>
  <c r="S55" i="12"/>
  <c r="T50" i="12" s="1"/>
  <c r="S163" i="12"/>
  <c r="S127" i="12" s="1"/>
  <c r="S128" i="12" s="1"/>
  <c r="T126" i="12" s="1"/>
  <c r="I30" i="13"/>
  <c r="S75" i="12"/>
  <c r="T70" i="12" s="1"/>
  <c r="I25" i="17"/>
  <c r="I56" i="17" s="1"/>
  <c r="I54" i="13" s="1"/>
  <c r="T74" i="12"/>
  <c r="Q173" i="12"/>
  <c r="R170" i="12" s="1"/>
  <c r="U258" i="12"/>
  <c r="V252" i="12"/>
  <c r="G35" i="13"/>
  <c r="R100" i="12"/>
  <c r="R34" i="12" s="1"/>
  <c r="R35" i="12" s="1"/>
  <c r="S30" i="12" s="1"/>
  <c r="S97" i="12"/>
  <c r="X141" i="12"/>
  <c r="R65" i="12"/>
  <c r="S60" i="12" s="1"/>
  <c r="S44" i="12"/>
  <c r="S45" i="12" s="1"/>
  <c r="T40" i="12" s="1"/>
  <c r="U160" i="12"/>
  <c r="V157" i="12"/>
  <c r="T239" i="12"/>
  <c r="S246" i="12"/>
  <c r="U215" i="12"/>
  <c r="T222" i="12"/>
  <c r="U116" i="12"/>
  <c r="V113" i="12"/>
  <c r="S35" i="13"/>
  <c r="V142" i="12"/>
  <c r="U144" i="12"/>
  <c r="V191" i="12"/>
  <c r="T108" i="12"/>
  <c r="T54" i="12" s="1"/>
  <c r="U105" i="12"/>
  <c r="R261" i="12"/>
  <c r="R172" i="12" s="1"/>
  <c r="Q92" i="12"/>
  <c r="R89" i="12"/>
  <c r="T152" i="12"/>
  <c r="U149" i="12"/>
  <c r="P119" i="12"/>
  <c r="P83" i="12" s="1"/>
  <c r="P9" i="12" s="1"/>
  <c r="P24" i="12"/>
  <c r="P25" i="12" s="1"/>
  <c r="Q20" i="12" s="1"/>
  <c r="T136" i="12"/>
  <c r="U133" i="12"/>
  <c r="J30" i="13"/>
  <c r="Y206" i="12"/>
  <c r="V49" i="17"/>
  <c r="V51" i="17" s="1"/>
  <c r="W48" i="17" s="1"/>
  <c r="W37" i="17"/>
  <c r="W39" i="17" s="1"/>
  <c r="X36" i="17" s="1"/>
  <c r="J32" i="13"/>
  <c r="V32" i="13"/>
  <c r="AG32" i="13"/>
  <c r="J53" i="13"/>
  <c r="K10" i="12"/>
  <c r="K12" i="12" s="1"/>
  <c r="Y228" i="12"/>
  <c r="X31" i="17"/>
  <c r="X33" i="17" s="1"/>
  <c r="Y30" i="17" s="1"/>
  <c r="Z240" i="12"/>
  <c r="AA216" i="12"/>
  <c r="X43" i="17"/>
  <c r="X45" i="17" s="1"/>
  <c r="Y42" i="17" s="1"/>
  <c r="X192" i="12"/>
  <c r="W230" i="12" l="1"/>
  <c r="V234" i="12"/>
  <c r="U196" i="12"/>
  <c r="T198" i="12"/>
  <c r="X207" i="12"/>
  <c r="W210" i="12"/>
  <c r="T75" i="12"/>
  <c r="U70" i="12" s="1"/>
  <c r="T55" i="12"/>
  <c r="U50" i="12" s="1"/>
  <c r="T163" i="12"/>
  <c r="T127" i="12" s="1"/>
  <c r="T128" i="12" s="1"/>
  <c r="U126" i="12" s="1"/>
  <c r="I27" i="17"/>
  <c r="I58" i="17" s="1"/>
  <c r="I59" i="17" s="1"/>
  <c r="R173" i="12"/>
  <c r="S170" i="12" s="1"/>
  <c r="P84" i="12"/>
  <c r="Q82" i="12" s="1"/>
  <c r="V258" i="12"/>
  <c r="W252" i="12"/>
  <c r="U74" i="12"/>
  <c r="U75" i="12" s="1"/>
  <c r="V70" i="12" s="1"/>
  <c r="R92" i="12"/>
  <c r="S89" i="12"/>
  <c r="Q119" i="12"/>
  <c r="Q83" i="12" s="1"/>
  <c r="Q9" i="12" s="1"/>
  <c r="Q24" i="12"/>
  <c r="Q25" i="12" s="1"/>
  <c r="R20" i="12" s="1"/>
  <c r="W191" i="12"/>
  <c r="U108" i="12"/>
  <c r="U54" i="12" s="1"/>
  <c r="V105" i="12"/>
  <c r="V215" i="12"/>
  <c r="U222" i="12"/>
  <c r="Y141" i="12"/>
  <c r="W142" i="12"/>
  <c r="V144" i="12"/>
  <c r="S64" i="12"/>
  <c r="S65" i="12" s="1"/>
  <c r="T60" i="12" s="1"/>
  <c r="S261" i="12"/>
  <c r="S172" i="12" s="1"/>
  <c r="U136" i="12"/>
  <c r="V133" i="12"/>
  <c r="V116" i="12"/>
  <c r="W113" i="12"/>
  <c r="T44" i="12"/>
  <c r="T45" i="12" s="1"/>
  <c r="U40" i="12" s="1"/>
  <c r="U239" i="12"/>
  <c r="T246" i="12"/>
  <c r="T64" i="12" s="1"/>
  <c r="S100" i="12"/>
  <c r="S34" i="12" s="1"/>
  <c r="S35" i="12" s="1"/>
  <c r="T30" i="12" s="1"/>
  <c r="T97" i="12"/>
  <c r="U152" i="12"/>
  <c r="V149" i="12"/>
  <c r="V160" i="12"/>
  <c r="W157" i="12"/>
  <c r="Z206" i="12"/>
  <c r="Y43" i="17"/>
  <c r="Y45" i="17" s="1"/>
  <c r="Z42" i="17" s="1"/>
  <c r="X37" i="17"/>
  <c r="X39" i="17" s="1"/>
  <c r="Y36" i="17" s="1"/>
  <c r="Z228" i="12"/>
  <c r="AA240" i="12"/>
  <c r="Y31" i="17"/>
  <c r="Y33" i="17" s="1"/>
  <c r="Z30" i="17" s="1"/>
  <c r="W49" i="17"/>
  <c r="W51" i="17" s="1"/>
  <c r="X48" i="17" s="1"/>
  <c r="Y192" i="12"/>
  <c r="K14" i="12"/>
  <c r="L5" i="12"/>
  <c r="K77" i="12"/>
  <c r="V196" i="12" l="1"/>
  <c r="U198" i="12"/>
  <c r="Y207" i="12"/>
  <c r="X210" i="12"/>
  <c r="X230" i="12"/>
  <c r="W234" i="12"/>
  <c r="U55" i="12"/>
  <c r="V50" i="12" s="1"/>
  <c r="U163" i="12"/>
  <c r="U127" i="12" s="1"/>
  <c r="U128" i="12" s="1"/>
  <c r="V126" i="12" s="1"/>
  <c r="J24" i="17"/>
  <c r="W258" i="12"/>
  <c r="X252" i="12"/>
  <c r="X258" i="12" s="1"/>
  <c r="T65" i="12"/>
  <c r="U60" i="12" s="1"/>
  <c r="T100" i="12"/>
  <c r="T34" i="12" s="1"/>
  <c r="T35" i="12" s="1"/>
  <c r="U30" i="12" s="1"/>
  <c r="U97" i="12"/>
  <c r="U44" i="12"/>
  <c r="U45" i="12" s="1"/>
  <c r="V40" i="12" s="1"/>
  <c r="W215" i="12"/>
  <c r="V222" i="12"/>
  <c r="Q84" i="12"/>
  <c r="R82" i="12" s="1"/>
  <c r="V239" i="12"/>
  <c r="U246" i="12"/>
  <c r="U64" i="12" s="1"/>
  <c r="V108" i="12"/>
  <c r="V54" i="12" s="1"/>
  <c r="W105" i="12"/>
  <c r="S92" i="12"/>
  <c r="T89" i="12"/>
  <c r="W160" i="12"/>
  <c r="X157" i="12"/>
  <c r="X142" i="12"/>
  <c r="W144" i="12"/>
  <c r="R119" i="12"/>
  <c r="R83" i="12" s="1"/>
  <c r="R9" i="12" s="1"/>
  <c r="R24" i="12"/>
  <c r="R25" i="12" s="1"/>
  <c r="S20" i="12" s="1"/>
  <c r="W116" i="12"/>
  <c r="X113" i="12"/>
  <c r="S173" i="12"/>
  <c r="T170" i="12" s="1"/>
  <c r="V74" i="12"/>
  <c r="V75" i="12" s="1"/>
  <c r="W70" i="12" s="1"/>
  <c r="X191" i="12"/>
  <c r="T261" i="12"/>
  <c r="T172" i="12" s="1"/>
  <c r="V152" i="12"/>
  <c r="W149" i="12"/>
  <c r="V136" i="12"/>
  <c r="W133" i="12"/>
  <c r="Z141" i="12"/>
  <c r="AA206" i="12"/>
  <c r="Z31" i="17"/>
  <c r="Z33" i="17" s="1"/>
  <c r="AA30" i="17" s="1"/>
  <c r="AA228" i="12"/>
  <c r="Z43" i="17"/>
  <c r="Z45" i="17" s="1"/>
  <c r="AA42" i="17" s="1"/>
  <c r="X49" i="17"/>
  <c r="X51" i="17" s="1"/>
  <c r="Y48" i="17" s="1"/>
  <c r="Y37" i="17"/>
  <c r="Y39" i="17" s="1"/>
  <c r="Z36" i="17" s="1"/>
  <c r="Z192" i="12"/>
  <c r="L10" i="12"/>
  <c r="L12" i="12" s="1"/>
  <c r="Z207" i="12" l="1"/>
  <c r="Y210" i="12"/>
  <c r="Y230" i="12"/>
  <c r="X234" i="12"/>
  <c r="W196" i="12"/>
  <c r="V198" i="12"/>
  <c r="V55" i="12"/>
  <c r="W50" i="12" s="1"/>
  <c r="U65" i="12"/>
  <c r="V60" i="12" s="1"/>
  <c r="Y252" i="12"/>
  <c r="Y258" i="12" s="1"/>
  <c r="V163" i="12"/>
  <c r="V127" i="12" s="1"/>
  <c r="V128" i="12" s="1"/>
  <c r="W126" i="12" s="1"/>
  <c r="W74" i="12"/>
  <c r="W75" i="12" s="1"/>
  <c r="X70" i="12" s="1"/>
  <c r="J25" i="17"/>
  <c r="J56" i="17" s="1"/>
  <c r="J54" i="13" s="1"/>
  <c r="J55" i="17"/>
  <c r="U261" i="12"/>
  <c r="U172" i="12" s="1"/>
  <c r="W239" i="12"/>
  <c r="V246" i="12"/>
  <c r="V64" i="12" s="1"/>
  <c r="R84" i="12"/>
  <c r="S82" i="12" s="1"/>
  <c r="T92" i="12"/>
  <c r="U89" i="12"/>
  <c r="V44" i="12"/>
  <c r="V45" i="12" s="1"/>
  <c r="W40" i="12" s="1"/>
  <c r="Y191" i="12"/>
  <c r="Y142" i="12"/>
  <c r="X144" i="12"/>
  <c r="S119" i="12"/>
  <c r="S83" i="12" s="1"/>
  <c r="S9" i="12" s="1"/>
  <c r="S24" i="12"/>
  <c r="S25" i="12" s="1"/>
  <c r="T20" i="12" s="1"/>
  <c r="X215" i="12"/>
  <c r="W222" i="12"/>
  <c r="X116" i="12"/>
  <c r="Y113" i="12"/>
  <c r="X160" i="12"/>
  <c r="Y157" i="12"/>
  <c r="W136" i="12"/>
  <c r="X133" i="12"/>
  <c r="W152" i="12"/>
  <c r="X149" i="12"/>
  <c r="W108" i="12"/>
  <c r="W54" i="12" s="1"/>
  <c r="X105" i="12"/>
  <c r="T173" i="12"/>
  <c r="U170" i="12" s="1"/>
  <c r="U100" i="12"/>
  <c r="U34" i="12" s="1"/>
  <c r="U35" i="12" s="1"/>
  <c r="V30" i="12" s="1"/>
  <c r="V97" i="12"/>
  <c r="AA141" i="12"/>
  <c r="Z37" i="17"/>
  <c r="Z39" i="17" s="1"/>
  <c r="AA36" i="17" s="1"/>
  <c r="Y49" i="17"/>
  <c r="Y51" i="17" s="1"/>
  <c r="Z48" i="17" s="1"/>
  <c r="AA43" i="17"/>
  <c r="AA45" i="17" s="1"/>
  <c r="AA31" i="17"/>
  <c r="AA33" i="17" s="1"/>
  <c r="AA192" i="12"/>
  <c r="L77" i="12"/>
  <c r="L14" i="12"/>
  <c r="M5" i="12"/>
  <c r="X196" i="12" l="1"/>
  <c r="W198" i="12"/>
  <c r="AA207" i="12"/>
  <c r="AA210" i="12" s="1"/>
  <c r="Z210" i="12"/>
  <c r="Z230" i="12"/>
  <c r="Y234" i="12"/>
  <c r="W55" i="12"/>
  <c r="X50" i="12" s="1"/>
  <c r="V65" i="12"/>
  <c r="W60" i="12" s="1"/>
  <c r="Z252" i="12"/>
  <c r="Z258" i="12" s="1"/>
  <c r="U173" i="12"/>
  <c r="V170" i="12" s="1"/>
  <c r="J27" i="17"/>
  <c r="K24" i="17" s="1"/>
  <c r="H5" i="20" s="1"/>
  <c r="H9" i="20" s="1"/>
  <c r="U92" i="12"/>
  <c r="V89" i="12"/>
  <c r="X74" i="12"/>
  <c r="X75" i="12" s="1"/>
  <c r="Y70" i="12" s="1"/>
  <c r="V261" i="12"/>
  <c r="V172" i="12" s="1"/>
  <c r="Z142" i="12"/>
  <c r="Y144" i="12"/>
  <c r="S84" i="12"/>
  <c r="T82" i="12" s="1"/>
  <c r="V100" i="12"/>
  <c r="V34" i="12" s="1"/>
  <c r="V35" i="12" s="1"/>
  <c r="W30" i="12" s="1"/>
  <c r="W97" i="12"/>
  <c r="Y116" i="12"/>
  <c r="Z113" i="12"/>
  <c r="X108" i="12"/>
  <c r="X54" i="12" s="1"/>
  <c r="Y105" i="12"/>
  <c r="W163" i="12"/>
  <c r="W127" i="12" s="1"/>
  <c r="W128" i="12" s="1"/>
  <c r="X126" i="12" s="1"/>
  <c r="Z191" i="12"/>
  <c r="W44" i="12"/>
  <c r="W45" i="12" s="1"/>
  <c r="X40" i="12" s="1"/>
  <c r="X239" i="12"/>
  <c r="W246" i="12"/>
  <c r="T119" i="12"/>
  <c r="T83" i="12" s="1"/>
  <c r="T9" i="12" s="1"/>
  <c r="T24" i="12"/>
  <c r="T25" i="12" s="1"/>
  <c r="U20" i="12" s="1"/>
  <c r="X136" i="12"/>
  <c r="Y133" i="12"/>
  <c r="X152" i="12"/>
  <c r="Y149" i="12"/>
  <c r="Y160" i="12"/>
  <c r="Z157" i="12"/>
  <c r="Y215" i="12"/>
  <c r="X222" i="12"/>
  <c r="Z49" i="17"/>
  <c r="Z51" i="17" s="1"/>
  <c r="AA48" i="17" s="1"/>
  <c r="AA37" i="17"/>
  <c r="AA39" i="17" s="1"/>
  <c r="M10" i="12"/>
  <c r="M12" i="12" s="1"/>
  <c r="T84" i="12" l="1"/>
  <c r="U82" i="12" s="1"/>
  <c r="AA230" i="12"/>
  <c r="AA234" i="12" s="1"/>
  <c r="Z234" i="12"/>
  <c r="Y196" i="12"/>
  <c r="X198" i="12"/>
  <c r="X55" i="12"/>
  <c r="Y50" i="12" s="1"/>
  <c r="J58" i="17"/>
  <c r="J59" i="17" s="1"/>
  <c r="AA252" i="12"/>
  <c r="AA258" i="12" s="1"/>
  <c r="V173" i="12"/>
  <c r="W170" i="12" s="1"/>
  <c r="K55" i="17"/>
  <c r="K25" i="17"/>
  <c r="Y74" i="12"/>
  <c r="Y75" i="12" s="1"/>
  <c r="Z70" i="12" s="1"/>
  <c r="W64" i="12"/>
  <c r="W65" i="12" s="1"/>
  <c r="X60" i="12" s="1"/>
  <c r="W261" i="12"/>
  <c r="W172" i="12" s="1"/>
  <c r="Y239" i="12"/>
  <c r="X246" i="12"/>
  <c r="Z116" i="12"/>
  <c r="AA113" i="12"/>
  <c r="AA116" i="12" s="1"/>
  <c r="X44" i="12"/>
  <c r="X45" i="12" s="1"/>
  <c r="Y40" i="12" s="1"/>
  <c r="AA142" i="12"/>
  <c r="AA144" i="12" s="1"/>
  <c r="Z144" i="12"/>
  <c r="Z160" i="12"/>
  <c r="AA157" i="12"/>
  <c r="AA160" i="12" s="1"/>
  <c r="AA191" i="12"/>
  <c r="V92" i="12"/>
  <c r="W89" i="12"/>
  <c r="Z215" i="12"/>
  <c r="Y222" i="12"/>
  <c r="Y136" i="12"/>
  <c r="Z133" i="12"/>
  <c r="W100" i="12"/>
  <c r="W34" i="12" s="1"/>
  <c r="W35" i="12" s="1"/>
  <c r="X30" i="12" s="1"/>
  <c r="X97" i="12"/>
  <c r="X163" i="12"/>
  <c r="X127" i="12" s="1"/>
  <c r="X128" i="12" s="1"/>
  <c r="Y126" i="12" s="1"/>
  <c r="Y152" i="12"/>
  <c r="Z149" i="12"/>
  <c r="Y108" i="12"/>
  <c r="Y54" i="12" s="1"/>
  <c r="Z105" i="12"/>
  <c r="U119" i="12"/>
  <c r="U83" i="12" s="1"/>
  <c r="U9" i="12" s="1"/>
  <c r="U24" i="12"/>
  <c r="U25" i="12" s="1"/>
  <c r="V20" i="12" s="1"/>
  <c r="AA49" i="17"/>
  <c r="AA51" i="17" s="1"/>
  <c r="M14" i="12"/>
  <c r="N5" i="12"/>
  <c r="M77" i="12"/>
  <c r="Z196" i="12" l="1"/>
  <c r="Y198" i="12"/>
  <c r="Y55" i="12"/>
  <c r="Z50" i="12" s="1"/>
  <c r="AA74" i="12"/>
  <c r="Y163" i="12"/>
  <c r="Y127" i="12" s="1"/>
  <c r="Z74" i="12"/>
  <c r="W173" i="12"/>
  <c r="X170" i="12" s="1"/>
  <c r="K56" i="17"/>
  <c r="K27" i="17"/>
  <c r="Y44" i="12"/>
  <c r="Y45" i="12" s="1"/>
  <c r="Z40" i="12" s="1"/>
  <c r="AA215" i="12"/>
  <c r="AA222" i="12" s="1"/>
  <c r="Z222" i="12"/>
  <c r="X64" i="12"/>
  <c r="X65" i="12" s="1"/>
  <c r="Y60" i="12" s="1"/>
  <c r="X261" i="12"/>
  <c r="X172" i="12" s="1"/>
  <c r="X100" i="12"/>
  <c r="X34" i="12" s="1"/>
  <c r="X35" i="12" s="1"/>
  <c r="Y30" i="12" s="1"/>
  <c r="Y97" i="12"/>
  <c r="Z239" i="12"/>
  <c r="Y246" i="12"/>
  <c r="Y64" i="12" s="1"/>
  <c r="Y128" i="12"/>
  <c r="Z126" i="12" s="1"/>
  <c r="Z152" i="12"/>
  <c r="AA149" i="12"/>
  <c r="AA152" i="12" s="1"/>
  <c r="Z75" i="12"/>
  <c r="AA70" i="12" s="1"/>
  <c r="W92" i="12"/>
  <c r="X89" i="12"/>
  <c r="V119" i="12"/>
  <c r="V83" i="12" s="1"/>
  <c r="V9" i="12" s="1"/>
  <c r="V24" i="12"/>
  <c r="V25" i="12" s="1"/>
  <c r="W20" i="12" s="1"/>
  <c r="Z136" i="12"/>
  <c r="AA133" i="12"/>
  <c r="AA136" i="12" s="1"/>
  <c r="U84" i="12"/>
  <c r="V82" i="12" s="1"/>
  <c r="V84" i="12" s="1"/>
  <c r="W82" i="12" s="1"/>
  <c r="Z108" i="12"/>
  <c r="Z54" i="12" s="1"/>
  <c r="AA105" i="12"/>
  <c r="AA108" i="12" s="1"/>
  <c r="AA54" i="12" s="1"/>
  <c r="N10" i="12"/>
  <c r="AA196" i="12" l="1"/>
  <c r="AA198" i="12" s="1"/>
  <c r="Z198" i="12"/>
  <c r="Z55" i="12"/>
  <c r="AA50" i="12" s="1"/>
  <c r="AA55" i="12" s="1"/>
  <c r="AA75" i="12"/>
  <c r="Z163" i="12"/>
  <c r="Z127" i="12" s="1"/>
  <c r="Z128" i="12" s="1"/>
  <c r="AA126" i="12" s="1"/>
  <c r="L24" i="17"/>
  <c r="K58" i="17"/>
  <c r="K59" i="17" s="1"/>
  <c r="AA163" i="12"/>
  <c r="AA127" i="12" s="1"/>
  <c r="Y65" i="12"/>
  <c r="Z60" i="12" s="1"/>
  <c r="AA239" i="12"/>
  <c r="AA246" i="12" s="1"/>
  <c r="Z246" i="12"/>
  <c r="Y100" i="12"/>
  <c r="Y34" i="12" s="1"/>
  <c r="Y35" i="12" s="1"/>
  <c r="Z30" i="12" s="1"/>
  <c r="Z97" i="12"/>
  <c r="X173" i="12"/>
  <c r="Y170" i="12" s="1"/>
  <c r="Y261" i="12"/>
  <c r="Y172" i="12" s="1"/>
  <c r="Z44" i="12"/>
  <c r="Z45" i="12" s="1"/>
  <c r="AA40" i="12" s="1"/>
  <c r="W119" i="12"/>
  <c r="W83" i="12" s="1"/>
  <c r="W9" i="12" s="1"/>
  <c r="W24" i="12"/>
  <c r="W25" i="12" s="1"/>
  <c r="X20" i="12" s="1"/>
  <c r="X92" i="12"/>
  <c r="Y89" i="12"/>
  <c r="AA44" i="12"/>
  <c r="N77" i="12"/>
  <c r="N14" i="12"/>
  <c r="O5" i="12"/>
  <c r="N12" i="12"/>
  <c r="AA128" i="12" l="1"/>
  <c r="D129" i="12"/>
  <c r="C129" i="12" s="1"/>
  <c r="W84" i="12"/>
  <c r="X82" i="12" s="1"/>
  <c r="L55" i="17"/>
  <c r="L25" i="17"/>
  <c r="L56" i="17" s="1"/>
  <c r="Y92" i="12"/>
  <c r="Z89" i="12"/>
  <c r="AA45" i="12"/>
  <c r="Z64" i="12"/>
  <c r="Z65" i="12" s="1"/>
  <c r="AA60" i="12" s="1"/>
  <c r="Z261" i="12"/>
  <c r="Z172" i="12" s="1"/>
  <c r="Y173" i="12"/>
  <c r="Z170" i="12" s="1"/>
  <c r="X119" i="12"/>
  <c r="X83" i="12" s="1"/>
  <c r="X9" i="12" s="1"/>
  <c r="X24" i="12"/>
  <c r="X25" i="12" s="1"/>
  <c r="Y20" i="12" s="1"/>
  <c r="Z100" i="12"/>
  <c r="Z34" i="12" s="1"/>
  <c r="Z35" i="12" s="1"/>
  <c r="AA30" i="12" s="1"/>
  <c r="AA97" i="12"/>
  <c r="AA100" i="12" s="1"/>
  <c r="AA34" i="12" s="1"/>
  <c r="AA64" i="12"/>
  <c r="AA261" i="12"/>
  <c r="AA172" i="12" s="1"/>
  <c r="O10" i="12"/>
  <c r="O12" i="12" s="1"/>
  <c r="D174" i="12" l="1"/>
  <c r="C174" i="12" s="1"/>
  <c r="L27" i="17"/>
  <c r="Z173" i="12"/>
  <c r="AA170" i="12" s="1"/>
  <c r="AA173" i="12" s="1"/>
  <c r="AA65" i="12"/>
  <c r="Z92" i="12"/>
  <c r="AA89" i="12"/>
  <c r="AA92" i="12" s="1"/>
  <c r="Y119" i="12"/>
  <c r="Y83" i="12" s="1"/>
  <c r="Y9" i="12" s="1"/>
  <c r="Y24" i="12"/>
  <c r="Y25" i="12" s="1"/>
  <c r="Z20" i="12" s="1"/>
  <c r="AA35" i="12"/>
  <c r="X84" i="12"/>
  <c r="Y82" i="12" s="1"/>
  <c r="Y84" i="12" s="1"/>
  <c r="Z82" i="12" s="1"/>
  <c r="O14" i="12"/>
  <c r="P5" i="12"/>
  <c r="O77" i="12"/>
  <c r="M24" i="17" l="1"/>
  <c r="L58" i="17"/>
  <c r="L59" i="17" s="1"/>
  <c r="AA119" i="12"/>
  <c r="AA83" i="12" s="1"/>
  <c r="AA24" i="12"/>
  <c r="Z119" i="12"/>
  <c r="Z83" i="12" s="1"/>
  <c r="Z9" i="12" s="1"/>
  <c r="Z24" i="12"/>
  <c r="Z25" i="12" s="1"/>
  <c r="AA20" i="12" s="1"/>
  <c r="P10" i="12"/>
  <c r="Z84" i="12" l="1"/>
  <c r="AA82" i="12" s="1"/>
  <c r="AA84" i="12" s="1"/>
  <c r="AA25" i="12"/>
  <c r="M55" i="17"/>
  <c r="M25" i="17"/>
  <c r="M56" i="17" s="1"/>
  <c r="D85" i="12"/>
  <c r="C85" i="12" s="1"/>
  <c r="AA9" i="12"/>
  <c r="P77" i="12"/>
  <c r="P14" i="12"/>
  <c r="Q5" i="12"/>
  <c r="P12" i="12"/>
  <c r="M27" i="17" l="1"/>
  <c r="Q10" i="12"/>
  <c r="Q12" i="12" s="1"/>
  <c r="N24" i="17" l="1"/>
  <c r="M58" i="17"/>
  <c r="M59" i="17" s="1"/>
  <c r="R5" i="12"/>
  <c r="Q14" i="12"/>
  <c r="Q77" i="12"/>
  <c r="N55" i="17" l="1"/>
  <c r="N25" i="17"/>
  <c r="N56" i="17" s="1"/>
  <c r="R10" i="12"/>
  <c r="R12" i="12" s="1"/>
  <c r="N27" i="17" l="1"/>
  <c r="R14" i="12"/>
  <c r="S5" i="12"/>
  <c r="R77" i="12"/>
  <c r="O24" i="17" l="1"/>
  <c r="N58" i="17"/>
  <c r="N59" i="17" s="1"/>
  <c r="S10" i="12"/>
  <c r="S12" i="12" s="1"/>
  <c r="O25" i="17" l="1"/>
  <c r="O56" i="17" s="1"/>
  <c r="O55" i="17"/>
  <c r="S14" i="12"/>
  <c r="S77" i="12"/>
  <c r="T5" i="12"/>
  <c r="O27" i="17" l="1"/>
  <c r="P24" i="17" s="1"/>
  <c r="T10" i="12"/>
  <c r="O58" i="17" l="1"/>
  <c r="O59" i="17" s="1"/>
  <c r="P25" i="17"/>
  <c r="P56" i="17" s="1"/>
  <c r="P55" i="17"/>
  <c r="U5" i="12"/>
  <c r="T77" i="12"/>
  <c r="T14" i="12"/>
  <c r="T12" i="12"/>
  <c r="P27" i="17" l="1"/>
  <c r="P58" i="17" s="1"/>
  <c r="P59" i="17" s="1"/>
  <c r="U10" i="12"/>
  <c r="Q24" i="17" l="1"/>
  <c r="Q25" i="17" s="1"/>
  <c r="Q56" i="17" s="1"/>
  <c r="U77" i="12"/>
  <c r="V5" i="12"/>
  <c r="U14" i="12"/>
  <c r="U12" i="12"/>
  <c r="Q55" i="17" l="1"/>
  <c r="Q27" i="17"/>
  <c r="V10" i="12"/>
  <c r="R24" i="17" l="1"/>
  <c r="Q58" i="17"/>
  <c r="Q59" i="17" s="1"/>
  <c r="V14" i="12"/>
  <c r="W5" i="12"/>
  <c r="V77" i="12"/>
  <c r="V12" i="12"/>
  <c r="R55" i="17" l="1"/>
  <c r="R25" i="17"/>
  <c r="R56" i="17" s="1"/>
  <c r="W10" i="12"/>
  <c r="W12" i="12" s="1"/>
  <c r="R27" i="17" l="1"/>
  <c r="S24" i="17" s="1"/>
  <c r="X5" i="12"/>
  <c r="W14" i="12"/>
  <c r="W77" i="12"/>
  <c r="R58" i="17" l="1"/>
  <c r="R59" i="17" s="1"/>
  <c r="S55" i="17"/>
  <c r="S25" i="17"/>
  <c r="S56" i="17" s="1"/>
  <c r="X10" i="12"/>
  <c r="X12" i="12" s="1"/>
  <c r="S27" i="17" l="1"/>
  <c r="T24" i="17" s="1"/>
  <c r="X14" i="12"/>
  <c r="Y5" i="12"/>
  <c r="X77" i="12"/>
  <c r="S58" i="17" l="1"/>
  <c r="S59" i="17" s="1"/>
  <c r="T25" i="17"/>
  <c r="T56" i="17" s="1"/>
  <c r="T55" i="17"/>
  <c r="Y10" i="12"/>
  <c r="Y12" i="12" s="1"/>
  <c r="T27" i="17" l="1"/>
  <c r="U24" i="17" s="1"/>
  <c r="Y77" i="12"/>
  <c r="Y14" i="12"/>
  <c r="Z5" i="12"/>
  <c r="T58" i="17" l="1"/>
  <c r="T59" i="17" s="1"/>
  <c r="U25" i="17"/>
  <c r="U56" i="17" s="1"/>
  <c r="U55" i="17"/>
  <c r="Z10" i="12"/>
  <c r="U27" i="17" l="1"/>
  <c r="U58" i="17" s="1"/>
  <c r="U59" i="17" s="1"/>
  <c r="Z14" i="12"/>
  <c r="AA5" i="12"/>
  <c r="Z77" i="12"/>
  <c r="Z12" i="12"/>
  <c r="V24" i="17" l="1"/>
  <c r="V25" i="17" s="1"/>
  <c r="AA10" i="12"/>
  <c r="V55" i="17" l="1"/>
  <c r="V56" i="17"/>
  <c r="V27" i="17"/>
  <c r="AA14" i="12"/>
  <c r="C14" i="12" s="1"/>
  <c r="AA77" i="12"/>
  <c r="C77" i="12" s="1"/>
  <c r="AA12" i="12"/>
  <c r="W24" i="17" l="1"/>
  <c r="V58" i="17"/>
  <c r="V59" i="17" s="1"/>
  <c r="C1" i="12"/>
  <c r="C2" i="12"/>
  <c r="W55" i="17" l="1"/>
  <c r="W25" i="17"/>
  <c r="W56" i="17" s="1"/>
  <c r="W27" i="17" l="1"/>
  <c r="X24" i="17" s="1"/>
  <c r="W58" i="17" l="1"/>
  <c r="W59" i="17" s="1"/>
  <c r="X55" i="17"/>
  <c r="X25" i="17"/>
  <c r="X56" i="17" l="1"/>
  <c r="X27" i="17"/>
  <c r="Y24" i="17" l="1"/>
  <c r="X58" i="17"/>
  <c r="X59" i="17" s="1"/>
  <c r="Y55" i="17" l="1"/>
  <c r="Y25" i="17"/>
  <c r="Y56" i="17" s="1"/>
  <c r="Y27" i="17" l="1"/>
  <c r="Z24" i="17" s="1"/>
  <c r="Y58" i="17" l="1"/>
  <c r="Y59" i="17" s="1"/>
  <c r="Z55" i="17"/>
  <c r="Z25" i="17"/>
  <c r="Z56" i="17" s="1"/>
  <c r="Z27" i="17" l="1"/>
  <c r="AA24" i="17" s="1"/>
  <c r="Z58" i="17" l="1"/>
  <c r="Z59" i="17" s="1"/>
  <c r="AA55" i="17"/>
  <c r="AA25" i="17"/>
  <c r="AA56" i="17" l="1"/>
  <c r="AA27" i="17"/>
  <c r="AA58" i="17" s="1"/>
  <c r="AA59" i="17" l="1"/>
  <c r="C59" i="17" s="1"/>
  <c r="C1" i="17" s="1"/>
  <c r="C2" i="17" l="1"/>
  <c r="H51" i="13" l="1"/>
  <c r="H57" i="13" s="1"/>
  <c r="H15" i="14" l="1"/>
  <c r="H58" i="13"/>
  <c r="I56" i="13"/>
  <c r="I57" i="13" s="1"/>
  <c r="I58" i="13" l="1"/>
  <c r="J56" i="13"/>
  <c r="J57" i="13" s="1"/>
  <c r="H59" i="13"/>
  <c r="H60" i="13" s="1"/>
  <c r="J58" i="13" l="1"/>
  <c r="J59" i="13" s="1"/>
  <c r="J60" i="13" s="1"/>
  <c r="B20" i="20"/>
  <c r="H33" i="13"/>
  <c r="H34" i="13" s="1"/>
  <c r="H4" i="14" s="1"/>
  <c r="H6" i="14" s="1"/>
  <c r="H13" i="14" s="1"/>
  <c r="H64" i="13"/>
  <c r="AE33" i="13" s="1"/>
  <c r="AE34" i="13" s="1"/>
  <c r="T33" i="13"/>
  <c r="T34" i="13" s="1"/>
  <c r="I59" i="13"/>
  <c r="I60" i="13" s="1"/>
  <c r="H35" i="13" l="1"/>
  <c r="T35" i="13"/>
  <c r="J64" i="13"/>
  <c r="AG33" i="13" s="1"/>
  <c r="AG34" i="13" s="1"/>
  <c r="J33" i="13"/>
  <c r="J34" i="13" s="1"/>
  <c r="J4" i="14" s="1"/>
  <c r="J6" i="14" s="1"/>
  <c r="J13" i="14" s="1"/>
  <c r="V33" i="13"/>
  <c r="V34" i="13" s="1"/>
  <c r="I33" i="13"/>
  <c r="I34" i="13" s="1"/>
  <c r="I4" i="14" s="1"/>
  <c r="I6" i="14" s="1"/>
  <c r="I13" i="14" s="1"/>
  <c r="I64" i="13"/>
  <c r="AF33" i="13" s="1"/>
  <c r="AF34" i="13" s="1"/>
  <c r="U33" i="13"/>
  <c r="U34" i="13" s="1"/>
  <c r="H17" i="14"/>
  <c r="H19" i="14" s="1"/>
  <c r="J17" i="14" l="1"/>
  <c r="U35" i="13"/>
  <c r="J35" i="13"/>
  <c r="I17" i="14"/>
  <c r="I19" i="14" s="1"/>
  <c r="I35" i="13"/>
  <c r="V35" i="13"/>
  <c r="J19" i="14" l="1"/>
  <c r="C35" i="13"/>
  <c r="D1" i="13" l="1"/>
  <c r="F1" i="14" s="1"/>
  <c r="C1" i="13"/>
</calcChain>
</file>

<file path=xl/comments1.xml><?xml version="1.0" encoding="utf-8"?>
<comments xmlns="http://schemas.openxmlformats.org/spreadsheetml/2006/main">
  <authors>
    <author>Rombo</author>
  </authors>
  <commentList>
    <comment ref="A40" authorId="0">
      <text>
        <r>
          <rPr>
            <sz val="8"/>
            <color indexed="81"/>
            <rFont val="Tahoma"/>
            <family val="2"/>
          </rPr>
          <t xml:space="preserve">Tax Losses included in Duos tax calculation.
</t>
        </r>
      </text>
    </comment>
  </commentList>
</comments>
</file>

<file path=xl/sharedStrings.xml><?xml version="1.0" encoding="utf-8"?>
<sst xmlns="http://schemas.openxmlformats.org/spreadsheetml/2006/main" count="1265" uniqueCount="439">
  <si>
    <t>Check</t>
  </si>
  <si>
    <t>OPERATING &amp; MAINTENANCE EXPENDITURE</t>
  </si>
  <si>
    <t>Operating and Maintenance Expenditure</t>
  </si>
  <si>
    <t>CUSTOMER CONTRIBUTIONS AND DISPOSAL PROCEEDS</t>
  </si>
  <si>
    <t>Customer contributions</t>
  </si>
  <si>
    <t>Disposals - proceeds from sale of assets</t>
  </si>
  <si>
    <t>Real 2008 $</t>
  </si>
  <si>
    <t>Regulatory</t>
  </si>
  <si>
    <t xml:space="preserve"> Life (years)</t>
  </si>
  <si>
    <t>Market Observables</t>
  </si>
  <si>
    <t>Nominal risk free rate</t>
  </si>
  <si>
    <t>Debt risk premium</t>
  </si>
  <si>
    <t>Non Market Observables</t>
  </si>
  <si>
    <t>Equity premium</t>
  </si>
  <si>
    <t>Equity beta</t>
  </si>
  <si>
    <t>Gearing (debt/assets)</t>
  </si>
  <si>
    <t>Forecast inflation</t>
  </si>
  <si>
    <t>Franking credit value</t>
  </si>
  <si>
    <t>Forecast</t>
  </si>
  <si>
    <t>BENCHMARK TAX RELATED INPUTS</t>
  </si>
  <si>
    <t>Actual</t>
  </si>
  <si>
    <t>Proposed</t>
  </si>
  <si>
    <t>Nominal $</t>
  </si>
  <si>
    <t>Quantities</t>
  </si>
  <si>
    <t>Metering data services</t>
  </si>
  <si>
    <t>Charge per meter ($ p.a.)</t>
  </si>
  <si>
    <t>metering data services - monthly read meter</t>
  </si>
  <si>
    <t>metering data services - quarterly read meter</t>
  </si>
  <si>
    <t>Charge per NMIs ($ p.a.)</t>
  </si>
  <si>
    <t>Meter provision Charge</t>
  </si>
  <si>
    <t>single phase single element meter</t>
  </si>
  <si>
    <t>single phase single element meter with contactor</t>
  </si>
  <si>
    <t>single phase two element meter with contactor</t>
  </si>
  <si>
    <t>three phase direct connected meter</t>
  </si>
  <si>
    <t>three phase direct connected meter with contactor</t>
  </si>
  <si>
    <t>three phase Current transformer connected meter</t>
  </si>
  <si>
    <t>CPI Index</t>
  </si>
  <si>
    <t>GROSS CAPITAL EXPENDITURE</t>
  </si>
  <si>
    <t>DISTRIBUTOR INPUTS</t>
  </si>
  <si>
    <t>AER INPUTS</t>
  </si>
  <si>
    <t>IMRO  - DATA INPUTS</t>
  </si>
  <si>
    <t>Actual Capex Nominal $</t>
  </si>
  <si>
    <t>Accumulation Meters</t>
  </si>
  <si>
    <t>Metering Data Services (IT)</t>
  </si>
  <si>
    <t>Metering Data Services (Other)</t>
  </si>
  <si>
    <t>Total</t>
  </si>
  <si>
    <t>F'cast $2007 Real</t>
  </si>
  <si>
    <t>Capital Expenditure by Taxation Category</t>
  </si>
  <si>
    <t>Tax Depn rate</t>
  </si>
  <si>
    <t>Standard metering (Group 1)</t>
  </si>
  <si>
    <t>Standard metering (Group 2)</t>
  </si>
  <si>
    <t>Maintenance</t>
  </si>
  <si>
    <t>Meter Maintenance</t>
  </si>
  <si>
    <t>Meter replacement costs (customer service costs)</t>
  </si>
  <si>
    <t>Indirect Overheads</t>
  </si>
  <si>
    <t xml:space="preserve"> - Number of customers with meters</t>
  </si>
  <si>
    <t>Number of meters read monthly - accumulation</t>
  </si>
  <si>
    <t>Number of meters read quarterly - accumulation</t>
  </si>
  <si>
    <t>Number of meters read monthly  - interval</t>
  </si>
  <si>
    <t>Number of meters read quarterly  - interval</t>
  </si>
  <si>
    <t xml:space="preserve"> - Meter replacement installations</t>
  </si>
  <si>
    <t>TARIFF REVENUE</t>
  </si>
  <si>
    <t>Actual Tariff Revenue Nominal $</t>
  </si>
  <si>
    <t>Actual Tariff Revenue</t>
  </si>
  <si>
    <t>Pre Start Date Costs (AMI Only)</t>
  </si>
  <si>
    <t>Telecommunications systems - WAN / 'Backhaul'</t>
  </si>
  <si>
    <t>IT systems</t>
  </si>
  <si>
    <t>Technology trials</t>
  </si>
  <si>
    <t>Customer response trials</t>
  </si>
  <si>
    <t>Project management including training and project office</t>
  </si>
  <si>
    <t>Customer service costs</t>
  </si>
  <si>
    <t>Other costs of provision of reg. services</t>
  </si>
  <si>
    <t>Indirect costs</t>
  </si>
  <si>
    <t>Actual O &amp; M Nominal $</t>
  </si>
  <si>
    <t>Only include prescribed metering services costs under the current Price Determination 1/1/2006 to 31/12/2008.</t>
  </si>
  <si>
    <t>Annual CPI</t>
  </si>
  <si>
    <t>CPI p.a.</t>
  </si>
  <si>
    <t>Escalator : Nominal $ to Real $ 2008</t>
  </si>
  <si>
    <t>WEIGHTED AVERAGE COST OF CAPITAL (WACC) :  EDPR 2006-10</t>
  </si>
  <si>
    <t>Risk free rate (real)</t>
  </si>
  <si>
    <t>Debt premium</t>
  </si>
  <si>
    <t>After tax cost of equity (real)</t>
  </si>
  <si>
    <t>After tax cost of equity (nominal)</t>
  </si>
  <si>
    <t>Cost of debt (real)</t>
  </si>
  <si>
    <t>Cost of debt (nominal)</t>
  </si>
  <si>
    <t>'Vanilla' after tax WACC (real)</t>
  </si>
  <si>
    <t>Inflation</t>
  </si>
  <si>
    <t>CPI increase</t>
  </si>
  <si>
    <t>Company income tax rate</t>
  </si>
  <si>
    <t>Tax Depreciation Rates</t>
  </si>
  <si>
    <t>Metering data services (IT related)</t>
  </si>
  <si>
    <t>Metering data services (other)</t>
  </si>
  <si>
    <t>BENCHMARK TAX RELATED INPUTS : EDPR 2006-10</t>
  </si>
  <si>
    <t>DUOS TAX OFFSET : EDPR 2006-10</t>
  </si>
  <si>
    <t>Efficiency Carry-over : EDPR 2006-10</t>
  </si>
  <si>
    <t>Forecast Quantities</t>
  </si>
  <si>
    <t>Benchmark Unit Costs (Real 2004 $)</t>
  </si>
  <si>
    <t>Meter Maintenance per customer</t>
  </si>
  <si>
    <t>O &amp; M EXPENDITURE BENCHMARKS (Real 2004 $)</t>
  </si>
  <si>
    <t>Metering data services :</t>
  </si>
  <si>
    <t xml:space="preserve"> - Cost per read accumulation meter</t>
  </si>
  <si>
    <t xml:space="preserve"> - Cost per read interval meter</t>
  </si>
  <si>
    <t xml:space="preserve"> - Meter data management per customer - accumulation meter</t>
  </si>
  <si>
    <t xml:space="preserve"> - Meter data management per customer - read interval meter</t>
  </si>
  <si>
    <t>Total O &amp; M included in Efficiency Carry-over</t>
  </si>
  <si>
    <t>O &amp; M Expenditure not included in Efficiency Carry-over</t>
  </si>
  <si>
    <t>Total O &amp; M not included in Efficiency Carry-over</t>
  </si>
  <si>
    <t>Total O &amp; M</t>
  </si>
  <si>
    <t>Operating costs - Indirect Overheads</t>
  </si>
  <si>
    <t>Maintenance costs - Metering data services (IT related)</t>
  </si>
  <si>
    <t>Regulatory Depreciation</t>
  </si>
  <si>
    <t>Total Pre Start Date Costs (AMI Only)</t>
  </si>
  <si>
    <t>STANDARD METERING (PRESCRIBED SERVICE)</t>
  </si>
  <si>
    <t>($m 1/7/2004)</t>
  </si>
  <si>
    <t xml:space="preserve">Total building blocks revenue requirement - standard metering </t>
  </si>
  <si>
    <t>Gross Benchmark Revenue Requirement</t>
  </si>
  <si>
    <t>Net Capital Expenditure</t>
  </si>
  <si>
    <t>O&amp;M Expenditure</t>
  </si>
  <si>
    <t>Benchmark Tax Liability</t>
  </si>
  <si>
    <t>Net Cash Flow</t>
  </si>
  <si>
    <t>Standard metering revenue from metering charges</t>
  </si>
  <si>
    <t>Forecast Tariff Revenue</t>
  </si>
  <si>
    <t>NPV Building Blocks Revenue Requirement less NPV Revenue from Metering Charges</t>
  </si>
  <si>
    <t>Revenue from metering charges</t>
  </si>
  <si>
    <t>$m (MOD)</t>
  </si>
  <si>
    <t>Customer Contributions</t>
  </si>
  <si>
    <t>Operating &amp; maintenance expenditure</t>
  </si>
  <si>
    <t>Tax depreciation</t>
  </si>
  <si>
    <t>Interest</t>
  </si>
  <si>
    <t>Tax losses brought forward</t>
  </si>
  <si>
    <t>Taxable profit/(loss)</t>
  </si>
  <si>
    <t>Cost of Tax</t>
  </si>
  <si>
    <t>Franking benefit</t>
  </si>
  <si>
    <t>Benchmark Tax Liability $m (MOD)</t>
  </si>
  <si>
    <t>Benchmark Tax Liability $m (1/7/2004)</t>
  </si>
  <si>
    <t>BUILDING BLOCKS PRESCRIBED SERVICES REVENUE REQUIREMENT (METERING SERVICES)</t>
  </si>
  <si>
    <t>Return on assets</t>
  </si>
  <si>
    <t>Regulatory depreciation</t>
  </si>
  <si>
    <t>O&amp;M expenditure</t>
  </si>
  <si>
    <t>Forecast tax liability</t>
  </si>
  <si>
    <t>TAXATION CALCULATION</t>
  </si>
  <si>
    <t>Gearing</t>
  </si>
  <si>
    <t>Tax rate</t>
  </si>
  <si>
    <t>Revenue requirement ($m 1/7/2004)</t>
  </si>
  <si>
    <t>Customer contributions ($m 1/7/2004)</t>
  </si>
  <si>
    <t>Operating &amp; maintenance expenditure ($m 1/7/2004)</t>
  </si>
  <si>
    <t>Average RAB ($m 1/7/2004)</t>
  </si>
  <si>
    <t>Inflation factor</t>
  </si>
  <si>
    <t>Debt margin</t>
  </si>
  <si>
    <t>($m MOD)</t>
  </si>
  <si>
    <t>Revenue requirement</t>
  </si>
  <si>
    <t>After tax net income</t>
  </si>
  <si>
    <t>Cost of tax</t>
  </si>
  <si>
    <t>Forecast tax liability ($m MOD)</t>
  </si>
  <si>
    <t>Forecast tax liability ($m 1/7/2004)</t>
  </si>
  <si>
    <t>Forecast tax liability (% 1/7/2004)</t>
  </si>
  <si>
    <t>O&amp;M EXPENDITURE - METERING SERVICES</t>
  </si>
  <si>
    <t>($000 1/7/2004)</t>
  </si>
  <si>
    <t>Maintenance costs</t>
  </si>
  <si>
    <t>Standard metering (accumulation meters and interval meters)</t>
  </si>
  <si>
    <t>Operating costs</t>
  </si>
  <si>
    <t>IT Operating expenditure</t>
  </si>
  <si>
    <t>TOTAL O&amp;M COSTS</t>
  </si>
  <si>
    <t>CAPITAL EXPENDITURE - METERING SERVICES</t>
  </si>
  <si>
    <t>Standard metering (accumulation meters) - gross</t>
  </si>
  <si>
    <t>Standard metering (interval meters) - gross</t>
  </si>
  <si>
    <t>Standard metering (net of customer contributions)</t>
  </si>
  <si>
    <t>Metering data services (Other)</t>
  </si>
  <si>
    <t>TOTAL CAPEX</t>
  </si>
  <si>
    <t>REGULATED ASSET BASE - METERING SERVICES</t>
  </si>
  <si>
    <t>Standard metering (accumulation meters)</t>
  </si>
  <si>
    <t>Opening asset base</t>
  </si>
  <si>
    <t>Capital expenditure (net of customer contributions)</t>
  </si>
  <si>
    <t>Closing asset base</t>
  </si>
  <si>
    <t>Average asset base</t>
  </si>
  <si>
    <t>Standard metering (interval meters)</t>
  </si>
  <si>
    <t>Depreciation</t>
  </si>
  <si>
    <t>Disposals</t>
  </si>
  <si>
    <t>Regulatory depreciation lives on capex 2006-10</t>
  </si>
  <si>
    <t>Weighted average regulatory life (years)</t>
  </si>
  <si>
    <t>Regulatory depreciation on capex 2006-10 ($000 1/7/2004)</t>
  </si>
  <si>
    <t>Depreciation Factors</t>
  </si>
  <si>
    <t>Avg Reg Life</t>
  </si>
  <si>
    <t>REGULATED TAX ASSET VALUE</t>
  </si>
  <si>
    <t>$'000 (MOD)</t>
  </si>
  <si>
    <t>Post Ralph Tax Depreciation</t>
  </si>
  <si>
    <t>Asset Class</t>
  </si>
  <si>
    <t>Tax Depreciation Declining Balance</t>
  </si>
  <si>
    <t>Standard metering (prescribed service)</t>
  </si>
  <si>
    <t>Gross Capex Standard Metering ($000 1/7/2004)</t>
  </si>
  <si>
    <t>Total gross capex standard metering</t>
  </si>
  <si>
    <t xml:space="preserve">   - accumulation</t>
  </si>
  <si>
    <t xml:space="preserve">   - interval</t>
  </si>
  <si>
    <t xml:space="preserve">  - single phase non off peak meters</t>
  </si>
  <si>
    <t xml:space="preserve">  - single phase off peak meters</t>
  </si>
  <si>
    <t xml:space="preserve">  - three phase direct connected meters</t>
  </si>
  <si>
    <t xml:space="preserve">  - three phase CT connected meters</t>
  </si>
  <si>
    <t>Total (net of customer contributions)</t>
  </si>
  <si>
    <t>($'000 MOD)</t>
  </si>
  <si>
    <t>Opening asset value ($m)</t>
  </si>
  <si>
    <t>Gross capex</t>
  </si>
  <si>
    <t>Closing asset value</t>
  </si>
  <si>
    <t>Forecast unit costs and Volumes for O &amp; M and Capex</t>
  </si>
  <si>
    <t>($ 1/7/2004)</t>
  </si>
  <si>
    <t>Capital expenditure</t>
  </si>
  <si>
    <t>Material cost (including warehouse and transport) , Installation costs</t>
  </si>
  <si>
    <t>Unit Costs per meter installed</t>
  </si>
  <si>
    <t>Volumes of Meters installed</t>
  </si>
  <si>
    <t>New installations</t>
  </si>
  <si>
    <t xml:space="preserve">    - single phase non off peak</t>
  </si>
  <si>
    <t xml:space="preserve">    - single phase off peak</t>
  </si>
  <si>
    <t xml:space="preserve">    - three phase direct connected</t>
  </si>
  <si>
    <t xml:space="preserve">    - three phase CT connected</t>
  </si>
  <si>
    <t>Replacement installations</t>
  </si>
  <si>
    <t>Project management and training, p.a.</t>
  </si>
  <si>
    <t>Metering data services - IT, p.a.</t>
  </si>
  <si>
    <t>Metering data services - other, p.a.</t>
  </si>
  <si>
    <t xml:space="preserve">Operating and Maintenance expenditure </t>
  </si>
  <si>
    <t>Number of customers with meters</t>
  </si>
  <si>
    <t>Unit Costs - per customer</t>
  </si>
  <si>
    <t>Maintenance - metering data services, per annum</t>
  </si>
  <si>
    <t>Operating Costs</t>
  </si>
  <si>
    <t>Customer service costs, per meter installed</t>
  </si>
  <si>
    <t>Metering data services, per read</t>
  </si>
  <si>
    <t xml:space="preserve">   - interval </t>
  </si>
  <si>
    <t xml:space="preserve">   - meter data management - accumulation</t>
  </si>
  <si>
    <t xml:space="preserve">   - meter data management - Interval</t>
  </si>
  <si>
    <t>Volumes of meter reading per cycle</t>
  </si>
  <si>
    <t>No. of meters read monthly - accumulation</t>
  </si>
  <si>
    <t>No. of meters read quarterly - accumulation</t>
  </si>
  <si>
    <t>No. of meters read monthly  - interval</t>
  </si>
  <si>
    <t>No. of meters read quarterly  - interval</t>
  </si>
  <si>
    <t>Forecast Meter Charges and Quantities</t>
  </si>
  <si>
    <t>Annual Prices</t>
  </si>
  <si>
    <t>Metering data services (type 5 and 6)</t>
  </si>
  <si>
    <t>Charge per meter ($ per annum)</t>
  </si>
  <si>
    <t>Number of meters read monthly - accumulation meters</t>
  </si>
  <si>
    <t>Number of meters read quarterly - accumulation meters</t>
  </si>
  <si>
    <t>Number of meters read monthly - interval meters</t>
  </si>
  <si>
    <t>Number of meters read quarterly - interval meters</t>
  </si>
  <si>
    <t>Charge per NMIs ($ per annum)</t>
  </si>
  <si>
    <t>Metering data services (type 7)</t>
  </si>
  <si>
    <t>Unmetered supplies</t>
  </si>
  <si>
    <t>($ per annum)</t>
  </si>
  <si>
    <t xml:space="preserve">   -  Number of NMIs</t>
  </si>
  <si>
    <t xml:space="preserve">   -  Number of lights</t>
  </si>
  <si>
    <t>Number of customers with a single phase non off peak meter</t>
  </si>
  <si>
    <t>Number of customers with a single phase off peak meter</t>
  </si>
  <si>
    <t>Number of customers with a three phase direct connected meter</t>
  </si>
  <si>
    <t>Number of customers with a three phase CT connected meter</t>
  </si>
  <si>
    <t>Total revenues</t>
  </si>
  <si>
    <t>Number of NMIs read monthly - accumulation meters</t>
  </si>
  <si>
    <t>Number of NMIs read quarterly - accumulation meters</t>
  </si>
  <si>
    <t>Number of NMIs read monthly - interval meters</t>
  </si>
  <si>
    <t>Number of NMIs read quarterly - interval meters</t>
  </si>
  <si>
    <t>Total Revenues</t>
  </si>
  <si>
    <t>Actual CPI</t>
  </si>
  <si>
    <t>O &amp; M Expenditure</t>
  </si>
  <si>
    <t>TOTAL O&amp;M Expenditure</t>
  </si>
  <si>
    <t>Customer Contributions and Disposals</t>
  </si>
  <si>
    <t>Manually read interval meters</t>
  </si>
  <si>
    <t>Accumulation meters</t>
  </si>
  <si>
    <t>Customer services (meter replacements)</t>
  </si>
  <si>
    <t xml:space="preserve"> - Meter reading per cycle :</t>
  </si>
  <si>
    <t>O &amp; M Expenditure included in Efficiency Carry-over</t>
  </si>
  <si>
    <t>Operating cost - Customer services (meter replacements)</t>
  </si>
  <si>
    <t>Operating cost - Metering data services</t>
  </si>
  <si>
    <t>Maintenance cost - Accumulation and Interval meters</t>
  </si>
  <si>
    <t>Excluded from ECM</t>
  </si>
  <si>
    <t>Included in ECM</t>
  </si>
  <si>
    <t>Total O&amp;M included in Efficiency Carry-over Mechanism (ECM)</t>
  </si>
  <si>
    <t>Efficiency Carry-over : Actual Quantities</t>
  </si>
  <si>
    <t>Funding:  - Equity raising</t>
  </si>
  <si>
    <t xml:space="preserve">                 - Interest and exchange rate hedging costs</t>
  </si>
  <si>
    <t>Regulatory Depreciation :  2009-13</t>
  </si>
  <si>
    <t>Regulatory Depreciation Lives :  EDPR 2006-10</t>
  </si>
  <si>
    <t>Declining Balance</t>
  </si>
  <si>
    <t>IT</t>
  </si>
  <si>
    <t>Other</t>
  </si>
  <si>
    <t>Communications</t>
  </si>
  <si>
    <t>Year</t>
  </si>
  <si>
    <t>Single phase non off peak meter</t>
  </si>
  <si>
    <t>Single phase off peak meter</t>
  </si>
  <si>
    <t>Three phase direct connected meter</t>
  </si>
  <si>
    <t>Three phase CT connected meter</t>
  </si>
  <si>
    <t>Proposed Tariffs</t>
  </si>
  <si>
    <t>Proposed Tariffs and Forecast Tariff Quantities</t>
  </si>
  <si>
    <t>Accumulation meters and manually read interval meters</t>
  </si>
  <si>
    <t>depreciated by end of</t>
  </si>
  <si>
    <t>($000 Real 2008)</t>
  </si>
  <si>
    <t>Total metering (net of customer contributions)</t>
  </si>
  <si>
    <t>Regulatory depreciation lives on capex 2006-08</t>
  </si>
  <si>
    <t>Regulatory depreciation on capex 2006-08</t>
  </si>
  <si>
    <t>Tariff Revenue</t>
  </si>
  <si>
    <t>Tax liability</t>
  </si>
  <si>
    <t>Prescribed Metering costs</t>
  </si>
  <si>
    <t>Vanilla' after tax WACC (Nominal)</t>
  </si>
  <si>
    <t>($000 Nominal)</t>
  </si>
  <si>
    <t>Net offset</t>
  </si>
  <si>
    <t>Prescribed Metering offset</t>
  </si>
  <si>
    <t>($000 Real 2004)</t>
  </si>
  <si>
    <t>Metering Taxable loss</t>
  </si>
  <si>
    <t>Duos tax offset</t>
  </si>
  <si>
    <t>Duos Tax Offset : EDPR 2006-10</t>
  </si>
  <si>
    <t>Efficiency Carry-over</t>
  </si>
  <si>
    <t>Duos Tax Offset</t>
  </si>
  <si>
    <t>AMI O &amp; M costs</t>
  </si>
  <si>
    <t>WACC adjustment factor (time value of money)</t>
  </si>
  <si>
    <t>WEIGHTED AVERAGE COST OF CAPITAL (WACC)</t>
  </si>
  <si>
    <t>Risk free rate (nominal)</t>
  </si>
  <si>
    <t>Meter maintenance</t>
  </si>
  <si>
    <t>Actual costs</t>
  </si>
  <si>
    <t>Incremental gain</t>
  </si>
  <si>
    <t>Efficiency</t>
  </si>
  <si>
    <t>Regulatory Asset Base</t>
  </si>
  <si>
    <t>Opening RAB</t>
  </si>
  <si>
    <t>Gross capital expenditure</t>
  </si>
  <si>
    <t>Closing RAB</t>
  </si>
  <si>
    <t>Average RAB</t>
  </si>
  <si>
    <t>Net Capex</t>
  </si>
  <si>
    <t>RAB WDV</t>
  </si>
  <si>
    <t xml:space="preserve"> 1/01/2009</t>
  </si>
  <si>
    <t>Life (years)</t>
  </si>
  <si>
    <t>Remaining</t>
  </si>
  <si>
    <t>RAB at 1 January 2009</t>
  </si>
  <si>
    <t>Net</t>
  </si>
  <si>
    <t>Capex</t>
  </si>
  <si>
    <t>RAB AMI Capex 2009-11</t>
  </si>
  <si>
    <t>Regulatory Depreciation on Opening Assets at 1 January 2009 - IMRO Capex 2006-08</t>
  </si>
  <si>
    <t>Regulatory Depreciation on Opening Assets at 1 January 2009 - AMI Capex 2006-08</t>
  </si>
  <si>
    <t>TAX DEPRECIATION</t>
  </si>
  <si>
    <t>Tax Asset Class</t>
  </si>
  <si>
    <t>BUILDING BLOCKS AMI REVENUE REQUIREMENT</t>
  </si>
  <si>
    <t>Taxation calculation</t>
  </si>
  <si>
    <t>Revenue</t>
  </si>
  <si>
    <t>Total Revenue</t>
  </si>
  <si>
    <t>AMI Building Blocks Costs 2009-11</t>
  </si>
  <si>
    <t>Vanilla' after tax WACC (real)</t>
  </si>
  <si>
    <t>Vanilla' after tax WACC (nominal)</t>
  </si>
  <si>
    <t>Discount factor</t>
  </si>
  <si>
    <t>NPV Costs</t>
  </si>
  <si>
    <t>NPV Revenue</t>
  </si>
  <si>
    <t>Total costs</t>
  </si>
  <si>
    <t>Over\(Under) recovery of costs</t>
  </si>
  <si>
    <t>Offset of costs and revenue 2006-08</t>
  </si>
  <si>
    <t>Total Offset of costs and revenue 2006-08 (WACC adjusted)</t>
  </si>
  <si>
    <t>Straight-line depreciation</t>
  </si>
  <si>
    <t>Less Inflation indexation</t>
  </si>
  <si>
    <t>Total building blocks - AMI</t>
  </si>
  <si>
    <t>Applying Vanilla' after tax WACC (real)</t>
  </si>
  <si>
    <t>Applying Vanilla' after tax WACC (nominal)</t>
  </si>
  <si>
    <t>($000 MOD)</t>
  </si>
  <si>
    <t>Tax liability ($000 MOD)</t>
  </si>
  <si>
    <t>Opening asset value</t>
  </si>
  <si>
    <t>Benchmark costs (adjusted for actual quantities)</t>
  </si>
  <si>
    <t>Actual Quantities</t>
  </si>
  <si>
    <t>Standard metering (Group 2) (Unit cost =&gt; $1,000)</t>
  </si>
  <si>
    <t>Standard metering (Group 1) (Unit cost &lt; $1,000)</t>
  </si>
  <si>
    <t>Underspend\(Overspend)</t>
  </si>
  <si>
    <t>X1-4</t>
  </si>
  <si>
    <t>X0</t>
  </si>
  <si>
    <t>Charge per Meter ($ p.a.)</t>
  </si>
  <si>
    <t>Jemena</t>
  </si>
  <si>
    <t>Metering Taxable profit/(loss) ($MOD)</t>
  </si>
  <si>
    <t>Remotely read interval meters &amp; transformers</t>
  </si>
  <si>
    <t>Meters and transformers (Group 1) (Unit cost &lt; $1,000)</t>
  </si>
  <si>
    <t>Meters and transformers (Group 2) (Unit cost =&gt; $1,000)</t>
  </si>
  <si>
    <t>Customer services (meter replacements) Capitalised %</t>
  </si>
  <si>
    <t>Other Category 1 : Describe………………..</t>
  </si>
  <si>
    <t>Other Category 2 : Describe………………..</t>
  </si>
  <si>
    <t>Other Category 3 : Describe………………..</t>
  </si>
  <si>
    <t>Other Category 4 : Describe………………..</t>
  </si>
  <si>
    <t>Other Category 5 : Describe………………..</t>
  </si>
  <si>
    <t>Instructions</t>
  </si>
  <si>
    <t>Distributor data input fields are shaded</t>
  </si>
  <si>
    <t>Data input values are not to be rounded to $'000s or $'000,000s but inputted as individual $ units.</t>
  </si>
  <si>
    <t>Depreciated by end of  2013</t>
  </si>
  <si>
    <t>Tariffs</t>
  </si>
  <si>
    <t>Regulatory depreciation on AMI Capex 2009-15</t>
  </si>
  <si>
    <t xml:space="preserve">Initial AMI WACC - </t>
  </si>
  <si>
    <t>1 January 2009 to 31 December 2013</t>
  </si>
  <si>
    <t>AMI WACC</t>
  </si>
  <si>
    <t xml:space="preserve">Subsequent AMI WACC - </t>
  </si>
  <si>
    <t>1 January 2014 to 31 December 2015</t>
  </si>
  <si>
    <t>Actual Tariffs</t>
  </si>
  <si>
    <t>AMI DATA INPUTS 2009 - 2015</t>
  </si>
  <si>
    <t>Initial AMI WACC -</t>
  </si>
  <si>
    <t>FORECAST TARIFF REVENUE</t>
  </si>
  <si>
    <t>Global Check</t>
  </si>
  <si>
    <t>Operating and Maintenance Expenditure (excluding debt raisiing costs in 2014-15)</t>
  </si>
  <si>
    <t>Debt raisiing costs in 2014-15</t>
  </si>
  <si>
    <t xml:space="preserve">Debt Raising Cost Benchmark </t>
  </si>
  <si>
    <t>REAL 2008 $ INPUTS</t>
  </si>
  <si>
    <t>NOMINAL INPUTS</t>
  </si>
  <si>
    <t>The ABS changed the index reference base in September 2012 from 1989-90 to 2011-12.</t>
  </si>
  <si>
    <t>Operating and Maintenance Expenditure (including debt raisiing costs in 2014-15)</t>
  </si>
  <si>
    <t>These templates are for the AMI 2015 Charges Application.</t>
  </si>
  <si>
    <t>AMI Costs and Revenues for 2013 and 2014 are to be expressed in</t>
  </si>
  <si>
    <t>AMI Costs for 2015 are to be expressed in</t>
  </si>
  <si>
    <t>Real 2014 $</t>
  </si>
  <si>
    <t>AMI Proposed Tariffs for 2015 are to be expressed in</t>
  </si>
  <si>
    <t>AMI Proposed Tariffs for 2015 are to be rounded to whole cents.</t>
  </si>
  <si>
    <t>AMI DATA INPUTS 2013 - 2015</t>
  </si>
  <si>
    <t xml:space="preserve">      and located in tab "DNSP Data Inputs 2013-15".</t>
  </si>
  <si>
    <t>AMI DATA INPUTS 2009 - 2012</t>
  </si>
  <si>
    <t>Opening RAB 2016</t>
  </si>
  <si>
    <t>Opening Tax Value 2016</t>
  </si>
  <si>
    <t>Asset Categories</t>
  </si>
  <si>
    <t>($m Dec 2015)</t>
  </si>
  <si>
    <t>Standard Life</t>
  </si>
  <si>
    <t>Remaining Life</t>
  </si>
  <si>
    <t>($m Nominal)</t>
  </si>
  <si>
    <t>Tax Standard Life</t>
  </si>
  <si>
    <t>Tax Remaining Life</t>
  </si>
  <si>
    <t>Tax Losses</t>
  </si>
  <si>
    <t>RAB Remaining Lives</t>
  </si>
  <si>
    <t>Closing Asset</t>
  </si>
  <si>
    <t>Weighted Avg</t>
  </si>
  <si>
    <t>Depn Factor</t>
  </si>
  <si>
    <t>Value</t>
  </si>
  <si>
    <t>Index</t>
  </si>
  <si>
    <t>Copyright Jemena Limited. All rights reserved. Jemena is not liable for any loss caused by reliance on this document.</t>
  </si>
  <si>
    <t>Where does this model fit into our submission model suite?</t>
  </si>
  <si>
    <t>End</t>
  </si>
  <si>
    <t>EDPR16 JEN ACS Metering RAB RFM</t>
  </si>
  <si>
    <t>Change Log</t>
  </si>
  <si>
    <t>Model change log</t>
  </si>
  <si>
    <t>Starting model name ----&gt;</t>
  </si>
  <si>
    <t>Model changes to above model</t>
  </si>
  <si>
    <t>Model sheet</t>
  </si>
  <si>
    <t>Reference</t>
  </si>
  <si>
    <t>Cell reference</t>
  </si>
  <si>
    <t>Type</t>
  </si>
  <si>
    <t>Legend</t>
  </si>
  <si>
    <t>Comments</t>
  </si>
  <si>
    <t>AER - Preliminary decision Jemena - Opening metering regulatory asset base - October 2015</t>
  </si>
  <si>
    <t>No model changes</t>
  </si>
  <si>
    <t>n/a</t>
  </si>
  <si>
    <t>EDPR16 JEN ACS Metering - RAB RFM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</si>
</sst>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9">
    <numFmt numFmtId="5" formatCode="&quot;$&quot;#,##0;\-&quot;$&quot;#,##0"/>
    <numFmt numFmtId="6" formatCode="&quot;$&quot;#,##0;[Red]\-&quot;$&quot;#,##0"/>
    <numFmt numFmtId="7" formatCode="&quot;$&quot;#,##0.00;\-&quot;$&quot;#,##0.00"/>
    <numFmt numFmtId="8" formatCode="&quot;$&quot;#,##0.00;[Red]\-&quot;$&quot;#,##0.00"/>
    <numFmt numFmtId="42" formatCode="_-&quot;$&quot;* #,##0_-;\-&quot;$&quot;* #,##0_-;_-&quot;$&quot;* &quot;-&quot;_-;_-@_-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#,##0.0"/>
    <numFmt numFmtId="165" formatCode="0.0%"/>
    <numFmt numFmtId="166" formatCode="#,##0.000"/>
    <numFmt numFmtId="167" formatCode="#,##0.0_ ;\-#,##0.0\ "/>
    <numFmt numFmtId="168" formatCode="0.00000"/>
    <numFmt numFmtId="169" formatCode="_-* #,##0.0_-;\-* #,##0.0_-;_-* &quot;-&quot;??_-;_-@_-"/>
    <numFmt numFmtId="170" formatCode="#,##0;\(#,##0\)"/>
    <numFmt numFmtId="171" formatCode="0.0"/>
    <numFmt numFmtId="172" formatCode="_-&quot;$&quot;* #,##0_-;\-&quot;$&quot;* #,##0_-;_-&quot;$&quot;* &quot;-&quot;??_-;_-@_-"/>
    <numFmt numFmtId="173" formatCode="_-&quot;$&quot;* #,##0.000_-;\-&quot;$&quot;* #,##0.000_-;_-&quot;$&quot;* &quot;-&quot;??_-;_-@_-"/>
    <numFmt numFmtId="174" formatCode="#,##0.0000"/>
    <numFmt numFmtId="175" formatCode="_-* #,##0.000_-;\-* #,##0.000_-;_-* &quot;-&quot;??_-;_-@_-"/>
    <numFmt numFmtId="176" formatCode="0.000%"/>
    <numFmt numFmtId="177" formatCode="#,##0.00000"/>
    <numFmt numFmtId="178" formatCode="#,##0.000000"/>
    <numFmt numFmtId="179" formatCode="#,##0.00_ ;\-#,##0.00\ "/>
    <numFmt numFmtId="180" formatCode="0.0000000%"/>
    <numFmt numFmtId="181" formatCode="#,##0.0;\(#,##0.0\)"/>
    <numFmt numFmtId="182" formatCode="#,##0;\(#,##0\);&quot;-&quot;"/>
    <numFmt numFmtId="183" formatCode="0.00000%"/>
    <numFmt numFmtId="184" formatCode="#,##0.0000000"/>
    <numFmt numFmtId="185" formatCode="&quot;$&quot;#,##0.000;\-&quot;$&quot;#,##0.000"/>
    <numFmt numFmtId="186" formatCode="#,##0.0000000000"/>
    <numFmt numFmtId="187" formatCode="0.000000"/>
    <numFmt numFmtId="188" formatCode="_-* #,##0_-;\-* #,##0_-;_-* &quot;-&quot;??_-;_-@_-"/>
    <numFmt numFmtId="189" formatCode="[$-C09]dd\-mmm\-yy;@"/>
    <numFmt numFmtId="190" formatCode="_-* #,##0.00_-;[Red]\(#,##0.00\)_-;_-* &quot;-&quot;??_-;_-@_-"/>
    <numFmt numFmtId="191" formatCode="#,##0.00_);\(#,##0.00\);\-"/>
    <numFmt numFmtId="192" formatCode="#,##0_);\(#,##0\);\-"/>
    <numFmt numFmtId="193" formatCode="#,##0.00%_);\(#,##0.00%\);\-"/>
    <numFmt numFmtId="194" formatCode="#,##0.0%_);\(#,##0.0%\);\-"/>
    <numFmt numFmtId="195" formatCode="#,##0.0\x_);\(#,##0.0\x\);\-"/>
    <numFmt numFmtId="196" formatCode="_(#,##0_);\(#,##0\);_(&quot;-&quot;_)"/>
    <numFmt numFmtId="197" formatCode="_(* #,##0_);_(* \(#,##0\);_(* &quot;-&quot;_);_(@_)"/>
    <numFmt numFmtId="198" formatCode="_(* #,##0.00_);_(* \(#,##0.00\);_(* &quot;-&quot;??_);_(@_)"/>
    <numFmt numFmtId="199" formatCode="mm/dd/yy"/>
    <numFmt numFmtId="200" formatCode="mmm\-d\-yyyy"/>
    <numFmt numFmtId="201" formatCode="mmm\-yyyy"/>
    <numFmt numFmtId="202" formatCode="0_);[Red]\(0\)"/>
    <numFmt numFmtId="203" formatCode="dd/mmm"/>
    <numFmt numFmtId="204" formatCode="_(* #,##0_);_(* \(#,##0\);_(* &quot;-&quot;?_);_(@_)"/>
    <numFmt numFmtId="205" formatCode="#,##0.0_);\(#,##0.0\);\-"/>
    <numFmt numFmtId="206" formatCode="#,##0.0000_);\(#,##0.0000\);\-"/>
    <numFmt numFmtId="207" formatCode="#,##0.0_);\(#,##0.0\)"/>
    <numFmt numFmtId="208" formatCode="0.0\x"/>
    <numFmt numFmtId="209" formatCode="#,##0_ ;\-#,##0\ "/>
    <numFmt numFmtId="210" formatCode="0.00%_);\(0.00\)%;\-"/>
    <numFmt numFmtId="211" formatCode="#,##0;[Red]\(#,##0.0\)"/>
    <numFmt numFmtId="212" formatCode="_(#,##0.0_);\(#,##0.0\);_(&quot;-&quot;_)"/>
    <numFmt numFmtId="213" formatCode="#,##0_ ;[Red]\(#,##0\)\ "/>
    <numFmt numFmtId="214" formatCode="#,##0.00;\(#,##0.00\)"/>
    <numFmt numFmtId="215" formatCode="#,##0.0_);[Red]\(#,##0.0\)"/>
    <numFmt numFmtId="216" formatCode="_)d\-mmm\-yy_)"/>
    <numFmt numFmtId="217" formatCode="_(###0_);\(###0\);_(###0_)"/>
    <numFmt numFmtId="218" formatCode="#,##0.0000_);[Red]\(#,##0.0000\)"/>
    <numFmt numFmtId="219" formatCode="yyyy&quot;A&quot;"/>
    <numFmt numFmtId="220" formatCode="yyyy&quot;E&quot;"/>
    <numFmt numFmtId="221" formatCode="0&quot;E&quot;"/>
    <numFmt numFmtId="222" formatCode="_-[$€-2]* #,##0.00_-;\-[$€-2]* #,##0.00_-;_-[$€-2]* &quot;-&quot;??_-"/>
    <numFmt numFmtId="223" formatCode="_([$€-2]* #,##0.00_);_([$€-2]* \(#,##0.00\);_([$€-2]* &quot;-&quot;??_)"/>
    <numFmt numFmtId="224" formatCode="\£\ #,##0_);[Red]\(\£\ #,##0\)"/>
    <numFmt numFmtId="225" formatCode="\¥\ #,##0_);[Red]\(\¥\ #,##0\)"/>
    <numFmt numFmtId="226" formatCode="dd/mm/yy"/>
    <numFmt numFmtId="227" formatCode="#,##0\x_);\(#,##0\x\);#,##0\x_)"/>
    <numFmt numFmtId="228" formatCode="#,##0%_);\(#,##0%\);#,##0%_)"/>
    <numFmt numFmtId="229" formatCode="_(&quot;$&quot;#,##0.0_);\(&quot;$&quot;#,##0.0\);_(&quot;-&quot;_)"/>
    <numFmt numFmtId="230" formatCode="_)d\-mmm\-yy_);_)d\-mmm\-yy_);_)&quot;-&quot;_)"/>
    <numFmt numFmtId="231" formatCode="_(#,##0.0\x_);\(#,##0.0\x\);_(&quot;-&quot;_)"/>
    <numFmt numFmtId="232" formatCode="_(#,##0.0%_);\(#,##0.0%\);_(&quot;-&quot;_)"/>
    <numFmt numFmtId="233" formatCode="_(###0_);\(###0\);_(&quot;-&quot;_)"/>
    <numFmt numFmtId="234" formatCode="d/m/yy"/>
    <numFmt numFmtId="235" formatCode="_(* &quot;$&quot;#,##0_)_;;_(* \(&quot;$&quot;#,##0\)_;;_(* &quot;$&quot;#,##0_)_;"/>
    <numFmt numFmtId="236" formatCode="d/m/yy__;"/>
    <numFmt numFmtId="237" formatCode="_(* #,##0\x_)_;;_(* \(#,##0\x\)_;;_(* #,##0\x_)_;"/>
    <numFmt numFmtId="238" formatCode="_(* #,##0_)_;;_(* \(#,##0\)_;;_(* #,##0_)_;"/>
    <numFmt numFmtId="239" formatCode="_(* #,##0%_)_;;_(* \(#,##0%\)_;;_(* #,##0%_)_;"/>
    <numFmt numFmtId="240" formatCode="###0_)_;;\(###0\)_;;###0_)_;"/>
    <numFmt numFmtId="241" formatCode="&quot;$&quot;#,##0;\(&quot;$&quot;#,##0\);&quot;$&quot;#,##0"/>
    <numFmt numFmtId="242" formatCode="#,##0\x;\(#,##0\x\);#,##0\x"/>
    <numFmt numFmtId="243" formatCode="#,##0%;\(#,##0%\);#,##0%"/>
    <numFmt numFmtId="244" formatCode="###0;\(###0\);###0"/>
    <numFmt numFmtId="245" formatCode="_)d/m/yy_)"/>
    <numFmt numFmtId="246" formatCode="&quot;$&quot;#,##0_);\(&quot;$&quot;#,##0\)"/>
    <numFmt numFmtId="247" formatCode="_(* #,##0.0_);_(* \(#,##0.0\);_(* &quot;-&quot;?_);@_)"/>
    <numFmt numFmtId="248" formatCode="\•\ \ @"/>
    <numFmt numFmtId="249" formatCode="_(* #,##0.0_);_(* \(#,##0.0\);_(* &quot;-&quot;?_);_(@_)"/>
    <numFmt numFmtId="250" formatCode="00"/>
    <numFmt numFmtId="251" formatCode="mmm"/>
    <numFmt numFmtId="252" formatCode="mmm\.\ \'yy"/>
    <numFmt numFmtId="253" formatCode="[=0]&quot;OK&quot;;&quot;Error&quot;"/>
    <numFmt numFmtId="254" formatCode="0.0%_);\(0.0%\);0.0%_);@_%_)"/>
    <numFmt numFmtId="255" formatCode="_-* #,##0_)_-;* \(#,##0\)_-;_-* &quot;-&quot;??_-;_-@_-"/>
    <numFmt numFmtId="256" formatCode="&quot;CHF&quot;\ #,##0.00;&quot;CHF&quot;\ \-#,##0.00"/>
    <numFmt numFmtId="257" formatCode="&quot;Warning&quot;;&quot;Warning&quot;;&quot;OK&quot;"/>
    <numFmt numFmtId="258" formatCode="&quot;error&quot;;&quot;error&quot;;&quot;ok&quot;"/>
    <numFmt numFmtId="259" formatCode="&quot;$&quot;#,\);\(&quot;$&quot;#,##0\)"/>
    <numFmt numFmtId="260" formatCode="_(* #,###_);_(* \(#,###\);_(* &quot;-&quot;??_);_(@_)"/>
    <numFmt numFmtId="261" formatCode="_(* #,###,_);_(* \(#,###,\);_(* \-??_);_(@_)"/>
    <numFmt numFmtId="262" formatCode="_(* &quot;$&quot;#,###_);_(* &quot;$&quot;\(#,###\);_(* &quot;-&quot;??_);_(@_)"/>
    <numFmt numFmtId="263" formatCode="00000"/>
    <numFmt numFmtId="264" formatCode="#,##0.00_%_);\(#,##0.00\)_%;#,##0.00_%_);@_%_)"/>
    <numFmt numFmtId="265" formatCode="&quot;$&quot;#,##0.00_);[Red]\(&quot;$&quot;#,##0.00\)"/>
    <numFmt numFmtId="266" formatCode="&quot;$&quot;#,##0_%_);\(&quot;$&quot;#,##0\)_%;&quot;$&quot;#,##0_%_);@_%_)"/>
    <numFmt numFmtId="267" formatCode="_(&quot;$&quot;* #,##0.00_);_(&quot;$&quot;* \(#,##0.00\);_(&quot;$&quot;* &quot;-&quot;??_);_(@_)"/>
    <numFmt numFmtId="268" formatCode="&quot;C$&quot;_-0.00"/>
    <numFmt numFmtId="269" formatCode="&quot;€&quot;_-0.00"/>
    <numFmt numFmtId="270" formatCode="&quot;P&quot;_-0.0"/>
    <numFmt numFmtId="271" formatCode="&quot;£&quot;_-0.00"/>
    <numFmt numFmtId="272" formatCode="&quot;US&quot;&quot;$&quot;_-0.00"/>
    <numFmt numFmtId="273" formatCode="\ \ _•\–\ \ \ \ @"/>
    <numFmt numFmtId="274" formatCode="m/d/yy_%_)"/>
    <numFmt numFmtId="275" formatCode="mmm\ yyyy"/>
    <numFmt numFmtId="276" formatCode="0.0000"/>
    <numFmt numFmtId="277" formatCode="_-* #,##0\ _D_M_-;\-* #,##0\ _D_M_-;_-* &quot;-&quot;\ _D_M_-;_-@_-"/>
    <numFmt numFmtId="278" formatCode="_-* #,##0.00\ _D_M_-;\-* #,##0.00\ _D_M_-;_-* &quot;-&quot;??\ _D_M_-;_-@_-"/>
    <numFmt numFmtId="279" formatCode="&quot;$&quot;#,##0\ ;\(&quot;$&quot;#,##0\)"/>
    <numFmt numFmtId="280" formatCode="0_%_);\(0\)_%;0_%_);@_%_)"/>
    <numFmt numFmtId="281" formatCode="&quot;ý&quot;;&quot;ý&quot;;&quot;þ&quot;"/>
    <numFmt numFmtId="282" formatCode="#,##0.00;[Red]\-#,##0;\-;[Blue]General"/>
    <numFmt numFmtId="283" formatCode="_(\ #,##0.0%_);_(\ \(#,##0.0%\);_(\ &quot; - &quot;\%_);_(@_)"/>
    <numFmt numFmtId="284" formatCode="#,##0_);\(#,##0\);&quot; - &quot;_);@_)"/>
    <numFmt numFmtId="285" formatCode="\ #,##0.00_);\(#,##0.00\);&quot; - &quot;_);@_)"/>
    <numFmt numFmtId="286" formatCode="dd/mm/yy__;"/>
    <numFmt numFmtId="287" formatCode="0.00_);[Red]\(0.00\)"/>
    <numFmt numFmtId="288" formatCode="0.0000_);[Red]\(0.0000\)"/>
    <numFmt numFmtId="289" formatCode="#,##0_-;\ \(#,##0\);_-* &quot;-&quot;??;_-@_-"/>
    <numFmt numFmtId="290" formatCode="_(* #,##0_);_(* \(#,##0\);_(* &quot;-&quot;??_);_(@_)"/>
    <numFmt numFmtId="291" formatCode="_(\ #,##0.0_);_(\ \(#,##0.0\);_(* &quot;-&quot;??_);_(@_)"/>
    <numFmt numFmtId="292" formatCode="0.0\%_);\(0.0\%\);0.0\%_);@_%_)"/>
    <numFmt numFmtId="293" formatCode="_-* #,##0.0_-;* \-#,##0.0_-;_-\ * &quot;-&quot;??_-;_-@_-"/>
    <numFmt numFmtId="294" formatCode="#,##0."/>
    <numFmt numFmtId="295" formatCode="\ ;\ ;"/>
    <numFmt numFmtId="296" formatCode="0.00%;_*\(0.00\)%"/>
    <numFmt numFmtId="297" formatCode="_(* &quot;$&quot;#,##0_)_;;[Blue]_(* \(&quot;$&quot;#,##0\)_;;_(* &quot;$&quot;#,##0_)_;"/>
    <numFmt numFmtId="298" formatCode="_(* #,##0\x_)_;;[Blue]_(* \(#,##0\x\)_;;_(* #,##0\x_)_;"/>
    <numFmt numFmtId="299" formatCode="_(* #,##0_)_;;[Blue]_(* \(#,##0\)_;;_(* #,##0_)_;"/>
    <numFmt numFmtId="300" formatCode="_(* #,##0%_)_;;[Blue]_(* \(#,##0%\)_;;_(* #,##0%_)_;"/>
    <numFmt numFmtId="301" formatCode="###0_);\(###0\);###0_)"/>
    <numFmt numFmtId="302" formatCode="#,##0.000_ ;[Red]\-#,##0.000\ "/>
    <numFmt numFmtId="303" formatCode="#,##0,;[Red]\(#,##0,\)"/>
    <numFmt numFmtId="304" formatCode="_(#,##0_);[Red]\(#,##0\);_(\-_);"/>
    <numFmt numFmtId="305" formatCode="_(#,##0_);\(#,##0\);_(#,##0_)"/>
    <numFmt numFmtId="306" formatCode="#,##0_);[Blue]\(#,##0\);#,##0_)"/>
    <numFmt numFmtId="307" formatCode="?.?,,_);[Red]\(?.?,,\)"/>
    <numFmt numFmtId="308" formatCode="_(&quot;R$&quot;* #,##0_);_(&quot;R$&quot;* \(#,##0\);_(&quot;R$&quot;* &quot;-&quot;_);_(@_)"/>
    <numFmt numFmtId="309" formatCode="_(&quot;R$&quot;* #,##0.00_);_(&quot;R$&quot;* \(#,##0.00\);_(&quot;R$&quot;* &quot;-&quot;??_);_(@_)"/>
    <numFmt numFmtId="310" formatCode="_-* #,##0.0_-;\(\ #,##0.0\)"/>
    <numFmt numFmtId="311" formatCode="_(* #,##0.00000_);_(* \(#,##0.00000\);_(* &quot;-&quot;??_);_(@_)"/>
    <numFmt numFmtId="312" formatCode="#,##0_%_);\(#,##0\)_%;#,##0_%_);@_%_)"/>
    <numFmt numFmtId="313" formatCode="0.00_)"/>
    <numFmt numFmtId="314" formatCode="0.00\ \ \x"/>
    <numFmt numFmtId="315" formatCode="&quot;Row &quot;###0"/>
    <numFmt numFmtId="316" formatCode="[&lt;1000]\ 0_);[&gt;1000]\ dd\-mmm\-yy;General"/>
    <numFmt numFmtId="317" formatCode="#,##0_*;\(#,##0\);0_*;@_)"/>
    <numFmt numFmtId="318" formatCode="#,##0_ ;\(#,##0\)_-;&quot;-&quot;"/>
    <numFmt numFmtId="319" formatCode="#,##0;[Red]\ \ \(#,##0\)"/>
    <numFmt numFmtId="320" formatCode=";;;&quot;[&quot;@&quot;]&quot;"/>
    <numFmt numFmtId="321" formatCode="_-* #,##0\ &quot;DM&quot;_-;\-* #,##0\ &quot;DM&quot;_-;_-* &quot;-&quot;\ &quot;DM&quot;_-;_-@_-"/>
    <numFmt numFmtId="322" formatCode="_-* #,##0.00\ &quot;DM&quot;_-;\-* #,##0.00\ &quot;DM&quot;_-;_-* &quot;-&quot;??\ &quot;DM&quot;_-;_-@_-"/>
    <numFmt numFmtId="323" formatCode="0\ \ ;\(0\)\ \ \ "/>
    <numFmt numFmtId="324" formatCode="#&quot; Yr &quot;##&quot; Mth&quot;"/>
  </numFmts>
  <fonts count="302">
    <font>
      <sz val="10"/>
      <name val="Arial"/>
    </font>
    <font>
      <sz val="8"/>
      <color theme="1"/>
      <name val="Arial"/>
      <family val="2"/>
    </font>
    <font>
      <sz val="8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u/>
      <sz val="10"/>
      <color indexed="9"/>
      <name val="Arial"/>
      <family val="2"/>
    </font>
    <font>
      <b/>
      <sz val="10"/>
      <color indexed="10"/>
      <name val="Arial"/>
      <family val="2"/>
    </font>
    <font>
      <sz val="10"/>
      <color indexed="12"/>
      <name val="Arial"/>
      <family val="2"/>
    </font>
    <font>
      <b/>
      <u/>
      <sz val="10"/>
      <color indexed="10"/>
      <name val="Arial"/>
      <family val="2"/>
    </font>
    <font>
      <b/>
      <u/>
      <sz val="10"/>
      <name val="Arial"/>
      <family val="2"/>
    </font>
    <font>
      <b/>
      <u/>
      <sz val="12"/>
      <name val="Arial"/>
      <family val="2"/>
    </font>
    <font>
      <u/>
      <sz val="10"/>
      <name val="Arial"/>
      <family val="2"/>
    </font>
    <font>
      <b/>
      <u/>
      <sz val="11"/>
      <name val="Arial"/>
      <family val="2"/>
    </font>
    <font>
      <sz val="9"/>
      <name val="Arial"/>
      <family val="2"/>
    </font>
    <font>
      <b/>
      <u/>
      <sz val="11"/>
      <color indexed="12"/>
      <name val="Times New Roman"/>
      <family val="1"/>
    </font>
    <font>
      <b/>
      <sz val="12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u/>
      <sz val="10"/>
      <name val="Times New Roman"/>
      <family val="1"/>
    </font>
    <font>
      <b/>
      <sz val="10"/>
      <color indexed="12"/>
      <name val="Times New Roman"/>
      <family val="1"/>
    </font>
    <font>
      <sz val="10"/>
      <color indexed="12"/>
      <name val="Times New Roman"/>
      <family val="1"/>
    </font>
    <font>
      <b/>
      <sz val="14"/>
      <name val="Times New Roman"/>
      <family val="1"/>
    </font>
    <font>
      <b/>
      <sz val="10"/>
      <color indexed="10"/>
      <name val="Times New Roman"/>
      <family val="1"/>
    </font>
    <font>
      <sz val="10"/>
      <color indexed="63"/>
      <name val="Times New Roman"/>
      <family val="1"/>
    </font>
    <font>
      <sz val="10"/>
      <color indexed="10"/>
      <name val="Times New Roman"/>
      <family val="1"/>
    </font>
    <font>
      <i/>
      <sz val="10"/>
      <name val="Times New Roman"/>
      <family val="1"/>
    </font>
    <font>
      <sz val="9"/>
      <name val="Times New Roman"/>
      <family val="1"/>
    </font>
    <font>
      <u/>
      <sz val="10"/>
      <name val="Times New Roman"/>
      <family val="1"/>
    </font>
    <font>
      <b/>
      <sz val="10"/>
      <color indexed="9"/>
      <name val="Arial"/>
      <family val="2"/>
    </font>
    <font>
      <sz val="10"/>
      <color indexed="9"/>
      <name val="Arial"/>
      <family val="2"/>
    </font>
    <font>
      <sz val="10"/>
      <color indexed="10"/>
      <name val="Arial"/>
      <family val="2"/>
    </font>
    <font>
      <sz val="10"/>
      <color indexed="10"/>
      <name val="Arial"/>
      <family val="2"/>
    </font>
    <font>
      <sz val="8"/>
      <color indexed="81"/>
      <name val="Tahoma"/>
      <family val="2"/>
    </font>
    <font>
      <b/>
      <sz val="10"/>
      <color indexed="12"/>
      <name val="Arial"/>
      <family val="2"/>
    </font>
    <font>
      <sz val="10"/>
      <color indexed="63"/>
      <name val="Arial"/>
      <family val="2"/>
    </font>
    <font>
      <sz val="10"/>
      <color indexed="55"/>
      <name val="Arial"/>
      <family val="2"/>
    </font>
    <font>
      <b/>
      <i/>
      <sz val="10"/>
      <name val="Arial"/>
      <family val="2"/>
    </font>
    <font>
      <u/>
      <sz val="10"/>
      <name val="Arial"/>
      <family val="2"/>
    </font>
    <font>
      <sz val="10"/>
      <color indexed="12"/>
      <name val="Arial"/>
      <family val="2"/>
    </font>
    <font>
      <u/>
      <sz val="10"/>
      <color indexed="12"/>
      <name val="Times New Roman"/>
      <family val="1"/>
    </font>
    <font>
      <sz val="10"/>
      <color indexed="8"/>
      <name val="Arial"/>
      <family val="2"/>
    </font>
    <font>
      <sz val="10"/>
      <color rgb="FFFF0000"/>
      <name val="Arial"/>
      <family val="2"/>
    </font>
    <font>
      <sz val="10"/>
      <color rgb="FF0033CC"/>
      <name val="Arial"/>
      <family val="2"/>
    </font>
    <font>
      <b/>
      <sz val="10"/>
      <color rgb="FFFF0000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b/>
      <sz val="10"/>
      <color rgb="FF0033CC"/>
      <name val="Arial"/>
      <family val="2"/>
    </font>
    <font>
      <sz val="8"/>
      <color indexed="9"/>
      <name val="Arial"/>
      <family val="2"/>
    </font>
    <font>
      <b/>
      <sz val="12"/>
      <color indexed="9"/>
      <name val="Arial"/>
      <family val="2"/>
    </font>
    <font>
      <i/>
      <sz val="10"/>
      <color indexed="9"/>
      <name val="Arial"/>
      <family val="2"/>
    </font>
    <font>
      <b/>
      <sz val="8"/>
      <color indexed="9"/>
      <name val="Arial"/>
      <family val="2"/>
    </font>
    <font>
      <b/>
      <i/>
      <sz val="8"/>
      <color indexed="9"/>
      <name val="Arial"/>
      <family val="2"/>
    </font>
    <font>
      <sz val="8"/>
      <color indexed="8"/>
      <name val="Arial"/>
      <family val="2"/>
    </font>
    <font>
      <b/>
      <sz val="9"/>
      <color indexed="9"/>
      <name val="Arial"/>
      <family val="2"/>
    </font>
    <font>
      <sz val="9"/>
      <color indexed="9"/>
      <name val="Arial"/>
      <family val="2"/>
    </font>
    <font>
      <i/>
      <sz val="8"/>
      <color indexed="8"/>
      <name val="Arial"/>
      <family val="2"/>
    </font>
    <font>
      <i/>
      <u/>
      <sz val="10"/>
      <color indexed="12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9"/>
      <name val="AGaramond"/>
    </font>
    <font>
      <sz val="9"/>
      <color indexed="12"/>
      <name val="Frutiger 45 Light"/>
      <family val="2"/>
    </font>
    <font>
      <sz val="11"/>
      <color indexed="20"/>
      <name val="Calibri"/>
      <family val="2"/>
    </font>
    <font>
      <sz val="10"/>
      <name val="Helvetica"/>
      <family val="2"/>
    </font>
    <font>
      <sz val="10"/>
      <color indexed="12"/>
      <name val="Helvetica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sz val="10"/>
      <name val="Verdana"/>
      <family val="2"/>
    </font>
    <font>
      <sz val="10"/>
      <color indexed="24"/>
      <name val="Arial"/>
      <family val="2"/>
    </font>
    <font>
      <b/>
      <sz val="8"/>
      <name val="Arial"/>
      <family val="2"/>
    </font>
    <font>
      <sz val="9"/>
      <name val="Frutiger 45 Light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9"/>
      <name val="GillSans"/>
    </font>
    <font>
      <sz val="9"/>
      <name val="GillSans Light"/>
    </font>
    <font>
      <sz val="11"/>
      <color indexed="17"/>
      <name val="Calibri"/>
      <family val="2"/>
    </font>
    <font>
      <b/>
      <sz val="9"/>
      <color indexed="9"/>
      <name val="Frutiger 45 Light"/>
      <family val="2"/>
    </font>
    <font>
      <b/>
      <sz val="15"/>
      <color indexed="62"/>
      <name val="Calibri"/>
      <family val="2"/>
    </font>
    <font>
      <b/>
      <sz val="9"/>
      <name val="Arial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8.5"/>
      <name val="Univers 65"/>
      <family val="2"/>
    </font>
    <font>
      <sz val="9"/>
      <color indexed="9"/>
      <name val="Frutiger 45 Light"/>
      <family val="2"/>
    </font>
    <font>
      <u/>
      <sz val="11"/>
      <color indexed="12"/>
      <name val="Calibri"/>
      <family val="2"/>
    </font>
    <font>
      <b/>
      <sz val="10"/>
      <color indexed="56"/>
      <name val="Wingdings"/>
      <charset val="2"/>
    </font>
    <font>
      <b/>
      <u/>
      <sz val="8"/>
      <color indexed="56"/>
      <name val="Arial"/>
      <family val="2"/>
    </font>
    <font>
      <sz val="10"/>
      <color indexed="12"/>
      <name val="Frutiger 45 Light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0"/>
      <color indexed="8"/>
      <name val="Calibri"/>
      <family val="2"/>
    </font>
    <font>
      <sz val="12"/>
      <color indexed="14"/>
      <name val="Arial"/>
      <family val="2"/>
    </font>
    <font>
      <sz val="10"/>
      <name val="Frutiger 45 Light"/>
    </font>
    <font>
      <sz val="11"/>
      <color indexed="60"/>
      <name val="Calibri"/>
      <family val="2"/>
    </font>
    <font>
      <sz val="8"/>
      <name val="Palatino"/>
      <family val="1"/>
    </font>
    <font>
      <sz val="11"/>
      <color theme="1"/>
      <name val="Calibri"/>
      <family val="2"/>
      <scheme val="minor"/>
    </font>
    <font>
      <b/>
      <sz val="11"/>
      <color indexed="63"/>
      <name val="Calibri"/>
      <family val="2"/>
    </font>
    <font>
      <sz val="8.5"/>
      <name val="Univers 55"/>
      <family val="2"/>
    </font>
    <font>
      <b/>
      <sz val="8"/>
      <color indexed="8"/>
      <name val="Tahoma"/>
      <family val="2"/>
    </font>
    <font>
      <sz val="8"/>
      <color indexed="8"/>
      <name val="Tahoma"/>
      <family val="2"/>
    </font>
    <font>
      <sz val="10"/>
      <color indexed="18"/>
      <name val="Times New Roman"/>
      <family val="1"/>
    </font>
    <font>
      <b/>
      <sz val="10"/>
      <name val="MS Sans Serif"/>
      <family val="2"/>
    </font>
    <font>
      <sz val="8"/>
      <color indexed="10"/>
      <name val="Arial"/>
      <family val="2"/>
    </font>
    <font>
      <b/>
      <sz val="18"/>
      <color indexed="62"/>
      <name val="Cambria"/>
      <family val="2"/>
    </font>
    <font>
      <b/>
      <sz val="16"/>
      <color indexed="9"/>
      <name val="Arial"/>
      <family val="2"/>
    </font>
    <font>
      <sz val="10"/>
      <name val="Helv"/>
      <family val="2"/>
    </font>
    <font>
      <b/>
      <sz val="14"/>
      <name val="Arial"/>
      <family val="2"/>
    </font>
    <font>
      <sz val="9"/>
      <color indexed="21"/>
      <name val="Helvetica-Black"/>
    </font>
    <font>
      <b/>
      <sz val="9"/>
      <name val="Palatino"/>
      <family val="1"/>
    </font>
    <font>
      <sz val="7"/>
      <name val="Palatino"/>
      <family val="1"/>
    </font>
    <font>
      <b/>
      <sz val="12"/>
      <color theme="0"/>
      <name val="Calibri"/>
      <family val="2"/>
      <scheme val="minor"/>
    </font>
    <font>
      <sz val="12"/>
      <name val="Palatino"/>
      <family val="1"/>
    </font>
    <font>
      <sz val="11"/>
      <name val="Helvetica-Black"/>
    </font>
    <font>
      <sz val="12"/>
      <color indexed="12"/>
      <name val="Arial MT"/>
    </font>
    <font>
      <b/>
      <u/>
      <sz val="9.5"/>
      <color indexed="56"/>
      <name val="Arial"/>
      <family val="2"/>
    </font>
    <font>
      <u/>
      <sz val="8"/>
      <color indexed="56"/>
      <name val="Arial"/>
      <family val="2"/>
    </font>
    <font>
      <sz val="11"/>
      <color indexed="10"/>
      <name val="Calibri"/>
      <family val="2"/>
    </font>
    <font>
      <b/>
      <sz val="18"/>
      <color theme="3"/>
      <name val="Cambria"/>
      <family val="2"/>
      <scheme val="major"/>
    </font>
    <font>
      <b/>
      <sz val="8"/>
      <color indexed="8"/>
      <name val="Arial"/>
      <family val="2"/>
    </font>
    <font>
      <u/>
      <sz val="8"/>
      <color theme="10"/>
      <name val="Arial"/>
      <family val="2"/>
    </font>
    <font>
      <sz val="10"/>
      <name val="Helv"/>
      <charset val="204"/>
    </font>
    <font>
      <sz val="10"/>
      <name val="Helv"/>
    </font>
    <font>
      <sz val="14"/>
      <name val="System"/>
      <family val="2"/>
    </font>
    <font>
      <sz val="12"/>
      <name val="Times New Roman"/>
      <family val="1"/>
    </font>
    <font>
      <sz val="11"/>
      <name val="‚l‚r ‚oƒSƒVƒbƒN"/>
      <family val="3"/>
      <charset val="128"/>
    </font>
    <font>
      <sz val="10"/>
      <name val="Geneva"/>
      <family val="2"/>
    </font>
    <font>
      <sz val="13"/>
      <name val="Times New Roman"/>
      <family val="1"/>
    </font>
    <font>
      <sz val="11"/>
      <color theme="0"/>
      <name val="Calibri"/>
      <family val="2"/>
      <charset val="238"/>
      <scheme val="minor"/>
    </font>
    <font>
      <sz val="11"/>
      <color theme="0"/>
      <name val="Calibri"/>
      <family val="2"/>
      <scheme val="minor"/>
    </font>
    <font>
      <b/>
      <sz val="11"/>
      <name val="Arial"/>
      <family val="2"/>
    </font>
    <font>
      <i/>
      <sz val="11"/>
      <color theme="0" tint="-0.34998626667073579"/>
      <name val="Calibri"/>
      <family val="2"/>
      <scheme val="minor"/>
    </font>
    <font>
      <sz val="8"/>
      <color indexed="60"/>
      <name val="Arial"/>
      <family val="2"/>
    </font>
    <font>
      <sz val="10"/>
      <color indexed="12"/>
      <name val="Arial Narrow"/>
      <family val="2"/>
    </font>
    <font>
      <sz val="9"/>
      <color theme="8" tint="-0.499984740745262"/>
      <name val="Arial"/>
      <family val="2"/>
    </font>
    <font>
      <sz val="8"/>
      <name val="Calibri"/>
      <family val="2"/>
      <scheme val="minor"/>
    </font>
    <font>
      <sz val="10"/>
      <name val="Arial Narrow"/>
      <family val="2"/>
    </font>
    <font>
      <sz val="11"/>
      <color rgb="FF9C0006"/>
      <name val="Calibri"/>
      <family val="2"/>
      <scheme val="minor"/>
    </font>
    <font>
      <b/>
      <sz val="12"/>
      <color indexed="32"/>
      <name val="Tahoma"/>
      <family val="2"/>
    </font>
    <font>
      <sz val="8"/>
      <name val="Times New Roman"/>
      <family val="1"/>
    </font>
    <font>
      <b/>
      <sz val="14"/>
      <color indexed="17"/>
      <name val="Arial"/>
      <family val="2"/>
    </font>
    <font>
      <b/>
      <sz val="9"/>
      <color indexed="24"/>
      <name val="Arial"/>
      <family val="2"/>
    </font>
    <font>
      <b/>
      <sz val="11"/>
      <color indexed="24"/>
      <name val="Arial"/>
      <family val="2"/>
    </font>
    <font>
      <sz val="8"/>
      <color indexed="8"/>
      <name val="Arial Narrow"/>
      <family val="2"/>
    </font>
    <font>
      <b/>
      <sz val="13"/>
      <color indexed="9"/>
      <name val="Arial"/>
      <family val="2"/>
    </font>
    <font>
      <b/>
      <sz val="9"/>
      <color indexed="12"/>
      <name val="Tahoma"/>
      <family val="2"/>
    </font>
    <font>
      <b/>
      <sz val="11"/>
      <color rgb="FFFA7D00"/>
      <name val="Calibri"/>
      <family val="2"/>
      <scheme val="minor"/>
    </font>
    <font>
      <sz val="8"/>
      <name val="Tahoma"/>
      <family val="2"/>
    </font>
    <font>
      <b/>
      <sz val="10"/>
      <color indexed="17"/>
      <name val="Arial Narrow"/>
      <family val="2"/>
    </font>
    <font>
      <b/>
      <sz val="11"/>
      <color theme="0"/>
      <name val="Calibri"/>
      <family val="2"/>
      <scheme val="minor"/>
    </font>
    <font>
      <sz val="12"/>
      <color indexed="8"/>
      <name val="Times New Roman"/>
      <family val="1"/>
    </font>
    <font>
      <b/>
      <sz val="10"/>
      <color theme="1"/>
      <name val="Arial"/>
      <family val="2"/>
    </font>
    <font>
      <sz val="10"/>
      <name val="Palatino"/>
      <family val="1"/>
    </font>
    <font>
      <sz val="8"/>
      <color theme="1"/>
      <name val="Tahoma"/>
      <family val="2"/>
    </font>
    <font>
      <b/>
      <sz val="14"/>
      <color indexed="60"/>
      <name val="Arial"/>
      <family val="2"/>
    </font>
    <font>
      <sz val="9"/>
      <color theme="0" tint="-0.499984740745262"/>
      <name val="Arial"/>
      <family val="2"/>
    </font>
    <font>
      <sz val="10"/>
      <name val="MS Serif"/>
      <family val="1"/>
    </font>
    <font>
      <sz val="14"/>
      <name val="Palatino"/>
      <family val="1"/>
    </font>
    <font>
      <sz val="8"/>
      <color indexed="29"/>
      <name val="Arial"/>
      <family val="2"/>
    </font>
    <font>
      <sz val="16"/>
      <name val="Palatino"/>
      <family val="1"/>
    </font>
    <font>
      <sz val="32"/>
      <name val="Helvetica-Black"/>
    </font>
    <font>
      <sz val="12"/>
      <name val="Tms Rmn"/>
    </font>
    <font>
      <sz val="11"/>
      <name val="Book Antiqua"/>
      <family val="1"/>
    </font>
    <font>
      <sz val="11"/>
      <color indexed="12"/>
      <name val="Book Antiqua"/>
      <family val="1"/>
    </font>
    <font>
      <sz val="10"/>
      <color indexed="50"/>
      <name val="Arial"/>
      <family val="2"/>
    </font>
    <font>
      <b/>
      <sz val="9"/>
      <color theme="1"/>
      <name val="Arial"/>
      <family val="2"/>
    </font>
    <font>
      <sz val="10"/>
      <color indexed="23"/>
      <name val="Arial"/>
      <family val="2"/>
    </font>
    <font>
      <b/>
      <sz val="8"/>
      <name val="Arial"/>
      <family val="2"/>
      <charset val="238"/>
    </font>
    <font>
      <sz val="10"/>
      <color indexed="16"/>
      <name val="MS Serif"/>
      <family val="1"/>
    </font>
    <font>
      <sz val="11"/>
      <color theme="0"/>
      <name val="Wingdings"/>
      <charset val="2"/>
    </font>
    <font>
      <vertAlign val="superscript"/>
      <sz val="8"/>
      <color indexed="59"/>
      <name val="Arial"/>
      <family val="2"/>
    </font>
    <font>
      <i/>
      <sz val="11"/>
      <color rgb="FF7F7F7F"/>
      <name val="Calibri"/>
      <family val="2"/>
      <scheme val="minor"/>
    </font>
    <font>
      <b/>
      <sz val="10"/>
      <color indexed="32"/>
      <name val="Arial Narrow"/>
      <family val="2"/>
    </font>
    <font>
      <sz val="10"/>
      <color theme="0" tint="-0.24994659260841701"/>
      <name val="Arial"/>
      <family val="2"/>
    </font>
    <font>
      <sz val="6"/>
      <color indexed="23"/>
      <name val="Helvetica-Black"/>
    </font>
    <font>
      <sz val="9.5"/>
      <color indexed="23"/>
      <name val="Helvetica-Black"/>
    </font>
    <font>
      <b/>
      <sz val="8"/>
      <color indexed="60"/>
      <name val="Arial"/>
      <family val="2"/>
    </font>
    <font>
      <sz val="8"/>
      <color indexed="12"/>
      <name val="Arial Narrow"/>
      <family val="2"/>
    </font>
    <font>
      <sz val="11"/>
      <color rgb="FF006100"/>
      <name val="Calibri"/>
      <family val="2"/>
      <scheme val="minor"/>
    </font>
    <font>
      <sz val="6"/>
      <color indexed="16"/>
      <name val="Palatino"/>
      <family val="1"/>
    </font>
    <font>
      <b/>
      <sz val="20"/>
      <name val="Tahoma"/>
      <family val="2"/>
    </font>
    <font>
      <b/>
      <sz val="10"/>
      <name val="Tahoma"/>
      <family val="2"/>
    </font>
    <font>
      <sz val="6"/>
      <name val="Palatino"/>
      <family val="1"/>
    </font>
    <font>
      <sz val="18"/>
      <name val="Arial"/>
      <family val="2"/>
    </font>
    <font>
      <b/>
      <sz val="13"/>
      <color theme="4" tint="-0.24994659260841701"/>
      <name val="Arial"/>
      <family val="2"/>
    </font>
    <font>
      <b/>
      <sz val="12"/>
      <color indexed="8"/>
      <name val="Arial"/>
      <family val="2"/>
    </font>
    <font>
      <u/>
      <sz val="11"/>
      <name val="Arial"/>
      <family val="2"/>
    </font>
    <font>
      <i/>
      <sz val="11"/>
      <name val="Arial"/>
      <family val="2"/>
    </font>
    <font>
      <i/>
      <sz val="10"/>
      <color theme="1" tint="0.24994659260841701"/>
      <name val="Arial"/>
      <family val="2"/>
    </font>
    <font>
      <b/>
      <sz val="15"/>
      <color indexed="56"/>
      <name val="Calibri"/>
      <family val="2"/>
    </font>
    <font>
      <sz val="10"/>
      <name val="Helvetica-Black"/>
    </font>
    <font>
      <b/>
      <sz val="12"/>
      <color theme="0"/>
      <name val="Arial"/>
      <family val="2"/>
    </font>
    <font>
      <b/>
      <sz val="10"/>
      <name val="Cambria"/>
      <family val="2"/>
      <scheme val="major"/>
    </font>
    <font>
      <sz val="28"/>
      <name val="Helvetica-Black"/>
    </font>
    <font>
      <b/>
      <sz val="13"/>
      <color theme="8" tint="-0.499984740745262"/>
      <name val="Arial"/>
      <family val="2"/>
    </font>
    <font>
      <b/>
      <sz val="9"/>
      <name val="Cambria"/>
      <family val="2"/>
      <scheme val="major"/>
    </font>
    <font>
      <sz val="18"/>
      <name val="Palatino"/>
      <family val="1"/>
    </font>
    <font>
      <b/>
      <sz val="11"/>
      <color indexed="56"/>
      <name val="Calibri"/>
      <family val="2"/>
    </font>
    <font>
      <b/>
      <sz val="11"/>
      <color indexed="31"/>
      <name val="Calibri"/>
      <family val="2"/>
    </font>
    <font>
      <b/>
      <sz val="12"/>
      <color theme="1" tint="0.34998626667073579"/>
      <name val="Arial"/>
      <family val="2"/>
    </font>
    <font>
      <b/>
      <sz val="8"/>
      <name val="Cambria"/>
      <family val="2"/>
      <scheme val="major"/>
    </font>
    <font>
      <i/>
      <sz val="14"/>
      <name val="Palatino"/>
      <family val="1"/>
    </font>
    <font>
      <sz val="8"/>
      <name val="Cambria"/>
      <family val="2"/>
      <scheme val="major"/>
    </font>
    <font>
      <sz val="10"/>
      <name val="ITCCentury BookCond"/>
    </font>
    <font>
      <b/>
      <sz val="9"/>
      <color indexed="16"/>
      <name val="SwitzerlandCondensed"/>
    </font>
    <font>
      <u/>
      <sz val="10"/>
      <color indexed="12"/>
      <name val="Arial"/>
      <family val="2"/>
    </font>
    <font>
      <u/>
      <sz val="11"/>
      <color theme="10"/>
      <name val="Calibri"/>
      <family val="2"/>
      <scheme val="minor"/>
    </font>
    <font>
      <b/>
      <u/>
      <sz val="9"/>
      <color theme="1"/>
      <name val="Arial"/>
      <family val="2"/>
    </font>
    <font>
      <b/>
      <u/>
      <sz val="8"/>
      <color indexed="56"/>
      <name val="Calibri"/>
      <family val="2"/>
      <scheme val="minor"/>
    </font>
    <font>
      <b/>
      <u/>
      <sz val="10"/>
      <color indexed="56"/>
      <name val="Calibri"/>
      <family val="2"/>
      <scheme val="minor"/>
    </font>
    <font>
      <b/>
      <u/>
      <sz val="9"/>
      <color indexed="56"/>
      <name val="Calibri"/>
      <family val="2"/>
      <scheme val="minor"/>
    </font>
    <font>
      <sz val="8"/>
      <color indexed="56"/>
      <name val="Calibri"/>
      <family val="2"/>
      <scheme val="minor"/>
    </font>
    <font>
      <sz val="9"/>
      <color indexed="10"/>
      <name val="Times New Roman"/>
      <family val="1"/>
    </font>
    <font>
      <b/>
      <sz val="10"/>
      <color indexed="60"/>
      <name val="Arial"/>
      <family val="2"/>
    </font>
    <font>
      <b/>
      <sz val="9"/>
      <color indexed="60"/>
      <name val="Arial"/>
      <family val="2"/>
    </font>
    <font>
      <b/>
      <sz val="12"/>
      <color indexed="60"/>
      <name val="Arial"/>
      <family val="2"/>
    </font>
    <font>
      <b/>
      <sz val="8"/>
      <color indexed="23"/>
      <name val="Arial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b/>
      <sz val="9"/>
      <color indexed="63"/>
      <name val="Tahoma"/>
      <family val="2"/>
    </font>
    <font>
      <sz val="10"/>
      <color indexed="14"/>
      <name val="Arial"/>
      <family val="2"/>
    </font>
    <font>
      <sz val="11"/>
      <color rgb="FFFA7D00"/>
      <name val="Calibri"/>
      <family val="2"/>
      <scheme val="minor"/>
    </font>
    <font>
      <b/>
      <sz val="8"/>
      <name val="Calibri"/>
      <family val="2"/>
      <scheme val="minor"/>
    </font>
    <font>
      <sz val="8"/>
      <name val="Helv"/>
    </font>
    <font>
      <b/>
      <sz val="10"/>
      <name val="Arial"/>
      <family val="2"/>
      <charset val="238"/>
    </font>
    <font>
      <sz val="11"/>
      <name val="굴림체"/>
      <family val="3"/>
      <charset val="129"/>
    </font>
    <font>
      <sz val="14"/>
      <color theme="8" tint="-0.499984740745262"/>
      <name val="Arial"/>
      <family val="2"/>
    </font>
    <font>
      <b/>
      <sz val="12"/>
      <name val="Cambria"/>
      <family val="2"/>
      <scheme val="major"/>
    </font>
    <font>
      <sz val="11"/>
      <color indexed="19"/>
      <name val="Calibri"/>
      <family val="2"/>
    </font>
    <font>
      <sz val="11"/>
      <color rgb="FF9C6500"/>
      <name val="Calibri"/>
      <family val="2"/>
      <scheme val="minor"/>
    </font>
    <font>
      <sz val="9"/>
      <color indexed="12"/>
      <name val="Times New Roman"/>
      <family val="1"/>
    </font>
    <font>
      <sz val="10"/>
      <color theme="1"/>
      <name val="Arial"/>
      <family val="2"/>
    </font>
    <font>
      <sz val="12"/>
      <name val="Helv"/>
    </font>
    <font>
      <sz val="9"/>
      <color theme="1"/>
      <name val="Arial"/>
      <family val="2"/>
    </font>
    <font>
      <sz val="11"/>
      <color indexed="8"/>
      <name val="Calibri"/>
      <family val="2"/>
      <charset val="238"/>
    </font>
    <font>
      <sz val="9"/>
      <color theme="1"/>
      <name val="Segoe UI"/>
      <family val="2"/>
    </font>
    <font>
      <sz val="12"/>
      <name val="Arial MT"/>
    </font>
    <font>
      <i/>
      <sz val="8"/>
      <color rgb="FFFF0000"/>
      <name val="Arial"/>
      <family val="2"/>
    </font>
    <font>
      <sz val="10"/>
      <color indexed="57"/>
      <name val="Arial"/>
      <family val="2"/>
    </font>
    <font>
      <sz val="11"/>
      <name val="Arial"/>
      <family val="2"/>
    </font>
    <font>
      <sz val="10"/>
      <color indexed="16"/>
      <name val="Arial"/>
      <family val="2"/>
    </font>
    <font>
      <b/>
      <sz val="11"/>
      <color rgb="FF3F3F3F"/>
      <name val="Calibri"/>
      <family val="2"/>
      <scheme val="minor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4"/>
      <color indexed="8"/>
      <name val="Arial"/>
      <family val="2"/>
    </font>
    <font>
      <b/>
      <sz val="10"/>
      <color indexed="8"/>
      <name val="Arial"/>
      <family val="2"/>
    </font>
    <font>
      <b/>
      <sz val="9"/>
      <color indexed="8"/>
      <name val="Arial"/>
      <family val="2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b/>
      <sz val="9"/>
      <name val="Arial"/>
      <family val="2"/>
      <charset val="238"/>
    </font>
    <font>
      <sz val="10"/>
      <color indexed="16"/>
      <name val="Helvetica-Black"/>
    </font>
    <font>
      <b/>
      <sz val="8"/>
      <name val="Calibri"/>
      <family val="2"/>
    </font>
    <font>
      <b/>
      <sz val="9"/>
      <color indexed="10"/>
      <name val="SwitzerlandCondensed"/>
    </font>
    <font>
      <sz val="10"/>
      <name val="Arial CE"/>
      <family val="2"/>
      <charset val="238"/>
    </font>
    <font>
      <sz val="8"/>
      <name val="Arial"/>
      <family val="2"/>
      <charset val="238"/>
    </font>
    <font>
      <b/>
      <sz val="10"/>
      <color indexed="8"/>
      <name val="Tahoma"/>
      <family val="2"/>
    </font>
    <font>
      <b/>
      <sz val="9"/>
      <color indexed="8"/>
      <name val="Tahoma"/>
      <family val="2"/>
    </font>
    <font>
      <b/>
      <sz val="9"/>
      <name val="Tahoma"/>
      <family val="2"/>
    </font>
    <font>
      <b/>
      <sz val="8"/>
      <name val="Tahoma"/>
      <family val="2"/>
    </font>
    <font>
      <b/>
      <u/>
      <sz val="8"/>
      <color indexed="56"/>
      <name val="Tahoma"/>
      <family val="2"/>
    </font>
    <font>
      <b/>
      <sz val="12"/>
      <color indexed="8"/>
      <name val="Tahoma"/>
      <family val="2"/>
    </font>
    <font>
      <b/>
      <sz val="12"/>
      <name val="Tahoma"/>
      <family val="2"/>
    </font>
    <font>
      <b/>
      <sz val="13"/>
      <color indexed="8"/>
      <name val="Tahoma"/>
      <family val="2"/>
    </font>
    <font>
      <b/>
      <sz val="13"/>
      <name val="Cambria"/>
      <family val="2"/>
      <scheme val="major"/>
    </font>
    <font>
      <b/>
      <sz val="13"/>
      <name val="Tahoma"/>
      <family val="2"/>
    </font>
    <font>
      <b/>
      <sz val="14"/>
      <color indexed="8"/>
      <name val="Tahoma"/>
      <family val="2"/>
    </font>
    <font>
      <b/>
      <sz val="14"/>
      <name val="Cambria"/>
      <family val="2"/>
      <scheme val="major"/>
    </font>
    <font>
      <b/>
      <sz val="14"/>
      <name val="Tahoma"/>
      <family val="2"/>
    </font>
    <font>
      <b/>
      <u/>
      <sz val="10"/>
      <color indexed="56"/>
      <name val="Tahoma"/>
      <family val="2"/>
    </font>
    <font>
      <b/>
      <u/>
      <sz val="9"/>
      <color indexed="56"/>
      <name val="Tahoma"/>
      <family val="2"/>
    </font>
    <font>
      <sz val="8"/>
      <color indexed="56"/>
      <name val="Tahoma"/>
      <family val="2"/>
    </font>
    <font>
      <i/>
      <sz val="11"/>
      <color theme="0" tint="-0.499984740745262"/>
      <name val="Calibri"/>
      <family val="2"/>
      <scheme val="minor"/>
    </font>
    <font>
      <b/>
      <u/>
      <sz val="12"/>
      <name val="Helv"/>
    </font>
    <font>
      <i/>
      <sz val="9"/>
      <color theme="8" tint="-0.499984740745262"/>
      <name val="Arial"/>
      <family val="2"/>
    </font>
    <font>
      <sz val="11"/>
      <name val="Calibri"/>
      <family val="2"/>
      <scheme val="minor"/>
    </font>
    <font>
      <b/>
      <i/>
      <sz val="8"/>
      <name val="Arial"/>
      <family val="2"/>
    </font>
    <font>
      <b/>
      <sz val="13"/>
      <name val="Arial"/>
      <family val="2"/>
    </font>
    <font>
      <sz val="9"/>
      <color indexed="48"/>
      <name val="Arial"/>
      <family val="2"/>
    </font>
    <font>
      <sz val="9"/>
      <color indexed="10"/>
      <name val="Arial"/>
      <family val="2"/>
    </font>
    <font>
      <sz val="9"/>
      <color indexed="20"/>
      <name val="Arial"/>
      <family val="2"/>
    </font>
    <font>
      <b/>
      <sz val="9"/>
      <color indexed="20"/>
      <name val="Arial"/>
      <family val="2"/>
    </font>
    <font>
      <b/>
      <sz val="16"/>
      <color theme="8" tint="-0.499984740745262"/>
      <name val="Arial"/>
      <family val="2"/>
    </font>
    <font>
      <b/>
      <sz val="18"/>
      <color rgb="FFEF4136"/>
      <name val="Arial"/>
      <family val="2"/>
    </font>
    <font>
      <sz val="11"/>
      <color indexed="9"/>
      <name val="Arial"/>
      <family val="2"/>
    </font>
    <font>
      <i/>
      <sz val="8"/>
      <color indexed="23"/>
      <name val="Arial"/>
      <family val="2"/>
    </font>
    <font>
      <b/>
      <sz val="11"/>
      <color indexed="18"/>
      <name val="Arial"/>
      <family val="2"/>
    </font>
    <font>
      <b/>
      <sz val="11"/>
      <color indexed="9"/>
      <name val="Arial"/>
      <family val="2"/>
    </font>
    <font>
      <b/>
      <sz val="8"/>
      <color indexed="8"/>
      <name val="Helv"/>
    </font>
    <font>
      <sz val="9"/>
      <name val="Helvetica-Black"/>
    </font>
    <font>
      <b/>
      <sz val="18"/>
      <color indexed="56"/>
      <name val="Cambria"/>
      <family val="2"/>
    </font>
    <font>
      <u/>
      <sz val="7.5"/>
      <color indexed="56"/>
      <name val="Arial"/>
      <family val="2"/>
    </font>
    <font>
      <b/>
      <sz val="11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6"/>
      <name val="AT*Carleton"/>
      <charset val="2"/>
    </font>
    <font>
      <sz val="11"/>
      <color rgb="FFFF0000"/>
      <name val="Calibri"/>
      <family val="2"/>
      <scheme val="minor"/>
    </font>
    <font>
      <sz val="9"/>
      <color rgb="FFFF0000"/>
      <name val="Arial"/>
      <family val="2"/>
    </font>
    <font>
      <b/>
      <i/>
      <sz val="8"/>
      <name val="Helv"/>
    </font>
  </fonts>
  <fills count="11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56"/>
      </patternFill>
    </fill>
    <fill>
      <patternFill patternType="solid">
        <fgColor indexed="13"/>
        <bgColor indexed="56"/>
      </patternFill>
    </fill>
    <fill>
      <patternFill patternType="solid">
        <fgColor indexed="41"/>
        <bgColor indexed="56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56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8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43"/>
      </patternFill>
    </fill>
    <fill>
      <patternFill patternType="solid">
        <fgColor indexed="2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2"/>
        <bgColor indexed="42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indexed="53"/>
      </patternFill>
    </fill>
    <fill>
      <patternFill patternType="solid">
        <fgColor indexed="42"/>
        <bgColor indexed="64"/>
      </patternFill>
    </fill>
    <fill>
      <patternFill patternType="solid">
        <fgColor indexed="45"/>
      </patternFill>
    </fill>
    <fill>
      <patternFill patternType="solid">
        <fgColor indexed="55"/>
      </patternFill>
    </fill>
    <fill>
      <patternFill patternType="solid">
        <fgColor indexed="26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2"/>
      </patternFill>
    </fill>
    <fill>
      <patternFill patternType="solid">
        <fgColor indexed="1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5"/>
        <bgColor indexed="64"/>
      </patternFill>
    </fill>
    <fill>
      <patternFill patternType="mediumGray">
        <fgColor indexed="22"/>
      </patternFill>
    </fill>
    <fill>
      <patternFill patternType="solid">
        <fgColor theme="4" tint="-0.49998474074526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4"/>
      </patternFill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2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lightUp">
        <fgColor theme="0" tint="-0.24994659260841701"/>
        <bgColor indexed="65"/>
      </patternFill>
    </fill>
    <fill>
      <patternFill patternType="gray0625">
        <bgColor indexed="44"/>
      </patternFill>
    </fill>
    <fill>
      <patternFill patternType="solid">
        <fgColor rgb="FFFFFFCC"/>
        <bgColor indexed="64"/>
      </patternFill>
    </fill>
    <fill>
      <patternFill patternType="solid">
        <fgColor theme="4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mediumGray">
        <fgColor indexed="17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6"/>
        <bgColor indexed="64"/>
      </patternFill>
    </fill>
    <fill>
      <patternFill patternType="gray0625">
        <fgColor indexed="22"/>
      </patternFill>
    </fill>
    <fill>
      <patternFill patternType="solid">
        <fgColor theme="9" tint="0.79998168889431442"/>
        <bgColor indexed="64"/>
      </patternFill>
    </fill>
  </fills>
  <borders count="8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medium">
        <color indexed="9"/>
      </bottom>
      <diagonal/>
    </border>
    <border>
      <left/>
      <right/>
      <top style="medium">
        <color indexed="9"/>
      </top>
      <bottom/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38"/>
      </bottom>
      <diagonal/>
    </border>
    <border>
      <left/>
      <right/>
      <top/>
      <bottom style="medium">
        <color indexed="38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ashed">
        <color auto="1"/>
      </left>
      <right/>
      <top style="dashed">
        <color auto="1"/>
      </top>
      <bottom style="dashed">
        <color auto="1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/>
      <right style="dashed">
        <color auto="1"/>
      </right>
      <top style="dashed">
        <color auto="1"/>
      </top>
      <bottom style="dashed">
        <color auto="1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22"/>
      </left>
      <right style="medium">
        <color indexed="22"/>
      </right>
      <top style="medium">
        <color indexed="22"/>
      </top>
      <bottom style="medium">
        <color indexed="22"/>
      </bottom>
      <diagonal/>
    </border>
    <border>
      <left style="thick">
        <color indexed="22"/>
      </left>
      <right style="thick">
        <color indexed="22"/>
      </right>
      <top style="thick">
        <color indexed="22"/>
      </top>
      <bottom style="thick">
        <color indexed="22"/>
      </bottom>
      <diagonal/>
    </border>
    <border>
      <left style="thin">
        <color theme="8" tint="-0.499984740745262"/>
      </left>
      <right style="thin">
        <color theme="8" tint="-0.499984740745262"/>
      </right>
      <top style="thin">
        <color theme="8" tint="-0.499984740745262"/>
      </top>
      <bottom style="thin">
        <color theme="8" tint="-0.4999847407452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thin">
        <color indexed="44"/>
      </bottom>
      <diagonal/>
    </border>
    <border>
      <left/>
      <right/>
      <top/>
      <bottom style="medium">
        <color indexed="2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17"/>
      </left>
      <right style="thin">
        <color indexed="17"/>
      </right>
      <top style="thin">
        <color indexed="17"/>
      </top>
      <bottom style="thin">
        <color indexed="17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32"/>
      </top>
      <bottom style="thin">
        <color indexed="3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 style="dotted">
        <color indexed="64"/>
      </top>
      <bottom/>
      <diagonal/>
    </border>
    <border>
      <left/>
      <right/>
      <top style="thin">
        <color theme="1" tint="0.34998626667073579"/>
      </top>
      <bottom style="double">
        <color theme="1" tint="0.34998626667073579"/>
      </bottom>
      <diagonal/>
    </border>
    <border>
      <left/>
      <right/>
      <top/>
      <bottom style="double">
        <color indexed="1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52"/>
      </left>
      <right style="thin">
        <color indexed="52"/>
      </right>
      <top/>
      <bottom/>
      <diagonal/>
    </border>
    <border>
      <left style="thin">
        <color indexed="50"/>
      </left>
      <right style="thin">
        <color indexed="50"/>
      </right>
      <top/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</borders>
  <cellStyleXfs count="62621">
    <xf numFmtId="0" fontId="0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17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0" fontId="4" fillId="0" borderId="0"/>
    <xf numFmtId="190" fontId="4" fillId="0" borderId="0"/>
    <xf numFmtId="0" fontId="61" fillId="15" borderId="0" applyNumberFormat="0" applyBorder="0" applyAlignment="0" applyProtection="0"/>
    <xf numFmtId="0" fontId="61" fillId="16" borderId="0" applyNumberFormat="0" applyBorder="0" applyAlignment="0" applyProtection="0"/>
    <xf numFmtId="0" fontId="61" fillId="17" borderId="0" applyNumberFormat="0" applyBorder="0" applyAlignment="0" applyProtection="0"/>
    <xf numFmtId="0" fontId="61" fillId="18" borderId="0" applyNumberFormat="0" applyBorder="0" applyAlignment="0" applyProtection="0"/>
    <xf numFmtId="0" fontId="61" fillId="15" borderId="0" applyNumberFormat="0" applyBorder="0" applyAlignment="0" applyProtection="0"/>
    <xf numFmtId="0" fontId="61" fillId="16" borderId="0" applyNumberFormat="0" applyBorder="0" applyAlignment="0" applyProtection="0"/>
    <xf numFmtId="0" fontId="61" fillId="15" borderId="0" applyNumberFormat="0" applyBorder="0" applyAlignment="0" applyProtection="0"/>
    <xf numFmtId="0" fontId="61" fillId="16" borderId="0" applyNumberFormat="0" applyBorder="0" applyAlignment="0" applyProtection="0"/>
    <xf numFmtId="0" fontId="61" fillId="19" borderId="0" applyNumberFormat="0" applyBorder="0" applyAlignment="0" applyProtection="0"/>
    <xf numFmtId="0" fontId="61" fillId="20" borderId="0" applyNumberFormat="0" applyBorder="0" applyAlignment="0" applyProtection="0"/>
    <xf numFmtId="0" fontId="61" fillId="15" borderId="0" applyNumberFormat="0" applyBorder="0" applyAlignment="0" applyProtection="0"/>
    <xf numFmtId="0" fontId="61" fillId="16" borderId="0" applyNumberFormat="0" applyBorder="0" applyAlignment="0" applyProtection="0"/>
    <xf numFmtId="0" fontId="62" fillId="15" borderId="0" applyNumberFormat="0" applyBorder="0" applyAlignment="0" applyProtection="0"/>
    <xf numFmtId="0" fontId="62" fillId="16" borderId="0" applyNumberFormat="0" applyBorder="0" applyAlignment="0" applyProtection="0"/>
    <xf numFmtId="0" fontId="62" fillId="19" borderId="0" applyNumberFormat="0" applyBorder="0" applyAlignment="0" applyProtection="0"/>
    <xf numFmtId="0" fontId="62" fillId="20" borderId="0" applyNumberFormat="0" applyBorder="0" applyAlignment="0" applyProtection="0"/>
    <xf numFmtId="0" fontId="62" fillId="15" borderId="0" applyNumberFormat="0" applyBorder="0" applyAlignment="0" applyProtection="0"/>
    <xf numFmtId="0" fontId="62" fillId="16" borderId="0" applyNumberFormat="0" applyBorder="0" applyAlignment="0" applyProtection="0"/>
    <xf numFmtId="0" fontId="61" fillId="21" borderId="0" applyNumberFormat="0" applyBorder="0" applyAlignment="0" applyProtection="0"/>
    <xf numFmtId="0" fontId="61" fillId="21" borderId="0" applyNumberFormat="0" applyBorder="0" applyAlignment="0" applyProtection="0"/>
    <xf numFmtId="0" fontId="62" fillId="22" borderId="0" applyNumberFormat="0" applyBorder="0" applyAlignment="0" applyProtection="0"/>
    <xf numFmtId="0" fontId="62" fillId="23" borderId="0" applyNumberFormat="0" applyBorder="0" applyAlignment="0" applyProtection="0"/>
    <xf numFmtId="0" fontId="61" fillId="24" borderId="0" applyNumberFormat="0" applyBorder="0" applyAlignment="0" applyProtection="0"/>
    <xf numFmtId="0" fontId="61" fillId="25" borderId="0" applyNumberFormat="0" applyBorder="0" applyAlignment="0" applyProtection="0"/>
    <xf numFmtId="0" fontId="62" fillId="26" borderId="0" applyNumberFormat="0" applyBorder="0" applyAlignment="0" applyProtection="0"/>
    <xf numFmtId="0" fontId="62" fillId="27" borderId="0" applyNumberFormat="0" applyBorder="0" applyAlignment="0" applyProtection="0"/>
    <xf numFmtId="0" fontId="61" fillId="24" borderId="0" applyNumberFormat="0" applyBorder="0" applyAlignment="0" applyProtection="0"/>
    <xf numFmtId="0" fontId="61" fillId="28" borderId="0" applyNumberFormat="0" applyBorder="0" applyAlignment="0" applyProtection="0"/>
    <xf numFmtId="0" fontId="62" fillId="25" borderId="0" applyNumberFormat="0" applyBorder="0" applyAlignment="0" applyProtection="0"/>
    <xf numFmtId="0" fontId="62" fillId="29" borderId="0" applyNumberFormat="0" applyBorder="0" applyAlignment="0" applyProtection="0"/>
    <xf numFmtId="0" fontId="61" fillId="21" borderId="0" applyNumberFormat="0" applyBorder="0" applyAlignment="0" applyProtection="0"/>
    <xf numFmtId="0" fontId="61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21" borderId="0" applyNumberFormat="0" applyBorder="0" applyAlignment="0" applyProtection="0"/>
    <xf numFmtId="0" fontId="62" fillId="22" borderId="0" applyNumberFormat="0" applyBorder="0" applyAlignment="0" applyProtection="0"/>
    <xf numFmtId="0" fontId="62" fillId="23" borderId="0" applyNumberFormat="0" applyBorder="0" applyAlignment="0" applyProtection="0"/>
    <xf numFmtId="0" fontId="61" fillId="24" borderId="0" applyNumberFormat="0" applyBorder="0" applyAlignment="0" applyProtection="0"/>
    <xf numFmtId="0" fontId="61" fillId="32" borderId="0" applyNumberFormat="0" applyBorder="0" applyAlignment="0" applyProtection="0"/>
    <xf numFmtId="0" fontId="62" fillId="32" borderId="0" applyNumberFormat="0" applyBorder="0" applyAlignment="0" applyProtection="0"/>
    <xf numFmtId="0" fontId="62" fillId="33" borderId="0" applyNumberFormat="0" applyBorder="0" applyAlignment="0" applyProtection="0"/>
    <xf numFmtId="0" fontId="63" fillId="0" borderId="0"/>
    <xf numFmtId="191" fontId="64" fillId="34" borderId="0" applyBorder="0"/>
    <xf numFmtId="192" fontId="64" fillId="34" borderId="0" applyBorder="0"/>
    <xf numFmtId="193" fontId="64" fillId="34" borderId="0" applyBorder="0"/>
    <xf numFmtId="194" fontId="64" fillId="34" borderId="0" applyBorder="0"/>
    <xf numFmtId="195" fontId="64" fillId="34" borderId="0" applyBorder="0"/>
    <xf numFmtId="196" fontId="4" fillId="0" borderId="26">
      <alignment horizontal="right" vertical="center"/>
      <protection locked="0"/>
    </xf>
    <xf numFmtId="42" fontId="20" fillId="0" borderId="0" applyFont="0" applyFill="0" applyBorder="0" applyAlignment="0" applyProtection="0"/>
    <xf numFmtId="0" fontId="65" fillId="35" borderId="0" applyNumberFormat="0" applyBorder="0" applyAlignment="0" applyProtection="0"/>
    <xf numFmtId="0" fontId="66" fillId="0" borderId="0" applyNumberFormat="0" applyFill="0" applyBorder="0" applyAlignment="0"/>
    <xf numFmtId="197" fontId="3" fillId="8" borderId="0" applyNumberFormat="0" applyFont="0" applyBorder="0" applyAlignment="0">
      <alignment horizontal="right"/>
    </xf>
    <xf numFmtId="197" fontId="3" fillId="8" borderId="0" applyNumberFormat="0" applyFont="0" applyBorder="0" applyAlignment="0">
      <alignment horizontal="right"/>
    </xf>
    <xf numFmtId="0" fontId="67" fillId="0" borderId="0" applyNumberFormat="0" applyFill="0" applyBorder="0" applyAlignment="0">
      <protection locked="0"/>
    </xf>
    <xf numFmtId="0" fontId="68" fillId="18" borderId="27" applyNumberFormat="0" applyAlignment="0" applyProtection="0"/>
    <xf numFmtId="0" fontId="69" fillId="36" borderId="28" applyNumberFormat="0" applyAlignment="0" applyProtection="0"/>
    <xf numFmtId="41" fontId="3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98" fontId="71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7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200" fontId="4" fillId="37" borderId="0" applyFont="0" applyFill="0" applyBorder="0" applyAlignment="0" applyProtection="0"/>
    <xf numFmtId="201" fontId="73" fillId="0" borderId="11"/>
    <xf numFmtId="199" fontId="3" fillId="0" borderId="0" applyFont="0" applyFill="0" applyBorder="0" applyAlignment="0" applyProtection="0"/>
    <xf numFmtId="17" fontId="74" fillId="0" borderId="0" applyFont="0" applyFill="0" applyBorder="0" applyAlignment="0" applyProtection="0"/>
    <xf numFmtId="0" fontId="75" fillId="38" borderId="0" applyNumberFormat="0" applyBorder="0" applyAlignment="0" applyProtection="0"/>
    <xf numFmtId="0" fontId="75" fillId="39" borderId="0" applyNumberFormat="0" applyBorder="0" applyAlignment="0" applyProtection="0"/>
    <xf numFmtId="0" fontId="75" fillId="40" borderId="0" applyNumberFormat="0" applyBorder="0" applyAlignment="0" applyProtection="0"/>
    <xf numFmtId="0" fontId="3" fillId="0" borderId="0" applyFont="0" applyFill="0" applyBorder="0" applyAlignment="0" applyProtection="0"/>
    <xf numFmtId="0" fontId="76" fillId="0" borderId="0" applyNumberFormat="0" applyFill="0" applyBorder="0" applyAlignment="0" applyProtection="0"/>
    <xf numFmtId="202" fontId="3" fillId="0" borderId="0" applyFont="0" applyFill="0" applyBorder="0" applyAlignment="0" applyProtection="0"/>
    <xf numFmtId="202" fontId="3" fillId="0" borderId="0" applyFont="0" applyFill="0" applyBorder="0" applyAlignment="0" applyProtection="0"/>
    <xf numFmtId="0" fontId="77" fillId="0" borderId="0"/>
    <xf numFmtId="0" fontId="78" fillId="0" borderId="0"/>
    <xf numFmtId="0" fontId="79" fillId="41" borderId="0" applyNumberFormat="0" applyBorder="0" applyAlignment="0" applyProtection="0"/>
    <xf numFmtId="0" fontId="80" fillId="42" borderId="0"/>
    <xf numFmtId="0" fontId="6" fillId="0" borderId="0" applyFill="0" applyBorder="0">
      <alignment vertical="center"/>
    </xf>
    <xf numFmtId="0" fontId="81" fillId="0" borderId="29" applyNumberFormat="0" applyFill="0" applyAlignment="0" applyProtection="0"/>
    <xf numFmtId="0" fontId="6" fillId="0" borderId="0" applyFill="0" applyBorder="0">
      <alignment vertical="center"/>
    </xf>
    <xf numFmtId="0" fontId="82" fillId="0" borderId="0" applyFill="0" applyBorder="0">
      <alignment vertical="center"/>
    </xf>
    <xf numFmtId="0" fontId="83" fillId="0" borderId="30" applyNumberFormat="0" applyFill="0" applyAlignment="0" applyProtection="0"/>
    <xf numFmtId="0" fontId="82" fillId="0" borderId="0" applyFill="0" applyBorder="0">
      <alignment vertical="center"/>
    </xf>
    <xf numFmtId="0" fontId="73" fillId="0" borderId="0" applyFill="0" applyBorder="0">
      <alignment vertical="center"/>
    </xf>
    <xf numFmtId="0" fontId="84" fillId="0" borderId="31" applyNumberFormat="0" applyFill="0" applyAlignment="0" applyProtection="0"/>
    <xf numFmtId="0" fontId="73" fillId="0" borderId="0" applyFill="0" applyBorder="0">
      <alignment vertical="center"/>
    </xf>
    <xf numFmtId="0" fontId="4" fillId="0" borderId="0" applyFill="0" applyBorder="0">
      <alignment vertical="center"/>
    </xf>
    <xf numFmtId="0" fontId="84" fillId="0" borderId="0" applyNumberFormat="0" applyFill="0" applyBorder="0" applyAlignment="0" applyProtection="0"/>
    <xf numFmtId="0" fontId="4" fillId="0" borderId="0" applyFill="0" applyBorder="0">
      <alignment vertical="center"/>
    </xf>
    <xf numFmtId="165" fontId="85" fillId="0" borderId="0"/>
    <xf numFmtId="0" fontId="86" fillId="42" borderId="0">
      <alignment horizontal="left" indent="1"/>
    </xf>
    <xf numFmtId="0" fontId="86" fillId="42" borderId="0">
      <alignment horizontal="left" indent="2"/>
    </xf>
    <xf numFmtId="0" fontId="87" fillId="0" borderId="0" applyNumberFormat="0" applyFill="0" applyBorder="0" applyAlignment="0" applyProtection="0">
      <alignment vertical="top"/>
      <protection locked="0"/>
    </xf>
    <xf numFmtId="0" fontId="88" fillId="0" borderId="0" applyFill="0" applyBorder="0">
      <alignment horizontal="center" vertical="center"/>
      <protection locked="0"/>
    </xf>
    <xf numFmtId="0" fontId="89" fillId="0" borderId="0" applyFill="0" applyBorder="0">
      <alignment horizontal="left" vertical="center"/>
      <protection locked="0"/>
    </xf>
    <xf numFmtId="191" fontId="64" fillId="0" borderId="0"/>
    <xf numFmtId="192" fontId="64" fillId="0" borderId="0"/>
    <xf numFmtId="193" fontId="90" fillId="0" borderId="0"/>
    <xf numFmtId="194" fontId="90" fillId="0" borderId="0"/>
    <xf numFmtId="0" fontId="91" fillId="16" borderId="27" applyNumberFormat="0" applyAlignment="0" applyProtection="0"/>
    <xf numFmtId="203" fontId="56" fillId="43" borderId="0" applyProtection="0"/>
    <xf numFmtId="197" fontId="3" fillId="44" borderId="0" applyFont="0" applyBorder="0" applyAlignment="0">
      <alignment horizontal="right"/>
      <protection locked="0"/>
    </xf>
    <xf numFmtId="197" fontId="3" fillId="45" borderId="0" applyFont="0" applyBorder="0" applyAlignment="0">
      <alignment horizontal="right"/>
      <protection locked="0"/>
    </xf>
    <xf numFmtId="204" fontId="3" fillId="34" borderId="0" applyFont="0" applyBorder="0">
      <alignment horizontal="right"/>
      <protection locked="0"/>
    </xf>
    <xf numFmtId="204" fontId="3" fillId="34" borderId="0" applyFont="0" applyBorder="0">
      <alignment horizontal="right"/>
      <protection locked="0"/>
    </xf>
    <xf numFmtId="197" fontId="3" fillId="37" borderId="0" applyFont="0" applyBorder="0">
      <alignment horizontal="right"/>
      <protection locked="0"/>
    </xf>
    <xf numFmtId="197" fontId="3" fillId="37" borderId="0" applyFont="0" applyBorder="0">
      <alignment horizontal="right"/>
      <protection locked="0"/>
    </xf>
    <xf numFmtId="205" fontId="90" fillId="34" borderId="0"/>
    <xf numFmtId="0" fontId="4" fillId="8" borderId="0"/>
    <xf numFmtId="191" fontId="64" fillId="46" borderId="0" applyBorder="0"/>
    <xf numFmtId="206" fontId="64" fillId="46" borderId="0"/>
    <xf numFmtId="192" fontId="64" fillId="46" borderId="0" applyBorder="0"/>
    <xf numFmtId="193" fontId="64" fillId="46" borderId="0" applyBorder="0"/>
    <xf numFmtId="194" fontId="64" fillId="46" borderId="0" applyBorder="0"/>
    <xf numFmtId="195" fontId="64" fillId="46" borderId="0" applyBorder="0"/>
    <xf numFmtId="0" fontId="92" fillId="0" borderId="32" applyNumberFormat="0" applyFill="0" applyAlignment="0" applyProtection="0"/>
    <xf numFmtId="0" fontId="93" fillId="0" borderId="0" applyNumberFormat="0" applyFont="0" applyFill="0" applyBorder="0" applyAlignment="0">
      <alignment horizontal="left" vertical="center" indent="1"/>
    </xf>
    <xf numFmtId="207" fontId="94" fillId="0" borderId="0"/>
    <xf numFmtId="0" fontId="7" fillId="0" borderId="0" applyFill="0" applyBorder="0">
      <alignment horizontal="left" vertical="center"/>
    </xf>
    <xf numFmtId="208" fontId="95" fillId="0" borderId="0" applyFont="0" applyFill="0" applyBorder="0" applyAlignment="0" applyProtection="0"/>
    <xf numFmtId="0" fontId="96" fillId="19" borderId="0" applyNumberFormat="0" applyBorder="0" applyAlignment="0" applyProtection="0"/>
    <xf numFmtId="209" fontId="97" fillId="0" borderId="0"/>
    <xf numFmtId="0" fontId="3" fillId="0" borderId="0" applyFill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8" fillId="0" borderId="0"/>
    <xf numFmtId="0" fontId="3" fillId="0" borderId="0"/>
    <xf numFmtId="0" fontId="9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14" borderId="0"/>
    <xf numFmtId="0" fontId="3" fillId="0" borderId="0"/>
    <xf numFmtId="0" fontId="98" fillId="0" borderId="0"/>
    <xf numFmtId="0" fontId="3" fillId="0" borderId="0"/>
    <xf numFmtId="0" fontId="3" fillId="0" borderId="0"/>
    <xf numFmtId="0" fontId="3" fillId="17" borderId="33" applyNumberFormat="0" applyFont="0" applyAlignment="0" applyProtection="0"/>
    <xf numFmtId="192" fontId="74" fillId="0" borderId="0" applyBorder="0"/>
    <xf numFmtId="206" fontId="74" fillId="0" borderId="0"/>
    <xf numFmtId="205" fontId="74" fillId="0" borderId="0"/>
    <xf numFmtId="191" fontId="74" fillId="0" borderId="0"/>
    <xf numFmtId="0" fontId="99" fillId="18" borderId="34" applyNumberFormat="0" applyAlignment="0" applyProtection="0"/>
    <xf numFmtId="210" fontId="95" fillId="0" borderId="0" applyFont="0" applyFill="0" applyBorder="0" applyAlignment="0" applyProtection="0"/>
    <xf numFmtId="211" fontId="3" fillId="0" borderId="0" applyFill="0" applyBorder="0"/>
    <xf numFmtId="211" fontId="3" fillId="0" borderId="0" applyFill="0" applyBorder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5" fontId="100" fillId="0" borderId="0"/>
    <xf numFmtId="0" fontId="73" fillId="0" borderId="0" applyFill="0" applyBorder="0">
      <alignment vertical="center"/>
    </xf>
    <xf numFmtId="0" fontId="101" fillId="0" borderId="0" applyFill="0" applyBorder="0">
      <alignment vertical="center"/>
    </xf>
    <xf numFmtId="0" fontId="102" fillId="0" borderId="0" applyFill="0" applyBorder="0">
      <alignment vertical="center"/>
    </xf>
    <xf numFmtId="212" fontId="102" fillId="0" borderId="0" applyFill="0" applyBorder="0">
      <alignment horizontal="right" vertical="center"/>
    </xf>
    <xf numFmtId="0" fontId="70" fillId="0" borderId="0" applyNumberFormat="0" applyFont="0" applyFill="0" applyBorder="0" applyAlignment="0" applyProtection="0">
      <alignment horizontal="left"/>
    </xf>
    <xf numFmtId="15" fontId="70" fillId="0" borderId="0" applyFont="0" applyFill="0" applyBorder="0" applyAlignment="0" applyProtection="0"/>
    <xf numFmtId="4" fontId="70" fillId="0" borderId="0" applyFont="0" applyFill="0" applyBorder="0" applyAlignment="0" applyProtection="0"/>
    <xf numFmtId="213" fontId="103" fillId="0" borderId="19"/>
    <xf numFmtId="0" fontId="104" fillId="0" borderId="18">
      <alignment horizontal="center"/>
    </xf>
    <xf numFmtId="3" fontId="70" fillId="0" borderId="0" applyFont="0" applyFill="0" applyBorder="0" applyAlignment="0" applyProtection="0"/>
    <xf numFmtId="0" fontId="70" fillId="47" borderId="0" applyNumberFormat="0" applyFont="0" applyBorder="0" applyAlignment="0" applyProtection="0"/>
    <xf numFmtId="214" fontId="3" fillId="0" borderId="0"/>
    <xf numFmtId="214" fontId="3" fillId="0" borderId="0"/>
    <xf numFmtId="215" fontId="105" fillId="0" borderId="0" applyNumberFormat="0" applyFill="0" applyBorder="0" applyAlignment="0" applyProtection="0"/>
    <xf numFmtId="216" fontId="4" fillId="0" borderId="0" applyFill="0" applyBorder="0">
      <alignment horizontal="right" vertical="center"/>
    </xf>
    <xf numFmtId="212" fontId="4" fillId="0" borderId="0" applyFill="0" applyBorder="0">
      <alignment horizontal="right" vertical="center"/>
    </xf>
    <xf numFmtId="217" fontId="4" fillId="0" borderId="0" applyFill="0" applyBorder="0">
      <alignment horizontal="right" vertical="center"/>
    </xf>
    <xf numFmtId="0" fontId="3" fillId="17" borderId="0" applyNumberFormat="0" applyFont="0" applyBorder="0" applyAlignment="0" applyProtection="0"/>
    <xf numFmtId="0" fontId="3" fillId="17" borderId="0" applyNumberFormat="0" applyFont="0" applyBorder="0" applyAlignment="0" applyProtection="0"/>
    <xf numFmtId="0" fontId="3" fillId="18" borderId="0" applyNumberFormat="0" applyFont="0" applyBorder="0" applyAlignment="0" applyProtection="0"/>
    <xf numFmtId="0" fontId="3" fillId="18" borderId="0" applyNumberFormat="0" applyFont="0" applyBorder="0" applyAlignment="0" applyProtection="0"/>
    <xf numFmtId="0" fontId="3" fillId="20" borderId="0" applyNumberFormat="0" applyFont="0" applyBorder="0" applyAlignment="0" applyProtection="0"/>
    <xf numFmtId="0" fontId="3" fillId="20" borderId="0" applyNumberFormat="0" applyFont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20" borderId="0" applyNumberFormat="0" applyFont="0" applyBorder="0" applyAlignment="0" applyProtection="0"/>
    <xf numFmtId="0" fontId="3" fillId="20" borderId="0" applyNumberFormat="0" applyFont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Border="0" applyAlignment="0" applyProtection="0"/>
    <xf numFmtId="0" fontId="3" fillId="0" borderId="0" applyNumberFormat="0" applyFont="0" applyBorder="0" applyAlignment="0" applyProtection="0"/>
    <xf numFmtId="0" fontId="106" fillId="0" borderId="0" applyNumberFormat="0" applyFill="0" applyBorder="0" applyAlignment="0" applyProtection="0"/>
    <xf numFmtId="0" fontId="107" fillId="48" borderId="0"/>
    <xf numFmtId="0" fontId="108" fillId="0" borderId="0"/>
    <xf numFmtId="0" fontId="3" fillId="0" borderId="0"/>
    <xf numFmtId="0" fontId="7" fillId="0" borderId="0"/>
    <xf numFmtId="0" fontId="109" fillId="0" borderId="0"/>
    <xf numFmtId="15" fontId="3" fillId="0" borderId="0"/>
    <xf numFmtId="15" fontId="3" fillId="0" borderId="0"/>
    <xf numFmtId="15" fontId="3" fillId="0" borderId="0"/>
    <xf numFmtId="10" fontId="3" fillId="0" borderId="0"/>
    <xf numFmtId="10" fontId="3" fillId="0" borderId="0"/>
    <xf numFmtId="10" fontId="3" fillId="0" borderId="0"/>
    <xf numFmtId="0" fontId="110" fillId="49" borderId="11" applyBorder="0" applyProtection="0">
      <alignment horizontal="centerContinuous" vertical="center"/>
    </xf>
    <xf numFmtId="0" fontId="112" fillId="0" borderId="0">
      <alignment horizontal="left"/>
    </xf>
    <xf numFmtId="0" fontId="112" fillId="0" borderId="5" applyFill="0" applyBorder="0" applyProtection="0">
      <alignment horizontal="left" vertical="top"/>
    </xf>
    <xf numFmtId="0" fontId="107" fillId="10" borderId="0">
      <alignment horizontal="left" vertical="center"/>
      <protection locked="0"/>
    </xf>
    <xf numFmtId="0" fontId="113" fillId="50" borderId="0">
      <alignment vertical="center"/>
      <protection locked="0"/>
    </xf>
    <xf numFmtId="49" fontId="3" fillId="0" borderId="0" applyFont="0" applyFill="0" applyBorder="0" applyAlignment="0" applyProtection="0"/>
    <xf numFmtId="0" fontId="114" fillId="0" borderId="0"/>
    <xf numFmtId="49" fontId="3" fillId="0" borderId="0" applyFont="0" applyFill="0" applyBorder="0" applyAlignment="0" applyProtection="0"/>
    <xf numFmtId="0" fontId="115" fillId="0" borderId="0"/>
    <xf numFmtId="0" fontId="115" fillId="0" borderId="0"/>
    <xf numFmtId="0" fontId="114" fillId="0" borderId="0"/>
    <xf numFmtId="207" fontId="116" fillId="0" borderId="0"/>
    <xf numFmtId="0" fontId="106" fillId="0" borderId="0" applyNumberFormat="0" applyFill="0" applyBorder="0" applyAlignment="0" applyProtection="0"/>
    <xf numFmtId="0" fontId="117" fillId="0" borderId="0" applyFill="0" applyBorder="0">
      <alignment horizontal="left" vertical="center"/>
      <protection locked="0"/>
    </xf>
    <xf numFmtId="0" fontId="114" fillId="0" borderId="0"/>
    <xf numFmtId="0" fontId="118" fillId="0" borderId="0" applyFill="0" applyBorder="0">
      <alignment horizontal="left" vertical="center"/>
      <protection locked="0"/>
    </xf>
    <xf numFmtId="0" fontId="75" fillId="0" borderId="35" applyNumberFormat="0" applyFill="0" applyAlignment="0" applyProtection="0"/>
    <xf numFmtId="0" fontId="119" fillId="0" borderId="0" applyNumberFormat="0" applyFill="0" applyBorder="0" applyAlignment="0" applyProtection="0"/>
    <xf numFmtId="218" fontId="3" fillId="0" borderId="11" applyBorder="0" applyProtection="0">
      <alignment horizontal="right"/>
    </xf>
    <xf numFmtId="218" fontId="3" fillId="0" borderId="11" applyBorder="0" applyProtection="0">
      <alignment horizontal="right"/>
    </xf>
    <xf numFmtId="219" fontId="80" fillId="0" borderId="0" applyFill="0" applyBorder="0" applyAlignment="0"/>
    <xf numFmtId="220" fontId="80" fillId="51" borderId="0" applyFill="0" applyBorder="0" applyAlignment="0"/>
    <xf numFmtId="218" fontId="3" fillId="0" borderId="11" applyBorder="0" applyProtection="0">
      <alignment horizontal="right"/>
    </xf>
    <xf numFmtId="219" fontId="95" fillId="0" borderId="0" applyFont="0" applyFill="0" applyBorder="0" applyAlignment="0" applyProtection="0"/>
    <xf numFmtId="221" fontId="95" fillId="0" borderId="0" applyFont="0" applyFill="0" applyBorder="0" applyAlignment="0" applyProtection="0"/>
    <xf numFmtId="0" fontId="1" fillId="0" borderId="0"/>
    <xf numFmtId="222" fontId="3" fillId="0" borderId="0"/>
    <xf numFmtId="0" fontId="3" fillId="0" borderId="0"/>
    <xf numFmtId="223" fontId="3" fillId="0" borderId="0"/>
    <xf numFmtId="0" fontId="123" fillId="0" borderId="0"/>
    <xf numFmtId="0" fontId="123" fillId="0" borderId="0"/>
    <xf numFmtId="19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8" fontId="124" fillId="0" borderId="0" applyFont="0" applyFill="0" applyBorder="0" applyAlignment="0" applyProtection="0">
      <alignment horizontal="right"/>
      <protection locked="0"/>
    </xf>
    <xf numFmtId="0" fontId="3" fillId="0" borderId="0"/>
    <xf numFmtId="222" fontId="3" fillId="0" borderId="0"/>
    <xf numFmtId="222" fontId="3" fillId="0" borderId="0"/>
    <xf numFmtId="222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0" fontId="4" fillId="0" borderId="0"/>
    <xf numFmtId="222" fontId="3" fillId="0" borderId="0" applyFont="0" applyFill="0" applyBorder="0" applyAlignment="0" applyProtection="0"/>
    <xf numFmtId="222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222" fontId="3" fillId="0" borderId="0"/>
    <xf numFmtId="222" fontId="3" fillId="0" borderId="0"/>
    <xf numFmtId="222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0" fontId="3" fillId="0" borderId="0"/>
    <xf numFmtId="222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0" fontId="4" fillId="0" borderId="0"/>
    <xf numFmtId="0" fontId="3" fillId="0" borderId="0"/>
    <xf numFmtId="0" fontId="3" fillId="0" borderId="0"/>
    <xf numFmtId="214" fontId="3" fillId="0" borderId="0"/>
    <xf numFmtId="224" fontId="126" fillId="0" borderId="0" applyFont="0" applyFill="0" applyBorder="0" applyAlignment="0" applyProtection="0"/>
    <xf numFmtId="225" fontId="126" fillId="0" borderId="0" applyFont="0" applyFill="0" applyBorder="0" applyAlignment="0" applyProtection="0"/>
    <xf numFmtId="222" fontId="3" fillId="0" borderId="0"/>
    <xf numFmtId="222" fontId="3" fillId="0" borderId="0"/>
    <xf numFmtId="222" fontId="3" fillId="0" borderId="0"/>
    <xf numFmtId="222" fontId="127" fillId="0" borderId="0"/>
    <xf numFmtId="6" fontId="128" fillId="0" borderId="0" applyFont="0" applyFill="0" applyBorder="0" applyAlignment="0" applyProtection="0"/>
    <xf numFmtId="6" fontId="128" fillId="0" borderId="0" applyFont="0" applyFill="0" applyBorder="0" applyAlignment="0" applyProtection="0"/>
    <xf numFmtId="0" fontId="98" fillId="59" borderId="0" applyNumberFormat="0" applyBorder="0" applyAlignment="0" applyProtection="0"/>
    <xf numFmtId="0" fontId="98" fillId="59" borderId="0" applyNumberFormat="0" applyBorder="0" applyAlignment="0" applyProtection="0"/>
    <xf numFmtId="0" fontId="98" fillId="59" borderId="0" applyNumberFormat="0" applyBorder="0" applyAlignment="0" applyProtection="0"/>
    <xf numFmtId="0" fontId="98" fillId="59" borderId="0" applyNumberFormat="0" applyBorder="0" applyAlignment="0" applyProtection="0"/>
    <xf numFmtId="0" fontId="61" fillId="84" borderId="0" applyNumberFormat="0" applyBorder="0" applyAlignment="0" applyProtection="0"/>
    <xf numFmtId="0" fontId="61" fillId="85" borderId="0" applyNumberFormat="0" applyBorder="0" applyAlignment="0" applyProtection="0"/>
    <xf numFmtId="0" fontId="61" fillId="85" borderId="0" applyNumberFormat="0" applyBorder="0" applyAlignment="0" applyProtection="0"/>
    <xf numFmtId="0" fontId="61" fillId="85" borderId="0" applyNumberFormat="0" applyBorder="0" applyAlignment="0" applyProtection="0"/>
    <xf numFmtId="0" fontId="61" fillId="85" borderId="0" applyNumberFormat="0" applyBorder="0" applyAlignment="0" applyProtection="0"/>
    <xf numFmtId="0" fontId="61" fillId="85" borderId="0" applyNumberFormat="0" applyBorder="0" applyAlignment="0" applyProtection="0"/>
    <xf numFmtId="0" fontId="61" fillId="85" borderId="0" applyNumberFormat="0" applyBorder="0" applyAlignment="0" applyProtection="0"/>
    <xf numFmtId="0" fontId="98" fillId="59" borderId="0" applyNumberFormat="0" applyBorder="0" applyAlignment="0" applyProtection="0"/>
    <xf numFmtId="0" fontId="98" fillId="63" borderId="0" applyNumberFormat="0" applyBorder="0" applyAlignment="0" applyProtection="0"/>
    <xf numFmtId="0" fontId="98" fillId="63" borderId="0" applyNumberFormat="0" applyBorder="0" applyAlignment="0" applyProtection="0"/>
    <xf numFmtId="0" fontId="98" fillId="63" borderId="0" applyNumberFormat="0" applyBorder="0" applyAlignment="0" applyProtection="0"/>
    <xf numFmtId="0" fontId="98" fillId="63" borderId="0" applyNumberFormat="0" applyBorder="0" applyAlignment="0" applyProtection="0"/>
    <xf numFmtId="0" fontId="61" fillId="86" borderId="0" applyNumberFormat="0" applyBorder="0" applyAlignment="0" applyProtection="0"/>
    <xf numFmtId="0" fontId="61" fillId="35" borderId="0" applyNumberFormat="0" applyBorder="0" applyAlignment="0" applyProtection="0"/>
    <xf numFmtId="0" fontId="61" fillId="35" borderId="0" applyNumberFormat="0" applyBorder="0" applyAlignment="0" applyProtection="0"/>
    <xf numFmtId="0" fontId="61" fillId="35" borderId="0" applyNumberFormat="0" applyBorder="0" applyAlignment="0" applyProtection="0"/>
    <xf numFmtId="0" fontId="61" fillId="35" borderId="0" applyNumberFormat="0" applyBorder="0" applyAlignment="0" applyProtection="0"/>
    <xf numFmtId="0" fontId="61" fillId="35" borderId="0" applyNumberFormat="0" applyBorder="0" applyAlignment="0" applyProtection="0"/>
    <xf numFmtId="0" fontId="61" fillId="35" borderId="0" applyNumberFormat="0" applyBorder="0" applyAlignment="0" applyProtection="0"/>
    <xf numFmtId="0" fontId="98" fillId="63" borderId="0" applyNumberFormat="0" applyBorder="0" applyAlignment="0" applyProtection="0"/>
    <xf numFmtId="0" fontId="98" fillId="67" borderId="0" applyNumberFormat="0" applyBorder="0" applyAlignment="0" applyProtection="0"/>
    <xf numFmtId="0" fontId="98" fillId="67" borderId="0" applyNumberFormat="0" applyBorder="0" applyAlignment="0" applyProtection="0"/>
    <xf numFmtId="0" fontId="98" fillId="67" borderId="0" applyNumberFormat="0" applyBorder="0" applyAlignment="0" applyProtection="0"/>
    <xf numFmtId="0" fontId="98" fillId="67" borderId="0" applyNumberFormat="0" applyBorder="0" applyAlignment="0" applyProtection="0"/>
    <xf numFmtId="0" fontId="61" fillId="17" borderId="0" applyNumberFormat="0" applyBorder="0" applyAlignment="0" applyProtection="0"/>
    <xf numFmtId="0" fontId="61" fillId="41" borderId="0" applyNumberFormat="0" applyBorder="0" applyAlignment="0" applyProtection="0"/>
    <xf numFmtId="0" fontId="61" fillId="41" borderId="0" applyNumberFormat="0" applyBorder="0" applyAlignment="0" applyProtection="0"/>
    <xf numFmtId="0" fontId="61" fillId="41" borderId="0" applyNumberFormat="0" applyBorder="0" applyAlignment="0" applyProtection="0"/>
    <xf numFmtId="0" fontId="61" fillId="41" borderId="0" applyNumberFormat="0" applyBorder="0" applyAlignment="0" applyProtection="0"/>
    <xf numFmtId="0" fontId="61" fillId="41" borderId="0" applyNumberFormat="0" applyBorder="0" applyAlignment="0" applyProtection="0"/>
    <xf numFmtId="0" fontId="61" fillId="41" borderId="0" applyNumberFormat="0" applyBorder="0" applyAlignment="0" applyProtection="0"/>
    <xf numFmtId="0" fontId="98" fillId="67" borderId="0" applyNumberFormat="0" applyBorder="0" applyAlignment="0" applyProtection="0"/>
    <xf numFmtId="0" fontId="98" fillId="71" borderId="0" applyNumberFormat="0" applyBorder="0" applyAlignment="0" applyProtection="0"/>
    <xf numFmtId="0" fontId="98" fillId="71" borderId="0" applyNumberFormat="0" applyBorder="0" applyAlignment="0" applyProtection="0"/>
    <xf numFmtId="0" fontId="98" fillId="71" borderId="0" applyNumberFormat="0" applyBorder="0" applyAlignment="0" applyProtection="0"/>
    <xf numFmtId="0" fontId="98" fillId="71" borderId="0" applyNumberFormat="0" applyBorder="0" applyAlignment="0" applyProtection="0"/>
    <xf numFmtId="0" fontId="61" fillId="16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98" fillId="71" borderId="0" applyNumberFormat="0" applyBorder="0" applyAlignment="0" applyProtection="0"/>
    <xf numFmtId="0" fontId="98" fillId="75" borderId="0" applyNumberFormat="0" applyBorder="0" applyAlignment="0" applyProtection="0"/>
    <xf numFmtId="0" fontId="98" fillId="75" borderId="0" applyNumberFormat="0" applyBorder="0" applyAlignment="0" applyProtection="0"/>
    <xf numFmtId="0" fontId="98" fillId="75" borderId="0" applyNumberFormat="0" applyBorder="0" applyAlignment="0" applyProtection="0"/>
    <xf numFmtId="0" fontId="98" fillId="75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98" fillId="75" borderId="0" applyNumberFormat="0" applyBorder="0" applyAlignment="0" applyProtection="0"/>
    <xf numFmtId="0" fontId="98" fillId="79" borderId="0" applyNumberFormat="0" applyBorder="0" applyAlignment="0" applyProtection="0"/>
    <xf numFmtId="0" fontId="98" fillId="79" borderId="0" applyNumberFormat="0" applyBorder="0" applyAlignment="0" applyProtection="0"/>
    <xf numFmtId="0" fontId="98" fillId="79" borderId="0" applyNumberFormat="0" applyBorder="0" applyAlignment="0" applyProtection="0"/>
    <xf numFmtId="0" fontId="98" fillId="79" borderId="0" applyNumberFormat="0" applyBorder="0" applyAlignment="0" applyProtection="0"/>
    <xf numFmtId="0" fontId="61" fillId="17" borderId="0" applyNumberFormat="0" applyBorder="0" applyAlignment="0" applyProtection="0"/>
    <xf numFmtId="0" fontId="61" fillId="16" borderId="0" applyNumberFormat="0" applyBorder="0" applyAlignment="0" applyProtection="0"/>
    <xf numFmtId="0" fontId="61" fillId="16" borderId="0" applyNumberFormat="0" applyBorder="0" applyAlignment="0" applyProtection="0"/>
    <xf numFmtId="0" fontId="61" fillId="16" borderId="0" applyNumberFormat="0" applyBorder="0" applyAlignment="0" applyProtection="0"/>
    <xf numFmtId="0" fontId="61" fillId="16" borderId="0" applyNumberFormat="0" applyBorder="0" applyAlignment="0" applyProtection="0"/>
    <xf numFmtId="0" fontId="61" fillId="16" borderId="0" applyNumberFormat="0" applyBorder="0" applyAlignment="0" applyProtection="0"/>
    <xf numFmtId="0" fontId="61" fillId="16" borderId="0" applyNumberFormat="0" applyBorder="0" applyAlignment="0" applyProtection="0"/>
    <xf numFmtId="0" fontId="98" fillId="79" borderId="0" applyNumberFormat="0" applyBorder="0" applyAlignment="0" applyProtection="0"/>
    <xf numFmtId="0" fontId="129" fillId="0" borderId="0">
      <alignment horizontal="center" vertical="center"/>
    </xf>
    <xf numFmtId="0" fontId="98" fillId="60" borderId="0" applyNumberFormat="0" applyBorder="0" applyAlignment="0" applyProtection="0"/>
    <xf numFmtId="0" fontId="98" fillId="60" borderId="0" applyNumberFormat="0" applyBorder="0" applyAlignment="0" applyProtection="0"/>
    <xf numFmtId="0" fontId="98" fillId="60" borderId="0" applyNumberFormat="0" applyBorder="0" applyAlignment="0" applyProtection="0"/>
    <xf numFmtId="0" fontId="98" fillId="60" borderId="0" applyNumberFormat="0" applyBorder="0" applyAlignment="0" applyProtection="0"/>
    <xf numFmtId="0" fontId="61" fillId="88" borderId="0" applyNumberFormat="0" applyBorder="0" applyAlignment="0" applyProtection="0"/>
    <xf numFmtId="0" fontId="61" fillId="84" borderId="0" applyNumberFormat="0" applyBorder="0" applyAlignment="0" applyProtection="0"/>
    <xf numFmtId="0" fontId="61" fillId="84" borderId="0" applyNumberFormat="0" applyBorder="0" applyAlignment="0" applyProtection="0"/>
    <xf numFmtId="0" fontId="61" fillId="84" borderId="0" applyNumberFormat="0" applyBorder="0" applyAlignment="0" applyProtection="0"/>
    <xf numFmtId="0" fontId="61" fillId="84" borderId="0" applyNumberFormat="0" applyBorder="0" applyAlignment="0" applyProtection="0"/>
    <xf numFmtId="0" fontId="61" fillId="84" borderId="0" applyNumberFormat="0" applyBorder="0" applyAlignment="0" applyProtection="0"/>
    <xf numFmtId="0" fontId="61" fillId="84" borderId="0" applyNumberFormat="0" applyBorder="0" applyAlignment="0" applyProtection="0"/>
    <xf numFmtId="0" fontId="98" fillId="60" borderId="0" applyNumberFormat="0" applyBorder="0" applyAlignment="0" applyProtection="0"/>
    <xf numFmtId="0" fontId="98" fillId="64" borderId="0" applyNumberFormat="0" applyBorder="0" applyAlignment="0" applyProtection="0"/>
    <xf numFmtId="0" fontId="98" fillId="64" borderId="0" applyNumberFormat="0" applyBorder="0" applyAlignment="0" applyProtection="0"/>
    <xf numFmtId="0" fontId="98" fillId="64" borderId="0" applyNumberFormat="0" applyBorder="0" applyAlignment="0" applyProtection="0"/>
    <xf numFmtId="0" fontId="98" fillId="64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98" fillId="64" borderId="0" applyNumberFormat="0" applyBorder="0" applyAlignment="0" applyProtection="0"/>
    <xf numFmtId="0" fontId="98" fillId="68" borderId="0" applyNumberFormat="0" applyBorder="0" applyAlignment="0" applyProtection="0"/>
    <xf numFmtId="0" fontId="98" fillId="68" borderId="0" applyNumberFormat="0" applyBorder="0" applyAlignment="0" applyProtection="0"/>
    <xf numFmtId="0" fontId="98" fillId="68" borderId="0" applyNumberFormat="0" applyBorder="0" applyAlignment="0" applyProtection="0"/>
    <xf numFmtId="0" fontId="98" fillId="68" borderId="0" applyNumberFormat="0" applyBorder="0" applyAlignment="0" applyProtection="0"/>
    <xf numFmtId="0" fontId="61" fillId="1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98" fillId="68" borderId="0" applyNumberFormat="0" applyBorder="0" applyAlignment="0" applyProtection="0"/>
    <xf numFmtId="0" fontId="98" fillId="72" borderId="0" applyNumberFormat="0" applyBorder="0" applyAlignment="0" applyProtection="0"/>
    <xf numFmtId="0" fontId="98" fillId="72" borderId="0" applyNumberFormat="0" applyBorder="0" applyAlignment="0" applyProtection="0"/>
    <xf numFmtId="0" fontId="98" fillId="72" borderId="0" applyNumberFormat="0" applyBorder="0" applyAlignment="0" applyProtection="0"/>
    <xf numFmtId="0" fontId="98" fillId="72" borderId="0" applyNumberFormat="0" applyBorder="0" applyAlignment="0" applyProtection="0"/>
    <xf numFmtId="0" fontId="61" fillId="35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98" fillId="72" borderId="0" applyNumberFormat="0" applyBorder="0" applyAlignment="0" applyProtection="0"/>
    <xf numFmtId="0" fontId="98" fillId="76" borderId="0" applyNumberFormat="0" applyBorder="0" applyAlignment="0" applyProtection="0"/>
    <xf numFmtId="0" fontId="98" fillId="76" borderId="0" applyNumberFormat="0" applyBorder="0" applyAlignment="0" applyProtection="0"/>
    <xf numFmtId="0" fontId="98" fillId="76" borderId="0" applyNumberFormat="0" applyBorder="0" applyAlignment="0" applyProtection="0"/>
    <xf numFmtId="0" fontId="98" fillId="76" borderId="0" applyNumberFormat="0" applyBorder="0" applyAlignment="0" applyProtection="0"/>
    <xf numFmtId="0" fontId="61" fillId="88" borderId="0" applyNumberFormat="0" applyBorder="0" applyAlignment="0" applyProtection="0"/>
    <xf numFmtId="0" fontId="61" fillId="84" borderId="0" applyNumberFormat="0" applyBorder="0" applyAlignment="0" applyProtection="0"/>
    <xf numFmtId="0" fontId="61" fillId="84" borderId="0" applyNumberFormat="0" applyBorder="0" applyAlignment="0" applyProtection="0"/>
    <xf numFmtId="0" fontId="61" fillId="84" borderId="0" applyNumberFormat="0" applyBorder="0" applyAlignment="0" applyProtection="0"/>
    <xf numFmtId="0" fontId="61" fillId="84" borderId="0" applyNumberFormat="0" applyBorder="0" applyAlignment="0" applyProtection="0"/>
    <xf numFmtId="0" fontId="61" fillId="84" borderId="0" applyNumberFormat="0" applyBorder="0" applyAlignment="0" applyProtection="0"/>
    <xf numFmtId="0" fontId="61" fillId="84" borderId="0" applyNumberFormat="0" applyBorder="0" applyAlignment="0" applyProtection="0"/>
    <xf numFmtId="0" fontId="98" fillId="76" borderId="0" applyNumberFormat="0" applyBorder="0" applyAlignment="0" applyProtection="0"/>
    <xf numFmtId="0" fontId="98" fillId="80" borderId="0" applyNumberFormat="0" applyBorder="0" applyAlignment="0" applyProtection="0"/>
    <xf numFmtId="0" fontId="98" fillId="80" borderId="0" applyNumberFormat="0" applyBorder="0" applyAlignment="0" applyProtection="0"/>
    <xf numFmtId="0" fontId="98" fillId="80" borderId="0" applyNumberFormat="0" applyBorder="0" applyAlignment="0" applyProtection="0"/>
    <xf numFmtId="0" fontId="98" fillId="80" borderId="0" applyNumberFormat="0" applyBorder="0" applyAlignment="0" applyProtection="0"/>
    <xf numFmtId="0" fontId="61" fillId="17" borderId="0" applyNumberFormat="0" applyBorder="0" applyAlignment="0" applyProtection="0"/>
    <xf numFmtId="0" fontId="61" fillId="90" borderId="0" applyNumberFormat="0" applyBorder="0" applyAlignment="0" applyProtection="0"/>
    <xf numFmtId="0" fontId="61" fillId="90" borderId="0" applyNumberFormat="0" applyBorder="0" applyAlignment="0" applyProtection="0"/>
    <xf numFmtId="0" fontId="61" fillId="90" borderId="0" applyNumberFormat="0" applyBorder="0" applyAlignment="0" applyProtection="0"/>
    <xf numFmtId="0" fontId="61" fillId="90" borderId="0" applyNumberFormat="0" applyBorder="0" applyAlignment="0" applyProtection="0"/>
    <xf numFmtId="0" fontId="61" fillId="90" borderId="0" applyNumberFormat="0" applyBorder="0" applyAlignment="0" applyProtection="0"/>
    <xf numFmtId="0" fontId="61" fillId="90" borderId="0" applyNumberFormat="0" applyBorder="0" applyAlignment="0" applyProtection="0"/>
    <xf numFmtId="0" fontId="98" fillId="80" borderId="0" applyNumberFormat="0" applyBorder="0" applyAlignment="0" applyProtection="0"/>
    <xf numFmtId="0" fontId="62" fillId="88" borderId="0" applyNumberFormat="0" applyBorder="0" applyAlignment="0" applyProtection="0"/>
    <xf numFmtId="0" fontId="130" fillId="61" borderId="0" applyNumberFormat="0" applyBorder="0" applyAlignment="0" applyProtection="0"/>
    <xf numFmtId="0" fontId="131" fillId="61" borderId="0" applyNumberFormat="0" applyBorder="0" applyAlignment="0" applyProtection="0"/>
    <xf numFmtId="0" fontId="131" fillId="61" borderId="0" applyNumberFormat="0" applyBorder="0" applyAlignment="0" applyProtection="0"/>
    <xf numFmtId="0" fontId="131" fillId="61" borderId="0" applyNumberFormat="0" applyBorder="0" applyAlignment="0" applyProtection="0"/>
    <xf numFmtId="0" fontId="62" fillId="33" borderId="0" applyNumberFormat="0" applyBorder="0" applyAlignment="0" applyProtection="0"/>
    <xf numFmtId="0" fontId="131" fillId="65" borderId="0" applyNumberFormat="0" applyBorder="0" applyAlignment="0" applyProtection="0"/>
    <xf numFmtId="0" fontId="131" fillId="65" borderId="0" applyNumberFormat="0" applyBorder="0" applyAlignment="0" applyProtection="0"/>
    <xf numFmtId="0" fontId="131" fillId="65" borderId="0" applyNumberFormat="0" applyBorder="0" applyAlignment="0" applyProtection="0"/>
    <xf numFmtId="0" fontId="131" fillId="65" borderId="0" applyNumberFormat="0" applyBorder="0" applyAlignment="0" applyProtection="0"/>
    <xf numFmtId="0" fontId="62" fillId="90" borderId="0" applyNumberFormat="0" applyBorder="0" applyAlignment="0" applyProtection="0"/>
    <xf numFmtId="0" fontId="131" fillId="69" borderId="0" applyNumberFormat="0" applyBorder="0" applyAlignment="0" applyProtection="0"/>
    <xf numFmtId="0" fontId="131" fillId="69" borderId="0" applyNumberFormat="0" applyBorder="0" applyAlignment="0" applyProtection="0"/>
    <xf numFmtId="0" fontId="131" fillId="69" borderId="0" applyNumberFormat="0" applyBorder="0" applyAlignment="0" applyProtection="0"/>
    <xf numFmtId="0" fontId="131" fillId="69" borderId="0" applyNumberFormat="0" applyBorder="0" applyAlignment="0" applyProtection="0"/>
    <xf numFmtId="0" fontId="62" fillId="35" borderId="0" applyNumberFormat="0" applyBorder="0" applyAlignment="0" applyProtection="0"/>
    <xf numFmtId="0" fontId="131" fillId="73" borderId="0" applyNumberFormat="0" applyBorder="0" applyAlignment="0" applyProtection="0"/>
    <xf numFmtId="0" fontId="131" fillId="73" borderId="0" applyNumberFormat="0" applyBorder="0" applyAlignment="0" applyProtection="0"/>
    <xf numFmtId="0" fontId="131" fillId="73" borderId="0" applyNumberFormat="0" applyBorder="0" applyAlignment="0" applyProtection="0"/>
    <xf numFmtId="0" fontId="131" fillId="73" borderId="0" applyNumberFormat="0" applyBorder="0" applyAlignment="0" applyProtection="0"/>
    <xf numFmtId="0" fontId="62" fillId="88" borderId="0" applyNumberFormat="0" applyBorder="0" applyAlignment="0" applyProtection="0"/>
    <xf numFmtId="0" fontId="131" fillId="77" borderId="0" applyNumberFormat="0" applyBorder="0" applyAlignment="0" applyProtection="0"/>
    <xf numFmtId="0" fontId="131" fillId="77" borderId="0" applyNumberFormat="0" applyBorder="0" applyAlignment="0" applyProtection="0"/>
    <xf numFmtId="0" fontId="131" fillId="77" borderId="0" applyNumberFormat="0" applyBorder="0" applyAlignment="0" applyProtection="0"/>
    <xf numFmtId="0" fontId="131" fillId="77" borderId="0" applyNumberFormat="0" applyBorder="0" applyAlignment="0" applyProtection="0"/>
    <xf numFmtId="0" fontId="62" fillId="86" borderId="0" applyNumberFormat="0" applyBorder="0" applyAlignment="0" applyProtection="0"/>
    <xf numFmtId="0" fontId="131" fillId="81" borderId="0" applyNumberFormat="0" applyBorder="0" applyAlignment="0" applyProtection="0"/>
    <xf numFmtId="0" fontId="131" fillId="81" borderId="0" applyNumberFormat="0" applyBorder="0" applyAlignment="0" applyProtection="0"/>
    <xf numFmtId="0" fontId="131" fillId="81" borderId="0" applyNumberFormat="0" applyBorder="0" applyAlignment="0" applyProtection="0"/>
    <xf numFmtId="0" fontId="131" fillId="81" borderId="0" applyNumberFormat="0" applyBorder="0" applyAlignment="0" applyProtection="0"/>
    <xf numFmtId="0" fontId="62" fillId="91" borderId="0" applyNumberFormat="0" applyBorder="0" applyAlignment="0" applyProtection="0"/>
    <xf numFmtId="0" fontId="131" fillId="58" borderId="0" applyNumberFormat="0" applyBorder="0" applyAlignment="0" applyProtection="0"/>
    <xf numFmtId="0" fontId="131" fillId="58" borderId="0" applyNumberFormat="0" applyBorder="0" applyAlignment="0" applyProtection="0"/>
    <xf numFmtId="0" fontId="131" fillId="58" borderId="0" applyNumberFormat="0" applyBorder="0" applyAlignment="0" applyProtection="0"/>
    <xf numFmtId="0" fontId="131" fillId="58" borderId="0" applyNumberFormat="0" applyBorder="0" applyAlignment="0" applyProtection="0"/>
    <xf numFmtId="0" fontId="62" fillId="33" borderId="0" applyNumberFormat="0" applyBorder="0" applyAlignment="0" applyProtection="0"/>
    <xf numFmtId="0" fontId="131" fillId="62" borderId="0" applyNumberFormat="0" applyBorder="0" applyAlignment="0" applyProtection="0"/>
    <xf numFmtId="0" fontId="131" fillId="62" borderId="0" applyNumberFormat="0" applyBorder="0" applyAlignment="0" applyProtection="0"/>
    <xf numFmtId="0" fontId="131" fillId="62" borderId="0" applyNumberFormat="0" applyBorder="0" applyAlignment="0" applyProtection="0"/>
    <xf numFmtId="0" fontId="131" fillId="62" borderId="0" applyNumberFormat="0" applyBorder="0" applyAlignment="0" applyProtection="0"/>
    <xf numFmtId="0" fontId="62" fillId="90" borderId="0" applyNumberFormat="0" applyBorder="0" applyAlignment="0" applyProtection="0"/>
    <xf numFmtId="0" fontId="131" fillId="66" borderId="0" applyNumberFormat="0" applyBorder="0" applyAlignment="0" applyProtection="0"/>
    <xf numFmtId="0" fontId="131" fillId="66" borderId="0" applyNumberFormat="0" applyBorder="0" applyAlignment="0" applyProtection="0"/>
    <xf numFmtId="0" fontId="131" fillId="66" borderId="0" applyNumberFormat="0" applyBorder="0" applyAlignment="0" applyProtection="0"/>
    <xf numFmtId="0" fontId="131" fillId="66" borderId="0" applyNumberFormat="0" applyBorder="0" applyAlignment="0" applyProtection="0"/>
    <xf numFmtId="0" fontId="62" fillId="30" borderId="0" applyNumberFormat="0" applyBorder="0" applyAlignment="0" applyProtection="0"/>
    <xf numFmtId="0" fontId="131" fillId="70" borderId="0" applyNumberFormat="0" applyBorder="0" applyAlignment="0" applyProtection="0"/>
    <xf numFmtId="0" fontId="131" fillId="70" borderId="0" applyNumberFormat="0" applyBorder="0" applyAlignment="0" applyProtection="0"/>
    <xf numFmtId="0" fontId="131" fillId="70" borderId="0" applyNumberFormat="0" applyBorder="0" applyAlignment="0" applyProtection="0"/>
    <xf numFmtId="0" fontId="131" fillId="70" borderId="0" applyNumberFormat="0" applyBorder="0" applyAlignment="0" applyProtection="0"/>
    <xf numFmtId="0" fontId="131" fillId="74" borderId="0" applyNumberFormat="0" applyBorder="0" applyAlignment="0" applyProtection="0"/>
    <xf numFmtId="0" fontId="131" fillId="74" borderId="0" applyNumberFormat="0" applyBorder="0" applyAlignment="0" applyProtection="0"/>
    <xf numFmtId="0" fontId="131" fillId="74" borderId="0" applyNumberFormat="0" applyBorder="0" applyAlignment="0" applyProtection="0"/>
    <xf numFmtId="0" fontId="131" fillId="74" borderId="0" applyNumberFormat="0" applyBorder="0" applyAlignment="0" applyProtection="0"/>
    <xf numFmtId="0" fontId="131" fillId="74" borderId="0" applyNumberFormat="0" applyBorder="0" applyAlignment="0" applyProtection="0"/>
    <xf numFmtId="0" fontId="62" fillId="27" borderId="0" applyNumberFormat="0" applyBorder="0" applyAlignment="0" applyProtection="0"/>
    <xf numFmtId="0" fontId="130" fillId="78" borderId="0" applyNumberFormat="0" applyBorder="0" applyAlignment="0" applyProtection="0"/>
    <xf numFmtId="0" fontId="131" fillId="78" borderId="0" applyNumberFormat="0" applyBorder="0" applyAlignment="0" applyProtection="0"/>
    <xf numFmtId="0" fontId="131" fillId="78" borderId="0" applyNumberFormat="0" applyBorder="0" applyAlignment="0" applyProtection="0"/>
    <xf numFmtId="0" fontId="131" fillId="78" borderId="0" applyNumberFormat="0" applyBorder="0" applyAlignment="0" applyProtection="0"/>
    <xf numFmtId="49" fontId="132" fillId="8" borderId="0"/>
    <xf numFmtId="0" fontId="133" fillId="0" borderId="0" applyNumberFormat="0" applyFill="0" applyBorder="0"/>
    <xf numFmtId="5" fontId="134" fillId="0" borderId="47">
      <alignment horizontal="center" vertical="center"/>
      <protection locked="0"/>
    </xf>
    <xf numFmtId="226" fontId="134" fillId="0" borderId="47">
      <alignment horizontal="center" vertical="center"/>
      <protection locked="0"/>
    </xf>
    <xf numFmtId="227" fontId="134" fillId="0" borderId="47">
      <alignment horizontal="center" vertical="center"/>
      <protection locked="0"/>
    </xf>
    <xf numFmtId="37" fontId="134" fillId="0" borderId="47">
      <alignment horizontal="center" vertical="center"/>
      <protection locked="0"/>
    </xf>
    <xf numFmtId="228" fontId="134" fillId="0" borderId="47">
      <alignment horizontal="center" vertical="center"/>
      <protection locked="0"/>
    </xf>
    <xf numFmtId="0" fontId="134" fillId="0" borderId="47">
      <alignment horizontal="center" vertical="center"/>
      <protection locked="0"/>
    </xf>
    <xf numFmtId="37" fontId="134" fillId="0" borderId="47">
      <alignment horizontal="center" vertical="center"/>
      <protection locked="0"/>
    </xf>
    <xf numFmtId="15" fontId="135" fillId="0" borderId="48" applyNumberFormat="0" applyFont="0" applyAlignment="0" applyProtection="0">
      <alignment horizontal="center"/>
    </xf>
    <xf numFmtId="0" fontId="136" fillId="12" borderId="49" applyNumberFormat="0" applyAlignment="0">
      <protection locked="0"/>
    </xf>
    <xf numFmtId="229" fontId="137" fillId="0" borderId="50">
      <alignment vertical="center"/>
      <protection locked="0"/>
    </xf>
    <xf numFmtId="229" fontId="137" fillId="0" borderId="50">
      <alignment vertical="center"/>
      <protection locked="0"/>
    </xf>
    <xf numFmtId="229" fontId="137" fillId="0" borderId="50">
      <alignment vertical="center"/>
      <protection locked="0"/>
    </xf>
    <xf numFmtId="229" fontId="137" fillId="0" borderId="50">
      <alignment vertical="center"/>
      <protection locked="0"/>
    </xf>
    <xf numFmtId="229" fontId="137" fillId="0" borderId="50">
      <alignment vertical="center"/>
      <protection locked="0"/>
    </xf>
    <xf numFmtId="229" fontId="137" fillId="0" borderId="50">
      <alignment vertical="center"/>
      <protection locked="0"/>
    </xf>
    <xf numFmtId="229" fontId="137" fillId="0" borderId="50">
      <alignment vertical="center"/>
      <protection locked="0"/>
    </xf>
    <xf numFmtId="229" fontId="137" fillId="0" borderId="50">
      <alignment vertical="center"/>
      <protection locked="0"/>
    </xf>
    <xf numFmtId="229" fontId="137" fillId="0" borderId="50">
      <alignment vertical="center"/>
      <protection locked="0"/>
    </xf>
    <xf numFmtId="229" fontId="137" fillId="0" borderId="50">
      <alignment vertical="center"/>
      <protection locked="0"/>
    </xf>
    <xf numFmtId="229" fontId="137" fillId="0" borderId="50">
      <alignment vertical="center"/>
      <protection locked="0"/>
    </xf>
    <xf numFmtId="229" fontId="137" fillId="0" borderId="50">
      <alignment vertical="center"/>
      <protection locked="0"/>
    </xf>
    <xf numFmtId="229" fontId="137" fillId="0" borderId="50">
      <alignment vertical="center"/>
      <protection locked="0"/>
    </xf>
    <xf numFmtId="229" fontId="137" fillId="0" borderId="50">
      <alignment vertical="center"/>
      <protection locked="0"/>
    </xf>
    <xf numFmtId="229" fontId="137" fillId="0" borderId="50">
      <alignment vertical="center"/>
      <protection locked="0"/>
    </xf>
    <xf numFmtId="229" fontId="137" fillId="0" borderId="50">
      <alignment vertical="center"/>
      <protection locked="0"/>
    </xf>
    <xf numFmtId="229" fontId="137" fillId="0" borderId="50">
      <alignment vertical="center"/>
      <protection locked="0"/>
    </xf>
    <xf numFmtId="229" fontId="137" fillId="0" borderId="50">
      <alignment vertical="center"/>
      <protection locked="0"/>
    </xf>
    <xf numFmtId="229" fontId="137" fillId="0" borderId="50">
      <alignment vertical="center"/>
      <protection locked="0"/>
    </xf>
    <xf numFmtId="229" fontId="137" fillId="0" borderId="50">
      <alignment vertical="center"/>
      <protection locked="0"/>
    </xf>
    <xf numFmtId="229" fontId="137" fillId="0" borderId="50">
      <alignment vertical="center"/>
      <protection locked="0"/>
    </xf>
    <xf numFmtId="229" fontId="137" fillId="0" borderId="50">
      <alignment vertical="center"/>
      <protection locked="0"/>
    </xf>
    <xf numFmtId="229" fontId="137" fillId="0" borderId="50">
      <alignment vertical="center"/>
      <protection locked="0"/>
    </xf>
    <xf numFmtId="229" fontId="137" fillId="0" borderId="50">
      <alignment vertical="center"/>
      <protection locked="0"/>
    </xf>
    <xf numFmtId="229" fontId="137" fillId="0" borderId="50">
      <alignment vertical="center"/>
      <protection locked="0"/>
    </xf>
    <xf numFmtId="229" fontId="137" fillId="0" borderId="50">
      <alignment vertical="center"/>
      <protection locked="0"/>
    </xf>
    <xf numFmtId="229" fontId="137" fillId="0" borderId="50">
      <alignment vertical="center"/>
      <protection locked="0"/>
    </xf>
    <xf numFmtId="229" fontId="137" fillId="0" borderId="50">
      <alignment vertical="center"/>
      <protection locked="0"/>
    </xf>
    <xf numFmtId="229" fontId="137" fillId="0" borderId="50">
      <alignment vertical="center"/>
      <protection locked="0"/>
    </xf>
    <xf numFmtId="229" fontId="137" fillId="0" borderId="50">
      <alignment vertical="center"/>
      <protection locked="0"/>
    </xf>
    <xf numFmtId="229" fontId="137" fillId="0" borderId="50">
      <alignment vertical="center"/>
      <protection locked="0"/>
    </xf>
    <xf numFmtId="229" fontId="137" fillId="0" borderId="50">
      <alignment vertical="center"/>
      <protection locked="0"/>
    </xf>
    <xf numFmtId="229" fontId="137" fillId="0" borderId="50">
      <alignment vertical="center"/>
      <protection locked="0"/>
    </xf>
    <xf numFmtId="229" fontId="137" fillId="0" borderId="50">
      <alignment vertical="center"/>
      <protection locked="0"/>
    </xf>
    <xf numFmtId="229" fontId="137" fillId="0" borderId="50">
      <alignment vertical="center"/>
      <protection locked="0"/>
    </xf>
    <xf numFmtId="229" fontId="137" fillId="0" borderId="50">
      <alignment vertical="center"/>
      <protection locked="0"/>
    </xf>
    <xf numFmtId="229" fontId="137" fillId="0" borderId="50">
      <alignment vertical="center"/>
      <protection locked="0"/>
    </xf>
    <xf numFmtId="229" fontId="137" fillId="0" borderId="50">
      <alignment vertical="center"/>
      <protection locked="0"/>
    </xf>
    <xf numFmtId="229" fontId="137" fillId="0" borderId="50">
      <alignment vertical="center"/>
      <protection locked="0"/>
    </xf>
    <xf numFmtId="229" fontId="137" fillId="0" borderId="50">
      <alignment vertical="center"/>
      <protection locked="0"/>
    </xf>
    <xf numFmtId="229" fontId="137" fillId="0" borderId="50">
      <alignment vertical="center"/>
      <protection locked="0"/>
    </xf>
    <xf numFmtId="229" fontId="137" fillId="0" borderId="50">
      <alignment vertical="center"/>
      <protection locked="0"/>
    </xf>
    <xf numFmtId="229" fontId="137" fillId="0" borderId="50">
      <alignment vertical="center"/>
      <protection locked="0"/>
    </xf>
    <xf numFmtId="229" fontId="137" fillId="0" borderId="50">
      <alignment vertical="center"/>
      <protection locked="0"/>
    </xf>
    <xf numFmtId="229" fontId="137" fillId="0" borderId="50">
      <alignment vertical="center"/>
      <protection locked="0"/>
    </xf>
    <xf numFmtId="229" fontId="137" fillId="0" borderId="50">
      <alignment vertical="center"/>
      <protection locked="0"/>
    </xf>
    <xf numFmtId="229" fontId="137" fillId="0" borderId="50">
      <alignment vertical="center"/>
      <protection locked="0"/>
    </xf>
    <xf numFmtId="229" fontId="137" fillId="0" borderId="50">
      <alignment vertical="center"/>
      <protection locked="0"/>
    </xf>
    <xf numFmtId="229" fontId="137" fillId="0" borderId="50">
      <alignment vertical="center"/>
      <protection locked="0"/>
    </xf>
    <xf numFmtId="229" fontId="137" fillId="0" borderId="50">
      <alignment vertical="center"/>
      <protection locked="0"/>
    </xf>
    <xf numFmtId="229" fontId="137" fillId="0" borderId="50">
      <alignment vertical="center"/>
      <protection locked="0"/>
    </xf>
    <xf numFmtId="229" fontId="137" fillId="0" borderId="50">
      <alignment vertical="center"/>
      <protection locked="0"/>
    </xf>
    <xf numFmtId="229" fontId="137" fillId="0" borderId="50">
      <alignment vertical="center"/>
      <protection locked="0"/>
    </xf>
    <xf numFmtId="229" fontId="137" fillId="0" borderId="50">
      <alignment vertical="center"/>
      <protection locked="0"/>
    </xf>
    <xf numFmtId="230" fontId="137" fillId="0" borderId="50">
      <alignment vertical="center"/>
      <protection locked="0"/>
    </xf>
    <xf numFmtId="230" fontId="137" fillId="0" borderId="50">
      <alignment vertical="center"/>
      <protection locked="0"/>
    </xf>
    <xf numFmtId="230" fontId="137" fillId="0" borderId="50">
      <alignment vertical="center"/>
      <protection locked="0"/>
    </xf>
    <xf numFmtId="230" fontId="137" fillId="0" borderId="50">
      <alignment vertical="center"/>
      <protection locked="0"/>
    </xf>
    <xf numFmtId="230" fontId="137" fillId="0" borderId="50">
      <alignment vertical="center"/>
      <protection locked="0"/>
    </xf>
    <xf numFmtId="230" fontId="137" fillId="0" borderId="50">
      <alignment vertical="center"/>
      <protection locked="0"/>
    </xf>
    <xf numFmtId="230" fontId="137" fillId="0" borderId="50">
      <alignment vertical="center"/>
      <protection locked="0"/>
    </xf>
    <xf numFmtId="230" fontId="137" fillId="0" borderId="50">
      <alignment vertical="center"/>
      <protection locked="0"/>
    </xf>
    <xf numFmtId="230" fontId="137" fillId="0" borderId="50">
      <alignment vertical="center"/>
      <protection locked="0"/>
    </xf>
    <xf numFmtId="230" fontId="137" fillId="0" borderId="50">
      <alignment vertical="center"/>
      <protection locked="0"/>
    </xf>
    <xf numFmtId="230" fontId="137" fillId="0" borderId="50">
      <alignment vertical="center"/>
      <protection locked="0"/>
    </xf>
    <xf numFmtId="230" fontId="137" fillId="0" borderId="50">
      <alignment vertical="center"/>
      <protection locked="0"/>
    </xf>
    <xf numFmtId="230" fontId="137" fillId="0" borderId="50">
      <alignment vertical="center"/>
      <protection locked="0"/>
    </xf>
    <xf numFmtId="230" fontId="137" fillId="0" borderId="50">
      <alignment vertical="center"/>
      <protection locked="0"/>
    </xf>
    <xf numFmtId="230" fontId="137" fillId="0" borderId="50">
      <alignment vertical="center"/>
      <protection locked="0"/>
    </xf>
    <xf numFmtId="230" fontId="137" fillId="0" borderId="50">
      <alignment vertical="center"/>
      <protection locked="0"/>
    </xf>
    <xf numFmtId="230" fontId="137" fillId="0" borderId="50">
      <alignment vertical="center"/>
      <protection locked="0"/>
    </xf>
    <xf numFmtId="230" fontId="137" fillId="0" borderId="50">
      <alignment vertical="center"/>
      <protection locked="0"/>
    </xf>
    <xf numFmtId="230" fontId="137" fillId="0" borderId="50">
      <alignment vertical="center"/>
      <protection locked="0"/>
    </xf>
    <xf numFmtId="230" fontId="137" fillId="0" borderId="50">
      <alignment vertical="center"/>
      <protection locked="0"/>
    </xf>
    <xf numFmtId="230" fontId="137" fillId="0" borderId="50">
      <alignment vertical="center"/>
      <protection locked="0"/>
    </xf>
    <xf numFmtId="230" fontId="137" fillId="0" borderId="50">
      <alignment vertical="center"/>
      <protection locked="0"/>
    </xf>
    <xf numFmtId="230" fontId="137" fillId="0" borderId="50">
      <alignment vertical="center"/>
      <protection locked="0"/>
    </xf>
    <xf numFmtId="230" fontId="137" fillId="0" borderId="50">
      <alignment vertical="center"/>
      <protection locked="0"/>
    </xf>
    <xf numFmtId="230" fontId="137" fillId="0" borderId="50">
      <alignment vertical="center"/>
      <protection locked="0"/>
    </xf>
    <xf numFmtId="230" fontId="137" fillId="0" borderId="50">
      <alignment vertical="center"/>
      <protection locked="0"/>
    </xf>
    <xf numFmtId="230" fontId="137" fillId="0" borderId="50">
      <alignment vertical="center"/>
      <protection locked="0"/>
    </xf>
    <xf numFmtId="230" fontId="137" fillId="0" borderId="50">
      <alignment vertical="center"/>
      <protection locked="0"/>
    </xf>
    <xf numFmtId="230" fontId="137" fillId="0" borderId="50">
      <alignment vertical="center"/>
      <protection locked="0"/>
    </xf>
    <xf numFmtId="230" fontId="137" fillId="0" borderId="50">
      <alignment vertical="center"/>
      <protection locked="0"/>
    </xf>
    <xf numFmtId="230" fontId="137" fillId="0" borderId="50">
      <alignment vertical="center"/>
      <protection locked="0"/>
    </xf>
    <xf numFmtId="230" fontId="137" fillId="0" borderId="50">
      <alignment vertical="center"/>
      <protection locked="0"/>
    </xf>
    <xf numFmtId="230" fontId="137" fillId="0" borderId="50">
      <alignment vertical="center"/>
      <protection locked="0"/>
    </xf>
    <xf numFmtId="230" fontId="137" fillId="0" borderId="50">
      <alignment vertical="center"/>
      <protection locked="0"/>
    </xf>
    <xf numFmtId="230" fontId="137" fillId="0" borderId="50">
      <alignment vertical="center"/>
      <protection locked="0"/>
    </xf>
    <xf numFmtId="230" fontId="137" fillId="0" borderId="50">
      <alignment vertical="center"/>
      <protection locked="0"/>
    </xf>
    <xf numFmtId="230" fontId="137" fillId="0" borderId="50">
      <alignment vertical="center"/>
      <protection locked="0"/>
    </xf>
    <xf numFmtId="230" fontId="137" fillId="0" borderId="50">
      <alignment vertical="center"/>
      <protection locked="0"/>
    </xf>
    <xf numFmtId="230" fontId="137" fillId="0" borderId="50">
      <alignment vertical="center"/>
      <protection locked="0"/>
    </xf>
    <xf numFmtId="230" fontId="137" fillId="0" borderId="50">
      <alignment vertical="center"/>
      <protection locked="0"/>
    </xf>
    <xf numFmtId="230" fontId="137" fillId="0" borderId="50">
      <alignment vertical="center"/>
      <protection locked="0"/>
    </xf>
    <xf numFmtId="230" fontId="137" fillId="0" borderId="50">
      <alignment vertical="center"/>
      <protection locked="0"/>
    </xf>
    <xf numFmtId="230" fontId="137" fillId="0" borderId="50">
      <alignment vertical="center"/>
      <protection locked="0"/>
    </xf>
    <xf numFmtId="230" fontId="137" fillId="0" borderId="50">
      <alignment vertical="center"/>
      <protection locked="0"/>
    </xf>
    <xf numFmtId="230" fontId="137" fillId="0" borderId="50">
      <alignment vertical="center"/>
      <protection locked="0"/>
    </xf>
    <xf numFmtId="230" fontId="137" fillId="0" borderId="50">
      <alignment vertical="center"/>
      <protection locked="0"/>
    </xf>
    <xf numFmtId="230" fontId="137" fillId="0" borderId="50">
      <alignment vertical="center"/>
      <protection locked="0"/>
    </xf>
    <xf numFmtId="230" fontId="137" fillId="0" borderId="50">
      <alignment vertical="center"/>
      <protection locked="0"/>
    </xf>
    <xf numFmtId="230" fontId="137" fillId="0" borderId="50">
      <alignment vertical="center"/>
      <protection locked="0"/>
    </xf>
    <xf numFmtId="230" fontId="137" fillId="0" borderId="50">
      <alignment vertical="center"/>
      <protection locked="0"/>
    </xf>
    <xf numFmtId="230" fontId="137" fillId="0" borderId="50">
      <alignment vertical="center"/>
      <protection locked="0"/>
    </xf>
    <xf numFmtId="230" fontId="137" fillId="0" borderId="50">
      <alignment vertical="center"/>
      <protection locked="0"/>
    </xf>
    <xf numFmtId="230" fontId="137" fillId="0" borderId="50">
      <alignment vertical="center"/>
      <protection locked="0"/>
    </xf>
    <xf numFmtId="230" fontId="137" fillId="0" borderId="50">
      <alignment vertical="center"/>
      <protection locked="0"/>
    </xf>
    <xf numFmtId="230" fontId="137" fillId="0" borderId="50">
      <alignment vertical="center"/>
      <protection locked="0"/>
    </xf>
    <xf numFmtId="230" fontId="137" fillId="0" borderId="50">
      <alignment vertical="center"/>
      <protection locked="0"/>
    </xf>
    <xf numFmtId="230" fontId="137" fillId="0" borderId="50">
      <alignment vertical="center"/>
      <protection locked="0"/>
    </xf>
    <xf numFmtId="230" fontId="137" fillId="0" borderId="50">
      <alignment vertical="center"/>
      <protection locked="0"/>
    </xf>
    <xf numFmtId="230" fontId="137" fillId="0" borderId="50">
      <alignment vertical="center"/>
      <protection locked="0"/>
    </xf>
    <xf numFmtId="230" fontId="137" fillId="0" borderId="50">
      <alignment vertical="center"/>
      <protection locked="0"/>
    </xf>
    <xf numFmtId="230" fontId="137" fillId="0" borderId="50">
      <alignment vertical="center"/>
      <protection locked="0"/>
    </xf>
    <xf numFmtId="230" fontId="137" fillId="0" borderId="50">
      <alignment vertical="center"/>
      <protection locked="0"/>
    </xf>
    <xf numFmtId="230" fontId="137" fillId="0" borderId="50">
      <alignment vertical="center"/>
      <protection locked="0"/>
    </xf>
    <xf numFmtId="230" fontId="137" fillId="0" borderId="50">
      <alignment vertical="center"/>
      <protection locked="0"/>
    </xf>
    <xf numFmtId="230" fontId="137" fillId="0" borderId="50">
      <alignment vertical="center"/>
      <protection locked="0"/>
    </xf>
    <xf numFmtId="230" fontId="137" fillId="0" borderId="50">
      <alignment vertical="center"/>
      <protection locked="0"/>
    </xf>
    <xf numFmtId="230" fontId="137" fillId="0" borderId="50">
      <alignment vertical="center"/>
      <protection locked="0"/>
    </xf>
    <xf numFmtId="230" fontId="137" fillId="0" borderId="50">
      <alignment vertical="center"/>
      <protection locked="0"/>
    </xf>
    <xf numFmtId="230" fontId="137" fillId="0" borderId="50">
      <alignment vertical="center"/>
      <protection locked="0"/>
    </xf>
    <xf numFmtId="230" fontId="137" fillId="0" borderId="50">
      <alignment vertical="center"/>
      <protection locked="0"/>
    </xf>
    <xf numFmtId="230" fontId="137" fillId="0" borderId="50">
      <alignment vertical="center"/>
      <protection locked="0"/>
    </xf>
    <xf numFmtId="230" fontId="137" fillId="0" borderId="50">
      <alignment vertical="center"/>
      <protection locked="0"/>
    </xf>
    <xf numFmtId="0" fontId="137" fillId="0" borderId="50">
      <alignment vertical="center"/>
      <protection locked="0"/>
    </xf>
    <xf numFmtId="0" fontId="137" fillId="0" borderId="50">
      <alignment vertical="center"/>
      <protection locked="0"/>
    </xf>
    <xf numFmtId="0" fontId="137" fillId="0" borderId="50">
      <alignment vertical="center"/>
      <protection locked="0"/>
    </xf>
    <xf numFmtId="0" fontId="137" fillId="0" borderId="50">
      <alignment vertical="center"/>
      <protection locked="0"/>
    </xf>
    <xf numFmtId="0" fontId="137" fillId="0" borderId="50">
      <alignment vertical="center"/>
      <protection locked="0"/>
    </xf>
    <xf numFmtId="0" fontId="137" fillId="0" borderId="50">
      <alignment vertical="center"/>
      <protection locked="0"/>
    </xf>
    <xf numFmtId="0" fontId="137" fillId="0" borderId="50">
      <alignment vertical="center"/>
      <protection locked="0"/>
    </xf>
    <xf numFmtId="0" fontId="137" fillId="0" borderId="50">
      <alignment vertical="center"/>
      <protection locked="0"/>
    </xf>
    <xf numFmtId="0" fontId="137" fillId="0" borderId="50">
      <alignment vertical="center"/>
      <protection locked="0"/>
    </xf>
    <xf numFmtId="0" fontId="137" fillId="0" borderId="50">
      <alignment vertical="center"/>
      <protection locked="0"/>
    </xf>
    <xf numFmtId="0" fontId="137" fillId="0" borderId="50">
      <alignment vertical="center"/>
      <protection locked="0"/>
    </xf>
    <xf numFmtId="0" fontId="137" fillId="0" borderId="50">
      <alignment vertical="center"/>
      <protection locked="0"/>
    </xf>
    <xf numFmtId="0" fontId="137" fillId="0" borderId="50">
      <alignment vertical="center"/>
      <protection locked="0"/>
    </xf>
    <xf numFmtId="0" fontId="137" fillId="0" borderId="50">
      <alignment vertical="center"/>
      <protection locked="0"/>
    </xf>
    <xf numFmtId="0" fontId="137" fillId="0" borderId="50">
      <alignment vertical="center"/>
      <protection locked="0"/>
    </xf>
    <xf numFmtId="0" fontId="137" fillId="0" borderId="50">
      <alignment vertical="center"/>
      <protection locked="0"/>
    </xf>
    <xf numFmtId="0" fontId="137" fillId="0" borderId="50">
      <alignment vertical="center"/>
      <protection locked="0"/>
    </xf>
    <xf numFmtId="0" fontId="137" fillId="0" borderId="50">
      <alignment vertical="center"/>
      <protection locked="0"/>
    </xf>
    <xf numFmtId="0" fontId="137" fillId="0" borderId="50">
      <alignment vertical="center"/>
      <protection locked="0"/>
    </xf>
    <xf numFmtId="0" fontId="137" fillId="0" borderId="50">
      <alignment vertical="center"/>
      <protection locked="0"/>
    </xf>
    <xf numFmtId="0" fontId="137" fillId="0" borderId="50">
      <alignment vertical="center"/>
      <protection locked="0"/>
    </xf>
    <xf numFmtId="0" fontId="137" fillId="0" borderId="50">
      <alignment vertical="center"/>
      <protection locked="0"/>
    </xf>
    <xf numFmtId="0" fontId="137" fillId="0" borderId="50">
      <alignment vertical="center"/>
      <protection locked="0"/>
    </xf>
    <xf numFmtId="0" fontId="137" fillId="0" borderId="50">
      <alignment vertical="center"/>
      <protection locked="0"/>
    </xf>
    <xf numFmtId="0" fontId="137" fillId="0" borderId="50">
      <alignment vertical="center"/>
      <protection locked="0"/>
    </xf>
    <xf numFmtId="0" fontId="137" fillId="0" borderId="50">
      <alignment vertical="center"/>
      <protection locked="0"/>
    </xf>
    <xf numFmtId="0" fontId="137" fillId="0" borderId="50">
      <alignment vertical="center"/>
      <protection locked="0"/>
    </xf>
    <xf numFmtId="0" fontId="137" fillId="0" borderId="50">
      <alignment vertical="center"/>
      <protection locked="0"/>
    </xf>
    <xf numFmtId="0" fontId="137" fillId="0" borderId="50">
      <alignment vertical="center"/>
      <protection locked="0"/>
    </xf>
    <xf numFmtId="0" fontId="137" fillId="0" borderId="50">
      <alignment vertical="center"/>
      <protection locked="0"/>
    </xf>
    <xf numFmtId="0" fontId="137" fillId="0" borderId="50">
      <alignment vertical="center"/>
      <protection locked="0"/>
    </xf>
    <xf numFmtId="0" fontId="137" fillId="0" borderId="50">
      <alignment vertical="center"/>
      <protection locked="0"/>
    </xf>
    <xf numFmtId="0" fontId="137" fillId="0" borderId="50">
      <alignment vertical="center"/>
      <protection locked="0"/>
    </xf>
    <xf numFmtId="0" fontId="137" fillId="0" borderId="50">
      <alignment vertical="center"/>
      <protection locked="0"/>
    </xf>
    <xf numFmtId="0" fontId="137" fillId="0" borderId="50">
      <alignment vertical="center"/>
      <protection locked="0"/>
    </xf>
    <xf numFmtId="0" fontId="137" fillId="0" borderId="50">
      <alignment vertical="center"/>
      <protection locked="0"/>
    </xf>
    <xf numFmtId="0" fontId="137" fillId="0" borderId="50">
      <alignment vertical="center"/>
      <protection locked="0"/>
    </xf>
    <xf numFmtId="0" fontId="137" fillId="0" borderId="50">
      <alignment vertical="center"/>
      <protection locked="0"/>
    </xf>
    <xf numFmtId="0" fontId="137" fillId="0" borderId="50">
      <alignment vertical="center"/>
      <protection locked="0"/>
    </xf>
    <xf numFmtId="0" fontId="137" fillId="0" borderId="50">
      <alignment vertical="center"/>
      <protection locked="0"/>
    </xf>
    <xf numFmtId="0" fontId="137" fillId="0" borderId="50">
      <alignment vertical="center"/>
      <protection locked="0"/>
    </xf>
    <xf numFmtId="0" fontId="137" fillId="0" borderId="50">
      <alignment vertical="center"/>
      <protection locked="0"/>
    </xf>
    <xf numFmtId="0" fontId="137" fillId="0" borderId="50">
      <alignment vertical="center"/>
      <protection locked="0"/>
    </xf>
    <xf numFmtId="0" fontId="137" fillId="0" borderId="50">
      <alignment vertical="center"/>
      <protection locked="0"/>
    </xf>
    <xf numFmtId="0" fontId="137" fillId="0" borderId="50">
      <alignment vertical="center"/>
      <protection locked="0"/>
    </xf>
    <xf numFmtId="0" fontId="137" fillId="0" borderId="50">
      <alignment vertical="center"/>
      <protection locked="0"/>
    </xf>
    <xf numFmtId="0" fontId="137" fillId="0" borderId="50">
      <alignment vertical="center"/>
      <protection locked="0"/>
    </xf>
    <xf numFmtId="0" fontId="137" fillId="0" borderId="50">
      <alignment vertical="center"/>
      <protection locked="0"/>
    </xf>
    <xf numFmtId="0" fontId="137" fillId="0" borderId="50">
      <alignment vertical="center"/>
      <protection locked="0"/>
    </xf>
    <xf numFmtId="0" fontId="137" fillId="0" borderId="50">
      <alignment vertical="center"/>
      <protection locked="0"/>
    </xf>
    <xf numFmtId="0" fontId="137" fillId="0" borderId="50">
      <alignment vertical="center"/>
      <protection locked="0"/>
    </xf>
    <xf numFmtId="0" fontId="137" fillId="0" borderId="50">
      <alignment vertical="center"/>
      <protection locked="0"/>
    </xf>
    <xf numFmtId="0" fontId="137" fillId="0" borderId="50">
      <alignment vertical="center"/>
      <protection locked="0"/>
    </xf>
    <xf numFmtId="0" fontId="137" fillId="0" borderId="50">
      <alignment vertical="center"/>
      <protection locked="0"/>
    </xf>
    <xf numFmtId="0" fontId="137" fillId="0" borderId="50">
      <alignment vertical="center"/>
      <protection locked="0"/>
    </xf>
    <xf numFmtId="0" fontId="137" fillId="0" borderId="50">
      <alignment vertical="center"/>
      <protection locked="0"/>
    </xf>
    <xf numFmtId="0" fontId="137" fillId="0" borderId="50">
      <alignment vertical="center"/>
      <protection locked="0"/>
    </xf>
    <xf numFmtId="0" fontId="137" fillId="0" borderId="50">
      <alignment vertical="center"/>
      <protection locked="0"/>
    </xf>
    <xf numFmtId="0" fontId="137" fillId="0" borderId="50">
      <alignment vertical="center"/>
      <protection locked="0"/>
    </xf>
    <xf numFmtId="0" fontId="137" fillId="0" borderId="50">
      <alignment vertical="center"/>
      <protection locked="0"/>
    </xf>
    <xf numFmtId="0" fontId="137" fillId="0" borderId="50">
      <alignment vertical="center"/>
      <protection locked="0"/>
    </xf>
    <xf numFmtId="0" fontId="137" fillId="0" borderId="50">
      <alignment vertical="center"/>
      <protection locked="0"/>
    </xf>
    <xf numFmtId="0" fontId="137" fillId="0" borderId="50">
      <alignment vertical="center"/>
      <protection locked="0"/>
    </xf>
    <xf numFmtId="0" fontId="137" fillId="0" borderId="50">
      <alignment vertical="center"/>
      <protection locked="0"/>
    </xf>
    <xf numFmtId="0" fontId="137" fillId="0" borderId="50">
      <alignment vertical="center"/>
      <protection locked="0"/>
    </xf>
    <xf numFmtId="0" fontId="137" fillId="0" borderId="50">
      <alignment vertical="center"/>
      <protection locked="0"/>
    </xf>
    <xf numFmtId="0" fontId="137" fillId="0" borderId="50">
      <alignment vertical="center"/>
      <protection locked="0"/>
    </xf>
    <xf numFmtId="0" fontId="137" fillId="0" borderId="50">
      <alignment vertical="center"/>
      <protection locked="0"/>
    </xf>
    <xf numFmtId="0" fontId="137" fillId="0" borderId="50">
      <alignment vertical="center"/>
      <protection locked="0"/>
    </xf>
    <xf numFmtId="0" fontId="137" fillId="0" borderId="50">
      <alignment vertical="center"/>
      <protection locked="0"/>
    </xf>
    <xf numFmtId="0" fontId="137" fillId="0" borderId="50">
      <alignment vertical="center"/>
      <protection locked="0"/>
    </xf>
    <xf numFmtId="0" fontId="137" fillId="0" borderId="50">
      <alignment vertical="center"/>
      <protection locked="0"/>
    </xf>
    <xf numFmtId="231" fontId="137" fillId="0" borderId="50">
      <alignment vertical="center"/>
      <protection locked="0"/>
    </xf>
    <xf numFmtId="231" fontId="137" fillId="0" borderId="50">
      <alignment vertical="center"/>
      <protection locked="0"/>
    </xf>
    <xf numFmtId="231" fontId="137" fillId="0" borderId="50">
      <alignment vertical="center"/>
      <protection locked="0"/>
    </xf>
    <xf numFmtId="231" fontId="137" fillId="0" borderId="50">
      <alignment vertical="center"/>
      <protection locked="0"/>
    </xf>
    <xf numFmtId="231" fontId="137" fillId="0" borderId="50">
      <alignment vertical="center"/>
      <protection locked="0"/>
    </xf>
    <xf numFmtId="231" fontId="137" fillId="0" borderId="50">
      <alignment vertical="center"/>
      <protection locked="0"/>
    </xf>
    <xf numFmtId="231" fontId="137" fillId="0" borderId="50">
      <alignment vertical="center"/>
      <protection locked="0"/>
    </xf>
    <xf numFmtId="231" fontId="137" fillId="0" borderId="50">
      <alignment vertical="center"/>
      <protection locked="0"/>
    </xf>
    <xf numFmtId="231" fontId="137" fillId="0" borderId="50">
      <alignment vertical="center"/>
      <protection locked="0"/>
    </xf>
    <xf numFmtId="231" fontId="137" fillId="0" borderId="50">
      <alignment vertical="center"/>
      <protection locked="0"/>
    </xf>
    <xf numFmtId="231" fontId="137" fillId="0" borderId="50">
      <alignment vertical="center"/>
      <protection locked="0"/>
    </xf>
    <xf numFmtId="231" fontId="137" fillId="0" borderId="50">
      <alignment vertical="center"/>
      <protection locked="0"/>
    </xf>
    <xf numFmtId="231" fontId="137" fillId="0" borderId="50">
      <alignment vertical="center"/>
      <protection locked="0"/>
    </xf>
    <xf numFmtId="231" fontId="137" fillId="0" borderId="50">
      <alignment vertical="center"/>
      <protection locked="0"/>
    </xf>
    <xf numFmtId="231" fontId="137" fillId="0" borderId="50">
      <alignment vertical="center"/>
      <protection locked="0"/>
    </xf>
    <xf numFmtId="231" fontId="137" fillId="0" borderId="50">
      <alignment vertical="center"/>
      <protection locked="0"/>
    </xf>
    <xf numFmtId="231" fontId="137" fillId="0" borderId="50">
      <alignment vertical="center"/>
      <protection locked="0"/>
    </xf>
    <xf numFmtId="231" fontId="137" fillId="0" borderId="50">
      <alignment vertical="center"/>
      <protection locked="0"/>
    </xf>
    <xf numFmtId="231" fontId="137" fillId="0" borderId="50">
      <alignment vertical="center"/>
      <protection locked="0"/>
    </xf>
    <xf numFmtId="231" fontId="137" fillId="0" borderId="50">
      <alignment vertical="center"/>
      <protection locked="0"/>
    </xf>
    <xf numFmtId="231" fontId="137" fillId="0" borderId="50">
      <alignment vertical="center"/>
      <protection locked="0"/>
    </xf>
    <xf numFmtId="231" fontId="137" fillId="0" borderId="50">
      <alignment vertical="center"/>
      <protection locked="0"/>
    </xf>
    <xf numFmtId="231" fontId="137" fillId="0" borderId="50">
      <alignment vertical="center"/>
      <protection locked="0"/>
    </xf>
    <xf numFmtId="231" fontId="137" fillId="0" borderId="50">
      <alignment vertical="center"/>
      <protection locked="0"/>
    </xf>
    <xf numFmtId="231" fontId="137" fillId="0" borderId="50">
      <alignment vertical="center"/>
      <protection locked="0"/>
    </xf>
    <xf numFmtId="231" fontId="137" fillId="0" borderId="50">
      <alignment vertical="center"/>
      <protection locked="0"/>
    </xf>
    <xf numFmtId="231" fontId="137" fillId="0" borderId="50">
      <alignment vertical="center"/>
      <protection locked="0"/>
    </xf>
    <xf numFmtId="231" fontId="137" fillId="0" borderId="50">
      <alignment vertical="center"/>
      <protection locked="0"/>
    </xf>
    <xf numFmtId="231" fontId="137" fillId="0" borderId="50">
      <alignment vertical="center"/>
      <protection locked="0"/>
    </xf>
    <xf numFmtId="231" fontId="137" fillId="0" borderId="50">
      <alignment vertical="center"/>
      <protection locked="0"/>
    </xf>
    <xf numFmtId="231" fontId="137" fillId="0" borderId="50">
      <alignment vertical="center"/>
      <protection locked="0"/>
    </xf>
    <xf numFmtId="231" fontId="137" fillId="0" borderId="50">
      <alignment vertical="center"/>
      <protection locked="0"/>
    </xf>
    <xf numFmtId="231" fontId="137" fillId="0" borderId="50">
      <alignment vertical="center"/>
      <protection locked="0"/>
    </xf>
    <xf numFmtId="231" fontId="137" fillId="0" borderId="50">
      <alignment vertical="center"/>
      <protection locked="0"/>
    </xf>
    <xf numFmtId="231" fontId="137" fillId="0" borderId="50">
      <alignment vertical="center"/>
      <protection locked="0"/>
    </xf>
    <xf numFmtId="231" fontId="137" fillId="0" borderId="50">
      <alignment vertical="center"/>
      <protection locked="0"/>
    </xf>
    <xf numFmtId="231" fontId="137" fillId="0" borderId="50">
      <alignment vertical="center"/>
      <protection locked="0"/>
    </xf>
    <xf numFmtId="231" fontId="137" fillId="0" borderId="50">
      <alignment vertical="center"/>
      <protection locked="0"/>
    </xf>
    <xf numFmtId="231" fontId="137" fillId="0" borderId="50">
      <alignment vertical="center"/>
      <protection locked="0"/>
    </xf>
    <xf numFmtId="231" fontId="137" fillId="0" borderId="50">
      <alignment vertical="center"/>
      <protection locked="0"/>
    </xf>
    <xf numFmtId="231" fontId="137" fillId="0" borderId="50">
      <alignment vertical="center"/>
      <protection locked="0"/>
    </xf>
    <xf numFmtId="231" fontId="137" fillId="0" borderId="50">
      <alignment vertical="center"/>
      <protection locked="0"/>
    </xf>
    <xf numFmtId="231" fontId="137" fillId="0" borderId="50">
      <alignment vertical="center"/>
      <protection locked="0"/>
    </xf>
    <xf numFmtId="231" fontId="137" fillId="0" borderId="50">
      <alignment vertical="center"/>
      <protection locked="0"/>
    </xf>
    <xf numFmtId="231" fontId="137" fillId="0" borderId="50">
      <alignment vertical="center"/>
      <protection locked="0"/>
    </xf>
    <xf numFmtId="231" fontId="137" fillId="0" borderId="50">
      <alignment vertical="center"/>
      <protection locked="0"/>
    </xf>
    <xf numFmtId="231" fontId="137" fillId="0" borderId="50">
      <alignment vertical="center"/>
      <protection locked="0"/>
    </xf>
    <xf numFmtId="231" fontId="137" fillId="0" borderId="50">
      <alignment vertical="center"/>
      <protection locked="0"/>
    </xf>
    <xf numFmtId="231" fontId="137" fillId="0" borderId="50">
      <alignment vertical="center"/>
      <protection locked="0"/>
    </xf>
    <xf numFmtId="231" fontId="137" fillId="0" borderId="50">
      <alignment vertical="center"/>
      <protection locked="0"/>
    </xf>
    <xf numFmtId="231" fontId="137" fillId="0" borderId="50">
      <alignment vertical="center"/>
      <protection locked="0"/>
    </xf>
    <xf numFmtId="231" fontId="137" fillId="0" borderId="50">
      <alignment vertical="center"/>
      <protection locked="0"/>
    </xf>
    <xf numFmtId="231" fontId="137" fillId="0" borderId="50">
      <alignment vertical="center"/>
      <protection locked="0"/>
    </xf>
    <xf numFmtId="231" fontId="137" fillId="0" borderId="50">
      <alignment vertical="center"/>
      <protection locked="0"/>
    </xf>
    <xf numFmtId="212" fontId="137" fillId="0" borderId="50">
      <alignment vertical="center"/>
      <protection locked="0"/>
    </xf>
    <xf numFmtId="212" fontId="137" fillId="0" borderId="50">
      <alignment vertical="center"/>
      <protection locked="0"/>
    </xf>
    <xf numFmtId="212" fontId="137" fillId="0" borderId="50">
      <alignment vertical="center"/>
      <protection locked="0"/>
    </xf>
    <xf numFmtId="212" fontId="137" fillId="0" borderId="50">
      <alignment vertical="center"/>
      <protection locked="0"/>
    </xf>
    <xf numFmtId="212" fontId="137" fillId="0" borderId="50">
      <alignment vertical="center"/>
      <protection locked="0"/>
    </xf>
    <xf numFmtId="212" fontId="137" fillId="0" borderId="50">
      <alignment vertical="center"/>
      <protection locked="0"/>
    </xf>
    <xf numFmtId="212" fontId="137" fillId="0" borderId="50">
      <alignment vertical="center"/>
      <protection locked="0"/>
    </xf>
    <xf numFmtId="212" fontId="137" fillId="0" borderId="50">
      <alignment vertical="center"/>
      <protection locked="0"/>
    </xf>
    <xf numFmtId="212" fontId="137" fillId="0" borderId="50">
      <alignment vertical="center"/>
      <protection locked="0"/>
    </xf>
    <xf numFmtId="212" fontId="137" fillId="0" borderId="50">
      <alignment vertical="center"/>
      <protection locked="0"/>
    </xf>
    <xf numFmtId="212" fontId="137" fillId="0" borderId="50">
      <alignment vertical="center"/>
      <protection locked="0"/>
    </xf>
    <xf numFmtId="212" fontId="137" fillId="0" borderId="50">
      <alignment vertical="center"/>
      <protection locked="0"/>
    </xf>
    <xf numFmtId="212" fontId="137" fillId="0" borderId="50">
      <alignment vertical="center"/>
      <protection locked="0"/>
    </xf>
    <xf numFmtId="212" fontId="137" fillId="0" borderId="50">
      <alignment vertical="center"/>
      <protection locked="0"/>
    </xf>
    <xf numFmtId="212" fontId="137" fillId="0" borderId="50">
      <alignment vertical="center"/>
      <protection locked="0"/>
    </xf>
    <xf numFmtId="212" fontId="137" fillId="0" borderId="50">
      <alignment vertical="center"/>
      <protection locked="0"/>
    </xf>
    <xf numFmtId="212" fontId="137" fillId="0" borderId="50">
      <alignment vertical="center"/>
      <protection locked="0"/>
    </xf>
    <xf numFmtId="212" fontId="137" fillId="0" borderId="50">
      <alignment vertical="center"/>
      <protection locked="0"/>
    </xf>
    <xf numFmtId="212" fontId="137" fillId="0" borderId="50">
      <alignment vertical="center"/>
      <protection locked="0"/>
    </xf>
    <xf numFmtId="212" fontId="137" fillId="0" borderId="50">
      <alignment vertical="center"/>
      <protection locked="0"/>
    </xf>
    <xf numFmtId="212" fontId="137" fillId="0" borderId="50">
      <alignment vertical="center"/>
      <protection locked="0"/>
    </xf>
    <xf numFmtId="212" fontId="137" fillId="0" borderId="50">
      <alignment vertical="center"/>
      <protection locked="0"/>
    </xf>
    <xf numFmtId="212" fontId="137" fillId="0" borderId="50">
      <alignment vertical="center"/>
      <protection locked="0"/>
    </xf>
    <xf numFmtId="212" fontId="137" fillId="0" borderId="50">
      <alignment vertical="center"/>
      <protection locked="0"/>
    </xf>
    <xf numFmtId="212" fontId="137" fillId="0" borderId="50">
      <alignment vertical="center"/>
      <protection locked="0"/>
    </xf>
    <xf numFmtId="212" fontId="137" fillId="0" borderId="50">
      <alignment vertical="center"/>
      <protection locked="0"/>
    </xf>
    <xf numFmtId="212" fontId="137" fillId="0" borderId="50">
      <alignment vertical="center"/>
      <protection locked="0"/>
    </xf>
    <xf numFmtId="212" fontId="137" fillId="0" borderId="50">
      <alignment vertical="center"/>
      <protection locked="0"/>
    </xf>
    <xf numFmtId="212" fontId="137" fillId="0" borderId="50">
      <alignment vertical="center"/>
      <protection locked="0"/>
    </xf>
    <xf numFmtId="212" fontId="137" fillId="0" borderId="50">
      <alignment vertical="center"/>
      <protection locked="0"/>
    </xf>
    <xf numFmtId="212" fontId="137" fillId="0" borderId="50">
      <alignment vertical="center"/>
      <protection locked="0"/>
    </xf>
    <xf numFmtId="212" fontId="137" fillId="0" borderId="50">
      <alignment vertical="center"/>
      <protection locked="0"/>
    </xf>
    <xf numFmtId="212" fontId="137" fillId="0" borderId="50">
      <alignment vertical="center"/>
      <protection locked="0"/>
    </xf>
    <xf numFmtId="212" fontId="137" fillId="0" borderId="50">
      <alignment vertical="center"/>
      <protection locked="0"/>
    </xf>
    <xf numFmtId="212" fontId="137" fillId="0" borderId="50">
      <alignment vertical="center"/>
      <protection locked="0"/>
    </xf>
    <xf numFmtId="212" fontId="137" fillId="0" borderId="50">
      <alignment vertical="center"/>
      <protection locked="0"/>
    </xf>
    <xf numFmtId="212" fontId="137" fillId="0" borderId="50">
      <alignment vertical="center"/>
      <protection locked="0"/>
    </xf>
    <xf numFmtId="212" fontId="137" fillId="0" borderId="50">
      <alignment vertical="center"/>
      <protection locked="0"/>
    </xf>
    <xf numFmtId="212" fontId="137" fillId="0" borderId="50">
      <alignment vertical="center"/>
      <protection locked="0"/>
    </xf>
    <xf numFmtId="212" fontId="137" fillId="0" borderId="50">
      <alignment vertical="center"/>
      <protection locked="0"/>
    </xf>
    <xf numFmtId="212" fontId="137" fillId="0" borderId="50">
      <alignment vertical="center"/>
      <protection locked="0"/>
    </xf>
    <xf numFmtId="212" fontId="137" fillId="0" borderId="50">
      <alignment vertical="center"/>
      <protection locked="0"/>
    </xf>
    <xf numFmtId="212" fontId="137" fillId="0" borderId="50">
      <alignment vertical="center"/>
      <protection locked="0"/>
    </xf>
    <xf numFmtId="212" fontId="137" fillId="0" borderId="50">
      <alignment vertical="center"/>
      <protection locked="0"/>
    </xf>
    <xf numFmtId="212" fontId="137" fillId="0" borderId="50">
      <alignment vertical="center"/>
      <protection locked="0"/>
    </xf>
    <xf numFmtId="212" fontId="137" fillId="0" borderId="50">
      <alignment vertical="center"/>
      <protection locked="0"/>
    </xf>
    <xf numFmtId="212" fontId="137" fillId="0" borderId="50">
      <alignment vertical="center"/>
      <protection locked="0"/>
    </xf>
    <xf numFmtId="212" fontId="137" fillId="0" borderId="50">
      <alignment vertical="center"/>
      <protection locked="0"/>
    </xf>
    <xf numFmtId="212" fontId="137" fillId="0" borderId="50">
      <alignment vertical="center"/>
      <protection locked="0"/>
    </xf>
    <xf numFmtId="212" fontId="137" fillId="0" borderId="50">
      <alignment vertical="center"/>
      <protection locked="0"/>
    </xf>
    <xf numFmtId="212" fontId="137" fillId="0" borderId="50">
      <alignment vertical="center"/>
      <protection locked="0"/>
    </xf>
    <xf numFmtId="212" fontId="137" fillId="0" borderId="50">
      <alignment vertical="center"/>
      <protection locked="0"/>
    </xf>
    <xf numFmtId="212" fontId="137" fillId="0" borderId="50">
      <alignment vertical="center"/>
      <protection locked="0"/>
    </xf>
    <xf numFmtId="212" fontId="137" fillId="0" borderId="50">
      <alignment vertical="center"/>
      <protection locked="0"/>
    </xf>
    <xf numFmtId="212" fontId="137" fillId="0" borderId="50">
      <alignment vertical="center"/>
      <protection locked="0"/>
    </xf>
    <xf numFmtId="212" fontId="137" fillId="0" borderId="50">
      <alignment vertical="center"/>
      <protection locked="0"/>
    </xf>
    <xf numFmtId="212" fontId="137" fillId="0" borderId="50">
      <alignment vertical="center"/>
      <protection locked="0"/>
    </xf>
    <xf numFmtId="212" fontId="137" fillId="0" borderId="50">
      <alignment vertical="center"/>
      <protection locked="0"/>
    </xf>
    <xf numFmtId="212" fontId="137" fillId="0" borderId="50">
      <alignment vertical="center"/>
      <protection locked="0"/>
    </xf>
    <xf numFmtId="212" fontId="137" fillId="0" borderId="50">
      <alignment vertical="center"/>
      <protection locked="0"/>
    </xf>
    <xf numFmtId="212" fontId="137" fillId="0" borderId="50">
      <alignment vertical="center"/>
      <protection locked="0"/>
    </xf>
    <xf numFmtId="212" fontId="137" fillId="0" borderId="50">
      <alignment vertical="center"/>
      <protection locked="0"/>
    </xf>
    <xf numFmtId="212" fontId="137" fillId="0" borderId="50">
      <alignment vertical="center"/>
      <protection locked="0"/>
    </xf>
    <xf numFmtId="212" fontId="137" fillId="0" borderId="50">
      <alignment vertical="center"/>
      <protection locked="0"/>
    </xf>
    <xf numFmtId="212" fontId="137" fillId="0" borderId="50">
      <alignment vertical="center"/>
      <protection locked="0"/>
    </xf>
    <xf numFmtId="212" fontId="137" fillId="0" borderId="50">
      <alignment vertical="center"/>
      <protection locked="0"/>
    </xf>
    <xf numFmtId="212" fontId="137" fillId="0" borderId="50">
      <alignment vertical="center"/>
      <protection locked="0"/>
    </xf>
    <xf numFmtId="212" fontId="137" fillId="0" borderId="50">
      <alignment vertical="center"/>
      <protection locked="0"/>
    </xf>
    <xf numFmtId="212" fontId="137" fillId="0" borderId="50">
      <alignment vertical="center"/>
      <protection locked="0"/>
    </xf>
    <xf numFmtId="212" fontId="137" fillId="0" borderId="50">
      <alignment vertical="center"/>
      <protection locked="0"/>
    </xf>
    <xf numFmtId="212" fontId="137" fillId="0" borderId="50">
      <alignment vertical="center"/>
      <protection locked="0"/>
    </xf>
    <xf numFmtId="212" fontId="137" fillId="0" borderId="50">
      <alignment vertical="center"/>
      <protection locked="0"/>
    </xf>
    <xf numFmtId="232" fontId="137" fillId="0" borderId="50">
      <alignment vertical="center"/>
      <protection locked="0"/>
    </xf>
    <xf numFmtId="232" fontId="137" fillId="0" borderId="50">
      <alignment vertical="center"/>
      <protection locked="0"/>
    </xf>
    <xf numFmtId="232" fontId="137" fillId="0" borderId="50">
      <alignment vertical="center"/>
      <protection locked="0"/>
    </xf>
    <xf numFmtId="232" fontId="137" fillId="0" borderId="50">
      <alignment vertical="center"/>
      <protection locked="0"/>
    </xf>
    <xf numFmtId="232" fontId="137" fillId="0" borderId="50">
      <alignment vertical="center"/>
      <protection locked="0"/>
    </xf>
    <xf numFmtId="232" fontId="137" fillId="0" borderId="50">
      <alignment vertical="center"/>
      <protection locked="0"/>
    </xf>
    <xf numFmtId="232" fontId="137" fillId="0" borderId="50">
      <alignment vertical="center"/>
      <protection locked="0"/>
    </xf>
    <xf numFmtId="232" fontId="137" fillId="0" borderId="50">
      <alignment vertical="center"/>
      <protection locked="0"/>
    </xf>
    <xf numFmtId="232" fontId="137" fillId="0" borderId="50">
      <alignment vertical="center"/>
      <protection locked="0"/>
    </xf>
    <xf numFmtId="232" fontId="137" fillId="0" borderId="50">
      <alignment vertical="center"/>
      <protection locked="0"/>
    </xf>
    <xf numFmtId="232" fontId="137" fillId="0" borderId="50">
      <alignment vertical="center"/>
      <protection locked="0"/>
    </xf>
    <xf numFmtId="232" fontId="137" fillId="0" borderId="50">
      <alignment vertical="center"/>
      <protection locked="0"/>
    </xf>
    <xf numFmtId="232" fontId="137" fillId="0" borderId="50">
      <alignment vertical="center"/>
      <protection locked="0"/>
    </xf>
    <xf numFmtId="232" fontId="137" fillId="0" borderId="50">
      <alignment vertical="center"/>
      <protection locked="0"/>
    </xf>
    <xf numFmtId="232" fontId="137" fillId="0" borderId="50">
      <alignment vertical="center"/>
      <protection locked="0"/>
    </xf>
    <xf numFmtId="232" fontId="137" fillId="0" borderId="50">
      <alignment vertical="center"/>
      <protection locked="0"/>
    </xf>
    <xf numFmtId="232" fontId="137" fillId="0" borderId="50">
      <alignment vertical="center"/>
      <protection locked="0"/>
    </xf>
    <xf numFmtId="232" fontId="137" fillId="0" borderId="50">
      <alignment vertical="center"/>
      <protection locked="0"/>
    </xf>
    <xf numFmtId="232" fontId="137" fillId="0" borderId="50">
      <alignment vertical="center"/>
      <protection locked="0"/>
    </xf>
    <xf numFmtId="232" fontId="137" fillId="0" borderId="50">
      <alignment vertical="center"/>
      <protection locked="0"/>
    </xf>
    <xf numFmtId="232" fontId="137" fillId="0" borderId="50">
      <alignment vertical="center"/>
      <protection locked="0"/>
    </xf>
    <xf numFmtId="232" fontId="137" fillId="0" borderId="50">
      <alignment vertical="center"/>
      <protection locked="0"/>
    </xf>
    <xf numFmtId="232" fontId="137" fillId="0" borderId="50">
      <alignment vertical="center"/>
      <protection locked="0"/>
    </xf>
    <xf numFmtId="232" fontId="137" fillId="0" borderId="50">
      <alignment vertical="center"/>
      <protection locked="0"/>
    </xf>
    <xf numFmtId="232" fontId="137" fillId="0" borderId="50">
      <alignment vertical="center"/>
      <protection locked="0"/>
    </xf>
    <xf numFmtId="232" fontId="137" fillId="0" borderId="50">
      <alignment vertical="center"/>
      <protection locked="0"/>
    </xf>
    <xf numFmtId="232" fontId="137" fillId="0" borderId="50">
      <alignment vertical="center"/>
      <protection locked="0"/>
    </xf>
    <xf numFmtId="232" fontId="137" fillId="0" borderId="50">
      <alignment vertical="center"/>
      <protection locked="0"/>
    </xf>
    <xf numFmtId="232" fontId="137" fillId="0" borderId="50">
      <alignment vertical="center"/>
      <protection locked="0"/>
    </xf>
    <xf numFmtId="232" fontId="137" fillId="0" borderId="50">
      <alignment vertical="center"/>
      <protection locked="0"/>
    </xf>
    <xf numFmtId="232" fontId="137" fillId="0" borderId="50">
      <alignment vertical="center"/>
      <protection locked="0"/>
    </xf>
    <xf numFmtId="232" fontId="137" fillId="0" borderId="50">
      <alignment vertical="center"/>
      <protection locked="0"/>
    </xf>
    <xf numFmtId="232" fontId="137" fillId="0" borderId="50">
      <alignment vertical="center"/>
      <protection locked="0"/>
    </xf>
    <xf numFmtId="232" fontId="137" fillId="0" borderId="50">
      <alignment vertical="center"/>
      <protection locked="0"/>
    </xf>
    <xf numFmtId="232" fontId="137" fillId="0" borderId="50">
      <alignment vertical="center"/>
      <protection locked="0"/>
    </xf>
    <xf numFmtId="232" fontId="137" fillId="0" borderId="50">
      <alignment vertical="center"/>
      <protection locked="0"/>
    </xf>
    <xf numFmtId="232" fontId="137" fillId="0" borderId="50">
      <alignment vertical="center"/>
      <protection locked="0"/>
    </xf>
    <xf numFmtId="232" fontId="137" fillId="0" borderId="50">
      <alignment vertical="center"/>
      <protection locked="0"/>
    </xf>
    <xf numFmtId="232" fontId="137" fillId="0" borderId="50">
      <alignment vertical="center"/>
      <protection locked="0"/>
    </xf>
    <xf numFmtId="232" fontId="137" fillId="0" borderId="50">
      <alignment vertical="center"/>
      <protection locked="0"/>
    </xf>
    <xf numFmtId="232" fontId="137" fillId="0" borderId="50">
      <alignment vertical="center"/>
      <protection locked="0"/>
    </xf>
    <xf numFmtId="232" fontId="137" fillId="0" borderId="50">
      <alignment vertical="center"/>
      <protection locked="0"/>
    </xf>
    <xf numFmtId="232" fontId="137" fillId="0" borderId="50">
      <alignment vertical="center"/>
      <protection locked="0"/>
    </xf>
    <xf numFmtId="232" fontId="137" fillId="0" borderId="50">
      <alignment vertical="center"/>
      <protection locked="0"/>
    </xf>
    <xf numFmtId="232" fontId="137" fillId="0" borderId="50">
      <alignment vertical="center"/>
      <protection locked="0"/>
    </xf>
    <xf numFmtId="232" fontId="137" fillId="0" borderId="50">
      <alignment vertical="center"/>
      <protection locked="0"/>
    </xf>
    <xf numFmtId="232" fontId="137" fillId="0" borderId="50">
      <alignment vertical="center"/>
      <protection locked="0"/>
    </xf>
    <xf numFmtId="232" fontId="137" fillId="0" borderId="50">
      <alignment vertical="center"/>
      <protection locked="0"/>
    </xf>
    <xf numFmtId="232" fontId="137" fillId="0" borderId="50">
      <alignment vertical="center"/>
      <protection locked="0"/>
    </xf>
    <xf numFmtId="232" fontId="137" fillId="0" borderId="50">
      <alignment vertical="center"/>
      <protection locked="0"/>
    </xf>
    <xf numFmtId="232" fontId="137" fillId="0" borderId="50">
      <alignment vertical="center"/>
      <protection locked="0"/>
    </xf>
    <xf numFmtId="232" fontId="137" fillId="0" borderId="50">
      <alignment vertical="center"/>
      <protection locked="0"/>
    </xf>
    <xf numFmtId="232" fontId="137" fillId="0" borderId="50">
      <alignment vertical="center"/>
      <protection locked="0"/>
    </xf>
    <xf numFmtId="232" fontId="137" fillId="0" borderId="50">
      <alignment vertical="center"/>
      <protection locked="0"/>
    </xf>
    <xf numFmtId="232" fontId="137" fillId="0" borderId="50">
      <alignment vertical="center"/>
      <protection locked="0"/>
    </xf>
    <xf numFmtId="232" fontId="137" fillId="0" borderId="50">
      <alignment vertical="center"/>
      <protection locked="0"/>
    </xf>
    <xf numFmtId="232" fontId="137" fillId="0" borderId="50">
      <alignment vertical="center"/>
      <protection locked="0"/>
    </xf>
    <xf numFmtId="232" fontId="137" fillId="0" borderId="50">
      <alignment vertical="center"/>
      <protection locked="0"/>
    </xf>
    <xf numFmtId="232" fontId="137" fillId="0" borderId="50">
      <alignment vertical="center"/>
      <protection locked="0"/>
    </xf>
    <xf numFmtId="232" fontId="137" fillId="0" borderId="50">
      <alignment vertical="center"/>
      <protection locked="0"/>
    </xf>
    <xf numFmtId="232" fontId="137" fillId="0" borderId="50">
      <alignment vertical="center"/>
      <protection locked="0"/>
    </xf>
    <xf numFmtId="232" fontId="137" fillId="0" borderId="50">
      <alignment vertical="center"/>
      <protection locked="0"/>
    </xf>
    <xf numFmtId="232" fontId="137" fillId="0" borderId="50">
      <alignment vertical="center"/>
      <protection locked="0"/>
    </xf>
    <xf numFmtId="232" fontId="137" fillId="0" borderId="50">
      <alignment vertical="center"/>
      <protection locked="0"/>
    </xf>
    <xf numFmtId="232" fontId="137" fillId="0" borderId="50">
      <alignment vertical="center"/>
      <protection locked="0"/>
    </xf>
    <xf numFmtId="232" fontId="137" fillId="0" borderId="50">
      <alignment vertical="center"/>
      <protection locked="0"/>
    </xf>
    <xf numFmtId="232" fontId="137" fillId="0" borderId="50">
      <alignment vertical="center"/>
      <protection locked="0"/>
    </xf>
    <xf numFmtId="232" fontId="137" fillId="0" borderId="50">
      <alignment vertical="center"/>
      <protection locked="0"/>
    </xf>
    <xf numFmtId="232" fontId="137" fillId="0" borderId="50">
      <alignment vertical="center"/>
      <protection locked="0"/>
    </xf>
    <xf numFmtId="232" fontId="137" fillId="0" borderId="50">
      <alignment vertical="center"/>
      <protection locked="0"/>
    </xf>
    <xf numFmtId="232" fontId="137" fillId="0" borderId="50">
      <alignment vertical="center"/>
      <protection locked="0"/>
    </xf>
    <xf numFmtId="232" fontId="137" fillId="0" borderId="50">
      <alignment vertical="center"/>
      <protection locked="0"/>
    </xf>
    <xf numFmtId="233" fontId="137" fillId="0" borderId="50">
      <alignment vertical="center"/>
      <protection locked="0"/>
    </xf>
    <xf numFmtId="233" fontId="137" fillId="0" borderId="50">
      <alignment vertical="center"/>
      <protection locked="0"/>
    </xf>
    <xf numFmtId="233" fontId="137" fillId="0" borderId="50">
      <alignment vertical="center"/>
      <protection locked="0"/>
    </xf>
    <xf numFmtId="233" fontId="137" fillId="0" borderId="50">
      <alignment vertical="center"/>
      <protection locked="0"/>
    </xf>
    <xf numFmtId="233" fontId="137" fillId="0" borderId="50">
      <alignment vertical="center"/>
      <protection locked="0"/>
    </xf>
    <xf numFmtId="233" fontId="137" fillId="0" borderId="50">
      <alignment vertical="center"/>
      <protection locked="0"/>
    </xf>
    <xf numFmtId="233" fontId="137" fillId="0" borderId="50">
      <alignment vertical="center"/>
      <protection locked="0"/>
    </xf>
    <xf numFmtId="233" fontId="137" fillId="0" borderId="50">
      <alignment vertical="center"/>
      <protection locked="0"/>
    </xf>
    <xf numFmtId="233" fontId="137" fillId="0" borderId="50">
      <alignment vertical="center"/>
      <protection locked="0"/>
    </xf>
    <xf numFmtId="233" fontId="137" fillId="0" borderId="50">
      <alignment vertical="center"/>
      <protection locked="0"/>
    </xf>
    <xf numFmtId="233" fontId="137" fillId="0" borderId="50">
      <alignment vertical="center"/>
      <protection locked="0"/>
    </xf>
    <xf numFmtId="233" fontId="137" fillId="0" borderId="50">
      <alignment vertical="center"/>
      <protection locked="0"/>
    </xf>
    <xf numFmtId="233" fontId="137" fillId="0" borderId="50">
      <alignment vertical="center"/>
      <protection locked="0"/>
    </xf>
    <xf numFmtId="233" fontId="137" fillId="0" borderId="50">
      <alignment vertical="center"/>
      <protection locked="0"/>
    </xf>
    <xf numFmtId="233" fontId="137" fillId="0" borderId="50">
      <alignment vertical="center"/>
      <protection locked="0"/>
    </xf>
    <xf numFmtId="233" fontId="137" fillId="0" borderId="50">
      <alignment vertical="center"/>
      <protection locked="0"/>
    </xf>
    <xf numFmtId="233" fontId="137" fillId="0" borderId="50">
      <alignment vertical="center"/>
      <protection locked="0"/>
    </xf>
    <xf numFmtId="233" fontId="137" fillId="0" borderId="50">
      <alignment vertical="center"/>
      <protection locked="0"/>
    </xf>
    <xf numFmtId="233" fontId="137" fillId="0" borderId="50">
      <alignment vertical="center"/>
      <protection locked="0"/>
    </xf>
    <xf numFmtId="233" fontId="137" fillId="0" borderId="50">
      <alignment vertical="center"/>
      <protection locked="0"/>
    </xf>
    <xf numFmtId="233" fontId="137" fillId="0" borderId="50">
      <alignment vertical="center"/>
      <protection locked="0"/>
    </xf>
    <xf numFmtId="233" fontId="137" fillId="0" borderId="50">
      <alignment vertical="center"/>
      <protection locked="0"/>
    </xf>
    <xf numFmtId="233" fontId="137" fillId="0" borderId="50">
      <alignment vertical="center"/>
      <protection locked="0"/>
    </xf>
    <xf numFmtId="233" fontId="137" fillId="0" borderId="50">
      <alignment vertical="center"/>
      <protection locked="0"/>
    </xf>
    <xf numFmtId="233" fontId="137" fillId="0" borderId="50">
      <alignment vertical="center"/>
      <protection locked="0"/>
    </xf>
    <xf numFmtId="233" fontId="137" fillId="0" borderId="50">
      <alignment vertical="center"/>
      <protection locked="0"/>
    </xf>
    <xf numFmtId="233" fontId="137" fillId="0" borderId="50">
      <alignment vertical="center"/>
      <protection locked="0"/>
    </xf>
    <xf numFmtId="233" fontId="137" fillId="0" borderId="50">
      <alignment vertical="center"/>
      <protection locked="0"/>
    </xf>
    <xf numFmtId="233" fontId="137" fillId="0" borderId="50">
      <alignment vertical="center"/>
      <protection locked="0"/>
    </xf>
    <xf numFmtId="233" fontId="137" fillId="0" borderId="50">
      <alignment vertical="center"/>
      <protection locked="0"/>
    </xf>
    <xf numFmtId="233" fontId="137" fillId="0" borderId="50">
      <alignment vertical="center"/>
      <protection locked="0"/>
    </xf>
    <xf numFmtId="233" fontId="137" fillId="0" borderId="50">
      <alignment vertical="center"/>
      <protection locked="0"/>
    </xf>
    <xf numFmtId="233" fontId="137" fillId="0" borderId="50">
      <alignment vertical="center"/>
      <protection locked="0"/>
    </xf>
    <xf numFmtId="233" fontId="137" fillId="0" borderId="50">
      <alignment vertical="center"/>
      <protection locked="0"/>
    </xf>
    <xf numFmtId="233" fontId="137" fillId="0" borderId="50">
      <alignment vertical="center"/>
      <protection locked="0"/>
    </xf>
    <xf numFmtId="233" fontId="137" fillId="0" borderId="50">
      <alignment vertical="center"/>
      <protection locked="0"/>
    </xf>
    <xf numFmtId="233" fontId="137" fillId="0" borderId="50">
      <alignment vertical="center"/>
      <protection locked="0"/>
    </xf>
    <xf numFmtId="233" fontId="137" fillId="0" borderId="50">
      <alignment vertical="center"/>
      <protection locked="0"/>
    </xf>
    <xf numFmtId="233" fontId="137" fillId="0" borderId="50">
      <alignment vertical="center"/>
      <protection locked="0"/>
    </xf>
    <xf numFmtId="233" fontId="137" fillId="0" borderId="50">
      <alignment vertical="center"/>
      <protection locked="0"/>
    </xf>
    <xf numFmtId="233" fontId="137" fillId="0" borderId="50">
      <alignment vertical="center"/>
      <protection locked="0"/>
    </xf>
    <xf numFmtId="233" fontId="137" fillId="0" borderId="50">
      <alignment vertical="center"/>
      <protection locked="0"/>
    </xf>
    <xf numFmtId="233" fontId="137" fillId="0" borderId="50">
      <alignment vertical="center"/>
      <protection locked="0"/>
    </xf>
    <xf numFmtId="233" fontId="137" fillId="0" borderId="50">
      <alignment vertical="center"/>
      <protection locked="0"/>
    </xf>
    <xf numFmtId="233" fontId="137" fillId="0" borderId="50">
      <alignment vertical="center"/>
      <protection locked="0"/>
    </xf>
    <xf numFmtId="233" fontId="137" fillId="0" borderId="50">
      <alignment vertical="center"/>
      <protection locked="0"/>
    </xf>
    <xf numFmtId="233" fontId="137" fillId="0" borderId="50">
      <alignment vertical="center"/>
      <protection locked="0"/>
    </xf>
    <xf numFmtId="233" fontId="137" fillId="0" borderId="50">
      <alignment vertical="center"/>
      <protection locked="0"/>
    </xf>
    <xf numFmtId="233" fontId="137" fillId="0" borderId="50">
      <alignment vertical="center"/>
      <protection locked="0"/>
    </xf>
    <xf numFmtId="233" fontId="137" fillId="0" borderId="50">
      <alignment vertical="center"/>
      <protection locked="0"/>
    </xf>
    <xf numFmtId="233" fontId="137" fillId="0" borderId="50">
      <alignment vertical="center"/>
      <protection locked="0"/>
    </xf>
    <xf numFmtId="233" fontId="137" fillId="0" borderId="50">
      <alignment vertical="center"/>
      <protection locked="0"/>
    </xf>
    <xf numFmtId="233" fontId="137" fillId="0" borderId="50">
      <alignment vertical="center"/>
      <protection locked="0"/>
    </xf>
    <xf numFmtId="233" fontId="137" fillId="0" borderId="50">
      <alignment vertical="center"/>
      <protection locked="0"/>
    </xf>
    <xf numFmtId="229" fontId="4" fillId="0" borderId="26">
      <alignment horizontal="center" vertical="center"/>
      <protection locked="0"/>
    </xf>
    <xf numFmtId="229" fontId="4" fillId="0" borderId="26">
      <alignment horizontal="center" vertical="center"/>
      <protection locked="0"/>
    </xf>
    <xf numFmtId="229" fontId="4" fillId="0" borderId="26">
      <alignment horizontal="center" vertical="center"/>
      <protection locked="0"/>
    </xf>
    <xf numFmtId="229" fontId="4" fillId="0" borderId="26">
      <alignment horizontal="center" vertical="center"/>
      <protection locked="0"/>
    </xf>
    <xf numFmtId="229" fontId="4" fillId="0" borderId="26">
      <alignment horizontal="center" vertical="center"/>
      <protection locked="0"/>
    </xf>
    <xf numFmtId="229" fontId="4" fillId="0" borderId="26">
      <alignment horizontal="center" vertical="center"/>
      <protection locked="0"/>
    </xf>
    <xf numFmtId="229" fontId="4" fillId="0" borderId="26">
      <alignment horizontal="center" vertical="center"/>
      <protection locked="0"/>
    </xf>
    <xf numFmtId="229" fontId="4" fillId="0" borderId="26">
      <alignment horizontal="center" vertical="center"/>
      <protection locked="0"/>
    </xf>
    <xf numFmtId="229" fontId="4" fillId="0" borderId="26">
      <alignment horizontal="center" vertical="center"/>
      <protection locked="0"/>
    </xf>
    <xf numFmtId="229" fontId="4" fillId="0" borderId="26">
      <alignment horizontal="center" vertical="center"/>
      <protection locked="0"/>
    </xf>
    <xf numFmtId="229" fontId="4" fillId="0" borderId="26">
      <alignment horizontal="center" vertical="center"/>
      <protection locked="0"/>
    </xf>
    <xf numFmtId="229" fontId="4" fillId="0" borderId="26">
      <alignment horizontal="center" vertical="center"/>
      <protection locked="0"/>
    </xf>
    <xf numFmtId="234" fontId="4" fillId="0" borderId="26">
      <alignment horizontal="center" vertical="center"/>
      <protection locked="0"/>
    </xf>
    <xf numFmtId="15" fontId="4" fillId="0" borderId="26">
      <alignment horizontal="center" vertical="center"/>
      <protection locked="0"/>
    </xf>
    <xf numFmtId="15" fontId="4" fillId="0" borderId="26">
      <alignment horizontal="center" vertical="center"/>
      <protection locked="0"/>
    </xf>
    <xf numFmtId="15" fontId="4" fillId="0" borderId="26">
      <alignment horizontal="center" vertical="center"/>
      <protection locked="0"/>
    </xf>
    <xf numFmtId="15" fontId="4" fillId="0" borderId="26">
      <alignment horizontal="center" vertical="center"/>
      <protection locked="0"/>
    </xf>
    <xf numFmtId="234" fontId="4" fillId="0" borderId="26">
      <alignment horizontal="center" vertical="center"/>
      <protection locked="0"/>
    </xf>
    <xf numFmtId="234" fontId="4" fillId="0" borderId="26">
      <alignment horizontal="center" vertical="center"/>
      <protection locked="0"/>
    </xf>
    <xf numFmtId="234" fontId="4" fillId="0" borderId="26">
      <alignment horizontal="center" vertical="center"/>
      <protection locked="0"/>
    </xf>
    <xf numFmtId="15" fontId="4" fillId="0" borderId="26">
      <alignment horizontal="center" vertical="center"/>
      <protection locked="0"/>
    </xf>
    <xf numFmtId="15" fontId="4" fillId="0" borderId="26">
      <alignment horizontal="center" vertical="center"/>
      <protection locked="0"/>
    </xf>
    <xf numFmtId="15" fontId="4" fillId="0" borderId="26">
      <alignment horizontal="center" vertical="center"/>
      <protection locked="0"/>
    </xf>
    <xf numFmtId="15" fontId="4" fillId="0" borderId="26">
      <alignment horizontal="center" vertical="center"/>
      <protection locked="0"/>
    </xf>
    <xf numFmtId="231" fontId="4" fillId="0" borderId="26">
      <alignment horizontal="center" vertical="center"/>
      <protection locked="0"/>
    </xf>
    <xf numFmtId="231" fontId="4" fillId="0" borderId="26">
      <alignment horizontal="center" vertical="center"/>
      <protection locked="0"/>
    </xf>
    <xf numFmtId="231" fontId="4" fillId="0" borderId="26">
      <alignment horizontal="center" vertical="center"/>
      <protection locked="0"/>
    </xf>
    <xf numFmtId="231" fontId="4" fillId="0" borderId="26">
      <alignment horizontal="center" vertical="center"/>
      <protection locked="0"/>
    </xf>
    <xf numFmtId="231" fontId="4" fillId="0" borderId="26">
      <alignment horizontal="center" vertical="center"/>
      <protection locked="0"/>
    </xf>
    <xf numFmtId="231" fontId="4" fillId="0" borderId="26">
      <alignment horizontal="center" vertical="center"/>
      <protection locked="0"/>
    </xf>
    <xf numFmtId="231" fontId="4" fillId="0" borderId="26">
      <alignment horizontal="center" vertical="center"/>
      <protection locked="0"/>
    </xf>
    <xf numFmtId="231" fontId="4" fillId="0" borderId="26">
      <alignment horizontal="center" vertical="center"/>
      <protection locked="0"/>
    </xf>
    <xf numFmtId="231" fontId="4" fillId="0" borderId="26">
      <alignment horizontal="center" vertical="center"/>
      <protection locked="0"/>
    </xf>
    <xf numFmtId="231" fontId="4" fillId="0" borderId="26">
      <alignment horizontal="center" vertical="center"/>
      <protection locked="0"/>
    </xf>
    <xf numFmtId="231" fontId="4" fillId="0" borderId="26">
      <alignment horizontal="center" vertical="center"/>
      <protection locked="0"/>
    </xf>
    <xf numFmtId="231" fontId="4" fillId="0" borderId="26">
      <alignment horizontal="center" vertical="center"/>
      <protection locked="0"/>
    </xf>
    <xf numFmtId="212" fontId="4" fillId="0" borderId="26">
      <alignment horizontal="center" vertical="center"/>
      <protection locked="0"/>
    </xf>
    <xf numFmtId="212" fontId="4" fillId="0" borderId="26">
      <alignment horizontal="center" vertical="center"/>
      <protection locked="0"/>
    </xf>
    <xf numFmtId="212" fontId="4" fillId="0" borderId="26">
      <alignment horizontal="center" vertical="center"/>
      <protection locked="0"/>
    </xf>
    <xf numFmtId="212" fontId="4" fillId="0" borderId="26">
      <alignment horizontal="center" vertical="center"/>
      <protection locked="0"/>
    </xf>
    <xf numFmtId="212" fontId="4" fillId="0" borderId="26">
      <alignment horizontal="center" vertical="center"/>
      <protection locked="0"/>
    </xf>
    <xf numFmtId="212" fontId="4" fillId="0" borderId="26">
      <alignment horizontal="center" vertical="center"/>
      <protection locked="0"/>
    </xf>
    <xf numFmtId="212" fontId="4" fillId="0" borderId="26">
      <alignment horizontal="center" vertical="center"/>
      <protection locked="0"/>
    </xf>
    <xf numFmtId="212" fontId="4" fillId="0" borderId="26">
      <alignment horizontal="center" vertical="center"/>
      <protection locked="0"/>
    </xf>
    <xf numFmtId="212" fontId="4" fillId="0" borderId="26">
      <alignment horizontal="center" vertical="center"/>
      <protection locked="0"/>
    </xf>
    <xf numFmtId="212" fontId="4" fillId="0" borderId="26">
      <alignment horizontal="center" vertical="center"/>
      <protection locked="0"/>
    </xf>
    <xf numFmtId="212" fontId="4" fillId="0" borderId="26">
      <alignment horizontal="center" vertical="center"/>
      <protection locked="0"/>
    </xf>
    <xf numFmtId="212" fontId="4" fillId="0" borderId="26">
      <alignment horizontal="center" vertical="center"/>
      <protection locked="0"/>
    </xf>
    <xf numFmtId="232" fontId="4" fillId="0" borderId="26">
      <alignment horizontal="center" vertical="center"/>
      <protection locked="0"/>
    </xf>
    <xf numFmtId="232" fontId="4" fillId="0" borderId="26">
      <alignment horizontal="center" vertical="center"/>
      <protection locked="0"/>
    </xf>
    <xf numFmtId="232" fontId="4" fillId="0" borderId="26">
      <alignment horizontal="center" vertical="center"/>
      <protection locked="0"/>
    </xf>
    <xf numFmtId="232" fontId="4" fillId="0" borderId="26">
      <alignment horizontal="center" vertical="center"/>
      <protection locked="0"/>
    </xf>
    <xf numFmtId="232" fontId="4" fillId="0" borderId="26">
      <alignment horizontal="center" vertical="center"/>
      <protection locked="0"/>
    </xf>
    <xf numFmtId="232" fontId="4" fillId="0" borderId="26">
      <alignment horizontal="center" vertical="center"/>
      <protection locked="0"/>
    </xf>
    <xf numFmtId="232" fontId="4" fillId="0" borderId="26">
      <alignment horizontal="center" vertical="center"/>
      <protection locked="0"/>
    </xf>
    <xf numFmtId="232" fontId="4" fillId="0" borderId="26">
      <alignment horizontal="center" vertical="center"/>
      <protection locked="0"/>
    </xf>
    <xf numFmtId="232" fontId="4" fillId="0" borderId="26">
      <alignment horizontal="center" vertical="center"/>
      <protection locked="0"/>
    </xf>
    <xf numFmtId="232" fontId="4" fillId="0" borderId="26">
      <alignment horizontal="center" vertical="center"/>
      <protection locked="0"/>
    </xf>
    <xf numFmtId="232" fontId="4" fillId="0" borderId="26">
      <alignment horizontal="center" vertical="center"/>
      <protection locked="0"/>
    </xf>
    <xf numFmtId="232" fontId="4" fillId="0" borderId="26">
      <alignment horizontal="center" vertical="center"/>
      <protection locked="0"/>
    </xf>
    <xf numFmtId="217" fontId="4" fillId="0" borderId="26">
      <alignment horizontal="center" vertical="center"/>
      <protection locked="0"/>
    </xf>
    <xf numFmtId="217" fontId="4" fillId="0" borderId="26">
      <alignment horizontal="center" vertical="center"/>
      <protection locked="0"/>
    </xf>
    <xf numFmtId="217" fontId="4" fillId="0" borderId="26">
      <alignment horizontal="center" vertical="center"/>
      <protection locked="0"/>
    </xf>
    <xf numFmtId="217" fontId="4" fillId="0" borderId="26">
      <alignment horizontal="center" vertical="center"/>
      <protection locked="0"/>
    </xf>
    <xf numFmtId="217" fontId="4" fillId="0" borderId="26">
      <alignment horizontal="center" vertical="center"/>
      <protection locked="0"/>
    </xf>
    <xf numFmtId="217" fontId="4" fillId="0" borderId="26">
      <alignment horizontal="center" vertical="center"/>
      <protection locked="0"/>
    </xf>
    <xf numFmtId="217" fontId="4" fillId="0" borderId="26">
      <alignment horizontal="center" vertical="center"/>
      <protection locked="0"/>
    </xf>
    <xf numFmtId="217" fontId="4" fillId="0" borderId="26">
      <alignment horizontal="center" vertical="center"/>
      <protection locked="0"/>
    </xf>
    <xf numFmtId="217" fontId="4" fillId="0" borderId="26">
      <alignment horizontal="center" vertical="center"/>
      <protection locked="0"/>
    </xf>
    <xf numFmtId="217" fontId="4" fillId="0" borderId="26">
      <alignment horizontal="center" vertical="center"/>
      <protection locked="0"/>
    </xf>
    <xf numFmtId="217" fontId="4" fillId="0" borderId="26">
      <alignment horizontal="center" vertical="center"/>
      <protection locked="0"/>
    </xf>
    <xf numFmtId="217" fontId="4" fillId="0" borderId="26">
      <alignment horizontal="center" vertical="center"/>
      <protection locked="0"/>
    </xf>
    <xf numFmtId="235" fontId="134" fillId="0" borderId="47">
      <alignment vertical="center"/>
      <protection locked="0"/>
    </xf>
    <xf numFmtId="236" fontId="134" fillId="0" borderId="47">
      <alignment horizontal="right" vertical="center"/>
      <protection locked="0"/>
    </xf>
    <xf numFmtId="237" fontId="134" fillId="0" borderId="47">
      <alignment vertical="center"/>
      <protection locked="0"/>
    </xf>
    <xf numFmtId="238" fontId="134" fillId="0" borderId="47">
      <alignment vertical="center"/>
      <protection locked="0"/>
    </xf>
    <xf numFmtId="239" fontId="134" fillId="0" borderId="47">
      <alignment vertical="center"/>
      <protection locked="0"/>
    </xf>
    <xf numFmtId="0" fontId="134" fillId="0" borderId="47">
      <alignment vertical="center"/>
      <protection locked="0"/>
    </xf>
    <xf numFmtId="240" fontId="134" fillId="0" borderId="47">
      <alignment horizontal="right" vertical="center"/>
      <protection locked="0"/>
    </xf>
    <xf numFmtId="222" fontId="4" fillId="0" borderId="26">
      <alignment vertical="center"/>
      <protection locked="0"/>
    </xf>
    <xf numFmtId="0" fontId="4" fillId="0" borderId="26">
      <alignment vertical="center"/>
      <protection locked="0"/>
    </xf>
    <xf numFmtId="0" fontId="4" fillId="0" borderId="26">
      <alignment vertical="center"/>
      <protection locked="0"/>
    </xf>
    <xf numFmtId="0" fontId="4" fillId="0" borderId="26">
      <alignment vertical="center"/>
      <protection locked="0"/>
    </xf>
    <xf numFmtId="0" fontId="4" fillId="0" borderId="26">
      <alignment vertical="center"/>
      <protection locked="0"/>
    </xf>
    <xf numFmtId="0" fontId="4" fillId="0" borderId="26">
      <alignment vertical="center"/>
      <protection locked="0"/>
    </xf>
    <xf numFmtId="0" fontId="4" fillId="0" borderId="26">
      <alignment vertical="center"/>
      <protection locked="0"/>
    </xf>
    <xf numFmtId="0" fontId="4" fillId="0" borderId="26">
      <alignment vertical="center"/>
      <protection locked="0"/>
    </xf>
    <xf numFmtId="0" fontId="4" fillId="0" borderId="26">
      <alignment vertical="center"/>
      <protection locked="0"/>
    </xf>
    <xf numFmtId="222" fontId="4" fillId="0" borderId="26">
      <alignment vertical="center"/>
      <protection locked="0"/>
    </xf>
    <xf numFmtId="0" fontId="4" fillId="0" borderId="26">
      <alignment vertical="center"/>
      <protection locked="0"/>
    </xf>
    <xf numFmtId="0" fontId="4" fillId="0" borderId="26">
      <alignment vertical="center"/>
      <protection locked="0"/>
    </xf>
    <xf numFmtId="0" fontId="4" fillId="0" borderId="26">
      <alignment vertical="center"/>
      <protection locked="0"/>
    </xf>
    <xf numFmtId="0" fontId="4" fillId="0" borderId="26">
      <alignment vertical="center"/>
      <protection locked="0"/>
    </xf>
    <xf numFmtId="222" fontId="4" fillId="0" borderId="26">
      <alignment vertical="center"/>
      <protection locked="0"/>
    </xf>
    <xf numFmtId="222" fontId="4" fillId="0" borderId="26">
      <alignment vertical="center"/>
      <protection locked="0"/>
    </xf>
    <xf numFmtId="0" fontId="4" fillId="0" borderId="26">
      <alignment vertical="center"/>
      <protection locked="0"/>
    </xf>
    <xf numFmtId="0" fontId="4" fillId="0" borderId="26">
      <alignment vertical="center"/>
      <protection locked="0"/>
    </xf>
    <xf numFmtId="241" fontId="134" fillId="0" borderId="47">
      <alignment horizontal="center" vertical="center"/>
      <protection locked="0"/>
    </xf>
    <xf numFmtId="234" fontId="134" fillId="0" borderId="47">
      <alignment horizontal="center" vertical="center"/>
      <protection locked="0"/>
    </xf>
    <xf numFmtId="242" fontId="134" fillId="0" borderId="47">
      <alignment horizontal="center" vertical="center"/>
      <protection locked="0"/>
    </xf>
    <xf numFmtId="170" fontId="134" fillId="0" borderId="47">
      <alignment horizontal="center" vertical="center"/>
      <protection locked="0"/>
    </xf>
    <xf numFmtId="243" fontId="134" fillId="0" borderId="47">
      <alignment horizontal="center" vertical="center"/>
      <protection locked="0"/>
    </xf>
    <xf numFmtId="0" fontId="134" fillId="0" borderId="47">
      <alignment horizontal="center" vertical="center"/>
      <protection locked="0"/>
    </xf>
    <xf numFmtId="244" fontId="134" fillId="0" borderId="47">
      <alignment horizontal="center" vertical="center"/>
      <protection locked="0"/>
    </xf>
    <xf numFmtId="229" fontId="4" fillId="0" borderId="26">
      <alignment horizontal="right" vertical="center"/>
      <protection locked="0"/>
    </xf>
    <xf numFmtId="229" fontId="4" fillId="0" borderId="26">
      <alignment horizontal="right" vertical="center"/>
      <protection locked="0"/>
    </xf>
    <xf numFmtId="229" fontId="4" fillId="0" borderId="26">
      <alignment horizontal="right" vertical="center"/>
      <protection locked="0"/>
    </xf>
    <xf numFmtId="229" fontId="4" fillId="0" borderId="26">
      <alignment horizontal="right" vertical="center"/>
      <protection locked="0"/>
    </xf>
    <xf numFmtId="229" fontId="4" fillId="0" borderId="26">
      <alignment horizontal="right" vertical="center"/>
      <protection locked="0"/>
    </xf>
    <xf numFmtId="229" fontId="4" fillId="0" borderId="26">
      <alignment horizontal="right" vertical="center"/>
      <protection locked="0"/>
    </xf>
    <xf numFmtId="229" fontId="4" fillId="0" borderId="26">
      <alignment horizontal="right" vertical="center"/>
      <protection locked="0"/>
    </xf>
    <xf numFmtId="229" fontId="4" fillId="0" borderId="26">
      <alignment horizontal="right" vertical="center"/>
      <protection locked="0"/>
    </xf>
    <xf numFmtId="229" fontId="4" fillId="0" borderId="26">
      <alignment horizontal="right" vertical="center"/>
      <protection locked="0"/>
    </xf>
    <xf numFmtId="229" fontId="4" fillId="0" borderId="26">
      <alignment horizontal="right" vertical="center"/>
      <protection locked="0"/>
    </xf>
    <xf numFmtId="229" fontId="4" fillId="0" borderId="26">
      <alignment horizontal="right" vertical="center"/>
      <protection locked="0"/>
    </xf>
    <xf numFmtId="229" fontId="4" fillId="0" borderId="26">
      <alignment horizontal="right" vertical="center"/>
      <protection locked="0"/>
    </xf>
    <xf numFmtId="245" fontId="4" fillId="0" borderId="26">
      <alignment horizontal="right" vertical="center"/>
      <protection locked="0"/>
    </xf>
    <xf numFmtId="216" fontId="4" fillId="0" borderId="26">
      <alignment horizontal="right" vertical="center"/>
      <protection locked="0"/>
    </xf>
    <xf numFmtId="216" fontId="4" fillId="0" borderId="26">
      <alignment horizontal="right" vertical="center"/>
      <protection locked="0"/>
    </xf>
    <xf numFmtId="216" fontId="4" fillId="0" borderId="26">
      <alignment horizontal="right" vertical="center"/>
      <protection locked="0"/>
    </xf>
    <xf numFmtId="216" fontId="4" fillId="0" borderId="26">
      <alignment horizontal="right" vertical="center"/>
      <protection locked="0"/>
    </xf>
    <xf numFmtId="245" fontId="4" fillId="0" borderId="26">
      <alignment horizontal="right" vertical="center"/>
      <protection locked="0"/>
    </xf>
    <xf numFmtId="245" fontId="4" fillId="0" borderId="26">
      <alignment horizontal="right" vertical="center"/>
      <protection locked="0"/>
    </xf>
    <xf numFmtId="245" fontId="4" fillId="0" borderId="26">
      <alignment horizontal="right" vertical="center"/>
      <protection locked="0"/>
    </xf>
    <xf numFmtId="216" fontId="4" fillId="0" borderId="26">
      <alignment horizontal="right" vertical="center"/>
      <protection locked="0"/>
    </xf>
    <xf numFmtId="216" fontId="4" fillId="0" borderId="26">
      <alignment horizontal="right" vertical="center"/>
      <protection locked="0"/>
    </xf>
    <xf numFmtId="216" fontId="4" fillId="0" borderId="26">
      <alignment horizontal="right" vertical="center"/>
      <protection locked="0"/>
    </xf>
    <xf numFmtId="216" fontId="4" fillId="0" borderId="26">
      <alignment horizontal="right" vertical="center"/>
      <protection locked="0"/>
    </xf>
    <xf numFmtId="231" fontId="4" fillId="0" borderId="26">
      <alignment horizontal="right" vertical="center"/>
      <protection locked="0"/>
    </xf>
    <xf numFmtId="231" fontId="4" fillId="0" borderId="26">
      <alignment horizontal="right" vertical="center"/>
      <protection locked="0"/>
    </xf>
    <xf numFmtId="231" fontId="4" fillId="0" borderId="26">
      <alignment horizontal="right" vertical="center"/>
      <protection locked="0"/>
    </xf>
    <xf numFmtId="231" fontId="4" fillId="0" borderId="26">
      <alignment horizontal="right" vertical="center"/>
      <protection locked="0"/>
    </xf>
    <xf numFmtId="231" fontId="4" fillId="0" borderId="26">
      <alignment horizontal="right" vertical="center"/>
      <protection locked="0"/>
    </xf>
    <xf numFmtId="231" fontId="4" fillId="0" borderId="26">
      <alignment horizontal="right" vertical="center"/>
      <protection locked="0"/>
    </xf>
    <xf numFmtId="231" fontId="4" fillId="0" borderId="26">
      <alignment horizontal="right" vertical="center"/>
      <protection locked="0"/>
    </xf>
    <xf numFmtId="231" fontId="4" fillId="0" borderId="26">
      <alignment horizontal="right" vertical="center"/>
      <protection locked="0"/>
    </xf>
    <xf numFmtId="231" fontId="4" fillId="0" borderId="26">
      <alignment horizontal="right" vertical="center"/>
      <protection locked="0"/>
    </xf>
    <xf numFmtId="231" fontId="4" fillId="0" borderId="26">
      <alignment horizontal="right" vertical="center"/>
      <protection locked="0"/>
    </xf>
    <xf numFmtId="231" fontId="4" fillId="0" borderId="26">
      <alignment horizontal="right" vertical="center"/>
      <protection locked="0"/>
    </xf>
    <xf numFmtId="231" fontId="4" fillId="0" borderId="26">
      <alignment horizontal="right" vertical="center"/>
      <protection locked="0"/>
    </xf>
    <xf numFmtId="212" fontId="4" fillId="0" borderId="26">
      <alignment horizontal="right" vertical="center"/>
      <protection locked="0"/>
    </xf>
    <xf numFmtId="212" fontId="4" fillId="0" borderId="26">
      <alignment horizontal="right" vertical="center"/>
      <protection locked="0"/>
    </xf>
    <xf numFmtId="212" fontId="4" fillId="0" borderId="26">
      <alignment horizontal="right" vertical="center"/>
      <protection locked="0"/>
    </xf>
    <xf numFmtId="212" fontId="4" fillId="0" borderId="26">
      <alignment horizontal="right" vertical="center"/>
      <protection locked="0"/>
    </xf>
    <xf numFmtId="212" fontId="4" fillId="0" borderId="26">
      <alignment horizontal="right" vertical="center"/>
      <protection locked="0"/>
    </xf>
    <xf numFmtId="212" fontId="4" fillId="0" borderId="26">
      <alignment horizontal="right" vertical="center"/>
      <protection locked="0"/>
    </xf>
    <xf numFmtId="212" fontId="4" fillId="0" borderId="26">
      <alignment horizontal="right" vertical="center"/>
      <protection locked="0"/>
    </xf>
    <xf numFmtId="212" fontId="4" fillId="0" borderId="26">
      <alignment horizontal="right" vertical="center"/>
      <protection locked="0"/>
    </xf>
    <xf numFmtId="212" fontId="4" fillId="0" borderId="26">
      <alignment horizontal="right" vertical="center"/>
      <protection locked="0"/>
    </xf>
    <xf numFmtId="212" fontId="4" fillId="0" borderId="26">
      <alignment horizontal="right" vertical="center"/>
      <protection locked="0"/>
    </xf>
    <xf numFmtId="212" fontId="4" fillId="0" borderId="26">
      <alignment horizontal="right" vertical="center"/>
      <protection locked="0"/>
    </xf>
    <xf numFmtId="232" fontId="4" fillId="0" borderId="26">
      <alignment horizontal="right" vertical="center"/>
      <protection locked="0"/>
    </xf>
    <xf numFmtId="232" fontId="4" fillId="0" borderId="26">
      <alignment horizontal="right" vertical="center"/>
      <protection locked="0"/>
    </xf>
    <xf numFmtId="232" fontId="4" fillId="0" borderId="26">
      <alignment horizontal="right" vertical="center"/>
      <protection locked="0"/>
    </xf>
    <xf numFmtId="232" fontId="4" fillId="0" borderId="26">
      <alignment horizontal="right" vertical="center"/>
      <protection locked="0"/>
    </xf>
    <xf numFmtId="232" fontId="4" fillId="0" borderId="26">
      <alignment horizontal="right" vertical="center"/>
      <protection locked="0"/>
    </xf>
    <xf numFmtId="232" fontId="4" fillId="0" borderId="26">
      <alignment horizontal="right" vertical="center"/>
      <protection locked="0"/>
    </xf>
    <xf numFmtId="232" fontId="4" fillId="0" borderId="26">
      <alignment horizontal="right" vertical="center"/>
      <protection locked="0"/>
    </xf>
    <xf numFmtId="232" fontId="4" fillId="0" borderId="26">
      <alignment horizontal="right" vertical="center"/>
      <protection locked="0"/>
    </xf>
    <xf numFmtId="232" fontId="4" fillId="0" borderId="26">
      <alignment horizontal="right" vertical="center"/>
      <protection locked="0"/>
    </xf>
    <xf numFmtId="232" fontId="4" fillId="0" borderId="26">
      <alignment horizontal="right" vertical="center"/>
      <protection locked="0"/>
    </xf>
    <xf numFmtId="232" fontId="4" fillId="0" borderId="26">
      <alignment horizontal="right" vertical="center"/>
      <protection locked="0"/>
    </xf>
    <xf numFmtId="232" fontId="4" fillId="0" borderId="26">
      <alignment horizontal="right" vertical="center"/>
      <protection locked="0"/>
    </xf>
    <xf numFmtId="217" fontId="4" fillId="0" borderId="26">
      <alignment horizontal="right" vertical="center"/>
      <protection locked="0"/>
    </xf>
    <xf numFmtId="217" fontId="4" fillId="0" borderId="26">
      <alignment horizontal="right" vertical="center"/>
      <protection locked="0"/>
    </xf>
    <xf numFmtId="217" fontId="4" fillId="0" borderId="26">
      <alignment horizontal="right" vertical="center"/>
      <protection locked="0"/>
    </xf>
    <xf numFmtId="217" fontId="4" fillId="0" borderId="26">
      <alignment horizontal="right" vertical="center"/>
      <protection locked="0"/>
    </xf>
    <xf numFmtId="217" fontId="4" fillId="0" borderId="26">
      <alignment horizontal="right" vertical="center"/>
      <protection locked="0"/>
    </xf>
    <xf numFmtId="217" fontId="4" fillId="0" borderId="26">
      <alignment horizontal="right" vertical="center"/>
      <protection locked="0"/>
    </xf>
    <xf numFmtId="217" fontId="4" fillId="0" borderId="26">
      <alignment horizontal="right" vertical="center"/>
      <protection locked="0"/>
    </xf>
    <xf numFmtId="217" fontId="4" fillId="0" borderId="26">
      <alignment horizontal="right" vertical="center"/>
      <protection locked="0"/>
    </xf>
    <xf numFmtId="217" fontId="4" fillId="0" borderId="26">
      <alignment horizontal="right" vertical="center"/>
      <protection locked="0"/>
    </xf>
    <xf numFmtId="217" fontId="4" fillId="0" borderId="26">
      <alignment horizontal="right" vertical="center"/>
      <protection locked="0"/>
    </xf>
    <xf numFmtId="217" fontId="4" fillId="0" borderId="26">
      <alignment horizontal="right" vertical="center"/>
      <protection locked="0"/>
    </xf>
    <xf numFmtId="217" fontId="4" fillId="0" borderId="26">
      <alignment horizontal="right" vertical="center"/>
      <protection locked="0"/>
    </xf>
    <xf numFmtId="226" fontId="138" fillId="0" borderId="0" applyFont="0" applyFill="0" applyBorder="0" applyAlignment="0" applyProtection="0"/>
    <xf numFmtId="0" fontId="65" fillId="87" borderId="0" applyNumberFormat="0" applyBorder="0" applyAlignment="0" applyProtection="0"/>
    <xf numFmtId="0" fontId="139" fillId="53" borderId="0" applyNumberFormat="0" applyBorder="0" applyAlignment="0" applyProtection="0"/>
    <xf numFmtId="0" fontId="139" fillId="53" borderId="0" applyNumberFormat="0" applyBorder="0" applyAlignment="0" applyProtection="0"/>
    <xf numFmtId="0" fontId="139" fillId="53" borderId="0" applyNumberFormat="0" applyBorder="0" applyAlignment="0" applyProtection="0"/>
    <xf numFmtId="0" fontId="139" fillId="53" borderId="0" applyNumberFormat="0" applyBorder="0" applyAlignment="0" applyProtection="0"/>
    <xf numFmtId="222" fontId="140" fillId="92" borderId="0">
      <alignment vertical="center"/>
    </xf>
    <xf numFmtId="0" fontId="138" fillId="93" borderId="51"/>
    <xf numFmtId="41" fontId="3" fillId="8" borderId="0" applyNumberFormat="0" applyFont="0" applyBorder="0" applyAlignment="0">
      <alignment horizontal="right"/>
    </xf>
    <xf numFmtId="222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222" fontId="19" fillId="0" borderId="11" applyNumberFormat="0" applyFill="0" applyAlignment="0" applyProtection="0"/>
    <xf numFmtId="222" fontId="19" fillId="0" borderId="11" applyNumberFormat="0" applyFill="0" applyAlignment="0" applyProtection="0"/>
    <xf numFmtId="222" fontId="19" fillId="0" borderId="11" applyNumberFormat="0" applyFill="0" applyAlignment="0" applyProtection="0"/>
    <xf numFmtId="5" fontId="104" fillId="0" borderId="17" applyAlignment="0" applyProtection="0"/>
    <xf numFmtId="246" fontId="104" fillId="0" borderId="17" applyAlignment="0" applyProtection="0"/>
    <xf numFmtId="246" fontId="104" fillId="0" borderId="17" applyAlignment="0" applyProtection="0"/>
    <xf numFmtId="246" fontId="104" fillId="0" borderId="17" applyAlignment="0" applyProtection="0"/>
    <xf numFmtId="246" fontId="104" fillId="0" borderId="17" applyAlignment="0" applyProtection="0"/>
    <xf numFmtId="246" fontId="104" fillId="0" borderId="17" applyAlignment="0" applyProtection="0"/>
    <xf numFmtId="246" fontId="104" fillId="0" borderId="17" applyAlignment="0" applyProtection="0"/>
    <xf numFmtId="246" fontId="104" fillId="0" borderId="17" applyAlignment="0" applyProtection="0"/>
    <xf numFmtId="246" fontId="104" fillId="0" borderId="17" applyAlignment="0" applyProtection="0"/>
    <xf numFmtId="246" fontId="104" fillId="0" borderId="17" applyAlignment="0" applyProtection="0"/>
    <xf numFmtId="246" fontId="104" fillId="0" borderId="17" applyAlignment="0" applyProtection="0"/>
    <xf numFmtId="5" fontId="104" fillId="0" borderId="17" applyAlignment="0" applyProtection="0"/>
    <xf numFmtId="5" fontId="104" fillId="0" borderId="17" applyAlignment="0" applyProtection="0"/>
    <xf numFmtId="5" fontId="104" fillId="0" borderId="17" applyAlignment="0" applyProtection="0"/>
    <xf numFmtId="5" fontId="104" fillId="0" borderId="17" applyAlignment="0" applyProtection="0"/>
    <xf numFmtId="222" fontId="141" fillId="0" borderId="18" applyNumberFormat="0" applyFont="0" applyFill="0" applyAlignment="0" applyProtection="0"/>
    <xf numFmtId="222" fontId="141" fillId="0" borderId="18" applyNumberFormat="0" applyFont="0" applyFill="0" applyAlignment="0" applyProtection="0"/>
    <xf numFmtId="222" fontId="141" fillId="0" borderId="52" applyNumberFormat="0" applyFont="0" applyFill="0" applyAlignment="0" applyProtection="0"/>
    <xf numFmtId="0" fontId="141" fillId="0" borderId="52" applyNumberFormat="0" applyFont="0" applyFill="0" applyAlignment="0" applyProtection="0"/>
    <xf numFmtId="0" fontId="141" fillId="0" borderId="52" applyNumberFormat="0" applyFont="0" applyFill="0" applyAlignment="0" applyProtection="0"/>
    <xf numFmtId="0" fontId="141" fillId="0" borderId="52" applyNumberFormat="0" applyFont="0" applyFill="0" applyAlignment="0" applyProtection="0"/>
    <xf numFmtId="246" fontId="104" fillId="0" borderId="17" applyAlignment="0" applyProtection="0"/>
    <xf numFmtId="0" fontId="142" fillId="0" borderId="0" applyFill="0" applyBorder="0" applyAlignment="0" applyProtection="0"/>
    <xf numFmtId="247" fontId="17" fillId="0" borderId="0" applyAlignment="0" applyProtection="0"/>
    <xf numFmtId="49" fontId="143" fillId="0" borderId="53" applyNumberFormat="0" applyAlignment="0" applyProtection="0">
      <alignment horizontal="left" wrapText="1"/>
    </xf>
    <xf numFmtId="49" fontId="143" fillId="0" borderId="53" applyNumberFormat="0" applyAlignment="0" applyProtection="0">
      <alignment horizontal="left" wrapText="1"/>
    </xf>
    <xf numFmtId="49" fontId="144" fillId="0" borderId="0" applyAlignment="0" applyProtection="0">
      <alignment horizontal="left"/>
    </xf>
    <xf numFmtId="248" fontId="126" fillId="0" borderId="0" applyFont="0" applyFill="0" applyBorder="0" applyAlignment="0" applyProtection="0"/>
    <xf numFmtId="249" fontId="3" fillId="0" borderId="0" applyFill="0" applyBorder="0" applyAlignment="0"/>
    <xf numFmtId="250" fontId="3" fillId="0" borderId="0" applyFill="0" applyBorder="0" applyAlignment="0"/>
    <xf numFmtId="251" fontId="3" fillId="0" borderId="0" applyFill="0" applyBorder="0" applyAlignment="0"/>
    <xf numFmtId="252" fontId="3" fillId="0" borderId="0" applyFill="0" applyBorder="0" applyAlignment="0"/>
    <xf numFmtId="0" fontId="44" fillId="0" borderId="0" applyFill="0" applyBorder="0" applyAlignment="0"/>
    <xf numFmtId="249" fontId="3" fillId="0" borderId="0" applyFill="0" applyBorder="0" applyAlignment="0"/>
    <xf numFmtId="0" fontId="44" fillId="0" borderId="0" applyFill="0" applyBorder="0" applyAlignment="0"/>
    <xf numFmtId="250" fontId="3" fillId="0" borderId="0" applyFill="0" applyBorder="0" applyAlignment="0"/>
    <xf numFmtId="253" fontId="145" fillId="0" borderId="0" applyBorder="0" applyProtection="0">
      <alignment horizontal="right" vertical="center"/>
    </xf>
    <xf numFmtId="0" fontId="146" fillId="94" borderId="0"/>
    <xf numFmtId="222" fontId="147" fillId="95" borderId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68" fillId="18" borderId="27" applyNumberFormat="0" applyAlignment="0" applyProtection="0"/>
    <xf numFmtId="0" fontId="148" fillId="55" borderId="37" applyNumberFormat="0" applyAlignment="0" applyProtection="0"/>
    <xf numFmtId="0" fontId="148" fillId="55" borderId="37" applyNumberFormat="0" applyAlignment="0" applyProtection="0"/>
    <xf numFmtId="0" fontId="148" fillId="55" borderId="37" applyNumberFormat="0" applyAlignment="0" applyProtection="0"/>
    <xf numFmtId="0" fontId="148" fillId="55" borderId="37" applyNumberFormat="0" applyAlignment="0" applyProtection="0"/>
    <xf numFmtId="254" fontId="97" fillId="0" borderId="0" applyFill="0" applyBorder="0" applyAlignment="0"/>
    <xf numFmtId="38" fontId="128" fillId="0" borderId="0" applyFont="0" applyFill="0" applyBorder="0" applyAlignment="0" applyProtection="0"/>
    <xf numFmtId="40" fontId="128" fillId="0" borderId="0" applyFont="0" applyFill="0" applyBorder="0" applyAlignment="0" applyProtection="0"/>
    <xf numFmtId="255" fontId="3" fillId="0" borderId="0" applyFill="0" applyBorder="0" applyProtection="0"/>
    <xf numFmtId="255" fontId="3" fillId="0" borderId="0" applyFill="0" applyBorder="0" applyProtection="0"/>
    <xf numFmtId="222" fontId="4" fillId="0" borderId="0" applyNumberFormat="0" applyFont="0" applyFill="0" applyBorder="0">
      <alignment horizontal="center" vertical="center"/>
      <protection locked="0"/>
    </xf>
    <xf numFmtId="0" fontId="4" fillId="0" borderId="0" applyNumberFormat="0" applyFont="0" applyFill="0" applyBorder="0">
      <alignment horizontal="center" vertical="center"/>
      <protection locked="0"/>
    </xf>
    <xf numFmtId="0" fontId="149" fillId="0" borderId="0" applyNumberFormat="0" applyFont="0" applyFill="0" applyBorder="0">
      <alignment horizontal="center" vertical="center"/>
      <protection locked="0"/>
    </xf>
    <xf numFmtId="256" fontId="20" fillId="0" borderId="0"/>
    <xf numFmtId="229" fontId="4" fillId="0" borderId="0" applyFill="0" applyBorder="0">
      <alignment horizontal="center" vertical="center"/>
    </xf>
    <xf numFmtId="229" fontId="4" fillId="0" borderId="0" applyFill="0" applyBorder="0">
      <alignment horizontal="center" vertical="center"/>
    </xf>
    <xf numFmtId="229" fontId="4" fillId="0" borderId="0" applyFill="0" applyBorder="0">
      <alignment horizontal="center" vertical="center"/>
    </xf>
    <xf numFmtId="234" fontId="4" fillId="0" borderId="0" applyFill="0" applyBorder="0">
      <alignment horizontal="center" vertical="center"/>
    </xf>
    <xf numFmtId="15" fontId="4" fillId="0" borderId="0" applyFill="0" applyBorder="0">
      <alignment horizontal="center" vertical="center"/>
    </xf>
    <xf numFmtId="15" fontId="4" fillId="0" borderId="0" applyFill="0" applyBorder="0">
      <alignment horizontal="center" vertical="center"/>
    </xf>
    <xf numFmtId="231" fontId="4" fillId="0" borderId="0" applyFill="0" applyBorder="0">
      <alignment horizontal="center" vertical="center"/>
    </xf>
    <xf numFmtId="231" fontId="4" fillId="0" borderId="0" applyFill="0" applyBorder="0">
      <alignment horizontal="center" vertical="center"/>
    </xf>
    <xf numFmtId="231" fontId="4" fillId="0" borderId="0" applyFill="0" applyBorder="0">
      <alignment horizontal="center" vertical="center"/>
    </xf>
    <xf numFmtId="212" fontId="4" fillId="0" borderId="0" applyFill="0" applyBorder="0">
      <alignment horizontal="center" vertical="center"/>
    </xf>
    <xf numFmtId="212" fontId="4" fillId="0" borderId="0" applyFill="0" applyBorder="0">
      <alignment horizontal="center" vertical="center"/>
    </xf>
    <xf numFmtId="212" fontId="4" fillId="0" borderId="0" applyFill="0" applyBorder="0">
      <alignment horizontal="center" vertical="center"/>
    </xf>
    <xf numFmtId="232" fontId="4" fillId="0" borderId="0" applyFill="0" applyBorder="0">
      <alignment horizontal="center" vertical="center"/>
    </xf>
    <xf numFmtId="232" fontId="4" fillId="0" borderId="0" applyFill="0" applyBorder="0">
      <alignment horizontal="center" vertical="center"/>
    </xf>
    <xf numFmtId="232" fontId="4" fillId="0" borderId="0" applyFill="0" applyBorder="0">
      <alignment horizontal="center" vertical="center"/>
    </xf>
    <xf numFmtId="217" fontId="4" fillId="0" borderId="0" applyFill="0" applyBorder="0">
      <alignment horizontal="center" vertical="center"/>
    </xf>
    <xf numFmtId="217" fontId="4" fillId="0" borderId="0" applyFill="0" applyBorder="0">
      <alignment horizontal="center" vertical="center"/>
    </xf>
    <xf numFmtId="217" fontId="4" fillId="0" borderId="0" applyFill="0" applyBorder="0">
      <alignment horizontal="center" vertical="center"/>
    </xf>
    <xf numFmtId="257" fontId="39" fillId="0" borderId="54">
      <alignment horizontal="center"/>
    </xf>
    <xf numFmtId="258" fontId="150" fillId="0" borderId="55" applyProtection="0">
      <alignment horizontal="center"/>
    </xf>
    <xf numFmtId="258" fontId="150" fillId="0" borderId="55" applyProtection="0">
      <alignment horizontal="center"/>
    </xf>
    <xf numFmtId="258" fontId="150" fillId="0" borderId="55" applyProtection="0">
      <alignment horizontal="center"/>
    </xf>
    <xf numFmtId="258" fontId="150" fillId="0" borderId="55" applyProtection="0">
      <alignment horizontal="center"/>
    </xf>
    <xf numFmtId="258" fontId="150" fillId="0" borderId="55" applyProtection="0">
      <alignment horizontal="center"/>
    </xf>
    <xf numFmtId="258" fontId="150" fillId="0" borderId="55" applyProtection="0">
      <alignment horizontal="center"/>
    </xf>
    <xf numFmtId="258" fontId="150" fillId="0" borderId="55" applyProtection="0">
      <alignment horizontal="center"/>
    </xf>
    <xf numFmtId="258" fontId="150" fillId="0" borderId="55" applyProtection="0">
      <alignment horizontal="center"/>
    </xf>
    <xf numFmtId="258" fontId="150" fillId="0" borderId="55" applyProtection="0">
      <alignment horizontal="center"/>
    </xf>
    <xf numFmtId="258" fontId="150" fillId="0" borderId="55" applyProtection="0">
      <alignment horizontal="center"/>
    </xf>
    <xf numFmtId="258" fontId="150" fillId="0" borderId="55" applyProtection="0">
      <alignment horizontal="center"/>
    </xf>
    <xf numFmtId="258" fontId="150" fillId="0" borderId="55" applyProtection="0">
      <alignment horizontal="center"/>
    </xf>
    <xf numFmtId="258" fontId="150" fillId="0" borderId="55" applyProtection="0">
      <alignment horizontal="center"/>
    </xf>
    <xf numFmtId="258" fontId="150" fillId="0" borderId="55" applyProtection="0">
      <alignment horizontal="center"/>
    </xf>
    <xf numFmtId="258" fontId="150" fillId="0" borderId="55" applyProtection="0">
      <alignment horizontal="center"/>
    </xf>
    <xf numFmtId="258" fontId="150" fillId="0" borderId="55" applyProtection="0">
      <alignment horizontal="center"/>
    </xf>
    <xf numFmtId="258" fontId="150" fillId="0" borderId="55" applyProtection="0">
      <alignment horizontal="center"/>
    </xf>
    <xf numFmtId="0" fontId="69" fillId="36" borderId="28" applyNumberFormat="0" applyAlignment="0" applyProtection="0"/>
    <xf numFmtId="0" fontId="69" fillId="36" borderId="28" applyNumberFormat="0" applyAlignment="0" applyProtection="0"/>
    <xf numFmtId="0" fontId="69" fillId="36" borderId="28" applyNumberFormat="0" applyAlignment="0" applyProtection="0"/>
    <xf numFmtId="0" fontId="151" fillId="56" borderId="40" applyNumberFormat="0" applyAlignment="0" applyProtection="0"/>
    <xf numFmtId="0" fontId="151" fillId="56" borderId="40" applyNumberFormat="0" applyAlignment="0" applyProtection="0"/>
    <xf numFmtId="0" fontId="151" fillId="56" borderId="40" applyNumberFormat="0" applyAlignment="0" applyProtection="0"/>
    <xf numFmtId="0" fontId="151" fillId="56" borderId="40" applyNumberFormat="0" applyAlignment="0" applyProtection="0"/>
    <xf numFmtId="0" fontId="3" fillId="0" borderId="0"/>
    <xf numFmtId="0" fontId="152" fillId="0" borderId="56">
      <protection locked="0"/>
    </xf>
    <xf numFmtId="0" fontId="152" fillId="0" borderId="56">
      <protection locked="0"/>
    </xf>
    <xf numFmtId="0" fontId="152" fillId="0" borderId="56">
      <protection locked="0"/>
    </xf>
    <xf numFmtId="0" fontId="152" fillId="0" borderId="56">
      <protection locked="0"/>
    </xf>
    <xf numFmtId="0" fontId="152" fillId="0" borderId="56">
      <protection locked="0"/>
    </xf>
    <xf numFmtId="0" fontId="152" fillId="0" borderId="56">
      <protection locked="0"/>
    </xf>
    <xf numFmtId="0" fontId="152" fillId="0" borderId="56">
      <protection locked="0"/>
    </xf>
    <xf numFmtId="0" fontId="152" fillId="0" borderId="56">
      <protection locked="0"/>
    </xf>
    <xf numFmtId="0" fontId="152" fillId="0" borderId="56">
      <protection locked="0"/>
    </xf>
    <xf numFmtId="0" fontId="152" fillId="0" borderId="56">
      <protection locked="0"/>
    </xf>
    <xf numFmtId="0" fontId="152" fillId="0" borderId="56">
      <protection locked="0"/>
    </xf>
    <xf numFmtId="0" fontId="152" fillId="0" borderId="56">
      <protection locked="0"/>
    </xf>
    <xf numFmtId="0" fontId="152" fillId="0" borderId="56">
      <protection locked="0"/>
    </xf>
    <xf numFmtId="0" fontId="152" fillId="0" borderId="56">
      <protection locked="0"/>
    </xf>
    <xf numFmtId="0" fontId="152" fillId="0" borderId="56">
      <protection locked="0"/>
    </xf>
    <xf numFmtId="0" fontId="152" fillId="0" borderId="56">
      <protection locked="0"/>
    </xf>
    <xf numFmtId="0" fontId="152" fillId="0" borderId="56">
      <protection locked="0"/>
    </xf>
    <xf numFmtId="0" fontId="152" fillId="0" borderId="56">
      <protection locked="0"/>
    </xf>
    <xf numFmtId="0" fontId="153" fillId="96" borderId="21">
      <alignment horizontal="center" vertical="center"/>
    </xf>
    <xf numFmtId="259" fontId="3" fillId="0" borderId="0"/>
    <xf numFmtId="259" fontId="3" fillId="0" borderId="0"/>
    <xf numFmtId="259" fontId="3" fillId="0" borderId="0"/>
    <xf numFmtId="259" fontId="3" fillId="0" borderId="0"/>
    <xf numFmtId="259" fontId="3" fillId="0" borderId="0"/>
    <xf numFmtId="259" fontId="3" fillId="0" borderId="0"/>
    <xf numFmtId="259" fontId="3" fillId="0" borderId="0"/>
    <xf numFmtId="259" fontId="3" fillId="0" borderId="0"/>
    <xf numFmtId="260" fontId="3" fillId="0" borderId="0" applyFont="0" applyFill="0" applyBorder="0" applyAlignment="0" applyProtection="0">
      <alignment horizontal="center"/>
    </xf>
    <xf numFmtId="261" fontId="3" fillId="0" borderId="0" applyFont="0" applyFill="0" applyBorder="0" applyAlignment="0" applyProtection="0">
      <alignment horizontal="center"/>
    </xf>
    <xf numFmtId="215" fontId="3" fillId="0" borderId="0" applyFont="0" applyFill="0" applyBorder="0" applyAlignment="0" applyProtection="0">
      <alignment horizontal="center"/>
    </xf>
    <xf numFmtId="249" fontId="3" fillId="0" borderId="0" applyFont="0" applyFill="0" applyBorder="0" applyAlignment="0" applyProtection="0"/>
    <xf numFmtId="207" fontId="154" fillId="0" borderId="0" applyFill="0" applyBorder="0" applyAlignment="0" applyProtection="0">
      <alignment horizontal="right"/>
    </xf>
    <xf numFmtId="0" fontId="70" fillId="0" borderId="0" applyFont="0" applyFill="0" applyBorder="0" applyAlignment="0" applyProtection="0"/>
    <xf numFmtId="198" fontId="98" fillId="0" borderId="0" applyFont="0" applyFill="0" applyBorder="0" applyAlignment="0" applyProtection="0"/>
    <xf numFmtId="43" fontId="61" fillId="0" borderId="0" applyFont="0" applyFill="0" applyBorder="0" applyAlignment="0" applyProtection="0"/>
    <xf numFmtId="198" fontId="98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198" fontId="3" fillId="0" borderId="0" applyFont="0" applyFill="0" applyBorder="0" applyAlignment="0" applyProtection="0"/>
    <xf numFmtId="43" fontId="138" fillId="0" borderId="0" applyFont="0" applyFill="0" applyBorder="0" applyAlignment="0" applyProtection="0"/>
    <xf numFmtId="43" fontId="61" fillId="0" borderId="0" applyFont="0" applyFill="0" applyBorder="0" applyAlignment="0" applyProtection="0"/>
    <xf numFmtId="198" fontId="56" fillId="0" borderId="0" applyFont="0" applyFill="0" applyBorder="0" applyAlignment="0" applyProtection="0"/>
    <xf numFmtId="198" fontId="98" fillId="0" borderId="0" applyFont="0" applyFill="0" applyBorder="0" applyAlignment="0" applyProtection="0"/>
    <xf numFmtId="198" fontId="98" fillId="0" borderId="0" applyFont="0" applyFill="0" applyBorder="0" applyAlignment="0" applyProtection="0"/>
    <xf numFmtId="198" fontId="98" fillId="0" borderId="0" applyFont="0" applyFill="0" applyBorder="0" applyAlignment="0" applyProtection="0"/>
    <xf numFmtId="198" fontId="98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198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43" fontId="61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0" fontId="3" fillId="0" borderId="0" applyFont="0" applyFill="0" applyBorder="0" applyAlignment="0" applyProtection="0"/>
    <xf numFmtId="198" fontId="98" fillId="0" borderId="0" applyFont="0" applyFill="0" applyBorder="0" applyAlignment="0" applyProtection="0"/>
    <xf numFmtId="198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19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98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5" fillId="0" borderId="0" applyFont="0" applyFill="0" applyBorder="0" applyAlignment="0" applyProtection="0"/>
    <xf numFmtId="0" fontId="156" fillId="0" borderId="0" applyFill="0" applyBorder="0">
      <alignment vertical="center"/>
    </xf>
    <xf numFmtId="0" fontId="157" fillId="0" borderId="57" applyNumberFormat="0" applyAlignment="0">
      <alignment horizontal="center"/>
    </xf>
    <xf numFmtId="222" fontId="158" fillId="0" borderId="0" applyNumberFormat="0" applyAlignment="0">
      <alignment horizontal="left"/>
    </xf>
    <xf numFmtId="0" fontId="159" fillId="0" borderId="0">
      <alignment horizontal="left"/>
    </xf>
    <xf numFmtId="0" fontId="160" fillId="0" borderId="0" applyFill="0" applyBorder="0">
      <alignment vertical="center"/>
    </xf>
    <xf numFmtId="0" fontId="161" fillId="0" borderId="0"/>
    <xf numFmtId="0" fontId="162" fillId="0" borderId="0">
      <alignment horizontal="left"/>
    </xf>
    <xf numFmtId="262" fontId="3" fillId="0" borderId="0" applyFill="0" applyBorder="0" applyAlignment="0" applyProtection="0">
      <alignment horizontal="center"/>
    </xf>
    <xf numFmtId="8" fontId="163" fillId="0" borderId="21"/>
    <xf numFmtId="8" fontId="163" fillId="0" borderId="21"/>
    <xf numFmtId="8" fontId="163" fillId="0" borderId="21"/>
    <xf numFmtId="8" fontId="163" fillId="0" borderId="21"/>
    <xf numFmtId="8" fontId="163" fillId="0" borderId="21"/>
    <xf numFmtId="8" fontId="163" fillId="0" borderId="21"/>
    <xf numFmtId="8" fontId="163" fillId="0" borderId="21"/>
    <xf numFmtId="8" fontId="163" fillId="0" borderId="21"/>
    <xf numFmtId="8" fontId="163" fillId="0" borderId="21"/>
    <xf numFmtId="8" fontId="163" fillId="0" borderId="21"/>
    <xf numFmtId="8" fontId="163" fillId="0" borderId="21"/>
    <xf numFmtId="8" fontId="163" fillId="0" borderId="21"/>
    <xf numFmtId="8" fontId="163" fillId="0" borderId="21"/>
    <xf numFmtId="20" fontId="3" fillId="0" borderId="0" applyFont="0" applyFill="0" applyBorder="0" applyAlignment="0" applyProtection="0"/>
    <xf numFmtId="263" fontId="164" fillId="0" borderId="0" applyFont="0" applyFill="0" applyBorder="0" applyAlignment="0" applyProtection="0"/>
    <xf numFmtId="254" fontId="97" fillId="0" borderId="0" applyFill="0" applyBorder="0">
      <protection locked="0"/>
    </xf>
    <xf numFmtId="250" fontId="3" fillId="0" borderId="0" applyFont="0" applyFill="0" applyBorder="0" applyAlignment="0" applyProtection="0"/>
    <xf numFmtId="264" fontId="97" fillId="0" borderId="0" applyFill="0" applyBorder="0"/>
    <xf numFmtId="264" fontId="97" fillId="0" borderId="0" applyFill="0" applyBorder="0">
      <protection locked="0"/>
    </xf>
    <xf numFmtId="265" fontId="165" fillId="0" borderId="58">
      <protection locked="0"/>
    </xf>
    <xf numFmtId="266" fontId="97" fillId="0" borderId="0" applyFont="0" applyFill="0" applyBorder="0" applyAlignment="0" applyProtection="0">
      <alignment horizontal="right"/>
    </xf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267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8" fillId="0" borderId="0" applyFont="0" applyFill="0" applyBorder="0" applyAlignment="0" applyProtection="0"/>
    <xf numFmtId="44" fontId="98" fillId="0" borderId="0" applyFont="0" applyFill="0" applyBorder="0" applyAlignment="0" applyProtection="0"/>
    <xf numFmtId="44" fontId="98" fillId="0" borderId="0" applyFont="0" applyFill="0" applyBorder="0" applyAlignment="0" applyProtection="0"/>
    <xf numFmtId="44" fontId="98" fillId="0" borderId="0" applyFont="0" applyFill="0" applyBorder="0" applyAlignment="0" applyProtection="0"/>
    <xf numFmtId="44" fontId="98" fillId="0" borderId="0" applyFont="0" applyFill="0" applyBorder="0" applyAlignment="0" applyProtection="0"/>
    <xf numFmtId="44" fontId="98" fillId="0" borderId="0" applyFont="0" applyFill="0" applyBorder="0" applyAlignment="0" applyProtection="0"/>
    <xf numFmtId="44" fontId="98" fillId="0" borderId="0" applyFont="0" applyFill="0" applyBorder="0" applyAlignment="0" applyProtection="0"/>
    <xf numFmtId="44" fontId="9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9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61" fillId="0" borderId="0" applyFont="0" applyFill="0" applyBorder="0" applyAlignment="0" applyProtection="0"/>
    <xf numFmtId="44" fontId="61" fillId="0" borderId="0" applyFont="0" applyFill="0" applyBorder="0" applyAlignment="0" applyProtection="0"/>
    <xf numFmtId="267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9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61" fillId="0" borderId="0" applyFont="0" applyFill="0" applyBorder="0" applyAlignment="0" applyProtection="0"/>
    <xf numFmtId="44" fontId="61" fillId="0" borderId="0" applyFont="0" applyFill="0" applyBorder="0" applyAlignment="0" applyProtection="0"/>
    <xf numFmtId="267" fontId="98" fillId="0" borderId="0" applyFont="0" applyFill="0" applyBorder="0" applyAlignment="0" applyProtection="0"/>
    <xf numFmtId="267" fontId="98" fillId="0" borderId="0" applyFont="0" applyFill="0" applyBorder="0" applyAlignment="0" applyProtection="0"/>
    <xf numFmtId="44" fontId="4" fillId="0" borderId="0" applyFont="0" applyFill="0" applyBorder="0" applyAlignment="0" applyProtection="0"/>
    <xf numFmtId="268" fontId="11" fillId="0" borderId="0" applyFont="0" applyFill="0" applyBorder="0" applyAlignment="0" applyProtection="0">
      <protection locked="0"/>
    </xf>
    <xf numFmtId="268" fontId="11" fillId="0" borderId="0" applyFont="0" applyFill="0" applyBorder="0" applyAlignment="0" applyProtection="0">
      <protection locked="0"/>
    </xf>
    <xf numFmtId="269" fontId="3" fillId="0" borderId="0" applyFont="0" applyFill="0" applyBorder="0" applyAlignment="0" applyProtection="0"/>
    <xf numFmtId="270" fontId="3" fillId="0" borderId="0" applyFont="0" applyFill="0" applyBorder="0" applyAlignment="0" applyProtection="0">
      <protection locked="0"/>
    </xf>
    <xf numFmtId="270" fontId="3" fillId="0" borderId="0" applyFont="0" applyFill="0" applyBorder="0" applyAlignment="0" applyProtection="0">
      <protection locked="0"/>
    </xf>
    <xf numFmtId="271" fontId="3" fillId="0" borderId="0" applyFont="0" applyFill="0" applyBorder="0" applyAlignment="0" applyProtection="0"/>
    <xf numFmtId="272" fontId="3" fillId="0" borderId="0" applyFont="0" applyFill="0" applyBorder="0" applyAlignment="0" applyProtection="0"/>
    <xf numFmtId="8" fontId="124" fillId="0" borderId="0" applyFill="0" applyBorder="0">
      <alignment horizontal="right"/>
    </xf>
    <xf numFmtId="229" fontId="137" fillId="0" borderId="0" applyFill="0" applyBorder="0">
      <alignment vertical="center"/>
    </xf>
    <xf numFmtId="251" fontId="3" fillId="0" borderId="0" applyFont="0" applyFill="0" applyBorder="0" applyAlignment="0" applyProtection="0"/>
    <xf numFmtId="273" fontId="126" fillId="0" borderId="0" applyFont="0" applyFill="0" applyBorder="0" applyAlignment="0" applyProtection="0"/>
    <xf numFmtId="38" fontId="166" fillId="2" borderId="59"/>
    <xf numFmtId="38" fontId="166" fillId="2" borderId="59"/>
    <xf numFmtId="38" fontId="166" fillId="2" borderId="59"/>
    <xf numFmtId="274" fontId="97" fillId="0" borderId="0" applyFont="0" applyFill="0" applyBorder="0" applyAlignment="0" applyProtection="0"/>
    <xf numFmtId="275" fontId="167" fillId="0" borderId="0" applyFill="0" applyBorder="0" applyProtection="0">
      <alignment horizontal="center"/>
    </xf>
    <xf numFmtId="14" fontId="44" fillId="0" borderId="0" applyFill="0" applyBorder="0" applyAlignment="0"/>
    <xf numFmtId="15" fontId="11" fillId="0" borderId="0" applyFill="0" applyBorder="0">
      <protection locked="0"/>
    </xf>
    <xf numFmtId="15" fontId="11" fillId="0" borderId="0" applyFill="0" applyBorder="0">
      <protection locked="0"/>
    </xf>
    <xf numFmtId="230" fontId="137" fillId="0" borderId="0" applyFill="0" applyBorder="0">
      <alignment vertical="center"/>
    </xf>
    <xf numFmtId="15" fontId="11" fillId="0" borderId="0" applyFont="0" applyFill="0" applyBorder="0" applyAlignment="0" applyProtection="0">
      <protection locked="0"/>
    </xf>
    <xf numFmtId="1" fontId="3" fillId="0" borderId="0" applyFill="0" applyBorder="0">
      <alignment horizontal="right"/>
    </xf>
    <xf numFmtId="2" fontId="3" fillId="0" borderId="0" applyFill="0" applyBorder="0">
      <alignment horizontal="right"/>
    </xf>
    <xf numFmtId="2" fontId="11" fillId="0" borderId="0" applyFill="0" applyBorder="0">
      <protection locked="0"/>
    </xf>
    <xf numFmtId="2" fontId="11" fillId="0" borderId="0" applyFill="0" applyBorder="0">
      <protection locked="0"/>
    </xf>
    <xf numFmtId="2" fontId="3" fillId="0" borderId="0" applyFill="0" applyBorder="0">
      <alignment horizontal="right"/>
    </xf>
    <xf numFmtId="276" fontId="3" fillId="0" borderId="0" applyFill="0" applyBorder="0">
      <alignment horizontal="right"/>
    </xf>
    <xf numFmtId="276" fontId="11" fillId="0" borderId="0" applyFill="0" applyBorder="0">
      <protection locked="0"/>
    </xf>
    <xf numFmtId="276" fontId="11" fillId="0" borderId="0" applyFill="0" applyBorder="0">
      <protection locked="0"/>
    </xf>
    <xf numFmtId="276" fontId="3" fillId="0" borderId="0" applyFill="0" applyBorder="0">
      <alignment horizontal="right"/>
    </xf>
    <xf numFmtId="277" fontId="3" fillId="0" borderId="0" applyFont="0" applyFill="0" applyBorder="0" applyAlignment="0" applyProtection="0"/>
    <xf numFmtId="278" fontId="3" fillId="0" borderId="0" applyFont="0" applyFill="0" applyBorder="0" applyAlignment="0" applyProtection="0"/>
    <xf numFmtId="49" fontId="168" fillId="0" borderId="0" applyFill="0" applyBorder="0" applyProtection="0">
      <alignment horizontal="left"/>
    </xf>
    <xf numFmtId="9" fontId="3" fillId="0" borderId="0"/>
    <xf numFmtId="279" fontId="138" fillId="0" borderId="0" applyFont="0" applyFill="0" applyBorder="0" applyAlignment="0" applyProtection="0"/>
    <xf numFmtId="280" fontId="97" fillId="0" borderId="46" applyNumberFormat="0" applyFont="0" applyFill="0" applyAlignment="0" applyProtection="0"/>
    <xf numFmtId="38" fontId="128" fillId="0" borderId="0" applyFont="0" applyFill="0" applyBorder="0" applyAlignment="0" applyProtection="0"/>
    <xf numFmtId="40" fontId="128" fillId="0" borderId="0" applyFont="0" applyFill="0" applyBorder="0" applyAlignment="0" applyProtection="0"/>
    <xf numFmtId="0" fontId="169" fillId="0" borderId="0" applyNumberFormat="0"/>
    <xf numFmtId="249" fontId="3" fillId="0" borderId="0" applyFill="0" applyBorder="0" applyAlignment="0"/>
    <xf numFmtId="250" fontId="3" fillId="0" borderId="0" applyFill="0" applyBorder="0" applyAlignment="0"/>
    <xf numFmtId="249" fontId="3" fillId="0" borderId="0" applyFill="0" applyBorder="0" applyAlignment="0"/>
    <xf numFmtId="0" fontId="11" fillId="0" borderId="0" applyFill="0" applyBorder="0" applyAlignment="0"/>
    <xf numFmtId="250" fontId="3" fillId="0" borderId="0" applyFill="0" applyBorder="0" applyAlignment="0"/>
    <xf numFmtId="222" fontId="170" fillId="0" borderId="0" applyNumberFormat="0" applyAlignment="0">
      <alignment horizontal="left"/>
    </xf>
    <xf numFmtId="281" fontId="171" fillId="97" borderId="21">
      <alignment horizontal="center"/>
      <protection locked="0"/>
    </xf>
    <xf numFmtId="0" fontId="3" fillId="0" borderId="0" applyFont="0" applyFill="0" applyBorder="0" applyAlignment="0" applyProtection="0"/>
    <xf numFmtId="282" fontId="172" fillId="51" borderId="6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222" fontId="126" fillId="0" borderId="0" applyNumberFormat="0" applyFill="0" applyBorder="0" applyAlignment="0" applyProtection="0"/>
    <xf numFmtId="283" fontId="138" fillId="0" borderId="0" applyBorder="0">
      <alignment horizontal="right" vertical="top"/>
    </xf>
    <xf numFmtId="284" fontId="138" fillId="0" borderId="0" applyFill="0" applyBorder="0">
      <alignment horizontal="right" vertical="top"/>
    </xf>
    <xf numFmtId="285" fontId="138" fillId="0" borderId="0" applyFill="0" applyBorder="0">
      <alignment horizontal="right" vertical="top"/>
    </xf>
    <xf numFmtId="0" fontId="174" fillId="0" borderId="61">
      <alignment horizontal="right" wrapText="1"/>
    </xf>
    <xf numFmtId="0" fontId="174" fillId="0" borderId="61">
      <alignment horizontal="right" wrapText="1"/>
    </xf>
    <xf numFmtId="0" fontId="174" fillId="0" borderId="61">
      <alignment horizontal="right" wrapText="1"/>
    </xf>
    <xf numFmtId="0" fontId="174" fillId="0" borderId="61">
      <alignment horizontal="right" wrapText="1"/>
    </xf>
    <xf numFmtId="0" fontId="174" fillId="0" borderId="61">
      <alignment horizontal="right" wrapText="1"/>
    </xf>
    <xf numFmtId="0" fontId="174" fillId="0" borderId="61">
      <alignment horizontal="right" wrapText="1"/>
    </xf>
    <xf numFmtId="0" fontId="174" fillId="0" borderId="61">
      <alignment horizontal="right" wrapText="1"/>
    </xf>
    <xf numFmtId="0" fontId="174" fillId="0" borderId="61">
      <alignment horizontal="right" wrapText="1"/>
    </xf>
    <xf numFmtId="0" fontId="174" fillId="0" borderId="61">
      <alignment horizontal="right" wrapText="1"/>
    </xf>
    <xf numFmtId="0" fontId="174" fillId="0" borderId="61">
      <alignment horizontal="right" wrapText="1"/>
    </xf>
    <xf numFmtId="0" fontId="174" fillId="0" borderId="61">
      <alignment horizontal="right" wrapText="1"/>
    </xf>
    <xf numFmtId="0" fontId="174" fillId="0" borderId="61">
      <alignment horizontal="right" wrapText="1"/>
    </xf>
    <xf numFmtId="0" fontId="174" fillId="0" borderId="61">
      <alignment horizontal="right" wrapText="1"/>
    </xf>
    <xf numFmtId="0" fontId="174" fillId="0" borderId="61">
      <alignment horizontal="right" wrapText="1"/>
    </xf>
    <xf numFmtId="0" fontId="174" fillId="0" borderId="61">
      <alignment horizontal="right" wrapText="1"/>
    </xf>
    <xf numFmtId="0" fontId="174" fillId="0" borderId="61">
      <alignment horizontal="right" wrapText="1"/>
    </xf>
    <xf numFmtId="0" fontId="174" fillId="0" borderId="61">
      <alignment horizontal="right" wrapText="1"/>
    </xf>
    <xf numFmtId="0" fontId="138" fillId="0" borderId="0" applyFill="0" applyBorder="0">
      <alignment horizontal="left" vertical="top" wrapText="1"/>
    </xf>
    <xf numFmtId="235" fontId="134" fillId="0" borderId="47">
      <alignment horizontal="center" vertical="center"/>
      <protection locked="0"/>
    </xf>
    <xf numFmtId="286" fontId="134" fillId="0" borderId="47">
      <alignment horizontal="right" vertical="center"/>
      <protection locked="0"/>
    </xf>
    <xf numFmtId="237" fontId="134" fillId="0" borderId="47">
      <alignment horizontal="center" vertical="center"/>
      <protection locked="0"/>
    </xf>
    <xf numFmtId="238" fontId="134" fillId="0" borderId="47">
      <alignment horizontal="center" vertical="center"/>
      <protection locked="0"/>
    </xf>
    <xf numFmtId="239" fontId="134" fillId="0" borderId="47">
      <alignment horizontal="center" vertical="center"/>
      <protection locked="0"/>
    </xf>
    <xf numFmtId="0" fontId="134" fillId="0" borderId="47">
      <alignment vertical="center"/>
      <protection locked="0"/>
    </xf>
    <xf numFmtId="240" fontId="134" fillId="0" borderId="47">
      <alignment horizontal="right" vertical="center"/>
      <protection locked="0"/>
    </xf>
    <xf numFmtId="202" fontId="124" fillId="0" borderId="0" applyFill="0" applyBorder="0">
      <alignment horizontal="right"/>
    </xf>
    <xf numFmtId="287" fontId="124" fillId="0" borderId="0" applyFill="0" applyBorder="0">
      <alignment horizontal="right"/>
    </xf>
    <xf numFmtId="288" fontId="124" fillId="0" borderId="0" applyFill="0" applyBorder="0">
      <alignment horizontal="right"/>
    </xf>
    <xf numFmtId="289" fontId="175" fillId="98" borderId="62"/>
    <xf numFmtId="0" fontId="176" fillId="0" borderId="0">
      <alignment horizontal="left"/>
    </xf>
    <xf numFmtId="0" fontId="177" fillId="0" borderId="0">
      <alignment horizontal="left"/>
    </xf>
    <xf numFmtId="0" fontId="112" fillId="0" borderId="0" applyFill="0" applyBorder="0" applyProtection="0">
      <alignment horizontal="left"/>
    </xf>
    <xf numFmtId="0" fontId="112" fillId="0" borderId="0">
      <alignment horizontal="left"/>
    </xf>
    <xf numFmtId="222" fontId="112" fillId="0" borderId="0" applyFill="0" applyBorder="0" applyProtection="0">
      <alignment horizontal="left"/>
    </xf>
    <xf numFmtId="235" fontId="134" fillId="0" borderId="0" applyFill="0" applyBorder="0">
      <alignment horizontal="right" vertical="center"/>
    </xf>
    <xf numFmtId="236" fontId="134" fillId="0" borderId="0" applyFill="0" applyBorder="0">
      <alignment horizontal="right" vertical="center"/>
    </xf>
    <xf numFmtId="237" fontId="134" fillId="0" borderId="0" applyFill="0" applyBorder="0">
      <alignment horizontal="right" vertical="center"/>
    </xf>
    <xf numFmtId="238" fontId="134" fillId="0" borderId="0" applyFill="0" applyBorder="0">
      <alignment horizontal="right" vertical="center"/>
    </xf>
    <xf numFmtId="239" fontId="134" fillId="0" borderId="0" applyFill="0" applyBorder="0">
      <alignment horizontal="right" vertical="center"/>
    </xf>
    <xf numFmtId="0" fontId="178" fillId="0" borderId="0" applyFill="0" applyBorder="0">
      <alignment horizontal="right" vertical="center"/>
    </xf>
    <xf numFmtId="240" fontId="134" fillId="0" borderId="0" applyFill="0" applyBorder="0">
      <alignment horizontal="right" vertical="center"/>
    </xf>
    <xf numFmtId="4" fontId="3" fillId="95" borderId="0"/>
    <xf numFmtId="4" fontId="3" fillId="95" borderId="0"/>
    <xf numFmtId="290" fontId="164" fillId="0" borderId="0" applyFont="0" applyFill="0" applyBorder="0" applyAlignment="0" applyProtection="0"/>
    <xf numFmtId="222" fontId="3" fillId="0" borderId="0" applyFont="0" applyFill="0" applyBorder="0" applyAlignment="0" applyProtection="0">
      <alignment horizontal="center"/>
    </xf>
    <xf numFmtId="291" fontId="179" fillId="0" borderId="54" applyNumberFormat="0">
      <alignment horizontal="right" vertical="center"/>
      <protection locked="0"/>
    </xf>
    <xf numFmtId="0" fontId="4" fillId="0" borderId="0"/>
    <xf numFmtId="0" fontId="79" fillId="88" borderId="0" applyNumberFormat="0" applyBorder="0" applyAlignment="0" applyProtection="0"/>
    <xf numFmtId="0" fontId="180" fillId="52" borderId="0" applyNumberFormat="0" applyBorder="0" applyAlignment="0" applyProtection="0"/>
    <xf numFmtId="0" fontId="180" fillId="52" borderId="0" applyNumberFormat="0" applyBorder="0" applyAlignment="0" applyProtection="0"/>
    <xf numFmtId="0" fontId="180" fillId="52" borderId="0" applyNumberFormat="0" applyBorder="0" applyAlignment="0" applyProtection="0"/>
    <xf numFmtId="0" fontId="180" fillId="52" borderId="0" applyNumberFormat="0" applyBorder="0" applyAlignment="0" applyProtection="0"/>
    <xf numFmtId="38" fontId="4" fillId="8" borderId="0" applyNumberFormat="0" applyBorder="0" applyAlignment="0" applyProtection="0"/>
    <xf numFmtId="38" fontId="4" fillId="8" borderId="0" applyNumberFormat="0" applyBorder="0" applyAlignment="0" applyProtection="0"/>
    <xf numFmtId="292" fontId="97" fillId="0" borderId="0" applyFont="0" applyFill="0" applyBorder="0" applyAlignment="0" applyProtection="0">
      <alignment horizontal="right"/>
    </xf>
    <xf numFmtId="3" fontId="11" fillId="23" borderId="0" applyFill="0" applyBorder="0" applyAlignment="0" applyProtection="0"/>
    <xf numFmtId="0" fontId="181" fillId="0" borderId="0" applyProtection="0">
      <alignment horizontal="right"/>
    </xf>
    <xf numFmtId="293" fontId="182" fillId="0" borderId="0"/>
    <xf numFmtId="293" fontId="183" fillId="0" borderId="0"/>
    <xf numFmtId="0" fontId="183" fillId="0" borderId="0">
      <alignment horizontal="right"/>
    </xf>
    <xf numFmtId="0" fontId="184" fillId="0" borderId="0">
      <alignment horizontal="left"/>
    </xf>
    <xf numFmtId="222" fontId="181" fillId="0" borderId="0" applyProtection="0">
      <alignment horizontal="right"/>
    </xf>
    <xf numFmtId="0" fontId="185" fillId="0" borderId="18" applyNumberFormat="0" applyAlignment="0"/>
    <xf numFmtId="0" fontId="185" fillId="0" borderId="18" applyNumberFormat="0" applyAlignment="0"/>
    <xf numFmtId="0" fontId="186" fillId="0" borderId="0" applyFill="0" applyBorder="0"/>
    <xf numFmtId="222" fontId="7" fillId="0" borderId="63" applyNumberFormat="0" applyAlignment="0" applyProtection="0">
      <alignment horizontal="left" vertical="center"/>
    </xf>
    <xf numFmtId="0" fontId="7" fillId="0" borderId="63" applyNumberFormat="0" applyAlignment="0" applyProtection="0">
      <alignment horizontal="left" vertical="center"/>
    </xf>
    <xf numFmtId="0" fontId="187" fillId="0" borderId="0" applyNumberFormat="0" applyFill="0"/>
    <xf numFmtId="0" fontId="7" fillId="0" borderId="3">
      <alignment horizontal="left" vertical="center"/>
    </xf>
    <xf numFmtId="0" fontId="7" fillId="0" borderId="3">
      <alignment horizontal="left" vertical="center"/>
    </xf>
    <xf numFmtId="0" fontId="7" fillId="0" borderId="3">
      <alignment horizontal="left" vertical="center"/>
    </xf>
    <xf numFmtId="0" fontId="7" fillId="0" borderId="3">
      <alignment horizontal="left" vertical="center"/>
    </xf>
    <xf numFmtId="0" fontId="7" fillId="0" borderId="3">
      <alignment horizontal="left" vertical="center"/>
    </xf>
    <xf numFmtId="0" fontId="7" fillId="0" borderId="3">
      <alignment horizontal="left" vertical="center"/>
    </xf>
    <xf numFmtId="0" fontId="7" fillId="0" borderId="3">
      <alignment horizontal="left" vertical="center"/>
    </xf>
    <xf numFmtId="0" fontId="7" fillId="0" borderId="3">
      <alignment horizontal="left" vertical="center"/>
    </xf>
    <xf numFmtId="0" fontId="7" fillId="0" borderId="3">
      <alignment horizontal="left" vertical="center"/>
    </xf>
    <xf numFmtId="222" fontId="7" fillId="0" borderId="3">
      <alignment horizontal="left" vertical="center"/>
    </xf>
    <xf numFmtId="222" fontId="7" fillId="0" borderId="3">
      <alignment horizontal="left" vertical="center"/>
    </xf>
    <xf numFmtId="222" fontId="7" fillId="0" borderId="3">
      <alignment horizontal="left" vertical="center"/>
    </xf>
    <xf numFmtId="222" fontId="7" fillId="0" borderId="3">
      <alignment horizontal="left" vertical="center"/>
    </xf>
    <xf numFmtId="222" fontId="7" fillId="0" borderId="3">
      <alignment horizontal="left" vertical="center"/>
    </xf>
    <xf numFmtId="222" fontId="7" fillId="0" borderId="3">
      <alignment horizontal="left" vertical="center"/>
    </xf>
    <xf numFmtId="222" fontId="7" fillId="0" borderId="3">
      <alignment horizontal="left" vertical="center"/>
    </xf>
    <xf numFmtId="222" fontId="7" fillId="0" borderId="3">
      <alignment horizontal="left" vertical="center"/>
    </xf>
    <xf numFmtId="222" fontId="7" fillId="0" borderId="3">
      <alignment horizontal="left" vertical="center"/>
    </xf>
    <xf numFmtId="222" fontId="7" fillId="0" borderId="3">
      <alignment horizontal="left" vertical="center"/>
    </xf>
    <xf numFmtId="222" fontId="7" fillId="0" borderId="3">
      <alignment horizontal="left" vertical="center"/>
    </xf>
    <xf numFmtId="222" fontId="7" fillId="0" borderId="3">
      <alignment horizontal="left" vertical="center"/>
    </xf>
    <xf numFmtId="222" fontId="7" fillId="0" borderId="3">
      <alignment horizontal="left" vertical="center"/>
    </xf>
    <xf numFmtId="222" fontId="7" fillId="0" borderId="3">
      <alignment horizontal="left" vertical="center"/>
    </xf>
    <xf numFmtId="222" fontId="7" fillId="0" borderId="3">
      <alignment horizontal="left" vertical="center"/>
    </xf>
    <xf numFmtId="222" fontId="7" fillId="0" borderId="3">
      <alignment horizontal="left" vertical="center"/>
    </xf>
    <xf numFmtId="222" fontId="7" fillId="0" borderId="3">
      <alignment horizontal="left" vertical="center"/>
    </xf>
    <xf numFmtId="0" fontId="7" fillId="0" borderId="3">
      <alignment horizontal="left" vertical="center"/>
    </xf>
    <xf numFmtId="0" fontId="7" fillId="0" borderId="3">
      <alignment horizontal="left" vertical="center"/>
    </xf>
    <xf numFmtId="0" fontId="7" fillId="0" borderId="3">
      <alignment horizontal="left" vertical="center"/>
    </xf>
    <xf numFmtId="0" fontId="7" fillId="0" borderId="3">
      <alignment horizontal="left" vertical="center"/>
    </xf>
    <xf numFmtId="0" fontId="7" fillId="0" borderId="3">
      <alignment horizontal="left" vertical="center"/>
    </xf>
    <xf numFmtId="0" fontId="7" fillId="0" borderId="3">
      <alignment horizontal="left" vertical="center"/>
    </xf>
    <xf numFmtId="0" fontId="7" fillId="0" borderId="3">
      <alignment horizontal="left" vertical="center"/>
    </xf>
    <xf numFmtId="0" fontId="7" fillId="0" borderId="3">
      <alignment horizontal="left" vertical="center"/>
    </xf>
    <xf numFmtId="0" fontId="188" fillId="0" borderId="0" applyFill="0"/>
    <xf numFmtId="0" fontId="189" fillId="0" borderId="0" applyFill="0"/>
    <xf numFmtId="0" fontId="190" fillId="0" borderId="0" applyFill="0"/>
    <xf numFmtId="0" fontId="6" fillId="0" borderId="0" applyFill="0" applyBorder="0">
      <alignment vertical="center"/>
    </xf>
    <xf numFmtId="0" fontId="6" fillId="0" borderId="0" applyFill="0" applyBorder="0">
      <alignment vertical="center"/>
    </xf>
    <xf numFmtId="0" fontId="6" fillId="0" borderId="0" applyFill="0" applyBorder="0">
      <alignment vertical="center"/>
    </xf>
    <xf numFmtId="0" fontId="6" fillId="0" borderId="0" applyFill="0" applyBorder="0">
      <alignment vertical="center"/>
    </xf>
    <xf numFmtId="0" fontId="6" fillId="0" borderId="0" applyFill="0" applyBorder="0">
      <alignment vertical="center"/>
    </xf>
    <xf numFmtId="0" fontId="6" fillId="0" borderId="0" applyFill="0" applyBorder="0">
      <alignment vertical="center"/>
    </xf>
    <xf numFmtId="0" fontId="6" fillId="0" borderId="0" applyFill="0" applyBorder="0">
      <alignment vertical="center"/>
    </xf>
    <xf numFmtId="0" fontId="6" fillId="0" borderId="0" applyFill="0" applyBorder="0">
      <alignment vertical="center"/>
    </xf>
    <xf numFmtId="0" fontId="6" fillId="0" borderId="0" applyFill="0" applyBorder="0">
      <alignment vertical="center"/>
    </xf>
    <xf numFmtId="0" fontId="6" fillId="0" borderId="0" applyFill="0" applyBorder="0">
      <alignment vertical="center"/>
    </xf>
    <xf numFmtId="0" fontId="6" fillId="0" borderId="0" applyFill="0" applyBorder="0">
      <alignment vertical="center"/>
    </xf>
    <xf numFmtId="0" fontId="6" fillId="0" borderId="0" applyFill="0" applyBorder="0">
      <alignment vertical="center"/>
    </xf>
    <xf numFmtId="0" fontId="6" fillId="0" borderId="0" applyFill="0" applyBorder="0">
      <alignment vertical="center"/>
    </xf>
    <xf numFmtId="0" fontId="191" fillId="0" borderId="64" applyNumberFormat="0" applyFill="0" applyAlignment="0" applyProtection="0"/>
    <xf numFmtId="0" fontId="6" fillId="0" borderId="0" applyFill="0" applyBorder="0">
      <alignment vertical="center"/>
    </xf>
    <xf numFmtId="0" fontId="6" fillId="0" borderId="0" applyFill="0" applyBorder="0">
      <alignment vertical="center"/>
    </xf>
    <xf numFmtId="0" fontId="6" fillId="0" borderId="0" applyFill="0" applyBorder="0">
      <alignment vertical="center"/>
    </xf>
    <xf numFmtId="0" fontId="6" fillId="0" borderId="0" applyFill="0" applyBorder="0">
      <alignment vertical="center"/>
    </xf>
    <xf numFmtId="0" fontId="6" fillId="0" borderId="0" applyFill="0" applyBorder="0">
      <alignment vertical="center"/>
    </xf>
    <xf numFmtId="0" fontId="192" fillId="0" borderId="0">
      <alignment horizontal="left"/>
    </xf>
    <xf numFmtId="294" fontId="193" fillId="50" borderId="36"/>
    <xf numFmtId="0" fontId="193" fillId="50" borderId="36" applyNumberFormat="0" applyProtection="0"/>
    <xf numFmtId="0" fontId="194" fillId="0" borderId="0" applyFill="0" applyBorder="0">
      <alignment vertical="center"/>
    </xf>
    <xf numFmtId="0" fontId="195" fillId="0" borderId="5">
      <alignment horizontal="left" vertical="top"/>
    </xf>
    <xf numFmtId="0" fontId="6" fillId="0" borderId="65" applyNumberFormat="0"/>
    <xf numFmtId="0" fontId="6" fillId="0" borderId="65" applyNumberFormat="0"/>
    <xf numFmtId="0" fontId="6" fillId="0" borderId="65" applyNumberFormat="0"/>
    <xf numFmtId="0" fontId="6" fillId="0" borderId="65" applyNumberFormat="0"/>
    <xf numFmtId="0" fontId="6" fillId="0" borderId="65" applyNumberFormat="0"/>
    <xf numFmtId="0" fontId="6" fillId="0" borderId="65" applyNumberFormat="0"/>
    <xf numFmtId="0" fontId="6" fillId="0" borderId="65" applyNumberFormat="0"/>
    <xf numFmtId="0" fontId="6" fillId="0" borderId="65" applyNumberFormat="0"/>
    <xf numFmtId="222" fontId="6" fillId="0" borderId="65" applyNumberFormat="0"/>
    <xf numFmtId="222" fontId="6" fillId="0" borderId="65" applyNumberFormat="0"/>
    <xf numFmtId="222" fontId="6" fillId="0" borderId="65" applyNumberFormat="0"/>
    <xf numFmtId="222" fontId="6" fillId="0" borderId="65" applyNumberFormat="0"/>
    <xf numFmtId="222" fontId="6" fillId="0" borderId="65" applyNumberFormat="0"/>
    <xf numFmtId="222" fontId="6" fillId="0" borderId="65" applyNumberFormat="0"/>
    <xf numFmtId="222" fontId="6" fillId="0" borderId="65" applyNumberFormat="0"/>
    <xf numFmtId="222" fontId="6" fillId="0" borderId="65" applyNumberFormat="0"/>
    <xf numFmtId="222" fontId="6" fillId="0" borderId="65" applyNumberFormat="0"/>
    <xf numFmtId="222" fontId="6" fillId="0" borderId="65" applyNumberFormat="0"/>
    <xf numFmtId="0" fontId="82" fillId="0" borderId="0" applyFill="0" applyBorder="0">
      <alignment vertical="center"/>
    </xf>
    <xf numFmtId="0" fontId="82" fillId="0" borderId="0" applyFill="0" applyBorder="0">
      <alignment vertical="center"/>
    </xf>
    <xf numFmtId="0" fontId="82" fillId="0" borderId="0" applyFill="0" applyBorder="0">
      <alignment vertical="center"/>
    </xf>
    <xf numFmtId="0" fontId="82" fillId="0" borderId="0" applyFill="0" applyBorder="0">
      <alignment vertical="center"/>
    </xf>
    <xf numFmtId="0" fontId="82" fillId="0" borderId="0" applyFill="0" applyBorder="0">
      <alignment vertical="center"/>
    </xf>
    <xf numFmtId="0" fontId="82" fillId="0" borderId="0" applyFill="0" applyBorder="0">
      <alignment vertical="center"/>
    </xf>
    <xf numFmtId="0" fontId="82" fillId="0" borderId="0" applyFill="0" applyBorder="0">
      <alignment vertical="center"/>
    </xf>
    <xf numFmtId="0" fontId="82" fillId="0" borderId="0" applyFill="0" applyBorder="0">
      <alignment vertical="center"/>
    </xf>
    <xf numFmtId="0" fontId="82" fillId="0" borderId="0" applyFill="0" applyBorder="0">
      <alignment vertical="center"/>
    </xf>
    <xf numFmtId="0" fontId="82" fillId="0" borderId="0" applyFill="0" applyBorder="0">
      <alignment vertical="center"/>
    </xf>
    <xf numFmtId="0" fontId="82" fillId="0" borderId="0" applyFill="0" applyBorder="0">
      <alignment vertical="center"/>
    </xf>
    <xf numFmtId="0" fontId="82" fillId="0" borderId="0" applyFill="0" applyBorder="0">
      <alignment vertical="center"/>
    </xf>
    <xf numFmtId="0" fontId="82" fillId="0" borderId="0" applyFill="0" applyBorder="0">
      <alignment vertical="center"/>
    </xf>
    <xf numFmtId="0" fontId="82" fillId="0" borderId="0" applyFill="0" applyBorder="0">
      <alignment vertical="center"/>
    </xf>
    <xf numFmtId="0" fontId="82" fillId="0" borderId="0" applyFill="0" applyBorder="0">
      <alignment vertical="center"/>
    </xf>
    <xf numFmtId="0" fontId="82" fillId="0" borderId="0" applyFill="0" applyBorder="0">
      <alignment vertical="center"/>
    </xf>
    <xf numFmtId="0" fontId="154" fillId="0" borderId="0">
      <alignment horizontal="left"/>
    </xf>
    <xf numFmtId="0" fontId="196" fillId="0" borderId="0" applyNumberFormat="0" applyFill="0" applyAlignment="0" applyProtection="0"/>
    <xf numFmtId="0" fontId="197" fillId="0" borderId="0" applyFill="0" applyBorder="0">
      <alignment vertical="center"/>
    </xf>
    <xf numFmtId="0" fontId="198" fillId="0" borderId="5">
      <alignment horizontal="left" vertical="top"/>
    </xf>
    <xf numFmtId="0" fontId="73" fillId="0" borderId="0" applyFill="0" applyBorder="0">
      <alignment vertical="center"/>
    </xf>
    <xf numFmtId="0" fontId="73" fillId="0" borderId="0" applyFill="0" applyBorder="0">
      <alignment vertical="center"/>
    </xf>
    <xf numFmtId="0" fontId="73" fillId="0" borderId="0" applyFill="0" applyBorder="0">
      <alignment vertical="center"/>
    </xf>
    <xf numFmtId="0" fontId="73" fillId="0" borderId="0" applyFill="0" applyBorder="0">
      <alignment vertical="center"/>
    </xf>
    <xf numFmtId="0" fontId="73" fillId="0" borderId="0" applyFill="0" applyBorder="0">
      <alignment vertical="center"/>
    </xf>
    <xf numFmtId="0" fontId="73" fillId="0" borderId="0" applyFill="0" applyBorder="0">
      <alignment vertical="center"/>
    </xf>
    <xf numFmtId="0" fontId="73" fillId="0" borderId="0" applyFill="0" applyBorder="0">
      <alignment vertical="center"/>
    </xf>
    <xf numFmtId="0" fontId="73" fillId="0" borderId="0" applyFill="0" applyBorder="0">
      <alignment vertical="center"/>
    </xf>
    <xf numFmtId="0" fontId="73" fillId="0" borderId="0" applyFill="0" applyBorder="0">
      <alignment vertical="center"/>
    </xf>
    <xf numFmtId="0" fontId="84" fillId="0" borderId="66" applyNumberFormat="0" applyFill="0" applyAlignment="0" applyProtection="0"/>
    <xf numFmtId="0" fontId="84" fillId="0" borderId="66" applyNumberFormat="0" applyFill="0" applyAlignment="0" applyProtection="0"/>
    <xf numFmtId="0" fontId="84" fillId="0" borderId="66" applyNumberFormat="0" applyFill="0" applyAlignment="0" applyProtection="0"/>
    <xf numFmtId="0" fontId="84" fillId="0" borderId="66" applyNumberFormat="0" applyFill="0" applyAlignment="0" applyProtection="0"/>
    <xf numFmtId="0" fontId="84" fillId="0" borderId="66" applyNumberFormat="0" applyFill="0" applyAlignment="0" applyProtection="0"/>
    <xf numFmtId="0" fontId="84" fillId="0" borderId="66" applyNumberFormat="0" applyFill="0" applyAlignment="0" applyProtection="0"/>
    <xf numFmtId="0" fontId="84" fillId="0" borderId="66" applyNumberFormat="0" applyFill="0" applyAlignment="0" applyProtection="0"/>
    <xf numFmtId="0" fontId="84" fillId="0" borderId="66" applyNumberFormat="0" applyFill="0" applyAlignment="0" applyProtection="0"/>
    <xf numFmtId="0" fontId="84" fillId="0" borderId="67" applyNumberFormat="0" applyFill="0" applyAlignment="0" applyProtection="0"/>
    <xf numFmtId="0" fontId="84" fillId="0" borderId="67" applyNumberFormat="0" applyFill="0" applyAlignment="0" applyProtection="0"/>
    <xf numFmtId="0" fontId="84" fillId="0" borderId="66" applyNumberFormat="0" applyFill="0" applyAlignment="0" applyProtection="0"/>
    <xf numFmtId="0" fontId="84" fillId="0" borderId="66" applyNumberFormat="0" applyFill="0" applyAlignment="0" applyProtection="0"/>
    <xf numFmtId="0" fontId="84" fillId="0" borderId="66" applyNumberFormat="0" applyFill="0" applyAlignment="0" applyProtection="0"/>
    <xf numFmtId="0" fontId="84" fillId="0" borderId="67" applyNumberFormat="0" applyFill="0" applyAlignment="0" applyProtection="0"/>
    <xf numFmtId="0" fontId="84" fillId="0" borderId="67" applyNumberFormat="0" applyFill="0" applyAlignment="0" applyProtection="0"/>
    <xf numFmtId="0" fontId="84" fillId="0" borderId="66" applyNumberFormat="0" applyFill="0" applyAlignment="0" applyProtection="0"/>
    <xf numFmtId="0" fontId="84" fillId="0" borderId="66" applyNumberFormat="0" applyFill="0" applyAlignment="0" applyProtection="0"/>
    <xf numFmtId="0" fontId="84" fillId="0" borderId="66" applyNumberFormat="0" applyFill="0" applyAlignment="0" applyProtection="0"/>
    <xf numFmtId="0" fontId="84" fillId="0" borderId="66" applyNumberFormat="0" applyFill="0" applyAlignment="0" applyProtection="0"/>
    <xf numFmtId="0" fontId="84" fillId="0" borderId="66" applyNumberFormat="0" applyFill="0" applyAlignment="0" applyProtection="0"/>
    <xf numFmtId="0" fontId="84" fillId="0" borderId="66" applyNumberFormat="0" applyFill="0" applyAlignment="0" applyProtection="0"/>
    <xf numFmtId="0" fontId="84" fillId="0" borderId="66" applyNumberFormat="0" applyFill="0" applyAlignment="0" applyProtection="0"/>
    <xf numFmtId="0" fontId="84" fillId="0" borderId="66" applyNumberFormat="0" applyFill="0" applyAlignment="0" applyProtection="0"/>
    <xf numFmtId="0" fontId="84" fillId="0" borderId="66" applyNumberFormat="0" applyFill="0" applyAlignment="0" applyProtection="0"/>
    <xf numFmtId="0" fontId="84" fillId="0" borderId="66" applyNumberFormat="0" applyFill="0" applyAlignment="0" applyProtection="0"/>
    <xf numFmtId="0" fontId="84" fillId="0" borderId="66" applyNumberFormat="0" applyFill="0" applyAlignment="0" applyProtection="0"/>
    <xf numFmtId="0" fontId="84" fillId="0" borderId="66" applyNumberFormat="0" applyFill="0" applyAlignment="0" applyProtection="0"/>
    <xf numFmtId="0" fontId="84" fillId="0" borderId="66" applyNumberFormat="0" applyFill="0" applyAlignment="0" applyProtection="0"/>
    <xf numFmtId="0" fontId="84" fillId="0" borderId="66" applyNumberFormat="0" applyFill="0" applyAlignment="0" applyProtection="0"/>
    <xf numFmtId="0" fontId="199" fillId="0" borderId="68" applyNumberFormat="0" applyFill="0" applyAlignment="0" applyProtection="0"/>
    <xf numFmtId="0" fontId="200" fillId="0" borderId="66" applyNumberFormat="0" applyFill="0" applyAlignment="0" applyProtection="0"/>
    <xf numFmtId="0" fontId="84" fillId="0" borderId="66" applyNumberFormat="0" applyFill="0" applyAlignment="0" applyProtection="0"/>
    <xf numFmtId="0" fontId="84" fillId="0" borderId="66" applyNumberFormat="0" applyFill="0" applyAlignment="0" applyProtection="0"/>
    <xf numFmtId="0" fontId="84" fillId="0" borderId="66" applyNumberFormat="0" applyFill="0" applyAlignment="0" applyProtection="0"/>
    <xf numFmtId="0" fontId="199" fillId="0" borderId="68" applyNumberFormat="0" applyFill="0" applyAlignment="0" applyProtection="0"/>
    <xf numFmtId="0" fontId="199" fillId="0" borderId="68" applyNumberFormat="0" applyFill="0" applyAlignment="0" applyProtection="0"/>
    <xf numFmtId="0" fontId="84" fillId="0" borderId="66" applyNumberFormat="0" applyFill="0" applyAlignment="0" applyProtection="0"/>
    <xf numFmtId="0" fontId="84" fillId="0" borderId="66" applyNumberFormat="0" applyFill="0" applyAlignment="0" applyProtection="0"/>
    <xf numFmtId="0" fontId="84" fillId="0" borderId="66" applyNumberFormat="0" applyFill="0" applyAlignment="0" applyProtection="0"/>
    <xf numFmtId="0" fontId="84" fillId="0" borderId="66" applyNumberFormat="0" applyFill="0" applyAlignment="0" applyProtection="0"/>
    <xf numFmtId="0" fontId="84" fillId="0" borderId="66" applyNumberFormat="0" applyFill="0" applyAlignment="0" applyProtection="0"/>
    <xf numFmtId="0" fontId="84" fillId="0" borderId="66" applyNumberFormat="0" applyFill="0" applyAlignment="0" applyProtection="0"/>
    <xf numFmtId="0" fontId="73" fillId="0" borderId="0" applyFill="0" applyBorder="0">
      <alignment vertical="center"/>
    </xf>
    <xf numFmtId="0" fontId="199" fillId="0" borderId="68" applyNumberFormat="0" applyFill="0" applyAlignment="0" applyProtection="0"/>
    <xf numFmtId="0" fontId="199" fillId="0" borderId="68" applyNumberFormat="0" applyFill="0" applyAlignment="0" applyProtection="0"/>
    <xf numFmtId="0" fontId="199" fillId="0" borderId="68" applyNumberFormat="0" applyFill="0" applyAlignment="0" applyProtection="0"/>
    <xf numFmtId="0" fontId="199" fillId="0" borderId="68" applyNumberFormat="0" applyFill="0" applyAlignment="0" applyProtection="0"/>
    <xf numFmtId="0" fontId="199" fillId="0" borderId="68" applyNumberFormat="0" applyFill="0" applyAlignment="0" applyProtection="0"/>
    <xf numFmtId="0" fontId="199" fillId="0" borderId="68" applyNumberFormat="0" applyFill="0" applyAlignment="0" applyProtection="0"/>
    <xf numFmtId="0" fontId="73" fillId="0" borderId="0" applyFill="0" applyBorder="0">
      <alignment vertical="center"/>
    </xf>
    <xf numFmtId="0" fontId="73" fillId="0" borderId="0" applyFill="0" applyBorder="0">
      <alignment vertical="center"/>
    </xf>
    <xf numFmtId="0" fontId="73" fillId="0" borderId="0" applyFill="0" applyBorder="0">
      <alignment vertical="center"/>
    </xf>
    <xf numFmtId="0" fontId="73" fillId="0" borderId="0" applyFill="0" applyBorder="0">
      <alignment vertical="center"/>
    </xf>
    <xf numFmtId="0" fontId="73" fillId="0" borderId="0" applyFill="0" applyBorder="0">
      <alignment vertical="center"/>
    </xf>
    <xf numFmtId="0" fontId="201" fillId="0" borderId="0" applyNumberFormat="0" applyFill="0" applyAlignment="0" applyProtection="0"/>
    <xf numFmtId="0" fontId="202" fillId="0" borderId="0" applyFill="0" applyBorder="0">
      <alignment vertical="center"/>
    </xf>
    <xf numFmtId="0" fontId="203" fillId="0" borderId="0">
      <alignment horizontal="left"/>
    </xf>
    <xf numFmtId="0" fontId="4" fillId="0" borderId="0" applyFill="0" applyBorder="0">
      <alignment vertical="center"/>
    </xf>
    <xf numFmtId="0" fontId="4" fillId="0" borderId="0" applyFill="0" applyBorder="0">
      <alignment vertical="center"/>
    </xf>
    <xf numFmtId="0" fontId="4" fillId="0" borderId="0" applyFill="0" applyBorder="0">
      <alignment vertical="center"/>
    </xf>
    <xf numFmtId="0" fontId="4" fillId="0" borderId="0" applyFill="0" applyBorder="0">
      <alignment vertical="center"/>
    </xf>
    <xf numFmtId="0" fontId="4" fillId="0" borderId="0" applyFill="0" applyBorder="0">
      <alignment vertical="center"/>
    </xf>
    <xf numFmtId="0" fontId="4" fillId="0" borderId="0" applyFill="0" applyBorder="0">
      <alignment vertical="center"/>
    </xf>
    <xf numFmtId="0" fontId="4" fillId="0" borderId="0" applyFill="0" applyBorder="0">
      <alignment vertical="center"/>
    </xf>
    <xf numFmtId="0" fontId="4" fillId="0" borderId="0" applyFill="0" applyBorder="0">
      <alignment vertical="center"/>
    </xf>
    <xf numFmtId="0" fontId="4" fillId="0" borderId="0" applyFill="0" applyBorder="0">
      <alignment vertical="center"/>
    </xf>
    <xf numFmtId="0" fontId="4" fillId="0" borderId="0" applyFill="0" applyBorder="0">
      <alignment vertical="center"/>
    </xf>
    <xf numFmtId="0" fontId="199" fillId="0" borderId="0" applyNumberFormat="0" applyFill="0" applyBorder="0" applyAlignment="0" applyProtection="0"/>
    <xf numFmtId="0" fontId="4" fillId="0" borderId="0" applyFill="0" applyBorder="0">
      <alignment vertical="center"/>
    </xf>
    <xf numFmtId="0" fontId="4" fillId="0" borderId="0" applyFill="0" applyBorder="0">
      <alignment vertical="center"/>
    </xf>
    <xf numFmtId="0" fontId="4" fillId="0" borderId="0" applyFill="0" applyBorder="0">
      <alignment vertical="center"/>
    </xf>
    <xf numFmtId="0" fontId="4" fillId="0" borderId="0" applyFill="0" applyBorder="0">
      <alignment vertical="center"/>
    </xf>
    <xf numFmtId="0" fontId="4" fillId="0" borderId="0" applyFill="0" applyBorder="0">
      <alignment vertical="center"/>
    </xf>
    <xf numFmtId="0" fontId="204" fillId="0" borderId="0" applyFill="0" applyBorder="0">
      <alignment vertical="center"/>
    </xf>
    <xf numFmtId="222" fontId="6" fillId="0" borderId="65" applyNumberFormat="0"/>
    <xf numFmtId="0" fontId="6" fillId="0" borderId="65" applyNumberFormat="0"/>
    <xf numFmtId="0" fontId="6" fillId="0" borderId="65" applyNumberFormat="0"/>
    <xf numFmtId="0" fontId="6" fillId="0" borderId="65" applyNumberFormat="0"/>
    <xf numFmtId="0" fontId="6" fillId="0" borderId="65" applyNumberFormat="0"/>
    <xf numFmtId="0" fontId="6" fillId="0" borderId="65" applyNumberFormat="0"/>
    <xf numFmtId="0" fontId="6" fillId="0" borderId="65" applyNumberFormat="0"/>
    <xf numFmtId="0" fontId="6" fillId="0" borderId="65" applyNumberFormat="0"/>
    <xf numFmtId="0" fontId="6" fillId="0" borderId="65" applyNumberFormat="0"/>
    <xf numFmtId="222" fontId="6" fillId="0" borderId="65" applyNumberFormat="0"/>
    <xf numFmtId="222" fontId="6" fillId="0" borderId="65" applyNumberFormat="0"/>
    <xf numFmtId="222" fontId="6" fillId="0" borderId="65" applyNumberFormat="0"/>
    <xf numFmtId="0" fontId="6" fillId="0" borderId="65" applyNumberFormat="0"/>
    <xf numFmtId="0" fontId="6" fillId="0" borderId="65" applyNumberFormat="0"/>
    <xf numFmtId="0" fontId="6" fillId="0" borderId="65" applyNumberFormat="0"/>
    <xf numFmtId="0" fontId="6" fillId="0" borderId="65" applyNumberFormat="0"/>
    <xf numFmtId="0" fontId="6" fillId="0" borderId="65" applyNumberFormat="0"/>
    <xf numFmtId="0" fontId="6" fillId="0" borderId="65" applyNumberFormat="0"/>
    <xf numFmtId="0" fontId="6" fillId="0" borderId="65" applyNumberFormat="0"/>
    <xf numFmtId="0" fontId="6" fillId="0" borderId="65" applyNumberFormat="0"/>
    <xf numFmtId="0" fontId="6" fillId="0" borderId="65" applyNumberFormat="0"/>
    <xf numFmtId="0" fontId="6" fillId="0" borderId="65" applyNumberFormat="0"/>
    <xf numFmtId="0" fontId="6" fillId="0" borderId="65" applyNumberFormat="0"/>
    <xf numFmtId="0" fontId="6" fillId="0" borderId="65" applyNumberFormat="0"/>
    <xf numFmtId="0" fontId="6" fillId="0" borderId="65" applyNumberFormat="0"/>
    <xf numFmtId="0" fontId="6" fillId="0" borderId="65" applyNumberFormat="0"/>
    <xf numFmtId="0" fontId="6" fillId="0" borderId="65" applyNumberFormat="0"/>
    <xf numFmtId="0" fontId="6" fillId="0" borderId="65" applyNumberFormat="0"/>
    <xf numFmtId="0" fontId="6" fillId="0" borderId="65" applyNumberFormat="0"/>
    <xf numFmtId="0" fontId="6" fillId="0" borderId="65" applyNumberFormat="0"/>
    <xf numFmtId="0" fontId="6" fillId="0" borderId="65" applyNumberFormat="0"/>
    <xf numFmtId="0" fontId="6" fillId="0" borderId="65" applyNumberFormat="0"/>
    <xf numFmtId="0" fontId="6" fillId="0" borderId="65" applyNumberFormat="0"/>
    <xf numFmtId="0" fontId="6" fillId="0" borderId="65" applyNumberFormat="0"/>
    <xf numFmtId="0" fontId="6" fillId="0" borderId="65" applyNumberFormat="0"/>
    <xf numFmtId="0" fontId="6" fillId="0" borderId="65" applyNumberFormat="0"/>
    <xf numFmtId="5" fontId="205" fillId="0" borderId="0">
      <alignment horizontal="left"/>
    </xf>
    <xf numFmtId="38" fontId="109" fillId="0" borderId="0"/>
    <xf numFmtId="0" fontId="109" fillId="0" borderId="0">
      <alignment horizontal="left"/>
    </xf>
    <xf numFmtId="222" fontId="109" fillId="0" borderId="0">
      <alignment horizontal="left"/>
    </xf>
    <xf numFmtId="222" fontId="109" fillId="0" borderId="0">
      <alignment horizontal="left"/>
    </xf>
    <xf numFmtId="207" fontId="6" fillId="0" borderId="0" applyProtection="0"/>
    <xf numFmtId="295" fontId="33" fillId="0" borderId="0" applyAlignment="0">
      <alignment horizontal="right"/>
      <protection hidden="1"/>
    </xf>
    <xf numFmtId="0" fontId="206" fillId="0" borderId="18" applyBorder="0"/>
    <xf numFmtId="0" fontId="206" fillId="0" borderId="18" applyBorder="0"/>
    <xf numFmtId="0" fontId="207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209" fillId="0" borderId="0" applyNumberFormat="0" applyFill="0" applyBorder="0">
      <alignment horizontal="left"/>
      <protection locked="0"/>
    </xf>
    <xf numFmtId="0" fontId="88" fillId="0" borderId="0" applyFill="0" applyBorder="0">
      <alignment horizontal="center" vertical="center"/>
    </xf>
    <xf numFmtId="222" fontId="88" fillId="0" borderId="0" applyFill="0" applyBorder="0">
      <alignment horizontal="center" vertical="center"/>
      <protection locked="0"/>
    </xf>
    <xf numFmtId="0" fontId="88" fillId="0" borderId="0" applyFill="0" applyBorder="0">
      <alignment horizontal="center" vertical="center"/>
    </xf>
    <xf numFmtId="0" fontId="210" fillId="0" borderId="0" applyFill="0" applyBorder="0">
      <alignment vertical="center"/>
    </xf>
    <xf numFmtId="0" fontId="211" fillId="0" borderId="0" applyFill="0" applyBorder="0">
      <alignment vertical="center"/>
    </xf>
    <xf numFmtId="0" fontId="212" fillId="0" borderId="0" applyFill="0" applyBorder="0">
      <alignment vertical="center"/>
    </xf>
    <xf numFmtId="0" fontId="213" fillId="0" borderId="0" applyFill="0" applyBorder="0">
      <alignment vertical="center"/>
    </xf>
    <xf numFmtId="0" fontId="213" fillId="0" borderId="0" applyFill="0" applyBorder="0">
      <alignment vertical="center"/>
    </xf>
    <xf numFmtId="249" fontId="3" fillId="37" borderId="0" applyFont="0" applyBorder="0">
      <alignment horizontal="right"/>
    </xf>
    <xf numFmtId="249" fontId="3" fillId="37" borderId="0" applyFont="0" applyBorder="0">
      <alignment horizontal="right"/>
    </xf>
    <xf numFmtId="249" fontId="3" fillId="37" borderId="0" applyFont="0" applyBorder="0">
      <alignment horizontal="right"/>
    </xf>
    <xf numFmtId="165" fontId="3" fillId="37" borderId="0" applyFont="0" applyBorder="0" applyAlignment="0"/>
    <xf numFmtId="165" fontId="3" fillId="37" borderId="0" applyFont="0" applyBorder="0" applyAlignment="0"/>
    <xf numFmtId="165" fontId="3" fillId="37" borderId="0" applyFont="0" applyBorder="0" applyAlignment="0"/>
    <xf numFmtId="249" fontId="3" fillId="37" borderId="0" applyFont="0" applyBorder="0">
      <alignment horizontal="right"/>
    </xf>
    <xf numFmtId="0" fontId="3" fillId="0" borderId="0" applyFill="0"/>
    <xf numFmtId="291" fontId="179" fillId="25" borderId="47" applyBorder="0">
      <alignment horizontal="left" vertical="center" wrapText="1" indent="1"/>
    </xf>
    <xf numFmtId="207" fontId="34" fillId="0" borderId="69" applyProtection="0"/>
    <xf numFmtId="207" fontId="34" fillId="0" borderId="69" applyProtection="0"/>
    <xf numFmtId="207" fontId="34" fillId="0" borderId="69" applyProtection="0"/>
    <xf numFmtId="296" fontId="214" fillId="0" borderId="69">
      <alignment horizontal="right"/>
      <protection locked="0"/>
    </xf>
    <xf numFmtId="10" fontId="4" fillId="37" borderId="21" applyNumberFormat="0" applyBorder="0" applyAlignment="0" applyProtection="0"/>
    <xf numFmtId="10" fontId="4" fillId="37" borderId="21" applyNumberFormat="0" applyBorder="0" applyAlignment="0" applyProtection="0"/>
    <xf numFmtId="10" fontId="4" fillId="37" borderId="21" applyNumberFormat="0" applyBorder="0" applyAlignment="0" applyProtection="0"/>
    <xf numFmtId="10" fontId="4" fillId="37" borderId="21" applyNumberFormat="0" applyBorder="0" applyAlignment="0" applyProtection="0"/>
    <xf numFmtId="10" fontId="4" fillId="37" borderId="21" applyNumberFormat="0" applyBorder="0" applyAlignment="0" applyProtection="0"/>
    <xf numFmtId="10" fontId="4" fillId="37" borderId="21" applyNumberFormat="0" applyBorder="0" applyAlignment="0" applyProtection="0"/>
    <xf numFmtId="10" fontId="4" fillId="37" borderId="21" applyNumberFormat="0" applyBorder="0" applyAlignment="0" applyProtection="0"/>
    <xf numFmtId="10" fontId="4" fillId="37" borderId="21" applyNumberFormat="0" applyBorder="0" applyAlignment="0" applyProtection="0"/>
    <xf numFmtId="10" fontId="4" fillId="37" borderId="21" applyNumberFormat="0" applyBorder="0" applyAlignment="0" applyProtection="0"/>
    <xf numFmtId="10" fontId="4" fillId="37" borderId="21" applyNumberFormat="0" applyBorder="0" applyAlignment="0" applyProtection="0"/>
    <xf numFmtId="10" fontId="4" fillId="37" borderId="21" applyNumberFormat="0" applyBorder="0" applyAlignment="0" applyProtection="0"/>
    <xf numFmtId="10" fontId="4" fillId="37" borderId="21" applyNumberFormat="0" applyBorder="0" applyAlignment="0" applyProtection="0"/>
    <xf numFmtId="10" fontId="4" fillId="37" borderId="21" applyNumberFormat="0" applyBorder="0" applyAlignment="0" applyProtection="0"/>
    <xf numFmtId="10" fontId="4" fillId="37" borderId="21" applyNumberFormat="0" applyBorder="0" applyAlignment="0" applyProtection="0"/>
    <xf numFmtId="10" fontId="4" fillId="37" borderId="21" applyNumberFormat="0" applyBorder="0" applyAlignment="0" applyProtection="0"/>
    <xf numFmtId="10" fontId="4" fillId="37" borderId="21" applyNumberFormat="0" applyBorder="0" applyAlignment="0" applyProtection="0"/>
    <xf numFmtId="10" fontId="4" fillId="37" borderId="21" applyNumberFormat="0" applyBorder="0" applyAlignment="0" applyProtection="0"/>
    <xf numFmtId="10" fontId="4" fillId="37" borderId="21" applyNumberFormat="0" applyBorder="0" applyAlignment="0" applyProtection="0"/>
    <xf numFmtId="10" fontId="4" fillId="37" borderId="21" applyNumberFormat="0" applyBorder="0" applyAlignment="0" applyProtection="0"/>
    <xf numFmtId="10" fontId="4" fillId="37" borderId="21" applyNumberFormat="0" applyBorder="0" applyAlignment="0" applyProtection="0"/>
    <xf numFmtId="10" fontId="4" fillId="37" borderId="21" applyNumberFormat="0" applyBorder="0" applyAlignment="0" applyProtection="0"/>
    <xf numFmtId="10" fontId="4" fillId="37" borderId="21" applyNumberFormat="0" applyBorder="0" applyAlignment="0" applyProtection="0"/>
    <xf numFmtId="10" fontId="4" fillId="37" borderId="21" applyNumberFormat="0" applyBorder="0" applyAlignment="0" applyProtection="0"/>
    <xf numFmtId="10" fontId="4" fillId="37" borderId="21" applyNumberFormat="0" applyBorder="0" applyAlignment="0" applyProtection="0"/>
    <xf numFmtId="10" fontId="4" fillId="37" borderId="21" applyNumberFormat="0" applyBorder="0" applyAlignment="0" applyProtection="0"/>
    <xf numFmtId="10" fontId="4" fillId="37" borderId="21" applyNumberFormat="0" applyBorder="0" applyAlignment="0" applyProtection="0"/>
    <xf numFmtId="9" fontId="11" fillId="0" borderId="0" applyNumberFormat="0" applyBorder="0">
      <protection locked="0"/>
    </xf>
    <xf numFmtId="9" fontId="11" fillId="0" borderId="0" applyNumberFormat="0" applyBorder="0">
      <protection locked="0"/>
    </xf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0" fontId="91" fillId="16" borderId="27" applyNumberFormat="0" applyAlignment="0" applyProtection="0"/>
    <xf numFmtId="9" fontId="11" fillId="0" borderId="0" applyNumberFormat="0" applyBorder="0">
      <protection locked="0"/>
    </xf>
    <xf numFmtId="9" fontId="11" fillId="0" borderId="0" applyNumberFormat="0" applyBorder="0">
      <protection locked="0"/>
    </xf>
    <xf numFmtId="9" fontId="11" fillId="0" borderId="0" applyNumberFormat="0" applyBorder="0">
      <protection locked="0"/>
    </xf>
    <xf numFmtId="9" fontId="11" fillId="0" borderId="0" applyNumberFormat="0" applyBorder="0">
      <protection locked="0"/>
    </xf>
    <xf numFmtId="9" fontId="11" fillId="0" borderId="0" applyNumberFormat="0" applyBorder="0">
      <protection locked="0"/>
    </xf>
    <xf numFmtId="9" fontId="11" fillId="0" borderId="0" applyNumberFormat="0" applyBorder="0">
      <protection locked="0"/>
    </xf>
    <xf numFmtId="9" fontId="11" fillId="0" borderId="0" applyNumberFormat="0" applyBorder="0">
      <protection locked="0"/>
    </xf>
    <xf numFmtId="0" fontId="156" fillId="0" borderId="0" applyFill="0" applyBorder="0">
      <alignment vertical="center"/>
    </xf>
    <xf numFmtId="297" fontId="134" fillId="0" borderId="0" applyFill="0" applyBorder="0">
      <alignment horizontal="center" vertical="center"/>
    </xf>
    <xf numFmtId="286" fontId="134" fillId="0" borderId="0" applyFill="0" applyBorder="0">
      <alignment horizontal="right" vertical="center"/>
    </xf>
    <xf numFmtId="298" fontId="134" fillId="0" borderId="0" applyFill="0" applyBorder="0">
      <alignment horizontal="center" vertical="center"/>
    </xf>
    <xf numFmtId="299" fontId="134" fillId="0" borderId="0" applyFill="0" applyBorder="0">
      <alignment horizontal="center" vertical="center"/>
    </xf>
    <xf numFmtId="300" fontId="134" fillId="0" borderId="0" applyFill="0" applyBorder="0">
      <alignment horizontal="center" vertical="center"/>
    </xf>
    <xf numFmtId="240" fontId="134" fillId="0" borderId="0" applyFill="0" applyBorder="0">
      <alignment horizontal="right" vertical="center"/>
    </xf>
    <xf numFmtId="0" fontId="215" fillId="0" borderId="0" applyFill="0" applyBorder="0">
      <alignment vertical="center"/>
    </xf>
    <xf numFmtId="0" fontId="216" fillId="0" borderId="0" applyFill="0" applyBorder="0">
      <alignment vertical="center"/>
    </xf>
    <xf numFmtId="0" fontId="178" fillId="0" borderId="0" applyFill="0" applyBorder="0">
      <alignment vertical="center"/>
    </xf>
    <xf numFmtId="0" fontId="134" fillId="0" borderId="0" applyFill="0" applyBorder="0">
      <alignment vertical="center"/>
    </xf>
    <xf numFmtId="5" fontId="134" fillId="0" borderId="0" applyFill="0" applyBorder="0">
      <alignment horizontal="center" vertical="center"/>
    </xf>
    <xf numFmtId="226" fontId="134" fillId="0" borderId="0" applyFill="0" applyBorder="0">
      <alignment horizontal="center" vertical="center"/>
    </xf>
    <xf numFmtId="227" fontId="134" fillId="0" borderId="0" applyFill="0" applyBorder="0">
      <alignment horizontal="center" vertical="center"/>
    </xf>
    <xf numFmtId="37" fontId="134" fillId="0" borderId="0" applyFill="0" applyBorder="0">
      <alignment horizontal="center" vertical="center"/>
    </xf>
    <xf numFmtId="228" fontId="134" fillId="0" borderId="0" applyFill="0" applyBorder="0">
      <alignment horizontal="center" vertical="center"/>
    </xf>
    <xf numFmtId="0" fontId="134" fillId="0" borderId="0" applyFill="0" applyBorder="0">
      <alignment horizontal="center" vertical="center"/>
    </xf>
    <xf numFmtId="301" fontId="134" fillId="0" borderId="0" applyFill="0" applyBorder="0">
      <alignment horizontal="center" vertical="center"/>
    </xf>
    <xf numFmtId="0" fontId="217" fillId="0" borderId="0" applyFill="0" applyBorder="0">
      <alignment vertical="center"/>
    </xf>
    <xf numFmtId="0" fontId="34" fillId="0" borderId="69">
      <protection locked="0"/>
    </xf>
    <xf numFmtId="0" fontId="34" fillId="0" borderId="69">
      <protection locked="0"/>
    </xf>
    <xf numFmtId="0" fontId="34" fillId="0" borderId="69">
      <protection locked="0"/>
    </xf>
    <xf numFmtId="197" fontId="3" fillId="44" borderId="0" applyFont="0" applyBorder="0" applyAlignment="0">
      <alignment horizontal="right"/>
      <protection locked="0"/>
    </xf>
    <xf numFmtId="197" fontId="3" fillId="44" borderId="0" applyFont="0" applyBorder="0" applyAlignment="0">
      <alignment horizontal="right"/>
      <protection locked="0"/>
    </xf>
    <xf numFmtId="197" fontId="3" fillId="45" borderId="0" applyFont="0" applyBorder="0" applyAlignment="0">
      <alignment horizontal="right"/>
      <protection locked="0"/>
    </xf>
    <xf numFmtId="10" fontId="3" fillId="44" borderId="0" applyFont="0" applyBorder="0">
      <alignment horizontal="right"/>
      <protection locked="0"/>
    </xf>
    <xf numFmtId="10" fontId="3" fillId="44" borderId="0" applyFont="0" applyBorder="0">
      <alignment horizontal="right"/>
      <protection locked="0"/>
    </xf>
    <xf numFmtId="10" fontId="3" fillId="44" borderId="0" applyFont="0" applyBorder="0">
      <alignment horizontal="right"/>
      <protection locked="0"/>
    </xf>
    <xf numFmtId="197" fontId="3" fillId="44" borderId="0" applyFont="0" applyBorder="0" applyAlignment="0">
      <alignment horizontal="right"/>
      <protection locked="0"/>
    </xf>
    <xf numFmtId="3" fontId="3" fillId="99" borderId="0" applyFont="0" applyBorder="0">
      <protection locked="0"/>
    </xf>
    <xf numFmtId="3" fontId="3" fillId="99" borderId="0" applyFont="0" applyBorder="0">
      <protection locked="0"/>
    </xf>
    <xf numFmtId="3" fontId="3" fillId="99" borderId="0" applyFont="0" applyBorder="0">
      <protection locked="0"/>
    </xf>
    <xf numFmtId="165" fontId="82" fillId="99" borderId="0" applyBorder="0" applyAlignment="0">
      <protection locked="0"/>
    </xf>
    <xf numFmtId="204" fontId="3" fillId="34" borderId="0" applyFont="0" applyBorder="0">
      <alignment horizontal="right"/>
      <protection locked="0"/>
    </xf>
    <xf numFmtId="197" fontId="3" fillId="37" borderId="0" applyFont="0" applyBorder="0">
      <alignment horizontal="right"/>
      <protection locked="0"/>
    </xf>
    <xf numFmtId="197" fontId="3" fillId="37" borderId="0" applyFont="0" applyBorder="0">
      <alignment horizontal="right"/>
      <protection locked="0"/>
    </xf>
    <xf numFmtId="41" fontId="3" fillId="37" borderId="0" applyFont="0" applyBorder="0">
      <alignment horizontal="right"/>
      <protection locked="0"/>
    </xf>
    <xf numFmtId="41" fontId="3" fillId="37" borderId="0" applyFont="0" applyBorder="0">
      <alignment horizontal="right"/>
      <protection locked="0"/>
    </xf>
    <xf numFmtId="302" fontId="3" fillId="100" borderId="70" applyFill="0">
      <alignment horizontal="right" vertical="center" wrapText="1"/>
      <protection locked="0"/>
    </xf>
    <xf numFmtId="0" fontId="146" fillId="101" borderId="0"/>
    <xf numFmtId="0" fontId="3" fillId="102" borderId="57" applyNumberFormat="0" applyFont="0" applyAlignment="0"/>
    <xf numFmtId="1" fontId="4" fillId="0" borderId="0"/>
    <xf numFmtId="41" fontId="17" fillId="103" borderId="71" applyNumberFormat="0" applyAlignment="0"/>
    <xf numFmtId="303" fontId="218" fillId="0" borderId="0"/>
    <xf numFmtId="165" fontId="57" fillId="104" borderId="0" applyBorder="0" applyAlignment="0"/>
    <xf numFmtId="38" fontId="219" fillId="0" borderId="0"/>
    <xf numFmtId="38" fontId="220" fillId="0" borderId="0"/>
    <xf numFmtId="38" fontId="221" fillId="0" borderId="0"/>
    <xf numFmtId="38" fontId="222" fillId="0" borderId="0"/>
    <xf numFmtId="0" fontId="223" fillId="0" borderId="0"/>
    <xf numFmtId="0" fontId="223" fillId="0" borderId="0"/>
    <xf numFmtId="222" fontId="223" fillId="0" borderId="0"/>
    <xf numFmtId="222" fontId="224" fillId="8" borderId="0"/>
    <xf numFmtId="41" fontId="98" fillId="0" borderId="72" applyNumberFormat="0" applyFont="0" applyFill="0" applyAlignment="0"/>
    <xf numFmtId="304" fontId="98" fillId="0" borderId="17" applyNumberFormat="0" applyFont="0" applyFill="0" applyAlignment="0" applyProtection="0"/>
    <xf numFmtId="304" fontId="98" fillId="0" borderId="17" applyNumberFormat="0" applyFont="0" applyFill="0" applyAlignment="0" applyProtection="0"/>
    <xf numFmtId="304" fontId="98" fillId="0" borderId="17" applyNumberFormat="0" applyFont="0" applyFill="0" applyAlignment="0" applyProtection="0"/>
    <xf numFmtId="304" fontId="98" fillId="0" borderId="17" applyNumberFormat="0" applyFont="0" applyFill="0" applyAlignment="0" applyProtection="0"/>
    <xf numFmtId="304" fontId="98" fillId="0" borderId="17" applyNumberFormat="0" applyFont="0" applyFill="0" applyAlignment="0" applyProtection="0"/>
    <xf numFmtId="304" fontId="98" fillId="0" borderId="17" applyNumberFormat="0" applyFont="0" applyFill="0" applyAlignment="0" applyProtection="0"/>
    <xf numFmtId="304" fontId="98" fillId="0" borderId="17" applyNumberFormat="0" applyFont="0" applyFill="0" applyAlignment="0" applyProtection="0"/>
    <xf numFmtId="304" fontId="98" fillId="0" borderId="17" applyNumberFormat="0" applyFont="0" applyFill="0" applyAlignment="0" applyProtection="0"/>
    <xf numFmtId="304" fontId="98" fillId="0" borderId="17" applyNumberFormat="0" applyFont="0" applyFill="0" applyAlignment="0" applyProtection="0"/>
    <xf numFmtId="304" fontId="98" fillId="0" borderId="17" applyNumberFormat="0" applyFont="0" applyFill="0" applyAlignment="0" applyProtection="0"/>
    <xf numFmtId="304" fontId="98" fillId="0" borderId="17" applyNumberFormat="0" applyFont="0" applyFill="0" applyAlignment="0" applyProtection="0"/>
    <xf numFmtId="304" fontId="98" fillId="0" borderId="17" applyNumberFormat="0" applyFont="0" applyFill="0" applyAlignment="0" applyProtection="0"/>
    <xf numFmtId="304" fontId="98" fillId="0" borderId="17" applyNumberFormat="0" applyFont="0" applyFill="0" applyAlignment="0" applyProtection="0"/>
    <xf numFmtId="304" fontId="98" fillId="0" borderId="17" applyNumberFormat="0" applyFont="0" applyFill="0" applyAlignment="0" applyProtection="0"/>
    <xf numFmtId="304" fontId="98" fillId="0" borderId="17" applyNumberFormat="0" applyFont="0" applyFill="0" applyAlignment="0" applyProtection="0"/>
    <xf numFmtId="0" fontId="3" fillId="0" borderId="73" applyNumberFormat="0" applyFont="0" applyFill="0" applyAlignment="0" applyProtection="0"/>
    <xf numFmtId="222" fontId="4" fillId="8" borderId="0"/>
    <xf numFmtId="222" fontId="4" fillId="8" borderId="0"/>
    <xf numFmtId="249" fontId="3" fillId="0" borderId="0" applyFill="0" applyBorder="0" applyAlignment="0"/>
    <xf numFmtId="250" fontId="3" fillId="0" borderId="0" applyFill="0" applyBorder="0" applyAlignment="0"/>
    <xf numFmtId="249" fontId="3" fillId="0" borderId="0" applyFill="0" applyBorder="0" applyAlignment="0"/>
    <xf numFmtId="0" fontId="225" fillId="0" borderId="0" applyFill="0" applyBorder="0" applyAlignment="0"/>
    <xf numFmtId="250" fontId="3" fillId="0" borderId="0" applyFill="0" applyBorder="0" applyAlignment="0"/>
    <xf numFmtId="0" fontId="119" fillId="0" borderId="74" applyNumberFormat="0" applyFill="0" applyAlignment="0" applyProtection="0"/>
    <xf numFmtId="0" fontId="226" fillId="0" borderId="39" applyNumberFormat="0" applyFill="0" applyAlignment="0" applyProtection="0"/>
    <xf numFmtId="0" fontId="226" fillId="0" borderId="39" applyNumberFormat="0" applyFill="0" applyAlignment="0" applyProtection="0"/>
    <xf numFmtId="0" fontId="226" fillId="0" borderId="39" applyNumberFormat="0" applyFill="0" applyAlignment="0" applyProtection="0"/>
    <xf numFmtId="0" fontId="226" fillId="0" borderId="39" applyNumberFormat="0" applyFill="0" applyAlignment="0" applyProtection="0"/>
    <xf numFmtId="252" fontId="3" fillId="0" borderId="0"/>
    <xf numFmtId="249" fontId="17" fillId="8" borderId="6" applyFont="0" applyBorder="0" applyAlignment="0"/>
    <xf numFmtId="165" fontId="82" fillId="8" borderId="0" applyFont="0" applyBorder="0" applyAlignment="0"/>
    <xf numFmtId="15" fontId="124" fillId="0" borderId="0" applyFill="0" applyBorder="0">
      <alignment horizontal="right"/>
    </xf>
    <xf numFmtId="222" fontId="73" fillId="0" borderId="21" applyFill="0">
      <alignment horizontal="center" vertical="center"/>
    </xf>
    <xf numFmtId="222" fontId="73" fillId="0" borderId="21" applyFill="0">
      <alignment horizontal="center" vertical="center"/>
    </xf>
    <xf numFmtId="222" fontId="73" fillId="0" borderId="21" applyFill="0">
      <alignment horizontal="center" vertical="center"/>
    </xf>
    <xf numFmtId="222" fontId="73" fillId="0" borderId="21" applyFill="0">
      <alignment horizontal="center" vertical="center"/>
    </xf>
    <xf numFmtId="222" fontId="73" fillId="0" borderId="21" applyFill="0">
      <alignment horizontal="center" vertical="center"/>
    </xf>
    <xf numFmtId="222" fontId="73" fillId="0" borderId="21" applyFill="0">
      <alignment horizontal="center" vertical="center"/>
    </xf>
    <xf numFmtId="0" fontId="73" fillId="0" borderId="21" applyFill="0">
      <alignment horizontal="center" vertical="center"/>
    </xf>
    <xf numFmtId="0" fontId="73" fillId="0" borderId="21" applyFill="0">
      <alignment horizontal="center" vertical="center"/>
    </xf>
    <xf numFmtId="0" fontId="73" fillId="0" borderId="21" applyFill="0">
      <alignment horizontal="center" vertical="center"/>
    </xf>
    <xf numFmtId="0" fontId="73" fillId="0" borderId="21" applyFill="0">
      <alignment horizontal="center" vertical="center"/>
    </xf>
    <xf numFmtId="0" fontId="73" fillId="0" borderId="21" applyFill="0">
      <alignment horizontal="center" vertical="center"/>
    </xf>
    <xf numFmtId="0" fontId="73" fillId="0" borderId="21" applyFill="0">
      <alignment horizontal="center" vertical="center"/>
    </xf>
    <xf numFmtId="0" fontId="73" fillId="0" borderId="21" applyFill="0">
      <alignment horizontal="center" vertical="center"/>
    </xf>
    <xf numFmtId="0" fontId="73" fillId="0" borderId="21" applyFill="0">
      <alignment horizontal="center" vertical="center"/>
    </xf>
    <xf numFmtId="0" fontId="73" fillId="0" borderId="21" applyFill="0">
      <alignment horizontal="center" vertical="center"/>
    </xf>
    <xf numFmtId="0" fontId="73" fillId="0" borderId="21" applyFill="0">
      <alignment horizontal="center" vertical="center"/>
    </xf>
    <xf numFmtId="0" fontId="73" fillId="0" borderId="21" applyFill="0">
      <alignment horizontal="center" vertical="center"/>
    </xf>
    <xf numFmtId="0" fontId="73" fillId="0" borderId="21" applyFill="0">
      <alignment horizontal="center" vertical="center"/>
    </xf>
    <xf numFmtId="0" fontId="73" fillId="0" borderId="21" applyFill="0">
      <alignment horizontal="center" vertical="center"/>
    </xf>
    <xf numFmtId="222" fontId="73" fillId="0" borderId="21" applyFill="0">
      <alignment horizontal="center" vertical="center"/>
    </xf>
    <xf numFmtId="222" fontId="73" fillId="0" borderId="21" applyFill="0">
      <alignment horizontal="center" vertical="center"/>
    </xf>
    <xf numFmtId="222" fontId="73" fillId="0" borderId="21" applyFill="0">
      <alignment horizontal="center" vertical="center"/>
    </xf>
    <xf numFmtId="222" fontId="73" fillId="0" borderId="21" applyFill="0">
      <alignment horizontal="center" vertical="center"/>
    </xf>
    <xf numFmtId="222" fontId="73" fillId="0" borderId="21" applyFill="0">
      <alignment horizontal="center" vertical="center"/>
    </xf>
    <xf numFmtId="222" fontId="73" fillId="0" borderId="21" applyFill="0">
      <alignment horizontal="center" vertical="center"/>
    </xf>
    <xf numFmtId="222" fontId="73" fillId="0" borderId="21" applyFill="0">
      <alignment horizontal="center" vertical="center"/>
    </xf>
    <xf numFmtId="0" fontId="227" fillId="0" borderId="21" applyFill="0">
      <alignment horizontal="center" vertical="center"/>
    </xf>
    <xf numFmtId="0" fontId="227" fillId="0" borderId="21" applyFill="0">
      <alignment horizontal="center" vertical="center"/>
    </xf>
    <xf numFmtId="0" fontId="227" fillId="0" borderId="21" applyFill="0">
      <alignment horizontal="center" vertical="center"/>
    </xf>
    <xf numFmtId="0" fontId="227" fillId="0" borderId="21" applyFill="0">
      <alignment horizontal="center" vertical="center"/>
    </xf>
    <xf numFmtId="0" fontId="227" fillId="0" borderId="21" applyFill="0">
      <alignment horizontal="center" vertical="center"/>
    </xf>
    <xf numFmtId="0" fontId="227" fillId="0" borderId="21" applyFill="0">
      <alignment horizontal="center" vertical="center"/>
    </xf>
    <xf numFmtId="0" fontId="227" fillId="0" borderId="21" applyFill="0">
      <alignment horizontal="center" vertical="center"/>
    </xf>
    <xf numFmtId="0" fontId="227" fillId="0" borderId="21" applyFill="0">
      <alignment horizontal="center" vertical="center"/>
    </xf>
    <xf numFmtId="0" fontId="227" fillId="0" borderId="21" applyFill="0">
      <alignment horizontal="center" vertical="center"/>
    </xf>
    <xf numFmtId="0" fontId="227" fillId="0" borderId="21" applyFill="0">
      <alignment horizontal="center" vertical="center"/>
    </xf>
    <xf numFmtId="0" fontId="227" fillId="0" borderId="21" applyFill="0">
      <alignment horizontal="center" vertical="center"/>
    </xf>
    <xf numFmtId="0" fontId="227" fillId="0" borderId="21" applyFill="0">
      <alignment horizontal="center" vertical="center"/>
    </xf>
    <xf numFmtId="0" fontId="227" fillId="0" borderId="21" applyFill="0">
      <alignment horizontal="center" vertical="center"/>
    </xf>
    <xf numFmtId="0" fontId="73" fillId="0" borderId="21" applyFill="0">
      <alignment horizontal="center" vertical="center"/>
    </xf>
    <xf numFmtId="222" fontId="4" fillId="0" borderId="21" applyFill="0">
      <alignment horizontal="center" vertical="center"/>
    </xf>
    <xf numFmtId="222" fontId="4" fillId="0" borderId="21" applyFill="0">
      <alignment horizontal="center" vertical="center"/>
    </xf>
    <xf numFmtId="222" fontId="4" fillId="0" borderId="21" applyFill="0">
      <alignment horizontal="center" vertical="center"/>
    </xf>
    <xf numFmtId="222" fontId="4" fillId="0" borderId="21" applyFill="0">
      <alignment horizontal="center" vertical="center"/>
    </xf>
    <xf numFmtId="222" fontId="4" fillId="0" borderId="21" applyFill="0">
      <alignment horizontal="center" vertical="center"/>
    </xf>
    <xf numFmtId="222" fontId="4" fillId="0" borderId="21" applyFill="0">
      <alignment horizontal="center" vertical="center"/>
    </xf>
    <xf numFmtId="0" fontId="4" fillId="0" borderId="21" applyFill="0">
      <alignment horizontal="center" vertical="center"/>
    </xf>
    <xf numFmtId="0" fontId="4" fillId="0" borderId="21" applyFill="0">
      <alignment horizontal="center" vertical="center"/>
    </xf>
    <xf numFmtId="0" fontId="4" fillId="0" borderId="21" applyFill="0">
      <alignment horizontal="center" vertical="center"/>
    </xf>
    <xf numFmtId="0" fontId="4" fillId="0" borderId="21" applyFill="0">
      <alignment horizontal="center" vertical="center"/>
    </xf>
    <xf numFmtId="0" fontId="4" fillId="0" borderId="21" applyFill="0">
      <alignment horizontal="center" vertical="center"/>
    </xf>
    <xf numFmtId="0" fontId="4" fillId="0" borderId="21" applyFill="0">
      <alignment horizontal="center" vertical="center"/>
    </xf>
    <xf numFmtId="0" fontId="4" fillId="0" borderId="21" applyFill="0">
      <alignment horizontal="center" vertical="center"/>
    </xf>
    <xf numFmtId="0" fontId="4" fillId="0" borderId="21" applyFill="0">
      <alignment horizontal="center" vertical="center"/>
    </xf>
    <xf numFmtId="0" fontId="4" fillId="0" borderId="21" applyFill="0">
      <alignment horizontal="center" vertical="center"/>
    </xf>
    <xf numFmtId="0" fontId="4" fillId="0" borderId="21" applyFill="0">
      <alignment horizontal="center" vertical="center"/>
    </xf>
    <xf numFmtId="0" fontId="4" fillId="0" borderId="21" applyFill="0">
      <alignment horizontal="center" vertical="center"/>
    </xf>
    <xf numFmtId="0" fontId="4" fillId="0" borderId="21" applyFill="0">
      <alignment horizontal="center" vertical="center"/>
    </xf>
    <xf numFmtId="0" fontId="4" fillId="0" borderId="21" applyFill="0">
      <alignment horizontal="center" vertical="center"/>
    </xf>
    <xf numFmtId="222" fontId="4" fillId="0" borderId="21" applyFill="0">
      <alignment horizontal="center" vertical="center"/>
    </xf>
    <xf numFmtId="222" fontId="4" fillId="0" borderId="21" applyFill="0">
      <alignment horizontal="center" vertical="center"/>
    </xf>
    <xf numFmtId="222" fontId="4" fillId="0" borderId="21" applyFill="0">
      <alignment horizontal="center" vertical="center"/>
    </xf>
    <xf numFmtId="222" fontId="4" fillId="0" borderId="21" applyFill="0">
      <alignment horizontal="center" vertical="center"/>
    </xf>
    <xf numFmtId="222" fontId="4" fillId="0" borderId="21" applyFill="0">
      <alignment horizontal="center" vertical="center"/>
    </xf>
    <xf numFmtId="222" fontId="4" fillId="0" borderId="21" applyFill="0">
      <alignment horizontal="center" vertical="center"/>
    </xf>
    <xf numFmtId="222" fontId="4" fillId="0" borderId="21" applyFill="0">
      <alignment horizontal="center" vertical="center"/>
    </xf>
    <xf numFmtId="0" fontId="137" fillId="0" borderId="21" applyFill="0">
      <alignment horizontal="center" vertical="center"/>
    </xf>
    <xf numFmtId="0" fontId="137" fillId="0" borderId="21" applyFill="0">
      <alignment horizontal="center" vertical="center"/>
    </xf>
    <xf numFmtId="0" fontId="137" fillId="0" borderId="21" applyFill="0">
      <alignment horizontal="center" vertical="center"/>
    </xf>
    <xf numFmtId="0" fontId="137" fillId="0" borderId="21" applyFill="0">
      <alignment horizontal="center" vertical="center"/>
    </xf>
    <xf numFmtId="0" fontId="137" fillId="0" borderId="21" applyFill="0">
      <alignment horizontal="center" vertical="center"/>
    </xf>
    <xf numFmtId="0" fontId="137" fillId="0" borderId="21" applyFill="0">
      <alignment horizontal="center" vertical="center"/>
    </xf>
    <xf numFmtId="0" fontId="137" fillId="0" borderId="21" applyFill="0">
      <alignment horizontal="center" vertical="center"/>
    </xf>
    <xf numFmtId="0" fontId="137" fillId="0" borderId="21" applyFill="0">
      <alignment horizontal="center" vertical="center"/>
    </xf>
    <xf numFmtId="0" fontId="137" fillId="0" borderId="21" applyFill="0">
      <alignment horizontal="center" vertical="center"/>
    </xf>
    <xf numFmtId="0" fontId="137" fillId="0" borderId="21" applyFill="0">
      <alignment horizontal="center" vertical="center"/>
    </xf>
    <xf numFmtId="0" fontId="137" fillId="0" borderId="21" applyFill="0">
      <alignment horizontal="center" vertical="center"/>
    </xf>
    <xf numFmtId="0" fontId="137" fillId="0" borderId="21" applyFill="0">
      <alignment horizontal="center" vertical="center"/>
    </xf>
    <xf numFmtId="0" fontId="137" fillId="0" borderId="21" applyFill="0">
      <alignment horizontal="center" vertical="center"/>
    </xf>
    <xf numFmtId="0" fontId="4" fillId="0" borderId="21" applyFill="0">
      <alignment horizontal="center" vertical="center"/>
    </xf>
    <xf numFmtId="196" fontId="4" fillId="0" borderId="21" applyFill="0">
      <alignment horizontal="center" vertical="center"/>
    </xf>
    <xf numFmtId="196" fontId="4" fillId="0" borderId="21" applyFill="0">
      <alignment horizontal="center" vertical="center"/>
    </xf>
    <xf numFmtId="196" fontId="4" fillId="0" borderId="21" applyFill="0">
      <alignment horizontal="center" vertical="center"/>
    </xf>
    <xf numFmtId="196" fontId="4" fillId="0" borderId="21" applyFill="0">
      <alignment horizontal="center" vertical="center"/>
    </xf>
    <xf numFmtId="196" fontId="4" fillId="0" borderId="21" applyFill="0">
      <alignment horizontal="center" vertical="center"/>
    </xf>
    <xf numFmtId="196" fontId="4" fillId="0" borderId="21" applyFill="0">
      <alignment horizontal="center" vertical="center"/>
    </xf>
    <xf numFmtId="196" fontId="4" fillId="0" borderId="21" applyFill="0">
      <alignment horizontal="center" vertical="center"/>
    </xf>
    <xf numFmtId="196" fontId="4" fillId="0" borderId="21" applyFill="0">
      <alignment horizontal="center" vertical="center"/>
    </xf>
    <xf numFmtId="196" fontId="4" fillId="0" borderId="21" applyFill="0">
      <alignment horizontal="center" vertical="center"/>
    </xf>
    <xf numFmtId="196" fontId="4" fillId="0" borderId="21" applyFill="0">
      <alignment horizontal="center" vertical="center"/>
    </xf>
    <xf numFmtId="196" fontId="4" fillId="0" borderId="21" applyFill="0">
      <alignment horizontal="center" vertical="center"/>
    </xf>
    <xf numFmtId="196" fontId="4" fillId="0" borderId="21" applyFill="0">
      <alignment horizontal="center" vertical="center"/>
    </xf>
    <xf numFmtId="196" fontId="4" fillId="0" borderId="21" applyFill="0">
      <alignment horizontal="center" vertical="center"/>
    </xf>
    <xf numFmtId="196" fontId="4" fillId="0" borderId="21" applyFill="0">
      <alignment horizontal="center" vertical="center"/>
    </xf>
    <xf numFmtId="196" fontId="4" fillId="0" borderId="21" applyFill="0">
      <alignment horizontal="center" vertical="center"/>
    </xf>
    <xf numFmtId="196" fontId="4" fillId="0" borderId="21" applyFill="0">
      <alignment horizontal="center" vertical="center"/>
    </xf>
    <xf numFmtId="196" fontId="4" fillId="0" borderId="21" applyFill="0">
      <alignment horizontal="center" vertical="center"/>
    </xf>
    <xf numFmtId="196" fontId="4" fillId="0" borderId="21" applyFill="0">
      <alignment horizontal="center" vertical="center"/>
    </xf>
    <xf numFmtId="196" fontId="4" fillId="0" borderId="21" applyFill="0">
      <alignment horizontal="center" vertical="center"/>
    </xf>
    <xf numFmtId="196" fontId="4" fillId="0" borderId="21" applyFill="0">
      <alignment horizontal="center" vertical="center"/>
    </xf>
    <xf numFmtId="196" fontId="4" fillId="0" borderId="21" applyFill="0">
      <alignment horizontal="center" vertical="center"/>
    </xf>
    <xf numFmtId="196" fontId="4" fillId="0" borderId="21" applyFill="0">
      <alignment horizontal="center" vertical="center"/>
    </xf>
    <xf numFmtId="196" fontId="4" fillId="0" borderId="21" applyFill="0">
      <alignment horizontal="center" vertical="center"/>
    </xf>
    <xf numFmtId="196" fontId="4" fillId="0" borderId="21" applyFill="0">
      <alignment horizontal="center" vertical="center"/>
    </xf>
    <xf numFmtId="196" fontId="4" fillId="0" borderId="21" applyFill="0">
      <alignment horizontal="center" vertical="center"/>
    </xf>
    <xf numFmtId="196" fontId="4" fillId="0" borderId="21" applyFill="0">
      <alignment horizontal="center" vertical="center"/>
    </xf>
    <xf numFmtId="305" fontId="137" fillId="0" borderId="21" applyFill="0">
      <alignment horizontal="center" vertical="center"/>
    </xf>
    <xf numFmtId="305" fontId="137" fillId="0" borderId="21" applyFill="0">
      <alignment horizontal="center" vertical="center"/>
    </xf>
    <xf numFmtId="305" fontId="137" fillId="0" borderId="21" applyFill="0">
      <alignment horizontal="center" vertical="center"/>
    </xf>
    <xf numFmtId="305" fontId="137" fillId="0" borderId="21" applyFill="0">
      <alignment horizontal="center" vertical="center"/>
    </xf>
    <xf numFmtId="305" fontId="137" fillId="0" borderId="21" applyFill="0">
      <alignment horizontal="center" vertical="center"/>
    </xf>
    <xf numFmtId="305" fontId="137" fillId="0" borderId="21" applyFill="0">
      <alignment horizontal="center" vertical="center"/>
    </xf>
    <xf numFmtId="305" fontId="137" fillId="0" borderId="21" applyFill="0">
      <alignment horizontal="center" vertical="center"/>
    </xf>
    <xf numFmtId="305" fontId="137" fillId="0" borderId="21" applyFill="0">
      <alignment horizontal="center" vertical="center"/>
    </xf>
    <xf numFmtId="305" fontId="137" fillId="0" borderId="21" applyFill="0">
      <alignment horizontal="center" vertical="center"/>
    </xf>
    <xf numFmtId="305" fontId="137" fillId="0" borderId="21" applyFill="0">
      <alignment horizontal="center" vertical="center"/>
    </xf>
    <xf numFmtId="305" fontId="137" fillId="0" borderId="21" applyFill="0">
      <alignment horizontal="center" vertical="center"/>
    </xf>
    <xf numFmtId="305" fontId="137" fillId="0" borderId="21" applyFill="0">
      <alignment horizontal="center" vertical="center"/>
    </xf>
    <xf numFmtId="305" fontId="137" fillId="0" borderId="21" applyFill="0">
      <alignment horizontal="center" vertical="center"/>
    </xf>
    <xf numFmtId="196" fontId="4" fillId="0" borderId="21" applyFill="0">
      <alignment horizontal="center" vertical="center"/>
    </xf>
    <xf numFmtId="0" fontId="134" fillId="0" borderId="75" applyFill="0">
      <alignment horizontal="center" vertical="center"/>
    </xf>
    <xf numFmtId="0" fontId="178" fillId="0" borderId="75" applyFill="0">
      <alignment horizontal="center" vertical="center"/>
    </xf>
    <xf numFmtId="306" fontId="134" fillId="0" borderId="75" applyFill="0">
      <alignment horizontal="center" vertical="center"/>
    </xf>
    <xf numFmtId="37" fontId="56" fillId="0" borderId="75" applyFill="0">
      <alignment horizontal="center" vertical="center"/>
    </xf>
    <xf numFmtId="0" fontId="228" fillId="0" borderId="0" applyNumberFormat="0" applyFill="0" applyBorder="0" applyAlignment="0" applyProtection="0">
      <alignment horizontal="right"/>
    </xf>
    <xf numFmtId="0" fontId="229" fillId="0" borderId="0" applyNumberFormat="0"/>
    <xf numFmtId="8" fontId="128" fillId="0" borderId="0" applyFont="0" applyFill="0" applyBorder="0" applyAlignment="0" applyProtection="0"/>
    <xf numFmtId="241" fontId="134" fillId="0" borderId="0" applyFill="0" applyBorder="0">
      <alignment horizontal="center" vertical="center"/>
    </xf>
    <xf numFmtId="234" fontId="134" fillId="0" borderId="0" applyFill="0" applyBorder="0">
      <alignment horizontal="center" vertical="center"/>
    </xf>
    <xf numFmtId="242" fontId="134" fillId="0" borderId="0" applyFill="0" applyBorder="0">
      <alignment horizontal="center" vertical="center"/>
    </xf>
    <xf numFmtId="170" fontId="134" fillId="0" borderId="0" applyFill="0" applyBorder="0">
      <alignment horizontal="center" vertical="center"/>
    </xf>
    <xf numFmtId="243" fontId="134" fillId="0" borderId="0" applyFill="0" applyBorder="0">
      <alignment horizontal="center" vertical="center"/>
    </xf>
    <xf numFmtId="0" fontId="134" fillId="0" borderId="0" applyFill="0" applyBorder="0">
      <alignment horizontal="center" vertical="center"/>
    </xf>
    <xf numFmtId="244" fontId="134" fillId="0" borderId="0" applyFill="0" applyBorder="0">
      <alignment horizontal="center" vertical="center"/>
    </xf>
    <xf numFmtId="41" fontId="230" fillId="0" borderId="0" applyFont="0" applyFill="0" applyBorder="0" applyAlignment="0" applyProtection="0"/>
    <xf numFmtId="307" fontId="124" fillId="0" borderId="0" applyFill="0" applyBorder="0">
      <alignment horizontal="right"/>
    </xf>
    <xf numFmtId="8" fontId="128" fillId="0" borderId="0" applyFont="0" applyFill="0" applyBorder="0" applyAlignment="0" applyProtection="0"/>
    <xf numFmtId="0" fontId="231" fillId="0" borderId="0" applyNumberFormat="0" applyFill="0" applyBorder="0" applyProtection="0"/>
    <xf numFmtId="0" fontId="232" fillId="0" borderId="0" applyFill="0" applyBorder="0">
      <alignment vertical="center"/>
    </xf>
    <xf numFmtId="308" fontId="3" fillId="0" borderId="0" applyFont="0" applyFill="0" applyBorder="0" applyAlignment="0" applyProtection="0"/>
    <xf numFmtId="309" fontId="3" fillId="0" borderId="0" applyFont="0" applyFill="0" applyBorder="0" applyAlignment="0" applyProtection="0"/>
    <xf numFmtId="231" fontId="137" fillId="0" borderId="0" applyFill="0" applyBorder="0">
      <alignment vertical="center"/>
    </xf>
    <xf numFmtId="0" fontId="233" fillId="19" borderId="0" applyNumberFormat="0" applyBorder="0" applyAlignment="0" applyProtection="0"/>
    <xf numFmtId="0" fontId="234" fillId="54" borderId="0" applyNumberFormat="0" applyBorder="0" applyAlignment="0" applyProtection="0"/>
    <xf numFmtId="0" fontId="234" fillId="54" borderId="0" applyNumberFormat="0" applyBorder="0" applyAlignment="0" applyProtection="0"/>
    <xf numFmtId="0" fontId="234" fillId="54" borderId="0" applyNumberFormat="0" applyBorder="0" applyAlignment="0" applyProtection="0"/>
    <xf numFmtId="0" fontId="234" fillId="54" borderId="0" applyNumberFormat="0" applyBorder="0" applyAlignment="0" applyProtection="0"/>
    <xf numFmtId="310" fontId="235" fillId="0" borderId="69">
      <alignment horizontal="right"/>
      <protection locked="0"/>
    </xf>
    <xf numFmtId="302" fontId="236" fillId="105" borderId="62">
      <alignment horizontal="right" vertical="center" wrapText="1"/>
    </xf>
    <xf numFmtId="0" fontId="237" fillId="0" borderId="0"/>
    <xf numFmtId="0" fontId="237" fillId="0" borderId="0"/>
    <xf numFmtId="0" fontId="237" fillId="0" borderId="0"/>
    <xf numFmtId="0" fontId="237" fillId="0" borderId="0"/>
    <xf numFmtId="0" fontId="98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45" fillId="0" borderId="0">
      <alignment horizontal="left" vertical="center" indent="1"/>
    </xf>
    <xf numFmtId="0" fontId="3" fillId="14" borderId="0"/>
    <xf numFmtId="190" fontId="3" fillId="0" borderId="0"/>
    <xf numFmtId="190" fontId="3" fillId="0" borderId="0"/>
    <xf numFmtId="190" fontId="3" fillId="0" borderId="0"/>
    <xf numFmtId="190" fontId="3" fillId="0" borderId="0"/>
    <xf numFmtId="190" fontId="3" fillId="0" borderId="0"/>
    <xf numFmtId="190" fontId="3" fillId="0" borderId="0"/>
    <xf numFmtId="190" fontId="3" fillId="0" borderId="0"/>
    <xf numFmtId="190" fontId="3" fillId="0" borderId="0"/>
    <xf numFmtId="0" fontId="61" fillId="0" borderId="0"/>
    <xf numFmtId="190" fontId="3" fillId="0" borderId="0"/>
    <xf numFmtId="190" fontId="3" fillId="0" borderId="0"/>
    <xf numFmtId="190" fontId="3" fillId="0" borderId="0"/>
    <xf numFmtId="190" fontId="3" fillId="0" borderId="0"/>
    <xf numFmtId="190" fontId="3" fillId="0" borderId="0"/>
    <xf numFmtId="190" fontId="3" fillId="0" borderId="0"/>
    <xf numFmtId="190" fontId="3" fillId="0" borderId="0"/>
    <xf numFmtId="190" fontId="3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8" fillId="0" borderId="0"/>
    <xf numFmtId="0" fontId="3" fillId="0" borderId="0"/>
    <xf numFmtId="0" fontId="3" fillId="0" borderId="0"/>
    <xf numFmtId="0" fontId="3" fillId="14" borderId="0"/>
    <xf numFmtId="190" fontId="3" fillId="0" borderId="0"/>
    <xf numFmtId="190" fontId="3" fillId="0" borderId="0"/>
    <xf numFmtId="190" fontId="3" fillId="0" borderId="0"/>
    <xf numFmtId="190" fontId="3" fillId="0" borderId="0"/>
    <xf numFmtId="0" fontId="4" fillId="0" borderId="0"/>
    <xf numFmtId="0" fontId="3" fillId="0" borderId="0"/>
    <xf numFmtId="0" fontId="61" fillId="0" borderId="0"/>
    <xf numFmtId="0" fontId="3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3" fillId="0" borderId="0"/>
    <xf numFmtId="0" fontId="3" fillId="0" borderId="0"/>
    <xf numFmtId="0" fontId="3" fillId="0" borderId="0"/>
    <xf numFmtId="0" fontId="98" fillId="0" borderId="0"/>
    <xf numFmtId="0" fontId="3" fillId="0" borderId="0"/>
    <xf numFmtId="190" fontId="3" fillId="0" borderId="0"/>
    <xf numFmtId="190" fontId="3" fillId="0" borderId="0"/>
    <xf numFmtId="190" fontId="3" fillId="0" borderId="0"/>
    <xf numFmtId="0" fontId="3" fillId="14" borderId="0"/>
    <xf numFmtId="0" fontId="4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3" fillId="0" borderId="0"/>
    <xf numFmtId="0" fontId="98" fillId="0" borderId="0"/>
    <xf numFmtId="0" fontId="98" fillId="0" borderId="0"/>
    <xf numFmtId="0" fontId="3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61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190" fontId="3" fillId="0" borderId="0"/>
    <xf numFmtId="190" fontId="3" fillId="0" borderId="0"/>
    <xf numFmtId="0" fontId="3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3" fillId="0" borderId="0"/>
    <xf numFmtId="0" fontId="3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190" fontId="3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190" fontId="3" fillId="0" borderId="0"/>
    <xf numFmtId="190" fontId="3" fillId="0" borderId="0"/>
    <xf numFmtId="0" fontId="61" fillId="0" borderId="0"/>
    <xf numFmtId="0" fontId="61" fillId="0" borderId="0"/>
    <xf numFmtId="190" fontId="3" fillId="0" borderId="0"/>
    <xf numFmtId="190" fontId="3" fillId="0" borderId="0"/>
    <xf numFmtId="0" fontId="61" fillId="0" borderId="0"/>
    <xf numFmtId="0" fontId="61" fillId="0" borderId="0"/>
    <xf numFmtId="0" fontId="3" fillId="0" borderId="0"/>
    <xf numFmtId="0" fontId="3" fillId="0" borderId="0"/>
    <xf numFmtId="0" fontId="3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1" fillId="0" borderId="0"/>
    <xf numFmtId="0" fontId="3" fillId="0" borderId="0"/>
    <xf numFmtId="0" fontId="3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3" fillId="0" borderId="0"/>
    <xf numFmtId="0" fontId="61" fillId="0" borderId="0"/>
    <xf numFmtId="0" fontId="6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1" fillId="0" borderId="0"/>
    <xf numFmtId="0" fontId="3" fillId="0" borderId="0"/>
    <xf numFmtId="0" fontId="3" fillId="0" borderId="0"/>
    <xf numFmtId="0" fontId="3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3" fillId="0" borderId="0"/>
    <xf numFmtId="0" fontId="61" fillId="0" borderId="0"/>
    <xf numFmtId="0" fontId="61" fillId="0" borderId="0"/>
    <xf numFmtId="0" fontId="61" fillId="0" borderId="0"/>
    <xf numFmtId="0" fontId="3" fillId="0" borderId="0"/>
    <xf numFmtId="0" fontId="61" fillId="0" borderId="0"/>
    <xf numFmtId="0" fontId="61" fillId="0" borderId="0"/>
    <xf numFmtId="0" fontId="3" fillId="0" borderId="0"/>
    <xf numFmtId="0" fontId="3" fillId="0" borderId="0"/>
    <xf numFmtId="0" fontId="61" fillId="0" borderId="0"/>
    <xf numFmtId="0" fontId="3" fillId="0" borderId="0"/>
    <xf numFmtId="0" fontId="61" fillId="0" borderId="0"/>
    <xf numFmtId="0" fontId="3" fillId="0" borderId="0"/>
    <xf numFmtId="0" fontId="61" fillId="0" borderId="0"/>
    <xf numFmtId="0" fontId="61" fillId="0" borderId="0"/>
    <xf numFmtId="0" fontId="3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3" fillId="0" borderId="0"/>
    <xf numFmtId="0" fontId="6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3" fillId="0" borderId="0"/>
    <xf numFmtId="0" fontId="3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3" fillId="0" borderId="0"/>
    <xf numFmtId="0" fontId="3" fillId="0" borderId="0"/>
    <xf numFmtId="0" fontId="3" fillId="0" borderId="0"/>
    <xf numFmtId="0" fontId="61" fillId="0" borderId="0"/>
    <xf numFmtId="0" fontId="61" fillId="0" borderId="0"/>
    <xf numFmtId="0" fontId="6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3" fillId="0" borderId="0"/>
    <xf numFmtId="0" fontId="3" fillId="0" borderId="0"/>
    <xf numFmtId="0" fontId="61" fillId="0" borderId="0"/>
    <xf numFmtId="0" fontId="3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1" fillId="0" borderId="0"/>
    <xf numFmtId="0" fontId="61" fillId="0" borderId="0"/>
    <xf numFmtId="0" fontId="61" fillId="0" borderId="0"/>
    <xf numFmtId="0" fontId="3" fillId="0" borderId="0"/>
    <xf numFmtId="0" fontId="6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3" fillId="0" borderId="0"/>
    <xf numFmtId="0" fontId="3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3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190" fontId="3" fillId="0" borderId="0"/>
    <xf numFmtId="0" fontId="6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1" fillId="0" borderId="0"/>
    <xf numFmtId="0" fontId="6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239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4" fillId="0" borderId="0"/>
    <xf numFmtId="0" fontId="4" fillId="0" borderId="0"/>
    <xf numFmtId="0" fontId="155" fillId="0" borderId="0"/>
    <xf numFmtId="0" fontId="3" fillId="0" borderId="0"/>
    <xf numFmtId="0" fontId="239" fillId="0" borderId="0"/>
    <xf numFmtId="190" fontId="3" fillId="0" borderId="0"/>
    <xf numFmtId="190" fontId="3" fillId="0" borderId="0"/>
    <xf numFmtId="0" fontId="3" fillId="0" borderId="0"/>
    <xf numFmtId="0" fontId="3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3" fillId="0" borderId="0"/>
    <xf numFmtId="0" fontId="61" fillId="0" borderId="0"/>
    <xf numFmtId="0" fontId="61" fillId="0" borderId="0"/>
    <xf numFmtId="0" fontId="61" fillId="0" borderId="0"/>
    <xf numFmtId="0" fontId="3" fillId="0" borderId="0"/>
    <xf numFmtId="0" fontId="61" fillId="0" borderId="0"/>
    <xf numFmtId="0" fontId="3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3" fillId="0" borderId="0"/>
    <xf numFmtId="0" fontId="61" fillId="0" borderId="0"/>
    <xf numFmtId="0" fontId="6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3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3" fillId="0" borderId="0"/>
    <xf numFmtId="0" fontId="3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190" fontId="3" fillId="0" borderId="0"/>
    <xf numFmtId="0" fontId="239" fillId="0" borderId="0"/>
    <xf numFmtId="0" fontId="239" fillId="0" borderId="0"/>
    <xf numFmtId="0" fontId="239" fillId="0" borderId="0"/>
    <xf numFmtId="0" fontId="239" fillId="0" borderId="0"/>
    <xf numFmtId="0" fontId="239" fillId="0" borderId="0"/>
    <xf numFmtId="0" fontId="239" fillId="0" borderId="0"/>
    <xf numFmtId="0" fontId="239" fillId="0" borderId="0"/>
    <xf numFmtId="0" fontId="239" fillId="0" borderId="0"/>
    <xf numFmtId="0" fontId="239" fillId="0" borderId="0"/>
    <xf numFmtId="190" fontId="3" fillId="0" borderId="0"/>
    <xf numFmtId="190" fontId="3" fillId="0" borderId="0"/>
    <xf numFmtId="0" fontId="239" fillId="0" borderId="0"/>
    <xf numFmtId="0" fontId="239" fillId="0" borderId="0"/>
    <xf numFmtId="0" fontId="3" fillId="0" borderId="0"/>
    <xf numFmtId="0" fontId="3" fillId="0" borderId="0"/>
    <xf numFmtId="0" fontId="3" fillId="0" borderId="0"/>
    <xf numFmtId="190" fontId="3" fillId="0" borderId="0"/>
    <xf numFmtId="190" fontId="3" fillId="0" borderId="0"/>
    <xf numFmtId="190" fontId="3" fillId="0" borderId="0"/>
    <xf numFmtId="0" fontId="3" fillId="0" borderId="0"/>
    <xf numFmtId="0" fontId="3" fillId="0" borderId="0"/>
    <xf numFmtId="190" fontId="3" fillId="0" borderId="0"/>
    <xf numFmtId="190" fontId="3" fillId="0" borderId="0"/>
    <xf numFmtId="0" fontId="3" fillId="0" borderId="0"/>
    <xf numFmtId="190" fontId="3" fillId="0" borderId="0"/>
    <xf numFmtId="0" fontId="3" fillId="0" borderId="0"/>
    <xf numFmtId="190" fontId="3" fillId="0" borderId="0"/>
    <xf numFmtId="0" fontId="3" fillId="0" borderId="0"/>
    <xf numFmtId="0" fontId="3" fillId="0" borderId="0"/>
    <xf numFmtId="19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0" fontId="3" fillId="0" borderId="0"/>
    <xf numFmtId="0" fontId="3" fillId="0" borderId="0"/>
    <xf numFmtId="190" fontId="3" fillId="0" borderId="0"/>
    <xf numFmtId="190" fontId="3" fillId="0" borderId="0"/>
    <xf numFmtId="190" fontId="3" fillId="0" borderId="0"/>
    <xf numFmtId="190" fontId="3" fillId="0" borderId="0"/>
    <xf numFmtId="190" fontId="3" fillId="0" borderId="0"/>
    <xf numFmtId="19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9" fillId="0" borderId="0"/>
    <xf numFmtId="190" fontId="3" fillId="0" borderId="0"/>
    <xf numFmtId="190" fontId="3" fillId="0" borderId="0"/>
    <xf numFmtId="190" fontId="3" fillId="0" borderId="0"/>
    <xf numFmtId="0" fontId="239" fillId="0" borderId="0"/>
    <xf numFmtId="190" fontId="3" fillId="0" borderId="0"/>
    <xf numFmtId="190" fontId="3" fillId="0" borderId="0"/>
    <xf numFmtId="190" fontId="3" fillId="0" borderId="0"/>
    <xf numFmtId="190" fontId="3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3" fillId="14" borderId="0"/>
    <xf numFmtId="0" fontId="3" fillId="0" borderId="0"/>
    <xf numFmtId="0" fontId="3" fillId="0" borderId="0"/>
    <xf numFmtId="0" fontId="98" fillId="0" borderId="0"/>
    <xf numFmtId="0" fontId="137" fillId="0" borderId="0" applyFill="0" applyBorder="0">
      <alignment vertical="center"/>
    </xf>
    <xf numFmtId="190" fontId="3" fillId="0" borderId="0"/>
    <xf numFmtId="0" fontId="98" fillId="0" borderId="0"/>
    <xf numFmtId="190" fontId="3" fillId="0" borderId="0"/>
    <xf numFmtId="0" fontId="61" fillId="0" borderId="0"/>
    <xf numFmtId="0" fontId="61" fillId="0" borderId="0"/>
    <xf numFmtId="190" fontId="3" fillId="0" borderId="0"/>
    <xf numFmtId="190" fontId="3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239" fillId="0" borderId="0"/>
    <xf numFmtId="0" fontId="239" fillId="0" borderId="0"/>
    <xf numFmtId="0" fontId="239" fillId="0" borderId="0"/>
    <xf numFmtId="0" fontId="61" fillId="0" borderId="0"/>
    <xf numFmtId="0" fontId="4" fillId="0" borderId="0"/>
    <xf numFmtId="0" fontId="3" fillId="14" borderId="0"/>
    <xf numFmtId="0" fontId="3" fillId="14" borderId="0"/>
    <xf numFmtId="0" fontId="240" fillId="0" borderId="0"/>
    <xf numFmtId="0" fontId="239" fillId="0" borderId="0"/>
    <xf numFmtId="190" fontId="3" fillId="0" borderId="0"/>
    <xf numFmtId="190" fontId="3" fillId="0" borderId="0"/>
    <xf numFmtId="190" fontId="3" fillId="0" borderId="0"/>
    <xf numFmtId="190" fontId="3" fillId="0" borderId="0"/>
    <xf numFmtId="190" fontId="3" fillId="0" borderId="0"/>
    <xf numFmtId="190" fontId="3" fillId="0" borderId="0"/>
    <xf numFmtId="190" fontId="3" fillId="0" borderId="0"/>
    <xf numFmtId="190" fontId="3" fillId="0" borderId="0"/>
    <xf numFmtId="190" fontId="3" fillId="0" borderId="0"/>
    <xf numFmtId="190" fontId="3" fillId="0" borderId="0"/>
    <xf numFmtId="0" fontId="1" fillId="0" borderId="0"/>
    <xf numFmtId="190" fontId="98" fillId="0" borderId="0"/>
    <xf numFmtId="190" fontId="98" fillId="0" borderId="0"/>
    <xf numFmtId="0" fontId="3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3" fillId="0" borderId="0"/>
    <xf numFmtId="0" fontId="98" fillId="0" borderId="0"/>
    <xf numFmtId="0" fontId="98" fillId="0" borderId="0"/>
    <xf numFmtId="0" fontId="239" fillId="0" borderId="0"/>
    <xf numFmtId="0" fontId="239" fillId="0" borderId="0"/>
    <xf numFmtId="0" fontId="239" fillId="0" borderId="0"/>
    <xf numFmtId="0" fontId="239" fillId="0" borderId="0"/>
    <xf numFmtId="0" fontId="239" fillId="0" borderId="0"/>
    <xf numFmtId="0" fontId="239" fillId="0" borderId="0"/>
    <xf numFmtId="0" fontId="239" fillId="0" borderId="0"/>
    <xf numFmtId="0" fontId="239" fillId="0" borderId="0"/>
    <xf numFmtId="0" fontId="239" fillId="0" borderId="0"/>
    <xf numFmtId="0" fontId="239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190" fontId="3" fillId="0" borderId="0"/>
    <xf numFmtId="190" fontId="3" fillId="0" borderId="0"/>
    <xf numFmtId="190" fontId="3" fillId="0" borderId="0"/>
    <xf numFmtId="190" fontId="3" fillId="0" borderId="0"/>
    <xf numFmtId="190" fontId="3" fillId="0" borderId="0"/>
    <xf numFmtId="190" fontId="3" fillId="0" borderId="0"/>
    <xf numFmtId="190" fontId="3" fillId="0" borderId="0"/>
    <xf numFmtId="190" fontId="3" fillId="0" borderId="0"/>
    <xf numFmtId="190" fontId="3" fillId="0" borderId="0"/>
    <xf numFmtId="190" fontId="3" fillId="0" borderId="0"/>
    <xf numFmtId="19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0" fontId="3" fillId="0" borderId="0"/>
    <xf numFmtId="190" fontId="3" fillId="0" borderId="0"/>
    <xf numFmtId="190" fontId="3" fillId="0" borderId="0"/>
    <xf numFmtId="190" fontId="3" fillId="0" borderId="0"/>
    <xf numFmtId="190" fontId="3" fillId="0" borderId="0"/>
    <xf numFmtId="190" fontId="3" fillId="0" borderId="0"/>
    <xf numFmtId="190" fontId="3" fillId="0" borderId="0"/>
    <xf numFmtId="19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0" fontId="3" fillId="0" borderId="0"/>
    <xf numFmtId="190" fontId="3" fillId="0" borderId="0"/>
    <xf numFmtId="190" fontId="3" fillId="0" borderId="0"/>
    <xf numFmtId="190" fontId="3" fillId="0" borderId="0"/>
    <xf numFmtId="190" fontId="3" fillId="0" borderId="0"/>
    <xf numFmtId="190" fontId="3" fillId="0" borderId="0"/>
    <xf numFmtId="190" fontId="3" fillId="0" borderId="0"/>
    <xf numFmtId="0" fontId="3" fillId="0" borderId="0"/>
    <xf numFmtId="0" fontId="3" fillId="0" borderId="0"/>
    <xf numFmtId="0" fontId="3" fillId="0" borderId="0"/>
    <xf numFmtId="19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1" fillId="0" borderId="0"/>
    <xf numFmtId="190" fontId="3" fillId="0" borderId="0"/>
    <xf numFmtId="190" fontId="3" fillId="0" borderId="0"/>
    <xf numFmtId="190" fontId="3" fillId="0" borderId="0"/>
    <xf numFmtId="0" fontId="61" fillId="0" borderId="0"/>
    <xf numFmtId="190" fontId="3" fillId="0" borderId="0"/>
    <xf numFmtId="190" fontId="3" fillId="0" borderId="0"/>
    <xf numFmtId="190" fontId="3" fillId="0" borderId="0"/>
    <xf numFmtId="190" fontId="3" fillId="0" borderId="0"/>
    <xf numFmtId="0" fontId="239" fillId="0" borderId="0"/>
    <xf numFmtId="0" fontId="61" fillId="0" borderId="0"/>
    <xf numFmtId="0" fontId="61" fillId="0" borderId="0"/>
    <xf numFmtId="0" fontId="61" fillId="0" borderId="0"/>
    <xf numFmtId="0" fontId="239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239" fillId="0" borderId="0"/>
    <xf numFmtId="0" fontId="239" fillId="0" borderId="0"/>
    <xf numFmtId="0" fontId="3" fillId="0" borderId="0"/>
    <xf numFmtId="190" fontId="3" fillId="0" borderId="0"/>
    <xf numFmtId="0" fontId="98" fillId="0" borderId="0"/>
    <xf numFmtId="190" fontId="3" fillId="0" borderId="0"/>
    <xf numFmtId="190" fontId="3" fillId="0" borderId="0"/>
    <xf numFmtId="0" fontId="239" fillId="0" borderId="0"/>
    <xf numFmtId="0" fontId="239" fillId="0" borderId="0"/>
    <xf numFmtId="0" fontId="239" fillId="0" borderId="0"/>
    <xf numFmtId="0" fontId="239" fillId="0" borderId="0"/>
    <xf numFmtId="0" fontId="239" fillId="0" borderId="0"/>
    <xf numFmtId="0" fontId="4" fillId="0" borderId="0"/>
    <xf numFmtId="0" fontId="98" fillId="0" borderId="0"/>
    <xf numFmtId="0" fontId="98" fillId="0" borderId="0"/>
    <xf numFmtId="0" fontId="3" fillId="0" borderId="0"/>
    <xf numFmtId="0" fontId="3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190" fontId="3" fillId="0" borderId="0"/>
    <xf numFmtId="0" fontId="4" fillId="0" borderId="0"/>
    <xf numFmtId="0" fontId="3" fillId="14" borderId="0"/>
    <xf numFmtId="0" fontId="3" fillId="0" borderId="0"/>
    <xf numFmtId="190" fontId="3" fillId="0" borderId="0"/>
    <xf numFmtId="190" fontId="3" fillId="0" borderId="0"/>
    <xf numFmtId="190" fontId="3" fillId="0" borderId="0"/>
    <xf numFmtId="190" fontId="3" fillId="0" borderId="0"/>
    <xf numFmtId="0" fontId="61" fillId="0" borderId="0"/>
    <xf numFmtId="0" fontId="61" fillId="0" borderId="0"/>
    <xf numFmtId="190" fontId="3" fillId="0" borderId="0"/>
    <xf numFmtId="0" fontId="4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3" fillId="0" borderId="0"/>
    <xf numFmtId="0" fontId="98" fillId="0" borderId="0"/>
    <xf numFmtId="0" fontId="98" fillId="0" borderId="0"/>
    <xf numFmtId="0" fontId="149" fillId="0" borderId="0"/>
    <xf numFmtId="0" fontId="155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190" fontId="3" fillId="0" borderId="0"/>
    <xf numFmtId="190" fontId="3" fillId="0" borderId="0"/>
    <xf numFmtId="190" fontId="3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3" fillId="14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236" fillId="0" borderId="0"/>
    <xf numFmtId="0" fontId="3" fillId="14" borderId="0"/>
    <xf numFmtId="0" fontId="98" fillId="0" borderId="0"/>
    <xf numFmtId="0" fontId="98" fillId="0" borderId="0"/>
    <xf numFmtId="0" fontId="3" fillId="0" borderId="0"/>
    <xf numFmtId="0" fontId="236" fillId="0" borderId="0"/>
    <xf numFmtId="0" fontId="98" fillId="0" borderId="0"/>
    <xf numFmtId="190" fontId="3" fillId="0" borderId="0"/>
    <xf numFmtId="19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1" fillId="0" borderId="0"/>
    <xf numFmtId="0" fontId="61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0" borderId="0" applyFill="0" applyBorder="0">
      <protection locked="0"/>
    </xf>
    <xf numFmtId="0" fontId="11" fillId="0" borderId="0" applyFill="0" applyBorder="0">
      <protection locked="0"/>
    </xf>
    <xf numFmtId="0" fontId="154" fillId="0" borderId="0"/>
    <xf numFmtId="222" fontId="154" fillId="0" borderId="0"/>
    <xf numFmtId="0" fontId="154" fillId="0" borderId="0"/>
    <xf numFmtId="0" fontId="128" fillId="0" borderId="0"/>
    <xf numFmtId="0" fontId="98" fillId="57" borderId="41" applyNumberFormat="0" applyFont="0" applyAlignment="0" applyProtection="0"/>
    <xf numFmtId="0" fontId="98" fillId="57" borderId="41" applyNumberFormat="0" applyFont="0" applyAlignment="0" applyProtection="0"/>
    <xf numFmtId="0" fontId="98" fillId="57" borderId="41" applyNumberFormat="0" applyFont="0" applyAlignment="0" applyProtection="0"/>
    <xf numFmtId="0" fontId="98" fillId="57" borderId="41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70" fillId="17" borderId="33" applyNumberFormat="0" applyFont="0" applyAlignment="0" applyProtection="0"/>
    <xf numFmtId="0" fontId="70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70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70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70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70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70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70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70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70" fillId="17" borderId="33" applyNumberFormat="0" applyFont="0" applyAlignment="0" applyProtection="0"/>
    <xf numFmtId="0" fontId="70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70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70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70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70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70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70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70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241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3" fillId="17" borderId="33" applyNumberFormat="0" applyFont="0" applyAlignment="0" applyProtection="0"/>
    <xf numFmtId="0" fontId="44" fillId="17" borderId="33" applyNumberFormat="0" applyFont="0" applyAlignment="0" applyProtection="0"/>
    <xf numFmtId="0" fontId="44" fillId="17" borderId="33" applyNumberFormat="0" applyFont="0" applyAlignment="0" applyProtection="0"/>
    <xf numFmtId="0" fontId="44" fillId="17" borderId="33" applyNumberFormat="0" applyFont="0" applyAlignment="0" applyProtection="0"/>
    <xf numFmtId="0" fontId="44" fillId="17" borderId="33" applyNumberFormat="0" applyFont="0" applyAlignment="0" applyProtection="0"/>
    <xf numFmtId="0" fontId="44" fillId="17" borderId="33" applyNumberFormat="0" applyFont="0" applyAlignment="0" applyProtection="0"/>
    <xf numFmtId="0" fontId="44" fillId="17" borderId="33" applyNumberFormat="0" applyFont="0" applyAlignment="0" applyProtection="0"/>
    <xf numFmtId="0" fontId="44" fillId="17" borderId="33" applyNumberFormat="0" applyFont="0" applyAlignment="0" applyProtection="0"/>
    <xf numFmtId="0" fontId="44" fillId="17" borderId="33" applyNumberFormat="0" applyFont="0" applyAlignment="0" applyProtection="0"/>
    <xf numFmtId="0" fontId="44" fillId="17" borderId="33" applyNumberFormat="0" applyFont="0" applyAlignment="0" applyProtection="0"/>
    <xf numFmtId="0" fontId="44" fillId="17" borderId="33" applyNumberFormat="0" applyFont="0" applyAlignment="0" applyProtection="0"/>
    <xf numFmtId="0" fontId="44" fillId="17" borderId="33" applyNumberFormat="0" applyFont="0" applyAlignment="0" applyProtection="0"/>
    <xf numFmtId="0" fontId="44" fillId="17" borderId="33" applyNumberFormat="0" applyFont="0" applyAlignment="0" applyProtection="0"/>
    <xf numFmtId="0" fontId="44" fillId="17" borderId="33" applyNumberFormat="0" applyFont="0" applyAlignment="0" applyProtection="0"/>
    <xf numFmtId="0" fontId="44" fillId="17" borderId="33" applyNumberFormat="0" applyFont="0" applyAlignment="0" applyProtection="0"/>
    <xf numFmtId="0" fontId="44" fillId="17" borderId="33" applyNumberFormat="0" applyFont="0" applyAlignment="0" applyProtection="0"/>
    <xf numFmtId="0" fontId="44" fillId="17" borderId="33" applyNumberFormat="0" applyFont="0" applyAlignment="0" applyProtection="0"/>
    <xf numFmtId="0" fontId="44" fillId="17" borderId="33" applyNumberFormat="0" applyFont="0" applyAlignment="0" applyProtection="0"/>
    <xf numFmtId="0" fontId="44" fillId="17" borderId="33" applyNumberFormat="0" applyFont="0" applyAlignment="0" applyProtection="0"/>
    <xf numFmtId="0" fontId="98" fillId="57" borderId="41" applyNumberFormat="0" applyFont="0" applyAlignment="0" applyProtection="0"/>
    <xf numFmtId="0" fontId="98" fillId="57" borderId="41" applyNumberFormat="0" applyFont="0" applyAlignment="0" applyProtection="0"/>
    <xf numFmtId="0" fontId="61" fillId="17" borderId="33" applyNumberFormat="0" applyFont="0" applyAlignment="0" applyProtection="0"/>
    <xf numFmtId="0" fontId="61" fillId="17" borderId="33" applyNumberFormat="0" applyFont="0" applyAlignment="0" applyProtection="0"/>
    <xf numFmtId="0" fontId="61" fillId="17" borderId="33" applyNumberFormat="0" applyFont="0" applyAlignment="0" applyProtection="0"/>
    <xf numFmtId="0" fontId="61" fillId="17" borderId="33" applyNumberFormat="0" applyFont="0" applyAlignment="0" applyProtection="0"/>
    <xf numFmtId="0" fontId="61" fillId="17" borderId="33" applyNumberFormat="0" applyFont="0" applyAlignment="0" applyProtection="0"/>
    <xf numFmtId="0" fontId="61" fillId="17" borderId="33" applyNumberFormat="0" applyFont="0" applyAlignment="0" applyProtection="0"/>
    <xf numFmtId="0" fontId="61" fillId="17" borderId="33" applyNumberFormat="0" applyFont="0" applyAlignment="0" applyProtection="0"/>
    <xf numFmtId="0" fontId="61" fillId="17" borderId="33" applyNumberFormat="0" applyFont="0" applyAlignment="0" applyProtection="0"/>
    <xf numFmtId="0" fontId="61" fillId="17" borderId="33" applyNumberFormat="0" applyFont="0" applyAlignment="0" applyProtection="0"/>
    <xf numFmtId="0" fontId="61" fillId="17" borderId="33" applyNumberFormat="0" applyFont="0" applyAlignment="0" applyProtection="0"/>
    <xf numFmtId="0" fontId="61" fillId="17" borderId="33" applyNumberFormat="0" applyFont="0" applyAlignment="0" applyProtection="0"/>
    <xf numFmtId="0" fontId="61" fillId="17" borderId="33" applyNumberFormat="0" applyFont="0" applyAlignment="0" applyProtection="0"/>
    <xf numFmtId="0" fontId="61" fillId="17" borderId="33" applyNumberFormat="0" applyFont="0" applyAlignment="0" applyProtection="0"/>
    <xf numFmtId="0" fontId="61" fillId="17" borderId="33" applyNumberFormat="0" applyFont="0" applyAlignment="0" applyProtection="0"/>
    <xf numFmtId="0" fontId="61" fillId="17" borderId="33" applyNumberFormat="0" applyFont="0" applyAlignment="0" applyProtection="0"/>
    <xf numFmtId="0" fontId="61" fillId="17" borderId="33" applyNumberFormat="0" applyFont="0" applyAlignment="0" applyProtection="0"/>
    <xf numFmtId="0" fontId="61" fillId="17" borderId="33" applyNumberFormat="0" applyFont="0" applyAlignment="0" applyProtection="0"/>
    <xf numFmtId="0" fontId="61" fillId="17" borderId="33" applyNumberFormat="0" applyFont="0" applyAlignment="0" applyProtection="0"/>
    <xf numFmtId="0" fontId="61" fillId="17" borderId="33" applyNumberFormat="0" applyFont="0" applyAlignment="0" applyProtection="0"/>
    <xf numFmtId="0" fontId="61" fillId="17" borderId="33" applyNumberFormat="0" applyFont="0" applyAlignment="0" applyProtection="0"/>
    <xf numFmtId="0" fontId="61" fillId="17" borderId="33" applyNumberFormat="0" applyFont="0" applyAlignment="0" applyProtection="0"/>
    <xf numFmtId="0" fontId="61" fillId="17" borderId="33" applyNumberFormat="0" applyFont="0" applyAlignment="0" applyProtection="0"/>
    <xf numFmtId="0" fontId="61" fillId="17" borderId="33" applyNumberFormat="0" applyFont="0" applyAlignment="0" applyProtection="0"/>
    <xf numFmtId="0" fontId="61" fillId="17" borderId="33" applyNumberFormat="0" applyFont="0" applyAlignment="0" applyProtection="0"/>
    <xf numFmtId="0" fontId="61" fillId="17" borderId="33" applyNumberFormat="0" applyFont="0" applyAlignment="0" applyProtection="0"/>
    <xf numFmtId="0" fontId="61" fillId="17" borderId="33" applyNumberFormat="0" applyFont="0" applyAlignment="0" applyProtection="0"/>
    <xf numFmtId="0" fontId="61" fillId="17" borderId="33" applyNumberFormat="0" applyFont="0" applyAlignment="0" applyProtection="0"/>
    <xf numFmtId="0" fontId="61" fillId="17" borderId="33" applyNumberFormat="0" applyFont="0" applyAlignment="0" applyProtection="0"/>
    <xf numFmtId="0" fontId="61" fillId="17" borderId="33" applyNumberFormat="0" applyFont="0" applyAlignment="0" applyProtection="0"/>
    <xf numFmtId="0" fontId="61" fillId="17" borderId="33" applyNumberFormat="0" applyFont="0" applyAlignment="0" applyProtection="0"/>
    <xf numFmtId="0" fontId="61" fillId="17" borderId="33" applyNumberFormat="0" applyFont="0" applyAlignment="0" applyProtection="0"/>
    <xf numFmtId="0" fontId="61" fillId="17" borderId="33" applyNumberFormat="0" applyFont="0" applyAlignment="0" applyProtection="0"/>
    <xf numFmtId="0" fontId="61" fillId="17" borderId="33" applyNumberFormat="0" applyFont="0" applyAlignment="0" applyProtection="0"/>
    <xf numFmtId="0" fontId="98" fillId="57" borderId="41" applyNumberFormat="0" applyFont="0" applyAlignment="0" applyProtection="0"/>
    <xf numFmtId="0" fontId="242" fillId="0" borderId="76" applyNumberFormat="0" applyFill="0" applyBorder="0"/>
    <xf numFmtId="3" fontId="243" fillId="1" borderId="0" applyBorder="0" applyAlignment="0" applyProtection="0"/>
    <xf numFmtId="212" fontId="137" fillId="0" borderId="0" applyFill="0" applyBorder="0">
      <alignment vertical="center"/>
    </xf>
    <xf numFmtId="3" fontId="244" fillId="0" borderId="0"/>
    <xf numFmtId="304" fontId="98" fillId="0" borderId="0" applyFont="0" applyFill="0" applyBorder="0" applyAlignment="0" applyProtection="0"/>
    <xf numFmtId="40" fontId="127" fillId="0" borderId="0" applyFont="0" applyFill="0" applyBorder="0" applyAlignment="0" applyProtection="0"/>
    <xf numFmtId="38" fontId="127" fillId="0" borderId="0" applyFont="0" applyFill="0" applyBorder="0" applyAlignment="0" applyProtection="0"/>
    <xf numFmtId="0" fontId="245" fillId="43" borderId="77" applyNumberFormat="0"/>
    <xf numFmtId="0" fontId="225" fillId="0" borderId="0">
      <alignment horizontal="left"/>
    </xf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99" fillId="18" borderId="34" applyNumberFormat="0" applyAlignment="0" applyProtection="0"/>
    <xf numFmtId="0" fontId="246" fillId="55" borderId="38" applyNumberFormat="0" applyAlignment="0" applyProtection="0"/>
    <xf numFmtId="0" fontId="246" fillId="55" borderId="38" applyNumberFormat="0" applyAlignment="0" applyProtection="0"/>
    <xf numFmtId="0" fontId="246" fillId="55" borderId="38" applyNumberFormat="0" applyAlignment="0" applyProtection="0"/>
    <xf numFmtId="0" fontId="246" fillId="55" borderId="38" applyNumberFormat="0" applyAlignment="0" applyProtection="0"/>
    <xf numFmtId="40" fontId="247" fillId="14" borderId="0">
      <alignment horizontal="right"/>
    </xf>
    <xf numFmtId="0" fontId="248" fillId="14" borderId="0">
      <alignment horizontal="right"/>
    </xf>
    <xf numFmtId="0" fontId="249" fillId="0" borderId="0" applyFill="0" applyBorder="0">
      <alignment vertical="center"/>
    </xf>
    <xf numFmtId="235" fontId="56" fillId="0" borderId="0" applyFill="0" applyBorder="0">
      <alignment horizontal="center" vertical="center"/>
    </xf>
    <xf numFmtId="286" fontId="56" fillId="0" borderId="0" applyFill="0" applyBorder="0">
      <alignment horizontal="right" vertical="center"/>
    </xf>
    <xf numFmtId="237" fontId="56" fillId="0" borderId="0" applyFill="0" applyBorder="0">
      <alignment horizontal="center" vertical="center"/>
    </xf>
    <xf numFmtId="238" fontId="56" fillId="0" borderId="0" applyFill="0" applyBorder="0">
      <alignment horizontal="center" vertical="center"/>
    </xf>
    <xf numFmtId="239" fontId="56" fillId="0" borderId="0" applyFill="0" applyBorder="0">
      <alignment horizontal="center" vertical="center"/>
    </xf>
    <xf numFmtId="0" fontId="56" fillId="0" borderId="0" applyFill="0" applyBorder="0">
      <alignment horizontal="right" vertical="center"/>
    </xf>
    <xf numFmtId="240" fontId="56" fillId="0" borderId="0" applyFill="0" applyBorder="0">
      <alignment horizontal="right" vertical="center"/>
    </xf>
    <xf numFmtId="0" fontId="250" fillId="0" borderId="0" applyFill="0" applyBorder="0">
      <alignment vertical="center"/>
    </xf>
    <xf numFmtId="0" fontId="251" fillId="0" borderId="0" applyFill="0" applyBorder="0">
      <alignment vertical="center"/>
    </xf>
    <xf numFmtId="0" fontId="121" fillId="0" borderId="0" applyFill="0" applyBorder="0">
      <alignment vertical="center"/>
    </xf>
    <xf numFmtId="0" fontId="56" fillId="0" borderId="0" applyFill="0" applyBorder="0">
      <alignment vertical="center"/>
    </xf>
    <xf numFmtId="0" fontId="252" fillId="14" borderId="6"/>
    <xf numFmtId="5" fontId="56" fillId="0" borderId="0" applyFill="0" applyBorder="0">
      <alignment horizontal="center" vertical="center"/>
    </xf>
    <xf numFmtId="226" fontId="56" fillId="0" borderId="0" applyFill="0" applyBorder="0">
      <alignment horizontal="center" vertical="center"/>
    </xf>
    <xf numFmtId="227" fontId="56" fillId="0" borderId="0" applyFill="0" applyBorder="0">
      <alignment horizontal="center" vertical="center"/>
    </xf>
    <xf numFmtId="37" fontId="56" fillId="0" borderId="0" applyFill="0" applyBorder="0">
      <alignment horizontal="center" vertical="center"/>
    </xf>
    <xf numFmtId="228" fontId="56" fillId="0" borderId="0" applyFill="0" applyBorder="0">
      <alignment horizontal="center" vertical="center"/>
    </xf>
    <xf numFmtId="0" fontId="56" fillId="0" borderId="0" applyFill="0" applyBorder="0">
      <alignment horizontal="center" vertical="center"/>
    </xf>
    <xf numFmtId="301" fontId="56" fillId="0" borderId="0" applyFill="0" applyBorder="0">
      <alignment horizontal="center" vertical="center"/>
    </xf>
    <xf numFmtId="311" fontId="3" fillId="0" borderId="0" applyFill="0" applyBorder="0">
      <alignment horizontal="center"/>
    </xf>
    <xf numFmtId="0" fontId="252" fillId="0" borderId="0" applyBorder="0">
      <alignment horizontal="centerContinuous"/>
    </xf>
    <xf numFmtId="0" fontId="253" fillId="0" borderId="0" applyBorder="0">
      <alignment horizontal="centerContinuous"/>
    </xf>
    <xf numFmtId="0" fontId="187" fillId="0" borderId="0" applyFill="0" applyBorder="0">
      <alignment vertical="center"/>
    </xf>
    <xf numFmtId="0" fontId="254" fillId="0" borderId="0"/>
    <xf numFmtId="1" fontId="255" fillId="0" borderId="0" applyProtection="0">
      <alignment horizontal="right" vertical="center"/>
    </xf>
    <xf numFmtId="0" fontId="3" fillId="106" borderId="0" applyNumberFormat="0" applyFont="0" applyBorder="0" applyAlignment="0" applyProtection="0">
      <protection hidden="1"/>
    </xf>
    <xf numFmtId="0" fontId="157" fillId="107" borderId="21" applyNumberFormat="0" applyAlignment="0" applyProtection="0"/>
    <xf numFmtId="0" fontId="157" fillId="107" borderId="21" applyNumberFormat="0" applyAlignment="0" applyProtection="0"/>
    <xf numFmtId="0" fontId="157" fillId="107" borderId="21" applyNumberFormat="0" applyAlignment="0" applyProtection="0"/>
    <xf numFmtId="0" fontId="157" fillId="107" borderId="21" applyNumberFormat="0" applyAlignment="0" applyProtection="0"/>
    <xf numFmtId="0" fontId="157" fillId="107" borderId="21" applyNumberFormat="0" applyAlignment="0" applyProtection="0"/>
    <xf numFmtId="0" fontId="157" fillId="107" borderId="21" applyNumberForma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9" fontId="3" fillId="0" borderId="0" applyFont="0" applyFill="0" applyBorder="0" applyAlignment="0" applyProtection="0"/>
    <xf numFmtId="312" fontId="97" fillId="0" borderId="0" applyFill="0" applyBorder="0">
      <protection locked="0"/>
    </xf>
    <xf numFmtId="10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5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61" fillId="0" borderId="0" applyFont="0" applyFill="0" applyBorder="0" applyAlignment="0" applyProtection="0"/>
    <xf numFmtId="232" fontId="137" fillId="0" borderId="0" applyFill="0" applyBorder="0">
      <alignment vertical="center"/>
    </xf>
    <xf numFmtId="0" fontId="73" fillId="0" borderId="0" applyFill="0" applyBorder="0">
      <alignment vertical="center"/>
    </xf>
    <xf numFmtId="0" fontId="256" fillId="0" borderId="0" applyFill="0" applyBorder="0">
      <alignment vertical="center"/>
    </xf>
    <xf numFmtId="0" fontId="73" fillId="0" borderId="0" applyFill="0" applyBorder="0">
      <alignment vertical="center"/>
    </xf>
    <xf numFmtId="0" fontId="257" fillId="0" borderId="18" applyBorder="0"/>
    <xf numFmtId="0" fontId="257" fillId="0" borderId="18" applyBorder="0"/>
    <xf numFmtId="0" fontId="258" fillId="0" borderId="0"/>
    <xf numFmtId="9" fontId="3" fillId="0" borderId="0" applyFont="0" applyFill="0" applyBorder="0" applyAlignment="0" applyProtection="0"/>
    <xf numFmtId="0" fontId="259" fillId="0" borderId="0" applyNumberFormat="0"/>
    <xf numFmtId="249" fontId="3" fillId="0" borderId="0" applyFill="0" applyBorder="0" applyAlignment="0"/>
    <xf numFmtId="250" fontId="3" fillId="0" borderId="0" applyFill="0" applyBorder="0" applyAlignment="0"/>
    <xf numFmtId="249" fontId="3" fillId="0" borderId="0" applyFill="0" applyBorder="0" applyAlignment="0"/>
    <xf numFmtId="0" fontId="34" fillId="0" borderId="0" applyFill="0" applyBorder="0" applyAlignment="0"/>
    <xf numFmtId="250" fontId="3" fillId="0" borderId="0" applyFill="0" applyBorder="0" applyAlignment="0"/>
    <xf numFmtId="229" fontId="102" fillId="0" borderId="0" applyFill="0" applyBorder="0">
      <alignment horizontal="right" vertical="center"/>
    </xf>
    <xf numFmtId="229" fontId="137" fillId="0" borderId="0" applyFill="0" applyBorder="0">
      <alignment vertical="center"/>
    </xf>
    <xf numFmtId="229" fontId="149" fillId="0" borderId="0" applyFill="0" applyBorder="0">
      <alignment vertical="center"/>
    </xf>
    <xf numFmtId="245" fontId="102" fillId="0" borderId="0" applyFill="0" applyBorder="0">
      <alignment horizontal="right" vertical="center"/>
    </xf>
    <xf numFmtId="230" fontId="137" fillId="0" borderId="0" applyFill="0" applyBorder="0">
      <alignment vertical="center"/>
    </xf>
    <xf numFmtId="230" fontId="149" fillId="0" borderId="0" applyFill="0" applyBorder="0">
      <alignment vertical="center"/>
    </xf>
    <xf numFmtId="222" fontId="260" fillId="0" borderId="0" applyFill="0" applyBorder="0">
      <alignment vertical="center"/>
    </xf>
    <xf numFmtId="0" fontId="194" fillId="0" borderId="0" applyFill="0" applyBorder="0">
      <alignment vertical="center"/>
    </xf>
    <xf numFmtId="0" fontId="183" fillId="0" borderId="0" applyFill="0" applyBorder="0">
      <alignment vertical="center"/>
    </xf>
    <xf numFmtId="222" fontId="261" fillId="0" borderId="0" applyFill="0" applyBorder="0">
      <alignment vertical="center"/>
    </xf>
    <xf numFmtId="0" fontId="197" fillId="0" borderId="0" applyFill="0" applyBorder="0">
      <alignment vertical="center"/>
    </xf>
    <xf numFmtId="0" fontId="262" fillId="0" borderId="0" applyFill="0" applyBorder="0">
      <alignment vertical="center"/>
    </xf>
    <xf numFmtId="0" fontId="202" fillId="0" borderId="0" applyFill="0" applyBorder="0">
      <alignment vertical="center"/>
    </xf>
    <xf numFmtId="0" fontId="263" fillId="0" borderId="0" applyFill="0" applyBorder="0">
      <alignment vertical="center"/>
    </xf>
    <xf numFmtId="222" fontId="102" fillId="0" borderId="0" applyFill="0" applyBorder="0">
      <alignment vertical="center"/>
    </xf>
    <xf numFmtId="0" fontId="204" fillId="0" borderId="0" applyFill="0" applyBorder="0">
      <alignment vertical="center"/>
    </xf>
    <xf numFmtId="0" fontId="149" fillId="0" borderId="0" applyFill="0" applyBorder="0">
      <alignment vertical="center"/>
    </xf>
    <xf numFmtId="222" fontId="88" fillId="0" borderId="0" applyFill="0" applyBorder="0">
      <alignment horizontal="center" vertical="center"/>
      <protection locked="0"/>
    </xf>
    <xf numFmtId="0" fontId="88" fillId="0" borderId="0" applyFill="0" applyBorder="0">
      <alignment horizontal="center" vertical="center"/>
    </xf>
    <xf numFmtId="222" fontId="88" fillId="0" borderId="0" applyFill="0" applyBorder="0">
      <alignment horizontal="center" vertical="center"/>
      <protection locked="0"/>
    </xf>
    <xf numFmtId="0" fontId="88" fillId="0" borderId="0" applyFill="0" applyBorder="0">
      <alignment horizontal="center" vertical="center"/>
    </xf>
    <xf numFmtId="222" fontId="264" fillId="0" borderId="0" applyFill="0" applyBorder="0">
      <alignment horizontal="left" vertical="center"/>
      <protection locked="0"/>
    </xf>
    <xf numFmtId="0" fontId="210" fillId="0" borderId="0" applyFill="0" applyBorder="0">
      <alignment vertical="center"/>
    </xf>
    <xf numFmtId="0" fontId="264" fillId="0" borderId="0" applyFill="0" applyBorder="0">
      <alignment vertical="center"/>
    </xf>
    <xf numFmtId="222" fontId="265" fillId="0" borderId="0" applyFill="0" applyBorder="0">
      <alignment horizontal="left" vertical="center"/>
    </xf>
    <xf numFmtId="0" fontId="232" fillId="0" borderId="0" applyFill="0" applyBorder="0">
      <alignment vertical="center"/>
    </xf>
    <xf numFmtId="0" fontId="266" fillId="0" borderId="0" applyFill="0" applyBorder="0">
      <alignment vertical="center"/>
    </xf>
    <xf numFmtId="231" fontId="102" fillId="0" borderId="0" applyFill="0" applyBorder="0">
      <alignment horizontal="right" vertical="center"/>
    </xf>
    <xf numFmtId="231" fontId="137" fillId="0" borderId="0" applyFill="0" applyBorder="0">
      <alignment vertical="center"/>
    </xf>
    <xf numFmtId="231" fontId="149" fillId="0" borderId="0" applyFill="0" applyBorder="0">
      <alignment vertical="center"/>
    </xf>
    <xf numFmtId="0" fontId="137" fillId="0" borderId="0" applyFill="0" applyBorder="0">
      <alignment vertical="center"/>
    </xf>
    <xf numFmtId="0" fontId="149" fillId="0" borderId="0" applyFill="0" applyBorder="0">
      <alignment vertical="center"/>
    </xf>
    <xf numFmtId="212" fontId="137" fillId="0" borderId="0" applyFill="0" applyBorder="0">
      <alignment vertical="center"/>
    </xf>
    <xf numFmtId="212" fontId="149" fillId="0" borderId="0" applyFill="0" applyBorder="0">
      <alignment vertical="center"/>
    </xf>
    <xf numFmtId="232" fontId="102" fillId="0" borderId="0" applyFill="0" applyBorder="0">
      <alignment horizontal="right" vertical="center"/>
    </xf>
    <xf numFmtId="232" fontId="137" fillId="0" borderId="0" applyFill="0" applyBorder="0">
      <alignment vertical="center"/>
    </xf>
    <xf numFmtId="232" fontId="149" fillId="0" borderId="0" applyFill="0" applyBorder="0">
      <alignment vertical="center"/>
    </xf>
    <xf numFmtId="222" fontId="101" fillId="0" borderId="0" applyFill="0" applyBorder="0">
      <alignment vertical="center"/>
    </xf>
    <xf numFmtId="0" fontId="227" fillId="0" borderId="0" applyFill="0" applyBorder="0">
      <alignment vertical="center"/>
    </xf>
    <xf numFmtId="0" fontId="263" fillId="0" borderId="0" applyFill="0" applyBorder="0">
      <alignment vertical="center"/>
    </xf>
    <xf numFmtId="212" fontId="267" fillId="0" borderId="0" applyFill="0" applyBorder="0">
      <alignment horizontal="left" vertical="center"/>
    </xf>
    <xf numFmtId="0" fontId="268" fillId="0" borderId="0" applyFill="0" applyBorder="0">
      <alignment vertical="center"/>
    </xf>
    <xf numFmtId="0" fontId="269" fillId="0" borderId="0" applyFill="0" applyBorder="0">
      <alignment vertical="center"/>
    </xf>
    <xf numFmtId="222" fontId="270" fillId="0" borderId="0" applyFill="0" applyBorder="0">
      <alignment horizontal="left" vertical="center"/>
    </xf>
    <xf numFmtId="0" fontId="271" fillId="0" borderId="0" applyFill="0" applyBorder="0">
      <alignment vertical="center"/>
    </xf>
    <xf numFmtId="0" fontId="272" fillId="0" borderId="0" applyFill="0" applyBorder="0">
      <alignment vertical="center"/>
    </xf>
    <xf numFmtId="0" fontId="204" fillId="0" borderId="0" applyFill="0" applyBorder="0">
      <alignment vertical="center"/>
      <protection locked="0"/>
    </xf>
    <xf numFmtId="0" fontId="149" fillId="0" borderId="0" applyFill="0" applyBorder="0">
      <alignment vertical="center"/>
      <protection locked="0"/>
    </xf>
    <xf numFmtId="0" fontId="211" fillId="0" borderId="0" applyFill="0" applyBorder="0">
      <alignment vertical="center"/>
    </xf>
    <xf numFmtId="0" fontId="273" fillId="0" borderId="0" applyFill="0" applyBorder="0">
      <alignment vertical="center"/>
    </xf>
    <xf numFmtId="0" fontId="212" fillId="0" borderId="0" applyFill="0" applyBorder="0">
      <alignment vertical="center"/>
    </xf>
    <xf numFmtId="0" fontId="274" fillId="0" borderId="0" applyFill="0" applyBorder="0">
      <alignment vertical="center"/>
    </xf>
    <xf numFmtId="0" fontId="213" fillId="0" borderId="0" applyFill="0" applyBorder="0">
      <alignment vertical="center"/>
    </xf>
    <xf numFmtId="0" fontId="275" fillId="0" borderId="0" applyFill="0" applyBorder="0">
      <alignment vertical="center"/>
    </xf>
    <xf numFmtId="0" fontId="213" fillId="0" borderId="0" applyFill="0" applyBorder="0">
      <alignment vertical="center"/>
    </xf>
    <xf numFmtId="0" fontId="275" fillId="0" borderId="0" applyFill="0" applyBorder="0">
      <alignment vertical="center"/>
    </xf>
    <xf numFmtId="217" fontId="102" fillId="0" borderId="0" applyFill="0" applyBorder="0">
      <alignment horizontal="right" vertical="center"/>
    </xf>
    <xf numFmtId="233" fontId="137" fillId="0" borderId="0" applyFill="0" applyBorder="0">
      <alignment vertical="center"/>
    </xf>
    <xf numFmtId="233" fontId="149" fillId="0" borderId="0" applyFill="0" applyBorder="0">
      <alignment vertical="center"/>
    </xf>
    <xf numFmtId="9" fontId="244" fillId="0" borderId="0"/>
    <xf numFmtId="213" fontId="103" fillId="0" borderId="19"/>
    <xf numFmtId="213" fontId="103" fillId="0" borderId="19"/>
    <xf numFmtId="213" fontId="103" fillId="0" borderId="19"/>
    <xf numFmtId="0" fontId="104" fillId="0" borderId="18">
      <alignment horizontal="center"/>
    </xf>
    <xf numFmtId="0" fontId="104" fillId="0" borderId="18">
      <alignment horizontal="center"/>
    </xf>
    <xf numFmtId="0" fontId="104" fillId="0" borderId="18">
      <alignment horizontal="center"/>
    </xf>
    <xf numFmtId="0" fontId="104" fillId="0" borderId="18">
      <alignment horizontal="center"/>
    </xf>
    <xf numFmtId="0" fontId="104" fillId="0" borderId="18">
      <alignment horizontal="center"/>
    </xf>
    <xf numFmtId="0" fontId="104" fillId="0" borderId="18">
      <alignment horizontal="center"/>
    </xf>
    <xf numFmtId="0" fontId="104" fillId="0" borderId="18">
      <alignment horizontal="center"/>
    </xf>
    <xf numFmtId="0" fontId="104" fillId="0" borderId="18">
      <alignment horizontal="center"/>
    </xf>
    <xf numFmtId="0" fontId="104" fillId="0" borderId="18">
      <alignment horizontal="center"/>
    </xf>
    <xf numFmtId="0" fontId="104" fillId="0" borderId="18">
      <alignment horizontal="center"/>
    </xf>
    <xf numFmtId="0" fontId="104" fillId="0" borderId="18">
      <alignment horizontal="center"/>
    </xf>
    <xf numFmtId="0" fontId="104" fillId="0" borderId="18">
      <alignment horizontal="center"/>
    </xf>
    <xf numFmtId="0" fontId="104" fillId="0" borderId="18">
      <alignment horizontal="center"/>
    </xf>
    <xf numFmtId="0" fontId="104" fillId="0" borderId="18">
      <alignment horizontal="center"/>
    </xf>
    <xf numFmtId="0" fontId="104" fillId="0" borderId="18">
      <alignment horizontal="center"/>
    </xf>
    <xf numFmtId="0" fontId="104" fillId="0" borderId="18">
      <alignment horizontal="center"/>
    </xf>
    <xf numFmtId="0" fontId="104" fillId="0" borderId="18">
      <alignment horizontal="center"/>
    </xf>
    <xf numFmtId="0" fontId="104" fillId="0" borderId="18">
      <alignment horizontal="center"/>
    </xf>
    <xf numFmtId="0" fontId="104" fillId="0" borderId="18">
      <alignment horizontal="center"/>
    </xf>
    <xf numFmtId="0" fontId="104" fillId="0" borderId="18">
      <alignment horizontal="center"/>
    </xf>
    <xf numFmtId="0" fontId="104" fillId="0" borderId="18">
      <alignment horizontal="center"/>
    </xf>
    <xf numFmtId="0" fontId="104" fillId="0" borderId="18">
      <alignment horizontal="center"/>
    </xf>
    <xf numFmtId="0" fontId="104" fillId="0" borderId="18">
      <alignment horizontal="center"/>
    </xf>
    <xf numFmtId="0" fontId="104" fillId="0" borderId="18">
      <alignment horizontal="center"/>
    </xf>
    <xf numFmtId="0" fontId="104" fillId="0" borderId="18">
      <alignment horizontal="center"/>
    </xf>
    <xf numFmtId="0" fontId="104" fillId="0" borderId="18">
      <alignment horizontal="center"/>
    </xf>
    <xf numFmtId="0" fontId="104" fillId="0" borderId="18">
      <alignment horizontal="center"/>
    </xf>
    <xf numFmtId="0" fontId="104" fillId="0" borderId="18">
      <alignment horizontal="center"/>
    </xf>
    <xf numFmtId="0" fontId="104" fillId="0" borderId="18">
      <alignment horizontal="center"/>
    </xf>
    <xf numFmtId="0" fontId="104" fillId="0" borderId="18">
      <alignment horizontal="center"/>
    </xf>
    <xf numFmtId="0" fontId="104" fillId="0" borderId="18">
      <alignment horizontal="center"/>
    </xf>
    <xf numFmtId="0" fontId="104" fillId="0" borderId="18">
      <alignment horizontal="center"/>
    </xf>
    <xf numFmtId="0" fontId="104" fillId="0" borderId="18">
      <alignment horizontal="center"/>
    </xf>
    <xf numFmtId="0" fontId="104" fillId="0" borderId="18">
      <alignment horizontal="center"/>
    </xf>
    <xf numFmtId="17" fontId="6" fillId="0" borderId="0">
      <alignment horizontal="center" vertical="center"/>
    </xf>
    <xf numFmtId="0" fontId="276" fillId="0" borderId="0" applyNumberFormat="0" applyFill="0" applyBorder="0" applyAlignment="0" applyProtection="0"/>
    <xf numFmtId="313" fontId="277" fillId="0" borderId="0"/>
    <xf numFmtId="314" fontId="3" fillId="0" borderId="0"/>
    <xf numFmtId="14" fontId="228" fillId="0" borderId="0" applyNumberFormat="0" applyFill="0" applyBorder="0" applyAlignment="0" applyProtection="0">
      <alignment horizontal="left"/>
    </xf>
    <xf numFmtId="229" fontId="4" fillId="0" borderId="0" applyFill="0" applyBorder="0">
      <alignment horizontal="right" vertical="center"/>
    </xf>
    <xf numFmtId="229" fontId="4" fillId="0" borderId="0" applyFill="0" applyBorder="0">
      <alignment horizontal="right" vertical="center"/>
    </xf>
    <xf numFmtId="229" fontId="4" fillId="0" borderId="0" applyFill="0" applyBorder="0">
      <alignment horizontal="right" vertical="center"/>
    </xf>
    <xf numFmtId="216" fontId="4" fillId="0" borderId="0" applyFill="0" applyBorder="0">
      <alignment horizontal="right" vertical="center"/>
    </xf>
    <xf numFmtId="245" fontId="4" fillId="0" borderId="0" applyFill="0" applyBorder="0">
      <alignment horizontal="right" vertical="center"/>
    </xf>
    <xf numFmtId="231" fontId="4" fillId="0" borderId="0" applyFill="0" applyBorder="0">
      <alignment horizontal="right" vertical="center"/>
    </xf>
    <xf numFmtId="231" fontId="4" fillId="0" borderId="0" applyFill="0" applyBorder="0">
      <alignment horizontal="right" vertical="center"/>
    </xf>
    <xf numFmtId="231" fontId="4" fillId="0" borderId="0" applyFill="0" applyBorder="0">
      <alignment horizontal="right" vertical="center"/>
    </xf>
    <xf numFmtId="212" fontId="4" fillId="0" borderId="0" applyFill="0" applyBorder="0">
      <alignment horizontal="right" vertical="center"/>
    </xf>
    <xf numFmtId="212" fontId="4" fillId="0" borderId="0" applyFill="0" applyBorder="0">
      <alignment horizontal="right" vertical="center"/>
    </xf>
    <xf numFmtId="232" fontId="4" fillId="0" borderId="0" applyFill="0" applyBorder="0">
      <alignment horizontal="right" vertical="center"/>
    </xf>
    <xf numFmtId="232" fontId="4" fillId="0" borderId="0" applyFill="0" applyBorder="0">
      <alignment horizontal="right" vertical="center"/>
    </xf>
    <xf numFmtId="232" fontId="4" fillId="0" borderId="0" applyFill="0" applyBorder="0">
      <alignment horizontal="right" vertical="center"/>
    </xf>
    <xf numFmtId="217" fontId="4" fillId="0" borderId="0" applyFill="0" applyBorder="0">
      <alignment horizontal="right" vertical="center"/>
    </xf>
    <xf numFmtId="217" fontId="4" fillId="0" borderId="0" applyFill="0" applyBorder="0">
      <alignment horizontal="right" vertical="center"/>
    </xf>
    <xf numFmtId="0" fontId="107" fillId="10" borderId="0">
      <alignment horizontal="left" vertical="center"/>
      <protection locked="0"/>
    </xf>
    <xf numFmtId="315" fontId="278" fillId="107" borderId="49">
      <alignment horizontal="center"/>
    </xf>
    <xf numFmtId="41" fontId="279" fillId="43" borderId="71" applyFont="0" applyAlignment="0"/>
    <xf numFmtId="222" fontId="262" fillId="95" borderId="0"/>
    <xf numFmtId="0" fontId="177" fillId="0" borderId="78">
      <alignment vertical="center"/>
    </xf>
    <xf numFmtId="0" fontId="177" fillId="0" borderId="78">
      <alignment vertical="center"/>
    </xf>
    <xf numFmtId="0" fontId="177" fillId="0" borderId="78">
      <alignment vertical="center"/>
    </xf>
    <xf numFmtId="0" fontId="177" fillId="0" borderId="78">
      <alignment vertical="center"/>
    </xf>
    <xf numFmtId="0" fontId="177" fillId="0" borderId="78">
      <alignment vertical="center"/>
    </xf>
    <xf numFmtId="0" fontId="177" fillId="0" borderId="78">
      <alignment vertical="center"/>
    </xf>
    <xf numFmtId="0" fontId="177" fillId="0" borderId="78">
      <alignment vertical="center"/>
    </xf>
    <xf numFmtId="0" fontId="177" fillId="0" borderId="78">
      <alignment vertical="center"/>
    </xf>
    <xf numFmtId="0" fontId="177" fillId="0" borderId="78">
      <alignment vertical="center"/>
    </xf>
    <xf numFmtId="0" fontId="177" fillId="0" borderId="78">
      <alignment vertical="center"/>
    </xf>
    <xf numFmtId="0" fontId="177" fillId="0" borderId="78">
      <alignment vertical="center"/>
    </xf>
    <xf numFmtId="0" fontId="177" fillId="0" borderId="78">
      <alignment vertical="center"/>
    </xf>
    <xf numFmtId="0" fontId="177" fillId="0" borderId="78">
      <alignment vertical="center"/>
    </xf>
    <xf numFmtId="0" fontId="177" fillId="0" borderId="78">
      <alignment vertical="center"/>
    </xf>
    <xf numFmtId="0" fontId="177" fillId="0" borderId="78">
      <alignment vertical="center"/>
    </xf>
    <xf numFmtId="0" fontId="177" fillId="0" borderId="78">
      <alignment vertical="center"/>
    </xf>
    <xf numFmtId="0" fontId="177" fillId="0" borderId="78">
      <alignment vertical="center"/>
    </xf>
    <xf numFmtId="0" fontId="280" fillId="0" borderId="79"/>
    <xf numFmtId="0" fontId="280" fillId="0" borderId="79"/>
    <xf numFmtId="0" fontId="280" fillId="0" borderId="79"/>
    <xf numFmtId="0" fontId="280" fillId="0" borderId="79"/>
    <xf numFmtId="0" fontId="280" fillId="0" borderId="79"/>
    <xf numFmtId="0" fontId="280" fillId="0" borderId="79"/>
    <xf numFmtId="0" fontId="280" fillId="0" borderId="79"/>
    <xf numFmtId="0" fontId="280" fillId="0" borderId="79"/>
    <xf numFmtId="0" fontId="280" fillId="0" borderId="79"/>
    <xf numFmtId="0" fontId="280" fillId="0" borderId="79"/>
    <xf numFmtId="0" fontId="280" fillId="0" borderId="79"/>
    <xf numFmtId="0" fontId="280" fillId="0" borderId="79"/>
    <xf numFmtId="0" fontId="280" fillId="0" borderId="79"/>
    <xf numFmtId="0" fontId="280" fillId="0" borderId="79"/>
    <xf numFmtId="0" fontId="280" fillId="0" borderId="79"/>
    <xf numFmtId="0" fontId="280" fillId="0" borderId="79"/>
    <xf numFmtId="0" fontId="280" fillId="0" borderId="79"/>
    <xf numFmtId="0" fontId="280" fillId="0" borderId="79"/>
    <xf numFmtId="316" fontId="124" fillId="0" borderId="0" applyFont="0" applyFill="0" applyBorder="0" applyAlignment="0" applyProtection="0">
      <alignment horizontal="right"/>
    </xf>
    <xf numFmtId="0" fontId="17" fillId="0" borderId="0"/>
    <xf numFmtId="0" fontId="82" fillId="0" borderId="0"/>
    <xf numFmtId="0" fontId="281" fillId="0" borderId="0" applyFill="0" applyBorder="0" applyAlignment="0"/>
    <xf numFmtId="0" fontId="268" fillId="0" borderId="0" applyFill="0" applyBorder="0">
      <alignment vertical="center"/>
    </xf>
    <xf numFmtId="0" fontId="281" fillId="0" borderId="0" applyFill="0" applyBorder="0" applyAlignment="0"/>
    <xf numFmtId="37" fontId="282" fillId="0" borderId="0">
      <protection locked="0"/>
    </xf>
    <xf numFmtId="0" fontId="251" fillId="0" borderId="17"/>
    <xf numFmtId="0" fontId="251" fillId="0" borderId="17"/>
    <xf numFmtId="0" fontId="251" fillId="0" borderId="17"/>
    <xf numFmtId="0" fontId="251" fillId="0" borderId="17"/>
    <xf numFmtId="0" fontId="251" fillId="0" borderId="17"/>
    <xf numFmtId="0" fontId="82" fillId="0" borderId="0"/>
    <xf numFmtId="0" fontId="283" fillId="0" borderId="0"/>
    <xf numFmtId="0" fontId="284" fillId="108" borderId="0"/>
    <xf numFmtId="49" fontId="285" fillId="109" borderId="80"/>
    <xf numFmtId="49" fontId="285" fillId="109" borderId="0">
      <alignment wrapText="1"/>
    </xf>
    <xf numFmtId="0" fontId="284" fillId="14" borderId="81">
      <protection locked="0"/>
    </xf>
    <xf numFmtId="0" fontId="284" fillId="108" borderId="0"/>
    <xf numFmtId="0" fontId="286" fillId="0" borderId="0" applyNumberFormat="0" applyFill="0" applyBorder="0" applyProtection="0"/>
    <xf numFmtId="0" fontId="271" fillId="0" borderId="0" applyFill="0" applyBorder="0">
      <alignment vertical="center"/>
    </xf>
    <xf numFmtId="0" fontId="287" fillId="0" borderId="0" applyNumberFormat="0" applyFill="0" applyBorder="0" applyAlignment="0"/>
    <xf numFmtId="0" fontId="52" fillId="48" borderId="0" applyNumberFormat="0"/>
    <xf numFmtId="0" fontId="288" fillId="48" borderId="0"/>
    <xf numFmtId="17" fontId="124" fillId="0" borderId="0" applyFill="0" applyBorder="0">
      <alignment horizontal="right"/>
    </xf>
    <xf numFmtId="181" fontId="4" fillId="0" borderId="0" applyAlignment="0" applyProtection="0"/>
    <xf numFmtId="181" fontId="4" fillId="0" borderId="0" applyAlignment="0" applyProtection="0"/>
    <xf numFmtId="317" fontId="17" fillId="0" borderId="0" applyFill="0" applyBorder="0" applyProtection="0"/>
    <xf numFmtId="0" fontId="3" fillId="0" borderId="0"/>
    <xf numFmtId="190" fontId="4" fillId="0" borderId="0"/>
    <xf numFmtId="0" fontId="44" fillId="0" borderId="0" applyNumberFormat="0" applyBorder="0" applyAlignment="0"/>
    <xf numFmtId="0" fontId="11" fillId="0" borderId="0"/>
    <xf numFmtId="222" fontId="7" fillId="0" borderId="0"/>
    <xf numFmtId="222" fontId="7" fillId="0" borderId="0"/>
    <xf numFmtId="222" fontId="109" fillId="0" borderId="0"/>
    <xf numFmtId="222" fontId="109" fillId="0" borderId="0"/>
    <xf numFmtId="0" fontId="289" fillId="0" borderId="0" applyNumberFormat="0" applyBorder="0" applyAlignment="0"/>
    <xf numFmtId="0" fontId="290" fillId="0" borderId="0" applyNumberFormat="0" applyBorder="0" applyAlignment="0"/>
    <xf numFmtId="318" fontId="6" fillId="8" borderId="4"/>
    <xf numFmtId="318" fontId="6" fillId="8" borderId="4"/>
    <xf numFmtId="318" fontId="6" fillId="8" borderId="4"/>
    <xf numFmtId="318" fontId="6" fillId="8" borderId="4"/>
    <xf numFmtId="318" fontId="6" fillId="8" borderId="4"/>
    <xf numFmtId="318" fontId="6" fillId="8" borderId="4"/>
    <xf numFmtId="318" fontId="6" fillId="8" borderId="4"/>
    <xf numFmtId="318" fontId="6" fillId="8" borderId="4"/>
    <xf numFmtId="318" fontId="6" fillId="8" borderId="4"/>
    <xf numFmtId="318" fontId="6" fillId="8" borderId="4"/>
    <xf numFmtId="318" fontId="6" fillId="8" borderId="4"/>
    <xf numFmtId="318" fontId="6" fillId="8" borderId="4"/>
    <xf numFmtId="318" fontId="6" fillId="8" borderId="4"/>
    <xf numFmtId="318" fontId="6" fillId="8" borderId="4"/>
    <xf numFmtId="318" fontId="6" fillId="8" borderId="4"/>
    <xf numFmtId="318" fontId="6" fillId="8" borderId="4"/>
    <xf numFmtId="318" fontId="6" fillId="8" borderId="4"/>
    <xf numFmtId="318" fontId="6" fillId="8" borderId="4"/>
    <xf numFmtId="318" fontId="6" fillId="8" borderId="4"/>
    <xf numFmtId="318" fontId="6" fillId="8" borderId="4"/>
    <xf numFmtId="318" fontId="6" fillId="8" borderId="4"/>
    <xf numFmtId="318" fontId="6" fillId="8" borderId="4"/>
    <xf numFmtId="318" fontId="6" fillId="8" borderId="4"/>
    <xf numFmtId="318" fontId="6" fillId="8" borderId="4"/>
    <xf numFmtId="318" fontId="6" fillId="8" borderId="4"/>
    <xf numFmtId="318" fontId="6" fillId="8" borderId="4"/>
    <xf numFmtId="318" fontId="6" fillId="8" borderId="4"/>
    <xf numFmtId="318" fontId="6" fillId="8" borderId="4"/>
    <xf numFmtId="318" fontId="6" fillId="8" borderId="4"/>
    <xf numFmtId="318" fontId="6" fillId="8" borderId="4"/>
    <xf numFmtId="318" fontId="6" fillId="8" borderId="4"/>
    <xf numFmtId="318" fontId="6" fillId="8" borderId="4"/>
    <xf numFmtId="318" fontId="6" fillId="8" borderId="4"/>
    <xf numFmtId="318" fontId="6" fillId="8" borderId="4"/>
    <xf numFmtId="318" fontId="6" fillId="8" borderId="4"/>
    <xf numFmtId="318" fontId="6" fillId="8" borderId="4"/>
    <xf numFmtId="318" fontId="6" fillId="8" borderId="4"/>
    <xf numFmtId="0" fontId="204" fillId="0" borderId="0" applyFill="0" applyBorder="0">
      <alignment vertical="center"/>
      <protection locked="0"/>
    </xf>
    <xf numFmtId="319" fontId="126" fillId="0" borderId="17" applyFont="0" applyFill="0" applyAlignment="0" applyProtection="0"/>
    <xf numFmtId="319" fontId="126" fillId="0" borderId="17" applyFont="0" applyFill="0" applyAlignment="0" applyProtection="0"/>
    <xf numFmtId="319" fontId="126" fillId="0" borderId="17" applyFont="0" applyFill="0" applyAlignment="0" applyProtection="0"/>
    <xf numFmtId="319" fontId="126" fillId="0" borderId="17" applyFont="0" applyFill="0" applyAlignment="0" applyProtection="0"/>
    <xf numFmtId="319" fontId="126" fillId="0" borderId="17" applyFont="0" applyFill="0" applyAlignment="0" applyProtection="0"/>
    <xf numFmtId="319" fontId="126" fillId="0" borderId="17" applyFont="0" applyFill="0" applyAlignment="0" applyProtection="0"/>
    <xf numFmtId="319" fontId="126" fillId="0" borderId="17" applyFont="0" applyFill="0" applyAlignment="0" applyProtection="0"/>
    <xf numFmtId="319" fontId="126" fillId="0" borderId="17" applyFont="0" applyFill="0" applyAlignment="0" applyProtection="0"/>
    <xf numFmtId="319" fontId="126" fillId="0" borderId="17" applyFont="0" applyFill="0" applyAlignment="0" applyProtection="0"/>
    <xf numFmtId="319" fontId="126" fillId="0" borderId="17" applyFont="0" applyFill="0" applyAlignment="0" applyProtection="0"/>
    <xf numFmtId="319" fontId="126" fillId="0" borderId="17" applyFont="0" applyFill="0" applyAlignment="0" applyProtection="0"/>
    <xf numFmtId="319" fontId="126" fillId="0" borderId="17" applyFont="0" applyFill="0" applyAlignment="0" applyProtection="0"/>
    <xf numFmtId="319" fontId="126" fillId="0" borderId="17" applyFont="0" applyFill="0" applyAlignment="0" applyProtection="0"/>
    <xf numFmtId="319" fontId="126" fillId="0" borderId="17" applyFont="0" applyFill="0" applyAlignment="0" applyProtection="0"/>
    <xf numFmtId="319" fontId="126" fillId="0" borderId="17" applyFont="0" applyFill="0" applyAlignment="0" applyProtection="0"/>
    <xf numFmtId="319" fontId="126" fillId="0" borderId="17" applyFont="0" applyFill="0" applyAlignment="0" applyProtection="0"/>
    <xf numFmtId="222" fontId="291" fillId="93" borderId="0"/>
    <xf numFmtId="0" fontId="82" fillId="0" borderId="82"/>
    <xf numFmtId="40" fontId="292" fillId="0" borderId="0" applyBorder="0">
      <alignment horizontal="right"/>
    </xf>
    <xf numFmtId="0" fontId="111" fillId="0" borderId="0" applyBorder="0" applyProtection="0">
      <alignment vertical="center"/>
    </xf>
    <xf numFmtId="280" fontId="111" fillId="0" borderId="65" applyBorder="0" applyProtection="0">
      <alignment horizontal="right" vertical="center"/>
    </xf>
    <xf numFmtId="280" fontId="111" fillId="0" borderId="65" applyBorder="0" applyProtection="0">
      <alignment horizontal="right" vertical="center"/>
    </xf>
    <xf numFmtId="280" fontId="111" fillId="0" borderId="65" applyBorder="0" applyProtection="0">
      <alignment horizontal="right" vertical="center"/>
    </xf>
    <xf numFmtId="280" fontId="111" fillId="0" borderId="65" applyBorder="0" applyProtection="0">
      <alignment horizontal="right" vertical="center"/>
    </xf>
    <xf numFmtId="280" fontId="111" fillId="0" borderId="65" applyBorder="0" applyProtection="0">
      <alignment horizontal="right" vertical="center"/>
    </xf>
    <xf numFmtId="280" fontId="111" fillId="0" borderId="65" applyBorder="0" applyProtection="0">
      <alignment horizontal="right" vertical="center"/>
    </xf>
    <xf numFmtId="280" fontId="111" fillId="0" borderId="65" applyBorder="0" applyProtection="0">
      <alignment horizontal="right" vertical="center"/>
    </xf>
    <xf numFmtId="280" fontId="111" fillId="0" borderId="65" applyBorder="0" applyProtection="0">
      <alignment horizontal="right" vertical="center"/>
    </xf>
    <xf numFmtId="280" fontId="111" fillId="0" borderId="65" applyBorder="0" applyProtection="0">
      <alignment horizontal="right" vertical="center"/>
    </xf>
    <xf numFmtId="280" fontId="111" fillId="0" borderId="65" applyBorder="0" applyProtection="0">
      <alignment horizontal="right" vertical="center"/>
    </xf>
    <xf numFmtId="280" fontId="111" fillId="0" borderId="65" applyBorder="0" applyProtection="0">
      <alignment horizontal="right" vertical="center"/>
    </xf>
    <xf numFmtId="280" fontId="111" fillId="0" borderId="65" applyBorder="0" applyProtection="0">
      <alignment horizontal="right" vertical="center"/>
    </xf>
    <xf numFmtId="280" fontId="111" fillId="0" borderId="65" applyBorder="0" applyProtection="0">
      <alignment horizontal="right" vertical="center"/>
    </xf>
    <xf numFmtId="280" fontId="111" fillId="0" borderId="65" applyBorder="0" applyProtection="0">
      <alignment horizontal="right" vertical="center"/>
    </xf>
    <xf numFmtId="280" fontId="111" fillId="0" borderId="65" applyBorder="0" applyProtection="0">
      <alignment horizontal="right" vertical="center"/>
    </xf>
    <xf numFmtId="280" fontId="111" fillId="0" borderId="65" applyBorder="0" applyProtection="0">
      <alignment horizontal="right" vertical="center"/>
    </xf>
    <xf numFmtId="0" fontId="110" fillId="110" borderId="0" applyBorder="0" applyProtection="0">
      <alignment horizontal="centerContinuous" vertical="center"/>
    </xf>
    <xf numFmtId="0" fontId="110" fillId="49" borderId="65" applyBorder="0" applyProtection="0">
      <alignment horizontal="centerContinuous" vertical="center"/>
    </xf>
    <xf numFmtId="0" fontId="110" fillId="49" borderId="65" applyBorder="0" applyProtection="0">
      <alignment horizontal="centerContinuous" vertical="center"/>
    </xf>
    <xf numFmtId="0" fontId="110" fillId="49" borderId="65" applyBorder="0" applyProtection="0">
      <alignment horizontal="centerContinuous" vertical="center"/>
    </xf>
    <xf numFmtId="0" fontId="110" fillId="49" borderId="65" applyBorder="0" applyProtection="0">
      <alignment horizontal="centerContinuous" vertical="center"/>
    </xf>
    <xf numFmtId="0" fontId="110" fillId="49" borderId="65" applyBorder="0" applyProtection="0">
      <alignment horizontal="centerContinuous" vertical="center"/>
    </xf>
    <xf numFmtId="0" fontId="110" fillId="49" borderId="65" applyBorder="0" applyProtection="0">
      <alignment horizontal="centerContinuous" vertical="center"/>
    </xf>
    <xf numFmtId="0" fontId="110" fillId="49" borderId="65" applyBorder="0" applyProtection="0">
      <alignment horizontal="centerContinuous" vertical="center"/>
    </xf>
    <xf numFmtId="0" fontId="110" fillId="49" borderId="65" applyBorder="0" applyProtection="0">
      <alignment horizontal="centerContinuous" vertical="center"/>
    </xf>
    <xf numFmtId="0" fontId="110" fillId="49" borderId="65" applyBorder="0" applyProtection="0">
      <alignment horizontal="centerContinuous" vertical="center"/>
    </xf>
    <xf numFmtId="0" fontId="110" fillId="49" borderId="65" applyBorder="0" applyProtection="0">
      <alignment horizontal="centerContinuous" vertical="center"/>
    </xf>
    <xf numFmtId="0" fontId="110" fillId="49" borderId="65" applyBorder="0" applyProtection="0">
      <alignment horizontal="centerContinuous" vertical="center"/>
    </xf>
    <xf numFmtId="0" fontId="110" fillId="49" borderId="65" applyBorder="0" applyProtection="0">
      <alignment horizontal="centerContinuous" vertical="center"/>
    </xf>
    <xf numFmtId="0" fontId="110" fillId="49" borderId="65" applyBorder="0" applyProtection="0">
      <alignment horizontal="centerContinuous" vertical="center"/>
    </xf>
    <xf numFmtId="0" fontId="110" fillId="49" borderId="65" applyBorder="0" applyProtection="0">
      <alignment horizontal="centerContinuous" vertical="center"/>
    </xf>
    <xf numFmtId="0" fontId="110" fillId="49" borderId="65" applyBorder="0" applyProtection="0">
      <alignment horizontal="centerContinuous" vertical="center"/>
    </xf>
    <xf numFmtId="222" fontId="111" fillId="0" borderId="0" applyBorder="0" applyProtection="0">
      <alignment vertical="center"/>
    </xf>
    <xf numFmtId="0" fontId="15" fillId="0" borderId="0" applyFill="0" applyBorder="0" applyAlignment="0"/>
    <xf numFmtId="0" fontId="154" fillId="0" borderId="0"/>
    <xf numFmtId="0" fontId="293" fillId="0" borderId="0" applyFill="0" applyBorder="0" applyProtection="0">
      <alignment horizontal="left"/>
    </xf>
    <xf numFmtId="0" fontId="112" fillId="0" borderId="5" applyFill="0" applyBorder="0" applyProtection="0">
      <alignment horizontal="left" vertical="top"/>
    </xf>
    <xf numFmtId="0" fontId="112" fillId="0" borderId="5" applyFill="0" applyBorder="0" applyProtection="0">
      <alignment horizontal="left" vertical="top"/>
    </xf>
    <xf numFmtId="0" fontId="112" fillId="0" borderId="5" applyFill="0" applyBorder="0" applyProtection="0">
      <alignment horizontal="left" vertical="top"/>
    </xf>
    <xf numFmtId="0" fontId="291" fillId="97" borderId="21" applyNumberFormat="0">
      <alignment horizontal="center" vertical="center"/>
    </xf>
    <xf numFmtId="0" fontId="236" fillId="111" borderId="27" applyNumberFormat="0" applyAlignment="0">
      <alignment horizontal="right"/>
    </xf>
    <xf numFmtId="0" fontId="114" fillId="0" borderId="0"/>
    <xf numFmtId="0" fontId="114" fillId="0" borderId="0"/>
    <xf numFmtId="49" fontId="44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170" fontId="11" fillId="2" borderId="0" applyFont="0" applyFill="0" applyBorder="0" applyAlignment="0"/>
    <xf numFmtId="319" fontId="126" fillId="0" borderId="0" applyFont="0" applyFill="0" applyBorder="0" applyAlignment="0" applyProtection="0"/>
    <xf numFmtId="0" fontId="106" fillId="0" borderId="0" applyNumberFormat="0" applyFill="0" applyBorder="0" applyAlignment="0" applyProtection="0"/>
    <xf numFmtId="0" fontId="294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14" fillId="0" borderId="0"/>
    <xf numFmtId="222" fontId="295" fillId="0" borderId="0" applyFill="0" applyBorder="0">
      <alignment horizontal="left" vertical="center"/>
      <protection locked="0"/>
    </xf>
    <xf numFmtId="254" fontId="97" fillId="0" borderId="3" applyFill="0"/>
    <xf numFmtId="254" fontId="97" fillId="0" borderId="3" applyFill="0"/>
    <xf numFmtId="254" fontId="97" fillId="0" borderId="3" applyFill="0"/>
    <xf numFmtId="254" fontId="97" fillId="0" borderId="3" applyFill="0"/>
    <xf numFmtId="254" fontId="97" fillId="0" borderId="3" applyFill="0"/>
    <xf numFmtId="254" fontId="97" fillId="0" borderId="3" applyFill="0"/>
    <xf numFmtId="254" fontId="97" fillId="0" borderId="3" applyFill="0"/>
    <xf numFmtId="254" fontId="97" fillId="0" borderId="3" applyFill="0"/>
    <xf numFmtId="254" fontId="97" fillId="0" borderId="3" applyFill="0"/>
    <xf numFmtId="254" fontId="97" fillId="0" borderId="3" applyFill="0"/>
    <xf numFmtId="254" fontId="97" fillId="0" borderId="3" applyFill="0"/>
    <xf numFmtId="254" fontId="97" fillId="0" borderId="3" applyFill="0"/>
    <xf numFmtId="254" fontId="97" fillId="0" borderId="3" applyFill="0"/>
    <xf numFmtId="254" fontId="97" fillId="0" borderId="3" applyFill="0"/>
    <xf numFmtId="254" fontId="97" fillId="0" borderId="3" applyFill="0"/>
    <xf numFmtId="254" fontId="97" fillId="0" borderId="3" applyFill="0"/>
    <xf numFmtId="254" fontId="97" fillId="0" borderId="3" applyFill="0"/>
    <xf numFmtId="254" fontId="97" fillId="0" borderId="3" applyFill="0"/>
    <xf numFmtId="254" fontId="97" fillId="0" borderId="3" applyFill="0"/>
    <xf numFmtId="254" fontId="97" fillId="0" borderId="3" applyFill="0"/>
    <xf numFmtId="254" fontId="97" fillId="0" borderId="3" applyFill="0"/>
    <xf numFmtId="254" fontId="97" fillId="0" borderId="3" applyFill="0"/>
    <xf numFmtId="254" fontId="97" fillId="0" borderId="3" applyFill="0"/>
    <xf numFmtId="254" fontId="97" fillId="0" borderId="3" applyFill="0"/>
    <xf numFmtId="254" fontId="97" fillId="0" borderId="3" applyFill="0"/>
    <xf numFmtId="254" fontId="97" fillId="0" borderId="3" applyFill="0"/>
    <xf numFmtId="254" fontId="97" fillId="0" borderId="3" applyFill="0"/>
    <xf numFmtId="254" fontId="97" fillId="0" borderId="3" applyFill="0"/>
    <xf numFmtId="254" fontId="97" fillId="0" borderId="3" applyFill="0"/>
    <xf numFmtId="254" fontId="97" fillId="0" borderId="3" applyFill="0"/>
    <xf numFmtId="254" fontId="97" fillId="0" borderId="3" applyFill="0"/>
    <xf numFmtId="254" fontId="97" fillId="0" borderId="3" applyFill="0"/>
    <xf numFmtId="254" fontId="97" fillId="0" borderId="3" applyFill="0"/>
    <xf numFmtId="254" fontId="97" fillId="0" borderId="3" applyFill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254" fontId="97" fillId="0" borderId="83" applyFill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254" fontId="97" fillId="0" borderId="83" applyFill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254" fontId="97" fillId="0" borderId="83" applyFill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254" fontId="97" fillId="0" borderId="83" applyFill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254" fontId="97" fillId="0" borderId="83" applyFill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84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254" fontId="97" fillId="0" borderId="83" applyFill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254" fontId="97" fillId="0" borderId="83" applyFill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254" fontId="97" fillId="0" borderId="83" applyFill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254" fontId="97" fillId="0" borderId="83" applyFill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85" applyNumberFormat="0" applyFill="0" applyAlignment="0" applyProtection="0"/>
    <xf numFmtId="254" fontId="97" fillId="0" borderId="83" applyFill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254" fontId="97" fillId="0" borderId="83" applyFill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254" fontId="97" fillId="0" borderId="83" applyFill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254" fontId="97" fillId="0" borderId="83" applyFill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254" fontId="97" fillId="0" borderId="83" applyFill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254" fontId="97" fillId="0" borderId="3" applyFill="0"/>
    <xf numFmtId="254" fontId="97" fillId="0" borderId="3" applyFill="0"/>
    <xf numFmtId="254" fontId="97" fillId="0" borderId="3" applyFill="0"/>
    <xf numFmtId="254" fontId="97" fillId="0" borderId="3" applyFill="0"/>
    <xf numFmtId="254" fontId="97" fillId="0" borderId="3" applyFill="0"/>
    <xf numFmtId="254" fontId="97" fillId="0" borderId="3" applyFill="0"/>
    <xf numFmtId="254" fontId="97" fillId="0" borderId="3" applyFill="0"/>
    <xf numFmtId="254" fontId="97" fillId="0" borderId="3" applyFill="0"/>
    <xf numFmtId="254" fontId="97" fillId="0" borderId="3" applyFill="0"/>
    <xf numFmtId="254" fontId="97" fillId="0" borderId="3" applyFill="0"/>
    <xf numFmtId="254" fontId="97" fillId="0" borderId="3" applyFill="0"/>
    <xf numFmtId="254" fontId="97" fillId="0" borderId="3" applyFill="0"/>
    <xf numFmtId="254" fontId="97" fillId="0" borderId="3" applyFill="0"/>
    <xf numFmtId="254" fontId="97" fillId="0" borderId="3" applyFill="0"/>
    <xf numFmtId="254" fontId="97" fillId="0" borderId="3" applyFill="0"/>
    <xf numFmtId="254" fontId="97" fillId="0" borderId="3" applyFill="0"/>
    <xf numFmtId="254" fontId="97" fillId="0" borderId="3" applyFill="0"/>
    <xf numFmtId="254" fontId="97" fillId="0" borderId="3" applyFill="0"/>
    <xf numFmtId="254" fontId="97" fillId="0" borderId="3" applyFill="0"/>
    <xf numFmtId="254" fontId="97" fillId="0" borderId="3" applyFill="0"/>
    <xf numFmtId="254" fontId="97" fillId="0" borderId="3" applyFill="0"/>
    <xf numFmtId="254" fontId="97" fillId="0" borderId="3" applyFill="0"/>
    <xf numFmtId="254" fontId="97" fillId="0" borderId="3" applyFill="0"/>
    <xf numFmtId="254" fontId="97" fillId="0" borderId="3" applyFill="0"/>
    <xf numFmtId="254" fontId="97" fillId="0" borderId="3" applyFill="0"/>
    <xf numFmtId="254" fontId="97" fillId="0" borderId="3" applyFill="0"/>
    <xf numFmtId="254" fontId="97" fillId="0" borderId="3" applyFill="0"/>
    <xf numFmtId="254" fontId="97" fillId="0" borderId="3" applyFill="0"/>
    <xf numFmtId="254" fontId="97" fillId="0" borderId="3" applyFill="0"/>
    <xf numFmtId="254" fontId="97" fillId="0" borderId="3" applyFill="0"/>
    <xf numFmtId="254" fontId="97" fillId="0" borderId="3" applyFill="0"/>
    <xf numFmtId="254" fontId="97" fillId="0" borderId="3" applyFill="0"/>
    <xf numFmtId="254" fontId="97" fillId="0" borderId="3" applyFill="0"/>
    <xf numFmtId="254" fontId="97" fillId="0" borderId="3" applyFill="0"/>
    <xf numFmtId="254" fontId="97" fillId="0" borderId="17" applyFill="0"/>
    <xf numFmtId="254" fontId="97" fillId="0" borderId="17" applyFill="0"/>
    <xf numFmtId="254" fontId="97" fillId="0" borderId="17" applyFill="0"/>
    <xf numFmtId="254" fontId="97" fillId="0" borderId="17" applyFill="0"/>
    <xf numFmtId="254" fontId="97" fillId="0" borderId="17" applyFill="0"/>
    <xf numFmtId="254" fontId="97" fillId="0" borderId="17" applyFill="0"/>
    <xf numFmtId="254" fontId="97" fillId="0" borderId="17" applyFill="0"/>
    <xf numFmtId="254" fontId="97" fillId="0" borderId="17" applyFill="0"/>
    <xf numFmtId="254" fontId="97" fillId="0" borderId="17" applyFill="0"/>
    <xf numFmtId="254" fontId="97" fillId="0" borderId="17" applyFill="0"/>
    <xf numFmtId="254" fontId="97" fillId="0" borderId="17" applyFill="0"/>
    <xf numFmtId="254" fontId="97" fillId="0" borderId="17" applyFill="0"/>
    <xf numFmtId="254" fontId="97" fillId="0" borderId="17" applyFill="0"/>
    <xf numFmtId="254" fontId="97" fillId="0" borderId="17" applyFill="0"/>
    <xf numFmtId="254" fontId="97" fillId="0" borderId="17" applyFill="0"/>
    <xf numFmtId="0" fontId="75" fillId="0" borderId="85" applyNumberFormat="0" applyFill="0" applyAlignment="0" applyProtection="0"/>
    <xf numFmtId="0" fontId="75" fillId="0" borderId="85" applyNumberFormat="0" applyFill="0" applyAlignment="0" applyProtection="0"/>
    <xf numFmtId="0" fontId="75" fillId="0" borderId="85" applyNumberFormat="0" applyFill="0" applyAlignment="0" applyProtection="0"/>
    <xf numFmtId="0" fontId="75" fillId="0" borderId="85" applyNumberFormat="0" applyFill="0" applyAlignment="0" applyProtection="0"/>
    <xf numFmtId="0" fontId="75" fillId="0" borderId="85" applyNumberFormat="0" applyFill="0" applyAlignment="0" applyProtection="0"/>
    <xf numFmtId="0" fontId="75" fillId="0" borderId="85" applyNumberFormat="0" applyFill="0" applyAlignment="0" applyProtection="0"/>
    <xf numFmtId="0" fontId="75" fillId="0" borderId="85" applyNumberFormat="0" applyFill="0" applyAlignment="0" applyProtection="0"/>
    <xf numFmtId="0" fontId="75" fillId="0" borderId="85" applyNumberFormat="0" applyFill="0" applyAlignment="0" applyProtection="0"/>
    <xf numFmtId="0" fontId="75" fillId="0" borderId="85" applyNumberFormat="0" applyFill="0" applyAlignment="0" applyProtection="0"/>
    <xf numFmtId="0" fontId="75" fillId="0" borderId="85" applyNumberFormat="0" applyFill="0" applyAlignment="0" applyProtection="0"/>
    <xf numFmtId="0" fontId="75" fillId="0" borderId="85" applyNumberFormat="0" applyFill="0" applyAlignment="0" applyProtection="0"/>
    <xf numFmtId="0" fontId="75" fillId="0" borderId="85" applyNumberFormat="0" applyFill="0" applyAlignment="0" applyProtection="0"/>
    <xf numFmtId="0" fontId="75" fillId="0" borderId="85" applyNumberFormat="0" applyFill="0" applyAlignment="0" applyProtection="0"/>
    <xf numFmtId="0" fontId="75" fillId="0" borderId="85" applyNumberFormat="0" applyFill="0" applyAlignment="0" applyProtection="0"/>
    <xf numFmtId="0" fontId="75" fillId="0" borderId="85" applyNumberFormat="0" applyFill="0" applyAlignment="0" applyProtection="0"/>
    <xf numFmtId="0" fontId="75" fillId="0" borderId="85" applyNumberFormat="0" applyFill="0" applyAlignment="0" applyProtection="0"/>
    <xf numFmtId="0" fontId="75" fillId="0" borderId="85" applyNumberFormat="0" applyFill="0" applyAlignment="0" applyProtection="0"/>
    <xf numFmtId="0" fontId="75" fillId="0" borderId="85" applyNumberFormat="0" applyFill="0" applyAlignment="0" applyProtection="0"/>
    <xf numFmtId="0" fontId="296" fillId="0" borderId="42" applyNumberFormat="0" applyFill="0" applyAlignment="0" applyProtection="0"/>
    <xf numFmtId="0" fontId="6" fillId="102" borderId="57" applyNumberFormat="0" applyAlignment="0"/>
    <xf numFmtId="319" fontId="126" fillId="0" borderId="8" applyFont="0" applyFill="0" applyAlignment="0" applyProtection="0"/>
    <xf numFmtId="319" fontId="126" fillId="0" borderId="8" applyFont="0" applyFill="0" applyAlignment="0" applyProtection="0"/>
    <xf numFmtId="319" fontId="126" fillId="0" borderId="8" applyFont="0" applyFill="0" applyAlignment="0" applyProtection="0"/>
    <xf numFmtId="319" fontId="126" fillId="0" borderId="8" applyFont="0" applyFill="0" applyAlignment="0" applyProtection="0"/>
    <xf numFmtId="319" fontId="126" fillId="0" borderId="8" applyFont="0" applyFill="0" applyAlignment="0" applyProtection="0"/>
    <xf numFmtId="319" fontId="126" fillId="0" borderId="8" applyFont="0" applyFill="0" applyAlignment="0" applyProtection="0"/>
    <xf numFmtId="319" fontId="126" fillId="0" borderId="8" applyFont="0" applyFill="0" applyAlignment="0" applyProtection="0"/>
    <xf numFmtId="319" fontId="126" fillId="0" borderId="8" applyFont="0" applyFill="0" applyAlignment="0" applyProtection="0"/>
    <xf numFmtId="319" fontId="126" fillId="0" borderId="8" applyFont="0" applyFill="0" applyAlignment="0" applyProtection="0"/>
    <xf numFmtId="319" fontId="126" fillId="0" borderId="8" applyFont="0" applyFill="0" applyAlignment="0" applyProtection="0"/>
    <xf numFmtId="319" fontId="126" fillId="0" borderId="8" applyFont="0" applyFill="0" applyAlignment="0" applyProtection="0"/>
    <xf numFmtId="319" fontId="126" fillId="0" borderId="8" applyFont="0" applyFill="0" applyAlignment="0" applyProtection="0"/>
    <xf numFmtId="319" fontId="126" fillId="0" borderId="8" applyFont="0" applyFill="0" applyAlignment="0" applyProtection="0"/>
    <xf numFmtId="319" fontId="126" fillId="0" borderId="8" applyFont="0" applyFill="0" applyAlignment="0" applyProtection="0"/>
    <xf numFmtId="319" fontId="126" fillId="0" borderId="8" applyFont="0" applyFill="0" applyAlignment="0" applyProtection="0"/>
    <xf numFmtId="319" fontId="126" fillId="0" borderId="8" applyFont="0" applyFill="0" applyAlignment="0" applyProtection="0"/>
    <xf numFmtId="319" fontId="126" fillId="0" borderId="8" applyFont="0" applyFill="0" applyAlignment="0" applyProtection="0"/>
    <xf numFmtId="319" fontId="126" fillId="0" borderId="8" applyFont="0" applyFill="0" applyAlignment="0" applyProtection="0"/>
    <xf numFmtId="319" fontId="126" fillId="0" borderId="8" applyFont="0" applyFill="0" applyAlignment="0" applyProtection="0"/>
    <xf numFmtId="319" fontId="126" fillId="0" borderId="8" applyFont="0" applyFill="0" applyAlignment="0" applyProtection="0"/>
    <xf numFmtId="319" fontId="126" fillId="0" borderId="8" applyFont="0" applyFill="0" applyAlignment="0" applyProtection="0"/>
    <xf numFmtId="319" fontId="126" fillId="0" borderId="8" applyFont="0" applyFill="0" applyAlignment="0" applyProtection="0"/>
    <xf numFmtId="319" fontId="126" fillId="0" borderId="8" applyFont="0" applyFill="0" applyAlignment="0" applyProtection="0"/>
    <xf numFmtId="319" fontId="126" fillId="0" borderId="8" applyFont="0" applyFill="0" applyAlignment="0" applyProtection="0"/>
    <xf numFmtId="0" fontId="39" fillId="0" borderId="0" applyNumberFormat="0" applyFill="0" applyBorder="0"/>
    <xf numFmtId="320" fontId="4" fillId="0" borderId="0">
      <alignment horizontal="center"/>
    </xf>
    <xf numFmtId="0" fontId="297" fillId="112" borderId="57" applyNumberFormat="0">
      <protection locked="0"/>
    </xf>
    <xf numFmtId="0" fontId="298" fillId="0" borderId="0"/>
    <xf numFmtId="321" fontId="3" fillId="0" borderId="0" applyFont="0" applyFill="0" applyBorder="0" applyAlignment="0" applyProtection="0"/>
    <xf numFmtId="322" fontId="3" fillId="0" borderId="0" applyFont="0" applyFill="0" applyBorder="0" applyAlignment="0" applyProtection="0"/>
    <xf numFmtId="0" fontId="34" fillId="0" borderId="0" applyNumberFormat="0" applyFill="0" applyBorder="0"/>
    <xf numFmtId="0" fontId="34" fillId="0" borderId="0" applyNumberFormat="0" applyFill="0" applyBorder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300" fillId="11" borderId="86" applyNumberFormat="0" applyAlignment="0">
      <protection locked="0"/>
    </xf>
    <xf numFmtId="0" fontId="225" fillId="0" borderId="0" applyNumberFormat="0" applyFill="0" applyBorder="0" applyAlignment="0"/>
    <xf numFmtId="323" fontId="301" fillId="0" borderId="65" applyBorder="0" applyProtection="0">
      <alignment horizontal="right"/>
    </xf>
    <xf numFmtId="323" fontId="301" fillId="0" borderId="65" applyBorder="0" applyProtection="0">
      <alignment horizontal="right"/>
    </xf>
    <xf numFmtId="323" fontId="301" fillId="0" borderId="65" applyBorder="0" applyProtection="0">
      <alignment horizontal="right"/>
    </xf>
    <xf numFmtId="323" fontId="301" fillId="0" borderId="65" applyBorder="0" applyProtection="0">
      <alignment horizontal="right"/>
    </xf>
    <xf numFmtId="323" fontId="301" fillId="0" borderId="65" applyBorder="0" applyProtection="0">
      <alignment horizontal="right"/>
    </xf>
    <xf numFmtId="323" fontId="301" fillId="0" borderId="65" applyBorder="0" applyProtection="0">
      <alignment horizontal="right"/>
    </xf>
    <xf numFmtId="323" fontId="301" fillId="0" borderId="65" applyBorder="0" applyProtection="0">
      <alignment horizontal="right"/>
    </xf>
    <xf numFmtId="323" fontId="301" fillId="0" borderId="65" applyBorder="0" applyProtection="0">
      <alignment horizontal="right"/>
    </xf>
    <xf numFmtId="323" fontId="301" fillId="0" borderId="65" applyBorder="0" applyProtection="0">
      <alignment horizontal="right"/>
    </xf>
    <xf numFmtId="323" fontId="301" fillId="0" borderId="65" applyBorder="0" applyProtection="0">
      <alignment horizontal="right"/>
    </xf>
    <xf numFmtId="323" fontId="301" fillId="0" borderId="65" applyBorder="0" applyProtection="0">
      <alignment horizontal="right"/>
    </xf>
    <xf numFmtId="323" fontId="301" fillId="0" borderId="65" applyBorder="0" applyProtection="0">
      <alignment horizontal="right"/>
    </xf>
    <xf numFmtId="323" fontId="301" fillId="0" borderId="65" applyBorder="0" applyProtection="0">
      <alignment horizontal="right"/>
    </xf>
    <xf numFmtId="323" fontId="301" fillId="0" borderId="65" applyBorder="0" applyProtection="0">
      <alignment horizontal="right"/>
    </xf>
    <xf numFmtId="233" fontId="137" fillId="0" borderId="0" applyFill="0" applyBorder="0">
      <alignment vertical="center"/>
    </xf>
    <xf numFmtId="324" fontId="124" fillId="0" borderId="0" applyFill="0" applyBorder="0">
      <alignment horizontal="right"/>
    </xf>
    <xf numFmtId="0" fontId="254" fillId="0" borderId="0"/>
  </cellStyleXfs>
  <cellXfs count="1035">
    <xf numFmtId="0" fontId="0" fillId="0" borderId="0" xfId="0"/>
    <xf numFmtId="0" fontId="5" fillId="0" borderId="0" xfId="4" applyFont="1" applyFill="1"/>
    <xf numFmtId="0" fontId="5" fillId="0" borderId="0" xfId="4" applyFont="1" applyFill="1" applyBorder="1"/>
    <xf numFmtId="0" fontId="6" fillId="0" borderId="1" xfId="4" applyFont="1" applyFill="1" applyBorder="1"/>
    <xf numFmtId="0" fontId="6" fillId="0" borderId="2" xfId="4" quotePrefix="1" applyFont="1" applyFill="1" applyBorder="1" applyAlignment="1">
      <alignment horizontal="right"/>
    </xf>
    <xf numFmtId="0" fontId="6" fillId="0" borderId="3" xfId="4" quotePrefix="1" applyFont="1" applyFill="1" applyBorder="1" applyAlignment="1">
      <alignment horizontal="right"/>
    </xf>
    <xf numFmtId="0" fontId="6" fillId="0" borderId="4" xfId="4" quotePrefix="1" applyFont="1" applyFill="1" applyBorder="1" applyAlignment="1">
      <alignment horizontal="right"/>
    </xf>
    <xf numFmtId="0" fontId="9" fillId="0" borderId="1" xfId="4" applyFont="1" applyFill="1" applyBorder="1"/>
    <xf numFmtId="3" fontId="11" fillId="2" borderId="5" xfId="4" applyNumberFormat="1" applyFont="1" applyFill="1" applyBorder="1"/>
    <xf numFmtId="3" fontId="11" fillId="2" borderId="0" xfId="4" applyNumberFormat="1" applyFont="1" applyFill="1" applyBorder="1"/>
    <xf numFmtId="3" fontId="11" fillId="2" borderId="6" xfId="4" applyNumberFormat="1" applyFont="1" applyFill="1" applyBorder="1"/>
    <xf numFmtId="3" fontId="5" fillId="0" borderId="7" xfId="4" applyNumberFormat="1" applyFont="1" applyFill="1" applyBorder="1"/>
    <xf numFmtId="3" fontId="5" fillId="0" borderId="8" xfId="4" applyNumberFormat="1" applyFont="1" applyFill="1" applyBorder="1"/>
    <xf numFmtId="3" fontId="5" fillId="0" borderId="9" xfId="4" applyNumberFormat="1" applyFont="1" applyFill="1" applyBorder="1"/>
    <xf numFmtId="0" fontId="10" fillId="0" borderId="1" xfId="4" applyFont="1" applyFill="1" applyBorder="1"/>
    <xf numFmtId="3" fontId="10" fillId="0" borderId="0" xfId="4" applyNumberFormat="1" applyFont="1" applyFill="1" applyBorder="1" applyAlignment="1">
      <alignment horizontal="center"/>
    </xf>
    <xf numFmtId="3" fontId="11" fillId="2" borderId="7" xfId="4" applyNumberFormat="1" applyFont="1" applyFill="1" applyBorder="1"/>
    <xf numFmtId="3" fontId="11" fillId="2" borderId="8" xfId="4" applyNumberFormat="1" applyFont="1" applyFill="1" applyBorder="1"/>
    <xf numFmtId="3" fontId="11" fillId="2" borderId="9" xfId="4" applyNumberFormat="1" applyFont="1" applyFill="1" applyBorder="1"/>
    <xf numFmtId="3" fontId="5" fillId="0" borderId="0" xfId="4" applyNumberFormat="1" applyFont="1" applyFill="1" applyBorder="1"/>
    <xf numFmtId="0" fontId="5" fillId="0" borderId="0" xfId="4" applyFont="1" applyBorder="1"/>
    <xf numFmtId="0" fontId="5" fillId="0" borderId="0" xfId="4" applyFont="1"/>
    <xf numFmtId="0" fontId="5" fillId="0" borderId="1" xfId="4" applyFont="1" applyBorder="1"/>
    <xf numFmtId="0" fontId="5" fillId="0" borderId="5" xfId="4" applyFont="1" applyBorder="1"/>
    <xf numFmtId="0" fontId="5" fillId="0" borderId="6" xfId="4" applyFont="1" applyBorder="1"/>
    <xf numFmtId="3" fontId="11" fillId="2" borderId="5" xfId="3" applyNumberFormat="1" applyFont="1" applyFill="1" applyBorder="1"/>
    <xf numFmtId="3" fontId="11" fillId="2" borderId="0" xfId="3" applyNumberFormat="1" applyFont="1" applyFill="1" applyBorder="1"/>
    <xf numFmtId="3" fontId="11" fillId="2" borderId="6" xfId="3" applyNumberFormat="1" applyFont="1" applyFill="1" applyBorder="1"/>
    <xf numFmtId="3" fontId="11" fillId="2" borderId="10" xfId="3" applyNumberFormat="1" applyFont="1" applyFill="1" applyBorder="1"/>
    <xf numFmtId="3" fontId="11" fillId="2" borderId="11" xfId="3" applyNumberFormat="1" applyFont="1" applyFill="1" applyBorder="1"/>
    <xf numFmtId="3" fontId="11" fillId="2" borderId="12" xfId="3" applyNumberFormat="1" applyFont="1" applyFill="1" applyBorder="1"/>
    <xf numFmtId="0" fontId="6" fillId="0" borderId="0" xfId="4" applyFont="1" applyFill="1" applyBorder="1"/>
    <xf numFmtId="3" fontId="5" fillId="0" borderId="0" xfId="4" applyNumberFormat="1" applyFont="1"/>
    <xf numFmtId="0" fontId="6" fillId="0" borderId="0" xfId="4" applyFont="1" applyFill="1" applyBorder="1" applyAlignment="1">
      <alignment horizontal="center"/>
    </xf>
    <xf numFmtId="0" fontId="6" fillId="0" borderId="13" xfId="4" applyFont="1" applyFill="1" applyBorder="1" applyAlignment="1">
      <alignment horizontal="center"/>
    </xf>
    <xf numFmtId="0" fontId="6" fillId="0" borderId="14" xfId="4" applyFont="1" applyFill="1" applyBorder="1" applyAlignment="1">
      <alignment horizontal="center"/>
    </xf>
    <xf numFmtId="3" fontId="11" fillId="0" borderId="5" xfId="3" applyNumberFormat="1" applyFont="1" applyFill="1" applyBorder="1"/>
    <xf numFmtId="3" fontId="11" fillId="0" borderId="0" xfId="3" applyNumberFormat="1" applyFont="1" applyFill="1" applyBorder="1"/>
    <xf numFmtId="3" fontId="11" fillId="0" borderId="6" xfId="3" applyNumberFormat="1" applyFont="1" applyFill="1" applyBorder="1"/>
    <xf numFmtId="0" fontId="13" fillId="0" borderId="1" xfId="4" applyFont="1" applyBorder="1"/>
    <xf numFmtId="0" fontId="5" fillId="0" borderId="15" xfId="4" applyFont="1" applyBorder="1"/>
    <xf numFmtId="0" fontId="5" fillId="0" borderId="16" xfId="4" applyFont="1" applyBorder="1"/>
    <xf numFmtId="0" fontId="7" fillId="0" borderId="0" xfId="4" applyFont="1" applyFill="1" applyBorder="1" applyAlignment="1">
      <alignment horizontal="left"/>
    </xf>
    <xf numFmtId="0" fontId="8" fillId="0" borderId="0" xfId="4" applyFont="1" applyFill="1" applyBorder="1" applyAlignment="1">
      <alignment horizontal="left"/>
    </xf>
    <xf numFmtId="0" fontId="12" fillId="0" borderId="1" xfId="4" applyFont="1" applyFill="1" applyBorder="1"/>
    <xf numFmtId="176" fontId="6" fillId="0" borderId="0" xfId="6" applyNumberFormat="1" applyFont="1" applyFill="1" applyBorder="1" applyAlignment="1">
      <alignment horizontal="center"/>
    </xf>
    <xf numFmtId="165" fontId="5" fillId="0" borderId="0" xfId="6" applyNumberFormat="1" applyFont="1" applyFill="1" applyBorder="1"/>
    <xf numFmtId="0" fontId="6" fillId="0" borderId="15" xfId="4" quotePrefix="1" applyFont="1" applyFill="1" applyBorder="1" applyAlignment="1">
      <alignment horizontal="right"/>
    </xf>
    <xf numFmtId="0" fontId="6" fillId="0" borderId="17" xfId="4" quotePrefix="1" applyFont="1" applyFill="1" applyBorder="1" applyAlignment="1">
      <alignment horizontal="right"/>
    </xf>
    <xf numFmtId="0" fontId="6" fillId="0" borderId="16" xfId="4" quotePrefix="1" applyFont="1" applyFill="1" applyBorder="1" applyAlignment="1">
      <alignment horizontal="right"/>
    </xf>
    <xf numFmtId="0" fontId="5" fillId="0" borderId="15" xfId="4" applyFont="1" applyFill="1" applyBorder="1" applyAlignment="1">
      <alignment horizontal="center"/>
    </xf>
    <xf numFmtId="0" fontId="5" fillId="0" borderId="17" xfId="4" applyFont="1" applyFill="1" applyBorder="1" applyAlignment="1">
      <alignment horizontal="center"/>
    </xf>
    <xf numFmtId="0" fontId="5" fillId="0" borderId="16" xfId="4" applyFont="1" applyFill="1" applyBorder="1" applyAlignment="1">
      <alignment horizontal="center"/>
    </xf>
    <xf numFmtId="0" fontId="5" fillId="0" borderId="10" xfId="4" applyFont="1" applyFill="1" applyBorder="1" applyAlignment="1">
      <alignment horizontal="center"/>
    </xf>
    <xf numFmtId="0" fontId="5" fillId="0" borderId="11" xfId="4" applyFont="1" applyBorder="1" applyAlignment="1">
      <alignment horizontal="center"/>
    </xf>
    <xf numFmtId="10" fontId="6" fillId="0" borderId="0" xfId="6" applyNumberFormat="1" applyFont="1" applyFill="1" applyAlignment="1">
      <alignment horizontal="center"/>
    </xf>
    <xf numFmtId="0" fontId="12" fillId="0" borderId="0" xfId="4" applyFont="1" applyFill="1" applyBorder="1"/>
    <xf numFmtId="0" fontId="6" fillId="0" borderId="0" xfId="4" quotePrefix="1" applyFont="1" applyFill="1" applyBorder="1" applyAlignment="1">
      <alignment horizontal="right"/>
    </xf>
    <xf numFmtId="0" fontId="5" fillId="0" borderId="0" xfId="0" applyFont="1"/>
    <xf numFmtId="0" fontId="13" fillId="0" borderId="1" xfId="4" applyFont="1" applyBorder="1" applyAlignment="1">
      <alignment horizontal="left"/>
    </xf>
    <xf numFmtId="0" fontId="12" fillId="0" borderId="0" xfId="0" applyFont="1"/>
    <xf numFmtId="0" fontId="12" fillId="0" borderId="0" xfId="1" applyFont="1" applyFill="1"/>
    <xf numFmtId="174" fontId="5" fillId="0" borderId="0" xfId="4" applyNumberFormat="1" applyFont="1" applyFill="1" applyBorder="1" applyAlignment="1">
      <alignment horizontal="center"/>
    </xf>
    <xf numFmtId="0" fontId="5" fillId="3" borderId="10" xfId="4" applyFont="1" applyFill="1" applyBorder="1" applyAlignment="1">
      <alignment horizontal="center"/>
    </xf>
    <xf numFmtId="0" fontId="5" fillId="3" borderId="11" xfId="4" applyFont="1" applyFill="1" applyBorder="1" applyAlignment="1">
      <alignment horizontal="center"/>
    </xf>
    <xf numFmtId="0" fontId="5" fillId="3" borderId="12" xfId="4" applyFont="1" applyFill="1" applyBorder="1" applyAlignment="1">
      <alignment horizontal="center"/>
    </xf>
    <xf numFmtId="0" fontId="5" fillId="3" borderId="15" xfId="4" applyFont="1" applyFill="1" applyBorder="1" applyAlignment="1">
      <alignment horizontal="center"/>
    </xf>
    <xf numFmtId="0" fontId="5" fillId="3" borderId="17" xfId="4" applyFont="1" applyFill="1" applyBorder="1" applyAlignment="1">
      <alignment horizontal="center"/>
    </xf>
    <xf numFmtId="0" fontId="5" fillId="3" borderId="16" xfId="4" applyFont="1" applyFill="1" applyBorder="1" applyAlignment="1">
      <alignment horizontal="center"/>
    </xf>
    <xf numFmtId="0" fontId="5" fillId="0" borderId="15" xfId="4" applyFont="1" applyFill="1" applyBorder="1"/>
    <xf numFmtId="0" fontId="5" fillId="0" borderId="16" xfId="4" applyFont="1" applyFill="1" applyBorder="1"/>
    <xf numFmtId="0" fontId="5" fillId="0" borderId="18" xfId="4" applyFont="1" applyBorder="1"/>
    <xf numFmtId="0" fontId="5" fillId="0" borderId="18" xfId="4" applyFont="1" applyFill="1" applyBorder="1"/>
    <xf numFmtId="0" fontId="13" fillId="4" borderId="0" xfId="4" applyFont="1" applyFill="1" applyBorder="1" applyAlignment="1">
      <alignment horizontal="left"/>
    </xf>
    <xf numFmtId="0" fontId="5" fillId="0" borderId="0" xfId="1" applyFont="1" applyBorder="1"/>
    <xf numFmtId="0" fontId="13" fillId="0" borderId="0" xfId="1" applyFont="1"/>
    <xf numFmtId="3" fontId="11" fillId="2" borderId="6" xfId="1" applyNumberFormat="1" applyFont="1" applyFill="1" applyBorder="1"/>
    <xf numFmtId="3" fontId="5" fillId="0" borderId="8" xfId="1" applyNumberFormat="1" applyFont="1" applyBorder="1"/>
    <xf numFmtId="0" fontId="6" fillId="0" borderId="3" xfId="1" applyFont="1" applyBorder="1" applyAlignment="1">
      <alignment horizontal="right"/>
    </xf>
    <xf numFmtId="0" fontId="5" fillId="0" borderId="1" xfId="1" applyFont="1" applyFill="1" applyBorder="1" applyAlignment="1">
      <alignment wrapText="1"/>
    </xf>
    <xf numFmtId="3" fontId="11" fillId="2" borderId="5" xfId="1" applyNumberFormat="1" applyFont="1" applyFill="1" applyBorder="1"/>
    <xf numFmtId="3" fontId="11" fillId="2" borderId="10" xfId="1" applyNumberFormat="1" applyFont="1" applyFill="1" applyBorder="1"/>
    <xf numFmtId="3" fontId="11" fillId="2" borderId="12" xfId="1" applyNumberFormat="1" applyFont="1" applyFill="1" applyBorder="1"/>
    <xf numFmtId="3" fontId="5" fillId="0" borderId="0" xfId="1" applyNumberFormat="1" applyFont="1" applyBorder="1"/>
    <xf numFmtId="3" fontId="5" fillId="0" borderId="0" xfId="1" applyNumberFormat="1" applyFont="1" applyFill="1" applyBorder="1"/>
    <xf numFmtId="0" fontId="5" fillId="0" borderId="0" xfId="1" applyFont="1"/>
    <xf numFmtId="0" fontId="5" fillId="0" borderId="0" xfId="1" applyFont="1" applyFill="1"/>
    <xf numFmtId="0" fontId="12" fillId="0" borderId="0" xfId="1" applyFont="1" applyFill="1" applyBorder="1" applyAlignment="1">
      <alignment wrapText="1"/>
    </xf>
    <xf numFmtId="3" fontId="5" fillId="0" borderId="0" xfId="1" applyNumberFormat="1" applyFont="1"/>
    <xf numFmtId="0" fontId="5" fillId="0" borderId="0" xfId="1" applyFont="1" applyFill="1" applyBorder="1" applyAlignment="1">
      <alignment wrapText="1"/>
    </xf>
    <xf numFmtId="0" fontId="12" fillId="0" borderId="0" xfId="1" applyFont="1" applyProtection="1"/>
    <xf numFmtId="0" fontId="15" fillId="0" borderId="0" xfId="1" applyFont="1"/>
    <xf numFmtId="0" fontId="5" fillId="0" borderId="0" xfId="1" applyFont="1" applyFill="1" applyBorder="1"/>
    <xf numFmtId="3" fontId="5" fillId="0" borderId="8" xfId="3" applyNumberFormat="1" applyFont="1" applyFill="1" applyBorder="1"/>
    <xf numFmtId="0" fontId="6" fillId="0" borderId="0" xfId="1" applyFont="1" applyFill="1" applyBorder="1"/>
    <xf numFmtId="3" fontId="5" fillId="0" borderId="0" xfId="3" applyNumberFormat="1" applyFont="1" applyFill="1" applyBorder="1"/>
    <xf numFmtId="0" fontId="16" fillId="0" borderId="0" xfId="1" applyFont="1" applyFill="1"/>
    <xf numFmtId="0" fontId="13" fillId="0" borderId="0" xfId="4" applyFont="1" applyFill="1" applyBorder="1"/>
    <xf numFmtId="0" fontId="14" fillId="2" borderId="1" xfId="4" applyFont="1" applyFill="1" applyBorder="1"/>
    <xf numFmtId="0" fontId="14" fillId="3" borderId="0" xfId="4" applyFont="1" applyFill="1"/>
    <xf numFmtId="0" fontId="6" fillId="0" borderId="19" xfId="4" applyFont="1" applyFill="1" applyBorder="1" applyAlignment="1">
      <alignment horizontal="center"/>
    </xf>
    <xf numFmtId="17" fontId="5" fillId="0" borderId="0" xfId="1" applyNumberFormat="1" applyFont="1" applyFill="1" applyBorder="1"/>
    <xf numFmtId="0" fontId="6" fillId="0" borderId="0" xfId="1" applyFont="1"/>
    <xf numFmtId="10" fontId="5" fillId="0" borderId="0" xfId="4" applyNumberFormat="1" applyFont="1" applyFill="1" applyAlignment="1">
      <alignment horizontal="center"/>
    </xf>
    <xf numFmtId="2" fontId="5" fillId="0" borderId="0" xfId="4" applyNumberFormat="1" applyFont="1" applyFill="1" applyAlignment="1">
      <alignment horizontal="center"/>
    </xf>
    <xf numFmtId="9" fontId="5" fillId="0" borderId="0" xfId="4" applyNumberFormat="1" applyFont="1" applyFill="1" applyAlignment="1">
      <alignment horizontal="center"/>
    </xf>
    <xf numFmtId="10" fontId="5" fillId="0" borderId="0" xfId="6" applyNumberFormat="1" applyFont="1" applyFill="1" applyAlignment="1">
      <alignment horizontal="center"/>
    </xf>
    <xf numFmtId="171" fontId="5" fillId="0" borderId="13" xfId="4" applyNumberFormat="1" applyFont="1" applyFill="1" applyBorder="1" applyAlignment="1">
      <alignment horizontal="center"/>
    </xf>
    <xf numFmtId="171" fontId="5" fillId="0" borderId="14" xfId="4" applyNumberFormat="1" applyFont="1" applyFill="1" applyBorder="1" applyAlignment="1">
      <alignment horizontal="center"/>
    </xf>
    <xf numFmtId="3" fontId="5" fillId="0" borderId="0" xfId="1" applyNumberFormat="1" applyFont="1" applyFill="1"/>
    <xf numFmtId="3" fontId="5" fillId="0" borderId="3" xfId="1" applyNumberFormat="1" applyFont="1" applyBorder="1"/>
    <xf numFmtId="0" fontId="5" fillId="0" borderId="0" xfId="4" applyFont="1" applyFill="1" applyBorder="1" applyAlignment="1">
      <alignment horizontal="center"/>
    </xf>
    <xf numFmtId="171" fontId="11" fillId="3" borderId="13" xfId="4" applyNumberFormat="1" applyFont="1" applyFill="1" applyBorder="1" applyAlignment="1">
      <alignment horizontal="center"/>
    </xf>
    <xf numFmtId="171" fontId="11" fillId="3" borderId="14" xfId="4" applyNumberFormat="1" applyFont="1" applyFill="1" applyBorder="1" applyAlignment="1">
      <alignment horizontal="center"/>
    </xf>
    <xf numFmtId="10" fontId="11" fillId="3" borderId="0" xfId="6" applyNumberFormat="1" applyFont="1" applyFill="1" applyBorder="1" applyAlignment="1">
      <alignment horizontal="center"/>
    </xf>
    <xf numFmtId="0" fontId="11" fillId="3" borderId="0" xfId="4" applyFont="1" applyFill="1" applyAlignment="1">
      <alignment horizontal="center"/>
    </xf>
    <xf numFmtId="10" fontId="5" fillId="0" borderId="0" xfId="4" applyNumberFormat="1" applyFont="1" applyFill="1" applyBorder="1" applyAlignment="1">
      <alignment horizontal="center"/>
    </xf>
    <xf numFmtId="10" fontId="5" fillId="0" borderId="13" xfId="1" applyNumberFormat="1" applyFont="1" applyFill="1" applyBorder="1" applyAlignment="1">
      <alignment horizontal="center"/>
    </xf>
    <xf numFmtId="10" fontId="5" fillId="0" borderId="19" xfId="1" applyNumberFormat="1" applyFont="1" applyFill="1" applyBorder="1" applyAlignment="1">
      <alignment horizontal="center"/>
    </xf>
    <xf numFmtId="10" fontId="5" fillId="0" borderId="14" xfId="1" applyNumberFormat="1" applyFont="1" applyFill="1" applyBorder="1" applyAlignment="1">
      <alignment horizontal="center"/>
    </xf>
    <xf numFmtId="3" fontId="11" fillId="0" borderId="0" xfId="4" applyNumberFormat="1" applyFont="1" applyFill="1" applyBorder="1"/>
    <xf numFmtId="0" fontId="15" fillId="0" borderId="0" xfId="0" applyFont="1" applyFill="1" applyBorder="1" applyAlignment="1">
      <alignment horizontal="center"/>
    </xf>
    <xf numFmtId="173" fontId="11" fillId="0" borderId="0" xfId="3" applyNumberFormat="1" applyFont="1" applyFill="1" applyBorder="1"/>
    <xf numFmtId="3" fontId="5" fillId="0" borderId="0" xfId="4" applyNumberFormat="1" applyFont="1" applyFill="1"/>
    <xf numFmtId="0" fontId="15" fillId="0" borderId="6" xfId="0" applyFont="1" applyBorder="1" applyAlignment="1">
      <alignment horizontal="center"/>
    </xf>
    <xf numFmtId="0" fontId="18" fillId="3" borderId="0" xfId="0" applyFont="1" applyFill="1"/>
    <xf numFmtId="0" fontId="19" fillId="0" borderId="0" xfId="0" applyFont="1"/>
    <xf numFmtId="0" fontId="20" fillId="0" borderId="0" xfId="0" applyFont="1"/>
    <xf numFmtId="0" fontId="21" fillId="0" borderId="0" xfId="0" applyFont="1" applyProtection="1"/>
    <xf numFmtId="0" fontId="22" fillId="0" borderId="0" xfId="0" applyFont="1"/>
    <xf numFmtId="1" fontId="21" fillId="0" borderId="0" xfId="0" applyNumberFormat="1" applyFont="1" applyProtection="1"/>
    <xf numFmtId="0" fontId="21" fillId="0" borderId="0" xfId="0" applyFont="1" applyBorder="1"/>
    <xf numFmtId="3" fontId="20" fillId="0" borderId="0" xfId="0" applyNumberFormat="1" applyFont="1"/>
    <xf numFmtId="1" fontId="22" fillId="0" borderId="0" xfId="0" applyNumberFormat="1" applyFont="1" applyBorder="1" applyAlignment="1" applyProtection="1">
      <alignment horizontal="left"/>
    </xf>
    <xf numFmtId="0" fontId="21" fillId="0" borderId="0" xfId="0" applyFont="1"/>
    <xf numFmtId="0" fontId="21" fillId="0" borderId="3" xfId="0" applyFont="1" applyBorder="1"/>
    <xf numFmtId="164" fontId="20" fillId="0" borderId="15" xfId="2" applyNumberFormat="1" applyFont="1" applyBorder="1"/>
    <xf numFmtId="164" fontId="20" fillId="0" borderId="17" xfId="2" applyNumberFormat="1" applyFont="1" applyBorder="1"/>
    <xf numFmtId="164" fontId="20" fillId="0" borderId="16" xfId="2" applyNumberFormat="1" applyFont="1" applyBorder="1"/>
    <xf numFmtId="164" fontId="20" fillId="0" borderId="5" xfId="0" applyNumberFormat="1" applyFont="1" applyBorder="1"/>
    <xf numFmtId="164" fontId="20" fillId="0" borderId="0" xfId="0" applyNumberFormat="1" applyFont="1" applyBorder="1"/>
    <xf numFmtId="164" fontId="20" fillId="0" borderId="6" xfId="0" applyNumberFormat="1" applyFont="1" applyBorder="1"/>
    <xf numFmtId="164" fontId="20" fillId="0" borderId="10" xfId="0" applyNumberFormat="1" applyFont="1" applyBorder="1"/>
    <xf numFmtId="164" fontId="20" fillId="0" borderId="11" xfId="0" applyNumberFormat="1" applyFont="1" applyBorder="1"/>
    <xf numFmtId="164" fontId="20" fillId="0" borderId="12" xfId="0" applyNumberFormat="1" applyFont="1" applyBorder="1"/>
    <xf numFmtId="164" fontId="21" fillId="0" borderId="8" xfId="0" applyNumberFormat="1" applyFont="1" applyBorder="1"/>
    <xf numFmtId="164" fontId="20" fillId="0" borderId="0" xfId="0" applyNumberFormat="1" applyFont="1"/>
    <xf numFmtId="164" fontId="21" fillId="0" borderId="0" xfId="2" applyNumberFormat="1" applyFont="1" applyBorder="1"/>
    <xf numFmtId="164" fontId="21" fillId="0" borderId="20" xfId="0" applyNumberFormat="1" applyFont="1" applyBorder="1"/>
    <xf numFmtId="164" fontId="20" fillId="0" borderId="0" xfId="6" applyNumberFormat="1" applyFont="1" applyFill="1"/>
    <xf numFmtId="166" fontId="21" fillId="0" borderId="0" xfId="2" applyNumberFormat="1" applyFont="1"/>
    <xf numFmtId="164" fontId="20" fillId="0" borderId="0" xfId="2" applyNumberFormat="1" applyFont="1"/>
    <xf numFmtId="0" fontId="23" fillId="0" borderId="0" xfId="0" applyFont="1" applyFill="1" applyAlignment="1">
      <alignment horizontal="left"/>
    </xf>
    <xf numFmtId="0" fontId="20" fillId="0" borderId="0" xfId="0" applyFont="1" applyFill="1"/>
    <xf numFmtId="164" fontId="24" fillId="0" borderId="0" xfId="0" applyNumberFormat="1" applyFont="1" applyFill="1" applyBorder="1" applyAlignment="1">
      <alignment horizontal="center"/>
    </xf>
    <xf numFmtId="165" fontId="23" fillId="0" borderId="0" xfId="6" applyNumberFormat="1" applyFont="1" applyFill="1" applyBorder="1"/>
    <xf numFmtId="0" fontId="20" fillId="0" borderId="0" xfId="0" applyFont="1" applyBorder="1"/>
    <xf numFmtId="0" fontId="21" fillId="0" borderId="0" xfId="0" applyFont="1" applyFill="1" applyBorder="1" applyAlignment="1">
      <alignment horizontal="right"/>
    </xf>
    <xf numFmtId="0" fontId="20" fillId="0" borderId="0" xfId="0" applyFont="1" applyFill="1" applyBorder="1"/>
    <xf numFmtId="164" fontId="20" fillId="0" borderId="0" xfId="0" applyNumberFormat="1" applyFont="1" applyFill="1" applyBorder="1" applyAlignment="1">
      <alignment horizontal="center"/>
    </xf>
    <xf numFmtId="0" fontId="25" fillId="0" borderId="0" xfId="0" applyFont="1" applyBorder="1" applyAlignment="1">
      <alignment horizontal="right"/>
    </xf>
    <xf numFmtId="0" fontId="21" fillId="0" borderId="0" xfId="0" applyFont="1" applyBorder="1" applyAlignment="1">
      <alignment horizontal="right"/>
    </xf>
    <xf numFmtId="165" fontId="21" fillId="0" borderId="0" xfId="6" applyNumberFormat="1" applyFont="1" applyFill="1" applyBorder="1"/>
    <xf numFmtId="0" fontId="22" fillId="0" borderId="0" xfId="0" applyFont="1" applyFill="1"/>
    <xf numFmtId="3" fontId="26" fillId="0" borderId="0" xfId="0" applyNumberFormat="1" applyFont="1" applyFill="1"/>
    <xf numFmtId="167" fontId="20" fillId="0" borderId="15" xfId="0" applyNumberFormat="1" applyFont="1" applyBorder="1"/>
    <xf numFmtId="167" fontId="20" fillId="0" borderId="17" xfId="0" applyNumberFormat="1" applyFont="1" applyBorder="1"/>
    <xf numFmtId="167" fontId="20" fillId="0" borderId="16" xfId="0" applyNumberFormat="1" applyFont="1" applyBorder="1"/>
    <xf numFmtId="167" fontId="20" fillId="0" borderId="5" xfId="0" applyNumberFormat="1" applyFont="1" applyBorder="1"/>
    <xf numFmtId="167" fontId="20" fillId="0" borderId="0" xfId="0" applyNumberFormat="1" applyFont="1" applyBorder="1"/>
    <xf numFmtId="167" fontId="20" fillId="0" borderId="6" xfId="0" applyNumberFormat="1" applyFont="1" applyBorder="1"/>
    <xf numFmtId="167" fontId="24" fillId="0" borderId="0" xfId="2" applyNumberFormat="1" applyFont="1" applyBorder="1"/>
    <xf numFmtId="167" fontId="24" fillId="0" borderId="6" xfId="2" applyNumberFormat="1" applyFont="1" applyBorder="1"/>
    <xf numFmtId="167" fontId="20" fillId="0" borderId="5" xfId="2" applyNumberFormat="1" applyFont="1" applyBorder="1"/>
    <xf numFmtId="167" fontId="20" fillId="0" borderId="0" xfId="2" applyNumberFormat="1" applyFont="1" applyBorder="1"/>
    <xf numFmtId="167" fontId="20" fillId="0" borderId="6" xfId="2" applyNumberFormat="1" applyFont="1" applyBorder="1"/>
    <xf numFmtId="167" fontId="20" fillId="0" borderId="10" xfId="0" applyNumberFormat="1" applyFont="1" applyBorder="1"/>
    <xf numFmtId="167" fontId="20" fillId="0" borderId="11" xfId="0" applyNumberFormat="1" applyFont="1" applyBorder="1"/>
    <xf numFmtId="167" fontId="20" fillId="0" borderId="12" xfId="0" applyNumberFormat="1" applyFont="1" applyBorder="1"/>
    <xf numFmtId="0" fontId="20" fillId="0" borderId="11" xfId="0" applyFont="1" applyBorder="1"/>
    <xf numFmtId="0" fontId="20" fillId="0" borderId="11" xfId="0" applyFont="1" applyFill="1" applyBorder="1"/>
    <xf numFmtId="0" fontId="22" fillId="0" borderId="0" xfId="0" applyFont="1" applyFill="1" applyAlignment="1">
      <alignment wrapText="1"/>
    </xf>
    <xf numFmtId="1" fontId="21" fillId="0" borderId="0" xfId="0" applyNumberFormat="1" applyFont="1" applyBorder="1" applyAlignment="1" applyProtection="1">
      <alignment horizontal="left"/>
    </xf>
    <xf numFmtId="1" fontId="21" fillId="0" borderId="3" xfId="0" applyNumberFormat="1" applyFont="1" applyBorder="1" applyAlignment="1" applyProtection="1">
      <alignment horizontal="center"/>
    </xf>
    <xf numFmtId="1" fontId="21" fillId="0" borderId="0" xfId="0" applyNumberFormat="1" applyFont="1" applyBorder="1" applyAlignment="1" applyProtection="1">
      <alignment horizontal="center"/>
    </xf>
    <xf numFmtId="1" fontId="21" fillId="0" borderId="0" xfId="0" applyNumberFormat="1" applyFont="1" applyFill="1" applyBorder="1" applyAlignment="1" applyProtection="1">
      <alignment horizontal="center"/>
    </xf>
    <xf numFmtId="0" fontId="20" fillId="0" borderId="0" xfId="0" applyFont="1" applyProtection="1"/>
    <xf numFmtId="4" fontId="27" fillId="0" borderId="0" xfId="0" applyNumberFormat="1" applyFont="1" applyFill="1" applyBorder="1" applyAlignment="1" applyProtection="1">
      <alignment horizontal="center"/>
    </xf>
    <xf numFmtId="168" fontId="20" fillId="0" borderId="0" xfId="0" applyNumberFormat="1" applyFont="1" applyFill="1" applyBorder="1"/>
    <xf numFmtId="168" fontId="20" fillId="0" borderId="0" xfId="0" applyNumberFormat="1" applyFont="1" applyFill="1"/>
    <xf numFmtId="4" fontId="20" fillId="0" borderId="0" xfId="0" applyNumberFormat="1" applyFont="1" applyFill="1" applyBorder="1" applyAlignment="1" applyProtection="1">
      <alignment horizontal="center"/>
    </xf>
    <xf numFmtId="0" fontId="20" fillId="0" borderId="0" xfId="0" applyFont="1" applyFill="1" applyProtection="1"/>
    <xf numFmtId="4" fontId="20" fillId="0" borderId="0" xfId="0" applyNumberFormat="1" applyFont="1" applyBorder="1"/>
    <xf numFmtId="4" fontId="21" fillId="0" borderId="8" xfId="0" applyNumberFormat="1" applyFont="1" applyFill="1" applyBorder="1" applyAlignment="1" applyProtection="1">
      <alignment horizontal="center"/>
    </xf>
    <xf numFmtId="4" fontId="20" fillId="0" borderId="0" xfId="0" applyNumberFormat="1" applyFont="1" applyBorder="1" applyAlignment="1" applyProtection="1">
      <alignment horizontal="center"/>
    </xf>
    <xf numFmtId="0" fontId="28" fillId="0" borderId="0" xfId="0" applyFont="1" applyFill="1" applyBorder="1" applyProtection="1"/>
    <xf numFmtId="0" fontId="28" fillId="0" borderId="0" xfId="0" applyFont="1" applyFill="1" applyBorder="1"/>
    <xf numFmtId="4" fontId="28" fillId="0" borderId="0" xfId="0" applyNumberFormat="1" applyFont="1" applyFill="1" applyBorder="1" applyAlignment="1" applyProtection="1">
      <alignment horizontal="center"/>
    </xf>
    <xf numFmtId="4" fontId="20" fillId="0" borderId="11" xfId="0" applyNumberFormat="1" applyFont="1" applyFill="1" applyBorder="1" applyAlignment="1" applyProtection="1">
      <alignment horizontal="center"/>
    </xf>
    <xf numFmtId="0" fontId="21" fillId="0" borderId="0" xfId="0" applyFont="1" applyFill="1"/>
    <xf numFmtId="0" fontId="21" fillId="0" borderId="17" xfId="5" applyFont="1" applyFill="1" applyBorder="1" applyAlignment="1">
      <alignment horizontal="right"/>
    </xf>
    <xf numFmtId="0" fontId="21" fillId="0" borderId="3" xfId="5" applyFont="1" applyFill="1" applyBorder="1" applyAlignment="1">
      <alignment horizontal="right"/>
    </xf>
    <xf numFmtId="0" fontId="21" fillId="0" borderId="0" xfId="5" applyFont="1" applyFill="1" applyBorder="1" applyAlignment="1">
      <alignment horizontal="right"/>
    </xf>
    <xf numFmtId="10" fontId="20" fillId="0" borderId="0" xfId="0" applyNumberFormat="1" applyFont="1" applyFill="1" applyBorder="1"/>
    <xf numFmtId="9" fontId="20" fillId="0" borderId="0" xfId="0" applyNumberFormat="1" applyFont="1" applyFill="1" applyBorder="1"/>
    <xf numFmtId="9" fontId="20" fillId="0" borderId="0" xfId="6" applyFont="1" applyFill="1" applyBorder="1"/>
    <xf numFmtId="169" fontId="20" fillId="0" borderId="0" xfId="0" applyNumberFormat="1" applyFont="1" applyFill="1" applyBorder="1"/>
    <xf numFmtId="169" fontId="20" fillId="0" borderId="0" xfId="2" applyNumberFormat="1" applyFont="1" applyFill="1" applyBorder="1"/>
    <xf numFmtId="43" fontId="20" fillId="0" borderId="11" xfId="2" applyFont="1" applyFill="1" applyBorder="1"/>
    <xf numFmtId="43" fontId="20" fillId="0" borderId="0" xfId="2" applyFont="1" applyFill="1" applyBorder="1"/>
    <xf numFmtId="43" fontId="20" fillId="0" borderId="0" xfId="2" applyFont="1" applyFill="1"/>
    <xf numFmtId="10" fontId="20" fillId="0" borderId="19" xfId="6" applyNumberFormat="1" applyFont="1" applyFill="1" applyBorder="1"/>
    <xf numFmtId="169" fontId="20" fillId="0" borderId="17" xfId="2" applyNumberFormat="1" applyFont="1" applyFill="1" applyBorder="1"/>
    <xf numFmtId="169" fontId="20" fillId="0" borderId="11" xfId="2" applyNumberFormat="1" applyFont="1" applyFill="1" applyBorder="1"/>
    <xf numFmtId="169" fontId="21" fillId="0" borderId="3" xfId="2" applyNumberFormat="1" applyFont="1" applyFill="1" applyBorder="1"/>
    <xf numFmtId="169" fontId="21" fillId="0" borderId="0" xfId="2" applyNumberFormat="1" applyFont="1" applyFill="1" applyBorder="1"/>
    <xf numFmtId="165" fontId="21" fillId="0" borderId="3" xfId="6" applyNumberFormat="1" applyFont="1" applyFill="1" applyBorder="1"/>
    <xf numFmtId="0" fontId="21" fillId="0" borderId="0" xfId="0" applyFont="1" applyFill="1" applyBorder="1"/>
    <xf numFmtId="0" fontId="21" fillId="0" borderId="0" xfId="0" applyFont="1" applyFill="1" applyBorder="1" applyAlignment="1">
      <alignment horizontal="center"/>
    </xf>
    <xf numFmtId="3" fontId="20" fillId="0" borderId="0" xfId="0" applyNumberFormat="1" applyFont="1" applyFill="1"/>
    <xf numFmtId="3" fontId="20" fillId="0" borderId="0" xfId="0" applyNumberFormat="1" applyFont="1" applyFill="1" applyBorder="1" applyAlignment="1">
      <alignment horizontal="center"/>
    </xf>
    <xf numFmtId="3" fontId="20" fillId="0" borderId="0" xfId="0" applyNumberFormat="1" applyFont="1" applyFill="1" applyBorder="1"/>
    <xf numFmtId="3" fontId="28" fillId="0" borderId="0" xfId="0" applyNumberFormat="1" applyFont="1" applyFill="1" applyBorder="1"/>
    <xf numFmtId="0" fontId="29" fillId="0" borderId="0" xfId="0" applyFont="1"/>
    <xf numFmtId="3" fontId="20" fillId="0" borderId="3" xfId="0" applyNumberFormat="1" applyFont="1" applyFill="1" applyBorder="1"/>
    <xf numFmtId="3" fontId="26" fillId="0" borderId="0" xfId="0" applyNumberFormat="1" applyFont="1" applyFill="1" applyBorder="1"/>
    <xf numFmtId="0" fontId="22" fillId="0" borderId="0" xfId="0" applyFont="1" applyBorder="1"/>
    <xf numFmtId="3" fontId="23" fillId="0" borderId="0" xfId="0" applyNumberFormat="1" applyFont="1" applyFill="1" applyBorder="1"/>
    <xf numFmtId="9" fontId="20" fillId="0" borderId="0" xfId="6" applyFont="1"/>
    <xf numFmtId="0" fontId="0" fillId="0" borderId="0" xfId="0" applyFill="1"/>
    <xf numFmtId="0" fontId="29" fillId="0" borderId="0" xfId="0" applyFont="1" applyBorder="1"/>
    <xf numFmtId="0" fontId="21" fillId="0" borderId="11" xfId="0" applyFont="1" applyBorder="1"/>
    <xf numFmtId="3" fontId="23" fillId="0" borderId="0" xfId="0" applyNumberFormat="1" applyFont="1" applyFill="1" applyBorder="1" applyAlignment="1">
      <alignment horizontal="right"/>
    </xf>
    <xf numFmtId="0" fontId="20" fillId="0" borderId="0" xfId="0" applyFont="1" applyFill="1" applyBorder="1" applyAlignment="1">
      <alignment horizontal="right"/>
    </xf>
    <xf numFmtId="3" fontId="20" fillId="0" borderId="0" xfId="0" applyNumberFormat="1" applyFont="1" applyBorder="1" applyAlignment="1">
      <alignment horizontal="right"/>
    </xf>
    <xf numFmtId="3" fontId="20" fillId="0" borderId="0" xfId="0" applyNumberFormat="1" applyFont="1" applyBorder="1"/>
    <xf numFmtId="0" fontId="22" fillId="0" borderId="0" xfId="0" applyFont="1" applyAlignment="1">
      <alignment wrapText="1"/>
    </xf>
    <xf numFmtId="3" fontId="20" fillId="0" borderId="3" xfId="0" applyNumberFormat="1" applyFont="1" applyBorder="1"/>
    <xf numFmtId="0" fontId="28" fillId="0" borderId="0" xfId="0" applyFont="1"/>
    <xf numFmtId="1" fontId="21" fillId="0" borderId="3" xfId="0" applyNumberFormat="1" applyFont="1" applyBorder="1" applyAlignment="1" applyProtection="1">
      <alignment horizontal="right"/>
    </xf>
    <xf numFmtId="1" fontId="21" fillId="0" borderId="0" xfId="0" applyNumberFormat="1" applyFont="1" applyFill="1" applyBorder="1" applyAlignment="1" applyProtection="1">
      <alignment horizontal="right"/>
    </xf>
    <xf numFmtId="170" fontId="20" fillId="0" borderId="0" xfId="0" applyNumberFormat="1" applyFont="1" applyFill="1" applyBorder="1" applyAlignment="1">
      <alignment horizontal="left"/>
    </xf>
    <xf numFmtId="171" fontId="20" fillId="0" borderId="0" xfId="0" applyNumberFormat="1" applyFont="1" applyFill="1" applyBorder="1" applyAlignment="1" applyProtection="1">
      <alignment horizontal="right"/>
    </xf>
    <xf numFmtId="0" fontId="20" fillId="0" borderId="0" xfId="0" applyFont="1" applyFill="1" applyBorder="1" applyProtection="1"/>
    <xf numFmtId="0" fontId="22" fillId="0" borderId="0" xfId="0" applyFont="1" applyFill="1" applyProtection="1"/>
    <xf numFmtId="1" fontId="21" fillId="0" borderId="3" xfId="0" applyNumberFormat="1" applyFont="1" applyFill="1" applyBorder="1" applyAlignment="1" applyProtection="1">
      <alignment horizontal="right"/>
    </xf>
    <xf numFmtId="1" fontId="21" fillId="0" borderId="0" xfId="0" applyNumberFormat="1" applyFont="1" applyFill="1" applyProtection="1"/>
    <xf numFmtId="1" fontId="20" fillId="0" borderId="0" xfId="0" applyNumberFormat="1" applyFont="1" applyFill="1" applyAlignment="1" applyProtection="1">
      <alignment horizontal="center"/>
    </xf>
    <xf numFmtId="3" fontId="20" fillId="0" borderId="0" xfId="0" applyNumberFormat="1" applyFont="1" applyFill="1" applyProtection="1"/>
    <xf numFmtId="2" fontId="20" fillId="0" borderId="0" xfId="0" applyNumberFormat="1" applyFont="1" applyFill="1" applyBorder="1" applyProtection="1"/>
    <xf numFmtId="4" fontId="20" fillId="0" borderId="0" xfId="0" applyNumberFormat="1" applyFont="1" applyFill="1" applyProtection="1"/>
    <xf numFmtId="3" fontId="20" fillId="0" borderId="3" xfId="0" applyNumberFormat="1" applyFont="1" applyFill="1" applyBorder="1" applyProtection="1"/>
    <xf numFmtId="0" fontId="30" fillId="0" borderId="0" xfId="0" applyFont="1" applyAlignment="1">
      <alignment horizontal="center" wrapText="1"/>
    </xf>
    <xf numFmtId="0" fontId="0" fillId="0" borderId="0" xfId="0" applyAlignment="1">
      <alignment wrapText="1"/>
    </xf>
    <xf numFmtId="10" fontId="20" fillId="0" borderId="0" xfId="0" applyNumberFormat="1" applyFont="1" applyFill="1"/>
    <xf numFmtId="0" fontId="31" fillId="0" borderId="0" xfId="0" applyFont="1" applyFill="1"/>
    <xf numFmtId="0" fontId="31" fillId="0" borderId="0" xfId="0" applyFont="1"/>
    <xf numFmtId="9" fontId="20" fillId="0" borderId="0" xfId="6" applyFont="1" applyFill="1"/>
    <xf numFmtId="0" fontId="29" fillId="0" borderId="0" xfId="0" applyFont="1" applyFill="1" applyBorder="1"/>
    <xf numFmtId="4" fontId="20" fillId="0" borderId="0" xfId="0" applyNumberFormat="1" applyFont="1" applyProtection="1"/>
    <xf numFmtId="4" fontId="20" fillId="0" borderId="0" xfId="0" applyNumberFormat="1" applyFont="1" applyFill="1" applyBorder="1" applyProtection="1"/>
    <xf numFmtId="0" fontId="22" fillId="0" borderId="0" xfId="0" applyFont="1" applyFill="1" applyBorder="1"/>
    <xf numFmtId="0" fontId="26" fillId="0" borderId="0" xfId="0" applyFont="1" applyFill="1"/>
    <xf numFmtId="3" fontId="26" fillId="0" borderId="0" xfId="0" applyNumberFormat="1" applyFont="1" applyFill="1" applyAlignment="1">
      <alignment horizontal="center"/>
    </xf>
    <xf numFmtId="3" fontId="28" fillId="0" borderId="0" xfId="0" applyNumberFormat="1" applyFont="1"/>
    <xf numFmtId="0" fontId="13" fillId="0" borderId="0" xfId="0" applyFont="1" applyFill="1"/>
    <xf numFmtId="0" fontId="12" fillId="0" borderId="0" xfId="0" applyFont="1" applyFill="1"/>
    <xf numFmtId="0" fontId="6" fillId="0" borderId="3" xfId="0" applyFont="1" applyFill="1" applyBorder="1"/>
    <xf numFmtId="0" fontId="6" fillId="0" borderId="0" xfId="0" applyFont="1" applyFill="1" applyBorder="1"/>
    <xf numFmtId="0" fontId="6" fillId="0" borderId="0" xfId="0" applyFont="1"/>
    <xf numFmtId="0" fontId="32" fillId="0" borderId="0" xfId="0" applyFont="1" applyFill="1"/>
    <xf numFmtId="0" fontId="13" fillId="0" borderId="0" xfId="0" applyFont="1" applyFill="1" applyBorder="1"/>
    <xf numFmtId="0" fontId="0" fillId="0" borderId="0" xfId="0" applyFill="1" applyBorder="1"/>
    <xf numFmtId="0" fontId="32" fillId="0" borderId="0" xfId="0" applyFont="1" applyFill="1" applyBorder="1"/>
    <xf numFmtId="0" fontId="33" fillId="0" borderId="0" xfId="0" applyFont="1" applyFill="1" applyBorder="1"/>
    <xf numFmtId="3" fontId="0" fillId="0" borderId="0" xfId="0" applyNumberFormat="1" applyFill="1" applyBorder="1"/>
    <xf numFmtId="3" fontId="5" fillId="0" borderId="0" xfId="0" applyNumberFormat="1" applyFont="1" applyFill="1" applyBorder="1"/>
    <xf numFmtId="3" fontId="32" fillId="0" borderId="0" xfId="0" applyNumberFormat="1" applyFont="1" applyFill="1" applyBorder="1"/>
    <xf numFmtId="3" fontId="34" fillId="0" borderId="0" xfId="0" applyNumberFormat="1" applyFont="1" applyFill="1" applyBorder="1"/>
    <xf numFmtId="0" fontId="6" fillId="0" borderId="0" xfId="0" applyFont="1" applyFill="1"/>
    <xf numFmtId="0" fontId="5" fillId="0" borderId="0" xfId="0" applyFont="1" applyFill="1"/>
    <xf numFmtId="0" fontId="5" fillId="0" borderId="0" xfId="0" applyFont="1" applyFill="1" applyBorder="1"/>
    <xf numFmtId="0" fontId="13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3" fontId="0" fillId="0" borderId="3" xfId="0" applyNumberFormat="1" applyBorder="1"/>
    <xf numFmtId="0" fontId="0" fillId="0" borderId="11" xfId="0" applyBorder="1"/>
    <xf numFmtId="0" fontId="19" fillId="0" borderId="0" xfId="0" applyFont="1" applyBorder="1" applyAlignment="1">
      <alignment horizontal="right"/>
    </xf>
    <xf numFmtId="44" fontId="5" fillId="0" borderId="0" xfId="3" applyFont="1" applyFill="1"/>
    <xf numFmtId="4" fontId="0" fillId="0" borderId="0" xfId="0" applyNumberFormat="1" applyFill="1"/>
    <xf numFmtId="3" fontId="0" fillId="0" borderId="0" xfId="0" applyNumberFormat="1" applyFill="1"/>
    <xf numFmtId="3" fontId="35" fillId="0" borderId="0" xfId="0" applyNumberFormat="1" applyFont="1" applyFill="1" applyBorder="1"/>
    <xf numFmtId="3" fontId="0" fillId="0" borderId="0" xfId="0" applyNumberFormat="1"/>
    <xf numFmtId="3" fontId="10" fillId="0" borderId="0" xfId="0" applyNumberFormat="1" applyFont="1" applyFill="1" applyBorder="1"/>
    <xf numFmtId="44" fontId="5" fillId="0" borderId="0" xfId="3" applyFont="1" applyFill="1" applyAlignment="1">
      <alignment horizontal="right"/>
    </xf>
    <xf numFmtId="4" fontId="0" fillId="0" borderId="0" xfId="0" applyNumberFormat="1" applyFill="1" applyAlignment="1">
      <alignment horizontal="right"/>
    </xf>
    <xf numFmtId="4" fontId="20" fillId="0" borderId="0" xfId="0" applyNumberFormat="1" applyFont="1" applyFill="1" applyBorder="1"/>
    <xf numFmtId="172" fontId="0" fillId="0" borderId="0" xfId="0" applyNumberFormat="1"/>
    <xf numFmtId="172" fontId="0" fillId="0" borderId="3" xfId="0" applyNumberFormat="1" applyBorder="1"/>
    <xf numFmtId="172" fontId="0" fillId="0" borderId="8" xfId="0" applyNumberFormat="1" applyBorder="1"/>
    <xf numFmtId="4" fontId="10" fillId="0" borderId="0" xfId="0" applyNumberFormat="1" applyFont="1"/>
    <xf numFmtId="10" fontId="21" fillId="3" borderId="0" xfId="0" applyNumberFormat="1" applyFont="1" applyFill="1"/>
    <xf numFmtId="0" fontId="21" fillId="3" borderId="0" xfId="0" applyFont="1" applyFill="1"/>
    <xf numFmtId="10" fontId="20" fillId="3" borderId="17" xfId="0" applyNumberFormat="1" applyFont="1" applyFill="1" applyBorder="1"/>
    <xf numFmtId="9" fontId="20" fillId="3" borderId="0" xfId="0" applyNumberFormat="1" applyFont="1" applyFill="1" applyBorder="1"/>
    <xf numFmtId="10" fontId="20" fillId="3" borderId="13" xfId="0" applyNumberFormat="1" applyFont="1" applyFill="1" applyBorder="1"/>
    <xf numFmtId="10" fontId="20" fillId="3" borderId="19" xfId="0" applyNumberFormat="1" applyFont="1" applyFill="1" applyBorder="1"/>
    <xf numFmtId="43" fontId="20" fillId="3" borderId="14" xfId="0" applyNumberFormat="1" applyFont="1" applyFill="1" applyBorder="1"/>
    <xf numFmtId="10" fontId="20" fillId="3" borderId="14" xfId="0" applyNumberFormat="1" applyFont="1" applyFill="1" applyBorder="1"/>
    <xf numFmtId="0" fontId="6" fillId="0" borderId="0" xfId="1" applyFont="1" applyBorder="1" applyAlignment="1">
      <alignment horizontal="right"/>
    </xf>
    <xf numFmtId="0" fontId="6" fillId="0" borderId="13" xfId="1" applyFont="1" applyBorder="1" applyAlignment="1">
      <alignment horizontal="center"/>
    </xf>
    <xf numFmtId="0" fontId="5" fillId="0" borderId="0" xfId="4" applyFont="1" applyBorder="1" applyAlignment="1">
      <alignment horizontal="center"/>
    </xf>
    <xf numFmtId="10" fontId="11" fillId="3" borderId="19" xfId="1" applyNumberFormat="1" applyFont="1" applyFill="1" applyBorder="1" applyAlignment="1">
      <alignment horizontal="center"/>
    </xf>
    <xf numFmtId="165" fontId="11" fillId="3" borderId="0" xfId="6" applyNumberFormat="1" applyFont="1" applyFill="1" applyBorder="1" applyAlignment="1">
      <alignment horizontal="center"/>
    </xf>
    <xf numFmtId="10" fontId="5" fillId="0" borderId="19" xfId="6" applyNumberFormat="1" applyFont="1" applyBorder="1" applyAlignment="1" applyProtection="1">
      <alignment horizontal="center"/>
    </xf>
    <xf numFmtId="17" fontId="5" fillId="0" borderId="13" xfId="1" applyNumberFormat="1" applyFont="1" applyBorder="1" applyAlignment="1">
      <alignment horizontal="center"/>
    </xf>
    <xf numFmtId="17" fontId="5" fillId="0" borderId="19" xfId="1" applyNumberFormat="1" applyFont="1" applyBorder="1" applyAlignment="1">
      <alignment horizontal="center"/>
    </xf>
    <xf numFmtId="10" fontId="6" fillId="0" borderId="0" xfId="6" applyNumberFormat="1" applyFont="1" applyAlignment="1">
      <alignment horizontal="center"/>
    </xf>
    <xf numFmtId="171" fontId="5" fillId="0" borderId="19" xfId="4" applyNumberFormat="1" applyFont="1" applyFill="1" applyBorder="1" applyAlignment="1">
      <alignment horizontal="center"/>
    </xf>
    <xf numFmtId="171" fontId="11" fillId="3" borderId="19" xfId="4" applyNumberFormat="1" applyFont="1" applyFill="1" applyBorder="1" applyAlignment="1">
      <alignment horizontal="center"/>
    </xf>
    <xf numFmtId="0" fontId="5" fillId="0" borderId="1" xfId="4" applyFont="1" applyFill="1" applyBorder="1"/>
    <xf numFmtId="43" fontId="5" fillId="0" borderId="0" xfId="2" applyFont="1" applyFill="1"/>
    <xf numFmtId="0" fontId="10" fillId="0" borderId="0" xfId="4" applyFont="1" applyFill="1" applyBorder="1"/>
    <xf numFmtId="3" fontId="6" fillId="0" borderId="14" xfId="1" applyNumberFormat="1" applyFont="1" applyBorder="1" applyAlignment="1">
      <alignment horizontal="center"/>
    </xf>
    <xf numFmtId="10" fontId="5" fillId="0" borderId="13" xfId="4" applyNumberFormat="1" applyFont="1" applyFill="1" applyBorder="1" applyAlignment="1">
      <alignment horizontal="center"/>
    </xf>
    <xf numFmtId="10" fontId="5" fillId="0" borderId="19" xfId="6" applyNumberFormat="1" applyFont="1" applyFill="1" applyBorder="1" applyAlignment="1">
      <alignment horizontal="center"/>
    </xf>
    <xf numFmtId="10" fontId="5" fillId="0" borderId="14" xfId="6" applyNumberFormat="1" applyFont="1" applyFill="1" applyBorder="1" applyAlignment="1">
      <alignment horizontal="center"/>
    </xf>
    <xf numFmtId="3" fontId="5" fillId="0" borderId="5" xfId="4" applyNumberFormat="1" applyFont="1" applyFill="1" applyBorder="1"/>
    <xf numFmtId="3" fontId="5" fillId="0" borderId="6" xfId="4" applyNumberFormat="1" applyFont="1" applyFill="1" applyBorder="1"/>
    <xf numFmtId="3" fontId="5" fillId="0" borderId="7" xfId="3" applyNumberFormat="1" applyFont="1" applyFill="1" applyBorder="1"/>
    <xf numFmtId="3" fontId="5" fillId="0" borderId="9" xfId="3" applyNumberFormat="1" applyFont="1" applyFill="1" applyBorder="1"/>
    <xf numFmtId="3" fontId="5" fillId="0" borderId="5" xfId="3" applyNumberFormat="1" applyFont="1" applyFill="1" applyBorder="1"/>
    <xf numFmtId="3" fontId="5" fillId="0" borderId="6" xfId="3" applyNumberFormat="1" applyFont="1" applyFill="1" applyBorder="1"/>
    <xf numFmtId="0" fontId="6" fillId="0" borderId="13" xfId="4" quotePrefix="1" applyFont="1" applyFill="1" applyBorder="1" applyAlignment="1">
      <alignment horizontal="center"/>
    </xf>
    <xf numFmtId="0" fontId="15" fillId="0" borderId="0" xfId="1" applyFont="1" applyBorder="1" applyAlignment="1">
      <alignment horizontal="center"/>
    </xf>
    <xf numFmtId="173" fontId="11" fillId="2" borderId="6" xfId="3" applyNumberFormat="1" applyFont="1" applyFill="1" applyBorder="1" applyAlignment="1"/>
    <xf numFmtId="0" fontId="5" fillId="0" borderId="0" xfId="4" applyFont="1" applyBorder="1" applyAlignment="1"/>
    <xf numFmtId="0" fontId="5" fillId="0" borderId="6" xfId="4" applyFont="1" applyBorder="1" applyAlignment="1"/>
    <xf numFmtId="0" fontId="0" fillId="0" borderId="6" xfId="0" applyBorder="1" applyAlignment="1"/>
    <xf numFmtId="173" fontId="11" fillId="2" borderId="12" xfId="3" applyNumberFormat="1" applyFont="1" applyFill="1" applyBorder="1" applyAlignment="1"/>
    <xf numFmtId="173" fontId="5" fillId="0" borderId="0" xfId="3" applyNumberFormat="1" applyFont="1" applyFill="1" applyBorder="1" applyAlignment="1"/>
    <xf numFmtId="0" fontId="5" fillId="0" borderId="0" xfId="1" applyFont="1" applyBorder="1" applyAlignment="1"/>
    <xf numFmtId="0" fontId="15" fillId="0" borderId="5" xfId="0" applyFont="1" applyBorder="1" applyAlignment="1">
      <alignment horizontal="left"/>
    </xf>
    <xf numFmtId="0" fontId="5" fillId="0" borderId="5" xfId="4" applyFont="1" applyBorder="1" applyAlignment="1"/>
    <xf numFmtId="0" fontId="7" fillId="0" borderId="0" xfId="0" applyFont="1"/>
    <xf numFmtId="0" fontId="6" fillId="0" borderId="0" xfId="0" applyFont="1" applyProtection="1"/>
    <xf numFmtId="0" fontId="13" fillId="0" borderId="0" xfId="0" applyFont="1"/>
    <xf numFmtId="1" fontId="6" fillId="0" borderId="0" xfId="0" applyNumberFormat="1" applyFont="1" applyProtection="1"/>
    <xf numFmtId="0" fontId="6" fillId="0" borderId="0" xfId="0" applyFont="1" applyBorder="1"/>
    <xf numFmtId="3" fontId="5" fillId="0" borderId="0" xfId="0" applyNumberFormat="1" applyFont="1"/>
    <xf numFmtId="0" fontId="6" fillId="0" borderId="3" xfId="0" applyFont="1" applyBorder="1"/>
    <xf numFmtId="164" fontId="5" fillId="0" borderId="0" xfId="0" applyNumberFormat="1" applyFont="1" applyBorder="1"/>
    <xf numFmtId="3" fontId="10" fillId="0" borderId="0" xfId="0" applyNumberFormat="1" applyFont="1" applyFill="1"/>
    <xf numFmtId="167" fontId="5" fillId="0" borderId="0" xfId="0" applyNumberFormat="1" applyFont="1" applyBorder="1"/>
    <xf numFmtId="167" fontId="5" fillId="0" borderId="11" xfId="0" applyNumberFormat="1" applyFont="1" applyBorder="1"/>
    <xf numFmtId="0" fontId="5" fillId="0" borderId="11" xfId="0" applyFont="1" applyBorder="1"/>
    <xf numFmtId="0" fontId="5" fillId="0" borderId="11" xfId="0" applyFont="1" applyFill="1" applyBorder="1"/>
    <xf numFmtId="0" fontId="13" fillId="0" borderId="0" xfId="0" applyFont="1" applyFill="1" applyAlignment="1">
      <alignment wrapText="1"/>
    </xf>
    <xf numFmtId="0" fontId="5" fillId="0" borderId="0" xfId="0" applyFont="1" applyBorder="1"/>
    <xf numFmtId="1" fontId="6" fillId="0" borderId="0" xfId="0" applyNumberFormat="1" applyFont="1" applyBorder="1" applyAlignment="1" applyProtection="1">
      <alignment horizontal="left"/>
    </xf>
    <xf numFmtId="1" fontId="6" fillId="0" borderId="0" xfId="0" applyNumberFormat="1" applyFont="1" applyBorder="1" applyAlignment="1" applyProtection="1">
      <alignment horizontal="center"/>
    </xf>
    <xf numFmtId="1" fontId="6" fillId="0" borderId="0" xfId="0" applyNumberFormat="1" applyFont="1" applyFill="1" applyBorder="1" applyAlignment="1" applyProtection="1">
      <alignment horizontal="center"/>
    </xf>
    <xf numFmtId="0" fontId="5" fillId="0" borderId="0" xfId="0" applyFont="1" applyProtection="1"/>
    <xf numFmtId="4" fontId="38" fillId="0" borderId="0" xfId="0" applyNumberFormat="1" applyFont="1" applyFill="1" applyBorder="1" applyAlignment="1" applyProtection="1">
      <alignment horizontal="center"/>
    </xf>
    <xf numFmtId="168" fontId="5" fillId="0" borderId="0" xfId="0" applyNumberFormat="1" applyFont="1" applyFill="1" applyBorder="1"/>
    <xf numFmtId="168" fontId="5" fillId="0" borderId="0" xfId="0" applyNumberFormat="1" applyFont="1" applyFill="1"/>
    <xf numFmtId="4" fontId="5" fillId="0" borderId="0" xfId="0" applyNumberFormat="1" applyFont="1" applyFill="1" applyBorder="1" applyAlignment="1" applyProtection="1">
      <alignment horizontal="center"/>
    </xf>
    <xf numFmtId="0" fontId="5" fillId="0" borderId="0" xfId="0" applyFont="1" applyFill="1" applyProtection="1"/>
    <xf numFmtId="4" fontId="5" fillId="0" borderId="0" xfId="0" applyNumberFormat="1" applyFont="1" applyBorder="1"/>
    <xf numFmtId="4" fontId="5" fillId="0" borderId="0" xfId="0" applyNumberFormat="1" applyFont="1" applyBorder="1" applyAlignment="1" applyProtection="1">
      <alignment horizontal="center"/>
    </xf>
    <xf numFmtId="0" fontId="35" fillId="0" borderId="0" xfId="0" applyFont="1" applyFill="1" applyBorder="1" applyProtection="1"/>
    <xf numFmtId="0" fontId="35" fillId="0" borderId="0" xfId="0" applyFont="1" applyFill="1" applyBorder="1"/>
    <xf numFmtId="4" fontId="35" fillId="0" borderId="0" xfId="0" applyNumberFormat="1" applyFont="1" applyFill="1" applyBorder="1" applyAlignment="1" applyProtection="1">
      <alignment horizontal="center"/>
    </xf>
    <xf numFmtId="4" fontId="5" fillId="0" borderId="11" xfId="0" applyNumberFormat="1" applyFont="1" applyFill="1" applyBorder="1" applyAlignment="1" applyProtection="1">
      <alignment horizontal="center"/>
    </xf>
    <xf numFmtId="0" fontId="6" fillId="0" borderId="3" xfId="5" applyFont="1" applyFill="1" applyBorder="1" applyAlignment="1">
      <alignment horizontal="right"/>
    </xf>
    <xf numFmtId="0" fontId="6" fillId="0" borderId="0" xfId="5" applyFont="1" applyFill="1" applyBorder="1" applyAlignment="1">
      <alignment horizontal="right"/>
    </xf>
    <xf numFmtId="10" fontId="5" fillId="0" borderId="0" xfId="0" applyNumberFormat="1" applyFont="1" applyFill="1" applyBorder="1"/>
    <xf numFmtId="169" fontId="5" fillId="0" borderId="0" xfId="0" applyNumberFormat="1" applyFont="1" applyFill="1" applyBorder="1"/>
    <xf numFmtId="169" fontId="5" fillId="0" borderId="0" xfId="2" applyNumberFormat="1" applyFont="1" applyFill="1" applyBorder="1"/>
    <xf numFmtId="43" fontId="5" fillId="0" borderId="11" xfId="2" applyFont="1" applyFill="1" applyBorder="1"/>
    <xf numFmtId="43" fontId="5" fillId="0" borderId="0" xfId="2" applyFont="1" applyFill="1" applyBorder="1"/>
    <xf numFmtId="169" fontId="6" fillId="0" borderId="0" xfId="2" applyNumberFormat="1" applyFont="1" applyFill="1" applyBorder="1"/>
    <xf numFmtId="3" fontId="5" fillId="0" borderId="0" xfId="0" applyNumberFormat="1" applyFont="1" applyFill="1"/>
    <xf numFmtId="3" fontId="5" fillId="0" borderId="3" xfId="0" applyNumberFormat="1" applyFont="1" applyFill="1" applyBorder="1"/>
    <xf numFmtId="3" fontId="37" fillId="0" borderId="0" xfId="0" applyNumberFormat="1" applyFont="1" applyFill="1" applyBorder="1"/>
    <xf numFmtId="0" fontId="6" fillId="0" borderId="11" xfId="0" applyFont="1" applyBorder="1"/>
    <xf numFmtId="3" fontId="37" fillId="0" borderId="0" xfId="0" applyNumberFormat="1" applyFont="1" applyFill="1" applyBorder="1" applyAlignment="1">
      <alignment horizontal="right"/>
    </xf>
    <xf numFmtId="0" fontId="5" fillId="0" borderId="0" xfId="0" applyFont="1" applyFill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/>
    <xf numFmtId="0" fontId="13" fillId="0" borderId="0" xfId="0" applyFont="1" applyAlignment="1">
      <alignment wrapText="1"/>
    </xf>
    <xf numFmtId="3" fontId="5" fillId="0" borderId="3" xfId="0" applyNumberFormat="1" applyFont="1" applyBorder="1"/>
    <xf numFmtId="0" fontId="35" fillId="0" borderId="0" xfId="0" applyFont="1"/>
    <xf numFmtId="1" fontId="6" fillId="0" borderId="3" xfId="0" applyNumberFormat="1" applyFont="1" applyBorder="1" applyAlignment="1" applyProtection="1">
      <alignment horizontal="right"/>
    </xf>
    <xf numFmtId="1" fontId="6" fillId="0" borderId="0" xfId="0" applyNumberFormat="1" applyFont="1" applyFill="1" applyBorder="1" applyAlignment="1" applyProtection="1">
      <alignment horizontal="right"/>
    </xf>
    <xf numFmtId="170" fontId="5" fillId="0" borderId="0" xfId="0" applyNumberFormat="1" applyFont="1" applyFill="1" applyBorder="1" applyAlignment="1">
      <alignment horizontal="left"/>
    </xf>
    <xf numFmtId="171" fontId="5" fillId="0" borderId="0" xfId="0" applyNumberFormat="1" applyFont="1" applyFill="1" applyBorder="1" applyAlignment="1" applyProtection="1">
      <alignment horizontal="right"/>
    </xf>
    <xf numFmtId="0" fontId="5" fillId="0" borderId="0" xfId="0" applyFont="1" applyFill="1" applyBorder="1" applyProtection="1"/>
    <xf numFmtId="0" fontId="13" fillId="0" borderId="0" xfId="0" applyFont="1" applyFill="1" applyProtection="1"/>
    <xf numFmtId="1" fontId="6" fillId="0" borderId="3" xfId="0" applyNumberFormat="1" applyFont="1" applyFill="1" applyBorder="1" applyAlignment="1" applyProtection="1">
      <alignment horizontal="right"/>
    </xf>
    <xf numFmtId="1" fontId="6" fillId="0" borderId="0" xfId="0" applyNumberFormat="1" applyFont="1" applyFill="1" applyProtection="1"/>
    <xf numFmtId="1" fontId="5" fillId="0" borderId="0" xfId="0" applyNumberFormat="1" applyFont="1" applyFill="1" applyAlignment="1" applyProtection="1">
      <alignment horizontal="center"/>
    </xf>
    <xf numFmtId="3" fontId="5" fillId="0" borderId="0" xfId="0" applyNumberFormat="1" applyFont="1" applyFill="1" applyProtection="1"/>
    <xf numFmtId="2" fontId="5" fillId="0" borderId="0" xfId="0" applyNumberFormat="1" applyFont="1" applyFill="1" applyBorder="1" applyProtection="1"/>
    <xf numFmtId="4" fontId="5" fillId="0" borderId="0" xfId="0" applyNumberFormat="1" applyFont="1" applyFill="1" applyProtection="1"/>
    <xf numFmtId="3" fontId="5" fillId="0" borderId="3" xfId="0" applyNumberFormat="1" applyFont="1" applyFill="1" applyBorder="1" applyProtection="1"/>
    <xf numFmtId="0" fontId="5" fillId="0" borderId="0" xfId="0" applyFont="1" applyAlignment="1">
      <alignment wrapText="1"/>
    </xf>
    <xf numFmtId="10" fontId="5" fillId="0" borderId="0" xfId="0" applyNumberFormat="1" applyFont="1" applyFill="1"/>
    <xf numFmtId="0" fontId="10" fillId="0" borderId="0" xfId="0" applyFont="1" applyFill="1"/>
    <xf numFmtId="3" fontId="10" fillId="0" borderId="0" xfId="0" applyNumberFormat="1" applyFont="1" applyFill="1" applyAlignment="1">
      <alignment horizontal="center"/>
    </xf>
    <xf numFmtId="3" fontId="35" fillId="0" borderId="0" xfId="0" applyNumberFormat="1" applyFont="1"/>
    <xf numFmtId="0" fontId="37" fillId="0" borderId="0" xfId="0" applyFont="1" applyBorder="1"/>
    <xf numFmtId="171" fontId="5" fillId="0" borderId="0" xfId="0" applyNumberFormat="1" applyFont="1" applyFill="1" applyAlignment="1" applyProtection="1">
      <alignment horizontal="right"/>
    </xf>
    <xf numFmtId="10" fontId="5" fillId="0" borderId="13" xfId="0" applyNumberFormat="1" applyFont="1" applyFill="1" applyBorder="1"/>
    <xf numFmtId="10" fontId="5" fillId="0" borderId="19" xfId="0" applyNumberFormat="1" applyFont="1" applyFill="1" applyBorder="1"/>
    <xf numFmtId="10" fontId="5" fillId="0" borderId="14" xfId="0" applyNumberFormat="1" applyFont="1" applyFill="1" applyBorder="1"/>
    <xf numFmtId="0" fontId="5" fillId="0" borderId="0" xfId="0" applyFont="1" applyAlignment="1">
      <alignment horizontal="center" wrapText="1"/>
    </xf>
    <xf numFmtId="43" fontId="5" fillId="0" borderId="14" xfId="0" applyNumberFormat="1" applyFont="1" applyFill="1" applyBorder="1"/>
    <xf numFmtId="9" fontId="5" fillId="0" borderId="13" xfId="0" applyNumberFormat="1" applyFont="1" applyFill="1" applyBorder="1"/>
    <xf numFmtId="9" fontId="5" fillId="0" borderId="19" xfId="0" applyNumberFormat="1" applyFont="1" applyFill="1" applyBorder="1"/>
    <xf numFmtId="3" fontId="6" fillId="0" borderId="3" xfId="0" applyNumberFormat="1" applyFont="1" applyFill="1" applyBorder="1"/>
    <xf numFmtId="3" fontId="5" fillId="0" borderId="8" xfId="0" applyNumberFormat="1" applyFont="1" applyFill="1" applyBorder="1"/>
    <xf numFmtId="3" fontId="6" fillId="0" borderId="8" xfId="0" applyNumberFormat="1" applyFont="1" applyFill="1" applyBorder="1"/>
    <xf numFmtId="10" fontId="5" fillId="0" borderId="0" xfId="6" applyNumberFormat="1" applyFont="1"/>
    <xf numFmtId="1" fontId="5" fillId="0" borderId="0" xfId="0" applyNumberFormat="1" applyFont="1" applyProtection="1"/>
    <xf numFmtId="1" fontId="5" fillId="0" borderId="0" xfId="0" quotePrefix="1" applyNumberFormat="1" applyFont="1" applyProtection="1"/>
    <xf numFmtId="0" fontId="5" fillId="0" borderId="0" xfId="0" applyFont="1" applyFill="1" applyAlignment="1">
      <alignment wrapText="1"/>
    </xf>
    <xf numFmtId="10" fontId="5" fillId="0" borderId="0" xfId="6" applyNumberFormat="1" applyFont="1" applyFill="1" applyBorder="1"/>
    <xf numFmtId="4" fontId="5" fillId="0" borderId="0" xfId="0" applyNumberFormat="1" applyFont="1"/>
    <xf numFmtId="4" fontId="11" fillId="0" borderId="0" xfId="0" applyNumberFormat="1" applyFont="1"/>
    <xf numFmtId="10" fontId="5" fillId="0" borderId="0" xfId="6" applyNumberFormat="1" applyFont="1" applyFill="1"/>
    <xf numFmtId="3" fontId="6" fillId="0" borderId="8" xfId="0" applyNumberFormat="1" applyFont="1" applyBorder="1"/>
    <xf numFmtId="1" fontId="6" fillId="0" borderId="8" xfId="0" applyNumberFormat="1" applyFont="1" applyBorder="1" applyProtection="1"/>
    <xf numFmtId="0" fontId="6" fillId="0" borderId="8" xfId="0" applyFont="1" applyBorder="1"/>
    <xf numFmtId="3" fontId="5" fillId="0" borderId="8" xfId="0" applyNumberFormat="1" applyFont="1" applyBorder="1"/>
    <xf numFmtId="0" fontId="13" fillId="0" borderId="0" xfId="1" applyFont="1" applyFill="1"/>
    <xf numFmtId="10" fontId="5" fillId="0" borderId="13" xfId="6" applyNumberFormat="1" applyFont="1" applyFill="1" applyBorder="1" applyProtection="1">
      <protection locked="0"/>
    </xf>
    <xf numFmtId="10" fontId="5" fillId="0" borderId="19" xfId="6" applyNumberFormat="1" applyFont="1" applyFill="1" applyBorder="1" applyProtection="1">
      <protection locked="0"/>
    </xf>
    <xf numFmtId="43" fontId="5" fillId="0" borderId="19" xfId="2" applyFont="1" applyFill="1" applyBorder="1" applyProtection="1">
      <protection locked="0"/>
    </xf>
    <xf numFmtId="9" fontId="5" fillId="0" borderId="19" xfId="6" applyFont="1" applyFill="1" applyBorder="1" applyProtection="1">
      <protection locked="0"/>
    </xf>
    <xf numFmtId="10" fontId="5" fillId="0" borderId="14" xfId="6" applyNumberFormat="1" applyFont="1" applyFill="1" applyBorder="1" applyProtection="1">
      <protection locked="0"/>
    </xf>
    <xf numFmtId="10" fontId="5" fillId="0" borderId="13" xfId="6" applyNumberFormat="1" applyFont="1" applyBorder="1"/>
    <xf numFmtId="10" fontId="5" fillId="0" borderId="19" xfId="6" applyNumberFormat="1" applyFont="1" applyBorder="1" applyProtection="1"/>
    <xf numFmtId="10" fontId="5" fillId="0" borderId="19" xfId="1" applyNumberFormat="1" applyFont="1" applyBorder="1"/>
    <xf numFmtId="10" fontId="5" fillId="0" borderId="14" xfId="6" applyNumberFormat="1" applyFont="1" applyBorder="1"/>
    <xf numFmtId="10" fontId="11" fillId="0" borderId="0" xfId="1" applyNumberFormat="1" applyFont="1" applyFill="1"/>
    <xf numFmtId="10" fontId="35" fillId="0" borderId="0" xfId="1" applyNumberFormat="1" applyFont="1" applyFill="1"/>
    <xf numFmtId="0" fontId="5" fillId="0" borderId="0" xfId="1" quotePrefix="1" applyFont="1" applyFill="1" applyAlignment="1">
      <alignment horizontal="left"/>
    </xf>
    <xf numFmtId="0" fontId="5" fillId="0" borderId="0" xfId="1" quotePrefix="1" applyFont="1" applyFill="1"/>
    <xf numFmtId="176" fontId="5" fillId="0" borderId="0" xfId="6" applyNumberFormat="1" applyFont="1" applyFill="1"/>
    <xf numFmtId="0" fontId="13" fillId="0" borderId="1" xfId="4" applyFont="1" applyFill="1" applyBorder="1"/>
    <xf numFmtId="0" fontId="13" fillId="0" borderId="0" xfId="1" applyFont="1" applyFill="1" applyBorder="1" applyAlignment="1">
      <alignment wrapText="1"/>
    </xf>
    <xf numFmtId="0" fontId="15" fillId="0" borderId="0" xfId="1" applyFont="1" applyFill="1" applyBorder="1" applyAlignment="1">
      <alignment wrapText="1"/>
    </xf>
    <xf numFmtId="0" fontId="9" fillId="0" borderId="0" xfId="4" applyFont="1" applyFill="1" applyBorder="1"/>
    <xf numFmtId="0" fontId="14" fillId="0" borderId="0" xfId="4" applyFont="1" applyFill="1" applyBorder="1"/>
    <xf numFmtId="0" fontId="12" fillId="0" borderId="0" xfId="1" applyFont="1" applyFill="1" applyProtection="1"/>
    <xf numFmtId="0" fontId="15" fillId="0" borderId="0" xfId="1" applyFont="1" applyFill="1"/>
    <xf numFmtId="0" fontId="13" fillId="0" borderId="0" xfId="1" applyFont="1" applyFill="1" applyBorder="1"/>
    <xf numFmtId="0" fontId="5" fillId="0" borderId="18" xfId="1" applyFont="1" applyFill="1" applyBorder="1"/>
    <xf numFmtId="0" fontId="6" fillId="0" borderId="0" xfId="1" applyFont="1" applyFill="1"/>
    <xf numFmtId="0" fontId="10" fillId="0" borderId="0" xfId="1" applyFont="1" applyFill="1" applyBorder="1" applyAlignment="1">
      <alignment wrapText="1"/>
    </xf>
    <xf numFmtId="0" fontId="5" fillId="0" borderId="18" xfId="1" applyFont="1" applyFill="1" applyBorder="1" applyAlignment="1">
      <alignment wrapText="1"/>
    </xf>
    <xf numFmtId="0" fontId="6" fillId="0" borderId="0" xfId="1" applyFont="1" applyBorder="1"/>
    <xf numFmtId="0" fontId="5" fillId="0" borderId="0" xfId="1" applyFont="1" applyProtection="1"/>
    <xf numFmtId="0" fontId="5" fillId="0" borderId="0" xfId="1" applyFont="1" applyBorder="1" applyProtection="1"/>
    <xf numFmtId="165" fontId="5" fillId="0" borderId="0" xfId="6" applyNumberFormat="1" applyFont="1" applyProtection="1"/>
    <xf numFmtId="0" fontId="12" fillId="0" borderId="0" xfId="1" applyFont="1" applyBorder="1"/>
    <xf numFmtId="0" fontId="5" fillId="0" borderId="0" xfId="1" applyFont="1" applyFill="1" applyProtection="1"/>
    <xf numFmtId="166" fontId="5" fillId="0" borderId="0" xfId="1" applyNumberFormat="1" applyFont="1"/>
    <xf numFmtId="181" fontId="5" fillId="0" borderId="0" xfId="1" applyNumberFormat="1" applyFont="1" applyFill="1" applyBorder="1" applyAlignment="1">
      <alignment horizontal="center"/>
    </xf>
    <xf numFmtId="0" fontId="6" fillId="0" borderId="3" xfId="1" applyFont="1" applyBorder="1"/>
    <xf numFmtId="0" fontId="5" fillId="0" borderId="0" xfId="1" applyFont="1" applyAlignment="1">
      <alignment horizontal="right"/>
    </xf>
    <xf numFmtId="171" fontId="5" fillId="0" borderId="0" xfId="1" applyNumberFormat="1" applyFont="1" applyAlignment="1">
      <alignment horizontal="center"/>
    </xf>
    <xf numFmtId="3" fontId="5" fillId="0" borderId="0" xfId="1" applyNumberFormat="1" applyFont="1" applyAlignment="1">
      <alignment horizontal="center"/>
    </xf>
    <xf numFmtId="3" fontId="5" fillId="0" borderId="3" xfId="1" applyNumberFormat="1" applyFont="1" applyBorder="1" applyAlignment="1">
      <alignment horizontal="center"/>
    </xf>
    <xf numFmtId="170" fontId="6" fillId="0" borderId="13" xfId="1" applyNumberFormat="1" applyFont="1" applyFill="1" applyBorder="1" applyAlignment="1">
      <alignment horizontal="center"/>
    </xf>
    <xf numFmtId="170" fontId="6" fillId="0" borderId="14" xfId="1" applyNumberFormat="1" applyFont="1" applyFill="1" applyBorder="1" applyAlignment="1">
      <alignment horizontal="center"/>
    </xf>
    <xf numFmtId="0" fontId="6" fillId="0" borderId="14" xfId="1" applyFont="1" applyBorder="1" applyAlignment="1">
      <alignment horizontal="center"/>
    </xf>
    <xf numFmtId="0" fontId="6" fillId="0" borderId="8" xfId="1" applyFont="1" applyBorder="1"/>
    <xf numFmtId="3" fontId="6" fillId="0" borderId="8" xfId="1" applyNumberFormat="1" applyFont="1" applyBorder="1" applyAlignment="1">
      <alignment horizontal="center"/>
    </xf>
    <xf numFmtId="3" fontId="5" fillId="0" borderId="0" xfId="1" applyNumberFormat="1" applyFont="1" applyBorder="1" applyAlignment="1">
      <alignment horizontal="center"/>
    </xf>
    <xf numFmtId="3" fontId="6" fillId="0" borderId="8" xfId="1" applyNumberFormat="1" applyFont="1" applyBorder="1" applyAlignment="1">
      <alignment horizontal="right"/>
    </xf>
    <xf numFmtId="3" fontId="5" fillId="5" borderId="0" xfId="1" applyNumberFormat="1" applyFont="1" applyFill="1"/>
    <xf numFmtId="0" fontId="5" fillId="5" borderId="0" xfId="1" applyFont="1" applyFill="1"/>
    <xf numFmtId="3" fontId="5" fillId="5" borderId="0" xfId="1" applyNumberFormat="1" applyFont="1" applyFill="1" applyBorder="1"/>
    <xf numFmtId="3" fontId="11" fillId="0" borderId="0" xfId="1" applyNumberFormat="1" applyFont="1"/>
    <xf numFmtId="0" fontId="12" fillId="6" borderId="0" xfId="1" applyFont="1" applyFill="1" applyBorder="1"/>
    <xf numFmtId="166" fontId="6" fillId="0" borderId="0" xfId="1" applyNumberFormat="1" applyFont="1" applyFill="1" applyBorder="1"/>
    <xf numFmtId="9" fontId="11" fillId="0" borderId="0" xfId="6" applyFont="1" applyFill="1"/>
    <xf numFmtId="10" fontId="5" fillId="0" borderId="13" xfId="1" applyNumberFormat="1" applyFont="1" applyFill="1" applyBorder="1"/>
    <xf numFmtId="10" fontId="5" fillId="0" borderId="19" xfId="1" applyNumberFormat="1" applyFont="1" applyFill="1" applyBorder="1"/>
    <xf numFmtId="10" fontId="5" fillId="0" borderId="14" xfId="1" applyNumberFormat="1" applyFont="1" applyFill="1" applyBorder="1"/>
    <xf numFmtId="0" fontId="5" fillId="0" borderId="0" xfId="1" applyFont="1" applyAlignment="1">
      <alignment horizontal="left"/>
    </xf>
    <xf numFmtId="3" fontId="35" fillId="0" borderId="0" xfId="1" applyNumberFormat="1" applyFont="1" applyBorder="1"/>
    <xf numFmtId="0" fontId="35" fillId="0" borderId="0" xfId="1" applyFont="1" applyFill="1"/>
    <xf numFmtId="182" fontId="35" fillId="0" borderId="0" xfId="1" applyNumberFormat="1" applyFont="1" applyFill="1" applyAlignment="1">
      <alignment horizontal="center"/>
    </xf>
    <xf numFmtId="182" fontId="35" fillId="0" borderId="0" xfId="0" applyNumberFormat="1" applyFont="1" applyFill="1"/>
    <xf numFmtId="0" fontId="10" fillId="7" borderId="2" xfId="1" applyFont="1" applyFill="1" applyBorder="1" applyAlignment="1">
      <alignment horizontal="right"/>
    </xf>
    <xf numFmtId="182" fontId="10" fillId="7" borderId="4" xfId="1" applyNumberFormat="1" applyFont="1" applyFill="1" applyBorder="1" applyAlignment="1">
      <alignment horizontal="center"/>
    </xf>
    <xf numFmtId="1" fontId="6" fillId="0" borderId="0" xfId="0" applyNumberFormat="1" applyFont="1" applyAlignment="1" applyProtection="1">
      <alignment horizontal="center"/>
    </xf>
    <xf numFmtId="1" fontId="5" fillId="0" borderId="0" xfId="0" applyNumberFormat="1" applyFont="1" applyFill="1" applyBorder="1" applyProtection="1"/>
    <xf numFmtId="1" fontId="5" fillId="0" borderId="0" xfId="0" applyNumberFormat="1" applyFont="1" applyBorder="1" applyProtection="1"/>
    <xf numFmtId="1" fontId="12" fillId="0" borderId="0" xfId="0" applyNumberFormat="1" applyFont="1" applyProtection="1"/>
    <xf numFmtId="1" fontId="6" fillId="0" borderId="11" xfId="0" applyNumberFormat="1" applyFont="1" applyBorder="1" applyAlignment="1" applyProtection="1">
      <alignment horizontal="center"/>
    </xf>
    <xf numFmtId="1" fontId="5" fillId="0" borderId="11" xfId="0" applyNumberFormat="1" applyFont="1" applyBorder="1" applyProtection="1"/>
    <xf numFmtId="178" fontId="5" fillId="0" borderId="0" xfId="0" applyNumberFormat="1" applyFont="1" applyFill="1" applyProtection="1"/>
    <xf numFmtId="177" fontId="5" fillId="0" borderId="0" xfId="0" applyNumberFormat="1" applyFont="1" applyFill="1" applyBorder="1" applyProtection="1"/>
    <xf numFmtId="1" fontId="39" fillId="0" borderId="0" xfId="0" applyNumberFormat="1" applyFont="1" applyFill="1" applyBorder="1" applyAlignment="1" applyProtection="1">
      <alignment horizontal="center"/>
    </xf>
    <xf numFmtId="4" fontId="11" fillId="0" borderId="0" xfId="0" applyNumberFormat="1" applyFont="1" applyFill="1" applyBorder="1" applyAlignment="1" applyProtection="1">
      <alignment horizontal="center"/>
    </xf>
    <xf numFmtId="1" fontId="40" fillId="0" borderId="0" xfId="0" applyNumberFormat="1" applyFont="1" applyFill="1" applyBorder="1" applyAlignment="1" applyProtection="1">
      <alignment horizontal="left"/>
    </xf>
    <xf numFmtId="1" fontId="13" fillId="0" borderId="0" xfId="0" applyNumberFormat="1" applyFont="1" applyFill="1" applyProtection="1"/>
    <xf numFmtId="1" fontId="12" fillId="0" borderId="0" xfId="0" applyNumberFormat="1" applyFont="1" applyFill="1" applyProtection="1"/>
    <xf numFmtId="0" fontId="37" fillId="0" borderId="0" xfId="0" applyFont="1" applyFill="1" applyBorder="1"/>
    <xf numFmtId="9" fontId="5" fillId="0" borderId="0" xfId="0" applyNumberFormat="1" applyFont="1" applyBorder="1"/>
    <xf numFmtId="169" fontId="6" fillId="0" borderId="3" xfId="2" applyNumberFormat="1" applyFont="1" applyBorder="1"/>
    <xf numFmtId="10" fontId="5" fillId="0" borderId="0" xfId="6" applyNumberFormat="1" applyFont="1" applyBorder="1"/>
    <xf numFmtId="43" fontId="5" fillId="0" borderId="0" xfId="0" applyNumberFormat="1" applyFont="1" applyBorder="1"/>
    <xf numFmtId="9" fontId="5" fillId="0" borderId="0" xfId="6" applyNumberFormat="1" applyFont="1" applyBorder="1"/>
    <xf numFmtId="0" fontId="15" fillId="0" borderId="0" xfId="0" applyFont="1" applyProtection="1"/>
    <xf numFmtId="3" fontId="5" fillId="0" borderId="0" xfId="0" applyNumberFormat="1" applyFont="1" applyProtection="1"/>
    <xf numFmtId="7" fontId="5" fillId="0" borderId="0" xfId="0" applyNumberFormat="1" applyFont="1" applyProtection="1"/>
    <xf numFmtId="3" fontId="5" fillId="0" borderId="8" xfId="0" applyNumberFormat="1" applyFont="1" applyBorder="1" applyProtection="1"/>
    <xf numFmtId="0" fontId="15" fillId="0" borderId="0" xfId="0" applyFont="1" applyAlignment="1" applyProtection="1">
      <alignment horizontal="right"/>
    </xf>
    <xf numFmtId="0" fontId="41" fillId="0" borderId="5" xfId="0" applyFont="1" applyBorder="1" applyAlignment="1">
      <alignment horizontal="left"/>
    </xf>
    <xf numFmtId="0" fontId="5" fillId="8" borderId="0" xfId="0" applyFont="1" applyFill="1"/>
    <xf numFmtId="10" fontId="5" fillId="0" borderId="0" xfId="0" applyNumberFormat="1" applyFont="1"/>
    <xf numFmtId="2" fontId="5" fillId="0" borderId="0" xfId="0" applyNumberFormat="1" applyFont="1"/>
    <xf numFmtId="0" fontId="10" fillId="0" borderId="0" xfId="0" applyFont="1"/>
    <xf numFmtId="3" fontId="6" fillId="0" borderId="0" xfId="0" applyNumberFormat="1" applyFont="1"/>
    <xf numFmtId="0" fontId="10" fillId="0" borderId="0" xfId="0" applyFont="1" applyAlignment="1">
      <alignment horizontal="right"/>
    </xf>
    <xf numFmtId="0" fontId="13" fillId="0" borderId="0" xfId="1" applyFont="1" applyAlignment="1">
      <alignment horizontal="center"/>
    </xf>
    <xf numFmtId="183" fontId="5" fillId="0" borderId="0" xfId="1" applyNumberFormat="1" applyFont="1" applyFill="1"/>
    <xf numFmtId="3" fontId="5" fillId="0" borderId="3" xfId="0" applyNumberFormat="1" applyFont="1" applyBorder="1" applyProtection="1"/>
    <xf numFmtId="1" fontId="12" fillId="0" borderId="0" xfId="0" applyNumberFormat="1" applyFont="1" applyBorder="1" applyAlignment="1" applyProtection="1">
      <alignment horizontal="center"/>
    </xf>
    <xf numFmtId="3" fontId="5" fillId="8" borderId="0" xfId="0" applyNumberFormat="1" applyFont="1" applyFill="1"/>
    <xf numFmtId="0" fontId="5" fillId="8" borderId="8" xfId="0" applyFont="1" applyFill="1" applyBorder="1"/>
    <xf numFmtId="3" fontId="5" fillId="8" borderId="8" xfId="0" applyNumberFormat="1" applyFont="1" applyFill="1" applyBorder="1"/>
    <xf numFmtId="0" fontId="5" fillId="0" borderId="18" xfId="0" applyFont="1" applyBorder="1"/>
    <xf numFmtId="3" fontId="5" fillId="0" borderId="18" xfId="0" applyNumberFormat="1" applyFont="1" applyFill="1" applyBorder="1"/>
    <xf numFmtId="165" fontId="23" fillId="3" borderId="0" xfId="6" applyNumberFormat="1" applyFont="1" applyFill="1" applyBorder="1" applyAlignment="1">
      <alignment horizontal="center"/>
    </xf>
    <xf numFmtId="3" fontId="24" fillId="3" borderId="0" xfId="0" applyNumberFormat="1" applyFont="1" applyFill="1" applyBorder="1"/>
    <xf numFmtId="171" fontId="24" fillId="3" borderId="0" xfId="0" applyNumberFormat="1" applyFont="1" applyFill="1" applyAlignment="1" applyProtection="1">
      <alignment horizontal="right"/>
    </xf>
    <xf numFmtId="44" fontId="42" fillId="3" borderId="0" xfId="3" applyFont="1" applyFill="1"/>
    <xf numFmtId="0" fontId="42" fillId="0" borderId="0" xfId="0" applyFont="1" applyFill="1"/>
    <xf numFmtId="172" fontId="42" fillId="3" borderId="0" xfId="3" applyNumberFormat="1" applyFont="1" applyFill="1"/>
    <xf numFmtId="3" fontId="11" fillId="3" borderId="0" xfId="0" applyNumberFormat="1" applyFont="1" applyFill="1" applyBorder="1"/>
    <xf numFmtId="3" fontId="11" fillId="0" borderId="0" xfId="0" applyNumberFormat="1" applyFont="1" applyFill="1" applyBorder="1"/>
    <xf numFmtId="44" fontId="42" fillId="3" borderId="0" xfId="0" applyNumberFormat="1" applyFont="1" applyFill="1"/>
    <xf numFmtId="42" fontId="42" fillId="3" borderId="0" xfId="0" applyNumberFormat="1" applyFont="1" applyFill="1"/>
    <xf numFmtId="0" fontId="42" fillId="0" borderId="0" xfId="0" applyFont="1"/>
    <xf numFmtId="3" fontId="42" fillId="3" borderId="0" xfId="0" applyNumberFormat="1" applyFont="1" applyFill="1" applyBorder="1"/>
    <xf numFmtId="164" fontId="24" fillId="3" borderId="0" xfId="0" applyNumberFormat="1" applyFont="1" applyFill="1" applyBorder="1" applyAlignment="1">
      <alignment horizontal="center"/>
    </xf>
    <xf numFmtId="44" fontId="11" fillId="3" borderId="0" xfId="3" applyFont="1" applyFill="1"/>
    <xf numFmtId="0" fontId="24" fillId="0" borderId="0" xfId="0" applyFont="1"/>
    <xf numFmtId="0" fontId="43" fillId="0" borderId="0" xfId="0" applyFont="1"/>
    <xf numFmtId="3" fontId="42" fillId="3" borderId="0" xfId="0" applyNumberFormat="1" applyFont="1" applyFill="1"/>
    <xf numFmtId="10" fontId="5" fillId="0" borderId="0" xfId="0" applyNumberFormat="1" applyFont="1" applyProtection="1"/>
    <xf numFmtId="0" fontId="13" fillId="3" borderId="0" xfId="4" applyFont="1" applyFill="1" applyBorder="1"/>
    <xf numFmtId="0" fontId="10" fillId="6" borderId="0" xfId="1" applyFont="1" applyFill="1"/>
    <xf numFmtId="182" fontId="10" fillId="6" borderId="0" xfId="1" applyNumberFormat="1" applyFont="1" applyFill="1" applyAlignment="1">
      <alignment horizontal="center"/>
    </xf>
    <xf numFmtId="182" fontId="10" fillId="4" borderId="0" xfId="0" applyNumberFormat="1" applyFont="1" applyFill="1" applyAlignment="1">
      <alignment horizontal="center"/>
    </xf>
    <xf numFmtId="0" fontId="6" fillId="6" borderId="0" xfId="1" applyFont="1" applyFill="1"/>
    <xf numFmtId="182" fontId="10" fillId="4" borderId="0" xfId="0" applyNumberFormat="1" applyFont="1" applyFill="1"/>
    <xf numFmtId="0" fontId="10" fillId="4" borderId="0" xfId="0" applyFont="1" applyFill="1" applyProtection="1"/>
    <xf numFmtId="0" fontId="5" fillId="4" borderId="0" xfId="0" applyFont="1" applyFill="1" applyProtection="1"/>
    <xf numFmtId="0" fontId="11" fillId="9" borderId="0" xfId="1" applyFont="1" applyFill="1"/>
    <xf numFmtId="0" fontId="37" fillId="0" borderId="2" xfId="4" applyFont="1" applyBorder="1" applyAlignment="1">
      <alignment horizontal="center"/>
    </xf>
    <xf numFmtId="169" fontId="5" fillId="0" borderId="8" xfId="2" applyNumberFormat="1" applyFont="1" applyBorder="1"/>
    <xf numFmtId="0" fontId="5" fillId="4" borderId="0" xfId="0" applyFont="1" applyFill="1" applyBorder="1" applyProtection="1"/>
    <xf numFmtId="0" fontId="5" fillId="0" borderId="0" xfId="4" applyFont="1" applyAlignment="1"/>
    <xf numFmtId="0" fontId="5" fillId="0" borderId="0" xfId="4" applyFont="1" applyFill="1" applyAlignment="1"/>
    <xf numFmtId="0" fontId="12" fillId="0" borderId="0" xfId="4" applyFont="1" applyAlignment="1"/>
    <xf numFmtId="0" fontId="6" fillId="0" borderId="0" xfId="4" applyFont="1" applyFill="1" applyAlignment="1"/>
    <xf numFmtId="0" fontId="11" fillId="2" borderId="21" xfId="4" applyFont="1" applyFill="1" applyBorder="1" applyAlignment="1"/>
    <xf numFmtId="0" fontId="6" fillId="0" borderId="0" xfId="4" applyFont="1" applyAlignment="1"/>
    <xf numFmtId="0" fontId="16" fillId="0" borderId="0" xfId="4" applyFont="1" applyFill="1" applyAlignment="1"/>
    <xf numFmtId="0" fontId="6" fillId="0" borderId="0" xfId="1" applyFont="1" applyAlignment="1"/>
    <xf numFmtId="0" fontId="3" fillId="0" borderId="0" xfId="1" applyAlignment="1"/>
    <xf numFmtId="0" fontId="37" fillId="4" borderId="21" xfId="1" applyFont="1" applyFill="1" applyBorder="1" applyAlignment="1">
      <alignment horizontal="center"/>
    </xf>
    <xf numFmtId="0" fontId="6" fillId="0" borderId="0" xfId="1" applyFont="1" applyBorder="1" applyAlignment="1"/>
    <xf numFmtId="0" fontId="3" fillId="0" borderId="0" xfId="1" applyBorder="1" applyAlignment="1"/>
    <xf numFmtId="0" fontId="37" fillId="0" borderId="0" xfId="1" applyFont="1" applyFill="1" applyBorder="1" applyAlignment="1">
      <alignment horizontal="center"/>
    </xf>
    <xf numFmtId="3" fontId="11" fillId="2" borderId="22" xfId="4" applyNumberFormat="1" applyFont="1" applyFill="1" applyBorder="1"/>
    <xf numFmtId="173" fontId="5" fillId="3" borderId="5" xfId="3" applyNumberFormat="1" applyFont="1" applyFill="1" applyBorder="1" applyAlignment="1"/>
    <xf numFmtId="0" fontId="13" fillId="3" borderId="0" xfId="4" applyFont="1" applyFill="1" applyBorder="1" applyProtection="1"/>
    <xf numFmtId="0" fontId="10" fillId="7" borderId="2" xfId="1" applyFont="1" applyFill="1" applyBorder="1" applyAlignment="1" applyProtection="1">
      <alignment horizontal="right"/>
    </xf>
    <xf numFmtId="182" fontId="10" fillId="7" borderId="4" xfId="1" applyNumberFormat="1" applyFont="1" applyFill="1" applyBorder="1" applyAlignment="1" applyProtection="1">
      <alignment horizontal="center"/>
    </xf>
    <xf numFmtId="0" fontId="6" fillId="0" borderId="0" xfId="1" applyFont="1" applyAlignment="1" applyProtection="1">
      <alignment horizontal="right"/>
    </xf>
    <xf numFmtId="0" fontId="16" fillId="0" borderId="0" xfId="1" applyFont="1" applyFill="1" applyProtection="1"/>
    <xf numFmtId="0" fontId="6" fillId="0" borderId="0" xfId="1" applyFont="1" applyFill="1" applyAlignment="1" applyProtection="1">
      <alignment horizontal="right"/>
    </xf>
    <xf numFmtId="0" fontId="14" fillId="0" borderId="0" xfId="4" applyFont="1" applyFill="1" applyBorder="1" applyProtection="1"/>
    <xf numFmtId="0" fontId="13" fillId="0" borderId="0" xfId="4" applyFont="1" applyFill="1" applyBorder="1" applyProtection="1"/>
    <xf numFmtId="0" fontId="6" fillId="0" borderId="1" xfId="1" applyFont="1" applyBorder="1" applyProtection="1"/>
    <xf numFmtId="0" fontId="6" fillId="0" borderId="0" xfId="1" applyFont="1" applyFill="1" applyBorder="1" applyProtection="1"/>
    <xf numFmtId="0" fontId="6" fillId="0" borderId="13" xfId="4" applyFont="1" applyFill="1" applyBorder="1" applyAlignment="1" applyProtection="1">
      <alignment horizontal="center"/>
    </xf>
    <xf numFmtId="0" fontId="6" fillId="0" borderId="3" xfId="1" applyFont="1" applyBorder="1" applyAlignment="1" applyProtection="1">
      <alignment horizontal="right"/>
    </xf>
    <xf numFmtId="0" fontId="12" fillId="0" borderId="0" xfId="1" applyFont="1" applyFill="1" applyBorder="1" applyAlignment="1" applyProtection="1">
      <alignment wrapText="1"/>
    </xf>
    <xf numFmtId="3" fontId="5" fillId="0" borderId="0" xfId="1" applyNumberFormat="1" applyFont="1" applyProtection="1"/>
    <xf numFmtId="0" fontId="5" fillId="0" borderId="0" xfId="1" applyFont="1" applyFill="1" applyBorder="1" applyAlignment="1" applyProtection="1">
      <alignment wrapText="1"/>
    </xf>
    <xf numFmtId="3" fontId="5" fillId="0" borderId="8" xfId="1" applyNumberFormat="1" applyFont="1" applyBorder="1" applyProtection="1"/>
    <xf numFmtId="0" fontId="5" fillId="0" borderId="0" xfId="1" applyFont="1" applyFill="1" applyBorder="1" applyProtection="1"/>
    <xf numFmtId="0" fontId="13" fillId="0" borderId="0" xfId="1" applyFont="1" applyProtection="1"/>
    <xf numFmtId="0" fontId="13" fillId="0" borderId="0" xfId="1" applyFont="1" applyFill="1" applyProtection="1"/>
    <xf numFmtId="3" fontId="5" fillId="0" borderId="0" xfId="1" applyNumberFormat="1" applyFont="1" applyFill="1" applyBorder="1" applyProtection="1"/>
    <xf numFmtId="0" fontId="12" fillId="0" borderId="1" xfId="4" applyFont="1" applyFill="1" applyBorder="1" applyProtection="1"/>
    <xf numFmtId="0" fontId="12" fillId="0" borderId="0" xfId="4" applyFont="1" applyFill="1" applyBorder="1" applyProtection="1"/>
    <xf numFmtId="0" fontId="15" fillId="0" borderId="0" xfId="1" applyFont="1" applyProtection="1"/>
    <xf numFmtId="0" fontId="15" fillId="0" borderId="0" xfId="1" applyFont="1" applyFill="1" applyProtection="1"/>
    <xf numFmtId="0" fontId="5" fillId="0" borderId="0" xfId="1" applyFont="1" applyAlignment="1" applyProtection="1">
      <alignment horizontal="center"/>
    </xf>
    <xf numFmtId="3" fontId="5" fillId="0" borderId="3" xfId="1" applyNumberFormat="1" applyFont="1" applyFill="1" applyBorder="1" applyProtection="1"/>
    <xf numFmtId="0" fontId="5" fillId="0" borderId="1" xfId="1" applyFont="1" applyBorder="1" applyProtection="1"/>
    <xf numFmtId="0" fontId="13" fillId="6" borderId="0" xfId="1" applyFont="1" applyFill="1" applyProtection="1"/>
    <xf numFmtId="0" fontId="13" fillId="0" borderId="1" xfId="1" applyFont="1" applyBorder="1" applyProtection="1"/>
    <xf numFmtId="0" fontId="13" fillId="0" borderId="0" xfId="1" applyFont="1" applyFill="1" applyBorder="1" applyProtection="1"/>
    <xf numFmtId="0" fontId="13" fillId="0" borderId="1" xfId="1" applyFont="1" applyFill="1" applyBorder="1" applyAlignment="1" applyProtection="1">
      <alignment wrapText="1"/>
    </xf>
    <xf numFmtId="0" fontId="13" fillId="0" borderId="0" xfId="1" applyFont="1" applyFill="1" applyBorder="1" applyAlignment="1" applyProtection="1">
      <alignment wrapText="1"/>
    </xf>
    <xf numFmtId="0" fontId="15" fillId="0" borderId="1" xfId="1" applyFont="1" applyFill="1" applyBorder="1" applyAlignment="1" applyProtection="1">
      <alignment wrapText="1"/>
    </xf>
    <xf numFmtId="0" fontId="15" fillId="0" borderId="0" xfId="1" applyFont="1" applyFill="1" applyBorder="1" applyAlignment="1" applyProtection="1">
      <alignment wrapText="1"/>
    </xf>
    <xf numFmtId="3" fontId="5" fillId="0" borderId="0" xfId="1" applyNumberFormat="1" applyFont="1" applyBorder="1" applyProtection="1"/>
    <xf numFmtId="0" fontId="5" fillId="0" borderId="1" xfId="1" applyFont="1" applyFill="1" applyBorder="1" applyAlignment="1" applyProtection="1">
      <alignment wrapText="1"/>
    </xf>
    <xf numFmtId="0" fontId="6" fillId="0" borderId="2" xfId="1" quotePrefix="1" applyFont="1" applyFill="1" applyBorder="1" applyAlignment="1" applyProtection="1">
      <alignment horizontal="right"/>
    </xf>
    <xf numFmtId="0" fontId="6" fillId="0" borderId="3" xfId="1" quotePrefix="1" applyFont="1" applyFill="1" applyBorder="1" applyAlignment="1" applyProtection="1">
      <alignment horizontal="right"/>
    </xf>
    <xf numFmtId="0" fontId="6" fillId="0" borderId="4" xfId="1" quotePrefix="1" applyFont="1" applyFill="1" applyBorder="1" applyAlignment="1" applyProtection="1">
      <alignment horizontal="right"/>
    </xf>
    <xf numFmtId="0" fontId="9" fillId="0" borderId="1" xfId="4" applyFont="1" applyFill="1" applyBorder="1" applyProtection="1"/>
    <xf numFmtId="0" fontId="9" fillId="0" borderId="0" xfId="4" applyFont="1" applyFill="1" applyBorder="1" applyProtection="1"/>
    <xf numFmtId="0" fontId="6" fillId="0" borderId="19" xfId="4" applyFont="1" applyFill="1" applyBorder="1" applyAlignment="1" applyProtection="1">
      <alignment horizontal="center"/>
    </xf>
    <xf numFmtId="0" fontId="5" fillId="0" borderId="1" xfId="4" applyFont="1" applyFill="1" applyBorder="1" applyProtection="1"/>
    <xf numFmtId="0" fontId="5" fillId="0" borderId="0" xfId="4" applyFont="1" applyFill="1" applyBorder="1" applyProtection="1"/>
    <xf numFmtId="3" fontId="5" fillId="0" borderId="0" xfId="3" applyNumberFormat="1" applyFont="1" applyFill="1" applyBorder="1" applyProtection="1"/>
    <xf numFmtId="0" fontId="10" fillId="0" borderId="0" xfId="4" applyFont="1" applyFill="1" applyBorder="1" applyProtection="1"/>
    <xf numFmtId="3" fontId="5" fillId="0" borderId="0" xfId="1" applyNumberFormat="1" applyFont="1" applyFill="1" applyProtection="1"/>
    <xf numFmtId="0" fontId="6" fillId="0" borderId="1" xfId="1" applyFont="1" applyFill="1" applyBorder="1" applyProtection="1"/>
    <xf numFmtId="3" fontId="5" fillId="0" borderId="8" xfId="3" applyNumberFormat="1" applyFont="1" applyFill="1" applyBorder="1" applyProtection="1"/>
    <xf numFmtId="0" fontId="5" fillId="0" borderId="18" xfId="1" applyFont="1" applyBorder="1" applyProtection="1"/>
    <xf numFmtId="0" fontId="5" fillId="0" borderId="18" xfId="1" applyFont="1" applyFill="1" applyBorder="1" applyProtection="1"/>
    <xf numFmtId="0" fontId="14" fillId="3" borderId="0" xfId="4" applyFont="1" applyFill="1" applyProtection="1"/>
    <xf numFmtId="0" fontId="14" fillId="0" borderId="0" xfId="4" applyFont="1" applyFill="1" applyProtection="1"/>
    <xf numFmtId="175" fontId="10" fillId="0" borderId="0" xfId="2" applyNumberFormat="1" applyFont="1" applyFill="1" applyProtection="1"/>
    <xf numFmtId="10" fontId="11" fillId="3" borderId="13" xfId="6" applyNumberFormat="1" applyFont="1" applyFill="1" applyBorder="1" applyAlignment="1" applyProtection="1">
      <alignment horizontal="center"/>
    </xf>
    <xf numFmtId="176" fontId="11" fillId="3" borderId="19" xfId="6" applyNumberFormat="1" applyFont="1" applyFill="1" applyBorder="1" applyAlignment="1" applyProtection="1">
      <alignment horizontal="center"/>
    </xf>
    <xf numFmtId="10" fontId="11" fillId="3" borderId="19" xfId="6" applyNumberFormat="1" applyFont="1" applyFill="1" applyBorder="1" applyAlignment="1" applyProtection="1">
      <alignment horizontal="center"/>
    </xf>
    <xf numFmtId="179" fontId="11" fillId="3" borderId="19" xfId="2" applyNumberFormat="1" applyFont="1" applyFill="1" applyBorder="1" applyAlignment="1" applyProtection="1">
      <alignment horizontal="center"/>
    </xf>
    <xf numFmtId="9" fontId="11" fillId="3" borderId="19" xfId="6" applyFont="1" applyFill="1" applyBorder="1" applyAlignment="1" applyProtection="1">
      <alignment horizontal="center"/>
    </xf>
    <xf numFmtId="10" fontId="11" fillId="3" borderId="14" xfId="6" applyNumberFormat="1" applyFont="1" applyFill="1" applyBorder="1" applyAlignment="1" applyProtection="1">
      <alignment horizontal="center"/>
    </xf>
    <xf numFmtId="175" fontId="10" fillId="0" borderId="0" xfId="2" applyNumberFormat="1" applyFont="1" applyAlignment="1" applyProtection="1">
      <alignment horizontal="center"/>
    </xf>
    <xf numFmtId="10" fontId="5" fillId="0" borderId="13" xfId="6" applyNumberFormat="1" applyFont="1" applyBorder="1" applyAlignment="1" applyProtection="1">
      <alignment horizontal="center"/>
    </xf>
    <xf numFmtId="10" fontId="5" fillId="0" borderId="19" xfId="1" applyNumberFormat="1" applyFont="1" applyBorder="1" applyAlignment="1" applyProtection="1">
      <alignment horizontal="center"/>
    </xf>
    <xf numFmtId="10" fontId="5" fillId="0" borderId="14" xfId="6" applyNumberFormat="1" applyFont="1" applyBorder="1" applyAlignment="1" applyProtection="1">
      <alignment horizontal="center"/>
    </xf>
    <xf numFmtId="10" fontId="5" fillId="0" borderId="21" xfId="6" applyNumberFormat="1" applyFont="1" applyBorder="1" applyAlignment="1" applyProtection="1">
      <alignment horizontal="center"/>
    </xf>
    <xf numFmtId="0" fontId="13" fillId="0" borderId="0" xfId="1" applyFont="1" applyAlignment="1" applyProtection="1">
      <alignment horizontal="center"/>
    </xf>
    <xf numFmtId="17" fontId="5" fillId="0" borderId="13" xfId="1" applyNumberFormat="1" applyFont="1" applyBorder="1" applyAlignment="1" applyProtection="1">
      <alignment horizontal="center"/>
    </xf>
    <xf numFmtId="0" fontId="11" fillId="3" borderId="16" xfId="1" applyFont="1" applyFill="1" applyBorder="1" applyAlignment="1" applyProtection="1">
      <alignment horizontal="center"/>
    </xf>
    <xf numFmtId="0" fontId="6" fillId="0" borderId="0" xfId="1" applyFont="1" applyAlignment="1" applyProtection="1">
      <alignment horizontal="center"/>
    </xf>
    <xf numFmtId="17" fontId="5" fillId="0" borderId="19" xfId="1" applyNumberFormat="1" applyFont="1" applyBorder="1" applyAlignment="1" applyProtection="1">
      <alignment horizontal="center"/>
    </xf>
    <xf numFmtId="0" fontId="11" fillId="3" borderId="6" xfId="1" applyFont="1" applyFill="1" applyBorder="1" applyAlignment="1" applyProtection="1">
      <alignment horizontal="center"/>
    </xf>
    <xf numFmtId="10" fontId="6" fillId="0" borderId="0" xfId="6" applyNumberFormat="1" applyFont="1" applyAlignment="1" applyProtection="1">
      <alignment horizontal="center"/>
    </xf>
    <xf numFmtId="180" fontId="5" fillId="0" borderId="0" xfId="1" applyNumberFormat="1" applyFont="1" applyProtection="1"/>
    <xf numFmtId="17" fontId="5" fillId="0" borderId="14" xfId="1" applyNumberFormat="1" applyFont="1" applyBorder="1" applyAlignment="1" applyProtection="1">
      <alignment horizontal="center"/>
    </xf>
    <xf numFmtId="0" fontId="11" fillId="3" borderId="12" xfId="1" applyFont="1" applyFill="1" applyBorder="1" applyAlignment="1" applyProtection="1">
      <alignment horizontal="center"/>
    </xf>
    <xf numFmtId="17" fontId="5" fillId="0" borderId="0" xfId="1" applyNumberFormat="1" applyFont="1" applyFill="1" applyBorder="1" applyProtection="1"/>
    <xf numFmtId="0" fontId="13" fillId="0" borderId="0" xfId="1" applyFont="1" applyAlignment="1" applyProtection="1">
      <alignment horizontal="right"/>
    </xf>
    <xf numFmtId="0" fontId="6" fillId="0" borderId="0" xfId="1" applyFont="1" applyProtection="1"/>
    <xf numFmtId="10" fontId="6" fillId="0" borderId="0" xfId="6" applyNumberFormat="1" applyFont="1" applyProtection="1"/>
    <xf numFmtId="166" fontId="10" fillId="0" borderId="0" xfId="2" applyNumberFormat="1" applyFont="1" applyProtection="1"/>
    <xf numFmtId="166" fontId="6" fillId="0" borderId="0" xfId="2" applyNumberFormat="1" applyFont="1" applyProtection="1"/>
    <xf numFmtId="171" fontId="5" fillId="3" borderId="13" xfId="4" applyNumberFormat="1" applyFont="1" applyFill="1" applyBorder="1" applyAlignment="1" applyProtection="1">
      <alignment horizontal="center"/>
    </xf>
    <xf numFmtId="171" fontId="5" fillId="3" borderId="19" xfId="4" applyNumberFormat="1" applyFont="1" applyFill="1" applyBorder="1" applyAlignment="1" applyProtection="1">
      <alignment horizontal="center"/>
    </xf>
    <xf numFmtId="171" fontId="5" fillId="3" borderId="14" xfId="4" applyNumberFormat="1" applyFont="1" applyFill="1" applyBorder="1" applyAlignment="1" applyProtection="1">
      <alignment horizontal="center"/>
    </xf>
    <xf numFmtId="0" fontId="5" fillId="0" borderId="0" xfId="4" applyFont="1" applyProtection="1"/>
    <xf numFmtId="0" fontId="5" fillId="0" borderId="0" xfId="4" applyFont="1" applyFill="1" applyProtection="1"/>
    <xf numFmtId="165" fontId="11" fillId="3" borderId="0" xfId="6" applyNumberFormat="1" applyFont="1" applyFill="1" applyBorder="1" applyAlignment="1" applyProtection="1">
      <alignment horizontal="center"/>
    </xf>
    <xf numFmtId="2" fontId="5" fillId="0" borderId="0" xfId="4" applyNumberFormat="1" applyFont="1" applyFill="1" applyAlignment="1" applyProtection="1">
      <alignment horizontal="center"/>
    </xf>
    <xf numFmtId="9" fontId="5" fillId="0" borderId="0" xfId="4" applyNumberFormat="1" applyFont="1" applyFill="1" applyAlignment="1" applyProtection="1">
      <alignment horizontal="center"/>
    </xf>
    <xf numFmtId="0" fontId="6" fillId="0" borderId="0" xfId="1" applyFont="1" applyFill="1" applyProtection="1"/>
    <xf numFmtId="10" fontId="11" fillId="3" borderId="13" xfId="1" applyNumberFormat="1" applyFont="1" applyFill="1" applyBorder="1" applyAlignment="1" applyProtection="1">
      <alignment horizontal="center"/>
    </xf>
    <xf numFmtId="10" fontId="11" fillId="3" borderId="19" xfId="1" applyNumberFormat="1" applyFont="1" applyFill="1" applyBorder="1" applyAlignment="1" applyProtection="1">
      <alignment horizontal="center"/>
    </xf>
    <xf numFmtId="10" fontId="11" fillId="3" borderId="14" xfId="1" applyNumberFormat="1" applyFont="1" applyFill="1" applyBorder="1" applyAlignment="1" applyProtection="1">
      <alignment horizontal="center"/>
    </xf>
    <xf numFmtId="3" fontId="5" fillId="3" borderId="0" xfId="1" applyNumberFormat="1" applyFont="1" applyFill="1" applyBorder="1" applyProtection="1"/>
    <xf numFmtId="43" fontId="5" fillId="3" borderId="0" xfId="1" applyNumberFormat="1" applyFont="1" applyFill="1" applyProtection="1"/>
    <xf numFmtId="0" fontId="6" fillId="0" borderId="0" xfId="1" applyFont="1" applyBorder="1" applyAlignment="1" applyProtection="1">
      <alignment horizontal="right"/>
    </xf>
    <xf numFmtId="3" fontId="5" fillId="0" borderId="3" xfId="1" applyNumberFormat="1" applyFont="1" applyBorder="1" applyProtection="1"/>
    <xf numFmtId="0" fontId="35" fillId="4" borderId="0" xfId="1" applyFont="1" applyFill="1" applyBorder="1" applyAlignment="1" applyProtection="1">
      <alignment wrapText="1"/>
    </xf>
    <xf numFmtId="0" fontId="10" fillId="4" borderId="0" xfId="1" applyFont="1" applyFill="1" applyBorder="1" applyAlignment="1" applyProtection="1">
      <alignment wrapText="1"/>
    </xf>
    <xf numFmtId="182" fontId="35" fillId="4" borderId="0" xfId="0" applyNumberFormat="1" applyFont="1" applyFill="1" applyAlignment="1" applyProtection="1">
      <alignment horizontal="center"/>
    </xf>
    <xf numFmtId="44" fontId="5" fillId="3" borderId="0" xfId="1" applyNumberFormat="1" applyFont="1" applyFill="1" applyProtection="1"/>
    <xf numFmtId="44" fontId="5" fillId="0" borderId="0" xfId="1" applyNumberFormat="1" applyFont="1" applyFill="1" applyProtection="1"/>
    <xf numFmtId="0" fontId="37" fillId="0" borderId="3" xfId="4" applyFont="1" applyBorder="1" applyAlignment="1">
      <alignment horizontal="center"/>
    </xf>
    <xf numFmtId="0" fontId="5" fillId="3" borderId="13" xfId="1" applyFont="1" applyFill="1" applyBorder="1" applyAlignment="1">
      <alignment horizontal="center"/>
    </xf>
    <xf numFmtId="0" fontId="5" fillId="3" borderId="19" xfId="1" applyFont="1" applyFill="1" applyBorder="1" applyAlignment="1">
      <alignment horizontal="center"/>
    </xf>
    <xf numFmtId="171" fontId="11" fillId="3" borderId="19" xfId="1" applyNumberFormat="1" applyFont="1" applyFill="1" applyBorder="1" applyAlignment="1">
      <alignment horizontal="center"/>
    </xf>
    <xf numFmtId="0" fontId="11" fillId="3" borderId="14" xfId="1" applyFont="1" applyFill="1" applyBorder="1" applyAlignment="1">
      <alignment horizontal="center"/>
    </xf>
    <xf numFmtId="0" fontId="5" fillId="0" borderId="15" xfId="4" applyFont="1" applyBorder="1" applyAlignment="1">
      <alignment horizontal="center"/>
    </xf>
    <xf numFmtId="173" fontId="11" fillId="3" borderId="5" xfId="3" applyNumberFormat="1" applyFont="1" applyFill="1" applyBorder="1" applyAlignment="1"/>
    <xf numFmtId="173" fontId="11" fillId="3" borderId="10" xfId="3" applyNumberFormat="1" applyFont="1" applyFill="1" applyBorder="1" applyAlignment="1"/>
    <xf numFmtId="173" fontId="5" fillId="2" borderId="6" xfId="3" applyNumberFormat="1" applyFont="1" applyFill="1" applyBorder="1" applyAlignment="1"/>
    <xf numFmtId="173" fontId="5" fillId="2" borderId="12" xfId="3" applyNumberFormat="1" applyFont="1" applyFill="1" applyBorder="1" applyAlignment="1"/>
    <xf numFmtId="3" fontId="5" fillId="2" borderId="5" xfId="1" applyNumberFormat="1" applyFont="1" applyFill="1" applyBorder="1"/>
    <xf numFmtId="3" fontId="5" fillId="2" borderId="6" xfId="1" applyNumberFormat="1" applyFont="1" applyFill="1" applyBorder="1"/>
    <xf numFmtId="3" fontId="5" fillId="2" borderId="10" xfId="1" applyNumberFormat="1" applyFont="1" applyFill="1" applyBorder="1"/>
    <xf numFmtId="3" fontId="5" fillId="2" borderId="12" xfId="1" applyNumberFormat="1" applyFont="1" applyFill="1" applyBorder="1"/>
    <xf numFmtId="1" fontId="12" fillId="0" borderId="0" xfId="0" applyNumberFormat="1" applyFont="1" applyBorder="1" applyProtection="1"/>
    <xf numFmtId="1" fontId="6" fillId="0" borderId="0" xfId="0" applyNumberFormat="1" applyFont="1" applyBorder="1" applyAlignment="1" applyProtection="1">
      <alignment horizontal="right"/>
    </xf>
    <xf numFmtId="3" fontId="5" fillId="0" borderId="3" xfId="1" applyNumberFormat="1" applyFont="1" applyBorder="1" applyAlignment="1">
      <alignment horizontal="right"/>
    </xf>
    <xf numFmtId="0" fontId="12" fillId="0" borderId="0" xfId="4" applyFont="1" applyFill="1" applyBorder="1" applyAlignment="1">
      <alignment horizontal="center"/>
    </xf>
    <xf numFmtId="0" fontId="12" fillId="0" borderId="1" xfId="4" applyFont="1" applyFill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11" fillId="3" borderId="10" xfId="4" applyFont="1" applyFill="1" applyBorder="1" applyAlignment="1">
      <alignment horizontal="center"/>
    </xf>
    <xf numFmtId="0" fontId="11" fillId="3" borderId="11" xfId="4" applyFont="1" applyFill="1" applyBorder="1" applyAlignment="1">
      <alignment horizontal="center"/>
    </xf>
    <xf numFmtId="17" fontId="5" fillId="0" borderId="5" xfId="1" applyNumberFormat="1" applyFont="1" applyBorder="1" applyAlignment="1">
      <alignment horizontal="center"/>
    </xf>
    <xf numFmtId="0" fontId="11" fillId="3" borderId="19" xfId="1" applyFont="1" applyFill="1" applyBorder="1" applyAlignment="1">
      <alignment horizontal="center"/>
    </xf>
    <xf numFmtId="17" fontId="5" fillId="0" borderId="10" xfId="1" applyNumberFormat="1" applyFont="1" applyBorder="1" applyAlignment="1">
      <alignment horizontal="center"/>
    </xf>
    <xf numFmtId="10" fontId="5" fillId="3" borderId="0" xfId="4" applyNumberFormat="1" applyFont="1" applyFill="1" applyBorder="1" applyAlignment="1">
      <alignment horizontal="center"/>
    </xf>
    <xf numFmtId="10" fontId="11" fillId="3" borderId="0" xfId="4" applyNumberFormat="1" applyFont="1" applyFill="1" applyAlignment="1">
      <alignment horizontal="center"/>
    </xf>
    <xf numFmtId="2" fontId="11" fillId="3" borderId="0" xfId="4" applyNumberFormat="1" applyFont="1" applyFill="1" applyAlignment="1">
      <alignment horizontal="center"/>
    </xf>
    <xf numFmtId="9" fontId="11" fillId="3" borderId="0" xfId="4" applyNumberFormat="1" applyFont="1" applyFill="1" applyAlignment="1">
      <alignment horizontal="center"/>
    </xf>
    <xf numFmtId="10" fontId="11" fillId="3" borderId="0" xfId="6" applyNumberFormat="1" applyFont="1" applyFill="1" applyAlignment="1">
      <alignment horizontal="center"/>
    </xf>
    <xf numFmtId="0" fontId="5" fillId="0" borderId="13" xfId="4" applyFont="1" applyBorder="1" applyAlignment="1">
      <alignment horizontal="center"/>
    </xf>
    <xf numFmtId="0" fontId="5" fillId="0" borderId="14" xfId="4" applyFont="1" applyBorder="1" applyAlignment="1">
      <alignment horizontal="center"/>
    </xf>
    <xf numFmtId="3" fontId="5" fillId="0" borderId="5" xfId="4" applyNumberFormat="1" applyFont="1" applyFill="1" applyBorder="1" applyAlignment="1">
      <alignment horizontal="center"/>
    </xf>
    <xf numFmtId="185" fontId="15" fillId="0" borderId="5" xfId="4" applyNumberFormat="1" applyFont="1" applyFill="1" applyBorder="1" applyAlignment="1">
      <alignment horizontal="right"/>
    </xf>
    <xf numFmtId="185" fontId="5" fillId="3" borderId="5" xfId="3" applyNumberFormat="1" applyFont="1" applyFill="1" applyBorder="1" applyAlignment="1">
      <alignment horizontal="center"/>
    </xf>
    <xf numFmtId="185" fontId="5" fillId="0" borderId="5" xfId="4" applyNumberFormat="1" applyFont="1" applyFill="1" applyBorder="1" applyAlignment="1">
      <alignment horizontal="center"/>
    </xf>
    <xf numFmtId="3" fontId="15" fillId="0" borderId="5" xfId="4" applyNumberFormat="1" applyFont="1" applyFill="1" applyBorder="1" applyAlignment="1">
      <alignment horizontal="right"/>
    </xf>
    <xf numFmtId="185" fontId="5" fillId="3" borderId="10" xfId="3" applyNumberFormat="1" applyFont="1" applyFill="1" applyBorder="1" applyAlignment="1">
      <alignment horizontal="center"/>
    </xf>
    <xf numFmtId="0" fontId="5" fillId="0" borderId="13" xfId="4" applyFont="1" applyBorder="1"/>
    <xf numFmtId="0" fontId="5" fillId="0" borderId="19" xfId="4" applyFont="1" applyBorder="1"/>
    <xf numFmtId="0" fontId="15" fillId="0" borderId="19" xfId="0" applyFont="1" applyBorder="1" applyAlignment="1">
      <alignment horizontal="left"/>
    </xf>
    <xf numFmtId="173" fontId="11" fillId="3" borderId="19" xfId="3" applyNumberFormat="1" applyFont="1" applyFill="1" applyBorder="1" applyAlignment="1"/>
    <xf numFmtId="173" fontId="11" fillId="3" borderId="14" xfId="3" applyNumberFormat="1" applyFont="1" applyFill="1" applyBorder="1" applyAlignment="1"/>
    <xf numFmtId="0" fontId="5" fillId="0" borderId="2" xfId="4" applyFont="1" applyFill="1" applyBorder="1" applyAlignment="1">
      <alignment horizontal="center"/>
    </xf>
    <xf numFmtId="0" fontId="5" fillId="0" borderId="4" xfId="4" applyFont="1" applyFill="1" applyBorder="1" applyAlignment="1">
      <alignment horizontal="center"/>
    </xf>
    <xf numFmtId="0" fontId="5" fillId="0" borderId="12" xfId="4" applyFont="1" applyBorder="1" applyAlignment="1">
      <alignment horizontal="center"/>
    </xf>
    <xf numFmtId="0" fontId="5" fillId="0" borderId="3" xfId="4" applyFont="1" applyFill="1" applyBorder="1" applyAlignment="1">
      <alignment horizontal="center"/>
    </xf>
    <xf numFmtId="0" fontId="5" fillId="0" borderId="5" xfId="4" applyFont="1" applyFill="1" applyBorder="1"/>
    <xf numFmtId="0" fontId="5" fillId="0" borderId="6" xfId="4" applyFont="1" applyFill="1" applyBorder="1"/>
    <xf numFmtId="0" fontId="11" fillId="0" borderId="5" xfId="4" applyFont="1" applyBorder="1" applyAlignment="1">
      <alignment horizontal="center"/>
    </xf>
    <xf numFmtId="0" fontId="11" fillId="0" borderId="13" xfId="4" applyFont="1" applyBorder="1" applyAlignment="1">
      <alignment horizontal="center"/>
    </xf>
    <xf numFmtId="0" fontId="5" fillId="0" borderId="6" xfId="4" applyFont="1" applyBorder="1" applyAlignment="1">
      <alignment horizontal="center"/>
    </xf>
    <xf numFmtId="0" fontId="5" fillId="0" borderId="17" xfId="4" applyFont="1" applyBorder="1" applyAlignment="1">
      <alignment horizontal="center"/>
    </xf>
    <xf numFmtId="0" fontId="5" fillId="0" borderId="16" xfId="4" applyFont="1" applyBorder="1" applyAlignment="1">
      <alignment horizontal="center"/>
    </xf>
    <xf numFmtId="0" fontId="5" fillId="0" borderId="10" xfId="4" applyFont="1" applyBorder="1" applyAlignment="1">
      <alignment horizontal="center"/>
    </xf>
    <xf numFmtId="0" fontId="5" fillId="0" borderId="11" xfId="4" applyFont="1" applyBorder="1"/>
    <xf numFmtId="0" fontId="5" fillId="0" borderId="12" xfId="4" applyFont="1" applyBorder="1"/>
    <xf numFmtId="0" fontId="11" fillId="0" borderId="6" xfId="4" applyFont="1" applyBorder="1" applyAlignment="1"/>
    <xf numFmtId="0" fontId="11" fillId="0" borderId="6" xfId="0" applyFont="1" applyBorder="1" applyAlignment="1"/>
    <xf numFmtId="173" fontId="5" fillId="3" borderId="19" xfId="3" applyNumberFormat="1" applyFont="1" applyFill="1" applyBorder="1" applyAlignment="1"/>
    <xf numFmtId="0" fontId="5" fillId="0" borderId="17" xfId="4" applyFont="1" applyBorder="1"/>
    <xf numFmtId="3" fontId="5" fillId="2" borderId="0" xfId="1" applyNumberFormat="1" applyFont="1" applyFill="1" applyBorder="1"/>
    <xf numFmtId="3" fontId="5" fillId="2" borderId="11" xfId="1" applyNumberFormat="1" applyFont="1" applyFill="1" applyBorder="1"/>
    <xf numFmtId="0" fontId="6" fillId="0" borderId="15" xfId="4" applyFont="1" applyFill="1" applyBorder="1" applyAlignment="1">
      <alignment horizontal="center"/>
    </xf>
    <xf numFmtId="0" fontId="6" fillId="0" borderId="5" xfId="4" applyFont="1" applyFill="1" applyBorder="1" applyAlignment="1">
      <alignment horizontal="center"/>
    </xf>
    <xf numFmtId="0" fontId="5" fillId="0" borderId="5" xfId="4" applyFont="1" applyFill="1" applyBorder="1" applyAlignment="1">
      <alignment horizontal="center"/>
    </xf>
    <xf numFmtId="0" fontId="5" fillId="0" borderId="6" xfId="4" applyFont="1" applyFill="1" applyBorder="1" applyAlignment="1">
      <alignment horizontal="center"/>
    </xf>
    <xf numFmtId="0" fontId="5" fillId="0" borderId="11" xfId="4" applyFont="1" applyFill="1" applyBorder="1" applyAlignment="1">
      <alignment horizontal="center"/>
    </xf>
    <xf numFmtId="0" fontId="5" fillId="0" borderId="12" xfId="4" applyFont="1" applyFill="1" applyBorder="1" applyAlignment="1">
      <alignment horizontal="center"/>
    </xf>
    <xf numFmtId="3" fontId="11" fillId="2" borderId="16" xfId="4" applyNumberFormat="1" applyFont="1" applyFill="1" applyBorder="1"/>
    <xf numFmtId="3" fontId="5" fillId="0" borderId="16" xfId="4" applyNumberFormat="1" applyFont="1" applyFill="1" applyBorder="1"/>
    <xf numFmtId="0" fontId="6" fillId="0" borderId="21" xfId="4" quotePrefix="1" applyFont="1" applyFill="1" applyBorder="1" applyAlignment="1">
      <alignment horizontal="right"/>
    </xf>
    <xf numFmtId="0" fontId="5" fillId="0" borderId="5" xfId="4" applyFont="1" applyBorder="1" applyAlignment="1">
      <alignment horizontal="center"/>
    </xf>
    <xf numFmtId="173" fontId="5" fillId="3" borderId="14" xfId="3" applyNumberFormat="1" applyFont="1" applyFill="1" applyBorder="1" applyAlignment="1"/>
    <xf numFmtId="3" fontId="11" fillId="3" borderId="5" xfId="4" applyNumberFormat="1" applyFont="1" applyFill="1" applyBorder="1"/>
    <xf numFmtId="3" fontId="11" fillId="3" borderId="0" xfId="4" applyNumberFormat="1" applyFont="1" applyFill="1" applyBorder="1"/>
    <xf numFmtId="3" fontId="11" fillId="3" borderId="6" xfId="4" applyNumberFormat="1" applyFont="1" applyFill="1" applyBorder="1"/>
    <xf numFmtId="3" fontId="11" fillId="3" borderId="7" xfId="4" applyNumberFormat="1" applyFont="1" applyFill="1" applyBorder="1"/>
    <xf numFmtId="3" fontId="11" fillId="3" borderId="8" xfId="4" applyNumberFormat="1" applyFont="1" applyFill="1" applyBorder="1"/>
    <xf numFmtId="3" fontId="11" fillId="3" borderId="9" xfId="4" applyNumberFormat="1" applyFont="1" applyFill="1" applyBorder="1"/>
    <xf numFmtId="3" fontId="11" fillId="3" borderId="23" xfId="4" applyNumberFormat="1" applyFont="1" applyFill="1" applyBorder="1"/>
    <xf numFmtId="3" fontId="5" fillId="3" borderId="5" xfId="4" applyNumberFormat="1" applyFont="1" applyFill="1" applyBorder="1"/>
    <xf numFmtId="3" fontId="5" fillId="3" borderId="0" xfId="4" applyNumberFormat="1" applyFont="1" applyFill="1" applyBorder="1"/>
    <xf numFmtId="3" fontId="5" fillId="3" borderId="6" xfId="4" applyNumberFormat="1" applyFont="1" applyFill="1" applyBorder="1"/>
    <xf numFmtId="3" fontId="44" fillId="3" borderId="7" xfId="4" applyNumberFormat="1" applyFont="1" applyFill="1" applyBorder="1"/>
    <xf numFmtId="3" fontId="44" fillId="3" borderId="8" xfId="4" applyNumberFormat="1" applyFont="1" applyFill="1" applyBorder="1"/>
    <xf numFmtId="3" fontId="5" fillId="3" borderId="8" xfId="4" applyNumberFormat="1" applyFont="1" applyFill="1" applyBorder="1"/>
    <xf numFmtId="3" fontId="44" fillId="3" borderId="5" xfId="3" applyNumberFormat="1" applyFont="1" applyFill="1" applyBorder="1"/>
    <xf numFmtId="3" fontId="44" fillId="3" borderId="0" xfId="3" applyNumberFormat="1" applyFont="1" applyFill="1" applyBorder="1"/>
    <xf numFmtId="3" fontId="44" fillId="3" borderId="10" xfId="3" applyNumberFormat="1" applyFont="1" applyFill="1" applyBorder="1"/>
    <xf numFmtId="3" fontId="44" fillId="3" borderId="11" xfId="3" applyNumberFormat="1" applyFont="1" applyFill="1" applyBorder="1"/>
    <xf numFmtId="0" fontId="12" fillId="0" borderId="0" xfId="4" applyFont="1" applyFill="1" applyBorder="1" applyAlignment="1">
      <alignment horizontal="left"/>
    </xf>
    <xf numFmtId="184" fontId="5" fillId="0" borderId="0" xfId="0" applyNumberFormat="1" applyFont="1"/>
    <xf numFmtId="3" fontId="5" fillId="0" borderId="0" xfId="0" applyNumberFormat="1" applyFont="1" applyBorder="1" applyProtection="1"/>
    <xf numFmtId="0" fontId="6" fillId="0" borderId="11" xfId="0" applyFont="1" applyBorder="1" applyProtection="1"/>
    <xf numFmtId="182" fontId="35" fillId="7" borderId="21" xfId="1" applyNumberFormat="1" applyFont="1" applyFill="1" applyBorder="1" applyAlignment="1">
      <alignment horizontal="center"/>
    </xf>
    <xf numFmtId="0" fontId="10" fillId="0" borderId="0" xfId="1" applyFont="1" applyAlignment="1"/>
    <xf numFmtId="3" fontId="45" fillId="3" borderId="8" xfId="4" applyNumberFormat="1" applyFont="1" applyFill="1" applyBorder="1"/>
    <xf numFmtId="3" fontId="45" fillId="3" borderId="9" xfId="4" applyNumberFormat="1" applyFont="1" applyFill="1" applyBorder="1"/>
    <xf numFmtId="0" fontId="3" fillId="0" borderId="0" xfId="4" applyFont="1" applyFill="1"/>
    <xf numFmtId="3" fontId="3" fillId="10" borderId="0" xfId="4" applyNumberFormat="1" applyFont="1" applyFill="1" applyBorder="1"/>
    <xf numFmtId="3" fontId="3" fillId="0" borderId="0" xfId="4" applyNumberFormat="1" applyFont="1" applyFill="1" applyBorder="1"/>
    <xf numFmtId="0" fontId="3" fillId="0" borderId="0" xfId="4" applyFont="1" applyAlignment="1"/>
    <xf numFmtId="0" fontId="3" fillId="0" borderId="0" xfId="4" applyFont="1" applyBorder="1" applyAlignment="1"/>
    <xf numFmtId="0" fontId="3" fillId="0" borderId="0" xfId="4" applyFont="1"/>
    <xf numFmtId="0" fontId="3" fillId="0" borderId="0" xfId="4" applyFont="1" applyFill="1" applyBorder="1"/>
    <xf numFmtId="176" fontId="46" fillId="3" borderId="0" xfId="6" applyNumberFormat="1" applyFont="1" applyFill="1" applyBorder="1"/>
    <xf numFmtId="176" fontId="11" fillId="0" borderId="0" xfId="6" applyNumberFormat="1" applyFont="1" applyFill="1" applyBorder="1"/>
    <xf numFmtId="3" fontId="3" fillId="3" borderId="7" xfId="4" applyNumberFormat="1" applyFont="1" applyFill="1" applyBorder="1"/>
    <xf numFmtId="3" fontId="3" fillId="3" borderId="9" xfId="4" applyNumberFormat="1" applyFont="1" applyFill="1" applyBorder="1"/>
    <xf numFmtId="174" fontId="5" fillId="0" borderId="0" xfId="4" applyNumberFormat="1" applyFont="1" applyFill="1"/>
    <xf numFmtId="10" fontId="3" fillId="3" borderId="0" xfId="4" applyNumberFormat="1" applyFont="1" applyFill="1" applyBorder="1" applyAlignment="1">
      <alignment horizontal="center"/>
    </xf>
    <xf numFmtId="0" fontId="11" fillId="0" borderId="0" xfId="4" applyFont="1" applyBorder="1" applyAlignment="1"/>
    <xf numFmtId="0" fontId="11" fillId="0" borderId="0" xfId="0" applyFont="1" applyBorder="1" applyAlignment="1"/>
    <xf numFmtId="0" fontId="34" fillId="3" borderId="10" xfId="4" applyFont="1" applyFill="1" applyBorder="1" applyAlignment="1">
      <alignment horizontal="center"/>
    </xf>
    <xf numFmtId="171" fontId="3" fillId="0" borderId="0" xfId="4" applyNumberFormat="1" applyFont="1" applyFill="1" applyBorder="1" applyAlignment="1">
      <alignment horizontal="center"/>
    </xf>
    <xf numFmtId="0" fontId="6" fillId="0" borderId="0" xfId="1" applyFont="1" applyBorder="1" applyAlignment="1">
      <alignment horizontal="center"/>
    </xf>
    <xf numFmtId="3" fontId="6" fillId="0" borderId="0" xfId="1" applyNumberFormat="1" applyFont="1" applyBorder="1" applyAlignment="1">
      <alignment horizontal="center"/>
    </xf>
    <xf numFmtId="10" fontId="3" fillId="0" borderId="0" xfId="4" applyNumberFormat="1" applyFont="1" applyFill="1" applyBorder="1" applyAlignment="1">
      <alignment horizontal="center"/>
    </xf>
    <xf numFmtId="10" fontId="3" fillId="0" borderId="0" xfId="6" applyNumberFormat="1" applyFont="1" applyFill="1" applyBorder="1" applyAlignment="1">
      <alignment horizontal="center"/>
    </xf>
    <xf numFmtId="0" fontId="3" fillId="0" borderId="0" xfId="4" applyFont="1" applyBorder="1"/>
    <xf numFmtId="0" fontId="3" fillId="0" borderId="18" xfId="4" applyFont="1" applyBorder="1"/>
    <xf numFmtId="3" fontId="11" fillId="2" borderId="15" xfId="4" applyNumberFormat="1" applyFont="1" applyFill="1" applyBorder="1"/>
    <xf numFmtId="0" fontId="34" fillId="3" borderId="15" xfId="4" applyFont="1" applyFill="1" applyBorder="1" applyAlignment="1">
      <alignment horizontal="center"/>
    </xf>
    <xf numFmtId="0" fontId="34" fillId="3" borderId="0" xfId="4" applyFont="1" applyFill="1" applyBorder="1" applyAlignment="1">
      <alignment horizontal="center"/>
    </xf>
    <xf numFmtId="0" fontId="34" fillId="3" borderId="6" xfId="4" applyFont="1" applyFill="1" applyBorder="1" applyAlignment="1">
      <alignment horizontal="center"/>
    </xf>
    <xf numFmtId="186" fontId="5" fillId="0" borderId="0" xfId="0" applyNumberFormat="1" applyFont="1"/>
    <xf numFmtId="0" fontId="14" fillId="11" borderId="1" xfId="4" applyFont="1" applyFill="1" applyBorder="1"/>
    <xf numFmtId="0" fontId="6" fillId="0" borderId="2" xfId="1" applyFont="1" applyBorder="1" applyAlignment="1">
      <alignment horizontal="right"/>
    </xf>
    <xf numFmtId="0" fontId="6" fillId="0" borderId="4" xfId="1" applyFont="1" applyFill="1" applyBorder="1" applyAlignment="1">
      <alignment horizontal="right"/>
    </xf>
    <xf numFmtId="171" fontId="3" fillId="0" borderId="13" xfId="1" applyNumberFormat="1" applyFont="1" applyBorder="1" applyAlignment="1">
      <alignment horizontal="center"/>
    </xf>
    <xf numFmtId="3" fontId="11" fillId="3" borderId="15" xfId="4" applyNumberFormat="1" applyFont="1" applyFill="1" applyBorder="1"/>
    <xf numFmtId="3" fontId="11" fillId="3" borderId="17" xfId="4" applyNumberFormat="1" applyFont="1" applyFill="1" applyBorder="1"/>
    <xf numFmtId="3" fontId="11" fillId="3" borderId="16" xfId="4" applyNumberFormat="1" applyFont="1" applyFill="1" applyBorder="1"/>
    <xf numFmtId="171" fontId="3" fillId="0" borderId="19" xfId="1" applyNumberFormat="1" applyFont="1" applyBorder="1" applyAlignment="1">
      <alignment horizontal="center"/>
    </xf>
    <xf numFmtId="171" fontId="3" fillId="0" borderId="14" xfId="1" applyNumberFormat="1" applyFont="1" applyBorder="1" applyAlignment="1">
      <alignment horizontal="center"/>
    </xf>
    <xf numFmtId="3" fontId="11" fillId="3" borderId="10" xfId="4" applyNumberFormat="1" applyFont="1" applyFill="1" applyBorder="1"/>
    <xf numFmtId="3" fontId="11" fillId="3" borderId="11" xfId="4" applyNumberFormat="1" applyFont="1" applyFill="1" applyBorder="1"/>
    <xf numFmtId="3" fontId="11" fillId="3" borderId="12" xfId="4" applyNumberFormat="1" applyFont="1" applyFill="1" applyBorder="1"/>
    <xf numFmtId="0" fontId="3" fillId="0" borderId="0" xfId="1" applyFont="1"/>
    <xf numFmtId="3" fontId="3" fillId="0" borderId="7" xfId="1" applyNumberFormat="1" applyFont="1" applyBorder="1"/>
    <xf numFmtId="3" fontId="3" fillId="0" borderId="8" xfId="1" applyNumberFormat="1" applyFont="1" applyBorder="1"/>
    <xf numFmtId="3" fontId="3" fillId="0" borderId="9" xfId="1" applyNumberFormat="1" applyFont="1" applyBorder="1"/>
    <xf numFmtId="0" fontId="6" fillId="0" borderId="4" xfId="1" applyFont="1" applyBorder="1" applyAlignment="1">
      <alignment horizontal="right"/>
    </xf>
    <xf numFmtId="10" fontId="3" fillId="0" borderId="19" xfId="1" applyNumberFormat="1" applyFont="1" applyFill="1" applyBorder="1" applyAlignment="1">
      <alignment horizontal="center"/>
    </xf>
    <xf numFmtId="3" fontId="3" fillId="0" borderId="0" xfId="1" applyNumberFormat="1" applyFont="1" applyFill="1" applyBorder="1"/>
    <xf numFmtId="3" fontId="3" fillId="0" borderId="6" xfId="1" applyNumberFormat="1" applyFont="1" applyFill="1" applyBorder="1"/>
    <xf numFmtId="10" fontId="3" fillId="0" borderId="14" xfId="1" applyNumberFormat="1" applyFont="1" applyFill="1" applyBorder="1" applyAlignment="1">
      <alignment horizontal="center"/>
    </xf>
    <xf numFmtId="0" fontId="6" fillId="0" borderId="21" xfId="1" applyFont="1" applyBorder="1" applyAlignment="1">
      <alignment horizontal="center"/>
    </xf>
    <xf numFmtId="1" fontId="11" fillId="3" borderId="21" xfId="4" applyNumberFormat="1" applyFont="1" applyFill="1" applyBorder="1" applyAlignment="1">
      <alignment horizontal="center"/>
    </xf>
    <xf numFmtId="0" fontId="3" fillId="0" borderId="0" xfId="1" applyFont="1" applyFill="1"/>
    <xf numFmtId="2" fontId="6" fillId="0" borderId="5" xfId="1" applyNumberFormat="1" applyFont="1" applyFill="1" applyBorder="1" applyAlignment="1">
      <alignment horizontal="center"/>
    </xf>
    <xf numFmtId="0" fontId="3" fillId="0" borderId="0" xfId="1" applyFont="1" applyFill="1" applyBorder="1" applyAlignment="1">
      <alignment horizontal="center"/>
    </xf>
    <xf numFmtId="0" fontId="3" fillId="0" borderId="6" xfId="1" applyFont="1" applyFill="1" applyBorder="1" applyAlignment="1">
      <alignment horizontal="center"/>
    </xf>
    <xf numFmtId="0" fontId="3" fillId="0" borderId="0" xfId="1" applyFont="1" applyAlignment="1">
      <alignment horizontal="center"/>
    </xf>
    <xf numFmtId="3" fontId="3" fillId="0" borderId="2" xfId="1" applyNumberFormat="1" applyFont="1" applyFill="1" applyBorder="1"/>
    <xf numFmtId="3" fontId="3" fillId="0" borderId="3" xfId="1" applyNumberFormat="1" applyFont="1" applyFill="1" applyBorder="1"/>
    <xf numFmtId="3" fontId="3" fillId="0" borderId="4" xfId="1" applyNumberFormat="1" applyFont="1" applyFill="1" applyBorder="1"/>
    <xf numFmtId="3" fontId="3" fillId="0" borderId="5" xfId="1" applyNumberFormat="1" applyFont="1" applyFill="1" applyBorder="1"/>
    <xf numFmtId="3" fontId="11" fillId="0" borderId="5" xfId="1" applyNumberFormat="1" applyFont="1" applyFill="1" applyBorder="1"/>
    <xf numFmtId="3" fontId="11" fillId="0" borderId="0" xfId="1" applyNumberFormat="1" applyFont="1" applyFill="1" applyBorder="1"/>
    <xf numFmtId="3" fontId="11" fillId="0" borderId="6" xfId="1" applyNumberFormat="1" applyFont="1" applyFill="1" applyBorder="1"/>
    <xf numFmtId="0" fontId="3" fillId="0" borderId="0" xfId="1" applyFont="1" applyBorder="1"/>
    <xf numFmtId="3" fontId="3" fillId="0" borderId="9" xfId="1" applyNumberFormat="1" applyFont="1" applyFill="1" applyBorder="1"/>
    <xf numFmtId="3" fontId="3" fillId="0" borderId="5" xfId="1" applyNumberFormat="1" applyFont="1" applyBorder="1"/>
    <xf numFmtId="3" fontId="3" fillId="0" borderId="0" xfId="1" applyNumberFormat="1" applyFont="1" applyBorder="1"/>
    <xf numFmtId="0" fontId="3" fillId="0" borderId="5" xfId="1" applyFont="1" applyBorder="1"/>
    <xf numFmtId="0" fontId="3" fillId="0" borderId="6" xfId="1" applyFont="1" applyBorder="1"/>
    <xf numFmtId="3" fontId="3" fillId="0" borderId="10" xfId="1" applyNumberFormat="1" applyFont="1" applyBorder="1"/>
    <xf numFmtId="3" fontId="3" fillId="0" borderId="11" xfId="1" applyNumberFormat="1" applyFont="1" applyBorder="1"/>
    <xf numFmtId="3" fontId="3" fillId="0" borderId="12" xfId="1" applyNumberFormat="1" applyFont="1" applyFill="1" applyBorder="1"/>
    <xf numFmtId="171" fontId="3" fillId="0" borderId="19" xfId="4" applyNumberFormat="1" applyFont="1" applyFill="1" applyBorder="1" applyAlignment="1">
      <alignment horizontal="center"/>
    </xf>
    <xf numFmtId="171" fontId="3" fillId="0" borderId="14" xfId="4" applyNumberFormat="1" applyFont="1" applyFill="1" applyBorder="1" applyAlignment="1">
      <alignment horizontal="center"/>
    </xf>
    <xf numFmtId="3" fontId="3" fillId="0" borderId="2" xfId="3" applyNumberFormat="1" applyFont="1" applyFill="1" applyBorder="1"/>
    <xf numFmtId="3" fontId="3" fillId="0" borderId="3" xfId="3" applyNumberFormat="1" applyFont="1" applyFill="1" applyBorder="1"/>
    <xf numFmtId="3" fontId="3" fillId="0" borderId="4" xfId="3" applyNumberFormat="1" applyFont="1" applyFill="1" applyBorder="1"/>
    <xf numFmtId="3" fontId="3" fillId="0" borderId="0" xfId="3" applyNumberFormat="1" applyFont="1" applyFill="1" applyBorder="1"/>
    <xf numFmtId="0" fontId="6" fillId="0" borderId="2" xfId="1" quotePrefix="1" applyFont="1" applyFill="1" applyBorder="1" applyAlignment="1">
      <alignment horizontal="right"/>
    </xf>
    <xf numFmtId="0" fontId="6" fillId="0" borderId="3" xfId="1" quotePrefix="1" applyFont="1" applyFill="1" applyBorder="1" applyAlignment="1">
      <alignment horizontal="right"/>
    </xf>
    <xf numFmtId="0" fontId="6" fillId="0" borderId="4" xfId="1" quotePrefix="1" applyFont="1" applyFill="1" applyBorder="1" applyAlignment="1">
      <alignment horizontal="right"/>
    </xf>
    <xf numFmtId="3" fontId="3" fillId="0" borderId="16" xfId="3" applyNumberFormat="1" applyFont="1" applyFill="1" applyBorder="1"/>
    <xf numFmtId="10" fontId="3" fillId="0" borderId="13" xfId="4" applyNumberFormat="1" applyFont="1" applyFill="1" applyBorder="1" applyAlignment="1">
      <alignment horizontal="center"/>
    </xf>
    <xf numFmtId="3" fontId="3" fillId="0" borderId="5" xfId="4" applyNumberFormat="1" applyFont="1" applyFill="1" applyBorder="1"/>
    <xf numFmtId="3" fontId="3" fillId="0" borderId="6" xfId="4" applyNumberFormat="1" applyFont="1" applyFill="1" applyBorder="1"/>
    <xf numFmtId="10" fontId="3" fillId="0" borderId="19" xfId="6" applyNumberFormat="1" applyFont="1" applyFill="1" applyBorder="1" applyAlignment="1">
      <alignment horizontal="center"/>
    </xf>
    <xf numFmtId="10" fontId="3" fillId="0" borderId="14" xfId="6" applyNumberFormat="1" applyFont="1" applyFill="1" applyBorder="1" applyAlignment="1">
      <alignment horizontal="center"/>
    </xf>
    <xf numFmtId="3" fontId="3" fillId="0" borderId="7" xfId="4" applyNumberFormat="1" applyFont="1" applyFill="1" applyBorder="1"/>
    <xf numFmtId="3" fontId="3" fillId="0" borderId="8" xfId="4" applyNumberFormat="1" applyFont="1" applyFill="1" applyBorder="1"/>
    <xf numFmtId="3" fontId="3" fillId="0" borderId="9" xfId="4" applyNumberFormat="1" applyFont="1" applyFill="1" applyBorder="1"/>
    <xf numFmtId="0" fontId="3" fillId="0" borderId="0" xfId="1" applyFont="1" applyFill="1" applyBorder="1"/>
    <xf numFmtId="0" fontId="15" fillId="0" borderId="0" xfId="4" applyFont="1" applyFill="1" applyBorder="1"/>
    <xf numFmtId="17" fontId="3" fillId="0" borderId="15" xfId="1" applyNumberFormat="1" applyFont="1" applyBorder="1" applyAlignment="1">
      <alignment horizontal="center"/>
    </xf>
    <xf numFmtId="0" fontId="11" fillId="3" borderId="13" xfId="1" applyFont="1" applyFill="1" applyBorder="1" applyAlignment="1">
      <alignment horizontal="center"/>
    </xf>
    <xf numFmtId="17" fontId="3" fillId="0" borderId="5" xfId="1" applyNumberFormat="1" applyFont="1" applyBorder="1" applyAlignment="1">
      <alignment horizontal="center"/>
    </xf>
    <xf numFmtId="17" fontId="3" fillId="0" borderId="10" xfId="1" applyNumberFormat="1" applyFont="1" applyBorder="1" applyAlignment="1">
      <alignment horizontal="center"/>
    </xf>
    <xf numFmtId="171" fontId="11" fillId="3" borderId="14" xfId="1" applyNumberFormat="1" applyFont="1" applyFill="1" applyBorder="1" applyAlignment="1">
      <alignment horizontal="center"/>
    </xf>
    <xf numFmtId="0" fontId="3" fillId="0" borderId="18" xfId="1" applyFont="1" applyFill="1" applyBorder="1"/>
    <xf numFmtId="0" fontId="3" fillId="0" borderId="18" xfId="4" applyFont="1" applyFill="1" applyBorder="1"/>
    <xf numFmtId="3" fontId="3" fillId="3" borderId="8" xfId="4" applyNumberFormat="1" applyFont="1" applyFill="1" applyBorder="1"/>
    <xf numFmtId="0" fontId="3" fillId="0" borderId="13" xfId="4" applyFont="1" applyFill="1" applyBorder="1" applyAlignment="1">
      <alignment horizontal="center"/>
    </xf>
    <xf numFmtId="0" fontId="3" fillId="0" borderId="0" xfId="4" applyFont="1" applyFill="1" applyBorder="1" applyAlignment="1">
      <alignment horizontal="center"/>
    </xf>
    <xf numFmtId="0" fontId="6" fillId="0" borderId="21" xfId="0" applyFont="1" applyFill="1" applyBorder="1" applyAlignment="1" applyProtection="1">
      <alignment horizontal="center"/>
    </xf>
    <xf numFmtId="0" fontId="3" fillId="3" borderId="11" xfId="4" applyFont="1" applyFill="1" applyBorder="1" applyAlignment="1">
      <alignment horizontal="center"/>
    </xf>
    <xf numFmtId="0" fontId="3" fillId="3" borderId="12" xfId="4" applyFont="1" applyFill="1" applyBorder="1" applyAlignment="1">
      <alignment horizontal="center"/>
    </xf>
    <xf numFmtId="0" fontId="6" fillId="0" borderId="15" xfId="4" quotePrefix="1" applyFont="1" applyFill="1" applyBorder="1" applyAlignment="1">
      <alignment horizontal="center"/>
    </xf>
    <xf numFmtId="0" fontId="6" fillId="0" borderId="17" xfId="4" quotePrefix="1" applyFont="1" applyFill="1" applyBorder="1" applyAlignment="1">
      <alignment horizontal="center"/>
    </xf>
    <xf numFmtId="0" fontId="6" fillId="0" borderId="16" xfId="4" quotePrefix="1" applyFont="1" applyFill="1" applyBorder="1" applyAlignment="1">
      <alignment horizontal="center"/>
    </xf>
    <xf numFmtId="0" fontId="45" fillId="0" borderId="13" xfId="4" applyFont="1" applyBorder="1" applyAlignment="1">
      <alignment horizontal="center"/>
    </xf>
    <xf numFmtId="1" fontId="12" fillId="0" borderId="0" xfId="0" applyNumberFormat="1" applyFont="1" applyAlignment="1" applyProtection="1"/>
    <xf numFmtId="0" fontId="5" fillId="0" borderId="0" xfId="0" applyFont="1" applyFill="1" applyAlignment="1" applyProtection="1"/>
    <xf numFmtId="0" fontId="5" fillId="0" borderId="0" xfId="0" applyFont="1" applyAlignment="1" applyProtection="1"/>
    <xf numFmtId="0" fontId="6" fillId="0" borderId="21" xfId="4" applyFont="1" applyFill="1" applyBorder="1" applyAlignment="1">
      <alignment horizontal="center"/>
    </xf>
    <xf numFmtId="0" fontId="3" fillId="0" borderId="0" xfId="7"/>
    <xf numFmtId="0" fontId="6" fillId="0" borderId="21" xfId="7" applyFont="1" applyBorder="1"/>
    <xf numFmtId="0" fontId="3" fillId="0" borderId="17" xfId="7" applyBorder="1"/>
    <xf numFmtId="0" fontId="6" fillId="0" borderId="21" xfId="7" applyFont="1" applyBorder="1" applyAlignment="1">
      <alignment horizontal="right"/>
    </xf>
    <xf numFmtId="0" fontId="6" fillId="0" borderId="21" xfId="7" applyFont="1" applyBorder="1" applyAlignment="1">
      <alignment horizontal="center" wrapText="1"/>
    </xf>
    <xf numFmtId="0" fontId="3" fillId="0" borderId="13" xfId="7" applyBorder="1"/>
    <xf numFmtId="3" fontId="3" fillId="0" borderId="19" xfId="7" applyNumberFormat="1" applyBorder="1"/>
    <xf numFmtId="0" fontId="3" fillId="0" borderId="0" xfId="7" applyBorder="1"/>
    <xf numFmtId="4" fontId="3" fillId="12" borderId="19" xfId="7" applyNumberFormat="1" applyFill="1" applyBorder="1"/>
    <xf numFmtId="171" fontId="3" fillId="12" borderId="19" xfId="7" applyNumberFormat="1" applyFill="1" applyBorder="1" applyAlignment="1">
      <alignment horizontal="center"/>
    </xf>
    <xf numFmtId="171" fontId="48" fillId="12" borderId="19" xfId="7" applyNumberFormat="1" applyFont="1" applyFill="1" applyBorder="1" applyAlignment="1">
      <alignment horizontal="center"/>
    </xf>
    <xf numFmtId="187" fontId="3" fillId="0" borderId="0" xfId="7" applyNumberFormat="1"/>
    <xf numFmtId="0" fontId="3" fillId="0" borderId="19" xfId="7" applyBorder="1"/>
    <xf numFmtId="0" fontId="3" fillId="0" borderId="14" xfId="7" applyBorder="1"/>
    <xf numFmtId="3" fontId="3" fillId="0" borderId="21" xfId="7" applyNumberFormat="1" applyBorder="1"/>
    <xf numFmtId="0" fontId="3" fillId="0" borderId="11" xfId="7" applyBorder="1"/>
    <xf numFmtId="4" fontId="3" fillId="0" borderId="21" xfId="7" applyNumberFormat="1" applyBorder="1"/>
    <xf numFmtId="0" fontId="6" fillId="0" borderId="21" xfId="7" applyFont="1" applyBorder="1" applyAlignment="1">
      <alignment horizontal="center"/>
    </xf>
    <xf numFmtId="0" fontId="37" fillId="0" borderId="4" xfId="4" applyFont="1" applyBorder="1" applyAlignment="1">
      <alignment horizontal="center"/>
    </xf>
    <xf numFmtId="10" fontId="3" fillId="3" borderId="5" xfId="4" applyNumberFormat="1" applyFont="1" applyFill="1" applyBorder="1" applyAlignment="1">
      <alignment horizontal="center"/>
    </xf>
    <xf numFmtId="10" fontId="3" fillId="3" borderId="6" xfId="4" applyNumberFormat="1" applyFont="1" applyFill="1" applyBorder="1" applyAlignment="1">
      <alignment horizontal="center"/>
    </xf>
    <xf numFmtId="10" fontId="49" fillId="0" borderId="19" xfId="7" applyNumberFormat="1" applyFont="1" applyBorder="1" applyAlignment="1">
      <alignment horizontal="center"/>
    </xf>
    <xf numFmtId="174" fontId="3" fillId="0" borderId="10" xfId="4" applyNumberFormat="1" applyFont="1" applyFill="1" applyBorder="1" applyAlignment="1">
      <alignment horizontal="center"/>
    </xf>
    <xf numFmtId="174" fontId="3" fillId="0" borderId="11" xfId="4" applyNumberFormat="1" applyFont="1" applyFill="1" applyBorder="1" applyAlignment="1">
      <alignment horizontal="center"/>
    </xf>
    <xf numFmtId="174" fontId="3" fillId="0" borderId="12" xfId="4" applyNumberFormat="1" applyFont="1" applyFill="1" applyBorder="1" applyAlignment="1">
      <alignment horizontal="center"/>
    </xf>
    <xf numFmtId="10" fontId="3" fillId="0" borderId="14" xfId="8" applyNumberFormat="1" applyBorder="1"/>
    <xf numFmtId="0" fontId="47" fillId="11" borderId="0" xfId="7" applyFont="1" applyFill="1"/>
    <xf numFmtId="0" fontId="6" fillId="0" borderId="0" xfId="7" applyFont="1" applyBorder="1" applyAlignment="1">
      <alignment horizontal="left"/>
    </xf>
    <xf numFmtId="0" fontId="6" fillId="0" borderId="3" xfId="7" applyFont="1" applyBorder="1"/>
    <xf numFmtId="4" fontId="3" fillId="12" borderId="0" xfId="7" applyNumberFormat="1" applyFill="1"/>
    <xf numFmtId="0" fontId="3" fillId="0" borderId="0" xfId="7" applyFont="1"/>
    <xf numFmtId="171" fontId="3" fillId="0" borderId="0" xfId="7" applyNumberFormat="1" applyAlignment="1">
      <alignment horizontal="left"/>
    </xf>
    <xf numFmtId="171" fontId="3" fillId="0" borderId="13" xfId="7" applyNumberFormat="1" applyBorder="1" applyAlignment="1">
      <alignment horizontal="left"/>
    </xf>
    <xf numFmtId="0" fontId="3" fillId="0" borderId="15" xfId="7" applyBorder="1"/>
    <xf numFmtId="0" fontId="3" fillId="0" borderId="16" xfId="7" applyBorder="1" applyAlignment="1">
      <alignment horizontal="center"/>
    </xf>
    <xf numFmtId="0" fontId="3" fillId="0" borderId="13" xfId="7" applyBorder="1" applyAlignment="1">
      <alignment horizontal="center"/>
    </xf>
    <xf numFmtId="171" fontId="3" fillId="0" borderId="14" xfId="7" applyNumberFormat="1" applyBorder="1" applyAlignment="1">
      <alignment horizontal="center"/>
    </xf>
    <xf numFmtId="0" fontId="3" fillId="0" borderId="14" xfId="7" applyBorder="1" applyAlignment="1">
      <alignment horizontal="center"/>
    </xf>
    <xf numFmtId="0" fontId="3" fillId="0" borderId="10" xfId="7" applyBorder="1" applyAlignment="1">
      <alignment horizontal="center"/>
    </xf>
    <xf numFmtId="0" fontId="3" fillId="0" borderId="12" xfId="7" applyBorder="1" applyAlignment="1">
      <alignment horizontal="center"/>
    </xf>
    <xf numFmtId="0" fontId="47" fillId="0" borderId="14" xfId="7" applyFont="1" applyBorder="1" applyAlignment="1">
      <alignment horizontal="right"/>
    </xf>
    <xf numFmtId="0" fontId="6" fillId="0" borderId="19" xfId="7" applyFont="1" applyBorder="1" applyAlignment="1">
      <alignment horizontal="center"/>
    </xf>
    <xf numFmtId="0" fontId="3" fillId="0" borderId="19" xfId="7" applyBorder="1" applyAlignment="1">
      <alignment horizontal="center"/>
    </xf>
    <xf numFmtId="3" fontId="3" fillId="0" borderId="5" xfId="7" applyNumberFormat="1" applyBorder="1" applyAlignment="1">
      <alignment horizontal="center"/>
    </xf>
    <xf numFmtId="3" fontId="3" fillId="0" borderId="6" xfId="7" applyNumberFormat="1" applyBorder="1" applyAlignment="1">
      <alignment horizontal="center"/>
    </xf>
    <xf numFmtId="171" fontId="3" fillId="0" borderId="19" xfId="7" applyNumberFormat="1" applyBorder="1" applyAlignment="1">
      <alignment horizontal="center"/>
    </xf>
    <xf numFmtId="0" fontId="6" fillId="0" borderId="14" xfId="7" applyFont="1" applyBorder="1"/>
    <xf numFmtId="0" fontId="3" fillId="0" borderId="10" xfId="7" applyBorder="1"/>
    <xf numFmtId="3" fontId="3" fillId="0" borderId="4" xfId="7" applyNumberFormat="1" applyBorder="1" applyAlignment="1">
      <alignment horizontal="center"/>
    </xf>
    <xf numFmtId="164" fontId="6" fillId="0" borderId="21" xfId="7" applyNumberFormat="1" applyFont="1" applyBorder="1" applyAlignment="1">
      <alignment horizontal="center"/>
    </xf>
    <xf numFmtId="3" fontId="47" fillId="0" borderId="21" xfId="7" applyNumberFormat="1" applyFont="1" applyBorder="1"/>
    <xf numFmtId="0" fontId="6" fillId="0" borderId="0" xfId="7" applyFont="1"/>
    <xf numFmtId="0" fontId="50" fillId="0" borderId="4" xfId="4" applyFont="1" applyBorder="1" applyAlignment="1">
      <alignment horizontal="center"/>
    </xf>
    <xf numFmtId="0" fontId="47" fillId="0" borderId="0" xfId="7" applyFont="1"/>
    <xf numFmtId="3" fontId="47" fillId="0" borderId="0" xfId="7" applyNumberFormat="1" applyFont="1" applyAlignment="1">
      <alignment horizontal="left"/>
    </xf>
    <xf numFmtId="0" fontId="51" fillId="13" borderId="0" xfId="9" applyFont="1" applyFill="1" applyBorder="1"/>
    <xf numFmtId="0" fontId="52" fillId="13" borderId="0" xfId="9" applyFont="1" applyFill="1" applyBorder="1" applyAlignment="1">
      <alignment horizontal="left" vertical="center" indent="6"/>
    </xf>
    <xf numFmtId="0" fontId="52" fillId="13" borderId="0" xfId="9" applyFont="1" applyFill="1" applyBorder="1" applyAlignment="1">
      <alignment horizontal="left" vertical="center"/>
    </xf>
    <xf numFmtId="0" fontId="51" fillId="13" borderId="24" xfId="9" applyFont="1" applyFill="1" applyBorder="1"/>
    <xf numFmtId="0" fontId="53" fillId="13" borderId="24" xfId="9" applyFont="1" applyFill="1" applyBorder="1" applyAlignment="1">
      <alignment horizontal="left" indent="6"/>
    </xf>
    <xf numFmtId="0" fontId="53" fillId="13" borderId="24" xfId="9" applyFont="1" applyFill="1" applyBorder="1" applyAlignment="1">
      <alignment horizontal="left" vertical="center"/>
    </xf>
    <xf numFmtId="0" fontId="51" fillId="13" borderId="24" xfId="9" applyFont="1" applyFill="1" applyBorder="1" applyAlignment="1">
      <alignment vertical="center"/>
    </xf>
    <xf numFmtId="0" fontId="54" fillId="13" borderId="25" xfId="9" applyNumberFormat="1" applyFont="1" applyFill="1" applyBorder="1"/>
    <xf numFmtId="0" fontId="54" fillId="13" borderId="25" xfId="9" applyFont="1" applyFill="1" applyBorder="1"/>
    <xf numFmtId="0" fontId="55" fillId="13" borderId="25" xfId="9" applyNumberFormat="1" applyFont="1" applyFill="1" applyBorder="1"/>
    <xf numFmtId="0" fontId="55" fillId="13" borderId="25" xfId="9" applyNumberFormat="1" applyFont="1" applyFill="1" applyBorder="1" applyAlignment="1">
      <alignment horizontal="center"/>
    </xf>
    <xf numFmtId="188" fontId="56" fillId="14" borderId="0" xfId="9" applyNumberFormat="1" applyFont="1" applyFill="1"/>
    <xf numFmtId="188" fontId="57" fillId="13" borderId="0" xfId="9" applyNumberFormat="1" applyFont="1" applyFill="1"/>
    <xf numFmtId="188" fontId="58" fillId="13" borderId="0" xfId="9" applyNumberFormat="1" applyFont="1" applyFill="1"/>
    <xf numFmtId="188" fontId="56" fillId="0" borderId="0" xfId="9" applyNumberFormat="1" applyFont="1"/>
    <xf numFmtId="188" fontId="59" fillId="0" borderId="0" xfId="9" applyNumberFormat="1" applyFont="1"/>
    <xf numFmtId="189" fontId="56" fillId="0" borderId="0" xfId="9" applyNumberFormat="1" applyFont="1"/>
    <xf numFmtId="188" fontId="60" fillId="0" borderId="0" xfId="9" applyNumberFormat="1" applyFont="1" applyAlignment="1" applyProtection="1"/>
    <xf numFmtId="0" fontId="52" fillId="13" borderId="0" xfId="9" applyFont="1" applyFill="1" applyBorder="1" applyAlignment="1">
      <alignment horizontal="left" vertical="center" indent="4"/>
    </xf>
    <xf numFmtId="0" fontId="53" fillId="13" borderId="24" xfId="9" applyFont="1" applyFill="1" applyBorder="1" applyAlignment="1">
      <alignment horizontal="left" indent="4"/>
    </xf>
    <xf numFmtId="0" fontId="51" fillId="13" borderId="0" xfId="296" applyFont="1" applyFill="1" applyBorder="1"/>
    <xf numFmtId="0" fontId="52" fillId="13" borderId="0" xfId="296" applyFont="1" applyFill="1" applyBorder="1" applyAlignment="1">
      <alignment horizontal="left" vertical="center" indent="4"/>
    </xf>
    <xf numFmtId="0" fontId="52" fillId="13" borderId="0" xfId="296" applyFont="1" applyFill="1" applyBorder="1" applyAlignment="1">
      <alignment horizontal="left" vertical="center" indent="6"/>
    </xf>
    <xf numFmtId="0" fontId="52" fillId="13" borderId="0" xfId="296" applyFont="1" applyFill="1" applyBorder="1" applyAlignment="1">
      <alignment horizontal="left" vertical="center"/>
    </xf>
    <xf numFmtId="0" fontId="51" fillId="13" borderId="24" xfId="296" applyFont="1" applyFill="1" applyBorder="1"/>
    <xf numFmtId="0" fontId="53" fillId="13" borderId="24" xfId="296" applyFont="1" applyFill="1" applyBorder="1" applyAlignment="1">
      <alignment horizontal="left" indent="4"/>
    </xf>
    <xf numFmtId="0" fontId="53" fillId="13" borderId="24" xfId="296" applyFont="1" applyFill="1" applyBorder="1" applyAlignment="1">
      <alignment horizontal="left" indent="6"/>
    </xf>
    <xf numFmtId="0" fontId="53" fillId="13" borderId="24" xfId="296" applyFont="1" applyFill="1" applyBorder="1" applyAlignment="1">
      <alignment horizontal="left" vertical="center"/>
    </xf>
    <xf numFmtId="0" fontId="51" fillId="13" borderId="24" xfId="296" applyFont="1" applyFill="1" applyBorder="1" applyAlignment="1">
      <alignment vertical="center"/>
    </xf>
    <xf numFmtId="0" fontId="54" fillId="13" borderId="25" xfId="296" applyNumberFormat="1" applyFont="1" applyFill="1" applyBorder="1"/>
    <xf numFmtId="0" fontId="54" fillId="13" borderId="25" xfId="296" applyFont="1" applyFill="1" applyBorder="1"/>
    <xf numFmtId="0" fontId="55" fillId="13" borderId="25" xfId="296" applyNumberFormat="1" applyFont="1" applyFill="1" applyBorder="1"/>
    <xf numFmtId="0" fontId="55" fillId="13" borderId="25" xfId="296" applyNumberFormat="1" applyFont="1" applyFill="1" applyBorder="1" applyAlignment="1">
      <alignment horizontal="center"/>
    </xf>
    <xf numFmtId="188" fontId="56" fillId="14" borderId="0" xfId="296" applyNumberFormat="1" applyFont="1" applyFill="1"/>
    <xf numFmtId="188" fontId="57" fillId="13" borderId="0" xfId="296" applyNumberFormat="1" applyFont="1" applyFill="1"/>
    <xf numFmtId="188" fontId="58" fillId="13" borderId="0" xfId="296" applyNumberFormat="1" applyFont="1" applyFill="1"/>
    <xf numFmtId="188" fontId="56" fillId="0" borderId="0" xfId="296" applyNumberFormat="1" applyFont="1"/>
    <xf numFmtId="188" fontId="59" fillId="0" borderId="0" xfId="296" applyNumberFormat="1" applyFont="1"/>
    <xf numFmtId="189" fontId="56" fillId="0" borderId="0" xfId="296" applyNumberFormat="1" applyFont="1"/>
    <xf numFmtId="188" fontId="121" fillId="0" borderId="0" xfId="296" applyNumberFormat="1" applyFont="1"/>
    <xf numFmtId="188" fontId="59" fillId="82" borderId="43" xfId="296" applyNumberFormat="1" applyFont="1" applyFill="1" applyBorder="1"/>
    <xf numFmtId="188" fontId="56" fillId="82" borderId="44" xfId="296" applyNumberFormat="1" applyFont="1" applyFill="1" applyBorder="1"/>
    <xf numFmtId="189" fontId="56" fillId="82" borderId="44" xfId="296" applyNumberFormat="1" applyFont="1" applyFill="1" applyBorder="1"/>
    <xf numFmtId="188" fontId="56" fillId="82" borderId="45" xfId="296" applyNumberFormat="1" applyFont="1" applyFill="1" applyBorder="1"/>
    <xf numFmtId="188" fontId="60" fillId="0" borderId="0" xfId="296" applyNumberFormat="1" applyFont="1" applyAlignment="1" applyProtection="1"/>
    <xf numFmtId="188" fontId="56" fillId="83" borderId="0" xfId="296" applyNumberFormat="1" applyFont="1" applyFill="1"/>
    <xf numFmtId="188" fontId="59" fillId="83" borderId="0" xfId="296" applyNumberFormat="1" applyFont="1" applyFill="1"/>
    <xf numFmtId="189" fontId="56" fillId="83" borderId="0" xfId="296" applyNumberFormat="1" applyFont="1" applyFill="1"/>
    <xf numFmtId="188" fontId="121" fillId="0" borderId="0" xfId="296" applyNumberFormat="1" applyFont="1" applyAlignment="1">
      <alignment horizontal="center"/>
    </xf>
    <xf numFmtId="188" fontId="121" fillId="0" borderId="0" xfId="296" applyNumberFormat="1" applyFont="1" applyAlignment="1">
      <alignment horizontal="left" indent="1"/>
    </xf>
    <xf numFmtId="189" fontId="56" fillId="0" borderId="0" xfId="296" applyNumberFormat="1" applyFont="1" applyAlignment="1">
      <alignment horizontal="left" indent="1"/>
    </xf>
    <xf numFmtId="188" fontId="56" fillId="0" borderId="0" xfId="296" applyNumberFormat="1" applyFont="1" applyAlignment="1">
      <alignment horizontal="center"/>
    </xf>
    <xf numFmtId="188" fontId="56" fillId="0" borderId="0" xfId="296" applyNumberFormat="1" applyFont="1" applyAlignment="1">
      <alignment horizontal="left" indent="1"/>
    </xf>
    <xf numFmtId="188" fontId="56" fillId="0" borderId="46" xfId="296" applyNumberFormat="1" applyFont="1" applyBorder="1" applyAlignment="1">
      <alignment horizontal="left" indent="1"/>
    </xf>
    <xf numFmtId="188" fontId="59" fillId="0" borderId="46" xfId="296" applyNumberFormat="1" applyFont="1" applyBorder="1"/>
    <xf numFmtId="188" fontId="56" fillId="0" borderId="46" xfId="296" applyNumberFormat="1" applyFont="1" applyBorder="1"/>
    <xf numFmtId="0" fontId="3" fillId="0" borderId="2" xfId="7" applyBorder="1" applyAlignment="1">
      <alignment horizontal="center"/>
    </xf>
    <xf numFmtId="0" fontId="3" fillId="0" borderId="4" xfId="7" applyBorder="1" applyAlignment="1">
      <alignment horizontal="center"/>
    </xf>
    <xf numFmtId="0" fontId="47" fillId="11" borderId="2" xfId="7" applyFont="1" applyFill="1" applyBorder="1" applyAlignment="1">
      <alignment horizontal="center"/>
    </xf>
    <xf numFmtId="0" fontId="3" fillId="0" borderId="3" xfId="7" applyBorder="1" applyAlignment="1">
      <alignment horizontal="center"/>
    </xf>
    <xf numFmtId="0" fontId="3" fillId="0" borderId="3" xfId="7" applyBorder="1" applyAlignment="1"/>
    <xf numFmtId="0" fontId="3" fillId="0" borderId="4" xfId="7" applyBorder="1" applyAlignment="1"/>
    <xf numFmtId="0" fontId="6" fillId="4" borderId="2" xfId="4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Border="1" applyAlignment="1"/>
    <xf numFmtId="0" fontId="7" fillId="4" borderId="2" xfId="1" applyFont="1" applyFill="1" applyBorder="1" applyAlignment="1" applyProtection="1">
      <alignment horizontal="center"/>
    </xf>
    <xf numFmtId="0" fontId="7" fillId="4" borderId="3" xfId="1" applyFont="1" applyFill="1" applyBorder="1" applyAlignment="1" applyProtection="1">
      <alignment horizontal="center"/>
    </xf>
    <xf numFmtId="0" fontId="8" fillId="4" borderId="3" xfId="1" applyFont="1" applyFill="1" applyBorder="1" applyAlignment="1" applyProtection="1">
      <alignment horizontal="center"/>
    </xf>
    <xf numFmtId="0" fontId="8" fillId="4" borderId="4" xfId="1" applyFont="1" applyFill="1" applyBorder="1" applyAlignment="1" applyProtection="1">
      <alignment horizontal="center"/>
    </xf>
    <xf numFmtId="2" fontId="6" fillId="0" borderId="2" xfId="1" applyNumberFormat="1" applyFont="1" applyFill="1" applyBorder="1" applyAlignment="1">
      <alignment horizontal="center"/>
    </xf>
    <xf numFmtId="0" fontId="3" fillId="0" borderId="3" xfId="1" applyFont="1" applyFill="1" applyBorder="1" applyAlignment="1">
      <alignment horizontal="center"/>
    </xf>
    <xf numFmtId="0" fontId="3" fillId="0" borderId="4" xfId="1" applyFont="1" applyFill="1" applyBorder="1" applyAlignment="1">
      <alignment horizontal="center"/>
    </xf>
    <xf numFmtId="2" fontId="6" fillId="0" borderId="2" xfId="1" applyNumberFormat="1" applyFont="1" applyFill="1" applyBorder="1" applyAlignment="1">
      <alignment horizontal="center" wrapText="1"/>
    </xf>
    <xf numFmtId="0" fontId="3" fillId="0" borderId="3" xfId="1" applyFont="1" applyFill="1" applyBorder="1" applyAlignment="1">
      <alignment horizontal="center" wrapText="1"/>
    </xf>
    <xf numFmtId="0" fontId="3" fillId="0" borderId="4" xfId="1" applyFont="1" applyFill="1" applyBorder="1" applyAlignment="1">
      <alignment horizontal="center" wrapText="1"/>
    </xf>
    <xf numFmtId="2" fontId="6" fillId="0" borderId="3" xfId="1" applyNumberFormat="1" applyFont="1" applyFill="1" applyBorder="1" applyAlignment="1">
      <alignment horizontal="center"/>
    </xf>
    <xf numFmtId="0" fontId="6" fillId="0" borderId="2" xfId="1" applyFont="1" applyBorder="1" applyAlignment="1" applyProtection="1">
      <alignment horizontal="center"/>
    </xf>
    <xf numFmtId="0" fontId="0" fillId="0" borderId="4" xfId="0" applyBorder="1" applyAlignment="1" applyProtection="1">
      <alignment horizontal="center"/>
    </xf>
    <xf numFmtId="0" fontId="6" fillId="0" borderId="2" xfId="1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3" xfId="0" applyBorder="1" applyAlignment="1"/>
    <xf numFmtId="0" fontId="6" fillId="0" borderId="2" xfId="4" applyFont="1" applyFill="1" applyBorder="1" applyAlignment="1">
      <alignment horizontal="center"/>
    </xf>
  </cellXfs>
  <cellStyles count="62621">
    <cellStyle name="_x0013_" xfId="297"/>
    <cellStyle name=" 1" xfId="10"/>
    <cellStyle name=" 1 2" xfId="11"/>
    <cellStyle name=" 1 2 2" xfId="298"/>
    <cellStyle name=" 1 3" xfId="299"/>
    <cellStyle name=" 1 3 2" xfId="300"/>
    <cellStyle name=" 1 4" xfId="301"/>
    <cellStyle name=" 1 5" xfId="302"/>
    <cellStyle name=" 1_29(d) - Gas extensions -tariffs" xfId="12"/>
    <cellStyle name=" Writer Import]_x000d__x000a_Display Dialog=No_x000d__x000a__x000d__x000a_[Horizontal Arrange]_x000d__x000a_Dimensions Interlocking=Yes_x000d__x000a_Sum Hierarchy=Yes_x000d__x000a_Generate" xfId="303"/>
    <cellStyle name=" Writer Import]_x000d__x000a_Display Dialog=No_x000d__x000a__x000d__x000a_[Horizontal Arrange]_x000d__x000a_Dimensions Interlocking=Yes_x000d__x000a_Sum Hierarchy=Yes_x000d__x000a_Generate 2" xfId="304"/>
    <cellStyle name=" Writer Import]_x000d__x000a_Display Dialog=No_x000d__x000a__x000d__x000a_[Horizontal Arrange]_x000d__x000a_Dimensions Interlocking=Yes_x000d__x000a_Sum Hierarchy=Yes_x000d__x000a_Generate 3" xfId="305"/>
    <cellStyle name=" Writer Import]_x000d__x000a_Display Dialog=No_x000d__x000a__x000d__x000a_[Horizontal Arrange]_x000d__x000a_Dimensions Interlocking=Yes_x000d__x000a_Sum Hierarchy=Yes_x000d__x000a_Generate 4" xfId="306"/>
    <cellStyle name="%" xfId="307"/>
    <cellStyle name="(Comma)" xfId="308"/>
    <cellStyle name="_x0013__1106 v1.4 MGH Corporate Model Hybrid v5c" xfId="309"/>
    <cellStyle name="_141702_1" xfId="310"/>
    <cellStyle name="_141702_1 2" xfId="311"/>
    <cellStyle name="_141702_1_7. Ass" xfId="312"/>
    <cellStyle name="_141702_1_BoardN_FO" xfId="313"/>
    <cellStyle name="_141702_1_CashFQtrlyN_FO" xfId="314"/>
    <cellStyle name="_141702_1_CashFQtrlyN_FO 2" xfId="315"/>
    <cellStyle name="_141702_1_CPI&amp;Int_FA" xfId="316"/>
    <cellStyle name="_141702_1_Equity_Divs_Debt_FA" xfId="317"/>
    <cellStyle name="_2010-2015 Summary" xfId="318"/>
    <cellStyle name="_284268_1" xfId="319"/>
    <cellStyle name="_284268_1_7. Ass" xfId="320"/>
    <cellStyle name="_284268_1_BoardN_FO" xfId="321"/>
    <cellStyle name="_284268_1_BoardN_FO 2" xfId="322"/>
    <cellStyle name="_284268_1_CashFQtrlyN_FO" xfId="323"/>
    <cellStyle name="_284268_1_CashFQtrlyN_FO 2" xfId="324"/>
    <cellStyle name="_284268_1_CPI&amp;Int_FA" xfId="325"/>
    <cellStyle name="_284268_1_Equity_Divs_Debt_FA" xfId="326"/>
    <cellStyle name="_3GIS model v2.77_Distribution Business_Retail Fin Perform " xfId="327"/>
    <cellStyle name="_3GIS model v2.77_Fleet Overhead Costs 2_Retail Fin Perform " xfId="328"/>
    <cellStyle name="_3GIS model v2.77_Fleet Overhead Costs_Retail Fin Perform " xfId="329"/>
    <cellStyle name="_3GIS model v2.77_Forecast 2_Retail Fin Perform " xfId="330"/>
    <cellStyle name="_3GIS model v2.77_Forecast_Retail Fin Perform " xfId="331"/>
    <cellStyle name="_3GIS model v2.77_Funding &amp; Cashflow_1_Retail Fin Perform " xfId="332"/>
    <cellStyle name="_3GIS model v2.77_Funding &amp; Cashflow_Retail Fin Perform " xfId="333"/>
    <cellStyle name="_3GIS model v2.77_Group P&amp;L_1_Retail Fin Perform " xfId="334"/>
    <cellStyle name="_3GIS model v2.77_Group P&amp;L_Retail Fin Perform " xfId="335"/>
    <cellStyle name="_3GIS model v2.77_Opening  Detailed BS_Retail Fin Perform " xfId="336"/>
    <cellStyle name="_3GIS model v2.77_OUTPUT DB_Retail Fin Perform " xfId="337"/>
    <cellStyle name="_3GIS model v2.77_OUTPUT EB_Retail Fin Perform " xfId="338"/>
    <cellStyle name="_3GIS model v2.77_Report_Retail Fin Perform " xfId="339"/>
    <cellStyle name="_3GIS model v2.77_Retail Fin Perform " xfId="340"/>
    <cellStyle name="_3GIS model v2.77_Sheet2 2_Retail Fin Perform " xfId="341"/>
    <cellStyle name="_3GIS model v2.77_Sheet2_Retail Fin Perform " xfId="342"/>
    <cellStyle name="_4092_51" xfId="343"/>
    <cellStyle name="_4092_51 2" xfId="344"/>
    <cellStyle name="_4092_51_7. Ass" xfId="345"/>
    <cellStyle name="_4092_51_BoardN_FO" xfId="346"/>
    <cellStyle name="_4092_51_CashFQtrlyN_FO" xfId="347"/>
    <cellStyle name="_4092_51_CashFQtrlyN_FO 2" xfId="348"/>
    <cellStyle name="_4092_51_CPI&amp;Int_FA" xfId="349"/>
    <cellStyle name="_4092_51_Equity_Divs_Debt_FA" xfId="350"/>
    <cellStyle name="_4092_69" xfId="351"/>
    <cellStyle name="_4092_69 2" xfId="352"/>
    <cellStyle name="_4092_69_BoardN_FO" xfId="353"/>
    <cellStyle name="_4092_69_CPI&amp;Int_FA" xfId="354"/>
    <cellStyle name="_4092_69_Equity_Divs_Debt_FA" xfId="355"/>
    <cellStyle name="_x0013__6. Ass-Fin" xfId="356"/>
    <cellStyle name="_x0013__7. Ass" xfId="357"/>
    <cellStyle name="_x0013__7. Ass_1" xfId="358"/>
    <cellStyle name="_x0013__BoardN_FO" xfId="359"/>
    <cellStyle name="_x0013__BoardN_FO 2" xfId="360"/>
    <cellStyle name="_x0013__BoardN_FO_1" xfId="361"/>
    <cellStyle name="_Capex" xfId="13"/>
    <cellStyle name="_Capex 2" xfId="14"/>
    <cellStyle name="_Capex_29(d) - Gas extensions -tariffs" xfId="15"/>
    <cellStyle name="_Capex_Book5" xfId="362"/>
    <cellStyle name="_x0013__CashFQtrlyN_FO" xfId="363"/>
    <cellStyle name="_x0013__CashFQtrlyN_FO 2" xfId="364"/>
    <cellStyle name="_Connection volumes and load report_Master data" xfId="16"/>
    <cellStyle name="_x0013__CPI&amp;Int_FA" xfId="365"/>
    <cellStyle name="_x0013__Equity_Divs_Debt_FA" xfId="366"/>
    <cellStyle name="_Master AEN Works Programme" xfId="367"/>
    <cellStyle name="_x0013__MGH Balance Sheet-Month" xfId="368"/>
    <cellStyle name="_x0013__MGH P&amp;L-Qtr" xfId="369"/>
    <cellStyle name="_x0013__Op Bal Sheet MGH" xfId="370"/>
    <cellStyle name="_Quarterly" xfId="371"/>
    <cellStyle name="_Sheet1" xfId="372"/>
    <cellStyle name="_UED 2010-15 Financial Plan-030510 for AO" xfId="373"/>
    <cellStyle name="_UED AMP 2009-14 Final 250309 Less PU" xfId="17"/>
    <cellStyle name="_UED AMP 2009-14 Final 250309 Less PU_1011 monthly" xfId="18"/>
    <cellStyle name="_UED Corporate Model (9 December) - Reg Submission Model - 2011-2015 - Reinvestment from 2010, 1 yr SOLA" xfId="374"/>
    <cellStyle name="£ BP" xfId="375"/>
    <cellStyle name="¥ JY" xfId="376"/>
    <cellStyle name="=C:\WINNT35\SYSTEM32\COMMAND.COM" xfId="377"/>
    <cellStyle name="=C:\WINNT35\SYSTEM32\COMMAND.COM 2" xfId="378"/>
    <cellStyle name="=C:\WINNT35\SYSTEM32\COMMAND.COM_7. Ass" xfId="379"/>
    <cellStyle name="•W_results" xfId="380"/>
    <cellStyle name="1 000 Kc_laroux" xfId="381"/>
    <cellStyle name="1 000 Ke_laroux" xfId="382"/>
    <cellStyle name="20% - Accent1 10" xfId="383"/>
    <cellStyle name="20% - Accent1 11" xfId="384"/>
    <cellStyle name="20% - Accent1 12" xfId="385"/>
    <cellStyle name="20% - Accent1 13" xfId="386"/>
    <cellStyle name="20% - Accent1 2" xfId="19"/>
    <cellStyle name="20% - Accent1 2 2" xfId="387"/>
    <cellStyle name="20% - Accent1 3" xfId="388"/>
    <cellStyle name="20% - Accent1 4" xfId="389"/>
    <cellStyle name="20% - Accent1 5" xfId="390"/>
    <cellStyle name="20% - Accent1 6" xfId="391"/>
    <cellStyle name="20% - Accent1 7" xfId="392"/>
    <cellStyle name="20% - Accent1 8" xfId="393"/>
    <cellStyle name="20% - Accent1 9" xfId="394"/>
    <cellStyle name="20% - Accent2 10" xfId="395"/>
    <cellStyle name="20% - Accent2 11" xfId="396"/>
    <cellStyle name="20% - Accent2 12" xfId="397"/>
    <cellStyle name="20% - Accent2 13" xfId="398"/>
    <cellStyle name="20% - Accent2 2" xfId="20"/>
    <cellStyle name="20% - Accent2 2 2" xfId="399"/>
    <cellStyle name="20% - Accent2 3" xfId="400"/>
    <cellStyle name="20% - Accent2 4" xfId="401"/>
    <cellStyle name="20% - Accent2 5" xfId="402"/>
    <cellStyle name="20% - Accent2 6" xfId="403"/>
    <cellStyle name="20% - Accent2 7" xfId="404"/>
    <cellStyle name="20% - Accent2 8" xfId="405"/>
    <cellStyle name="20% - Accent2 9" xfId="406"/>
    <cellStyle name="20% - Accent3 10" xfId="407"/>
    <cellStyle name="20% - Accent3 11" xfId="408"/>
    <cellStyle name="20% - Accent3 12" xfId="409"/>
    <cellStyle name="20% - Accent3 13" xfId="410"/>
    <cellStyle name="20% - Accent3 2" xfId="21"/>
    <cellStyle name="20% - Accent3 2 2" xfId="411"/>
    <cellStyle name="20% - Accent3 3" xfId="412"/>
    <cellStyle name="20% - Accent3 4" xfId="413"/>
    <cellStyle name="20% - Accent3 5" xfId="414"/>
    <cellStyle name="20% - Accent3 6" xfId="415"/>
    <cellStyle name="20% - Accent3 7" xfId="416"/>
    <cellStyle name="20% - Accent3 8" xfId="417"/>
    <cellStyle name="20% - Accent3 9" xfId="418"/>
    <cellStyle name="20% - Accent4 10" xfId="419"/>
    <cellStyle name="20% - Accent4 11" xfId="420"/>
    <cellStyle name="20% - Accent4 12" xfId="421"/>
    <cellStyle name="20% - Accent4 13" xfId="422"/>
    <cellStyle name="20% - Accent4 2" xfId="22"/>
    <cellStyle name="20% - Accent4 2 2" xfId="423"/>
    <cellStyle name="20% - Accent4 3" xfId="424"/>
    <cellStyle name="20% - Accent4 4" xfId="425"/>
    <cellStyle name="20% - Accent4 5" xfId="426"/>
    <cellStyle name="20% - Accent4 6" xfId="427"/>
    <cellStyle name="20% - Accent4 7" xfId="428"/>
    <cellStyle name="20% - Accent4 8" xfId="429"/>
    <cellStyle name="20% - Accent4 9" xfId="430"/>
    <cellStyle name="20% - Accent5 10" xfId="431"/>
    <cellStyle name="20% - Accent5 11" xfId="432"/>
    <cellStyle name="20% - Accent5 12" xfId="433"/>
    <cellStyle name="20% - Accent5 13" xfId="434"/>
    <cellStyle name="20% - Accent5 2" xfId="23"/>
    <cellStyle name="20% - Accent5 2 2" xfId="435"/>
    <cellStyle name="20% - Accent5 3" xfId="436"/>
    <cellStyle name="20% - Accent5 4" xfId="437"/>
    <cellStyle name="20% - Accent5 5" xfId="438"/>
    <cellStyle name="20% - Accent5 6" xfId="439"/>
    <cellStyle name="20% - Accent5 7" xfId="440"/>
    <cellStyle name="20% - Accent5 8" xfId="441"/>
    <cellStyle name="20% - Accent5 9" xfId="442"/>
    <cellStyle name="20% - Accent6 10" xfId="443"/>
    <cellStyle name="20% - Accent6 11" xfId="444"/>
    <cellStyle name="20% - Accent6 12" xfId="445"/>
    <cellStyle name="20% - Accent6 13" xfId="446"/>
    <cellStyle name="20% - Accent6 2" xfId="24"/>
    <cellStyle name="20% - Accent6 2 2" xfId="447"/>
    <cellStyle name="20% - Accent6 3" xfId="448"/>
    <cellStyle name="20% - Accent6 4" xfId="449"/>
    <cellStyle name="20% - Accent6 5" xfId="450"/>
    <cellStyle name="20% - Accent6 6" xfId="451"/>
    <cellStyle name="20% - Accent6 7" xfId="452"/>
    <cellStyle name="20% - Accent6 8" xfId="453"/>
    <cellStyle name="20% - Accent6 9" xfId="454"/>
    <cellStyle name="33" xfId="455"/>
    <cellStyle name="40% - Accent1 10" xfId="456"/>
    <cellStyle name="40% - Accent1 11" xfId="457"/>
    <cellStyle name="40% - Accent1 12" xfId="458"/>
    <cellStyle name="40% - Accent1 13" xfId="459"/>
    <cellStyle name="40% - Accent1 2" xfId="25"/>
    <cellStyle name="40% - Accent1 2 2" xfId="460"/>
    <cellStyle name="40% - Accent1 3" xfId="461"/>
    <cellStyle name="40% - Accent1 4" xfId="462"/>
    <cellStyle name="40% - Accent1 5" xfId="463"/>
    <cellStyle name="40% - Accent1 6" xfId="464"/>
    <cellStyle name="40% - Accent1 7" xfId="465"/>
    <cellStyle name="40% - Accent1 8" xfId="466"/>
    <cellStyle name="40% - Accent1 9" xfId="467"/>
    <cellStyle name="40% - Accent2 10" xfId="468"/>
    <cellStyle name="40% - Accent2 11" xfId="469"/>
    <cellStyle name="40% - Accent2 12" xfId="470"/>
    <cellStyle name="40% - Accent2 13" xfId="471"/>
    <cellStyle name="40% - Accent2 2" xfId="26"/>
    <cellStyle name="40% - Accent2 2 2" xfId="472"/>
    <cellStyle name="40% - Accent2 3" xfId="473"/>
    <cellStyle name="40% - Accent2 4" xfId="474"/>
    <cellStyle name="40% - Accent2 5" xfId="475"/>
    <cellStyle name="40% - Accent2 6" xfId="476"/>
    <cellStyle name="40% - Accent2 7" xfId="477"/>
    <cellStyle name="40% - Accent2 8" xfId="478"/>
    <cellStyle name="40% - Accent2 9" xfId="479"/>
    <cellStyle name="40% - Accent3 10" xfId="480"/>
    <cellStyle name="40% - Accent3 11" xfId="481"/>
    <cellStyle name="40% - Accent3 12" xfId="482"/>
    <cellStyle name="40% - Accent3 13" xfId="483"/>
    <cellStyle name="40% - Accent3 2" xfId="27"/>
    <cellStyle name="40% - Accent3 2 2" xfId="484"/>
    <cellStyle name="40% - Accent3 3" xfId="485"/>
    <cellStyle name="40% - Accent3 4" xfId="486"/>
    <cellStyle name="40% - Accent3 5" xfId="487"/>
    <cellStyle name="40% - Accent3 6" xfId="488"/>
    <cellStyle name="40% - Accent3 7" xfId="489"/>
    <cellStyle name="40% - Accent3 8" xfId="490"/>
    <cellStyle name="40% - Accent3 9" xfId="491"/>
    <cellStyle name="40% - Accent4 10" xfId="492"/>
    <cellStyle name="40% - Accent4 11" xfId="493"/>
    <cellStyle name="40% - Accent4 12" xfId="494"/>
    <cellStyle name="40% - Accent4 13" xfId="495"/>
    <cellStyle name="40% - Accent4 2" xfId="28"/>
    <cellStyle name="40% - Accent4 2 2" xfId="496"/>
    <cellStyle name="40% - Accent4 3" xfId="497"/>
    <cellStyle name="40% - Accent4 4" xfId="498"/>
    <cellStyle name="40% - Accent4 5" xfId="499"/>
    <cellStyle name="40% - Accent4 6" xfId="500"/>
    <cellStyle name="40% - Accent4 7" xfId="501"/>
    <cellStyle name="40% - Accent4 8" xfId="502"/>
    <cellStyle name="40% - Accent4 9" xfId="503"/>
    <cellStyle name="40% - Accent5 10" xfId="504"/>
    <cellStyle name="40% - Accent5 11" xfId="505"/>
    <cellStyle name="40% - Accent5 12" xfId="506"/>
    <cellStyle name="40% - Accent5 13" xfId="507"/>
    <cellStyle name="40% - Accent5 2" xfId="29"/>
    <cellStyle name="40% - Accent5 2 2" xfId="508"/>
    <cellStyle name="40% - Accent5 3" xfId="509"/>
    <cellStyle name="40% - Accent5 4" xfId="510"/>
    <cellStyle name="40% - Accent5 5" xfId="511"/>
    <cellStyle name="40% - Accent5 6" xfId="512"/>
    <cellStyle name="40% - Accent5 7" xfId="513"/>
    <cellStyle name="40% - Accent5 8" xfId="514"/>
    <cellStyle name="40% - Accent5 9" xfId="515"/>
    <cellStyle name="40% - Accent6 10" xfId="516"/>
    <cellStyle name="40% - Accent6 11" xfId="517"/>
    <cellStyle name="40% - Accent6 12" xfId="518"/>
    <cellStyle name="40% - Accent6 13" xfId="519"/>
    <cellStyle name="40% - Accent6 2" xfId="30"/>
    <cellStyle name="40% - Accent6 2 2" xfId="520"/>
    <cellStyle name="40% - Accent6 3" xfId="521"/>
    <cellStyle name="40% - Accent6 4" xfId="522"/>
    <cellStyle name="40% - Accent6 5" xfId="523"/>
    <cellStyle name="40% - Accent6 6" xfId="524"/>
    <cellStyle name="40% - Accent6 7" xfId="525"/>
    <cellStyle name="40% - Accent6 8" xfId="526"/>
    <cellStyle name="40% - Accent6 9" xfId="527"/>
    <cellStyle name="60% - Accent1 2" xfId="31"/>
    <cellStyle name="60% - Accent1 2 2" xfId="528"/>
    <cellStyle name="60% - Accent1 3" xfId="529"/>
    <cellStyle name="60% - Accent1 4" xfId="530"/>
    <cellStyle name="60% - Accent1 5" xfId="531"/>
    <cellStyle name="60% - Accent1 6" xfId="532"/>
    <cellStyle name="60% - Accent2 2" xfId="32"/>
    <cellStyle name="60% - Accent2 2 2" xfId="533"/>
    <cellStyle name="60% - Accent2 3" xfId="534"/>
    <cellStyle name="60% - Accent2 4" xfId="535"/>
    <cellStyle name="60% - Accent2 5" xfId="536"/>
    <cellStyle name="60% - Accent2 6" xfId="537"/>
    <cellStyle name="60% - Accent3 2" xfId="33"/>
    <cellStyle name="60% - Accent3 2 2" xfId="538"/>
    <cellStyle name="60% - Accent3 3" xfId="539"/>
    <cellStyle name="60% - Accent3 4" xfId="540"/>
    <cellStyle name="60% - Accent3 5" xfId="541"/>
    <cellStyle name="60% - Accent3 6" xfId="542"/>
    <cellStyle name="60% - Accent4 2" xfId="34"/>
    <cellStyle name="60% - Accent4 2 2" xfId="543"/>
    <cellStyle name="60% - Accent4 3" xfId="544"/>
    <cellStyle name="60% - Accent4 4" xfId="545"/>
    <cellStyle name="60% - Accent4 5" xfId="546"/>
    <cellStyle name="60% - Accent4 6" xfId="547"/>
    <cellStyle name="60% - Accent5 2" xfId="35"/>
    <cellStyle name="60% - Accent5 2 2" xfId="548"/>
    <cellStyle name="60% - Accent5 3" xfId="549"/>
    <cellStyle name="60% - Accent5 4" xfId="550"/>
    <cellStyle name="60% - Accent5 5" xfId="551"/>
    <cellStyle name="60% - Accent5 6" xfId="552"/>
    <cellStyle name="60% - Accent6 2" xfId="36"/>
    <cellStyle name="60% - Accent6 2 2" xfId="553"/>
    <cellStyle name="60% - Accent6 3" xfId="554"/>
    <cellStyle name="60% - Accent6 4" xfId="555"/>
    <cellStyle name="60% - Accent6 5" xfId="556"/>
    <cellStyle name="60% - Accent6 6" xfId="557"/>
    <cellStyle name="Accent1 - 20%" xfId="37"/>
    <cellStyle name="Accent1 - 40%" xfId="38"/>
    <cellStyle name="Accent1 - 60%" xfId="39"/>
    <cellStyle name="Accent1 2" xfId="40"/>
    <cellStyle name="Accent1 2 2" xfId="558"/>
    <cellStyle name="Accent1 3" xfId="559"/>
    <cellStyle name="Accent1 4" xfId="560"/>
    <cellStyle name="Accent1 5" xfId="561"/>
    <cellStyle name="Accent1 6" xfId="562"/>
    <cellStyle name="Accent2 - 20%" xfId="41"/>
    <cellStyle name="Accent2 - 40%" xfId="42"/>
    <cellStyle name="Accent2 - 60%" xfId="43"/>
    <cellStyle name="Accent2 2" xfId="44"/>
    <cellStyle name="Accent2 2 2" xfId="563"/>
    <cellStyle name="Accent2 3" xfId="564"/>
    <cellStyle name="Accent2 4" xfId="565"/>
    <cellStyle name="Accent2 5" xfId="566"/>
    <cellStyle name="Accent2 6" xfId="567"/>
    <cellStyle name="Accent3 - 20%" xfId="45"/>
    <cellStyle name="Accent3 - 40%" xfId="46"/>
    <cellStyle name="Accent3 - 60%" xfId="47"/>
    <cellStyle name="Accent3 2" xfId="48"/>
    <cellStyle name="Accent3 2 2" xfId="568"/>
    <cellStyle name="Accent3 3" xfId="569"/>
    <cellStyle name="Accent3 4" xfId="570"/>
    <cellStyle name="Accent3 5" xfId="571"/>
    <cellStyle name="Accent3 6" xfId="572"/>
    <cellStyle name="Accent4 - 20%" xfId="49"/>
    <cellStyle name="Accent4 - 40%" xfId="50"/>
    <cellStyle name="Accent4 - 60%" xfId="51"/>
    <cellStyle name="Accent4 2" xfId="52"/>
    <cellStyle name="Accent4 2 2" xfId="573"/>
    <cellStyle name="Accent4 3" xfId="574"/>
    <cellStyle name="Accent4 4" xfId="575"/>
    <cellStyle name="Accent4 5" xfId="576"/>
    <cellStyle name="Accent4 6" xfId="577"/>
    <cellStyle name="Accent5 - 20%" xfId="53"/>
    <cellStyle name="Accent5 - 40%" xfId="54"/>
    <cellStyle name="Accent5 - 60%" xfId="55"/>
    <cellStyle name="Accent5 2" xfId="56"/>
    <cellStyle name="Accent5 2 2" xfId="578"/>
    <cellStyle name="Accent5 3" xfId="579"/>
    <cellStyle name="Accent5 4" xfId="580"/>
    <cellStyle name="Accent5 5" xfId="581"/>
    <cellStyle name="Accent5 6" xfId="582"/>
    <cellStyle name="Accent6 - 20%" xfId="57"/>
    <cellStyle name="Accent6 - 40%" xfId="58"/>
    <cellStyle name="Accent6 - 60%" xfId="59"/>
    <cellStyle name="Accent6 2" xfId="60"/>
    <cellStyle name="Accent6 2 2" xfId="583"/>
    <cellStyle name="Accent6 3" xfId="584"/>
    <cellStyle name="Accent6 4" xfId="585"/>
    <cellStyle name="Accent6 5" xfId="586"/>
    <cellStyle name="Accent6 6" xfId="587"/>
    <cellStyle name="Account Heading" xfId="588"/>
    <cellStyle name="Accounts Ref" xfId="589"/>
    <cellStyle name="Agara" xfId="61"/>
    <cellStyle name="AS Input Middle Currency" xfId="590"/>
    <cellStyle name="AS Input Middle Date" xfId="591"/>
    <cellStyle name="AS Input Middle Multiple" xfId="592"/>
    <cellStyle name="AS Input Middle Number" xfId="593"/>
    <cellStyle name="AS Input Middle Percentage" xfId="594"/>
    <cellStyle name="AS Input Middle Title / Name" xfId="595"/>
    <cellStyle name="AS Input Middle Year" xfId="596"/>
    <cellStyle name="assumption" xfId="597"/>
    <cellStyle name="Assumption [# - 00]" xfId="62"/>
    <cellStyle name="Assumption [#]" xfId="63"/>
    <cellStyle name="Assumption [% - 00]" xfId="64"/>
    <cellStyle name="Assumption [%]" xfId="65"/>
    <cellStyle name="Assumption [x]" xfId="66"/>
    <cellStyle name="Assumption 2" xfId="598"/>
    <cellStyle name="Assumption Currency." xfId="599"/>
    <cellStyle name="Assumption Currency. 10" xfId="600"/>
    <cellStyle name="Assumption Currency. 11" xfId="601"/>
    <cellStyle name="Assumption Currency. 12" xfId="602"/>
    <cellStyle name="Assumption Currency. 13" xfId="603"/>
    <cellStyle name="Assumption Currency. 14" xfId="604"/>
    <cellStyle name="Assumption Currency. 15" xfId="605"/>
    <cellStyle name="Assumption Currency. 16" xfId="606"/>
    <cellStyle name="Assumption Currency. 17" xfId="607"/>
    <cellStyle name="Assumption Currency. 18" xfId="608"/>
    <cellStyle name="Assumption Currency. 19" xfId="609"/>
    <cellStyle name="Assumption Currency. 2" xfId="610"/>
    <cellStyle name="Assumption Currency. 2 10" xfId="611"/>
    <cellStyle name="Assumption Currency. 2 11" xfId="612"/>
    <cellStyle name="Assumption Currency. 2 12" xfId="613"/>
    <cellStyle name="Assumption Currency. 2 13" xfId="614"/>
    <cellStyle name="Assumption Currency. 2 14" xfId="615"/>
    <cellStyle name="Assumption Currency. 2 15" xfId="616"/>
    <cellStyle name="Assumption Currency. 2 16" xfId="617"/>
    <cellStyle name="Assumption Currency. 2 17" xfId="618"/>
    <cellStyle name="Assumption Currency. 2 18" xfId="619"/>
    <cellStyle name="Assumption Currency. 2 2" xfId="620"/>
    <cellStyle name="Assumption Currency. 2 3" xfId="621"/>
    <cellStyle name="Assumption Currency. 2 4" xfId="622"/>
    <cellStyle name="Assumption Currency. 2 5" xfId="623"/>
    <cellStyle name="Assumption Currency. 2 6" xfId="624"/>
    <cellStyle name="Assumption Currency. 2 7" xfId="625"/>
    <cellStyle name="Assumption Currency. 2 8" xfId="626"/>
    <cellStyle name="Assumption Currency. 2 9" xfId="627"/>
    <cellStyle name="Assumption Currency. 20" xfId="628"/>
    <cellStyle name="Assumption Currency. 3" xfId="629"/>
    <cellStyle name="Assumption Currency. 3 10" xfId="630"/>
    <cellStyle name="Assumption Currency. 3 11" xfId="631"/>
    <cellStyle name="Assumption Currency. 3 12" xfId="632"/>
    <cellStyle name="Assumption Currency. 3 13" xfId="633"/>
    <cellStyle name="Assumption Currency. 3 14" xfId="634"/>
    <cellStyle name="Assumption Currency. 3 15" xfId="635"/>
    <cellStyle name="Assumption Currency. 3 16" xfId="636"/>
    <cellStyle name="Assumption Currency. 3 17" xfId="637"/>
    <cellStyle name="Assumption Currency. 3 18" xfId="638"/>
    <cellStyle name="Assumption Currency. 3 2" xfId="639"/>
    <cellStyle name="Assumption Currency. 3 3" xfId="640"/>
    <cellStyle name="Assumption Currency. 3 4" xfId="641"/>
    <cellStyle name="Assumption Currency. 3 5" xfId="642"/>
    <cellStyle name="Assumption Currency. 3 6" xfId="643"/>
    <cellStyle name="Assumption Currency. 3 7" xfId="644"/>
    <cellStyle name="Assumption Currency. 3 8" xfId="645"/>
    <cellStyle name="Assumption Currency. 3 9" xfId="646"/>
    <cellStyle name="Assumption Currency. 4" xfId="647"/>
    <cellStyle name="Assumption Currency. 5" xfId="648"/>
    <cellStyle name="Assumption Currency. 6" xfId="649"/>
    <cellStyle name="Assumption Currency. 7" xfId="650"/>
    <cellStyle name="Assumption Currency. 8" xfId="651"/>
    <cellStyle name="Assumption Currency. 9" xfId="652"/>
    <cellStyle name="Assumption Date." xfId="653"/>
    <cellStyle name="Assumption Date. 10" xfId="654"/>
    <cellStyle name="Assumption Date. 11" xfId="655"/>
    <cellStyle name="Assumption Date. 12" xfId="656"/>
    <cellStyle name="Assumption Date. 13" xfId="657"/>
    <cellStyle name="Assumption Date. 14" xfId="658"/>
    <cellStyle name="Assumption Date. 15" xfId="659"/>
    <cellStyle name="Assumption Date. 16" xfId="660"/>
    <cellStyle name="Assumption Date. 17" xfId="661"/>
    <cellStyle name="Assumption Date. 18" xfId="662"/>
    <cellStyle name="Assumption Date. 19" xfId="663"/>
    <cellStyle name="Assumption Date. 2" xfId="664"/>
    <cellStyle name="Assumption Date. 2 10" xfId="665"/>
    <cellStyle name="Assumption Date. 2 11" xfId="666"/>
    <cellStyle name="Assumption Date. 2 12" xfId="667"/>
    <cellStyle name="Assumption Date. 2 13" xfId="668"/>
    <cellStyle name="Assumption Date. 2 14" xfId="669"/>
    <cellStyle name="Assumption Date. 2 15" xfId="670"/>
    <cellStyle name="Assumption Date. 2 16" xfId="671"/>
    <cellStyle name="Assumption Date. 2 17" xfId="672"/>
    <cellStyle name="Assumption Date. 2 18" xfId="673"/>
    <cellStyle name="Assumption Date. 2 19" xfId="674"/>
    <cellStyle name="Assumption Date. 2 2" xfId="675"/>
    <cellStyle name="Assumption Date. 2 2 10" xfId="676"/>
    <cellStyle name="Assumption Date. 2 2 11" xfId="677"/>
    <cellStyle name="Assumption Date. 2 2 12" xfId="678"/>
    <cellStyle name="Assumption Date. 2 2 13" xfId="679"/>
    <cellStyle name="Assumption Date. 2 2 14" xfId="680"/>
    <cellStyle name="Assumption Date. 2 2 15" xfId="681"/>
    <cellStyle name="Assumption Date. 2 2 16" xfId="682"/>
    <cellStyle name="Assumption Date. 2 2 17" xfId="683"/>
    <cellStyle name="Assumption Date. 2 2 18" xfId="684"/>
    <cellStyle name="Assumption Date. 2 2 2" xfId="685"/>
    <cellStyle name="Assumption Date. 2 2 3" xfId="686"/>
    <cellStyle name="Assumption Date. 2 2 4" xfId="687"/>
    <cellStyle name="Assumption Date. 2 2 5" xfId="688"/>
    <cellStyle name="Assumption Date. 2 2 6" xfId="689"/>
    <cellStyle name="Assumption Date. 2 2 7" xfId="690"/>
    <cellStyle name="Assumption Date. 2 2 8" xfId="691"/>
    <cellStyle name="Assumption Date. 2 2 9" xfId="692"/>
    <cellStyle name="Assumption Date. 2 3" xfId="693"/>
    <cellStyle name="Assumption Date. 2 4" xfId="694"/>
    <cellStyle name="Assumption Date. 2 5" xfId="695"/>
    <cellStyle name="Assumption Date. 2 6" xfId="696"/>
    <cellStyle name="Assumption Date. 2 7" xfId="697"/>
    <cellStyle name="Assumption Date. 2 8" xfId="698"/>
    <cellStyle name="Assumption Date. 2 9" xfId="699"/>
    <cellStyle name="Assumption Date. 20" xfId="700"/>
    <cellStyle name="Assumption Date. 3" xfId="701"/>
    <cellStyle name="Assumption Date. 3 10" xfId="702"/>
    <cellStyle name="Assumption Date. 3 11" xfId="703"/>
    <cellStyle name="Assumption Date. 3 12" xfId="704"/>
    <cellStyle name="Assumption Date. 3 13" xfId="705"/>
    <cellStyle name="Assumption Date. 3 14" xfId="706"/>
    <cellStyle name="Assumption Date. 3 15" xfId="707"/>
    <cellStyle name="Assumption Date. 3 16" xfId="708"/>
    <cellStyle name="Assumption Date. 3 17" xfId="709"/>
    <cellStyle name="Assumption Date. 3 18" xfId="710"/>
    <cellStyle name="Assumption Date. 3 2" xfId="711"/>
    <cellStyle name="Assumption Date. 3 3" xfId="712"/>
    <cellStyle name="Assumption Date. 3 4" xfId="713"/>
    <cellStyle name="Assumption Date. 3 5" xfId="714"/>
    <cellStyle name="Assumption Date. 3 6" xfId="715"/>
    <cellStyle name="Assumption Date. 3 7" xfId="716"/>
    <cellStyle name="Assumption Date. 3 8" xfId="717"/>
    <cellStyle name="Assumption Date. 3 9" xfId="718"/>
    <cellStyle name="Assumption Date. 4" xfId="719"/>
    <cellStyle name="Assumption Date. 5" xfId="720"/>
    <cellStyle name="Assumption Date. 6" xfId="721"/>
    <cellStyle name="Assumption Date. 7" xfId="722"/>
    <cellStyle name="Assumption Date. 8" xfId="723"/>
    <cellStyle name="Assumption Date. 9" xfId="724"/>
    <cellStyle name="Assumption Heading." xfId="725"/>
    <cellStyle name="Assumption Heading. 10" xfId="726"/>
    <cellStyle name="Assumption Heading. 11" xfId="727"/>
    <cellStyle name="Assumption Heading. 12" xfId="728"/>
    <cellStyle name="Assumption Heading. 13" xfId="729"/>
    <cellStyle name="Assumption Heading. 14" xfId="730"/>
    <cellStyle name="Assumption Heading. 15" xfId="731"/>
    <cellStyle name="Assumption Heading. 16" xfId="732"/>
    <cellStyle name="Assumption Heading. 17" xfId="733"/>
    <cellStyle name="Assumption Heading. 18" xfId="734"/>
    <cellStyle name="Assumption Heading. 19" xfId="735"/>
    <cellStyle name="Assumption Heading. 2" xfId="736"/>
    <cellStyle name="Assumption Heading. 2 10" xfId="737"/>
    <cellStyle name="Assumption Heading. 2 11" xfId="738"/>
    <cellStyle name="Assumption Heading. 2 12" xfId="739"/>
    <cellStyle name="Assumption Heading. 2 13" xfId="740"/>
    <cellStyle name="Assumption Heading. 2 14" xfId="741"/>
    <cellStyle name="Assumption Heading. 2 15" xfId="742"/>
    <cellStyle name="Assumption Heading. 2 16" xfId="743"/>
    <cellStyle name="Assumption Heading. 2 17" xfId="744"/>
    <cellStyle name="Assumption Heading. 2 18" xfId="745"/>
    <cellStyle name="Assumption Heading. 2 19" xfId="746"/>
    <cellStyle name="Assumption Heading. 2 2" xfId="747"/>
    <cellStyle name="Assumption Heading. 2 2 10" xfId="748"/>
    <cellStyle name="Assumption Heading. 2 2 11" xfId="749"/>
    <cellStyle name="Assumption Heading. 2 2 12" xfId="750"/>
    <cellStyle name="Assumption Heading. 2 2 13" xfId="751"/>
    <cellStyle name="Assumption Heading. 2 2 14" xfId="752"/>
    <cellStyle name="Assumption Heading. 2 2 15" xfId="753"/>
    <cellStyle name="Assumption Heading. 2 2 16" xfId="754"/>
    <cellStyle name="Assumption Heading. 2 2 17" xfId="755"/>
    <cellStyle name="Assumption Heading. 2 2 18" xfId="756"/>
    <cellStyle name="Assumption Heading. 2 2 2" xfId="757"/>
    <cellStyle name="Assumption Heading. 2 2 3" xfId="758"/>
    <cellStyle name="Assumption Heading. 2 2 4" xfId="759"/>
    <cellStyle name="Assumption Heading. 2 2 5" xfId="760"/>
    <cellStyle name="Assumption Heading. 2 2 6" xfId="761"/>
    <cellStyle name="Assumption Heading. 2 2 7" xfId="762"/>
    <cellStyle name="Assumption Heading. 2 2 8" xfId="763"/>
    <cellStyle name="Assumption Heading. 2 2 9" xfId="764"/>
    <cellStyle name="Assumption Heading. 2 3" xfId="765"/>
    <cellStyle name="Assumption Heading. 2 4" xfId="766"/>
    <cellStyle name="Assumption Heading. 2 5" xfId="767"/>
    <cellStyle name="Assumption Heading. 2 6" xfId="768"/>
    <cellStyle name="Assumption Heading. 2 7" xfId="769"/>
    <cellStyle name="Assumption Heading. 2 8" xfId="770"/>
    <cellStyle name="Assumption Heading. 2 9" xfId="771"/>
    <cellStyle name="Assumption Heading. 20" xfId="772"/>
    <cellStyle name="Assumption Heading. 3" xfId="773"/>
    <cellStyle name="Assumption Heading. 3 10" xfId="774"/>
    <cellStyle name="Assumption Heading. 3 11" xfId="775"/>
    <cellStyle name="Assumption Heading. 3 12" xfId="776"/>
    <cellStyle name="Assumption Heading. 3 13" xfId="777"/>
    <cellStyle name="Assumption Heading. 3 14" xfId="778"/>
    <cellStyle name="Assumption Heading. 3 15" xfId="779"/>
    <cellStyle name="Assumption Heading. 3 16" xfId="780"/>
    <cellStyle name="Assumption Heading. 3 17" xfId="781"/>
    <cellStyle name="Assumption Heading. 3 18" xfId="782"/>
    <cellStyle name="Assumption Heading. 3 2" xfId="783"/>
    <cellStyle name="Assumption Heading. 3 3" xfId="784"/>
    <cellStyle name="Assumption Heading. 3 4" xfId="785"/>
    <cellStyle name="Assumption Heading. 3 5" xfId="786"/>
    <cellStyle name="Assumption Heading. 3 6" xfId="787"/>
    <cellStyle name="Assumption Heading. 3 7" xfId="788"/>
    <cellStyle name="Assumption Heading. 3 8" xfId="789"/>
    <cellStyle name="Assumption Heading. 3 9" xfId="790"/>
    <cellStyle name="Assumption Heading. 4" xfId="791"/>
    <cellStyle name="Assumption Heading. 5" xfId="792"/>
    <cellStyle name="Assumption Heading. 6" xfId="793"/>
    <cellStyle name="Assumption Heading. 7" xfId="794"/>
    <cellStyle name="Assumption Heading. 8" xfId="795"/>
    <cellStyle name="Assumption Heading. 9" xfId="796"/>
    <cellStyle name="Assumption Multiple." xfId="797"/>
    <cellStyle name="Assumption Multiple. 10" xfId="798"/>
    <cellStyle name="Assumption Multiple. 11" xfId="799"/>
    <cellStyle name="Assumption Multiple. 12" xfId="800"/>
    <cellStyle name="Assumption Multiple. 13" xfId="801"/>
    <cellStyle name="Assumption Multiple. 14" xfId="802"/>
    <cellStyle name="Assumption Multiple. 15" xfId="803"/>
    <cellStyle name="Assumption Multiple. 16" xfId="804"/>
    <cellStyle name="Assumption Multiple. 17" xfId="805"/>
    <cellStyle name="Assumption Multiple. 18" xfId="806"/>
    <cellStyle name="Assumption Multiple. 19" xfId="807"/>
    <cellStyle name="Assumption Multiple. 2" xfId="808"/>
    <cellStyle name="Assumption Multiple. 2 10" xfId="809"/>
    <cellStyle name="Assumption Multiple. 2 11" xfId="810"/>
    <cellStyle name="Assumption Multiple. 2 12" xfId="811"/>
    <cellStyle name="Assumption Multiple. 2 13" xfId="812"/>
    <cellStyle name="Assumption Multiple. 2 14" xfId="813"/>
    <cellStyle name="Assumption Multiple. 2 15" xfId="814"/>
    <cellStyle name="Assumption Multiple. 2 16" xfId="815"/>
    <cellStyle name="Assumption Multiple. 2 17" xfId="816"/>
    <cellStyle name="Assumption Multiple. 2 18" xfId="817"/>
    <cellStyle name="Assumption Multiple. 2 2" xfId="818"/>
    <cellStyle name="Assumption Multiple. 2 3" xfId="819"/>
    <cellStyle name="Assumption Multiple. 2 4" xfId="820"/>
    <cellStyle name="Assumption Multiple. 2 5" xfId="821"/>
    <cellStyle name="Assumption Multiple. 2 6" xfId="822"/>
    <cellStyle name="Assumption Multiple. 2 7" xfId="823"/>
    <cellStyle name="Assumption Multiple. 2 8" xfId="824"/>
    <cellStyle name="Assumption Multiple. 2 9" xfId="825"/>
    <cellStyle name="Assumption Multiple. 20" xfId="826"/>
    <cellStyle name="Assumption Multiple. 3" xfId="827"/>
    <cellStyle name="Assumption Multiple. 3 10" xfId="828"/>
    <cellStyle name="Assumption Multiple. 3 11" xfId="829"/>
    <cellStyle name="Assumption Multiple. 3 12" xfId="830"/>
    <cellStyle name="Assumption Multiple. 3 13" xfId="831"/>
    <cellStyle name="Assumption Multiple. 3 14" xfId="832"/>
    <cellStyle name="Assumption Multiple. 3 15" xfId="833"/>
    <cellStyle name="Assumption Multiple. 3 16" xfId="834"/>
    <cellStyle name="Assumption Multiple. 3 17" xfId="835"/>
    <cellStyle name="Assumption Multiple. 3 18" xfId="836"/>
    <cellStyle name="Assumption Multiple. 3 2" xfId="837"/>
    <cellStyle name="Assumption Multiple. 3 3" xfId="838"/>
    <cellStyle name="Assumption Multiple. 3 4" xfId="839"/>
    <cellStyle name="Assumption Multiple. 3 5" xfId="840"/>
    <cellStyle name="Assumption Multiple. 3 6" xfId="841"/>
    <cellStyle name="Assumption Multiple. 3 7" xfId="842"/>
    <cellStyle name="Assumption Multiple. 3 8" xfId="843"/>
    <cellStyle name="Assumption Multiple. 3 9" xfId="844"/>
    <cellStyle name="Assumption Multiple. 4" xfId="845"/>
    <cellStyle name="Assumption Multiple. 5" xfId="846"/>
    <cellStyle name="Assumption Multiple. 6" xfId="847"/>
    <cellStyle name="Assumption Multiple. 7" xfId="848"/>
    <cellStyle name="Assumption Multiple. 8" xfId="849"/>
    <cellStyle name="Assumption Multiple. 9" xfId="850"/>
    <cellStyle name="Assumption Number." xfId="851"/>
    <cellStyle name="Assumption Number. 10" xfId="852"/>
    <cellStyle name="Assumption Number. 11" xfId="853"/>
    <cellStyle name="Assumption Number. 12" xfId="854"/>
    <cellStyle name="Assumption Number. 13" xfId="855"/>
    <cellStyle name="Assumption Number. 14" xfId="856"/>
    <cellStyle name="Assumption Number. 15" xfId="857"/>
    <cellStyle name="Assumption Number. 16" xfId="858"/>
    <cellStyle name="Assumption Number. 17" xfId="859"/>
    <cellStyle name="Assumption Number. 18" xfId="860"/>
    <cellStyle name="Assumption Number. 19" xfId="861"/>
    <cellStyle name="Assumption Number. 2" xfId="862"/>
    <cellStyle name="Assumption Number. 2 10" xfId="863"/>
    <cellStyle name="Assumption Number. 2 11" xfId="864"/>
    <cellStyle name="Assumption Number. 2 12" xfId="865"/>
    <cellStyle name="Assumption Number. 2 13" xfId="866"/>
    <cellStyle name="Assumption Number. 2 14" xfId="867"/>
    <cellStyle name="Assumption Number. 2 15" xfId="868"/>
    <cellStyle name="Assumption Number. 2 16" xfId="869"/>
    <cellStyle name="Assumption Number. 2 17" xfId="870"/>
    <cellStyle name="Assumption Number. 2 18" xfId="871"/>
    <cellStyle name="Assumption Number. 2 19" xfId="872"/>
    <cellStyle name="Assumption Number. 2 2" xfId="873"/>
    <cellStyle name="Assumption Number. 2 2 10" xfId="874"/>
    <cellStyle name="Assumption Number. 2 2 11" xfId="875"/>
    <cellStyle name="Assumption Number. 2 2 12" xfId="876"/>
    <cellStyle name="Assumption Number. 2 2 13" xfId="877"/>
    <cellStyle name="Assumption Number. 2 2 14" xfId="878"/>
    <cellStyle name="Assumption Number. 2 2 15" xfId="879"/>
    <cellStyle name="Assumption Number. 2 2 16" xfId="880"/>
    <cellStyle name="Assumption Number. 2 2 17" xfId="881"/>
    <cellStyle name="Assumption Number. 2 2 18" xfId="882"/>
    <cellStyle name="Assumption Number. 2 2 2" xfId="883"/>
    <cellStyle name="Assumption Number. 2 2 3" xfId="884"/>
    <cellStyle name="Assumption Number. 2 2 4" xfId="885"/>
    <cellStyle name="Assumption Number. 2 2 5" xfId="886"/>
    <cellStyle name="Assumption Number. 2 2 6" xfId="887"/>
    <cellStyle name="Assumption Number. 2 2 7" xfId="888"/>
    <cellStyle name="Assumption Number. 2 2 8" xfId="889"/>
    <cellStyle name="Assumption Number. 2 2 9" xfId="890"/>
    <cellStyle name="Assumption Number. 2 3" xfId="891"/>
    <cellStyle name="Assumption Number. 2 4" xfId="892"/>
    <cellStyle name="Assumption Number. 2 5" xfId="893"/>
    <cellStyle name="Assumption Number. 2 6" xfId="894"/>
    <cellStyle name="Assumption Number. 2 7" xfId="895"/>
    <cellStyle name="Assumption Number. 2 8" xfId="896"/>
    <cellStyle name="Assumption Number. 2 9" xfId="897"/>
    <cellStyle name="Assumption Number. 20" xfId="898"/>
    <cellStyle name="Assumption Number. 3" xfId="899"/>
    <cellStyle name="Assumption Number. 3 10" xfId="900"/>
    <cellStyle name="Assumption Number. 3 11" xfId="901"/>
    <cellStyle name="Assumption Number. 3 12" xfId="902"/>
    <cellStyle name="Assumption Number. 3 13" xfId="903"/>
    <cellStyle name="Assumption Number. 3 14" xfId="904"/>
    <cellStyle name="Assumption Number. 3 15" xfId="905"/>
    <cellStyle name="Assumption Number. 3 16" xfId="906"/>
    <cellStyle name="Assumption Number. 3 17" xfId="907"/>
    <cellStyle name="Assumption Number. 3 18" xfId="908"/>
    <cellStyle name="Assumption Number. 3 2" xfId="909"/>
    <cellStyle name="Assumption Number. 3 3" xfId="910"/>
    <cellStyle name="Assumption Number. 3 4" xfId="911"/>
    <cellStyle name="Assumption Number. 3 5" xfId="912"/>
    <cellStyle name="Assumption Number. 3 6" xfId="913"/>
    <cellStyle name="Assumption Number. 3 7" xfId="914"/>
    <cellStyle name="Assumption Number. 3 8" xfId="915"/>
    <cellStyle name="Assumption Number. 3 9" xfId="916"/>
    <cellStyle name="Assumption Number. 4" xfId="917"/>
    <cellStyle name="Assumption Number. 5" xfId="918"/>
    <cellStyle name="Assumption Number. 6" xfId="919"/>
    <cellStyle name="Assumption Number. 7" xfId="920"/>
    <cellStyle name="Assumption Number. 8" xfId="921"/>
    <cellStyle name="Assumption Number. 9" xfId="922"/>
    <cellStyle name="Assumption Percentage." xfId="923"/>
    <cellStyle name="Assumption Percentage. 10" xfId="924"/>
    <cellStyle name="Assumption Percentage. 11" xfId="925"/>
    <cellStyle name="Assumption Percentage. 12" xfId="926"/>
    <cellStyle name="Assumption Percentage. 13" xfId="927"/>
    <cellStyle name="Assumption Percentage. 14" xfId="928"/>
    <cellStyle name="Assumption Percentage. 15" xfId="929"/>
    <cellStyle name="Assumption Percentage. 16" xfId="930"/>
    <cellStyle name="Assumption Percentage. 17" xfId="931"/>
    <cellStyle name="Assumption Percentage. 18" xfId="932"/>
    <cellStyle name="Assumption Percentage. 19" xfId="933"/>
    <cellStyle name="Assumption Percentage. 2" xfId="934"/>
    <cellStyle name="Assumption Percentage. 2 10" xfId="935"/>
    <cellStyle name="Assumption Percentage. 2 11" xfId="936"/>
    <cellStyle name="Assumption Percentage. 2 12" xfId="937"/>
    <cellStyle name="Assumption Percentage. 2 13" xfId="938"/>
    <cellStyle name="Assumption Percentage. 2 14" xfId="939"/>
    <cellStyle name="Assumption Percentage. 2 15" xfId="940"/>
    <cellStyle name="Assumption Percentage. 2 16" xfId="941"/>
    <cellStyle name="Assumption Percentage. 2 17" xfId="942"/>
    <cellStyle name="Assumption Percentage. 2 18" xfId="943"/>
    <cellStyle name="Assumption Percentage. 2 19" xfId="944"/>
    <cellStyle name="Assumption Percentage. 2 2" xfId="945"/>
    <cellStyle name="Assumption Percentage. 2 2 10" xfId="946"/>
    <cellStyle name="Assumption Percentage. 2 2 11" xfId="947"/>
    <cellStyle name="Assumption Percentage. 2 2 12" xfId="948"/>
    <cellStyle name="Assumption Percentage. 2 2 13" xfId="949"/>
    <cellStyle name="Assumption Percentage. 2 2 14" xfId="950"/>
    <cellStyle name="Assumption Percentage. 2 2 15" xfId="951"/>
    <cellStyle name="Assumption Percentage. 2 2 16" xfId="952"/>
    <cellStyle name="Assumption Percentage. 2 2 17" xfId="953"/>
    <cellStyle name="Assumption Percentage. 2 2 18" xfId="954"/>
    <cellStyle name="Assumption Percentage. 2 2 2" xfId="955"/>
    <cellStyle name="Assumption Percentage. 2 2 3" xfId="956"/>
    <cellStyle name="Assumption Percentage. 2 2 4" xfId="957"/>
    <cellStyle name="Assumption Percentage. 2 2 5" xfId="958"/>
    <cellStyle name="Assumption Percentage. 2 2 6" xfId="959"/>
    <cellStyle name="Assumption Percentage. 2 2 7" xfId="960"/>
    <cellStyle name="Assumption Percentage. 2 2 8" xfId="961"/>
    <cellStyle name="Assumption Percentage. 2 2 9" xfId="962"/>
    <cellStyle name="Assumption Percentage. 2 3" xfId="963"/>
    <cellStyle name="Assumption Percentage. 2 4" xfId="964"/>
    <cellStyle name="Assumption Percentage. 2 5" xfId="965"/>
    <cellStyle name="Assumption Percentage. 2 6" xfId="966"/>
    <cellStyle name="Assumption Percentage. 2 7" xfId="967"/>
    <cellStyle name="Assumption Percentage. 2 8" xfId="968"/>
    <cellStyle name="Assumption Percentage. 2 9" xfId="969"/>
    <cellStyle name="Assumption Percentage. 20" xfId="970"/>
    <cellStyle name="Assumption Percentage. 3" xfId="971"/>
    <cellStyle name="Assumption Percentage. 3 10" xfId="972"/>
    <cellStyle name="Assumption Percentage. 3 11" xfId="973"/>
    <cellStyle name="Assumption Percentage. 3 12" xfId="974"/>
    <cellStyle name="Assumption Percentage. 3 13" xfId="975"/>
    <cellStyle name="Assumption Percentage. 3 14" xfId="976"/>
    <cellStyle name="Assumption Percentage. 3 15" xfId="977"/>
    <cellStyle name="Assumption Percentage. 3 16" xfId="978"/>
    <cellStyle name="Assumption Percentage. 3 17" xfId="979"/>
    <cellStyle name="Assumption Percentage. 3 18" xfId="980"/>
    <cellStyle name="Assumption Percentage. 3 2" xfId="981"/>
    <cellStyle name="Assumption Percentage. 3 3" xfId="982"/>
    <cellStyle name="Assumption Percentage. 3 4" xfId="983"/>
    <cellStyle name="Assumption Percentage. 3 5" xfId="984"/>
    <cellStyle name="Assumption Percentage. 3 6" xfId="985"/>
    <cellStyle name="Assumption Percentage. 3 7" xfId="986"/>
    <cellStyle name="Assumption Percentage. 3 8" xfId="987"/>
    <cellStyle name="Assumption Percentage. 3 9" xfId="988"/>
    <cellStyle name="Assumption Percentage. 4" xfId="989"/>
    <cellStyle name="Assumption Percentage. 5" xfId="990"/>
    <cellStyle name="Assumption Percentage. 6" xfId="991"/>
    <cellStyle name="Assumption Percentage. 7" xfId="992"/>
    <cellStyle name="Assumption Percentage. 8" xfId="993"/>
    <cellStyle name="Assumption Percentage. 9" xfId="994"/>
    <cellStyle name="Assumption Year." xfId="995"/>
    <cellStyle name="Assumption Year. 10" xfId="996"/>
    <cellStyle name="Assumption Year. 11" xfId="997"/>
    <cellStyle name="Assumption Year. 12" xfId="998"/>
    <cellStyle name="Assumption Year. 13" xfId="999"/>
    <cellStyle name="Assumption Year. 14" xfId="1000"/>
    <cellStyle name="Assumption Year. 15" xfId="1001"/>
    <cellStyle name="Assumption Year. 16" xfId="1002"/>
    <cellStyle name="Assumption Year. 17" xfId="1003"/>
    <cellStyle name="Assumption Year. 18" xfId="1004"/>
    <cellStyle name="Assumption Year. 19" xfId="1005"/>
    <cellStyle name="Assumption Year. 2" xfId="1006"/>
    <cellStyle name="Assumption Year. 2 10" xfId="1007"/>
    <cellStyle name="Assumption Year. 2 11" xfId="1008"/>
    <cellStyle name="Assumption Year. 2 12" xfId="1009"/>
    <cellStyle name="Assumption Year. 2 13" xfId="1010"/>
    <cellStyle name="Assumption Year. 2 14" xfId="1011"/>
    <cellStyle name="Assumption Year. 2 15" xfId="1012"/>
    <cellStyle name="Assumption Year. 2 16" xfId="1013"/>
    <cellStyle name="Assumption Year. 2 17" xfId="1014"/>
    <cellStyle name="Assumption Year. 2 18" xfId="1015"/>
    <cellStyle name="Assumption Year. 2 2" xfId="1016"/>
    <cellStyle name="Assumption Year. 2 3" xfId="1017"/>
    <cellStyle name="Assumption Year. 2 4" xfId="1018"/>
    <cellStyle name="Assumption Year. 2 5" xfId="1019"/>
    <cellStyle name="Assumption Year. 2 6" xfId="1020"/>
    <cellStyle name="Assumption Year. 2 7" xfId="1021"/>
    <cellStyle name="Assumption Year. 2 8" xfId="1022"/>
    <cellStyle name="Assumption Year. 2 9" xfId="1023"/>
    <cellStyle name="Assumption Year. 20" xfId="1024"/>
    <cellStyle name="Assumption Year. 3" xfId="1025"/>
    <cellStyle name="Assumption Year. 3 10" xfId="1026"/>
    <cellStyle name="Assumption Year. 3 11" xfId="1027"/>
    <cellStyle name="Assumption Year. 3 12" xfId="1028"/>
    <cellStyle name="Assumption Year. 3 13" xfId="1029"/>
    <cellStyle name="Assumption Year. 3 14" xfId="1030"/>
    <cellStyle name="Assumption Year. 3 15" xfId="1031"/>
    <cellStyle name="Assumption Year. 3 16" xfId="1032"/>
    <cellStyle name="Assumption Year. 3 17" xfId="1033"/>
    <cellStyle name="Assumption Year. 3 18" xfId="1034"/>
    <cellStyle name="Assumption Year. 3 2" xfId="1035"/>
    <cellStyle name="Assumption Year. 3 3" xfId="1036"/>
    <cellStyle name="Assumption Year. 3 4" xfId="1037"/>
    <cellStyle name="Assumption Year. 3 5" xfId="1038"/>
    <cellStyle name="Assumption Year. 3 6" xfId="1039"/>
    <cellStyle name="Assumption Year. 3 7" xfId="1040"/>
    <cellStyle name="Assumption Year. 3 8" xfId="1041"/>
    <cellStyle name="Assumption Year. 3 9" xfId="1042"/>
    <cellStyle name="Assumption Year. 4" xfId="1043"/>
    <cellStyle name="Assumption Year. 5" xfId="1044"/>
    <cellStyle name="Assumption Year. 6" xfId="1045"/>
    <cellStyle name="Assumption Year. 7" xfId="1046"/>
    <cellStyle name="Assumption Year. 8" xfId="1047"/>
    <cellStyle name="Assumption Year. 9" xfId="1048"/>
    <cellStyle name="Assumptions Center Currency" xfId="1049"/>
    <cellStyle name="Assumptions Center Currency 2" xfId="1050"/>
    <cellStyle name="Assumptions Center Currency 2 2" xfId="1051"/>
    <cellStyle name="Assumptions Center Currency 2 3" xfId="1052"/>
    <cellStyle name="Assumptions Center Currency 2 4" xfId="1053"/>
    <cellStyle name="Assumptions Center Currency 3" xfId="1054"/>
    <cellStyle name="Assumptions Center Currency 4" xfId="1055"/>
    <cellStyle name="Assumptions Center Currency 5" xfId="1056"/>
    <cellStyle name="Assumptions Center Currency 6" xfId="1057"/>
    <cellStyle name="Assumptions Center Currency 7" xfId="1058"/>
    <cellStyle name="Assumptions Center Currency 8" xfId="1059"/>
    <cellStyle name="Assumptions Center Currency_7_11 Consolidated Budget Model 091112 WITH INTERFACE" xfId="1060"/>
    <cellStyle name="Assumptions Center Date" xfId="1061"/>
    <cellStyle name="Assumptions Center Date 2" xfId="1062"/>
    <cellStyle name="Assumptions Center Date 2 2" xfId="1063"/>
    <cellStyle name="Assumptions Center Date 2 3" xfId="1064"/>
    <cellStyle name="Assumptions Center Date 2 4" xfId="1065"/>
    <cellStyle name="Assumptions Center Date 3" xfId="1066"/>
    <cellStyle name="Assumptions Center Date 4" xfId="1067"/>
    <cellStyle name="Assumptions Center Date 5" xfId="1068"/>
    <cellStyle name="Assumptions Center Date 6" xfId="1069"/>
    <cellStyle name="Assumptions Center Date 7" xfId="1070"/>
    <cellStyle name="Assumptions Center Date 8" xfId="1071"/>
    <cellStyle name="Assumptions Center Date_7_11 Consolidated Budget Model 091112 WITH INTERFACE" xfId="1072"/>
    <cellStyle name="Assumptions Center Multiple" xfId="1073"/>
    <cellStyle name="Assumptions Center Multiple 2" xfId="1074"/>
    <cellStyle name="Assumptions Center Multiple 2 2" xfId="1075"/>
    <cellStyle name="Assumptions Center Multiple 2 3" xfId="1076"/>
    <cellStyle name="Assumptions Center Multiple 2 4" xfId="1077"/>
    <cellStyle name="Assumptions Center Multiple 3" xfId="1078"/>
    <cellStyle name="Assumptions Center Multiple 4" xfId="1079"/>
    <cellStyle name="Assumptions Center Multiple 5" xfId="1080"/>
    <cellStyle name="Assumptions Center Multiple 6" xfId="1081"/>
    <cellStyle name="Assumptions Center Multiple 7" xfId="1082"/>
    <cellStyle name="Assumptions Center Multiple 8" xfId="1083"/>
    <cellStyle name="Assumptions Center Multiple_7_11 Consolidated Budget Model 091112 WITH INTERFACE" xfId="1084"/>
    <cellStyle name="Assumptions Center Number" xfId="1085"/>
    <cellStyle name="Assumptions Center Number 2" xfId="1086"/>
    <cellStyle name="Assumptions Center Number 2 2" xfId="1087"/>
    <cellStyle name="Assumptions Center Number 2 3" xfId="1088"/>
    <cellStyle name="Assumptions Center Number 2 4" xfId="1089"/>
    <cellStyle name="Assumptions Center Number 3" xfId="1090"/>
    <cellStyle name="Assumptions Center Number 4" xfId="1091"/>
    <cellStyle name="Assumptions Center Number 5" xfId="1092"/>
    <cellStyle name="Assumptions Center Number 6" xfId="1093"/>
    <cellStyle name="Assumptions Center Number 7" xfId="1094"/>
    <cellStyle name="Assumptions Center Number 8" xfId="1095"/>
    <cellStyle name="Assumptions Center Number_7_11 Consolidated Budget Model 091112 WITH INTERFACE" xfId="1096"/>
    <cellStyle name="Assumptions Center Percentage" xfId="1097"/>
    <cellStyle name="Assumptions Center Percentage 2" xfId="1098"/>
    <cellStyle name="Assumptions Center Percentage 2 2" xfId="1099"/>
    <cellStyle name="Assumptions Center Percentage 2 3" xfId="1100"/>
    <cellStyle name="Assumptions Center Percentage 2 4" xfId="1101"/>
    <cellStyle name="Assumptions Center Percentage 3" xfId="1102"/>
    <cellStyle name="Assumptions Center Percentage 4" xfId="1103"/>
    <cellStyle name="Assumptions Center Percentage 5" xfId="1104"/>
    <cellStyle name="Assumptions Center Percentage 6" xfId="1105"/>
    <cellStyle name="Assumptions Center Percentage 7" xfId="1106"/>
    <cellStyle name="Assumptions Center Percentage 8" xfId="1107"/>
    <cellStyle name="Assumptions Center Percentage_7_11 Consolidated Budget Model 091112 WITH INTERFACE" xfId="1108"/>
    <cellStyle name="Assumptions Center Year" xfId="1109"/>
    <cellStyle name="Assumptions Center Year 2" xfId="1110"/>
    <cellStyle name="Assumptions Center Year 2 2" xfId="1111"/>
    <cellStyle name="Assumptions Center Year 2 3" xfId="1112"/>
    <cellStyle name="Assumptions Center Year 2 4" xfId="1113"/>
    <cellStyle name="Assumptions Center Year 3" xfId="1114"/>
    <cellStyle name="Assumptions Center Year 4" xfId="1115"/>
    <cellStyle name="Assumptions Center Year 5" xfId="1116"/>
    <cellStyle name="Assumptions Center Year 6" xfId="1117"/>
    <cellStyle name="Assumptions Center Year 7" xfId="1118"/>
    <cellStyle name="Assumptions Center Year 8" xfId="1119"/>
    <cellStyle name="Assumptions Center Year_7_11 Consolidated Budget Model 091112 WITH INTERFACE" xfId="1120"/>
    <cellStyle name="Assumptions Forecast Currency" xfId="1121"/>
    <cellStyle name="Assumptions Forecast Date" xfId="1122"/>
    <cellStyle name="Assumptions Forecast Multiple" xfId="1123"/>
    <cellStyle name="Assumptions Forecast Number" xfId="1124"/>
    <cellStyle name="Assumptions Forecast Percentage" xfId="1125"/>
    <cellStyle name="Assumptions Forecast Title / Name" xfId="1126"/>
    <cellStyle name="Assumptions Forecast Year" xfId="1127"/>
    <cellStyle name="Assumptions Heading" xfId="1128"/>
    <cellStyle name="Assumptions Heading 2" xfId="1129"/>
    <cellStyle name="Assumptions Heading 2 2" xfId="1130"/>
    <cellStyle name="Assumptions Heading 2 3" xfId="1131"/>
    <cellStyle name="Assumptions Heading 2 4" xfId="1132"/>
    <cellStyle name="Assumptions Heading 3" xfId="1133"/>
    <cellStyle name="Assumptions Heading 3 2" xfId="1134"/>
    <cellStyle name="Assumptions Heading 3 3" xfId="1135"/>
    <cellStyle name="Assumptions Heading 3 4" xfId="1136"/>
    <cellStyle name="Assumptions Heading 4" xfId="1137"/>
    <cellStyle name="Assumptions Heading 5" xfId="1138"/>
    <cellStyle name="Assumptions Heading 5 2" xfId="1139"/>
    <cellStyle name="Assumptions Heading 5 3" xfId="1140"/>
    <cellStyle name="Assumptions Heading 5 4" xfId="1141"/>
    <cellStyle name="Assumptions Heading 6" xfId="1142"/>
    <cellStyle name="Assumptions Heading 7" xfId="1143"/>
    <cellStyle name="Assumptions Heading 8" xfId="1144"/>
    <cellStyle name="Assumptions Heading_7_11 Consolidated Budget Model 091112 WITH INTERFACE" xfId="1145"/>
    <cellStyle name="Assumptions Middle Currency" xfId="1146"/>
    <cellStyle name="Assumptions Middle Date" xfId="1147"/>
    <cellStyle name="Assumptions Middle Multiple" xfId="1148"/>
    <cellStyle name="Assumptions Middle Number" xfId="1149"/>
    <cellStyle name="Assumptions Middle Percentage" xfId="1150"/>
    <cellStyle name="Assumptions Middle Title / Name" xfId="1151"/>
    <cellStyle name="Assumptions Middle Year" xfId="1152"/>
    <cellStyle name="Assumptions Right Currency" xfId="1153"/>
    <cellStyle name="Assumptions Right Currency 2" xfId="1154"/>
    <cellStyle name="Assumptions Right Currency 2 2" xfId="1155"/>
    <cellStyle name="Assumptions Right Currency 2 3" xfId="1156"/>
    <cellStyle name="Assumptions Right Currency 2 4" xfId="1157"/>
    <cellStyle name="Assumptions Right Currency 3" xfId="1158"/>
    <cellStyle name="Assumptions Right Currency 4" xfId="1159"/>
    <cellStyle name="Assumptions Right Currency 5" xfId="1160"/>
    <cellStyle name="Assumptions Right Currency 6" xfId="1161"/>
    <cellStyle name="Assumptions Right Currency 7" xfId="1162"/>
    <cellStyle name="Assumptions Right Currency 8" xfId="1163"/>
    <cellStyle name="Assumptions Right Currency_7_11 Consolidated Budget Model 091112 WITH INTERFACE" xfId="1164"/>
    <cellStyle name="Assumptions Right Date" xfId="1165"/>
    <cellStyle name="Assumptions Right Date 2" xfId="1166"/>
    <cellStyle name="Assumptions Right Date 2 2" xfId="1167"/>
    <cellStyle name="Assumptions Right Date 2 3" xfId="1168"/>
    <cellStyle name="Assumptions Right Date 2 4" xfId="1169"/>
    <cellStyle name="Assumptions Right Date 3" xfId="1170"/>
    <cellStyle name="Assumptions Right Date 4" xfId="1171"/>
    <cellStyle name="Assumptions Right Date 5" xfId="1172"/>
    <cellStyle name="Assumptions Right Date 6" xfId="1173"/>
    <cellStyle name="Assumptions Right Date 7" xfId="1174"/>
    <cellStyle name="Assumptions Right Date 8" xfId="1175"/>
    <cellStyle name="Assumptions Right Date_7_11 Consolidated Budget Model 091112 WITH INTERFACE" xfId="1176"/>
    <cellStyle name="Assumptions Right Multiple" xfId="1177"/>
    <cellStyle name="Assumptions Right Multiple 2" xfId="1178"/>
    <cellStyle name="Assumptions Right Multiple 2 2" xfId="1179"/>
    <cellStyle name="Assumptions Right Multiple 2 3" xfId="1180"/>
    <cellStyle name="Assumptions Right Multiple 2 4" xfId="1181"/>
    <cellStyle name="Assumptions Right Multiple 3" xfId="1182"/>
    <cellStyle name="Assumptions Right Multiple 4" xfId="1183"/>
    <cellStyle name="Assumptions Right Multiple 5" xfId="1184"/>
    <cellStyle name="Assumptions Right Multiple 6" xfId="1185"/>
    <cellStyle name="Assumptions Right Multiple 7" xfId="1186"/>
    <cellStyle name="Assumptions Right Multiple 8" xfId="1187"/>
    <cellStyle name="Assumptions Right Multiple_7_11 Consolidated Budget Model 091112 WITH INTERFACE" xfId="1188"/>
    <cellStyle name="Assumptions Right Number" xfId="67"/>
    <cellStyle name="Assumptions Right Number 2" xfId="1189"/>
    <cellStyle name="Assumptions Right Number 2 2" xfId="1190"/>
    <cellStyle name="Assumptions Right Number 2 3" xfId="1191"/>
    <cellStyle name="Assumptions Right Number 2 4" xfId="1192"/>
    <cellStyle name="Assumptions Right Number 3" xfId="1193"/>
    <cellStyle name="Assumptions Right Number 4" xfId="1194"/>
    <cellStyle name="Assumptions Right Number 5" xfId="1195"/>
    <cellStyle name="Assumptions Right Number 6" xfId="1196"/>
    <cellStyle name="Assumptions Right Number 7" xfId="1197"/>
    <cellStyle name="Assumptions Right Number 8" xfId="1198"/>
    <cellStyle name="Assumptions Right Number_7_11 Consolidated Budget Model 091112 WITH INTERFACE" xfId="1199"/>
    <cellStyle name="Assumptions Right Percentage" xfId="1200"/>
    <cellStyle name="Assumptions Right Percentage 2" xfId="1201"/>
    <cellStyle name="Assumptions Right Percentage 2 2" xfId="1202"/>
    <cellStyle name="Assumptions Right Percentage 2 3" xfId="1203"/>
    <cellStyle name="Assumptions Right Percentage 2 4" xfId="1204"/>
    <cellStyle name="Assumptions Right Percentage 3" xfId="1205"/>
    <cellStyle name="Assumptions Right Percentage 4" xfId="1206"/>
    <cellStyle name="Assumptions Right Percentage 5" xfId="1207"/>
    <cellStyle name="Assumptions Right Percentage 6" xfId="1208"/>
    <cellStyle name="Assumptions Right Percentage 7" xfId="1209"/>
    <cellStyle name="Assumptions Right Percentage 8" xfId="1210"/>
    <cellStyle name="Assumptions Right Percentage_6. Ass-Fin" xfId="1211"/>
    <cellStyle name="Assumptions Right Year" xfId="1212"/>
    <cellStyle name="Assumptions Right Year 2" xfId="1213"/>
    <cellStyle name="Assumptions Right Year 2 2" xfId="1214"/>
    <cellStyle name="Assumptions Right Year 2 3" xfId="1215"/>
    <cellStyle name="Assumptions Right Year 2 4" xfId="1216"/>
    <cellStyle name="Assumptions Right Year 3" xfId="1217"/>
    <cellStyle name="Assumptions Right Year 4" xfId="1218"/>
    <cellStyle name="Assumptions Right Year 5" xfId="1219"/>
    <cellStyle name="Assumptions Right Year 6" xfId="1220"/>
    <cellStyle name="Assumptions Right Year 7" xfId="1221"/>
    <cellStyle name="Assumptions Right Year 8" xfId="1222"/>
    <cellStyle name="Assumptions Right Year_7_11 Consolidated Budget Model 091112 WITH INTERFACE" xfId="1223"/>
    <cellStyle name="AussieDate" xfId="1224"/>
    <cellStyle name="B79812_.wvu.PrintTitlest" xfId="68"/>
    <cellStyle name="Bad 2" xfId="69"/>
    <cellStyle name="Bad 2 2" xfId="1225"/>
    <cellStyle name="Bad 3" xfId="1226"/>
    <cellStyle name="Bad 4" xfId="1227"/>
    <cellStyle name="Bad 5" xfId="1228"/>
    <cellStyle name="Bad 6" xfId="1229"/>
    <cellStyle name="banner" xfId="1230"/>
    <cellStyle name="Black" xfId="70"/>
    <cellStyle name="Blank" xfId="1231"/>
    <cellStyle name="Blockout" xfId="71"/>
    <cellStyle name="Blockout 2" xfId="72"/>
    <cellStyle name="Blockout 3" xfId="1232"/>
    <cellStyle name="Blue" xfId="73"/>
    <cellStyle name="Bold/Border" xfId="1233"/>
    <cellStyle name="Bold/Border 2" xfId="1234"/>
    <cellStyle name="Bold/Border 2 2" xfId="1235"/>
    <cellStyle name="Bold/Border 2 2 2" xfId="1236"/>
    <cellStyle name="Bold/Border 2 2 2 2" xfId="1237"/>
    <cellStyle name="Bold/Border 2 2 3" xfId="1238"/>
    <cellStyle name="Bold/Border 2 3" xfId="1239"/>
    <cellStyle name="Bold/Border 2 3 2" xfId="1240"/>
    <cellStyle name="Bold/Border 2 3 2 2" xfId="1241"/>
    <cellStyle name="Bold/Border 2 3 3" xfId="1242"/>
    <cellStyle name="Bold/Border 2 4" xfId="1243"/>
    <cellStyle name="Bold/Border 2 4 2" xfId="1244"/>
    <cellStyle name="Bold/Border 2 5" xfId="1245"/>
    <cellStyle name="Bold/Border 3" xfId="1246"/>
    <cellStyle name="Bold/Border 3 2" xfId="1247"/>
    <cellStyle name="Bold/Border 4" xfId="1248"/>
    <cellStyle name="Border" xfId="1249"/>
    <cellStyle name="Border 2" xfId="1250"/>
    <cellStyle name="Border 2 2" xfId="1251"/>
    <cellStyle name="Border 2 3" xfId="1252"/>
    <cellStyle name="Border 2 4" xfId="1253"/>
    <cellStyle name="Border 2 5" xfId="1254"/>
    <cellStyle name="Border 3" xfId="1255"/>
    <cellStyle name="Border 3 2" xfId="1256"/>
    <cellStyle name="Border 3 3" xfId="1257"/>
    <cellStyle name="Border 3 4" xfId="1258"/>
    <cellStyle name="Border 3 5" xfId="1259"/>
    <cellStyle name="Border 4" xfId="1260"/>
    <cellStyle name="Border 5" xfId="1261"/>
    <cellStyle name="Border 6" xfId="1262"/>
    <cellStyle name="Border 7" xfId="1263"/>
    <cellStyle name="Border Heavy" xfId="1264"/>
    <cellStyle name="Border Heavy 2" xfId="1265"/>
    <cellStyle name="Border Thin" xfId="1266"/>
    <cellStyle name="Border Thin 2" xfId="1267"/>
    <cellStyle name="Border Thin 2 2" xfId="1268"/>
    <cellStyle name="Border Thin 2 3" xfId="1269"/>
    <cellStyle name="Border_1106 v1.4 MGH Corporate Model Hybrid v5c" xfId="1270"/>
    <cellStyle name="Branch" xfId="1271"/>
    <cellStyle name="Brand Default" xfId="1272"/>
    <cellStyle name="Brand Subtitle with Underline" xfId="1273"/>
    <cellStyle name="Brand Subtitle with Underline 2" xfId="1274"/>
    <cellStyle name="Brand Title" xfId="1275"/>
    <cellStyle name="Bullet" xfId="1276"/>
    <cellStyle name="Calc Currency (0)" xfId="1277"/>
    <cellStyle name="Calc Currency (2)" xfId="1278"/>
    <cellStyle name="Calc Percent (0)" xfId="1279"/>
    <cellStyle name="Calc Percent (1)" xfId="1280"/>
    <cellStyle name="Calc Percent (2)" xfId="1281"/>
    <cellStyle name="Calc Units (0)" xfId="1282"/>
    <cellStyle name="Calc Units (1)" xfId="1283"/>
    <cellStyle name="Calc Units (2)" xfId="1284"/>
    <cellStyle name="CALC_ErrChk" xfId="1285"/>
    <cellStyle name="Calcs_Divider" xfId="1286"/>
    <cellStyle name="calculated" xfId="1287"/>
    <cellStyle name="Calculation 2" xfId="74"/>
    <cellStyle name="Calculation 2 10" xfId="1288"/>
    <cellStyle name="Calculation 2 10 2" xfId="1289"/>
    <cellStyle name="Calculation 2 10 2 2" xfId="1290"/>
    <cellStyle name="Calculation 2 10 2 3" xfId="1291"/>
    <cellStyle name="Calculation 2 10 2 4" xfId="1292"/>
    <cellStyle name="Calculation 2 10 2 5" xfId="1293"/>
    <cellStyle name="Calculation 2 10 2 6" xfId="1294"/>
    <cellStyle name="Calculation 2 10 2 7" xfId="1295"/>
    <cellStyle name="Calculation 2 10 3" xfId="1296"/>
    <cellStyle name="Calculation 2 10 4" xfId="1297"/>
    <cellStyle name="Calculation 2 10 5" xfId="1298"/>
    <cellStyle name="Calculation 2 11" xfId="1299"/>
    <cellStyle name="Calculation 2 11 2" xfId="1300"/>
    <cellStyle name="Calculation 2 11 2 2" xfId="1301"/>
    <cellStyle name="Calculation 2 11 2 3" xfId="1302"/>
    <cellStyle name="Calculation 2 11 2 4" xfId="1303"/>
    <cellStyle name="Calculation 2 11 2 5" xfId="1304"/>
    <cellStyle name="Calculation 2 11 2 6" xfId="1305"/>
    <cellStyle name="Calculation 2 11 2 7" xfId="1306"/>
    <cellStyle name="Calculation 2 11 3" xfId="1307"/>
    <cellStyle name="Calculation 2 11 4" xfId="1308"/>
    <cellStyle name="Calculation 2 11 5" xfId="1309"/>
    <cellStyle name="Calculation 2 12" xfId="1310"/>
    <cellStyle name="Calculation 2 12 2" xfId="1311"/>
    <cellStyle name="Calculation 2 12 2 2" xfId="1312"/>
    <cellStyle name="Calculation 2 12 2 3" xfId="1313"/>
    <cellStyle name="Calculation 2 12 2 4" xfId="1314"/>
    <cellStyle name="Calculation 2 12 2 5" xfId="1315"/>
    <cellStyle name="Calculation 2 12 2 6" xfId="1316"/>
    <cellStyle name="Calculation 2 12 2 7" xfId="1317"/>
    <cellStyle name="Calculation 2 12 3" xfId="1318"/>
    <cellStyle name="Calculation 2 12 4" xfId="1319"/>
    <cellStyle name="Calculation 2 12 5" xfId="1320"/>
    <cellStyle name="Calculation 2 13" xfId="1321"/>
    <cellStyle name="Calculation 2 13 2" xfId="1322"/>
    <cellStyle name="Calculation 2 13 2 2" xfId="1323"/>
    <cellStyle name="Calculation 2 13 2 3" xfId="1324"/>
    <cellStyle name="Calculation 2 13 2 4" xfId="1325"/>
    <cellStyle name="Calculation 2 13 2 5" xfId="1326"/>
    <cellStyle name="Calculation 2 13 2 6" xfId="1327"/>
    <cellStyle name="Calculation 2 13 2 7" xfId="1328"/>
    <cellStyle name="Calculation 2 13 3" xfId="1329"/>
    <cellStyle name="Calculation 2 13 4" xfId="1330"/>
    <cellStyle name="Calculation 2 13 5" xfId="1331"/>
    <cellStyle name="Calculation 2 14" xfId="1332"/>
    <cellStyle name="Calculation 2 14 2" xfId="1333"/>
    <cellStyle name="Calculation 2 14 3" xfId="1334"/>
    <cellStyle name="Calculation 2 14 4" xfId="1335"/>
    <cellStyle name="Calculation 2 14 5" xfId="1336"/>
    <cellStyle name="Calculation 2 14 6" xfId="1337"/>
    <cellStyle name="Calculation 2 14 7" xfId="1338"/>
    <cellStyle name="Calculation 2 14 8" xfId="1339"/>
    <cellStyle name="Calculation 2 15" xfId="1340"/>
    <cellStyle name="Calculation 2 15 2" xfId="1341"/>
    <cellStyle name="Calculation 2 15 3" xfId="1342"/>
    <cellStyle name="Calculation 2 15 4" xfId="1343"/>
    <cellStyle name="Calculation 2 15 5" xfId="1344"/>
    <cellStyle name="Calculation 2 15 6" xfId="1345"/>
    <cellStyle name="Calculation 2 15 7" xfId="1346"/>
    <cellStyle name="Calculation 2 16" xfId="1347"/>
    <cellStyle name="Calculation 2 16 2" xfId="1348"/>
    <cellStyle name="Calculation 2 16 3" xfId="1349"/>
    <cellStyle name="Calculation 2 16 4" xfId="1350"/>
    <cellStyle name="Calculation 2 16 5" xfId="1351"/>
    <cellStyle name="Calculation 2 17" xfId="1352"/>
    <cellStyle name="Calculation 2 17 2" xfId="1353"/>
    <cellStyle name="Calculation 2 17 3" xfId="1354"/>
    <cellStyle name="Calculation 2 17 4" xfId="1355"/>
    <cellStyle name="Calculation 2 17 5" xfId="1356"/>
    <cellStyle name="Calculation 2 18" xfId="1357"/>
    <cellStyle name="Calculation 2 18 2" xfId="1358"/>
    <cellStyle name="Calculation 2 18 3" xfId="1359"/>
    <cellStyle name="Calculation 2 18 4" xfId="1360"/>
    <cellStyle name="Calculation 2 18 5" xfId="1361"/>
    <cellStyle name="Calculation 2 19" xfId="1362"/>
    <cellStyle name="Calculation 2 2" xfId="1363"/>
    <cellStyle name="Calculation 2 2 10" xfId="1364"/>
    <cellStyle name="Calculation 2 2 10 2" xfId="1365"/>
    <cellStyle name="Calculation 2 2 10 2 2" xfId="1366"/>
    <cellStyle name="Calculation 2 2 10 2 3" xfId="1367"/>
    <cellStyle name="Calculation 2 2 10 2 4" xfId="1368"/>
    <cellStyle name="Calculation 2 2 10 2 5" xfId="1369"/>
    <cellStyle name="Calculation 2 2 10 2 6" xfId="1370"/>
    <cellStyle name="Calculation 2 2 10 2 7" xfId="1371"/>
    <cellStyle name="Calculation 2 2 10 3" xfId="1372"/>
    <cellStyle name="Calculation 2 2 10 4" xfId="1373"/>
    <cellStyle name="Calculation 2 2 10 5" xfId="1374"/>
    <cellStyle name="Calculation 2 2 11" xfId="1375"/>
    <cellStyle name="Calculation 2 2 11 2" xfId="1376"/>
    <cellStyle name="Calculation 2 2 11 2 2" xfId="1377"/>
    <cellStyle name="Calculation 2 2 11 2 3" xfId="1378"/>
    <cellStyle name="Calculation 2 2 11 2 4" xfId="1379"/>
    <cellStyle name="Calculation 2 2 11 2 5" xfId="1380"/>
    <cellStyle name="Calculation 2 2 11 2 6" xfId="1381"/>
    <cellStyle name="Calculation 2 2 11 2 7" xfId="1382"/>
    <cellStyle name="Calculation 2 2 11 3" xfId="1383"/>
    <cellStyle name="Calculation 2 2 11 4" xfId="1384"/>
    <cellStyle name="Calculation 2 2 11 5" xfId="1385"/>
    <cellStyle name="Calculation 2 2 12" xfId="1386"/>
    <cellStyle name="Calculation 2 2 12 2" xfId="1387"/>
    <cellStyle name="Calculation 2 2 12 3" xfId="1388"/>
    <cellStyle name="Calculation 2 2 12 4" xfId="1389"/>
    <cellStyle name="Calculation 2 2 12 5" xfId="1390"/>
    <cellStyle name="Calculation 2 2 12 6" xfId="1391"/>
    <cellStyle name="Calculation 2 2 12 7" xfId="1392"/>
    <cellStyle name="Calculation 2 2 12 8" xfId="1393"/>
    <cellStyle name="Calculation 2 2 13" xfId="1394"/>
    <cellStyle name="Calculation 2 2 13 2" xfId="1395"/>
    <cellStyle name="Calculation 2 2 13 3" xfId="1396"/>
    <cellStyle name="Calculation 2 2 13 4" xfId="1397"/>
    <cellStyle name="Calculation 2 2 13 5" xfId="1398"/>
    <cellStyle name="Calculation 2 2 13 6" xfId="1399"/>
    <cellStyle name="Calculation 2 2 13 7" xfId="1400"/>
    <cellStyle name="Calculation 2 2 14" xfId="1401"/>
    <cellStyle name="Calculation 2 2 14 2" xfId="1402"/>
    <cellStyle name="Calculation 2 2 14 3" xfId="1403"/>
    <cellStyle name="Calculation 2 2 14 4" xfId="1404"/>
    <cellStyle name="Calculation 2 2 14 5" xfId="1405"/>
    <cellStyle name="Calculation 2 2 15" xfId="1406"/>
    <cellStyle name="Calculation 2 2 15 2" xfId="1407"/>
    <cellStyle name="Calculation 2 2 15 3" xfId="1408"/>
    <cellStyle name="Calculation 2 2 15 4" xfId="1409"/>
    <cellStyle name="Calculation 2 2 15 5" xfId="1410"/>
    <cellStyle name="Calculation 2 2 16" xfId="1411"/>
    <cellStyle name="Calculation 2 2 16 2" xfId="1412"/>
    <cellStyle name="Calculation 2 2 16 3" xfId="1413"/>
    <cellStyle name="Calculation 2 2 16 4" xfId="1414"/>
    <cellStyle name="Calculation 2 2 16 5" xfId="1415"/>
    <cellStyle name="Calculation 2 2 17" xfId="1416"/>
    <cellStyle name="Calculation 2 2 17 2" xfId="1417"/>
    <cellStyle name="Calculation 2 2 17 3" xfId="1418"/>
    <cellStyle name="Calculation 2 2 17 4" xfId="1419"/>
    <cellStyle name="Calculation 2 2 17 5" xfId="1420"/>
    <cellStyle name="Calculation 2 2 18" xfId="1421"/>
    <cellStyle name="Calculation 2 2 19" xfId="1422"/>
    <cellStyle name="Calculation 2 2 2" xfId="1423"/>
    <cellStyle name="Calculation 2 2 2 10" xfId="1424"/>
    <cellStyle name="Calculation 2 2 2 10 2" xfId="1425"/>
    <cellStyle name="Calculation 2 2 2 10 3" xfId="1426"/>
    <cellStyle name="Calculation 2 2 2 10 4" xfId="1427"/>
    <cellStyle name="Calculation 2 2 2 10 5" xfId="1428"/>
    <cellStyle name="Calculation 2 2 2 10 6" xfId="1429"/>
    <cellStyle name="Calculation 2 2 2 10 7" xfId="1430"/>
    <cellStyle name="Calculation 2 2 2 10 8" xfId="1431"/>
    <cellStyle name="Calculation 2 2 2 11" xfId="1432"/>
    <cellStyle name="Calculation 2 2 2 11 2" xfId="1433"/>
    <cellStyle name="Calculation 2 2 2 11 3" xfId="1434"/>
    <cellStyle name="Calculation 2 2 2 11 4" xfId="1435"/>
    <cellStyle name="Calculation 2 2 2 11 5" xfId="1436"/>
    <cellStyle name="Calculation 2 2 2 11 6" xfId="1437"/>
    <cellStyle name="Calculation 2 2 2 11 7" xfId="1438"/>
    <cellStyle name="Calculation 2 2 2 12" xfId="1439"/>
    <cellStyle name="Calculation 2 2 2 12 2" xfId="1440"/>
    <cellStyle name="Calculation 2 2 2 12 3" xfId="1441"/>
    <cellStyle name="Calculation 2 2 2 12 4" xfId="1442"/>
    <cellStyle name="Calculation 2 2 2 12 5" xfId="1443"/>
    <cellStyle name="Calculation 2 2 2 13" xfId="1444"/>
    <cellStyle name="Calculation 2 2 2 13 2" xfId="1445"/>
    <cellStyle name="Calculation 2 2 2 13 3" xfId="1446"/>
    <cellStyle name="Calculation 2 2 2 13 4" xfId="1447"/>
    <cellStyle name="Calculation 2 2 2 13 5" xfId="1448"/>
    <cellStyle name="Calculation 2 2 2 14" xfId="1449"/>
    <cellStyle name="Calculation 2 2 2 14 2" xfId="1450"/>
    <cellStyle name="Calculation 2 2 2 14 3" xfId="1451"/>
    <cellStyle name="Calculation 2 2 2 14 4" xfId="1452"/>
    <cellStyle name="Calculation 2 2 2 14 5" xfId="1453"/>
    <cellStyle name="Calculation 2 2 2 15" xfId="1454"/>
    <cellStyle name="Calculation 2 2 2 15 2" xfId="1455"/>
    <cellStyle name="Calculation 2 2 2 15 3" xfId="1456"/>
    <cellStyle name="Calculation 2 2 2 15 4" xfId="1457"/>
    <cellStyle name="Calculation 2 2 2 15 5" xfId="1458"/>
    <cellStyle name="Calculation 2 2 2 16" xfId="1459"/>
    <cellStyle name="Calculation 2 2 2 17" xfId="1460"/>
    <cellStyle name="Calculation 2 2 2 18" xfId="1461"/>
    <cellStyle name="Calculation 2 2 2 19" xfId="1462"/>
    <cellStyle name="Calculation 2 2 2 2" xfId="1463"/>
    <cellStyle name="Calculation 2 2 2 2 10" xfId="1464"/>
    <cellStyle name="Calculation 2 2 2 2 10 2" xfId="1465"/>
    <cellStyle name="Calculation 2 2 2 2 10 3" xfId="1466"/>
    <cellStyle name="Calculation 2 2 2 2 10 4" xfId="1467"/>
    <cellStyle name="Calculation 2 2 2 2 10 5" xfId="1468"/>
    <cellStyle name="Calculation 2 2 2 2 10 6" xfId="1469"/>
    <cellStyle name="Calculation 2 2 2 2 10 7" xfId="1470"/>
    <cellStyle name="Calculation 2 2 2 2 11" xfId="1471"/>
    <cellStyle name="Calculation 2 2 2 2 11 2" xfId="1472"/>
    <cellStyle name="Calculation 2 2 2 2 11 3" xfId="1473"/>
    <cellStyle name="Calculation 2 2 2 2 11 4" xfId="1474"/>
    <cellStyle name="Calculation 2 2 2 2 11 5" xfId="1475"/>
    <cellStyle name="Calculation 2 2 2 2 12" xfId="1476"/>
    <cellStyle name="Calculation 2 2 2 2 12 2" xfId="1477"/>
    <cellStyle name="Calculation 2 2 2 2 12 3" xfId="1478"/>
    <cellStyle name="Calculation 2 2 2 2 12 4" xfId="1479"/>
    <cellStyle name="Calculation 2 2 2 2 12 5" xfId="1480"/>
    <cellStyle name="Calculation 2 2 2 2 13" xfId="1481"/>
    <cellStyle name="Calculation 2 2 2 2 13 2" xfId="1482"/>
    <cellStyle name="Calculation 2 2 2 2 13 3" xfId="1483"/>
    <cellStyle name="Calculation 2 2 2 2 13 4" xfId="1484"/>
    <cellStyle name="Calculation 2 2 2 2 13 5" xfId="1485"/>
    <cellStyle name="Calculation 2 2 2 2 14" xfId="1486"/>
    <cellStyle name="Calculation 2 2 2 2 14 2" xfId="1487"/>
    <cellStyle name="Calculation 2 2 2 2 14 3" xfId="1488"/>
    <cellStyle name="Calculation 2 2 2 2 14 4" xfId="1489"/>
    <cellStyle name="Calculation 2 2 2 2 14 5" xfId="1490"/>
    <cellStyle name="Calculation 2 2 2 2 15" xfId="1491"/>
    <cellStyle name="Calculation 2 2 2 2 15 2" xfId="1492"/>
    <cellStyle name="Calculation 2 2 2 2 15 3" xfId="1493"/>
    <cellStyle name="Calculation 2 2 2 2 15 4" xfId="1494"/>
    <cellStyle name="Calculation 2 2 2 2 15 5" xfId="1495"/>
    <cellStyle name="Calculation 2 2 2 2 16" xfId="1496"/>
    <cellStyle name="Calculation 2 2 2 2 16 2" xfId="1497"/>
    <cellStyle name="Calculation 2 2 2 2 16 3" xfId="1498"/>
    <cellStyle name="Calculation 2 2 2 2 16 4" xfId="1499"/>
    <cellStyle name="Calculation 2 2 2 2 16 5" xfId="1500"/>
    <cellStyle name="Calculation 2 2 2 2 17" xfId="1501"/>
    <cellStyle name="Calculation 2 2 2 2 17 2" xfId="1502"/>
    <cellStyle name="Calculation 2 2 2 2 17 3" xfId="1503"/>
    <cellStyle name="Calculation 2 2 2 2 17 4" xfId="1504"/>
    <cellStyle name="Calculation 2 2 2 2 17 5" xfId="1505"/>
    <cellStyle name="Calculation 2 2 2 2 18" xfId="1506"/>
    <cellStyle name="Calculation 2 2 2 2 2" xfId="1507"/>
    <cellStyle name="Calculation 2 2 2 2 2 10" xfId="1508"/>
    <cellStyle name="Calculation 2 2 2 2 2 10 2" xfId="1509"/>
    <cellStyle name="Calculation 2 2 2 2 2 10 3" xfId="1510"/>
    <cellStyle name="Calculation 2 2 2 2 2 10 4" xfId="1511"/>
    <cellStyle name="Calculation 2 2 2 2 2 10 5" xfId="1512"/>
    <cellStyle name="Calculation 2 2 2 2 2 11" xfId="1513"/>
    <cellStyle name="Calculation 2 2 2 2 2 11 2" xfId="1514"/>
    <cellStyle name="Calculation 2 2 2 2 2 11 3" xfId="1515"/>
    <cellStyle name="Calculation 2 2 2 2 2 11 4" xfId="1516"/>
    <cellStyle name="Calculation 2 2 2 2 2 11 5" xfId="1517"/>
    <cellStyle name="Calculation 2 2 2 2 2 12" xfId="1518"/>
    <cellStyle name="Calculation 2 2 2 2 2 12 2" xfId="1519"/>
    <cellStyle name="Calculation 2 2 2 2 2 12 3" xfId="1520"/>
    <cellStyle name="Calculation 2 2 2 2 2 12 4" xfId="1521"/>
    <cellStyle name="Calculation 2 2 2 2 2 12 5" xfId="1522"/>
    <cellStyle name="Calculation 2 2 2 2 2 13" xfId="1523"/>
    <cellStyle name="Calculation 2 2 2 2 2 13 2" xfId="1524"/>
    <cellStyle name="Calculation 2 2 2 2 2 13 3" xfId="1525"/>
    <cellStyle name="Calculation 2 2 2 2 2 13 4" xfId="1526"/>
    <cellStyle name="Calculation 2 2 2 2 2 13 5" xfId="1527"/>
    <cellStyle name="Calculation 2 2 2 2 2 14" xfId="1528"/>
    <cellStyle name="Calculation 2 2 2 2 2 14 2" xfId="1529"/>
    <cellStyle name="Calculation 2 2 2 2 2 14 3" xfId="1530"/>
    <cellStyle name="Calculation 2 2 2 2 2 14 4" xfId="1531"/>
    <cellStyle name="Calculation 2 2 2 2 2 14 5" xfId="1532"/>
    <cellStyle name="Calculation 2 2 2 2 2 15" xfId="1533"/>
    <cellStyle name="Calculation 2 2 2 2 2 15 2" xfId="1534"/>
    <cellStyle name="Calculation 2 2 2 2 2 15 3" xfId="1535"/>
    <cellStyle name="Calculation 2 2 2 2 2 15 4" xfId="1536"/>
    <cellStyle name="Calculation 2 2 2 2 2 15 5" xfId="1537"/>
    <cellStyle name="Calculation 2 2 2 2 2 16" xfId="1538"/>
    <cellStyle name="Calculation 2 2 2 2 2 16 2" xfId="1539"/>
    <cellStyle name="Calculation 2 2 2 2 2 16 3" xfId="1540"/>
    <cellStyle name="Calculation 2 2 2 2 2 16 4" xfId="1541"/>
    <cellStyle name="Calculation 2 2 2 2 2 16 5" xfId="1542"/>
    <cellStyle name="Calculation 2 2 2 2 2 17" xfId="1543"/>
    <cellStyle name="Calculation 2 2 2 2 2 17 2" xfId="1544"/>
    <cellStyle name="Calculation 2 2 2 2 2 17 3" xfId="1545"/>
    <cellStyle name="Calculation 2 2 2 2 2 17 4" xfId="1546"/>
    <cellStyle name="Calculation 2 2 2 2 2 17 5" xfId="1547"/>
    <cellStyle name="Calculation 2 2 2 2 2 18" xfId="1548"/>
    <cellStyle name="Calculation 2 2 2 2 2 2" xfId="1549"/>
    <cellStyle name="Calculation 2 2 2 2 2 2 10" xfId="1550"/>
    <cellStyle name="Calculation 2 2 2 2 2 2 2" xfId="1551"/>
    <cellStyle name="Calculation 2 2 2 2 2 2 2 2" xfId="1552"/>
    <cellStyle name="Calculation 2 2 2 2 2 2 2 2 2" xfId="1553"/>
    <cellStyle name="Calculation 2 2 2 2 2 2 2 2 3" xfId="1554"/>
    <cellStyle name="Calculation 2 2 2 2 2 2 2 2 4" xfId="1555"/>
    <cellStyle name="Calculation 2 2 2 2 2 2 2 2 5" xfId="1556"/>
    <cellStyle name="Calculation 2 2 2 2 2 2 2 2 6" xfId="1557"/>
    <cellStyle name="Calculation 2 2 2 2 2 2 2 2 7" xfId="1558"/>
    <cellStyle name="Calculation 2 2 2 2 2 2 2 3" xfId="1559"/>
    <cellStyle name="Calculation 2 2 2 2 2 2 2 4" xfId="1560"/>
    <cellStyle name="Calculation 2 2 2 2 2 2 3" xfId="1561"/>
    <cellStyle name="Calculation 2 2 2 2 2 2 3 2" xfId="1562"/>
    <cellStyle name="Calculation 2 2 2 2 2 2 3 2 2" xfId="1563"/>
    <cellStyle name="Calculation 2 2 2 2 2 2 3 2 3" xfId="1564"/>
    <cellStyle name="Calculation 2 2 2 2 2 2 3 2 4" xfId="1565"/>
    <cellStyle name="Calculation 2 2 2 2 2 2 3 2 5" xfId="1566"/>
    <cellStyle name="Calculation 2 2 2 2 2 2 3 2 6" xfId="1567"/>
    <cellStyle name="Calculation 2 2 2 2 2 2 3 2 7" xfId="1568"/>
    <cellStyle name="Calculation 2 2 2 2 2 2 3 3" xfId="1569"/>
    <cellStyle name="Calculation 2 2 2 2 2 2 3 4" xfId="1570"/>
    <cellStyle name="Calculation 2 2 2 2 2 2 4" xfId="1571"/>
    <cellStyle name="Calculation 2 2 2 2 2 2 4 2" xfId="1572"/>
    <cellStyle name="Calculation 2 2 2 2 2 2 4 2 2" xfId="1573"/>
    <cellStyle name="Calculation 2 2 2 2 2 2 4 2 3" xfId="1574"/>
    <cellStyle name="Calculation 2 2 2 2 2 2 4 2 4" xfId="1575"/>
    <cellStyle name="Calculation 2 2 2 2 2 2 4 2 5" xfId="1576"/>
    <cellStyle name="Calculation 2 2 2 2 2 2 4 2 6" xfId="1577"/>
    <cellStyle name="Calculation 2 2 2 2 2 2 4 2 7" xfId="1578"/>
    <cellStyle name="Calculation 2 2 2 2 2 2 4 3" xfId="1579"/>
    <cellStyle name="Calculation 2 2 2 2 2 2 4 4" xfId="1580"/>
    <cellStyle name="Calculation 2 2 2 2 2 2 5" xfId="1581"/>
    <cellStyle name="Calculation 2 2 2 2 2 2 5 2" xfId="1582"/>
    <cellStyle name="Calculation 2 2 2 2 2 2 5 3" xfId="1583"/>
    <cellStyle name="Calculation 2 2 2 2 2 2 5 4" xfId="1584"/>
    <cellStyle name="Calculation 2 2 2 2 2 2 5 5" xfId="1585"/>
    <cellStyle name="Calculation 2 2 2 2 2 2 5 6" xfId="1586"/>
    <cellStyle name="Calculation 2 2 2 2 2 2 5 7" xfId="1587"/>
    <cellStyle name="Calculation 2 2 2 2 2 2 5 8" xfId="1588"/>
    <cellStyle name="Calculation 2 2 2 2 2 2 6" xfId="1589"/>
    <cellStyle name="Calculation 2 2 2 2 2 2 6 2" xfId="1590"/>
    <cellStyle name="Calculation 2 2 2 2 2 2 6 3" xfId="1591"/>
    <cellStyle name="Calculation 2 2 2 2 2 2 6 4" xfId="1592"/>
    <cellStyle name="Calculation 2 2 2 2 2 2 6 5" xfId="1593"/>
    <cellStyle name="Calculation 2 2 2 2 2 2 6 6" xfId="1594"/>
    <cellStyle name="Calculation 2 2 2 2 2 2 6 7" xfId="1595"/>
    <cellStyle name="Calculation 2 2 2 2 2 2 7" xfId="1596"/>
    <cellStyle name="Calculation 2 2 2 2 2 2 8" xfId="1597"/>
    <cellStyle name="Calculation 2 2 2 2 2 2 9" xfId="1598"/>
    <cellStyle name="Calculation 2 2 2 2 2 3" xfId="1599"/>
    <cellStyle name="Calculation 2 2 2 2 2 3 2" xfId="1600"/>
    <cellStyle name="Calculation 2 2 2 2 2 3 2 2" xfId="1601"/>
    <cellStyle name="Calculation 2 2 2 2 2 3 2 3" xfId="1602"/>
    <cellStyle name="Calculation 2 2 2 2 2 3 2 4" xfId="1603"/>
    <cellStyle name="Calculation 2 2 2 2 2 3 2 5" xfId="1604"/>
    <cellStyle name="Calculation 2 2 2 2 2 3 2 6" xfId="1605"/>
    <cellStyle name="Calculation 2 2 2 2 2 3 2 7" xfId="1606"/>
    <cellStyle name="Calculation 2 2 2 2 2 3 3" xfId="1607"/>
    <cellStyle name="Calculation 2 2 2 2 2 3 4" xfId="1608"/>
    <cellStyle name="Calculation 2 2 2 2 2 3 5" xfId="1609"/>
    <cellStyle name="Calculation 2 2 2 2 2 4" xfId="1610"/>
    <cellStyle name="Calculation 2 2 2 2 2 4 2" xfId="1611"/>
    <cellStyle name="Calculation 2 2 2 2 2 4 2 2" xfId="1612"/>
    <cellStyle name="Calculation 2 2 2 2 2 4 2 3" xfId="1613"/>
    <cellStyle name="Calculation 2 2 2 2 2 4 2 4" xfId="1614"/>
    <cellStyle name="Calculation 2 2 2 2 2 4 2 5" xfId="1615"/>
    <cellStyle name="Calculation 2 2 2 2 2 4 2 6" xfId="1616"/>
    <cellStyle name="Calculation 2 2 2 2 2 4 2 7" xfId="1617"/>
    <cellStyle name="Calculation 2 2 2 2 2 4 3" xfId="1618"/>
    <cellStyle name="Calculation 2 2 2 2 2 4 4" xfId="1619"/>
    <cellStyle name="Calculation 2 2 2 2 2 4 5" xfId="1620"/>
    <cellStyle name="Calculation 2 2 2 2 2 5" xfId="1621"/>
    <cellStyle name="Calculation 2 2 2 2 2 5 2" xfId="1622"/>
    <cellStyle name="Calculation 2 2 2 2 2 5 2 2" xfId="1623"/>
    <cellStyle name="Calculation 2 2 2 2 2 5 2 3" xfId="1624"/>
    <cellStyle name="Calculation 2 2 2 2 2 5 2 4" xfId="1625"/>
    <cellStyle name="Calculation 2 2 2 2 2 5 2 5" xfId="1626"/>
    <cellStyle name="Calculation 2 2 2 2 2 5 2 6" xfId="1627"/>
    <cellStyle name="Calculation 2 2 2 2 2 5 2 7" xfId="1628"/>
    <cellStyle name="Calculation 2 2 2 2 2 5 3" xfId="1629"/>
    <cellStyle name="Calculation 2 2 2 2 2 5 4" xfId="1630"/>
    <cellStyle name="Calculation 2 2 2 2 2 5 5" xfId="1631"/>
    <cellStyle name="Calculation 2 2 2 2 2 6" xfId="1632"/>
    <cellStyle name="Calculation 2 2 2 2 2 6 2" xfId="1633"/>
    <cellStyle name="Calculation 2 2 2 2 2 6 3" xfId="1634"/>
    <cellStyle name="Calculation 2 2 2 2 2 6 4" xfId="1635"/>
    <cellStyle name="Calculation 2 2 2 2 2 6 5" xfId="1636"/>
    <cellStyle name="Calculation 2 2 2 2 2 6 6" xfId="1637"/>
    <cellStyle name="Calculation 2 2 2 2 2 6 7" xfId="1638"/>
    <cellStyle name="Calculation 2 2 2 2 2 6 8" xfId="1639"/>
    <cellStyle name="Calculation 2 2 2 2 2 7" xfId="1640"/>
    <cellStyle name="Calculation 2 2 2 2 2 7 2" xfId="1641"/>
    <cellStyle name="Calculation 2 2 2 2 2 7 3" xfId="1642"/>
    <cellStyle name="Calculation 2 2 2 2 2 7 4" xfId="1643"/>
    <cellStyle name="Calculation 2 2 2 2 2 7 5" xfId="1644"/>
    <cellStyle name="Calculation 2 2 2 2 2 7 6" xfId="1645"/>
    <cellStyle name="Calculation 2 2 2 2 2 7 7" xfId="1646"/>
    <cellStyle name="Calculation 2 2 2 2 2 8" xfId="1647"/>
    <cellStyle name="Calculation 2 2 2 2 2 8 2" xfId="1648"/>
    <cellStyle name="Calculation 2 2 2 2 2 8 3" xfId="1649"/>
    <cellStyle name="Calculation 2 2 2 2 2 8 4" xfId="1650"/>
    <cellStyle name="Calculation 2 2 2 2 2 8 5" xfId="1651"/>
    <cellStyle name="Calculation 2 2 2 2 2 9" xfId="1652"/>
    <cellStyle name="Calculation 2 2 2 2 2 9 2" xfId="1653"/>
    <cellStyle name="Calculation 2 2 2 2 2 9 3" xfId="1654"/>
    <cellStyle name="Calculation 2 2 2 2 2 9 4" xfId="1655"/>
    <cellStyle name="Calculation 2 2 2 2 2 9 5" xfId="1656"/>
    <cellStyle name="Calculation 2 2 2 2 3" xfId="1657"/>
    <cellStyle name="Calculation 2 2 2 2 3 10" xfId="1658"/>
    <cellStyle name="Calculation 2 2 2 2 3 2" xfId="1659"/>
    <cellStyle name="Calculation 2 2 2 2 3 2 2" xfId="1660"/>
    <cellStyle name="Calculation 2 2 2 2 3 2 2 2" xfId="1661"/>
    <cellStyle name="Calculation 2 2 2 2 3 2 2 3" xfId="1662"/>
    <cellStyle name="Calculation 2 2 2 2 3 2 2 4" xfId="1663"/>
    <cellStyle name="Calculation 2 2 2 2 3 2 2 5" xfId="1664"/>
    <cellStyle name="Calculation 2 2 2 2 3 2 2 6" xfId="1665"/>
    <cellStyle name="Calculation 2 2 2 2 3 2 2 7" xfId="1666"/>
    <cellStyle name="Calculation 2 2 2 2 3 2 3" xfId="1667"/>
    <cellStyle name="Calculation 2 2 2 2 3 2 4" xfId="1668"/>
    <cellStyle name="Calculation 2 2 2 2 3 3" xfId="1669"/>
    <cellStyle name="Calculation 2 2 2 2 3 3 2" xfId="1670"/>
    <cellStyle name="Calculation 2 2 2 2 3 3 2 2" xfId="1671"/>
    <cellStyle name="Calculation 2 2 2 2 3 3 2 3" xfId="1672"/>
    <cellStyle name="Calculation 2 2 2 2 3 3 2 4" xfId="1673"/>
    <cellStyle name="Calculation 2 2 2 2 3 3 2 5" xfId="1674"/>
    <cellStyle name="Calculation 2 2 2 2 3 3 2 6" xfId="1675"/>
    <cellStyle name="Calculation 2 2 2 2 3 3 2 7" xfId="1676"/>
    <cellStyle name="Calculation 2 2 2 2 3 3 3" xfId="1677"/>
    <cellStyle name="Calculation 2 2 2 2 3 3 4" xfId="1678"/>
    <cellStyle name="Calculation 2 2 2 2 3 4" xfId="1679"/>
    <cellStyle name="Calculation 2 2 2 2 3 4 2" xfId="1680"/>
    <cellStyle name="Calculation 2 2 2 2 3 4 2 2" xfId="1681"/>
    <cellStyle name="Calculation 2 2 2 2 3 4 2 3" xfId="1682"/>
    <cellStyle name="Calculation 2 2 2 2 3 4 2 4" xfId="1683"/>
    <cellStyle name="Calculation 2 2 2 2 3 4 2 5" xfId="1684"/>
    <cellStyle name="Calculation 2 2 2 2 3 4 2 6" xfId="1685"/>
    <cellStyle name="Calculation 2 2 2 2 3 4 2 7" xfId="1686"/>
    <cellStyle name="Calculation 2 2 2 2 3 4 3" xfId="1687"/>
    <cellStyle name="Calculation 2 2 2 2 3 4 4" xfId="1688"/>
    <cellStyle name="Calculation 2 2 2 2 3 5" xfId="1689"/>
    <cellStyle name="Calculation 2 2 2 2 3 5 2" xfId="1690"/>
    <cellStyle name="Calculation 2 2 2 2 3 5 3" xfId="1691"/>
    <cellStyle name="Calculation 2 2 2 2 3 5 4" xfId="1692"/>
    <cellStyle name="Calculation 2 2 2 2 3 5 5" xfId="1693"/>
    <cellStyle name="Calculation 2 2 2 2 3 5 6" xfId="1694"/>
    <cellStyle name="Calculation 2 2 2 2 3 5 7" xfId="1695"/>
    <cellStyle name="Calculation 2 2 2 2 3 5 8" xfId="1696"/>
    <cellStyle name="Calculation 2 2 2 2 3 6" xfId="1697"/>
    <cellStyle name="Calculation 2 2 2 2 3 6 2" xfId="1698"/>
    <cellStyle name="Calculation 2 2 2 2 3 6 3" xfId="1699"/>
    <cellStyle name="Calculation 2 2 2 2 3 6 4" xfId="1700"/>
    <cellStyle name="Calculation 2 2 2 2 3 6 5" xfId="1701"/>
    <cellStyle name="Calculation 2 2 2 2 3 6 6" xfId="1702"/>
    <cellStyle name="Calculation 2 2 2 2 3 6 7" xfId="1703"/>
    <cellStyle name="Calculation 2 2 2 2 3 7" xfId="1704"/>
    <cellStyle name="Calculation 2 2 2 2 3 8" xfId="1705"/>
    <cellStyle name="Calculation 2 2 2 2 3 9" xfId="1706"/>
    <cellStyle name="Calculation 2 2 2 2 4" xfId="1707"/>
    <cellStyle name="Calculation 2 2 2 2 4 10" xfId="1708"/>
    <cellStyle name="Calculation 2 2 2 2 4 2" xfId="1709"/>
    <cellStyle name="Calculation 2 2 2 2 4 2 2" xfId="1710"/>
    <cellStyle name="Calculation 2 2 2 2 4 2 2 2" xfId="1711"/>
    <cellStyle name="Calculation 2 2 2 2 4 2 2 3" xfId="1712"/>
    <cellStyle name="Calculation 2 2 2 2 4 2 2 4" xfId="1713"/>
    <cellStyle name="Calculation 2 2 2 2 4 2 2 5" xfId="1714"/>
    <cellStyle name="Calculation 2 2 2 2 4 2 2 6" xfId="1715"/>
    <cellStyle name="Calculation 2 2 2 2 4 2 2 7" xfId="1716"/>
    <cellStyle name="Calculation 2 2 2 2 4 2 3" xfId="1717"/>
    <cellStyle name="Calculation 2 2 2 2 4 2 4" xfId="1718"/>
    <cellStyle name="Calculation 2 2 2 2 4 3" xfId="1719"/>
    <cellStyle name="Calculation 2 2 2 2 4 3 2" xfId="1720"/>
    <cellStyle name="Calculation 2 2 2 2 4 3 2 2" xfId="1721"/>
    <cellStyle name="Calculation 2 2 2 2 4 3 2 3" xfId="1722"/>
    <cellStyle name="Calculation 2 2 2 2 4 3 2 4" xfId="1723"/>
    <cellStyle name="Calculation 2 2 2 2 4 3 2 5" xfId="1724"/>
    <cellStyle name="Calculation 2 2 2 2 4 3 2 6" xfId="1725"/>
    <cellStyle name="Calculation 2 2 2 2 4 3 2 7" xfId="1726"/>
    <cellStyle name="Calculation 2 2 2 2 4 3 3" xfId="1727"/>
    <cellStyle name="Calculation 2 2 2 2 4 3 4" xfId="1728"/>
    <cellStyle name="Calculation 2 2 2 2 4 4" xfId="1729"/>
    <cellStyle name="Calculation 2 2 2 2 4 4 2" xfId="1730"/>
    <cellStyle name="Calculation 2 2 2 2 4 4 2 2" xfId="1731"/>
    <cellStyle name="Calculation 2 2 2 2 4 4 2 3" xfId="1732"/>
    <cellStyle name="Calculation 2 2 2 2 4 4 2 4" xfId="1733"/>
    <cellStyle name="Calculation 2 2 2 2 4 4 2 5" xfId="1734"/>
    <cellStyle name="Calculation 2 2 2 2 4 4 2 6" xfId="1735"/>
    <cellStyle name="Calculation 2 2 2 2 4 4 2 7" xfId="1736"/>
    <cellStyle name="Calculation 2 2 2 2 4 4 3" xfId="1737"/>
    <cellStyle name="Calculation 2 2 2 2 4 4 4" xfId="1738"/>
    <cellStyle name="Calculation 2 2 2 2 4 5" xfId="1739"/>
    <cellStyle name="Calculation 2 2 2 2 4 5 2" xfId="1740"/>
    <cellStyle name="Calculation 2 2 2 2 4 5 3" xfId="1741"/>
    <cellStyle name="Calculation 2 2 2 2 4 5 4" xfId="1742"/>
    <cellStyle name="Calculation 2 2 2 2 4 5 5" xfId="1743"/>
    <cellStyle name="Calculation 2 2 2 2 4 5 6" xfId="1744"/>
    <cellStyle name="Calculation 2 2 2 2 4 5 7" xfId="1745"/>
    <cellStyle name="Calculation 2 2 2 2 4 5 8" xfId="1746"/>
    <cellStyle name="Calculation 2 2 2 2 4 6" xfId="1747"/>
    <cellStyle name="Calculation 2 2 2 2 4 6 2" xfId="1748"/>
    <cellStyle name="Calculation 2 2 2 2 4 6 3" xfId="1749"/>
    <cellStyle name="Calculation 2 2 2 2 4 6 4" xfId="1750"/>
    <cellStyle name="Calculation 2 2 2 2 4 6 5" xfId="1751"/>
    <cellStyle name="Calculation 2 2 2 2 4 6 6" xfId="1752"/>
    <cellStyle name="Calculation 2 2 2 2 4 6 7" xfId="1753"/>
    <cellStyle name="Calculation 2 2 2 2 4 7" xfId="1754"/>
    <cellStyle name="Calculation 2 2 2 2 4 8" xfId="1755"/>
    <cellStyle name="Calculation 2 2 2 2 4 9" xfId="1756"/>
    <cellStyle name="Calculation 2 2 2 2 5" xfId="1757"/>
    <cellStyle name="Calculation 2 2 2 2 5 2" xfId="1758"/>
    <cellStyle name="Calculation 2 2 2 2 5 2 2" xfId="1759"/>
    <cellStyle name="Calculation 2 2 2 2 5 2 3" xfId="1760"/>
    <cellStyle name="Calculation 2 2 2 2 5 2 4" xfId="1761"/>
    <cellStyle name="Calculation 2 2 2 2 5 2 5" xfId="1762"/>
    <cellStyle name="Calculation 2 2 2 2 5 2 6" xfId="1763"/>
    <cellStyle name="Calculation 2 2 2 2 5 2 7" xfId="1764"/>
    <cellStyle name="Calculation 2 2 2 2 5 3" xfId="1765"/>
    <cellStyle name="Calculation 2 2 2 2 5 4" xfId="1766"/>
    <cellStyle name="Calculation 2 2 2 2 5 5" xfId="1767"/>
    <cellStyle name="Calculation 2 2 2 2 6" xfId="1768"/>
    <cellStyle name="Calculation 2 2 2 2 6 2" xfId="1769"/>
    <cellStyle name="Calculation 2 2 2 2 6 2 2" xfId="1770"/>
    <cellStyle name="Calculation 2 2 2 2 6 2 3" xfId="1771"/>
    <cellStyle name="Calculation 2 2 2 2 6 2 4" xfId="1772"/>
    <cellStyle name="Calculation 2 2 2 2 6 2 5" xfId="1773"/>
    <cellStyle name="Calculation 2 2 2 2 6 2 6" xfId="1774"/>
    <cellStyle name="Calculation 2 2 2 2 6 2 7" xfId="1775"/>
    <cellStyle name="Calculation 2 2 2 2 6 3" xfId="1776"/>
    <cellStyle name="Calculation 2 2 2 2 6 4" xfId="1777"/>
    <cellStyle name="Calculation 2 2 2 2 6 5" xfId="1778"/>
    <cellStyle name="Calculation 2 2 2 2 7" xfId="1779"/>
    <cellStyle name="Calculation 2 2 2 2 7 2" xfId="1780"/>
    <cellStyle name="Calculation 2 2 2 2 7 2 2" xfId="1781"/>
    <cellStyle name="Calculation 2 2 2 2 7 2 3" xfId="1782"/>
    <cellStyle name="Calculation 2 2 2 2 7 2 4" xfId="1783"/>
    <cellStyle name="Calculation 2 2 2 2 7 2 5" xfId="1784"/>
    <cellStyle name="Calculation 2 2 2 2 7 2 6" xfId="1785"/>
    <cellStyle name="Calculation 2 2 2 2 7 2 7" xfId="1786"/>
    <cellStyle name="Calculation 2 2 2 2 7 3" xfId="1787"/>
    <cellStyle name="Calculation 2 2 2 2 7 4" xfId="1788"/>
    <cellStyle name="Calculation 2 2 2 2 7 5" xfId="1789"/>
    <cellStyle name="Calculation 2 2 2 2 8" xfId="1790"/>
    <cellStyle name="Calculation 2 2 2 2 8 2" xfId="1791"/>
    <cellStyle name="Calculation 2 2 2 2 8 2 2" xfId="1792"/>
    <cellStyle name="Calculation 2 2 2 2 8 2 3" xfId="1793"/>
    <cellStyle name="Calculation 2 2 2 2 8 2 4" xfId="1794"/>
    <cellStyle name="Calculation 2 2 2 2 8 2 5" xfId="1795"/>
    <cellStyle name="Calculation 2 2 2 2 8 2 6" xfId="1796"/>
    <cellStyle name="Calculation 2 2 2 2 8 2 7" xfId="1797"/>
    <cellStyle name="Calculation 2 2 2 2 8 3" xfId="1798"/>
    <cellStyle name="Calculation 2 2 2 2 8 4" xfId="1799"/>
    <cellStyle name="Calculation 2 2 2 2 8 5" xfId="1800"/>
    <cellStyle name="Calculation 2 2 2 2 9" xfId="1801"/>
    <cellStyle name="Calculation 2 2 2 2 9 2" xfId="1802"/>
    <cellStyle name="Calculation 2 2 2 2 9 3" xfId="1803"/>
    <cellStyle name="Calculation 2 2 2 2 9 4" xfId="1804"/>
    <cellStyle name="Calculation 2 2 2 2 9 5" xfId="1805"/>
    <cellStyle name="Calculation 2 2 2 2 9 6" xfId="1806"/>
    <cellStyle name="Calculation 2 2 2 2 9 7" xfId="1807"/>
    <cellStyle name="Calculation 2 2 2 2 9 8" xfId="1808"/>
    <cellStyle name="Calculation 2 2 2 3" xfId="1809"/>
    <cellStyle name="Calculation 2 2 2 3 10" xfId="1810"/>
    <cellStyle name="Calculation 2 2 2 3 10 2" xfId="1811"/>
    <cellStyle name="Calculation 2 2 2 3 10 3" xfId="1812"/>
    <cellStyle name="Calculation 2 2 2 3 10 4" xfId="1813"/>
    <cellStyle name="Calculation 2 2 2 3 10 5" xfId="1814"/>
    <cellStyle name="Calculation 2 2 2 3 11" xfId="1815"/>
    <cellStyle name="Calculation 2 2 2 3 11 2" xfId="1816"/>
    <cellStyle name="Calculation 2 2 2 3 11 3" xfId="1817"/>
    <cellStyle name="Calculation 2 2 2 3 11 4" xfId="1818"/>
    <cellStyle name="Calculation 2 2 2 3 11 5" xfId="1819"/>
    <cellStyle name="Calculation 2 2 2 3 12" xfId="1820"/>
    <cellStyle name="Calculation 2 2 2 3 12 2" xfId="1821"/>
    <cellStyle name="Calculation 2 2 2 3 12 3" xfId="1822"/>
    <cellStyle name="Calculation 2 2 2 3 12 4" xfId="1823"/>
    <cellStyle name="Calculation 2 2 2 3 12 5" xfId="1824"/>
    <cellStyle name="Calculation 2 2 2 3 13" xfId="1825"/>
    <cellStyle name="Calculation 2 2 2 3 13 2" xfId="1826"/>
    <cellStyle name="Calculation 2 2 2 3 13 3" xfId="1827"/>
    <cellStyle name="Calculation 2 2 2 3 13 4" xfId="1828"/>
    <cellStyle name="Calculation 2 2 2 3 13 5" xfId="1829"/>
    <cellStyle name="Calculation 2 2 2 3 14" xfId="1830"/>
    <cellStyle name="Calculation 2 2 2 3 14 2" xfId="1831"/>
    <cellStyle name="Calculation 2 2 2 3 14 3" xfId="1832"/>
    <cellStyle name="Calculation 2 2 2 3 14 4" xfId="1833"/>
    <cellStyle name="Calculation 2 2 2 3 14 5" xfId="1834"/>
    <cellStyle name="Calculation 2 2 2 3 15" xfId="1835"/>
    <cellStyle name="Calculation 2 2 2 3 15 2" xfId="1836"/>
    <cellStyle name="Calculation 2 2 2 3 15 3" xfId="1837"/>
    <cellStyle name="Calculation 2 2 2 3 15 4" xfId="1838"/>
    <cellStyle name="Calculation 2 2 2 3 15 5" xfId="1839"/>
    <cellStyle name="Calculation 2 2 2 3 16" xfId="1840"/>
    <cellStyle name="Calculation 2 2 2 3 16 2" xfId="1841"/>
    <cellStyle name="Calculation 2 2 2 3 16 3" xfId="1842"/>
    <cellStyle name="Calculation 2 2 2 3 16 4" xfId="1843"/>
    <cellStyle name="Calculation 2 2 2 3 16 5" xfId="1844"/>
    <cellStyle name="Calculation 2 2 2 3 17" xfId="1845"/>
    <cellStyle name="Calculation 2 2 2 3 17 2" xfId="1846"/>
    <cellStyle name="Calculation 2 2 2 3 17 3" xfId="1847"/>
    <cellStyle name="Calculation 2 2 2 3 17 4" xfId="1848"/>
    <cellStyle name="Calculation 2 2 2 3 17 5" xfId="1849"/>
    <cellStyle name="Calculation 2 2 2 3 18" xfId="1850"/>
    <cellStyle name="Calculation 2 2 2 3 2" xfId="1851"/>
    <cellStyle name="Calculation 2 2 2 3 2 10" xfId="1852"/>
    <cellStyle name="Calculation 2 2 2 3 2 2" xfId="1853"/>
    <cellStyle name="Calculation 2 2 2 3 2 2 2" xfId="1854"/>
    <cellStyle name="Calculation 2 2 2 3 2 2 2 2" xfId="1855"/>
    <cellStyle name="Calculation 2 2 2 3 2 2 2 3" xfId="1856"/>
    <cellStyle name="Calculation 2 2 2 3 2 2 2 4" xfId="1857"/>
    <cellStyle name="Calculation 2 2 2 3 2 2 2 5" xfId="1858"/>
    <cellStyle name="Calculation 2 2 2 3 2 2 2 6" xfId="1859"/>
    <cellStyle name="Calculation 2 2 2 3 2 2 2 7" xfId="1860"/>
    <cellStyle name="Calculation 2 2 2 3 2 2 3" xfId="1861"/>
    <cellStyle name="Calculation 2 2 2 3 2 2 4" xfId="1862"/>
    <cellStyle name="Calculation 2 2 2 3 2 3" xfId="1863"/>
    <cellStyle name="Calculation 2 2 2 3 2 3 2" xfId="1864"/>
    <cellStyle name="Calculation 2 2 2 3 2 3 2 2" xfId="1865"/>
    <cellStyle name="Calculation 2 2 2 3 2 3 2 3" xfId="1866"/>
    <cellStyle name="Calculation 2 2 2 3 2 3 2 4" xfId="1867"/>
    <cellStyle name="Calculation 2 2 2 3 2 3 2 5" xfId="1868"/>
    <cellStyle name="Calculation 2 2 2 3 2 3 2 6" xfId="1869"/>
    <cellStyle name="Calculation 2 2 2 3 2 3 2 7" xfId="1870"/>
    <cellStyle name="Calculation 2 2 2 3 2 3 3" xfId="1871"/>
    <cellStyle name="Calculation 2 2 2 3 2 3 4" xfId="1872"/>
    <cellStyle name="Calculation 2 2 2 3 2 4" xfId="1873"/>
    <cellStyle name="Calculation 2 2 2 3 2 4 2" xfId="1874"/>
    <cellStyle name="Calculation 2 2 2 3 2 4 2 2" xfId="1875"/>
    <cellStyle name="Calculation 2 2 2 3 2 4 2 3" xfId="1876"/>
    <cellStyle name="Calculation 2 2 2 3 2 4 2 4" xfId="1877"/>
    <cellStyle name="Calculation 2 2 2 3 2 4 2 5" xfId="1878"/>
    <cellStyle name="Calculation 2 2 2 3 2 4 2 6" xfId="1879"/>
    <cellStyle name="Calculation 2 2 2 3 2 4 2 7" xfId="1880"/>
    <cellStyle name="Calculation 2 2 2 3 2 4 3" xfId="1881"/>
    <cellStyle name="Calculation 2 2 2 3 2 4 4" xfId="1882"/>
    <cellStyle name="Calculation 2 2 2 3 2 5" xfId="1883"/>
    <cellStyle name="Calculation 2 2 2 3 2 5 2" xfId="1884"/>
    <cellStyle name="Calculation 2 2 2 3 2 5 3" xfId="1885"/>
    <cellStyle name="Calculation 2 2 2 3 2 5 4" xfId="1886"/>
    <cellStyle name="Calculation 2 2 2 3 2 5 5" xfId="1887"/>
    <cellStyle name="Calculation 2 2 2 3 2 5 6" xfId="1888"/>
    <cellStyle name="Calculation 2 2 2 3 2 5 7" xfId="1889"/>
    <cellStyle name="Calculation 2 2 2 3 2 5 8" xfId="1890"/>
    <cellStyle name="Calculation 2 2 2 3 2 6" xfId="1891"/>
    <cellStyle name="Calculation 2 2 2 3 2 6 2" xfId="1892"/>
    <cellStyle name="Calculation 2 2 2 3 2 6 3" xfId="1893"/>
    <cellStyle name="Calculation 2 2 2 3 2 6 4" xfId="1894"/>
    <cellStyle name="Calculation 2 2 2 3 2 6 5" xfId="1895"/>
    <cellStyle name="Calculation 2 2 2 3 2 6 6" xfId="1896"/>
    <cellStyle name="Calculation 2 2 2 3 2 6 7" xfId="1897"/>
    <cellStyle name="Calculation 2 2 2 3 2 7" xfId="1898"/>
    <cellStyle name="Calculation 2 2 2 3 2 8" xfId="1899"/>
    <cellStyle name="Calculation 2 2 2 3 2 9" xfId="1900"/>
    <cellStyle name="Calculation 2 2 2 3 3" xfId="1901"/>
    <cellStyle name="Calculation 2 2 2 3 3 2" xfId="1902"/>
    <cellStyle name="Calculation 2 2 2 3 3 2 2" xfId="1903"/>
    <cellStyle name="Calculation 2 2 2 3 3 2 3" xfId="1904"/>
    <cellStyle name="Calculation 2 2 2 3 3 2 4" xfId="1905"/>
    <cellStyle name="Calculation 2 2 2 3 3 2 5" xfId="1906"/>
    <cellStyle name="Calculation 2 2 2 3 3 2 6" xfId="1907"/>
    <cellStyle name="Calculation 2 2 2 3 3 2 7" xfId="1908"/>
    <cellStyle name="Calculation 2 2 2 3 3 3" xfId="1909"/>
    <cellStyle name="Calculation 2 2 2 3 3 4" xfId="1910"/>
    <cellStyle name="Calculation 2 2 2 3 3 5" xfId="1911"/>
    <cellStyle name="Calculation 2 2 2 3 4" xfId="1912"/>
    <cellStyle name="Calculation 2 2 2 3 4 2" xfId="1913"/>
    <cellStyle name="Calculation 2 2 2 3 4 2 2" xfId="1914"/>
    <cellStyle name="Calculation 2 2 2 3 4 2 3" xfId="1915"/>
    <cellStyle name="Calculation 2 2 2 3 4 2 4" xfId="1916"/>
    <cellStyle name="Calculation 2 2 2 3 4 2 5" xfId="1917"/>
    <cellStyle name="Calculation 2 2 2 3 4 2 6" xfId="1918"/>
    <cellStyle name="Calculation 2 2 2 3 4 2 7" xfId="1919"/>
    <cellStyle name="Calculation 2 2 2 3 4 3" xfId="1920"/>
    <cellStyle name="Calculation 2 2 2 3 4 4" xfId="1921"/>
    <cellStyle name="Calculation 2 2 2 3 4 5" xfId="1922"/>
    <cellStyle name="Calculation 2 2 2 3 5" xfId="1923"/>
    <cellStyle name="Calculation 2 2 2 3 5 2" xfId="1924"/>
    <cellStyle name="Calculation 2 2 2 3 5 2 2" xfId="1925"/>
    <cellStyle name="Calculation 2 2 2 3 5 2 3" xfId="1926"/>
    <cellStyle name="Calculation 2 2 2 3 5 2 4" xfId="1927"/>
    <cellStyle name="Calculation 2 2 2 3 5 2 5" xfId="1928"/>
    <cellStyle name="Calculation 2 2 2 3 5 2 6" xfId="1929"/>
    <cellStyle name="Calculation 2 2 2 3 5 2 7" xfId="1930"/>
    <cellStyle name="Calculation 2 2 2 3 5 3" xfId="1931"/>
    <cellStyle name="Calculation 2 2 2 3 5 4" xfId="1932"/>
    <cellStyle name="Calculation 2 2 2 3 5 5" xfId="1933"/>
    <cellStyle name="Calculation 2 2 2 3 6" xfId="1934"/>
    <cellStyle name="Calculation 2 2 2 3 6 2" xfId="1935"/>
    <cellStyle name="Calculation 2 2 2 3 6 3" xfId="1936"/>
    <cellStyle name="Calculation 2 2 2 3 6 4" xfId="1937"/>
    <cellStyle name="Calculation 2 2 2 3 6 5" xfId="1938"/>
    <cellStyle name="Calculation 2 2 2 3 6 6" xfId="1939"/>
    <cellStyle name="Calculation 2 2 2 3 6 7" xfId="1940"/>
    <cellStyle name="Calculation 2 2 2 3 6 8" xfId="1941"/>
    <cellStyle name="Calculation 2 2 2 3 7" xfId="1942"/>
    <cellStyle name="Calculation 2 2 2 3 7 2" xfId="1943"/>
    <cellStyle name="Calculation 2 2 2 3 7 3" xfId="1944"/>
    <cellStyle name="Calculation 2 2 2 3 7 4" xfId="1945"/>
    <cellStyle name="Calculation 2 2 2 3 7 5" xfId="1946"/>
    <cellStyle name="Calculation 2 2 2 3 7 6" xfId="1947"/>
    <cellStyle name="Calculation 2 2 2 3 7 7" xfId="1948"/>
    <cellStyle name="Calculation 2 2 2 3 8" xfId="1949"/>
    <cellStyle name="Calculation 2 2 2 3 8 2" xfId="1950"/>
    <cellStyle name="Calculation 2 2 2 3 8 3" xfId="1951"/>
    <cellStyle name="Calculation 2 2 2 3 8 4" xfId="1952"/>
    <cellStyle name="Calculation 2 2 2 3 8 5" xfId="1953"/>
    <cellStyle name="Calculation 2 2 2 3 9" xfId="1954"/>
    <cellStyle name="Calculation 2 2 2 3 9 2" xfId="1955"/>
    <cellStyle name="Calculation 2 2 2 3 9 3" xfId="1956"/>
    <cellStyle name="Calculation 2 2 2 3 9 4" xfId="1957"/>
    <cellStyle name="Calculation 2 2 2 3 9 5" xfId="1958"/>
    <cellStyle name="Calculation 2 2 2 4" xfId="1959"/>
    <cellStyle name="Calculation 2 2 2 4 10" xfId="1960"/>
    <cellStyle name="Calculation 2 2 2 4 2" xfId="1961"/>
    <cellStyle name="Calculation 2 2 2 4 2 2" xfId="1962"/>
    <cellStyle name="Calculation 2 2 2 4 2 2 2" xfId="1963"/>
    <cellStyle name="Calculation 2 2 2 4 2 2 3" xfId="1964"/>
    <cellStyle name="Calculation 2 2 2 4 2 2 4" xfId="1965"/>
    <cellStyle name="Calculation 2 2 2 4 2 2 5" xfId="1966"/>
    <cellStyle name="Calculation 2 2 2 4 2 2 6" xfId="1967"/>
    <cellStyle name="Calculation 2 2 2 4 2 2 7" xfId="1968"/>
    <cellStyle name="Calculation 2 2 2 4 2 3" xfId="1969"/>
    <cellStyle name="Calculation 2 2 2 4 2 4" xfId="1970"/>
    <cellStyle name="Calculation 2 2 2 4 3" xfId="1971"/>
    <cellStyle name="Calculation 2 2 2 4 3 2" xfId="1972"/>
    <cellStyle name="Calculation 2 2 2 4 3 2 2" xfId="1973"/>
    <cellStyle name="Calculation 2 2 2 4 3 2 3" xfId="1974"/>
    <cellStyle name="Calculation 2 2 2 4 3 2 4" xfId="1975"/>
    <cellStyle name="Calculation 2 2 2 4 3 2 5" xfId="1976"/>
    <cellStyle name="Calculation 2 2 2 4 3 2 6" xfId="1977"/>
    <cellStyle name="Calculation 2 2 2 4 3 2 7" xfId="1978"/>
    <cellStyle name="Calculation 2 2 2 4 3 3" xfId="1979"/>
    <cellStyle name="Calculation 2 2 2 4 3 4" xfId="1980"/>
    <cellStyle name="Calculation 2 2 2 4 4" xfId="1981"/>
    <cellStyle name="Calculation 2 2 2 4 4 2" xfId="1982"/>
    <cellStyle name="Calculation 2 2 2 4 4 2 2" xfId="1983"/>
    <cellStyle name="Calculation 2 2 2 4 4 2 3" xfId="1984"/>
    <cellStyle name="Calculation 2 2 2 4 4 2 4" xfId="1985"/>
    <cellStyle name="Calculation 2 2 2 4 4 2 5" xfId="1986"/>
    <cellStyle name="Calculation 2 2 2 4 4 2 6" xfId="1987"/>
    <cellStyle name="Calculation 2 2 2 4 4 2 7" xfId="1988"/>
    <cellStyle name="Calculation 2 2 2 4 4 3" xfId="1989"/>
    <cellStyle name="Calculation 2 2 2 4 4 4" xfId="1990"/>
    <cellStyle name="Calculation 2 2 2 4 5" xfId="1991"/>
    <cellStyle name="Calculation 2 2 2 4 5 2" xfId="1992"/>
    <cellStyle name="Calculation 2 2 2 4 5 3" xfId="1993"/>
    <cellStyle name="Calculation 2 2 2 4 5 4" xfId="1994"/>
    <cellStyle name="Calculation 2 2 2 4 5 5" xfId="1995"/>
    <cellStyle name="Calculation 2 2 2 4 5 6" xfId="1996"/>
    <cellStyle name="Calculation 2 2 2 4 5 7" xfId="1997"/>
    <cellStyle name="Calculation 2 2 2 4 5 8" xfId="1998"/>
    <cellStyle name="Calculation 2 2 2 4 6" xfId="1999"/>
    <cellStyle name="Calculation 2 2 2 4 6 2" xfId="2000"/>
    <cellStyle name="Calculation 2 2 2 4 6 3" xfId="2001"/>
    <cellStyle name="Calculation 2 2 2 4 6 4" xfId="2002"/>
    <cellStyle name="Calculation 2 2 2 4 6 5" xfId="2003"/>
    <cellStyle name="Calculation 2 2 2 4 6 6" xfId="2004"/>
    <cellStyle name="Calculation 2 2 2 4 6 7" xfId="2005"/>
    <cellStyle name="Calculation 2 2 2 4 7" xfId="2006"/>
    <cellStyle name="Calculation 2 2 2 4 8" xfId="2007"/>
    <cellStyle name="Calculation 2 2 2 4 9" xfId="2008"/>
    <cellStyle name="Calculation 2 2 2 5" xfId="2009"/>
    <cellStyle name="Calculation 2 2 2 5 10" xfId="2010"/>
    <cellStyle name="Calculation 2 2 2 5 2" xfId="2011"/>
    <cellStyle name="Calculation 2 2 2 5 2 2" xfId="2012"/>
    <cellStyle name="Calculation 2 2 2 5 2 2 2" xfId="2013"/>
    <cellStyle name="Calculation 2 2 2 5 2 2 3" xfId="2014"/>
    <cellStyle name="Calculation 2 2 2 5 2 2 4" xfId="2015"/>
    <cellStyle name="Calculation 2 2 2 5 2 2 5" xfId="2016"/>
    <cellStyle name="Calculation 2 2 2 5 2 2 6" xfId="2017"/>
    <cellStyle name="Calculation 2 2 2 5 2 2 7" xfId="2018"/>
    <cellStyle name="Calculation 2 2 2 5 2 3" xfId="2019"/>
    <cellStyle name="Calculation 2 2 2 5 2 4" xfId="2020"/>
    <cellStyle name="Calculation 2 2 2 5 3" xfId="2021"/>
    <cellStyle name="Calculation 2 2 2 5 3 2" xfId="2022"/>
    <cellStyle name="Calculation 2 2 2 5 3 2 2" xfId="2023"/>
    <cellStyle name="Calculation 2 2 2 5 3 2 3" xfId="2024"/>
    <cellStyle name="Calculation 2 2 2 5 3 2 4" xfId="2025"/>
    <cellStyle name="Calculation 2 2 2 5 3 2 5" xfId="2026"/>
    <cellStyle name="Calculation 2 2 2 5 3 2 6" xfId="2027"/>
    <cellStyle name="Calculation 2 2 2 5 3 2 7" xfId="2028"/>
    <cellStyle name="Calculation 2 2 2 5 3 3" xfId="2029"/>
    <cellStyle name="Calculation 2 2 2 5 3 4" xfId="2030"/>
    <cellStyle name="Calculation 2 2 2 5 4" xfId="2031"/>
    <cellStyle name="Calculation 2 2 2 5 4 2" xfId="2032"/>
    <cellStyle name="Calculation 2 2 2 5 4 2 2" xfId="2033"/>
    <cellStyle name="Calculation 2 2 2 5 4 2 3" xfId="2034"/>
    <cellStyle name="Calculation 2 2 2 5 4 2 4" xfId="2035"/>
    <cellStyle name="Calculation 2 2 2 5 4 2 5" xfId="2036"/>
    <cellStyle name="Calculation 2 2 2 5 4 2 6" xfId="2037"/>
    <cellStyle name="Calculation 2 2 2 5 4 2 7" xfId="2038"/>
    <cellStyle name="Calculation 2 2 2 5 4 3" xfId="2039"/>
    <cellStyle name="Calculation 2 2 2 5 4 4" xfId="2040"/>
    <cellStyle name="Calculation 2 2 2 5 5" xfId="2041"/>
    <cellStyle name="Calculation 2 2 2 5 5 2" xfId="2042"/>
    <cellStyle name="Calculation 2 2 2 5 5 3" xfId="2043"/>
    <cellStyle name="Calculation 2 2 2 5 5 4" xfId="2044"/>
    <cellStyle name="Calculation 2 2 2 5 5 5" xfId="2045"/>
    <cellStyle name="Calculation 2 2 2 5 5 6" xfId="2046"/>
    <cellStyle name="Calculation 2 2 2 5 5 7" xfId="2047"/>
    <cellStyle name="Calculation 2 2 2 5 5 8" xfId="2048"/>
    <cellStyle name="Calculation 2 2 2 5 6" xfId="2049"/>
    <cellStyle name="Calculation 2 2 2 5 6 2" xfId="2050"/>
    <cellStyle name="Calculation 2 2 2 5 6 3" xfId="2051"/>
    <cellStyle name="Calculation 2 2 2 5 6 4" xfId="2052"/>
    <cellStyle name="Calculation 2 2 2 5 6 5" xfId="2053"/>
    <cellStyle name="Calculation 2 2 2 5 6 6" xfId="2054"/>
    <cellStyle name="Calculation 2 2 2 5 6 7" xfId="2055"/>
    <cellStyle name="Calculation 2 2 2 5 7" xfId="2056"/>
    <cellStyle name="Calculation 2 2 2 5 8" xfId="2057"/>
    <cellStyle name="Calculation 2 2 2 5 9" xfId="2058"/>
    <cellStyle name="Calculation 2 2 2 6" xfId="2059"/>
    <cellStyle name="Calculation 2 2 2 6 2" xfId="2060"/>
    <cellStyle name="Calculation 2 2 2 6 2 2" xfId="2061"/>
    <cellStyle name="Calculation 2 2 2 6 2 3" xfId="2062"/>
    <cellStyle name="Calculation 2 2 2 6 2 4" xfId="2063"/>
    <cellStyle name="Calculation 2 2 2 6 2 5" xfId="2064"/>
    <cellStyle name="Calculation 2 2 2 6 2 6" xfId="2065"/>
    <cellStyle name="Calculation 2 2 2 6 2 7" xfId="2066"/>
    <cellStyle name="Calculation 2 2 2 6 3" xfId="2067"/>
    <cellStyle name="Calculation 2 2 2 6 4" xfId="2068"/>
    <cellStyle name="Calculation 2 2 2 6 5" xfId="2069"/>
    <cellStyle name="Calculation 2 2 2 7" xfId="2070"/>
    <cellStyle name="Calculation 2 2 2 7 2" xfId="2071"/>
    <cellStyle name="Calculation 2 2 2 7 2 2" xfId="2072"/>
    <cellStyle name="Calculation 2 2 2 7 2 3" xfId="2073"/>
    <cellStyle name="Calculation 2 2 2 7 2 4" xfId="2074"/>
    <cellStyle name="Calculation 2 2 2 7 2 5" xfId="2075"/>
    <cellStyle name="Calculation 2 2 2 7 2 6" xfId="2076"/>
    <cellStyle name="Calculation 2 2 2 7 2 7" xfId="2077"/>
    <cellStyle name="Calculation 2 2 2 7 3" xfId="2078"/>
    <cellStyle name="Calculation 2 2 2 7 4" xfId="2079"/>
    <cellStyle name="Calculation 2 2 2 7 5" xfId="2080"/>
    <cellStyle name="Calculation 2 2 2 8" xfId="2081"/>
    <cellStyle name="Calculation 2 2 2 8 2" xfId="2082"/>
    <cellStyle name="Calculation 2 2 2 8 2 2" xfId="2083"/>
    <cellStyle name="Calculation 2 2 2 8 2 3" xfId="2084"/>
    <cellStyle name="Calculation 2 2 2 8 2 4" xfId="2085"/>
    <cellStyle name="Calculation 2 2 2 8 2 5" xfId="2086"/>
    <cellStyle name="Calculation 2 2 2 8 2 6" xfId="2087"/>
    <cellStyle name="Calculation 2 2 2 8 2 7" xfId="2088"/>
    <cellStyle name="Calculation 2 2 2 8 3" xfId="2089"/>
    <cellStyle name="Calculation 2 2 2 8 4" xfId="2090"/>
    <cellStyle name="Calculation 2 2 2 8 5" xfId="2091"/>
    <cellStyle name="Calculation 2 2 2 9" xfId="2092"/>
    <cellStyle name="Calculation 2 2 2 9 2" xfId="2093"/>
    <cellStyle name="Calculation 2 2 2 9 2 2" xfId="2094"/>
    <cellStyle name="Calculation 2 2 2 9 2 3" xfId="2095"/>
    <cellStyle name="Calculation 2 2 2 9 2 4" xfId="2096"/>
    <cellStyle name="Calculation 2 2 2 9 2 5" xfId="2097"/>
    <cellStyle name="Calculation 2 2 2 9 2 6" xfId="2098"/>
    <cellStyle name="Calculation 2 2 2 9 2 7" xfId="2099"/>
    <cellStyle name="Calculation 2 2 2 9 3" xfId="2100"/>
    <cellStyle name="Calculation 2 2 2 9 4" xfId="2101"/>
    <cellStyle name="Calculation 2 2 2 9 5" xfId="2102"/>
    <cellStyle name="Calculation 2 2 20" xfId="2103"/>
    <cellStyle name="Calculation 2 2 21" xfId="2104"/>
    <cellStyle name="Calculation 2 2 3" xfId="2105"/>
    <cellStyle name="Calculation 2 2 3 10" xfId="2106"/>
    <cellStyle name="Calculation 2 2 3 10 2" xfId="2107"/>
    <cellStyle name="Calculation 2 2 3 10 3" xfId="2108"/>
    <cellStyle name="Calculation 2 2 3 10 4" xfId="2109"/>
    <cellStyle name="Calculation 2 2 3 10 5" xfId="2110"/>
    <cellStyle name="Calculation 2 2 3 10 6" xfId="2111"/>
    <cellStyle name="Calculation 2 2 3 10 7" xfId="2112"/>
    <cellStyle name="Calculation 2 2 3 10 8" xfId="2113"/>
    <cellStyle name="Calculation 2 2 3 11" xfId="2114"/>
    <cellStyle name="Calculation 2 2 3 11 2" xfId="2115"/>
    <cellStyle name="Calculation 2 2 3 11 3" xfId="2116"/>
    <cellStyle name="Calculation 2 2 3 11 4" xfId="2117"/>
    <cellStyle name="Calculation 2 2 3 11 5" xfId="2118"/>
    <cellStyle name="Calculation 2 2 3 11 6" xfId="2119"/>
    <cellStyle name="Calculation 2 2 3 11 7" xfId="2120"/>
    <cellStyle name="Calculation 2 2 3 12" xfId="2121"/>
    <cellStyle name="Calculation 2 2 3 12 2" xfId="2122"/>
    <cellStyle name="Calculation 2 2 3 12 3" xfId="2123"/>
    <cellStyle name="Calculation 2 2 3 12 4" xfId="2124"/>
    <cellStyle name="Calculation 2 2 3 12 5" xfId="2125"/>
    <cellStyle name="Calculation 2 2 3 13" xfId="2126"/>
    <cellStyle name="Calculation 2 2 3 13 2" xfId="2127"/>
    <cellStyle name="Calculation 2 2 3 13 3" xfId="2128"/>
    <cellStyle name="Calculation 2 2 3 13 4" xfId="2129"/>
    <cellStyle name="Calculation 2 2 3 13 5" xfId="2130"/>
    <cellStyle name="Calculation 2 2 3 14" xfId="2131"/>
    <cellStyle name="Calculation 2 2 3 14 2" xfId="2132"/>
    <cellStyle name="Calculation 2 2 3 14 3" xfId="2133"/>
    <cellStyle name="Calculation 2 2 3 14 4" xfId="2134"/>
    <cellStyle name="Calculation 2 2 3 14 5" xfId="2135"/>
    <cellStyle name="Calculation 2 2 3 15" xfId="2136"/>
    <cellStyle name="Calculation 2 2 3 15 2" xfId="2137"/>
    <cellStyle name="Calculation 2 2 3 15 3" xfId="2138"/>
    <cellStyle name="Calculation 2 2 3 15 4" xfId="2139"/>
    <cellStyle name="Calculation 2 2 3 15 5" xfId="2140"/>
    <cellStyle name="Calculation 2 2 3 16" xfId="2141"/>
    <cellStyle name="Calculation 2 2 3 17" xfId="2142"/>
    <cellStyle name="Calculation 2 2 3 18" xfId="2143"/>
    <cellStyle name="Calculation 2 2 3 19" xfId="2144"/>
    <cellStyle name="Calculation 2 2 3 2" xfId="2145"/>
    <cellStyle name="Calculation 2 2 3 2 10" xfId="2146"/>
    <cellStyle name="Calculation 2 2 3 2 10 2" xfId="2147"/>
    <cellStyle name="Calculation 2 2 3 2 10 3" xfId="2148"/>
    <cellStyle name="Calculation 2 2 3 2 10 4" xfId="2149"/>
    <cellStyle name="Calculation 2 2 3 2 10 5" xfId="2150"/>
    <cellStyle name="Calculation 2 2 3 2 10 6" xfId="2151"/>
    <cellStyle name="Calculation 2 2 3 2 10 7" xfId="2152"/>
    <cellStyle name="Calculation 2 2 3 2 11" xfId="2153"/>
    <cellStyle name="Calculation 2 2 3 2 11 2" xfId="2154"/>
    <cellStyle name="Calculation 2 2 3 2 11 3" xfId="2155"/>
    <cellStyle name="Calculation 2 2 3 2 11 4" xfId="2156"/>
    <cellStyle name="Calculation 2 2 3 2 11 5" xfId="2157"/>
    <cellStyle name="Calculation 2 2 3 2 12" xfId="2158"/>
    <cellStyle name="Calculation 2 2 3 2 12 2" xfId="2159"/>
    <cellStyle name="Calculation 2 2 3 2 12 3" xfId="2160"/>
    <cellStyle name="Calculation 2 2 3 2 12 4" xfId="2161"/>
    <cellStyle name="Calculation 2 2 3 2 12 5" xfId="2162"/>
    <cellStyle name="Calculation 2 2 3 2 13" xfId="2163"/>
    <cellStyle name="Calculation 2 2 3 2 13 2" xfId="2164"/>
    <cellStyle name="Calculation 2 2 3 2 13 3" xfId="2165"/>
    <cellStyle name="Calculation 2 2 3 2 13 4" xfId="2166"/>
    <cellStyle name="Calculation 2 2 3 2 13 5" xfId="2167"/>
    <cellStyle name="Calculation 2 2 3 2 14" xfId="2168"/>
    <cellStyle name="Calculation 2 2 3 2 14 2" xfId="2169"/>
    <cellStyle name="Calculation 2 2 3 2 14 3" xfId="2170"/>
    <cellStyle name="Calculation 2 2 3 2 14 4" xfId="2171"/>
    <cellStyle name="Calculation 2 2 3 2 14 5" xfId="2172"/>
    <cellStyle name="Calculation 2 2 3 2 15" xfId="2173"/>
    <cellStyle name="Calculation 2 2 3 2 15 2" xfId="2174"/>
    <cellStyle name="Calculation 2 2 3 2 15 3" xfId="2175"/>
    <cellStyle name="Calculation 2 2 3 2 15 4" xfId="2176"/>
    <cellStyle name="Calculation 2 2 3 2 15 5" xfId="2177"/>
    <cellStyle name="Calculation 2 2 3 2 16" xfId="2178"/>
    <cellStyle name="Calculation 2 2 3 2 16 2" xfId="2179"/>
    <cellStyle name="Calculation 2 2 3 2 16 3" xfId="2180"/>
    <cellStyle name="Calculation 2 2 3 2 16 4" xfId="2181"/>
    <cellStyle name="Calculation 2 2 3 2 16 5" xfId="2182"/>
    <cellStyle name="Calculation 2 2 3 2 17" xfId="2183"/>
    <cellStyle name="Calculation 2 2 3 2 17 2" xfId="2184"/>
    <cellStyle name="Calculation 2 2 3 2 17 3" xfId="2185"/>
    <cellStyle name="Calculation 2 2 3 2 17 4" xfId="2186"/>
    <cellStyle name="Calculation 2 2 3 2 17 5" xfId="2187"/>
    <cellStyle name="Calculation 2 2 3 2 18" xfId="2188"/>
    <cellStyle name="Calculation 2 2 3 2 2" xfId="2189"/>
    <cellStyle name="Calculation 2 2 3 2 2 10" xfId="2190"/>
    <cellStyle name="Calculation 2 2 3 2 2 10 2" xfId="2191"/>
    <cellStyle name="Calculation 2 2 3 2 2 10 3" xfId="2192"/>
    <cellStyle name="Calculation 2 2 3 2 2 10 4" xfId="2193"/>
    <cellStyle name="Calculation 2 2 3 2 2 10 5" xfId="2194"/>
    <cellStyle name="Calculation 2 2 3 2 2 11" xfId="2195"/>
    <cellStyle name="Calculation 2 2 3 2 2 11 2" xfId="2196"/>
    <cellStyle name="Calculation 2 2 3 2 2 11 3" xfId="2197"/>
    <cellStyle name="Calculation 2 2 3 2 2 11 4" xfId="2198"/>
    <cellStyle name="Calculation 2 2 3 2 2 11 5" xfId="2199"/>
    <cellStyle name="Calculation 2 2 3 2 2 12" xfId="2200"/>
    <cellStyle name="Calculation 2 2 3 2 2 12 2" xfId="2201"/>
    <cellStyle name="Calculation 2 2 3 2 2 12 3" xfId="2202"/>
    <cellStyle name="Calculation 2 2 3 2 2 12 4" xfId="2203"/>
    <cellStyle name="Calculation 2 2 3 2 2 12 5" xfId="2204"/>
    <cellStyle name="Calculation 2 2 3 2 2 13" xfId="2205"/>
    <cellStyle name="Calculation 2 2 3 2 2 13 2" xfId="2206"/>
    <cellStyle name="Calculation 2 2 3 2 2 13 3" xfId="2207"/>
    <cellStyle name="Calculation 2 2 3 2 2 13 4" xfId="2208"/>
    <cellStyle name="Calculation 2 2 3 2 2 13 5" xfId="2209"/>
    <cellStyle name="Calculation 2 2 3 2 2 14" xfId="2210"/>
    <cellStyle name="Calculation 2 2 3 2 2 14 2" xfId="2211"/>
    <cellStyle name="Calculation 2 2 3 2 2 14 3" xfId="2212"/>
    <cellStyle name="Calculation 2 2 3 2 2 14 4" xfId="2213"/>
    <cellStyle name="Calculation 2 2 3 2 2 14 5" xfId="2214"/>
    <cellStyle name="Calculation 2 2 3 2 2 15" xfId="2215"/>
    <cellStyle name="Calculation 2 2 3 2 2 15 2" xfId="2216"/>
    <cellStyle name="Calculation 2 2 3 2 2 15 3" xfId="2217"/>
    <cellStyle name="Calculation 2 2 3 2 2 15 4" xfId="2218"/>
    <cellStyle name="Calculation 2 2 3 2 2 15 5" xfId="2219"/>
    <cellStyle name="Calculation 2 2 3 2 2 16" xfId="2220"/>
    <cellStyle name="Calculation 2 2 3 2 2 16 2" xfId="2221"/>
    <cellStyle name="Calculation 2 2 3 2 2 16 3" xfId="2222"/>
    <cellStyle name="Calculation 2 2 3 2 2 16 4" xfId="2223"/>
    <cellStyle name="Calculation 2 2 3 2 2 16 5" xfId="2224"/>
    <cellStyle name="Calculation 2 2 3 2 2 17" xfId="2225"/>
    <cellStyle name="Calculation 2 2 3 2 2 17 2" xfId="2226"/>
    <cellStyle name="Calculation 2 2 3 2 2 17 3" xfId="2227"/>
    <cellStyle name="Calculation 2 2 3 2 2 17 4" xfId="2228"/>
    <cellStyle name="Calculation 2 2 3 2 2 17 5" xfId="2229"/>
    <cellStyle name="Calculation 2 2 3 2 2 18" xfId="2230"/>
    <cellStyle name="Calculation 2 2 3 2 2 2" xfId="2231"/>
    <cellStyle name="Calculation 2 2 3 2 2 2 10" xfId="2232"/>
    <cellStyle name="Calculation 2 2 3 2 2 2 2" xfId="2233"/>
    <cellStyle name="Calculation 2 2 3 2 2 2 2 2" xfId="2234"/>
    <cellStyle name="Calculation 2 2 3 2 2 2 2 2 2" xfId="2235"/>
    <cellStyle name="Calculation 2 2 3 2 2 2 2 2 3" xfId="2236"/>
    <cellStyle name="Calculation 2 2 3 2 2 2 2 2 4" xfId="2237"/>
    <cellStyle name="Calculation 2 2 3 2 2 2 2 2 5" xfId="2238"/>
    <cellStyle name="Calculation 2 2 3 2 2 2 2 2 6" xfId="2239"/>
    <cellStyle name="Calculation 2 2 3 2 2 2 2 2 7" xfId="2240"/>
    <cellStyle name="Calculation 2 2 3 2 2 2 2 3" xfId="2241"/>
    <cellStyle name="Calculation 2 2 3 2 2 2 2 4" xfId="2242"/>
    <cellStyle name="Calculation 2 2 3 2 2 2 3" xfId="2243"/>
    <cellStyle name="Calculation 2 2 3 2 2 2 3 2" xfId="2244"/>
    <cellStyle name="Calculation 2 2 3 2 2 2 3 2 2" xfId="2245"/>
    <cellStyle name="Calculation 2 2 3 2 2 2 3 2 3" xfId="2246"/>
    <cellStyle name="Calculation 2 2 3 2 2 2 3 2 4" xfId="2247"/>
    <cellStyle name="Calculation 2 2 3 2 2 2 3 2 5" xfId="2248"/>
    <cellStyle name="Calculation 2 2 3 2 2 2 3 2 6" xfId="2249"/>
    <cellStyle name="Calculation 2 2 3 2 2 2 3 2 7" xfId="2250"/>
    <cellStyle name="Calculation 2 2 3 2 2 2 3 3" xfId="2251"/>
    <cellStyle name="Calculation 2 2 3 2 2 2 3 4" xfId="2252"/>
    <cellStyle name="Calculation 2 2 3 2 2 2 4" xfId="2253"/>
    <cellStyle name="Calculation 2 2 3 2 2 2 4 2" xfId="2254"/>
    <cellStyle name="Calculation 2 2 3 2 2 2 4 2 2" xfId="2255"/>
    <cellStyle name="Calculation 2 2 3 2 2 2 4 2 3" xfId="2256"/>
    <cellStyle name="Calculation 2 2 3 2 2 2 4 2 4" xfId="2257"/>
    <cellStyle name="Calculation 2 2 3 2 2 2 4 2 5" xfId="2258"/>
    <cellStyle name="Calculation 2 2 3 2 2 2 4 2 6" xfId="2259"/>
    <cellStyle name="Calculation 2 2 3 2 2 2 4 2 7" xfId="2260"/>
    <cellStyle name="Calculation 2 2 3 2 2 2 4 3" xfId="2261"/>
    <cellStyle name="Calculation 2 2 3 2 2 2 4 4" xfId="2262"/>
    <cellStyle name="Calculation 2 2 3 2 2 2 5" xfId="2263"/>
    <cellStyle name="Calculation 2 2 3 2 2 2 5 2" xfId="2264"/>
    <cellStyle name="Calculation 2 2 3 2 2 2 5 3" xfId="2265"/>
    <cellStyle name="Calculation 2 2 3 2 2 2 5 4" xfId="2266"/>
    <cellStyle name="Calculation 2 2 3 2 2 2 5 5" xfId="2267"/>
    <cellStyle name="Calculation 2 2 3 2 2 2 5 6" xfId="2268"/>
    <cellStyle name="Calculation 2 2 3 2 2 2 5 7" xfId="2269"/>
    <cellStyle name="Calculation 2 2 3 2 2 2 5 8" xfId="2270"/>
    <cellStyle name="Calculation 2 2 3 2 2 2 6" xfId="2271"/>
    <cellStyle name="Calculation 2 2 3 2 2 2 6 2" xfId="2272"/>
    <cellStyle name="Calculation 2 2 3 2 2 2 6 3" xfId="2273"/>
    <cellStyle name="Calculation 2 2 3 2 2 2 6 4" xfId="2274"/>
    <cellStyle name="Calculation 2 2 3 2 2 2 6 5" xfId="2275"/>
    <cellStyle name="Calculation 2 2 3 2 2 2 6 6" xfId="2276"/>
    <cellStyle name="Calculation 2 2 3 2 2 2 6 7" xfId="2277"/>
    <cellStyle name="Calculation 2 2 3 2 2 2 7" xfId="2278"/>
    <cellStyle name="Calculation 2 2 3 2 2 2 8" xfId="2279"/>
    <cellStyle name="Calculation 2 2 3 2 2 2 9" xfId="2280"/>
    <cellStyle name="Calculation 2 2 3 2 2 3" xfId="2281"/>
    <cellStyle name="Calculation 2 2 3 2 2 3 2" xfId="2282"/>
    <cellStyle name="Calculation 2 2 3 2 2 3 2 2" xfId="2283"/>
    <cellStyle name="Calculation 2 2 3 2 2 3 2 3" xfId="2284"/>
    <cellStyle name="Calculation 2 2 3 2 2 3 2 4" xfId="2285"/>
    <cellStyle name="Calculation 2 2 3 2 2 3 2 5" xfId="2286"/>
    <cellStyle name="Calculation 2 2 3 2 2 3 2 6" xfId="2287"/>
    <cellStyle name="Calculation 2 2 3 2 2 3 2 7" xfId="2288"/>
    <cellStyle name="Calculation 2 2 3 2 2 3 3" xfId="2289"/>
    <cellStyle name="Calculation 2 2 3 2 2 3 4" xfId="2290"/>
    <cellStyle name="Calculation 2 2 3 2 2 3 5" xfId="2291"/>
    <cellStyle name="Calculation 2 2 3 2 2 4" xfId="2292"/>
    <cellStyle name="Calculation 2 2 3 2 2 4 2" xfId="2293"/>
    <cellStyle name="Calculation 2 2 3 2 2 4 2 2" xfId="2294"/>
    <cellStyle name="Calculation 2 2 3 2 2 4 2 3" xfId="2295"/>
    <cellStyle name="Calculation 2 2 3 2 2 4 2 4" xfId="2296"/>
    <cellStyle name="Calculation 2 2 3 2 2 4 2 5" xfId="2297"/>
    <cellStyle name="Calculation 2 2 3 2 2 4 2 6" xfId="2298"/>
    <cellStyle name="Calculation 2 2 3 2 2 4 2 7" xfId="2299"/>
    <cellStyle name="Calculation 2 2 3 2 2 4 3" xfId="2300"/>
    <cellStyle name="Calculation 2 2 3 2 2 4 4" xfId="2301"/>
    <cellStyle name="Calculation 2 2 3 2 2 4 5" xfId="2302"/>
    <cellStyle name="Calculation 2 2 3 2 2 5" xfId="2303"/>
    <cellStyle name="Calculation 2 2 3 2 2 5 2" xfId="2304"/>
    <cellStyle name="Calculation 2 2 3 2 2 5 2 2" xfId="2305"/>
    <cellStyle name="Calculation 2 2 3 2 2 5 2 3" xfId="2306"/>
    <cellStyle name="Calculation 2 2 3 2 2 5 2 4" xfId="2307"/>
    <cellStyle name="Calculation 2 2 3 2 2 5 2 5" xfId="2308"/>
    <cellStyle name="Calculation 2 2 3 2 2 5 2 6" xfId="2309"/>
    <cellStyle name="Calculation 2 2 3 2 2 5 2 7" xfId="2310"/>
    <cellStyle name="Calculation 2 2 3 2 2 5 3" xfId="2311"/>
    <cellStyle name="Calculation 2 2 3 2 2 5 4" xfId="2312"/>
    <cellStyle name="Calculation 2 2 3 2 2 5 5" xfId="2313"/>
    <cellStyle name="Calculation 2 2 3 2 2 6" xfId="2314"/>
    <cellStyle name="Calculation 2 2 3 2 2 6 2" xfId="2315"/>
    <cellStyle name="Calculation 2 2 3 2 2 6 3" xfId="2316"/>
    <cellStyle name="Calculation 2 2 3 2 2 6 4" xfId="2317"/>
    <cellStyle name="Calculation 2 2 3 2 2 6 5" xfId="2318"/>
    <cellStyle name="Calculation 2 2 3 2 2 6 6" xfId="2319"/>
    <cellStyle name="Calculation 2 2 3 2 2 6 7" xfId="2320"/>
    <cellStyle name="Calculation 2 2 3 2 2 6 8" xfId="2321"/>
    <cellStyle name="Calculation 2 2 3 2 2 7" xfId="2322"/>
    <cellStyle name="Calculation 2 2 3 2 2 7 2" xfId="2323"/>
    <cellStyle name="Calculation 2 2 3 2 2 7 3" xfId="2324"/>
    <cellStyle name="Calculation 2 2 3 2 2 7 4" xfId="2325"/>
    <cellStyle name="Calculation 2 2 3 2 2 7 5" xfId="2326"/>
    <cellStyle name="Calculation 2 2 3 2 2 7 6" xfId="2327"/>
    <cellStyle name="Calculation 2 2 3 2 2 7 7" xfId="2328"/>
    <cellStyle name="Calculation 2 2 3 2 2 8" xfId="2329"/>
    <cellStyle name="Calculation 2 2 3 2 2 8 2" xfId="2330"/>
    <cellStyle name="Calculation 2 2 3 2 2 8 3" xfId="2331"/>
    <cellStyle name="Calculation 2 2 3 2 2 8 4" xfId="2332"/>
    <cellStyle name="Calculation 2 2 3 2 2 8 5" xfId="2333"/>
    <cellStyle name="Calculation 2 2 3 2 2 9" xfId="2334"/>
    <cellStyle name="Calculation 2 2 3 2 2 9 2" xfId="2335"/>
    <cellStyle name="Calculation 2 2 3 2 2 9 3" xfId="2336"/>
    <cellStyle name="Calculation 2 2 3 2 2 9 4" xfId="2337"/>
    <cellStyle name="Calculation 2 2 3 2 2 9 5" xfId="2338"/>
    <cellStyle name="Calculation 2 2 3 2 3" xfId="2339"/>
    <cellStyle name="Calculation 2 2 3 2 3 10" xfId="2340"/>
    <cellStyle name="Calculation 2 2 3 2 3 2" xfId="2341"/>
    <cellStyle name="Calculation 2 2 3 2 3 2 2" xfId="2342"/>
    <cellStyle name="Calculation 2 2 3 2 3 2 2 2" xfId="2343"/>
    <cellStyle name="Calculation 2 2 3 2 3 2 2 3" xfId="2344"/>
    <cellStyle name="Calculation 2 2 3 2 3 2 2 4" xfId="2345"/>
    <cellStyle name="Calculation 2 2 3 2 3 2 2 5" xfId="2346"/>
    <cellStyle name="Calculation 2 2 3 2 3 2 2 6" xfId="2347"/>
    <cellStyle name="Calculation 2 2 3 2 3 2 2 7" xfId="2348"/>
    <cellStyle name="Calculation 2 2 3 2 3 2 3" xfId="2349"/>
    <cellStyle name="Calculation 2 2 3 2 3 2 4" xfId="2350"/>
    <cellStyle name="Calculation 2 2 3 2 3 3" xfId="2351"/>
    <cellStyle name="Calculation 2 2 3 2 3 3 2" xfId="2352"/>
    <cellStyle name="Calculation 2 2 3 2 3 3 2 2" xfId="2353"/>
    <cellStyle name="Calculation 2 2 3 2 3 3 2 3" xfId="2354"/>
    <cellStyle name="Calculation 2 2 3 2 3 3 2 4" xfId="2355"/>
    <cellStyle name="Calculation 2 2 3 2 3 3 2 5" xfId="2356"/>
    <cellStyle name="Calculation 2 2 3 2 3 3 2 6" xfId="2357"/>
    <cellStyle name="Calculation 2 2 3 2 3 3 2 7" xfId="2358"/>
    <cellStyle name="Calculation 2 2 3 2 3 3 3" xfId="2359"/>
    <cellStyle name="Calculation 2 2 3 2 3 3 4" xfId="2360"/>
    <cellStyle name="Calculation 2 2 3 2 3 4" xfId="2361"/>
    <cellStyle name="Calculation 2 2 3 2 3 4 2" xfId="2362"/>
    <cellStyle name="Calculation 2 2 3 2 3 4 2 2" xfId="2363"/>
    <cellStyle name="Calculation 2 2 3 2 3 4 2 3" xfId="2364"/>
    <cellStyle name="Calculation 2 2 3 2 3 4 2 4" xfId="2365"/>
    <cellStyle name="Calculation 2 2 3 2 3 4 2 5" xfId="2366"/>
    <cellStyle name="Calculation 2 2 3 2 3 4 2 6" xfId="2367"/>
    <cellStyle name="Calculation 2 2 3 2 3 4 2 7" xfId="2368"/>
    <cellStyle name="Calculation 2 2 3 2 3 4 3" xfId="2369"/>
    <cellStyle name="Calculation 2 2 3 2 3 4 4" xfId="2370"/>
    <cellStyle name="Calculation 2 2 3 2 3 5" xfId="2371"/>
    <cellStyle name="Calculation 2 2 3 2 3 5 2" xfId="2372"/>
    <cellStyle name="Calculation 2 2 3 2 3 5 3" xfId="2373"/>
    <cellStyle name="Calculation 2 2 3 2 3 5 4" xfId="2374"/>
    <cellStyle name="Calculation 2 2 3 2 3 5 5" xfId="2375"/>
    <cellStyle name="Calculation 2 2 3 2 3 5 6" xfId="2376"/>
    <cellStyle name="Calculation 2 2 3 2 3 5 7" xfId="2377"/>
    <cellStyle name="Calculation 2 2 3 2 3 5 8" xfId="2378"/>
    <cellStyle name="Calculation 2 2 3 2 3 6" xfId="2379"/>
    <cellStyle name="Calculation 2 2 3 2 3 6 2" xfId="2380"/>
    <cellStyle name="Calculation 2 2 3 2 3 6 3" xfId="2381"/>
    <cellStyle name="Calculation 2 2 3 2 3 6 4" xfId="2382"/>
    <cellStyle name="Calculation 2 2 3 2 3 6 5" xfId="2383"/>
    <cellStyle name="Calculation 2 2 3 2 3 6 6" xfId="2384"/>
    <cellStyle name="Calculation 2 2 3 2 3 6 7" xfId="2385"/>
    <cellStyle name="Calculation 2 2 3 2 3 7" xfId="2386"/>
    <cellStyle name="Calculation 2 2 3 2 3 8" xfId="2387"/>
    <cellStyle name="Calculation 2 2 3 2 3 9" xfId="2388"/>
    <cellStyle name="Calculation 2 2 3 2 4" xfId="2389"/>
    <cellStyle name="Calculation 2 2 3 2 4 10" xfId="2390"/>
    <cellStyle name="Calculation 2 2 3 2 4 2" xfId="2391"/>
    <cellStyle name="Calculation 2 2 3 2 4 2 2" xfId="2392"/>
    <cellStyle name="Calculation 2 2 3 2 4 2 2 2" xfId="2393"/>
    <cellStyle name="Calculation 2 2 3 2 4 2 2 3" xfId="2394"/>
    <cellStyle name="Calculation 2 2 3 2 4 2 2 4" xfId="2395"/>
    <cellStyle name="Calculation 2 2 3 2 4 2 2 5" xfId="2396"/>
    <cellStyle name="Calculation 2 2 3 2 4 2 2 6" xfId="2397"/>
    <cellStyle name="Calculation 2 2 3 2 4 2 2 7" xfId="2398"/>
    <cellStyle name="Calculation 2 2 3 2 4 2 3" xfId="2399"/>
    <cellStyle name="Calculation 2 2 3 2 4 2 4" xfId="2400"/>
    <cellStyle name="Calculation 2 2 3 2 4 3" xfId="2401"/>
    <cellStyle name="Calculation 2 2 3 2 4 3 2" xfId="2402"/>
    <cellStyle name="Calculation 2 2 3 2 4 3 2 2" xfId="2403"/>
    <cellStyle name="Calculation 2 2 3 2 4 3 2 3" xfId="2404"/>
    <cellStyle name="Calculation 2 2 3 2 4 3 2 4" xfId="2405"/>
    <cellStyle name="Calculation 2 2 3 2 4 3 2 5" xfId="2406"/>
    <cellStyle name="Calculation 2 2 3 2 4 3 2 6" xfId="2407"/>
    <cellStyle name="Calculation 2 2 3 2 4 3 2 7" xfId="2408"/>
    <cellStyle name="Calculation 2 2 3 2 4 3 3" xfId="2409"/>
    <cellStyle name="Calculation 2 2 3 2 4 3 4" xfId="2410"/>
    <cellStyle name="Calculation 2 2 3 2 4 4" xfId="2411"/>
    <cellStyle name="Calculation 2 2 3 2 4 4 2" xfId="2412"/>
    <cellStyle name="Calculation 2 2 3 2 4 4 2 2" xfId="2413"/>
    <cellStyle name="Calculation 2 2 3 2 4 4 2 3" xfId="2414"/>
    <cellStyle name="Calculation 2 2 3 2 4 4 2 4" xfId="2415"/>
    <cellStyle name="Calculation 2 2 3 2 4 4 2 5" xfId="2416"/>
    <cellStyle name="Calculation 2 2 3 2 4 4 2 6" xfId="2417"/>
    <cellStyle name="Calculation 2 2 3 2 4 4 2 7" xfId="2418"/>
    <cellStyle name="Calculation 2 2 3 2 4 4 3" xfId="2419"/>
    <cellStyle name="Calculation 2 2 3 2 4 4 4" xfId="2420"/>
    <cellStyle name="Calculation 2 2 3 2 4 5" xfId="2421"/>
    <cellStyle name="Calculation 2 2 3 2 4 5 2" xfId="2422"/>
    <cellStyle name="Calculation 2 2 3 2 4 5 3" xfId="2423"/>
    <cellStyle name="Calculation 2 2 3 2 4 5 4" xfId="2424"/>
    <cellStyle name="Calculation 2 2 3 2 4 5 5" xfId="2425"/>
    <cellStyle name="Calculation 2 2 3 2 4 5 6" xfId="2426"/>
    <cellStyle name="Calculation 2 2 3 2 4 5 7" xfId="2427"/>
    <cellStyle name="Calculation 2 2 3 2 4 5 8" xfId="2428"/>
    <cellStyle name="Calculation 2 2 3 2 4 6" xfId="2429"/>
    <cellStyle name="Calculation 2 2 3 2 4 6 2" xfId="2430"/>
    <cellStyle name="Calculation 2 2 3 2 4 6 3" xfId="2431"/>
    <cellStyle name="Calculation 2 2 3 2 4 6 4" xfId="2432"/>
    <cellStyle name="Calculation 2 2 3 2 4 6 5" xfId="2433"/>
    <cellStyle name="Calculation 2 2 3 2 4 6 6" xfId="2434"/>
    <cellStyle name="Calculation 2 2 3 2 4 6 7" xfId="2435"/>
    <cellStyle name="Calculation 2 2 3 2 4 7" xfId="2436"/>
    <cellStyle name="Calculation 2 2 3 2 4 8" xfId="2437"/>
    <cellStyle name="Calculation 2 2 3 2 4 9" xfId="2438"/>
    <cellStyle name="Calculation 2 2 3 2 5" xfId="2439"/>
    <cellStyle name="Calculation 2 2 3 2 5 2" xfId="2440"/>
    <cellStyle name="Calculation 2 2 3 2 5 2 2" xfId="2441"/>
    <cellStyle name="Calculation 2 2 3 2 5 2 3" xfId="2442"/>
    <cellStyle name="Calculation 2 2 3 2 5 2 4" xfId="2443"/>
    <cellStyle name="Calculation 2 2 3 2 5 2 5" xfId="2444"/>
    <cellStyle name="Calculation 2 2 3 2 5 2 6" xfId="2445"/>
    <cellStyle name="Calculation 2 2 3 2 5 2 7" xfId="2446"/>
    <cellStyle name="Calculation 2 2 3 2 5 3" xfId="2447"/>
    <cellStyle name="Calculation 2 2 3 2 5 4" xfId="2448"/>
    <cellStyle name="Calculation 2 2 3 2 5 5" xfId="2449"/>
    <cellStyle name="Calculation 2 2 3 2 6" xfId="2450"/>
    <cellStyle name="Calculation 2 2 3 2 6 2" xfId="2451"/>
    <cellStyle name="Calculation 2 2 3 2 6 2 2" xfId="2452"/>
    <cellStyle name="Calculation 2 2 3 2 6 2 3" xfId="2453"/>
    <cellStyle name="Calculation 2 2 3 2 6 2 4" xfId="2454"/>
    <cellStyle name="Calculation 2 2 3 2 6 2 5" xfId="2455"/>
    <cellStyle name="Calculation 2 2 3 2 6 2 6" xfId="2456"/>
    <cellStyle name="Calculation 2 2 3 2 6 2 7" xfId="2457"/>
    <cellStyle name="Calculation 2 2 3 2 6 3" xfId="2458"/>
    <cellStyle name="Calculation 2 2 3 2 6 4" xfId="2459"/>
    <cellStyle name="Calculation 2 2 3 2 6 5" xfId="2460"/>
    <cellStyle name="Calculation 2 2 3 2 7" xfId="2461"/>
    <cellStyle name="Calculation 2 2 3 2 7 2" xfId="2462"/>
    <cellStyle name="Calculation 2 2 3 2 7 2 2" xfId="2463"/>
    <cellStyle name="Calculation 2 2 3 2 7 2 3" xfId="2464"/>
    <cellStyle name="Calculation 2 2 3 2 7 2 4" xfId="2465"/>
    <cellStyle name="Calculation 2 2 3 2 7 2 5" xfId="2466"/>
    <cellStyle name="Calculation 2 2 3 2 7 2 6" xfId="2467"/>
    <cellStyle name="Calculation 2 2 3 2 7 2 7" xfId="2468"/>
    <cellStyle name="Calculation 2 2 3 2 7 3" xfId="2469"/>
    <cellStyle name="Calculation 2 2 3 2 7 4" xfId="2470"/>
    <cellStyle name="Calculation 2 2 3 2 7 5" xfId="2471"/>
    <cellStyle name="Calculation 2 2 3 2 8" xfId="2472"/>
    <cellStyle name="Calculation 2 2 3 2 8 2" xfId="2473"/>
    <cellStyle name="Calculation 2 2 3 2 8 2 2" xfId="2474"/>
    <cellStyle name="Calculation 2 2 3 2 8 2 3" xfId="2475"/>
    <cellStyle name="Calculation 2 2 3 2 8 2 4" xfId="2476"/>
    <cellStyle name="Calculation 2 2 3 2 8 2 5" xfId="2477"/>
    <cellStyle name="Calculation 2 2 3 2 8 2 6" xfId="2478"/>
    <cellStyle name="Calculation 2 2 3 2 8 2 7" xfId="2479"/>
    <cellStyle name="Calculation 2 2 3 2 8 3" xfId="2480"/>
    <cellStyle name="Calculation 2 2 3 2 8 4" xfId="2481"/>
    <cellStyle name="Calculation 2 2 3 2 8 5" xfId="2482"/>
    <cellStyle name="Calculation 2 2 3 2 9" xfId="2483"/>
    <cellStyle name="Calculation 2 2 3 2 9 2" xfId="2484"/>
    <cellStyle name="Calculation 2 2 3 2 9 3" xfId="2485"/>
    <cellStyle name="Calculation 2 2 3 2 9 4" xfId="2486"/>
    <cellStyle name="Calculation 2 2 3 2 9 5" xfId="2487"/>
    <cellStyle name="Calculation 2 2 3 2 9 6" xfId="2488"/>
    <cellStyle name="Calculation 2 2 3 2 9 7" xfId="2489"/>
    <cellStyle name="Calculation 2 2 3 2 9 8" xfId="2490"/>
    <cellStyle name="Calculation 2 2 3 3" xfId="2491"/>
    <cellStyle name="Calculation 2 2 3 3 10" xfId="2492"/>
    <cellStyle name="Calculation 2 2 3 3 10 2" xfId="2493"/>
    <cellStyle name="Calculation 2 2 3 3 10 3" xfId="2494"/>
    <cellStyle name="Calculation 2 2 3 3 10 4" xfId="2495"/>
    <cellStyle name="Calculation 2 2 3 3 10 5" xfId="2496"/>
    <cellStyle name="Calculation 2 2 3 3 11" xfId="2497"/>
    <cellStyle name="Calculation 2 2 3 3 11 2" xfId="2498"/>
    <cellStyle name="Calculation 2 2 3 3 11 3" xfId="2499"/>
    <cellStyle name="Calculation 2 2 3 3 11 4" xfId="2500"/>
    <cellStyle name="Calculation 2 2 3 3 11 5" xfId="2501"/>
    <cellStyle name="Calculation 2 2 3 3 12" xfId="2502"/>
    <cellStyle name="Calculation 2 2 3 3 12 2" xfId="2503"/>
    <cellStyle name="Calculation 2 2 3 3 12 3" xfId="2504"/>
    <cellStyle name="Calculation 2 2 3 3 12 4" xfId="2505"/>
    <cellStyle name="Calculation 2 2 3 3 12 5" xfId="2506"/>
    <cellStyle name="Calculation 2 2 3 3 13" xfId="2507"/>
    <cellStyle name="Calculation 2 2 3 3 13 2" xfId="2508"/>
    <cellStyle name="Calculation 2 2 3 3 13 3" xfId="2509"/>
    <cellStyle name="Calculation 2 2 3 3 13 4" xfId="2510"/>
    <cellStyle name="Calculation 2 2 3 3 13 5" xfId="2511"/>
    <cellStyle name="Calculation 2 2 3 3 14" xfId="2512"/>
    <cellStyle name="Calculation 2 2 3 3 14 2" xfId="2513"/>
    <cellStyle name="Calculation 2 2 3 3 14 3" xfId="2514"/>
    <cellStyle name="Calculation 2 2 3 3 14 4" xfId="2515"/>
    <cellStyle name="Calculation 2 2 3 3 14 5" xfId="2516"/>
    <cellStyle name="Calculation 2 2 3 3 15" xfId="2517"/>
    <cellStyle name="Calculation 2 2 3 3 15 2" xfId="2518"/>
    <cellStyle name="Calculation 2 2 3 3 15 3" xfId="2519"/>
    <cellStyle name="Calculation 2 2 3 3 15 4" xfId="2520"/>
    <cellStyle name="Calculation 2 2 3 3 15 5" xfId="2521"/>
    <cellStyle name="Calculation 2 2 3 3 16" xfId="2522"/>
    <cellStyle name="Calculation 2 2 3 3 16 2" xfId="2523"/>
    <cellStyle name="Calculation 2 2 3 3 16 3" xfId="2524"/>
    <cellStyle name="Calculation 2 2 3 3 16 4" xfId="2525"/>
    <cellStyle name="Calculation 2 2 3 3 16 5" xfId="2526"/>
    <cellStyle name="Calculation 2 2 3 3 17" xfId="2527"/>
    <cellStyle name="Calculation 2 2 3 3 17 2" xfId="2528"/>
    <cellStyle name="Calculation 2 2 3 3 17 3" xfId="2529"/>
    <cellStyle name="Calculation 2 2 3 3 17 4" xfId="2530"/>
    <cellStyle name="Calculation 2 2 3 3 17 5" xfId="2531"/>
    <cellStyle name="Calculation 2 2 3 3 18" xfId="2532"/>
    <cellStyle name="Calculation 2 2 3 3 2" xfId="2533"/>
    <cellStyle name="Calculation 2 2 3 3 2 10" xfId="2534"/>
    <cellStyle name="Calculation 2 2 3 3 2 2" xfId="2535"/>
    <cellStyle name="Calculation 2 2 3 3 2 2 2" xfId="2536"/>
    <cellStyle name="Calculation 2 2 3 3 2 2 2 2" xfId="2537"/>
    <cellStyle name="Calculation 2 2 3 3 2 2 2 3" xfId="2538"/>
    <cellStyle name="Calculation 2 2 3 3 2 2 2 4" xfId="2539"/>
    <cellStyle name="Calculation 2 2 3 3 2 2 2 5" xfId="2540"/>
    <cellStyle name="Calculation 2 2 3 3 2 2 2 6" xfId="2541"/>
    <cellStyle name="Calculation 2 2 3 3 2 2 2 7" xfId="2542"/>
    <cellStyle name="Calculation 2 2 3 3 2 2 3" xfId="2543"/>
    <cellStyle name="Calculation 2 2 3 3 2 2 4" xfId="2544"/>
    <cellStyle name="Calculation 2 2 3 3 2 3" xfId="2545"/>
    <cellStyle name="Calculation 2 2 3 3 2 3 2" xfId="2546"/>
    <cellStyle name="Calculation 2 2 3 3 2 3 2 2" xfId="2547"/>
    <cellStyle name="Calculation 2 2 3 3 2 3 2 3" xfId="2548"/>
    <cellStyle name="Calculation 2 2 3 3 2 3 2 4" xfId="2549"/>
    <cellStyle name="Calculation 2 2 3 3 2 3 2 5" xfId="2550"/>
    <cellStyle name="Calculation 2 2 3 3 2 3 2 6" xfId="2551"/>
    <cellStyle name="Calculation 2 2 3 3 2 3 2 7" xfId="2552"/>
    <cellStyle name="Calculation 2 2 3 3 2 3 3" xfId="2553"/>
    <cellStyle name="Calculation 2 2 3 3 2 3 4" xfId="2554"/>
    <cellStyle name="Calculation 2 2 3 3 2 4" xfId="2555"/>
    <cellStyle name="Calculation 2 2 3 3 2 4 2" xfId="2556"/>
    <cellStyle name="Calculation 2 2 3 3 2 4 2 2" xfId="2557"/>
    <cellStyle name="Calculation 2 2 3 3 2 4 2 3" xfId="2558"/>
    <cellStyle name="Calculation 2 2 3 3 2 4 2 4" xfId="2559"/>
    <cellStyle name="Calculation 2 2 3 3 2 4 2 5" xfId="2560"/>
    <cellStyle name="Calculation 2 2 3 3 2 4 2 6" xfId="2561"/>
    <cellStyle name="Calculation 2 2 3 3 2 4 2 7" xfId="2562"/>
    <cellStyle name="Calculation 2 2 3 3 2 4 3" xfId="2563"/>
    <cellStyle name="Calculation 2 2 3 3 2 4 4" xfId="2564"/>
    <cellStyle name="Calculation 2 2 3 3 2 5" xfId="2565"/>
    <cellStyle name="Calculation 2 2 3 3 2 5 2" xfId="2566"/>
    <cellStyle name="Calculation 2 2 3 3 2 5 3" xfId="2567"/>
    <cellStyle name="Calculation 2 2 3 3 2 5 4" xfId="2568"/>
    <cellStyle name="Calculation 2 2 3 3 2 5 5" xfId="2569"/>
    <cellStyle name="Calculation 2 2 3 3 2 5 6" xfId="2570"/>
    <cellStyle name="Calculation 2 2 3 3 2 5 7" xfId="2571"/>
    <cellStyle name="Calculation 2 2 3 3 2 5 8" xfId="2572"/>
    <cellStyle name="Calculation 2 2 3 3 2 6" xfId="2573"/>
    <cellStyle name="Calculation 2 2 3 3 2 6 2" xfId="2574"/>
    <cellStyle name="Calculation 2 2 3 3 2 6 3" xfId="2575"/>
    <cellStyle name="Calculation 2 2 3 3 2 6 4" xfId="2576"/>
    <cellStyle name="Calculation 2 2 3 3 2 6 5" xfId="2577"/>
    <cellStyle name="Calculation 2 2 3 3 2 6 6" xfId="2578"/>
    <cellStyle name="Calculation 2 2 3 3 2 6 7" xfId="2579"/>
    <cellStyle name="Calculation 2 2 3 3 2 7" xfId="2580"/>
    <cellStyle name="Calculation 2 2 3 3 2 8" xfId="2581"/>
    <cellStyle name="Calculation 2 2 3 3 2 9" xfId="2582"/>
    <cellStyle name="Calculation 2 2 3 3 3" xfId="2583"/>
    <cellStyle name="Calculation 2 2 3 3 3 2" xfId="2584"/>
    <cellStyle name="Calculation 2 2 3 3 3 2 2" xfId="2585"/>
    <cellStyle name="Calculation 2 2 3 3 3 2 3" xfId="2586"/>
    <cellStyle name="Calculation 2 2 3 3 3 2 4" xfId="2587"/>
    <cellStyle name="Calculation 2 2 3 3 3 2 5" xfId="2588"/>
    <cellStyle name="Calculation 2 2 3 3 3 2 6" xfId="2589"/>
    <cellStyle name="Calculation 2 2 3 3 3 2 7" xfId="2590"/>
    <cellStyle name="Calculation 2 2 3 3 3 3" xfId="2591"/>
    <cellStyle name="Calculation 2 2 3 3 3 4" xfId="2592"/>
    <cellStyle name="Calculation 2 2 3 3 3 5" xfId="2593"/>
    <cellStyle name="Calculation 2 2 3 3 4" xfId="2594"/>
    <cellStyle name="Calculation 2 2 3 3 4 2" xfId="2595"/>
    <cellStyle name="Calculation 2 2 3 3 4 2 2" xfId="2596"/>
    <cellStyle name="Calculation 2 2 3 3 4 2 3" xfId="2597"/>
    <cellStyle name="Calculation 2 2 3 3 4 2 4" xfId="2598"/>
    <cellStyle name="Calculation 2 2 3 3 4 2 5" xfId="2599"/>
    <cellStyle name="Calculation 2 2 3 3 4 2 6" xfId="2600"/>
    <cellStyle name="Calculation 2 2 3 3 4 2 7" xfId="2601"/>
    <cellStyle name="Calculation 2 2 3 3 4 3" xfId="2602"/>
    <cellStyle name="Calculation 2 2 3 3 4 4" xfId="2603"/>
    <cellStyle name="Calculation 2 2 3 3 4 5" xfId="2604"/>
    <cellStyle name="Calculation 2 2 3 3 5" xfId="2605"/>
    <cellStyle name="Calculation 2 2 3 3 5 2" xfId="2606"/>
    <cellStyle name="Calculation 2 2 3 3 5 2 2" xfId="2607"/>
    <cellStyle name="Calculation 2 2 3 3 5 2 3" xfId="2608"/>
    <cellStyle name="Calculation 2 2 3 3 5 2 4" xfId="2609"/>
    <cellStyle name="Calculation 2 2 3 3 5 2 5" xfId="2610"/>
    <cellStyle name="Calculation 2 2 3 3 5 2 6" xfId="2611"/>
    <cellStyle name="Calculation 2 2 3 3 5 2 7" xfId="2612"/>
    <cellStyle name="Calculation 2 2 3 3 5 3" xfId="2613"/>
    <cellStyle name="Calculation 2 2 3 3 5 4" xfId="2614"/>
    <cellStyle name="Calculation 2 2 3 3 5 5" xfId="2615"/>
    <cellStyle name="Calculation 2 2 3 3 6" xfId="2616"/>
    <cellStyle name="Calculation 2 2 3 3 6 2" xfId="2617"/>
    <cellStyle name="Calculation 2 2 3 3 6 3" xfId="2618"/>
    <cellStyle name="Calculation 2 2 3 3 6 4" xfId="2619"/>
    <cellStyle name="Calculation 2 2 3 3 6 5" xfId="2620"/>
    <cellStyle name="Calculation 2 2 3 3 6 6" xfId="2621"/>
    <cellStyle name="Calculation 2 2 3 3 6 7" xfId="2622"/>
    <cellStyle name="Calculation 2 2 3 3 6 8" xfId="2623"/>
    <cellStyle name="Calculation 2 2 3 3 7" xfId="2624"/>
    <cellStyle name="Calculation 2 2 3 3 7 2" xfId="2625"/>
    <cellStyle name="Calculation 2 2 3 3 7 3" xfId="2626"/>
    <cellStyle name="Calculation 2 2 3 3 7 4" xfId="2627"/>
    <cellStyle name="Calculation 2 2 3 3 7 5" xfId="2628"/>
    <cellStyle name="Calculation 2 2 3 3 7 6" xfId="2629"/>
    <cellStyle name="Calculation 2 2 3 3 7 7" xfId="2630"/>
    <cellStyle name="Calculation 2 2 3 3 8" xfId="2631"/>
    <cellStyle name="Calculation 2 2 3 3 8 2" xfId="2632"/>
    <cellStyle name="Calculation 2 2 3 3 8 3" xfId="2633"/>
    <cellStyle name="Calculation 2 2 3 3 8 4" xfId="2634"/>
    <cellStyle name="Calculation 2 2 3 3 8 5" xfId="2635"/>
    <cellStyle name="Calculation 2 2 3 3 9" xfId="2636"/>
    <cellStyle name="Calculation 2 2 3 3 9 2" xfId="2637"/>
    <cellStyle name="Calculation 2 2 3 3 9 3" xfId="2638"/>
    <cellStyle name="Calculation 2 2 3 3 9 4" xfId="2639"/>
    <cellStyle name="Calculation 2 2 3 3 9 5" xfId="2640"/>
    <cellStyle name="Calculation 2 2 3 4" xfId="2641"/>
    <cellStyle name="Calculation 2 2 3 4 10" xfId="2642"/>
    <cellStyle name="Calculation 2 2 3 4 2" xfId="2643"/>
    <cellStyle name="Calculation 2 2 3 4 2 2" xfId="2644"/>
    <cellStyle name="Calculation 2 2 3 4 2 2 2" xfId="2645"/>
    <cellStyle name="Calculation 2 2 3 4 2 2 3" xfId="2646"/>
    <cellStyle name="Calculation 2 2 3 4 2 2 4" xfId="2647"/>
    <cellStyle name="Calculation 2 2 3 4 2 2 5" xfId="2648"/>
    <cellStyle name="Calculation 2 2 3 4 2 2 6" xfId="2649"/>
    <cellStyle name="Calculation 2 2 3 4 2 2 7" xfId="2650"/>
    <cellStyle name="Calculation 2 2 3 4 2 3" xfId="2651"/>
    <cellStyle name="Calculation 2 2 3 4 2 4" xfId="2652"/>
    <cellStyle name="Calculation 2 2 3 4 3" xfId="2653"/>
    <cellStyle name="Calculation 2 2 3 4 3 2" xfId="2654"/>
    <cellStyle name="Calculation 2 2 3 4 3 2 2" xfId="2655"/>
    <cellStyle name="Calculation 2 2 3 4 3 2 3" xfId="2656"/>
    <cellStyle name="Calculation 2 2 3 4 3 2 4" xfId="2657"/>
    <cellStyle name="Calculation 2 2 3 4 3 2 5" xfId="2658"/>
    <cellStyle name="Calculation 2 2 3 4 3 2 6" xfId="2659"/>
    <cellStyle name="Calculation 2 2 3 4 3 2 7" xfId="2660"/>
    <cellStyle name="Calculation 2 2 3 4 3 3" xfId="2661"/>
    <cellStyle name="Calculation 2 2 3 4 3 4" xfId="2662"/>
    <cellStyle name="Calculation 2 2 3 4 4" xfId="2663"/>
    <cellStyle name="Calculation 2 2 3 4 4 2" xfId="2664"/>
    <cellStyle name="Calculation 2 2 3 4 4 2 2" xfId="2665"/>
    <cellStyle name="Calculation 2 2 3 4 4 2 3" xfId="2666"/>
    <cellStyle name="Calculation 2 2 3 4 4 2 4" xfId="2667"/>
    <cellStyle name="Calculation 2 2 3 4 4 2 5" xfId="2668"/>
    <cellStyle name="Calculation 2 2 3 4 4 2 6" xfId="2669"/>
    <cellStyle name="Calculation 2 2 3 4 4 2 7" xfId="2670"/>
    <cellStyle name="Calculation 2 2 3 4 4 3" xfId="2671"/>
    <cellStyle name="Calculation 2 2 3 4 4 4" xfId="2672"/>
    <cellStyle name="Calculation 2 2 3 4 5" xfId="2673"/>
    <cellStyle name="Calculation 2 2 3 4 5 2" xfId="2674"/>
    <cellStyle name="Calculation 2 2 3 4 5 3" xfId="2675"/>
    <cellStyle name="Calculation 2 2 3 4 5 4" xfId="2676"/>
    <cellStyle name="Calculation 2 2 3 4 5 5" xfId="2677"/>
    <cellStyle name="Calculation 2 2 3 4 5 6" xfId="2678"/>
    <cellStyle name="Calculation 2 2 3 4 5 7" xfId="2679"/>
    <cellStyle name="Calculation 2 2 3 4 5 8" xfId="2680"/>
    <cellStyle name="Calculation 2 2 3 4 6" xfId="2681"/>
    <cellStyle name="Calculation 2 2 3 4 6 2" xfId="2682"/>
    <cellStyle name="Calculation 2 2 3 4 6 3" xfId="2683"/>
    <cellStyle name="Calculation 2 2 3 4 6 4" xfId="2684"/>
    <cellStyle name="Calculation 2 2 3 4 6 5" xfId="2685"/>
    <cellStyle name="Calculation 2 2 3 4 6 6" xfId="2686"/>
    <cellStyle name="Calculation 2 2 3 4 6 7" xfId="2687"/>
    <cellStyle name="Calculation 2 2 3 4 7" xfId="2688"/>
    <cellStyle name="Calculation 2 2 3 4 8" xfId="2689"/>
    <cellStyle name="Calculation 2 2 3 4 9" xfId="2690"/>
    <cellStyle name="Calculation 2 2 3 5" xfId="2691"/>
    <cellStyle name="Calculation 2 2 3 5 10" xfId="2692"/>
    <cellStyle name="Calculation 2 2 3 5 2" xfId="2693"/>
    <cellStyle name="Calculation 2 2 3 5 2 2" xfId="2694"/>
    <cellStyle name="Calculation 2 2 3 5 2 2 2" xfId="2695"/>
    <cellStyle name="Calculation 2 2 3 5 2 2 3" xfId="2696"/>
    <cellStyle name="Calculation 2 2 3 5 2 2 4" xfId="2697"/>
    <cellStyle name="Calculation 2 2 3 5 2 2 5" xfId="2698"/>
    <cellStyle name="Calculation 2 2 3 5 2 2 6" xfId="2699"/>
    <cellStyle name="Calculation 2 2 3 5 2 2 7" xfId="2700"/>
    <cellStyle name="Calculation 2 2 3 5 2 3" xfId="2701"/>
    <cellStyle name="Calculation 2 2 3 5 2 4" xfId="2702"/>
    <cellStyle name="Calculation 2 2 3 5 3" xfId="2703"/>
    <cellStyle name="Calculation 2 2 3 5 3 2" xfId="2704"/>
    <cellStyle name="Calculation 2 2 3 5 3 2 2" xfId="2705"/>
    <cellStyle name="Calculation 2 2 3 5 3 2 3" xfId="2706"/>
    <cellStyle name="Calculation 2 2 3 5 3 2 4" xfId="2707"/>
    <cellStyle name="Calculation 2 2 3 5 3 2 5" xfId="2708"/>
    <cellStyle name="Calculation 2 2 3 5 3 2 6" xfId="2709"/>
    <cellStyle name="Calculation 2 2 3 5 3 2 7" xfId="2710"/>
    <cellStyle name="Calculation 2 2 3 5 3 3" xfId="2711"/>
    <cellStyle name="Calculation 2 2 3 5 3 4" xfId="2712"/>
    <cellStyle name="Calculation 2 2 3 5 4" xfId="2713"/>
    <cellStyle name="Calculation 2 2 3 5 4 2" xfId="2714"/>
    <cellStyle name="Calculation 2 2 3 5 4 2 2" xfId="2715"/>
    <cellStyle name="Calculation 2 2 3 5 4 2 3" xfId="2716"/>
    <cellStyle name="Calculation 2 2 3 5 4 2 4" xfId="2717"/>
    <cellStyle name="Calculation 2 2 3 5 4 2 5" xfId="2718"/>
    <cellStyle name="Calculation 2 2 3 5 4 2 6" xfId="2719"/>
    <cellStyle name="Calculation 2 2 3 5 4 2 7" xfId="2720"/>
    <cellStyle name="Calculation 2 2 3 5 4 3" xfId="2721"/>
    <cellStyle name="Calculation 2 2 3 5 4 4" xfId="2722"/>
    <cellStyle name="Calculation 2 2 3 5 5" xfId="2723"/>
    <cellStyle name="Calculation 2 2 3 5 5 2" xfId="2724"/>
    <cellStyle name="Calculation 2 2 3 5 5 3" xfId="2725"/>
    <cellStyle name="Calculation 2 2 3 5 5 4" xfId="2726"/>
    <cellStyle name="Calculation 2 2 3 5 5 5" xfId="2727"/>
    <cellStyle name="Calculation 2 2 3 5 5 6" xfId="2728"/>
    <cellStyle name="Calculation 2 2 3 5 5 7" xfId="2729"/>
    <cellStyle name="Calculation 2 2 3 5 5 8" xfId="2730"/>
    <cellStyle name="Calculation 2 2 3 5 6" xfId="2731"/>
    <cellStyle name="Calculation 2 2 3 5 6 2" xfId="2732"/>
    <cellStyle name="Calculation 2 2 3 5 6 3" xfId="2733"/>
    <cellStyle name="Calculation 2 2 3 5 6 4" xfId="2734"/>
    <cellStyle name="Calculation 2 2 3 5 6 5" xfId="2735"/>
    <cellStyle name="Calculation 2 2 3 5 6 6" xfId="2736"/>
    <cellStyle name="Calculation 2 2 3 5 6 7" xfId="2737"/>
    <cellStyle name="Calculation 2 2 3 5 7" xfId="2738"/>
    <cellStyle name="Calculation 2 2 3 5 8" xfId="2739"/>
    <cellStyle name="Calculation 2 2 3 5 9" xfId="2740"/>
    <cellStyle name="Calculation 2 2 3 6" xfId="2741"/>
    <cellStyle name="Calculation 2 2 3 6 2" xfId="2742"/>
    <cellStyle name="Calculation 2 2 3 6 2 2" xfId="2743"/>
    <cellStyle name="Calculation 2 2 3 6 2 3" xfId="2744"/>
    <cellStyle name="Calculation 2 2 3 6 2 4" xfId="2745"/>
    <cellStyle name="Calculation 2 2 3 6 2 5" xfId="2746"/>
    <cellStyle name="Calculation 2 2 3 6 2 6" xfId="2747"/>
    <cellStyle name="Calculation 2 2 3 6 2 7" xfId="2748"/>
    <cellStyle name="Calculation 2 2 3 6 3" xfId="2749"/>
    <cellStyle name="Calculation 2 2 3 6 4" xfId="2750"/>
    <cellStyle name="Calculation 2 2 3 6 5" xfId="2751"/>
    <cellStyle name="Calculation 2 2 3 7" xfId="2752"/>
    <cellStyle name="Calculation 2 2 3 7 2" xfId="2753"/>
    <cellStyle name="Calculation 2 2 3 7 2 2" xfId="2754"/>
    <cellStyle name="Calculation 2 2 3 7 2 3" xfId="2755"/>
    <cellStyle name="Calculation 2 2 3 7 2 4" xfId="2756"/>
    <cellStyle name="Calculation 2 2 3 7 2 5" xfId="2757"/>
    <cellStyle name="Calculation 2 2 3 7 2 6" xfId="2758"/>
    <cellStyle name="Calculation 2 2 3 7 2 7" xfId="2759"/>
    <cellStyle name="Calculation 2 2 3 7 3" xfId="2760"/>
    <cellStyle name="Calculation 2 2 3 7 4" xfId="2761"/>
    <cellStyle name="Calculation 2 2 3 7 5" xfId="2762"/>
    <cellStyle name="Calculation 2 2 3 8" xfId="2763"/>
    <cellStyle name="Calculation 2 2 3 8 2" xfId="2764"/>
    <cellStyle name="Calculation 2 2 3 8 2 2" xfId="2765"/>
    <cellStyle name="Calculation 2 2 3 8 2 3" xfId="2766"/>
    <cellStyle name="Calculation 2 2 3 8 2 4" xfId="2767"/>
    <cellStyle name="Calculation 2 2 3 8 2 5" xfId="2768"/>
    <cellStyle name="Calculation 2 2 3 8 2 6" xfId="2769"/>
    <cellStyle name="Calculation 2 2 3 8 2 7" xfId="2770"/>
    <cellStyle name="Calculation 2 2 3 8 3" xfId="2771"/>
    <cellStyle name="Calculation 2 2 3 8 4" xfId="2772"/>
    <cellStyle name="Calculation 2 2 3 8 5" xfId="2773"/>
    <cellStyle name="Calculation 2 2 3 9" xfId="2774"/>
    <cellStyle name="Calculation 2 2 3 9 2" xfId="2775"/>
    <cellStyle name="Calculation 2 2 3 9 2 2" xfId="2776"/>
    <cellStyle name="Calculation 2 2 3 9 2 3" xfId="2777"/>
    <cellStyle name="Calculation 2 2 3 9 2 4" xfId="2778"/>
    <cellStyle name="Calculation 2 2 3 9 2 5" xfId="2779"/>
    <cellStyle name="Calculation 2 2 3 9 2 6" xfId="2780"/>
    <cellStyle name="Calculation 2 2 3 9 2 7" xfId="2781"/>
    <cellStyle name="Calculation 2 2 3 9 3" xfId="2782"/>
    <cellStyle name="Calculation 2 2 3 9 4" xfId="2783"/>
    <cellStyle name="Calculation 2 2 3 9 5" xfId="2784"/>
    <cellStyle name="Calculation 2 2 4" xfId="2785"/>
    <cellStyle name="Calculation 2 2 4 10" xfId="2786"/>
    <cellStyle name="Calculation 2 2 4 10 2" xfId="2787"/>
    <cellStyle name="Calculation 2 2 4 10 3" xfId="2788"/>
    <cellStyle name="Calculation 2 2 4 10 4" xfId="2789"/>
    <cellStyle name="Calculation 2 2 4 10 5" xfId="2790"/>
    <cellStyle name="Calculation 2 2 4 10 6" xfId="2791"/>
    <cellStyle name="Calculation 2 2 4 10 7" xfId="2792"/>
    <cellStyle name="Calculation 2 2 4 11" xfId="2793"/>
    <cellStyle name="Calculation 2 2 4 11 2" xfId="2794"/>
    <cellStyle name="Calculation 2 2 4 11 3" xfId="2795"/>
    <cellStyle name="Calculation 2 2 4 11 4" xfId="2796"/>
    <cellStyle name="Calculation 2 2 4 11 5" xfId="2797"/>
    <cellStyle name="Calculation 2 2 4 12" xfId="2798"/>
    <cellStyle name="Calculation 2 2 4 12 2" xfId="2799"/>
    <cellStyle name="Calculation 2 2 4 12 3" xfId="2800"/>
    <cellStyle name="Calculation 2 2 4 12 4" xfId="2801"/>
    <cellStyle name="Calculation 2 2 4 12 5" xfId="2802"/>
    <cellStyle name="Calculation 2 2 4 13" xfId="2803"/>
    <cellStyle name="Calculation 2 2 4 13 2" xfId="2804"/>
    <cellStyle name="Calculation 2 2 4 13 3" xfId="2805"/>
    <cellStyle name="Calculation 2 2 4 13 4" xfId="2806"/>
    <cellStyle name="Calculation 2 2 4 13 5" xfId="2807"/>
    <cellStyle name="Calculation 2 2 4 14" xfId="2808"/>
    <cellStyle name="Calculation 2 2 4 14 2" xfId="2809"/>
    <cellStyle name="Calculation 2 2 4 14 3" xfId="2810"/>
    <cellStyle name="Calculation 2 2 4 14 4" xfId="2811"/>
    <cellStyle name="Calculation 2 2 4 14 5" xfId="2812"/>
    <cellStyle name="Calculation 2 2 4 15" xfId="2813"/>
    <cellStyle name="Calculation 2 2 4 15 2" xfId="2814"/>
    <cellStyle name="Calculation 2 2 4 15 3" xfId="2815"/>
    <cellStyle name="Calculation 2 2 4 15 4" xfId="2816"/>
    <cellStyle name="Calculation 2 2 4 15 5" xfId="2817"/>
    <cellStyle name="Calculation 2 2 4 16" xfId="2818"/>
    <cellStyle name="Calculation 2 2 4 16 2" xfId="2819"/>
    <cellStyle name="Calculation 2 2 4 16 3" xfId="2820"/>
    <cellStyle name="Calculation 2 2 4 16 4" xfId="2821"/>
    <cellStyle name="Calculation 2 2 4 16 5" xfId="2822"/>
    <cellStyle name="Calculation 2 2 4 17" xfId="2823"/>
    <cellStyle name="Calculation 2 2 4 17 2" xfId="2824"/>
    <cellStyle name="Calculation 2 2 4 17 3" xfId="2825"/>
    <cellStyle name="Calculation 2 2 4 17 4" xfId="2826"/>
    <cellStyle name="Calculation 2 2 4 17 5" xfId="2827"/>
    <cellStyle name="Calculation 2 2 4 18" xfId="2828"/>
    <cellStyle name="Calculation 2 2 4 2" xfId="2829"/>
    <cellStyle name="Calculation 2 2 4 2 10" xfId="2830"/>
    <cellStyle name="Calculation 2 2 4 2 10 2" xfId="2831"/>
    <cellStyle name="Calculation 2 2 4 2 10 3" xfId="2832"/>
    <cellStyle name="Calculation 2 2 4 2 10 4" xfId="2833"/>
    <cellStyle name="Calculation 2 2 4 2 10 5" xfId="2834"/>
    <cellStyle name="Calculation 2 2 4 2 11" xfId="2835"/>
    <cellStyle name="Calculation 2 2 4 2 11 2" xfId="2836"/>
    <cellStyle name="Calculation 2 2 4 2 11 3" xfId="2837"/>
    <cellStyle name="Calculation 2 2 4 2 11 4" xfId="2838"/>
    <cellStyle name="Calculation 2 2 4 2 11 5" xfId="2839"/>
    <cellStyle name="Calculation 2 2 4 2 12" xfId="2840"/>
    <cellStyle name="Calculation 2 2 4 2 12 2" xfId="2841"/>
    <cellStyle name="Calculation 2 2 4 2 12 3" xfId="2842"/>
    <cellStyle name="Calculation 2 2 4 2 12 4" xfId="2843"/>
    <cellStyle name="Calculation 2 2 4 2 12 5" xfId="2844"/>
    <cellStyle name="Calculation 2 2 4 2 13" xfId="2845"/>
    <cellStyle name="Calculation 2 2 4 2 13 2" xfId="2846"/>
    <cellStyle name="Calculation 2 2 4 2 13 3" xfId="2847"/>
    <cellStyle name="Calculation 2 2 4 2 13 4" xfId="2848"/>
    <cellStyle name="Calculation 2 2 4 2 13 5" xfId="2849"/>
    <cellStyle name="Calculation 2 2 4 2 14" xfId="2850"/>
    <cellStyle name="Calculation 2 2 4 2 14 2" xfId="2851"/>
    <cellStyle name="Calculation 2 2 4 2 14 3" xfId="2852"/>
    <cellStyle name="Calculation 2 2 4 2 14 4" xfId="2853"/>
    <cellStyle name="Calculation 2 2 4 2 14 5" xfId="2854"/>
    <cellStyle name="Calculation 2 2 4 2 15" xfId="2855"/>
    <cellStyle name="Calculation 2 2 4 2 15 2" xfId="2856"/>
    <cellStyle name="Calculation 2 2 4 2 15 3" xfId="2857"/>
    <cellStyle name="Calculation 2 2 4 2 15 4" xfId="2858"/>
    <cellStyle name="Calculation 2 2 4 2 15 5" xfId="2859"/>
    <cellStyle name="Calculation 2 2 4 2 16" xfId="2860"/>
    <cellStyle name="Calculation 2 2 4 2 16 2" xfId="2861"/>
    <cellStyle name="Calculation 2 2 4 2 16 3" xfId="2862"/>
    <cellStyle name="Calculation 2 2 4 2 16 4" xfId="2863"/>
    <cellStyle name="Calculation 2 2 4 2 16 5" xfId="2864"/>
    <cellStyle name="Calculation 2 2 4 2 17" xfId="2865"/>
    <cellStyle name="Calculation 2 2 4 2 17 2" xfId="2866"/>
    <cellStyle name="Calculation 2 2 4 2 17 3" xfId="2867"/>
    <cellStyle name="Calculation 2 2 4 2 17 4" xfId="2868"/>
    <cellStyle name="Calculation 2 2 4 2 17 5" xfId="2869"/>
    <cellStyle name="Calculation 2 2 4 2 18" xfId="2870"/>
    <cellStyle name="Calculation 2 2 4 2 2" xfId="2871"/>
    <cellStyle name="Calculation 2 2 4 2 2 10" xfId="2872"/>
    <cellStyle name="Calculation 2 2 4 2 2 2" xfId="2873"/>
    <cellStyle name="Calculation 2 2 4 2 2 2 2" xfId="2874"/>
    <cellStyle name="Calculation 2 2 4 2 2 2 2 2" xfId="2875"/>
    <cellStyle name="Calculation 2 2 4 2 2 2 2 3" xfId="2876"/>
    <cellStyle name="Calculation 2 2 4 2 2 2 2 4" xfId="2877"/>
    <cellStyle name="Calculation 2 2 4 2 2 2 2 5" xfId="2878"/>
    <cellStyle name="Calculation 2 2 4 2 2 2 2 6" xfId="2879"/>
    <cellStyle name="Calculation 2 2 4 2 2 2 2 7" xfId="2880"/>
    <cellStyle name="Calculation 2 2 4 2 2 2 3" xfId="2881"/>
    <cellStyle name="Calculation 2 2 4 2 2 2 4" xfId="2882"/>
    <cellStyle name="Calculation 2 2 4 2 2 3" xfId="2883"/>
    <cellStyle name="Calculation 2 2 4 2 2 3 2" xfId="2884"/>
    <cellStyle name="Calculation 2 2 4 2 2 3 2 2" xfId="2885"/>
    <cellStyle name="Calculation 2 2 4 2 2 3 2 3" xfId="2886"/>
    <cellStyle name="Calculation 2 2 4 2 2 3 2 4" xfId="2887"/>
    <cellStyle name="Calculation 2 2 4 2 2 3 2 5" xfId="2888"/>
    <cellStyle name="Calculation 2 2 4 2 2 3 2 6" xfId="2889"/>
    <cellStyle name="Calculation 2 2 4 2 2 3 2 7" xfId="2890"/>
    <cellStyle name="Calculation 2 2 4 2 2 3 3" xfId="2891"/>
    <cellStyle name="Calculation 2 2 4 2 2 3 4" xfId="2892"/>
    <cellStyle name="Calculation 2 2 4 2 2 4" xfId="2893"/>
    <cellStyle name="Calculation 2 2 4 2 2 4 2" xfId="2894"/>
    <cellStyle name="Calculation 2 2 4 2 2 4 2 2" xfId="2895"/>
    <cellStyle name="Calculation 2 2 4 2 2 4 2 3" xfId="2896"/>
    <cellStyle name="Calculation 2 2 4 2 2 4 2 4" xfId="2897"/>
    <cellStyle name="Calculation 2 2 4 2 2 4 2 5" xfId="2898"/>
    <cellStyle name="Calculation 2 2 4 2 2 4 2 6" xfId="2899"/>
    <cellStyle name="Calculation 2 2 4 2 2 4 2 7" xfId="2900"/>
    <cellStyle name="Calculation 2 2 4 2 2 4 3" xfId="2901"/>
    <cellStyle name="Calculation 2 2 4 2 2 4 4" xfId="2902"/>
    <cellStyle name="Calculation 2 2 4 2 2 5" xfId="2903"/>
    <cellStyle name="Calculation 2 2 4 2 2 5 2" xfId="2904"/>
    <cellStyle name="Calculation 2 2 4 2 2 5 3" xfId="2905"/>
    <cellStyle name="Calculation 2 2 4 2 2 5 4" xfId="2906"/>
    <cellStyle name="Calculation 2 2 4 2 2 5 5" xfId="2907"/>
    <cellStyle name="Calculation 2 2 4 2 2 5 6" xfId="2908"/>
    <cellStyle name="Calculation 2 2 4 2 2 5 7" xfId="2909"/>
    <cellStyle name="Calculation 2 2 4 2 2 5 8" xfId="2910"/>
    <cellStyle name="Calculation 2 2 4 2 2 6" xfId="2911"/>
    <cellStyle name="Calculation 2 2 4 2 2 6 2" xfId="2912"/>
    <cellStyle name="Calculation 2 2 4 2 2 6 3" xfId="2913"/>
    <cellStyle name="Calculation 2 2 4 2 2 6 4" xfId="2914"/>
    <cellStyle name="Calculation 2 2 4 2 2 6 5" xfId="2915"/>
    <cellStyle name="Calculation 2 2 4 2 2 6 6" xfId="2916"/>
    <cellStyle name="Calculation 2 2 4 2 2 6 7" xfId="2917"/>
    <cellStyle name="Calculation 2 2 4 2 2 7" xfId="2918"/>
    <cellStyle name="Calculation 2 2 4 2 2 8" xfId="2919"/>
    <cellStyle name="Calculation 2 2 4 2 2 9" xfId="2920"/>
    <cellStyle name="Calculation 2 2 4 2 3" xfId="2921"/>
    <cellStyle name="Calculation 2 2 4 2 3 2" xfId="2922"/>
    <cellStyle name="Calculation 2 2 4 2 3 2 2" xfId="2923"/>
    <cellStyle name="Calculation 2 2 4 2 3 2 3" xfId="2924"/>
    <cellStyle name="Calculation 2 2 4 2 3 2 4" xfId="2925"/>
    <cellStyle name="Calculation 2 2 4 2 3 2 5" xfId="2926"/>
    <cellStyle name="Calculation 2 2 4 2 3 2 6" xfId="2927"/>
    <cellStyle name="Calculation 2 2 4 2 3 2 7" xfId="2928"/>
    <cellStyle name="Calculation 2 2 4 2 3 3" xfId="2929"/>
    <cellStyle name="Calculation 2 2 4 2 3 4" xfId="2930"/>
    <cellStyle name="Calculation 2 2 4 2 3 5" xfId="2931"/>
    <cellStyle name="Calculation 2 2 4 2 4" xfId="2932"/>
    <cellStyle name="Calculation 2 2 4 2 4 2" xfId="2933"/>
    <cellStyle name="Calculation 2 2 4 2 4 2 2" xfId="2934"/>
    <cellStyle name="Calculation 2 2 4 2 4 2 3" xfId="2935"/>
    <cellStyle name="Calculation 2 2 4 2 4 2 4" xfId="2936"/>
    <cellStyle name="Calculation 2 2 4 2 4 2 5" xfId="2937"/>
    <cellStyle name="Calculation 2 2 4 2 4 2 6" xfId="2938"/>
    <cellStyle name="Calculation 2 2 4 2 4 2 7" xfId="2939"/>
    <cellStyle name="Calculation 2 2 4 2 4 3" xfId="2940"/>
    <cellStyle name="Calculation 2 2 4 2 4 4" xfId="2941"/>
    <cellStyle name="Calculation 2 2 4 2 4 5" xfId="2942"/>
    <cellStyle name="Calculation 2 2 4 2 5" xfId="2943"/>
    <cellStyle name="Calculation 2 2 4 2 5 2" xfId="2944"/>
    <cellStyle name="Calculation 2 2 4 2 5 2 2" xfId="2945"/>
    <cellStyle name="Calculation 2 2 4 2 5 2 3" xfId="2946"/>
    <cellStyle name="Calculation 2 2 4 2 5 2 4" xfId="2947"/>
    <cellStyle name="Calculation 2 2 4 2 5 2 5" xfId="2948"/>
    <cellStyle name="Calculation 2 2 4 2 5 2 6" xfId="2949"/>
    <cellStyle name="Calculation 2 2 4 2 5 2 7" xfId="2950"/>
    <cellStyle name="Calculation 2 2 4 2 5 3" xfId="2951"/>
    <cellStyle name="Calculation 2 2 4 2 5 4" xfId="2952"/>
    <cellStyle name="Calculation 2 2 4 2 5 5" xfId="2953"/>
    <cellStyle name="Calculation 2 2 4 2 6" xfId="2954"/>
    <cellStyle name="Calculation 2 2 4 2 6 2" xfId="2955"/>
    <cellStyle name="Calculation 2 2 4 2 6 3" xfId="2956"/>
    <cellStyle name="Calculation 2 2 4 2 6 4" xfId="2957"/>
    <cellStyle name="Calculation 2 2 4 2 6 5" xfId="2958"/>
    <cellStyle name="Calculation 2 2 4 2 6 6" xfId="2959"/>
    <cellStyle name="Calculation 2 2 4 2 6 7" xfId="2960"/>
    <cellStyle name="Calculation 2 2 4 2 6 8" xfId="2961"/>
    <cellStyle name="Calculation 2 2 4 2 7" xfId="2962"/>
    <cellStyle name="Calculation 2 2 4 2 7 2" xfId="2963"/>
    <cellStyle name="Calculation 2 2 4 2 7 3" xfId="2964"/>
    <cellStyle name="Calculation 2 2 4 2 7 4" xfId="2965"/>
    <cellStyle name="Calculation 2 2 4 2 7 5" xfId="2966"/>
    <cellStyle name="Calculation 2 2 4 2 7 6" xfId="2967"/>
    <cellStyle name="Calculation 2 2 4 2 7 7" xfId="2968"/>
    <cellStyle name="Calculation 2 2 4 2 8" xfId="2969"/>
    <cellStyle name="Calculation 2 2 4 2 8 2" xfId="2970"/>
    <cellStyle name="Calculation 2 2 4 2 8 3" xfId="2971"/>
    <cellStyle name="Calculation 2 2 4 2 8 4" xfId="2972"/>
    <cellStyle name="Calculation 2 2 4 2 8 5" xfId="2973"/>
    <cellStyle name="Calculation 2 2 4 2 9" xfId="2974"/>
    <cellStyle name="Calculation 2 2 4 2 9 2" xfId="2975"/>
    <cellStyle name="Calculation 2 2 4 2 9 3" xfId="2976"/>
    <cellStyle name="Calculation 2 2 4 2 9 4" xfId="2977"/>
    <cellStyle name="Calculation 2 2 4 2 9 5" xfId="2978"/>
    <cellStyle name="Calculation 2 2 4 3" xfId="2979"/>
    <cellStyle name="Calculation 2 2 4 3 10" xfId="2980"/>
    <cellStyle name="Calculation 2 2 4 3 2" xfId="2981"/>
    <cellStyle name="Calculation 2 2 4 3 2 2" xfId="2982"/>
    <cellStyle name="Calculation 2 2 4 3 2 2 2" xfId="2983"/>
    <cellStyle name="Calculation 2 2 4 3 2 2 3" xfId="2984"/>
    <cellStyle name="Calculation 2 2 4 3 2 2 4" xfId="2985"/>
    <cellStyle name="Calculation 2 2 4 3 2 2 5" xfId="2986"/>
    <cellStyle name="Calculation 2 2 4 3 2 2 6" xfId="2987"/>
    <cellStyle name="Calculation 2 2 4 3 2 2 7" xfId="2988"/>
    <cellStyle name="Calculation 2 2 4 3 2 3" xfId="2989"/>
    <cellStyle name="Calculation 2 2 4 3 2 4" xfId="2990"/>
    <cellStyle name="Calculation 2 2 4 3 3" xfId="2991"/>
    <cellStyle name="Calculation 2 2 4 3 3 2" xfId="2992"/>
    <cellStyle name="Calculation 2 2 4 3 3 2 2" xfId="2993"/>
    <cellStyle name="Calculation 2 2 4 3 3 2 3" xfId="2994"/>
    <cellStyle name="Calculation 2 2 4 3 3 2 4" xfId="2995"/>
    <cellStyle name="Calculation 2 2 4 3 3 2 5" xfId="2996"/>
    <cellStyle name="Calculation 2 2 4 3 3 2 6" xfId="2997"/>
    <cellStyle name="Calculation 2 2 4 3 3 2 7" xfId="2998"/>
    <cellStyle name="Calculation 2 2 4 3 3 3" xfId="2999"/>
    <cellStyle name="Calculation 2 2 4 3 3 4" xfId="3000"/>
    <cellStyle name="Calculation 2 2 4 3 4" xfId="3001"/>
    <cellStyle name="Calculation 2 2 4 3 4 2" xfId="3002"/>
    <cellStyle name="Calculation 2 2 4 3 4 2 2" xfId="3003"/>
    <cellStyle name="Calculation 2 2 4 3 4 2 3" xfId="3004"/>
    <cellStyle name="Calculation 2 2 4 3 4 2 4" xfId="3005"/>
    <cellStyle name="Calculation 2 2 4 3 4 2 5" xfId="3006"/>
    <cellStyle name="Calculation 2 2 4 3 4 2 6" xfId="3007"/>
    <cellStyle name="Calculation 2 2 4 3 4 2 7" xfId="3008"/>
    <cellStyle name="Calculation 2 2 4 3 4 3" xfId="3009"/>
    <cellStyle name="Calculation 2 2 4 3 4 4" xfId="3010"/>
    <cellStyle name="Calculation 2 2 4 3 5" xfId="3011"/>
    <cellStyle name="Calculation 2 2 4 3 5 2" xfId="3012"/>
    <cellStyle name="Calculation 2 2 4 3 5 3" xfId="3013"/>
    <cellStyle name="Calculation 2 2 4 3 5 4" xfId="3014"/>
    <cellStyle name="Calculation 2 2 4 3 5 5" xfId="3015"/>
    <cellStyle name="Calculation 2 2 4 3 5 6" xfId="3016"/>
    <cellStyle name="Calculation 2 2 4 3 5 7" xfId="3017"/>
    <cellStyle name="Calculation 2 2 4 3 5 8" xfId="3018"/>
    <cellStyle name="Calculation 2 2 4 3 6" xfId="3019"/>
    <cellStyle name="Calculation 2 2 4 3 6 2" xfId="3020"/>
    <cellStyle name="Calculation 2 2 4 3 6 3" xfId="3021"/>
    <cellStyle name="Calculation 2 2 4 3 6 4" xfId="3022"/>
    <cellStyle name="Calculation 2 2 4 3 6 5" xfId="3023"/>
    <cellStyle name="Calculation 2 2 4 3 6 6" xfId="3024"/>
    <cellStyle name="Calculation 2 2 4 3 6 7" xfId="3025"/>
    <cellStyle name="Calculation 2 2 4 3 7" xfId="3026"/>
    <cellStyle name="Calculation 2 2 4 3 8" xfId="3027"/>
    <cellStyle name="Calculation 2 2 4 3 9" xfId="3028"/>
    <cellStyle name="Calculation 2 2 4 4" xfId="3029"/>
    <cellStyle name="Calculation 2 2 4 4 10" xfId="3030"/>
    <cellStyle name="Calculation 2 2 4 4 2" xfId="3031"/>
    <cellStyle name="Calculation 2 2 4 4 2 2" xfId="3032"/>
    <cellStyle name="Calculation 2 2 4 4 2 2 2" xfId="3033"/>
    <cellStyle name="Calculation 2 2 4 4 2 2 3" xfId="3034"/>
    <cellStyle name="Calculation 2 2 4 4 2 2 4" xfId="3035"/>
    <cellStyle name="Calculation 2 2 4 4 2 2 5" xfId="3036"/>
    <cellStyle name="Calculation 2 2 4 4 2 2 6" xfId="3037"/>
    <cellStyle name="Calculation 2 2 4 4 2 2 7" xfId="3038"/>
    <cellStyle name="Calculation 2 2 4 4 2 3" xfId="3039"/>
    <cellStyle name="Calculation 2 2 4 4 2 4" xfId="3040"/>
    <cellStyle name="Calculation 2 2 4 4 3" xfId="3041"/>
    <cellStyle name="Calculation 2 2 4 4 3 2" xfId="3042"/>
    <cellStyle name="Calculation 2 2 4 4 3 2 2" xfId="3043"/>
    <cellStyle name="Calculation 2 2 4 4 3 2 3" xfId="3044"/>
    <cellStyle name="Calculation 2 2 4 4 3 2 4" xfId="3045"/>
    <cellStyle name="Calculation 2 2 4 4 3 2 5" xfId="3046"/>
    <cellStyle name="Calculation 2 2 4 4 3 2 6" xfId="3047"/>
    <cellStyle name="Calculation 2 2 4 4 3 2 7" xfId="3048"/>
    <cellStyle name="Calculation 2 2 4 4 3 3" xfId="3049"/>
    <cellStyle name="Calculation 2 2 4 4 3 4" xfId="3050"/>
    <cellStyle name="Calculation 2 2 4 4 4" xfId="3051"/>
    <cellStyle name="Calculation 2 2 4 4 4 2" xfId="3052"/>
    <cellStyle name="Calculation 2 2 4 4 4 2 2" xfId="3053"/>
    <cellStyle name="Calculation 2 2 4 4 4 2 3" xfId="3054"/>
    <cellStyle name="Calculation 2 2 4 4 4 2 4" xfId="3055"/>
    <cellStyle name="Calculation 2 2 4 4 4 2 5" xfId="3056"/>
    <cellStyle name="Calculation 2 2 4 4 4 2 6" xfId="3057"/>
    <cellStyle name="Calculation 2 2 4 4 4 2 7" xfId="3058"/>
    <cellStyle name="Calculation 2 2 4 4 4 3" xfId="3059"/>
    <cellStyle name="Calculation 2 2 4 4 4 4" xfId="3060"/>
    <cellStyle name="Calculation 2 2 4 4 5" xfId="3061"/>
    <cellStyle name="Calculation 2 2 4 4 5 2" xfId="3062"/>
    <cellStyle name="Calculation 2 2 4 4 5 3" xfId="3063"/>
    <cellStyle name="Calculation 2 2 4 4 5 4" xfId="3064"/>
    <cellStyle name="Calculation 2 2 4 4 5 5" xfId="3065"/>
    <cellStyle name="Calculation 2 2 4 4 5 6" xfId="3066"/>
    <cellStyle name="Calculation 2 2 4 4 5 7" xfId="3067"/>
    <cellStyle name="Calculation 2 2 4 4 5 8" xfId="3068"/>
    <cellStyle name="Calculation 2 2 4 4 6" xfId="3069"/>
    <cellStyle name="Calculation 2 2 4 4 6 2" xfId="3070"/>
    <cellStyle name="Calculation 2 2 4 4 6 3" xfId="3071"/>
    <cellStyle name="Calculation 2 2 4 4 6 4" xfId="3072"/>
    <cellStyle name="Calculation 2 2 4 4 6 5" xfId="3073"/>
    <cellStyle name="Calculation 2 2 4 4 6 6" xfId="3074"/>
    <cellStyle name="Calculation 2 2 4 4 6 7" xfId="3075"/>
    <cellStyle name="Calculation 2 2 4 4 7" xfId="3076"/>
    <cellStyle name="Calculation 2 2 4 4 8" xfId="3077"/>
    <cellStyle name="Calculation 2 2 4 4 9" xfId="3078"/>
    <cellStyle name="Calculation 2 2 4 5" xfId="3079"/>
    <cellStyle name="Calculation 2 2 4 5 2" xfId="3080"/>
    <cellStyle name="Calculation 2 2 4 5 2 2" xfId="3081"/>
    <cellStyle name="Calculation 2 2 4 5 2 3" xfId="3082"/>
    <cellStyle name="Calculation 2 2 4 5 2 4" xfId="3083"/>
    <cellStyle name="Calculation 2 2 4 5 2 5" xfId="3084"/>
    <cellStyle name="Calculation 2 2 4 5 2 6" xfId="3085"/>
    <cellStyle name="Calculation 2 2 4 5 2 7" xfId="3086"/>
    <cellStyle name="Calculation 2 2 4 5 3" xfId="3087"/>
    <cellStyle name="Calculation 2 2 4 5 4" xfId="3088"/>
    <cellStyle name="Calculation 2 2 4 5 5" xfId="3089"/>
    <cellStyle name="Calculation 2 2 4 6" xfId="3090"/>
    <cellStyle name="Calculation 2 2 4 6 2" xfId="3091"/>
    <cellStyle name="Calculation 2 2 4 6 2 2" xfId="3092"/>
    <cellStyle name="Calculation 2 2 4 6 2 3" xfId="3093"/>
    <cellStyle name="Calculation 2 2 4 6 2 4" xfId="3094"/>
    <cellStyle name="Calculation 2 2 4 6 2 5" xfId="3095"/>
    <cellStyle name="Calculation 2 2 4 6 2 6" xfId="3096"/>
    <cellStyle name="Calculation 2 2 4 6 2 7" xfId="3097"/>
    <cellStyle name="Calculation 2 2 4 6 3" xfId="3098"/>
    <cellStyle name="Calculation 2 2 4 6 4" xfId="3099"/>
    <cellStyle name="Calculation 2 2 4 6 5" xfId="3100"/>
    <cellStyle name="Calculation 2 2 4 7" xfId="3101"/>
    <cellStyle name="Calculation 2 2 4 7 2" xfId="3102"/>
    <cellStyle name="Calculation 2 2 4 7 2 2" xfId="3103"/>
    <cellStyle name="Calculation 2 2 4 7 2 3" xfId="3104"/>
    <cellStyle name="Calculation 2 2 4 7 2 4" xfId="3105"/>
    <cellStyle name="Calculation 2 2 4 7 2 5" xfId="3106"/>
    <cellStyle name="Calculation 2 2 4 7 2 6" xfId="3107"/>
    <cellStyle name="Calculation 2 2 4 7 2 7" xfId="3108"/>
    <cellStyle name="Calculation 2 2 4 7 3" xfId="3109"/>
    <cellStyle name="Calculation 2 2 4 7 4" xfId="3110"/>
    <cellStyle name="Calculation 2 2 4 7 5" xfId="3111"/>
    <cellStyle name="Calculation 2 2 4 8" xfId="3112"/>
    <cellStyle name="Calculation 2 2 4 8 2" xfId="3113"/>
    <cellStyle name="Calculation 2 2 4 8 2 2" xfId="3114"/>
    <cellStyle name="Calculation 2 2 4 8 2 3" xfId="3115"/>
    <cellStyle name="Calculation 2 2 4 8 2 4" xfId="3116"/>
    <cellStyle name="Calculation 2 2 4 8 2 5" xfId="3117"/>
    <cellStyle name="Calculation 2 2 4 8 2 6" xfId="3118"/>
    <cellStyle name="Calculation 2 2 4 8 2 7" xfId="3119"/>
    <cellStyle name="Calculation 2 2 4 8 3" xfId="3120"/>
    <cellStyle name="Calculation 2 2 4 8 4" xfId="3121"/>
    <cellStyle name="Calculation 2 2 4 8 5" xfId="3122"/>
    <cellStyle name="Calculation 2 2 4 9" xfId="3123"/>
    <cellStyle name="Calculation 2 2 4 9 2" xfId="3124"/>
    <cellStyle name="Calculation 2 2 4 9 3" xfId="3125"/>
    <cellStyle name="Calculation 2 2 4 9 4" xfId="3126"/>
    <cellStyle name="Calculation 2 2 4 9 5" xfId="3127"/>
    <cellStyle name="Calculation 2 2 4 9 6" xfId="3128"/>
    <cellStyle name="Calculation 2 2 4 9 7" xfId="3129"/>
    <cellStyle name="Calculation 2 2 4 9 8" xfId="3130"/>
    <cellStyle name="Calculation 2 2 5" xfId="3131"/>
    <cellStyle name="Calculation 2 2 5 10" xfId="3132"/>
    <cellStyle name="Calculation 2 2 5 10 2" xfId="3133"/>
    <cellStyle name="Calculation 2 2 5 10 3" xfId="3134"/>
    <cellStyle name="Calculation 2 2 5 10 4" xfId="3135"/>
    <cellStyle name="Calculation 2 2 5 10 5" xfId="3136"/>
    <cellStyle name="Calculation 2 2 5 11" xfId="3137"/>
    <cellStyle name="Calculation 2 2 5 11 2" xfId="3138"/>
    <cellStyle name="Calculation 2 2 5 11 3" xfId="3139"/>
    <cellStyle name="Calculation 2 2 5 11 4" xfId="3140"/>
    <cellStyle name="Calculation 2 2 5 11 5" xfId="3141"/>
    <cellStyle name="Calculation 2 2 5 12" xfId="3142"/>
    <cellStyle name="Calculation 2 2 5 12 2" xfId="3143"/>
    <cellStyle name="Calculation 2 2 5 12 3" xfId="3144"/>
    <cellStyle name="Calculation 2 2 5 12 4" xfId="3145"/>
    <cellStyle name="Calculation 2 2 5 12 5" xfId="3146"/>
    <cellStyle name="Calculation 2 2 5 13" xfId="3147"/>
    <cellStyle name="Calculation 2 2 5 13 2" xfId="3148"/>
    <cellStyle name="Calculation 2 2 5 13 3" xfId="3149"/>
    <cellStyle name="Calculation 2 2 5 13 4" xfId="3150"/>
    <cellStyle name="Calculation 2 2 5 13 5" xfId="3151"/>
    <cellStyle name="Calculation 2 2 5 14" xfId="3152"/>
    <cellStyle name="Calculation 2 2 5 14 2" xfId="3153"/>
    <cellStyle name="Calculation 2 2 5 14 3" xfId="3154"/>
    <cellStyle name="Calculation 2 2 5 14 4" xfId="3155"/>
    <cellStyle name="Calculation 2 2 5 14 5" xfId="3156"/>
    <cellStyle name="Calculation 2 2 5 15" xfId="3157"/>
    <cellStyle name="Calculation 2 2 5 15 2" xfId="3158"/>
    <cellStyle name="Calculation 2 2 5 15 3" xfId="3159"/>
    <cellStyle name="Calculation 2 2 5 15 4" xfId="3160"/>
    <cellStyle name="Calculation 2 2 5 15 5" xfId="3161"/>
    <cellStyle name="Calculation 2 2 5 16" xfId="3162"/>
    <cellStyle name="Calculation 2 2 5 16 2" xfId="3163"/>
    <cellStyle name="Calculation 2 2 5 16 3" xfId="3164"/>
    <cellStyle name="Calculation 2 2 5 16 4" xfId="3165"/>
    <cellStyle name="Calculation 2 2 5 16 5" xfId="3166"/>
    <cellStyle name="Calculation 2 2 5 17" xfId="3167"/>
    <cellStyle name="Calculation 2 2 5 17 2" xfId="3168"/>
    <cellStyle name="Calculation 2 2 5 17 3" xfId="3169"/>
    <cellStyle name="Calculation 2 2 5 17 4" xfId="3170"/>
    <cellStyle name="Calculation 2 2 5 17 5" xfId="3171"/>
    <cellStyle name="Calculation 2 2 5 18" xfId="3172"/>
    <cellStyle name="Calculation 2 2 5 2" xfId="3173"/>
    <cellStyle name="Calculation 2 2 5 2 10" xfId="3174"/>
    <cellStyle name="Calculation 2 2 5 2 2" xfId="3175"/>
    <cellStyle name="Calculation 2 2 5 2 2 2" xfId="3176"/>
    <cellStyle name="Calculation 2 2 5 2 2 2 2" xfId="3177"/>
    <cellStyle name="Calculation 2 2 5 2 2 2 3" xfId="3178"/>
    <cellStyle name="Calculation 2 2 5 2 2 2 4" xfId="3179"/>
    <cellStyle name="Calculation 2 2 5 2 2 2 5" xfId="3180"/>
    <cellStyle name="Calculation 2 2 5 2 2 2 6" xfId="3181"/>
    <cellStyle name="Calculation 2 2 5 2 2 2 7" xfId="3182"/>
    <cellStyle name="Calculation 2 2 5 2 2 3" xfId="3183"/>
    <cellStyle name="Calculation 2 2 5 2 2 4" xfId="3184"/>
    <cellStyle name="Calculation 2 2 5 2 3" xfId="3185"/>
    <cellStyle name="Calculation 2 2 5 2 3 2" xfId="3186"/>
    <cellStyle name="Calculation 2 2 5 2 3 2 2" xfId="3187"/>
    <cellStyle name="Calculation 2 2 5 2 3 2 3" xfId="3188"/>
    <cellStyle name="Calculation 2 2 5 2 3 2 4" xfId="3189"/>
    <cellStyle name="Calculation 2 2 5 2 3 2 5" xfId="3190"/>
    <cellStyle name="Calculation 2 2 5 2 3 2 6" xfId="3191"/>
    <cellStyle name="Calculation 2 2 5 2 3 2 7" xfId="3192"/>
    <cellStyle name="Calculation 2 2 5 2 3 3" xfId="3193"/>
    <cellStyle name="Calculation 2 2 5 2 3 4" xfId="3194"/>
    <cellStyle name="Calculation 2 2 5 2 4" xfId="3195"/>
    <cellStyle name="Calculation 2 2 5 2 4 2" xfId="3196"/>
    <cellStyle name="Calculation 2 2 5 2 4 2 2" xfId="3197"/>
    <cellStyle name="Calculation 2 2 5 2 4 2 3" xfId="3198"/>
    <cellStyle name="Calculation 2 2 5 2 4 2 4" xfId="3199"/>
    <cellStyle name="Calculation 2 2 5 2 4 2 5" xfId="3200"/>
    <cellStyle name="Calculation 2 2 5 2 4 2 6" xfId="3201"/>
    <cellStyle name="Calculation 2 2 5 2 4 2 7" xfId="3202"/>
    <cellStyle name="Calculation 2 2 5 2 4 3" xfId="3203"/>
    <cellStyle name="Calculation 2 2 5 2 4 4" xfId="3204"/>
    <cellStyle name="Calculation 2 2 5 2 5" xfId="3205"/>
    <cellStyle name="Calculation 2 2 5 2 5 2" xfId="3206"/>
    <cellStyle name="Calculation 2 2 5 2 5 3" xfId="3207"/>
    <cellStyle name="Calculation 2 2 5 2 5 4" xfId="3208"/>
    <cellStyle name="Calculation 2 2 5 2 5 5" xfId="3209"/>
    <cellStyle name="Calculation 2 2 5 2 5 6" xfId="3210"/>
    <cellStyle name="Calculation 2 2 5 2 5 7" xfId="3211"/>
    <cellStyle name="Calculation 2 2 5 2 5 8" xfId="3212"/>
    <cellStyle name="Calculation 2 2 5 2 6" xfId="3213"/>
    <cellStyle name="Calculation 2 2 5 2 6 2" xfId="3214"/>
    <cellStyle name="Calculation 2 2 5 2 6 3" xfId="3215"/>
    <cellStyle name="Calculation 2 2 5 2 6 4" xfId="3216"/>
    <cellStyle name="Calculation 2 2 5 2 6 5" xfId="3217"/>
    <cellStyle name="Calculation 2 2 5 2 6 6" xfId="3218"/>
    <cellStyle name="Calculation 2 2 5 2 6 7" xfId="3219"/>
    <cellStyle name="Calculation 2 2 5 2 7" xfId="3220"/>
    <cellStyle name="Calculation 2 2 5 2 8" xfId="3221"/>
    <cellStyle name="Calculation 2 2 5 2 9" xfId="3222"/>
    <cellStyle name="Calculation 2 2 5 3" xfId="3223"/>
    <cellStyle name="Calculation 2 2 5 3 2" xfId="3224"/>
    <cellStyle name="Calculation 2 2 5 3 2 2" xfId="3225"/>
    <cellStyle name="Calculation 2 2 5 3 2 3" xfId="3226"/>
    <cellStyle name="Calculation 2 2 5 3 2 4" xfId="3227"/>
    <cellStyle name="Calculation 2 2 5 3 2 5" xfId="3228"/>
    <cellStyle name="Calculation 2 2 5 3 2 6" xfId="3229"/>
    <cellStyle name="Calculation 2 2 5 3 2 7" xfId="3230"/>
    <cellStyle name="Calculation 2 2 5 3 3" xfId="3231"/>
    <cellStyle name="Calculation 2 2 5 3 4" xfId="3232"/>
    <cellStyle name="Calculation 2 2 5 3 5" xfId="3233"/>
    <cellStyle name="Calculation 2 2 5 4" xfId="3234"/>
    <cellStyle name="Calculation 2 2 5 4 2" xfId="3235"/>
    <cellStyle name="Calculation 2 2 5 4 2 2" xfId="3236"/>
    <cellStyle name="Calculation 2 2 5 4 2 3" xfId="3237"/>
    <cellStyle name="Calculation 2 2 5 4 2 4" xfId="3238"/>
    <cellStyle name="Calculation 2 2 5 4 2 5" xfId="3239"/>
    <cellStyle name="Calculation 2 2 5 4 2 6" xfId="3240"/>
    <cellStyle name="Calculation 2 2 5 4 2 7" xfId="3241"/>
    <cellStyle name="Calculation 2 2 5 4 3" xfId="3242"/>
    <cellStyle name="Calculation 2 2 5 4 4" xfId="3243"/>
    <cellStyle name="Calculation 2 2 5 4 5" xfId="3244"/>
    <cellStyle name="Calculation 2 2 5 5" xfId="3245"/>
    <cellStyle name="Calculation 2 2 5 5 2" xfId="3246"/>
    <cellStyle name="Calculation 2 2 5 5 2 2" xfId="3247"/>
    <cellStyle name="Calculation 2 2 5 5 2 3" xfId="3248"/>
    <cellStyle name="Calculation 2 2 5 5 2 4" xfId="3249"/>
    <cellStyle name="Calculation 2 2 5 5 2 5" xfId="3250"/>
    <cellStyle name="Calculation 2 2 5 5 2 6" xfId="3251"/>
    <cellStyle name="Calculation 2 2 5 5 2 7" xfId="3252"/>
    <cellStyle name="Calculation 2 2 5 5 3" xfId="3253"/>
    <cellStyle name="Calculation 2 2 5 5 4" xfId="3254"/>
    <cellStyle name="Calculation 2 2 5 5 5" xfId="3255"/>
    <cellStyle name="Calculation 2 2 5 6" xfId="3256"/>
    <cellStyle name="Calculation 2 2 5 6 2" xfId="3257"/>
    <cellStyle name="Calculation 2 2 5 6 3" xfId="3258"/>
    <cellStyle name="Calculation 2 2 5 6 4" xfId="3259"/>
    <cellStyle name="Calculation 2 2 5 6 5" xfId="3260"/>
    <cellStyle name="Calculation 2 2 5 6 6" xfId="3261"/>
    <cellStyle name="Calculation 2 2 5 6 7" xfId="3262"/>
    <cellStyle name="Calculation 2 2 5 6 8" xfId="3263"/>
    <cellStyle name="Calculation 2 2 5 7" xfId="3264"/>
    <cellStyle name="Calculation 2 2 5 7 2" xfId="3265"/>
    <cellStyle name="Calculation 2 2 5 7 3" xfId="3266"/>
    <cellStyle name="Calculation 2 2 5 7 4" xfId="3267"/>
    <cellStyle name="Calculation 2 2 5 7 5" xfId="3268"/>
    <cellStyle name="Calculation 2 2 5 7 6" xfId="3269"/>
    <cellStyle name="Calculation 2 2 5 7 7" xfId="3270"/>
    <cellStyle name="Calculation 2 2 5 8" xfId="3271"/>
    <cellStyle name="Calculation 2 2 5 8 2" xfId="3272"/>
    <cellStyle name="Calculation 2 2 5 8 3" xfId="3273"/>
    <cellStyle name="Calculation 2 2 5 8 4" xfId="3274"/>
    <cellStyle name="Calculation 2 2 5 8 5" xfId="3275"/>
    <cellStyle name="Calculation 2 2 5 9" xfId="3276"/>
    <cellStyle name="Calculation 2 2 5 9 2" xfId="3277"/>
    <cellStyle name="Calculation 2 2 5 9 3" xfId="3278"/>
    <cellStyle name="Calculation 2 2 5 9 4" xfId="3279"/>
    <cellStyle name="Calculation 2 2 5 9 5" xfId="3280"/>
    <cellStyle name="Calculation 2 2 6" xfId="3281"/>
    <cellStyle name="Calculation 2 2 6 10" xfId="3282"/>
    <cellStyle name="Calculation 2 2 6 2" xfId="3283"/>
    <cellStyle name="Calculation 2 2 6 2 2" xfId="3284"/>
    <cellStyle name="Calculation 2 2 6 2 2 2" xfId="3285"/>
    <cellStyle name="Calculation 2 2 6 2 2 3" xfId="3286"/>
    <cellStyle name="Calculation 2 2 6 2 2 4" xfId="3287"/>
    <cellStyle name="Calculation 2 2 6 2 2 5" xfId="3288"/>
    <cellStyle name="Calculation 2 2 6 2 2 6" xfId="3289"/>
    <cellStyle name="Calculation 2 2 6 2 2 7" xfId="3290"/>
    <cellStyle name="Calculation 2 2 6 2 3" xfId="3291"/>
    <cellStyle name="Calculation 2 2 6 2 4" xfId="3292"/>
    <cellStyle name="Calculation 2 2 6 3" xfId="3293"/>
    <cellStyle name="Calculation 2 2 6 3 2" xfId="3294"/>
    <cellStyle name="Calculation 2 2 6 3 2 2" xfId="3295"/>
    <cellStyle name="Calculation 2 2 6 3 2 3" xfId="3296"/>
    <cellStyle name="Calculation 2 2 6 3 2 4" xfId="3297"/>
    <cellStyle name="Calculation 2 2 6 3 2 5" xfId="3298"/>
    <cellStyle name="Calculation 2 2 6 3 2 6" xfId="3299"/>
    <cellStyle name="Calculation 2 2 6 3 2 7" xfId="3300"/>
    <cellStyle name="Calculation 2 2 6 3 3" xfId="3301"/>
    <cellStyle name="Calculation 2 2 6 3 4" xfId="3302"/>
    <cellStyle name="Calculation 2 2 6 4" xfId="3303"/>
    <cellStyle name="Calculation 2 2 6 4 2" xfId="3304"/>
    <cellStyle name="Calculation 2 2 6 4 2 2" xfId="3305"/>
    <cellStyle name="Calculation 2 2 6 4 2 3" xfId="3306"/>
    <cellStyle name="Calculation 2 2 6 4 2 4" xfId="3307"/>
    <cellStyle name="Calculation 2 2 6 4 2 5" xfId="3308"/>
    <cellStyle name="Calculation 2 2 6 4 2 6" xfId="3309"/>
    <cellStyle name="Calculation 2 2 6 4 2 7" xfId="3310"/>
    <cellStyle name="Calculation 2 2 6 4 3" xfId="3311"/>
    <cellStyle name="Calculation 2 2 6 4 4" xfId="3312"/>
    <cellStyle name="Calculation 2 2 6 5" xfId="3313"/>
    <cellStyle name="Calculation 2 2 6 5 2" xfId="3314"/>
    <cellStyle name="Calculation 2 2 6 5 3" xfId="3315"/>
    <cellStyle name="Calculation 2 2 6 5 4" xfId="3316"/>
    <cellStyle name="Calculation 2 2 6 5 5" xfId="3317"/>
    <cellStyle name="Calculation 2 2 6 5 6" xfId="3318"/>
    <cellStyle name="Calculation 2 2 6 5 7" xfId="3319"/>
    <cellStyle name="Calculation 2 2 6 5 8" xfId="3320"/>
    <cellStyle name="Calculation 2 2 6 6" xfId="3321"/>
    <cellStyle name="Calculation 2 2 6 6 2" xfId="3322"/>
    <cellStyle name="Calculation 2 2 6 6 3" xfId="3323"/>
    <cellStyle name="Calculation 2 2 6 6 4" xfId="3324"/>
    <cellStyle name="Calculation 2 2 6 6 5" xfId="3325"/>
    <cellStyle name="Calculation 2 2 6 6 6" xfId="3326"/>
    <cellStyle name="Calculation 2 2 6 6 7" xfId="3327"/>
    <cellStyle name="Calculation 2 2 6 7" xfId="3328"/>
    <cellStyle name="Calculation 2 2 6 8" xfId="3329"/>
    <cellStyle name="Calculation 2 2 6 9" xfId="3330"/>
    <cellStyle name="Calculation 2 2 7" xfId="3331"/>
    <cellStyle name="Calculation 2 2 7 10" xfId="3332"/>
    <cellStyle name="Calculation 2 2 7 2" xfId="3333"/>
    <cellStyle name="Calculation 2 2 7 2 2" xfId="3334"/>
    <cellStyle name="Calculation 2 2 7 2 2 2" xfId="3335"/>
    <cellStyle name="Calculation 2 2 7 2 2 3" xfId="3336"/>
    <cellStyle name="Calculation 2 2 7 2 2 4" xfId="3337"/>
    <cellStyle name="Calculation 2 2 7 2 2 5" xfId="3338"/>
    <cellStyle name="Calculation 2 2 7 2 2 6" xfId="3339"/>
    <cellStyle name="Calculation 2 2 7 2 2 7" xfId="3340"/>
    <cellStyle name="Calculation 2 2 7 2 3" xfId="3341"/>
    <cellStyle name="Calculation 2 2 7 2 4" xfId="3342"/>
    <cellStyle name="Calculation 2 2 7 3" xfId="3343"/>
    <cellStyle name="Calculation 2 2 7 3 2" xfId="3344"/>
    <cellStyle name="Calculation 2 2 7 3 2 2" xfId="3345"/>
    <cellStyle name="Calculation 2 2 7 3 2 3" xfId="3346"/>
    <cellStyle name="Calculation 2 2 7 3 2 4" xfId="3347"/>
    <cellStyle name="Calculation 2 2 7 3 2 5" xfId="3348"/>
    <cellStyle name="Calculation 2 2 7 3 2 6" xfId="3349"/>
    <cellStyle name="Calculation 2 2 7 3 2 7" xfId="3350"/>
    <cellStyle name="Calculation 2 2 7 3 3" xfId="3351"/>
    <cellStyle name="Calculation 2 2 7 3 4" xfId="3352"/>
    <cellStyle name="Calculation 2 2 7 4" xfId="3353"/>
    <cellStyle name="Calculation 2 2 7 4 2" xfId="3354"/>
    <cellStyle name="Calculation 2 2 7 4 2 2" xfId="3355"/>
    <cellStyle name="Calculation 2 2 7 4 2 3" xfId="3356"/>
    <cellStyle name="Calculation 2 2 7 4 2 4" xfId="3357"/>
    <cellStyle name="Calculation 2 2 7 4 2 5" xfId="3358"/>
    <cellStyle name="Calculation 2 2 7 4 2 6" xfId="3359"/>
    <cellStyle name="Calculation 2 2 7 4 2 7" xfId="3360"/>
    <cellStyle name="Calculation 2 2 7 4 3" xfId="3361"/>
    <cellStyle name="Calculation 2 2 7 4 4" xfId="3362"/>
    <cellStyle name="Calculation 2 2 7 5" xfId="3363"/>
    <cellStyle name="Calculation 2 2 7 5 2" xfId="3364"/>
    <cellStyle name="Calculation 2 2 7 5 3" xfId="3365"/>
    <cellStyle name="Calculation 2 2 7 5 4" xfId="3366"/>
    <cellStyle name="Calculation 2 2 7 5 5" xfId="3367"/>
    <cellStyle name="Calculation 2 2 7 5 6" xfId="3368"/>
    <cellStyle name="Calculation 2 2 7 5 7" xfId="3369"/>
    <cellStyle name="Calculation 2 2 7 5 8" xfId="3370"/>
    <cellStyle name="Calculation 2 2 7 6" xfId="3371"/>
    <cellStyle name="Calculation 2 2 7 6 2" xfId="3372"/>
    <cellStyle name="Calculation 2 2 7 6 3" xfId="3373"/>
    <cellStyle name="Calculation 2 2 7 6 4" xfId="3374"/>
    <cellStyle name="Calculation 2 2 7 6 5" xfId="3375"/>
    <cellStyle name="Calculation 2 2 7 6 6" xfId="3376"/>
    <cellStyle name="Calculation 2 2 7 6 7" xfId="3377"/>
    <cellStyle name="Calculation 2 2 7 7" xfId="3378"/>
    <cellStyle name="Calculation 2 2 7 8" xfId="3379"/>
    <cellStyle name="Calculation 2 2 7 9" xfId="3380"/>
    <cellStyle name="Calculation 2 2 8" xfId="3381"/>
    <cellStyle name="Calculation 2 2 8 2" xfId="3382"/>
    <cellStyle name="Calculation 2 2 8 2 2" xfId="3383"/>
    <cellStyle name="Calculation 2 2 8 2 3" xfId="3384"/>
    <cellStyle name="Calculation 2 2 8 2 4" xfId="3385"/>
    <cellStyle name="Calculation 2 2 8 2 5" xfId="3386"/>
    <cellStyle name="Calculation 2 2 8 2 6" xfId="3387"/>
    <cellStyle name="Calculation 2 2 8 2 7" xfId="3388"/>
    <cellStyle name="Calculation 2 2 8 3" xfId="3389"/>
    <cellStyle name="Calculation 2 2 8 4" xfId="3390"/>
    <cellStyle name="Calculation 2 2 8 5" xfId="3391"/>
    <cellStyle name="Calculation 2 2 9" xfId="3392"/>
    <cellStyle name="Calculation 2 2 9 2" xfId="3393"/>
    <cellStyle name="Calculation 2 2 9 2 2" xfId="3394"/>
    <cellStyle name="Calculation 2 2 9 2 3" xfId="3395"/>
    <cellStyle name="Calculation 2 2 9 2 4" xfId="3396"/>
    <cellStyle name="Calculation 2 2 9 2 5" xfId="3397"/>
    <cellStyle name="Calculation 2 2 9 2 6" xfId="3398"/>
    <cellStyle name="Calculation 2 2 9 2 7" xfId="3399"/>
    <cellStyle name="Calculation 2 2 9 3" xfId="3400"/>
    <cellStyle name="Calculation 2 2 9 4" xfId="3401"/>
    <cellStyle name="Calculation 2 2 9 5" xfId="3402"/>
    <cellStyle name="Calculation 2 20" xfId="3403"/>
    <cellStyle name="Calculation 2 21" xfId="3404"/>
    <cellStyle name="Calculation 2 22" xfId="3405"/>
    <cellStyle name="Calculation 2 23" xfId="3406"/>
    <cellStyle name="Calculation 2 3" xfId="3407"/>
    <cellStyle name="Calculation 2 3 10" xfId="3408"/>
    <cellStyle name="Calculation 2 3 10 2" xfId="3409"/>
    <cellStyle name="Calculation 2 3 10 2 2" xfId="3410"/>
    <cellStyle name="Calculation 2 3 10 2 3" xfId="3411"/>
    <cellStyle name="Calculation 2 3 10 2 4" xfId="3412"/>
    <cellStyle name="Calculation 2 3 10 2 5" xfId="3413"/>
    <cellStyle name="Calculation 2 3 10 2 6" xfId="3414"/>
    <cellStyle name="Calculation 2 3 10 2 7" xfId="3415"/>
    <cellStyle name="Calculation 2 3 10 3" xfId="3416"/>
    <cellStyle name="Calculation 2 3 10 4" xfId="3417"/>
    <cellStyle name="Calculation 2 3 10 5" xfId="3418"/>
    <cellStyle name="Calculation 2 3 11" xfId="3419"/>
    <cellStyle name="Calculation 2 3 11 2" xfId="3420"/>
    <cellStyle name="Calculation 2 3 11 2 2" xfId="3421"/>
    <cellStyle name="Calculation 2 3 11 2 3" xfId="3422"/>
    <cellStyle name="Calculation 2 3 11 2 4" xfId="3423"/>
    <cellStyle name="Calculation 2 3 11 2 5" xfId="3424"/>
    <cellStyle name="Calculation 2 3 11 2 6" xfId="3425"/>
    <cellStyle name="Calculation 2 3 11 2 7" xfId="3426"/>
    <cellStyle name="Calculation 2 3 11 3" xfId="3427"/>
    <cellStyle name="Calculation 2 3 11 4" xfId="3428"/>
    <cellStyle name="Calculation 2 3 11 5" xfId="3429"/>
    <cellStyle name="Calculation 2 3 12" xfId="3430"/>
    <cellStyle name="Calculation 2 3 12 2" xfId="3431"/>
    <cellStyle name="Calculation 2 3 12 3" xfId="3432"/>
    <cellStyle name="Calculation 2 3 12 4" xfId="3433"/>
    <cellStyle name="Calculation 2 3 12 5" xfId="3434"/>
    <cellStyle name="Calculation 2 3 12 6" xfId="3435"/>
    <cellStyle name="Calculation 2 3 12 7" xfId="3436"/>
    <cellStyle name="Calculation 2 3 12 8" xfId="3437"/>
    <cellStyle name="Calculation 2 3 13" xfId="3438"/>
    <cellStyle name="Calculation 2 3 13 2" xfId="3439"/>
    <cellStyle name="Calculation 2 3 13 3" xfId="3440"/>
    <cellStyle name="Calculation 2 3 13 4" xfId="3441"/>
    <cellStyle name="Calculation 2 3 13 5" xfId="3442"/>
    <cellStyle name="Calculation 2 3 13 6" xfId="3443"/>
    <cellStyle name="Calculation 2 3 13 7" xfId="3444"/>
    <cellStyle name="Calculation 2 3 14" xfId="3445"/>
    <cellStyle name="Calculation 2 3 14 2" xfId="3446"/>
    <cellStyle name="Calculation 2 3 14 3" xfId="3447"/>
    <cellStyle name="Calculation 2 3 14 4" xfId="3448"/>
    <cellStyle name="Calculation 2 3 14 5" xfId="3449"/>
    <cellStyle name="Calculation 2 3 15" xfId="3450"/>
    <cellStyle name="Calculation 2 3 15 2" xfId="3451"/>
    <cellStyle name="Calculation 2 3 15 3" xfId="3452"/>
    <cellStyle name="Calculation 2 3 15 4" xfId="3453"/>
    <cellStyle name="Calculation 2 3 15 5" xfId="3454"/>
    <cellStyle name="Calculation 2 3 16" xfId="3455"/>
    <cellStyle name="Calculation 2 3 16 2" xfId="3456"/>
    <cellStyle name="Calculation 2 3 16 3" xfId="3457"/>
    <cellStyle name="Calculation 2 3 16 4" xfId="3458"/>
    <cellStyle name="Calculation 2 3 16 5" xfId="3459"/>
    <cellStyle name="Calculation 2 3 17" xfId="3460"/>
    <cellStyle name="Calculation 2 3 17 2" xfId="3461"/>
    <cellStyle name="Calculation 2 3 17 3" xfId="3462"/>
    <cellStyle name="Calculation 2 3 17 4" xfId="3463"/>
    <cellStyle name="Calculation 2 3 17 5" xfId="3464"/>
    <cellStyle name="Calculation 2 3 18" xfId="3465"/>
    <cellStyle name="Calculation 2 3 19" xfId="3466"/>
    <cellStyle name="Calculation 2 3 2" xfId="3467"/>
    <cellStyle name="Calculation 2 3 2 10" xfId="3468"/>
    <cellStyle name="Calculation 2 3 2 10 2" xfId="3469"/>
    <cellStyle name="Calculation 2 3 2 10 3" xfId="3470"/>
    <cellStyle name="Calculation 2 3 2 10 4" xfId="3471"/>
    <cellStyle name="Calculation 2 3 2 10 5" xfId="3472"/>
    <cellStyle name="Calculation 2 3 2 10 6" xfId="3473"/>
    <cellStyle name="Calculation 2 3 2 10 7" xfId="3474"/>
    <cellStyle name="Calculation 2 3 2 10 8" xfId="3475"/>
    <cellStyle name="Calculation 2 3 2 11" xfId="3476"/>
    <cellStyle name="Calculation 2 3 2 11 2" xfId="3477"/>
    <cellStyle name="Calculation 2 3 2 11 3" xfId="3478"/>
    <cellStyle name="Calculation 2 3 2 11 4" xfId="3479"/>
    <cellStyle name="Calculation 2 3 2 11 5" xfId="3480"/>
    <cellStyle name="Calculation 2 3 2 11 6" xfId="3481"/>
    <cellStyle name="Calculation 2 3 2 11 7" xfId="3482"/>
    <cellStyle name="Calculation 2 3 2 12" xfId="3483"/>
    <cellStyle name="Calculation 2 3 2 12 2" xfId="3484"/>
    <cellStyle name="Calculation 2 3 2 12 3" xfId="3485"/>
    <cellStyle name="Calculation 2 3 2 12 4" xfId="3486"/>
    <cellStyle name="Calculation 2 3 2 12 5" xfId="3487"/>
    <cellStyle name="Calculation 2 3 2 13" xfId="3488"/>
    <cellStyle name="Calculation 2 3 2 13 2" xfId="3489"/>
    <cellStyle name="Calculation 2 3 2 13 3" xfId="3490"/>
    <cellStyle name="Calculation 2 3 2 13 4" xfId="3491"/>
    <cellStyle name="Calculation 2 3 2 13 5" xfId="3492"/>
    <cellStyle name="Calculation 2 3 2 14" xfId="3493"/>
    <cellStyle name="Calculation 2 3 2 14 2" xfId="3494"/>
    <cellStyle name="Calculation 2 3 2 14 3" xfId="3495"/>
    <cellStyle name="Calculation 2 3 2 14 4" xfId="3496"/>
    <cellStyle name="Calculation 2 3 2 14 5" xfId="3497"/>
    <cellStyle name="Calculation 2 3 2 15" xfId="3498"/>
    <cellStyle name="Calculation 2 3 2 15 2" xfId="3499"/>
    <cellStyle name="Calculation 2 3 2 15 3" xfId="3500"/>
    <cellStyle name="Calculation 2 3 2 15 4" xfId="3501"/>
    <cellStyle name="Calculation 2 3 2 15 5" xfId="3502"/>
    <cellStyle name="Calculation 2 3 2 16" xfId="3503"/>
    <cellStyle name="Calculation 2 3 2 17" xfId="3504"/>
    <cellStyle name="Calculation 2 3 2 18" xfId="3505"/>
    <cellStyle name="Calculation 2 3 2 19" xfId="3506"/>
    <cellStyle name="Calculation 2 3 2 2" xfId="3507"/>
    <cellStyle name="Calculation 2 3 2 2 10" xfId="3508"/>
    <cellStyle name="Calculation 2 3 2 2 10 2" xfId="3509"/>
    <cellStyle name="Calculation 2 3 2 2 10 3" xfId="3510"/>
    <cellStyle name="Calculation 2 3 2 2 10 4" xfId="3511"/>
    <cellStyle name="Calculation 2 3 2 2 10 5" xfId="3512"/>
    <cellStyle name="Calculation 2 3 2 2 10 6" xfId="3513"/>
    <cellStyle name="Calculation 2 3 2 2 10 7" xfId="3514"/>
    <cellStyle name="Calculation 2 3 2 2 11" xfId="3515"/>
    <cellStyle name="Calculation 2 3 2 2 11 2" xfId="3516"/>
    <cellStyle name="Calculation 2 3 2 2 11 3" xfId="3517"/>
    <cellStyle name="Calculation 2 3 2 2 11 4" xfId="3518"/>
    <cellStyle name="Calculation 2 3 2 2 11 5" xfId="3519"/>
    <cellStyle name="Calculation 2 3 2 2 12" xfId="3520"/>
    <cellStyle name="Calculation 2 3 2 2 12 2" xfId="3521"/>
    <cellStyle name="Calculation 2 3 2 2 12 3" xfId="3522"/>
    <cellStyle name="Calculation 2 3 2 2 12 4" xfId="3523"/>
    <cellStyle name="Calculation 2 3 2 2 12 5" xfId="3524"/>
    <cellStyle name="Calculation 2 3 2 2 13" xfId="3525"/>
    <cellStyle name="Calculation 2 3 2 2 13 2" xfId="3526"/>
    <cellStyle name="Calculation 2 3 2 2 13 3" xfId="3527"/>
    <cellStyle name="Calculation 2 3 2 2 13 4" xfId="3528"/>
    <cellStyle name="Calculation 2 3 2 2 13 5" xfId="3529"/>
    <cellStyle name="Calculation 2 3 2 2 14" xfId="3530"/>
    <cellStyle name="Calculation 2 3 2 2 14 2" xfId="3531"/>
    <cellStyle name="Calculation 2 3 2 2 14 3" xfId="3532"/>
    <cellStyle name="Calculation 2 3 2 2 14 4" xfId="3533"/>
    <cellStyle name="Calculation 2 3 2 2 14 5" xfId="3534"/>
    <cellStyle name="Calculation 2 3 2 2 15" xfId="3535"/>
    <cellStyle name="Calculation 2 3 2 2 15 2" xfId="3536"/>
    <cellStyle name="Calculation 2 3 2 2 15 3" xfId="3537"/>
    <cellStyle name="Calculation 2 3 2 2 15 4" xfId="3538"/>
    <cellStyle name="Calculation 2 3 2 2 15 5" xfId="3539"/>
    <cellStyle name="Calculation 2 3 2 2 16" xfId="3540"/>
    <cellStyle name="Calculation 2 3 2 2 16 2" xfId="3541"/>
    <cellStyle name="Calculation 2 3 2 2 16 3" xfId="3542"/>
    <cellStyle name="Calculation 2 3 2 2 16 4" xfId="3543"/>
    <cellStyle name="Calculation 2 3 2 2 16 5" xfId="3544"/>
    <cellStyle name="Calculation 2 3 2 2 17" xfId="3545"/>
    <cellStyle name="Calculation 2 3 2 2 17 2" xfId="3546"/>
    <cellStyle name="Calculation 2 3 2 2 17 3" xfId="3547"/>
    <cellStyle name="Calculation 2 3 2 2 17 4" xfId="3548"/>
    <cellStyle name="Calculation 2 3 2 2 17 5" xfId="3549"/>
    <cellStyle name="Calculation 2 3 2 2 18" xfId="3550"/>
    <cellStyle name="Calculation 2 3 2 2 2" xfId="3551"/>
    <cellStyle name="Calculation 2 3 2 2 2 10" xfId="3552"/>
    <cellStyle name="Calculation 2 3 2 2 2 10 2" xfId="3553"/>
    <cellStyle name="Calculation 2 3 2 2 2 10 3" xfId="3554"/>
    <cellStyle name="Calculation 2 3 2 2 2 10 4" xfId="3555"/>
    <cellStyle name="Calculation 2 3 2 2 2 10 5" xfId="3556"/>
    <cellStyle name="Calculation 2 3 2 2 2 11" xfId="3557"/>
    <cellStyle name="Calculation 2 3 2 2 2 11 2" xfId="3558"/>
    <cellStyle name="Calculation 2 3 2 2 2 11 3" xfId="3559"/>
    <cellStyle name="Calculation 2 3 2 2 2 11 4" xfId="3560"/>
    <cellStyle name="Calculation 2 3 2 2 2 11 5" xfId="3561"/>
    <cellStyle name="Calculation 2 3 2 2 2 12" xfId="3562"/>
    <cellStyle name="Calculation 2 3 2 2 2 12 2" xfId="3563"/>
    <cellStyle name="Calculation 2 3 2 2 2 12 3" xfId="3564"/>
    <cellStyle name="Calculation 2 3 2 2 2 12 4" xfId="3565"/>
    <cellStyle name="Calculation 2 3 2 2 2 12 5" xfId="3566"/>
    <cellStyle name="Calculation 2 3 2 2 2 13" xfId="3567"/>
    <cellStyle name="Calculation 2 3 2 2 2 13 2" xfId="3568"/>
    <cellStyle name="Calculation 2 3 2 2 2 13 3" xfId="3569"/>
    <cellStyle name="Calculation 2 3 2 2 2 13 4" xfId="3570"/>
    <cellStyle name="Calculation 2 3 2 2 2 13 5" xfId="3571"/>
    <cellStyle name="Calculation 2 3 2 2 2 14" xfId="3572"/>
    <cellStyle name="Calculation 2 3 2 2 2 14 2" xfId="3573"/>
    <cellStyle name="Calculation 2 3 2 2 2 14 3" xfId="3574"/>
    <cellStyle name="Calculation 2 3 2 2 2 14 4" xfId="3575"/>
    <cellStyle name="Calculation 2 3 2 2 2 14 5" xfId="3576"/>
    <cellStyle name="Calculation 2 3 2 2 2 15" xfId="3577"/>
    <cellStyle name="Calculation 2 3 2 2 2 15 2" xfId="3578"/>
    <cellStyle name="Calculation 2 3 2 2 2 15 3" xfId="3579"/>
    <cellStyle name="Calculation 2 3 2 2 2 15 4" xfId="3580"/>
    <cellStyle name="Calculation 2 3 2 2 2 15 5" xfId="3581"/>
    <cellStyle name="Calculation 2 3 2 2 2 16" xfId="3582"/>
    <cellStyle name="Calculation 2 3 2 2 2 16 2" xfId="3583"/>
    <cellStyle name="Calculation 2 3 2 2 2 16 3" xfId="3584"/>
    <cellStyle name="Calculation 2 3 2 2 2 16 4" xfId="3585"/>
    <cellStyle name="Calculation 2 3 2 2 2 16 5" xfId="3586"/>
    <cellStyle name="Calculation 2 3 2 2 2 17" xfId="3587"/>
    <cellStyle name="Calculation 2 3 2 2 2 17 2" xfId="3588"/>
    <cellStyle name="Calculation 2 3 2 2 2 17 3" xfId="3589"/>
    <cellStyle name="Calculation 2 3 2 2 2 17 4" xfId="3590"/>
    <cellStyle name="Calculation 2 3 2 2 2 17 5" xfId="3591"/>
    <cellStyle name="Calculation 2 3 2 2 2 18" xfId="3592"/>
    <cellStyle name="Calculation 2 3 2 2 2 2" xfId="3593"/>
    <cellStyle name="Calculation 2 3 2 2 2 2 10" xfId="3594"/>
    <cellStyle name="Calculation 2 3 2 2 2 2 2" xfId="3595"/>
    <cellStyle name="Calculation 2 3 2 2 2 2 2 2" xfId="3596"/>
    <cellStyle name="Calculation 2 3 2 2 2 2 2 2 2" xfId="3597"/>
    <cellStyle name="Calculation 2 3 2 2 2 2 2 2 3" xfId="3598"/>
    <cellStyle name="Calculation 2 3 2 2 2 2 2 2 4" xfId="3599"/>
    <cellStyle name="Calculation 2 3 2 2 2 2 2 2 5" xfId="3600"/>
    <cellStyle name="Calculation 2 3 2 2 2 2 2 2 6" xfId="3601"/>
    <cellStyle name="Calculation 2 3 2 2 2 2 2 2 7" xfId="3602"/>
    <cellStyle name="Calculation 2 3 2 2 2 2 2 3" xfId="3603"/>
    <cellStyle name="Calculation 2 3 2 2 2 2 2 4" xfId="3604"/>
    <cellStyle name="Calculation 2 3 2 2 2 2 3" xfId="3605"/>
    <cellStyle name="Calculation 2 3 2 2 2 2 3 2" xfId="3606"/>
    <cellStyle name="Calculation 2 3 2 2 2 2 3 2 2" xfId="3607"/>
    <cellStyle name="Calculation 2 3 2 2 2 2 3 2 3" xfId="3608"/>
    <cellStyle name="Calculation 2 3 2 2 2 2 3 2 4" xfId="3609"/>
    <cellStyle name="Calculation 2 3 2 2 2 2 3 2 5" xfId="3610"/>
    <cellStyle name="Calculation 2 3 2 2 2 2 3 2 6" xfId="3611"/>
    <cellStyle name="Calculation 2 3 2 2 2 2 3 2 7" xfId="3612"/>
    <cellStyle name="Calculation 2 3 2 2 2 2 3 3" xfId="3613"/>
    <cellStyle name="Calculation 2 3 2 2 2 2 3 4" xfId="3614"/>
    <cellStyle name="Calculation 2 3 2 2 2 2 4" xfId="3615"/>
    <cellStyle name="Calculation 2 3 2 2 2 2 4 2" xfId="3616"/>
    <cellStyle name="Calculation 2 3 2 2 2 2 4 2 2" xfId="3617"/>
    <cellStyle name="Calculation 2 3 2 2 2 2 4 2 3" xfId="3618"/>
    <cellStyle name="Calculation 2 3 2 2 2 2 4 2 4" xfId="3619"/>
    <cellStyle name="Calculation 2 3 2 2 2 2 4 2 5" xfId="3620"/>
    <cellStyle name="Calculation 2 3 2 2 2 2 4 2 6" xfId="3621"/>
    <cellStyle name="Calculation 2 3 2 2 2 2 4 2 7" xfId="3622"/>
    <cellStyle name="Calculation 2 3 2 2 2 2 4 3" xfId="3623"/>
    <cellStyle name="Calculation 2 3 2 2 2 2 4 4" xfId="3624"/>
    <cellStyle name="Calculation 2 3 2 2 2 2 5" xfId="3625"/>
    <cellStyle name="Calculation 2 3 2 2 2 2 5 2" xfId="3626"/>
    <cellStyle name="Calculation 2 3 2 2 2 2 5 3" xfId="3627"/>
    <cellStyle name="Calculation 2 3 2 2 2 2 5 4" xfId="3628"/>
    <cellStyle name="Calculation 2 3 2 2 2 2 5 5" xfId="3629"/>
    <cellStyle name="Calculation 2 3 2 2 2 2 5 6" xfId="3630"/>
    <cellStyle name="Calculation 2 3 2 2 2 2 5 7" xfId="3631"/>
    <cellStyle name="Calculation 2 3 2 2 2 2 5 8" xfId="3632"/>
    <cellStyle name="Calculation 2 3 2 2 2 2 6" xfId="3633"/>
    <cellStyle name="Calculation 2 3 2 2 2 2 6 2" xfId="3634"/>
    <cellStyle name="Calculation 2 3 2 2 2 2 6 3" xfId="3635"/>
    <cellStyle name="Calculation 2 3 2 2 2 2 6 4" xfId="3636"/>
    <cellStyle name="Calculation 2 3 2 2 2 2 6 5" xfId="3637"/>
    <cellStyle name="Calculation 2 3 2 2 2 2 6 6" xfId="3638"/>
    <cellStyle name="Calculation 2 3 2 2 2 2 6 7" xfId="3639"/>
    <cellStyle name="Calculation 2 3 2 2 2 2 7" xfId="3640"/>
    <cellStyle name="Calculation 2 3 2 2 2 2 8" xfId="3641"/>
    <cellStyle name="Calculation 2 3 2 2 2 2 9" xfId="3642"/>
    <cellStyle name="Calculation 2 3 2 2 2 3" xfId="3643"/>
    <cellStyle name="Calculation 2 3 2 2 2 3 2" xfId="3644"/>
    <cellStyle name="Calculation 2 3 2 2 2 3 2 2" xfId="3645"/>
    <cellStyle name="Calculation 2 3 2 2 2 3 2 3" xfId="3646"/>
    <cellStyle name="Calculation 2 3 2 2 2 3 2 4" xfId="3647"/>
    <cellStyle name="Calculation 2 3 2 2 2 3 2 5" xfId="3648"/>
    <cellStyle name="Calculation 2 3 2 2 2 3 2 6" xfId="3649"/>
    <cellStyle name="Calculation 2 3 2 2 2 3 2 7" xfId="3650"/>
    <cellStyle name="Calculation 2 3 2 2 2 3 3" xfId="3651"/>
    <cellStyle name="Calculation 2 3 2 2 2 3 4" xfId="3652"/>
    <cellStyle name="Calculation 2 3 2 2 2 3 5" xfId="3653"/>
    <cellStyle name="Calculation 2 3 2 2 2 4" xfId="3654"/>
    <cellStyle name="Calculation 2 3 2 2 2 4 2" xfId="3655"/>
    <cellStyle name="Calculation 2 3 2 2 2 4 2 2" xfId="3656"/>
    <cellStyle name="Calculation 2 3 2 2 2 4 2 3" xfId="3657"/>
    <cellStyle name="Calculation 2 3 2 2 2 4 2 4" xfId="3658"/>
    <cellStyle name="Calculation 2 3 2 2 2 4 2 5" xfId="3659"/>
    <cellStyle name="Calculation 2 3 2 2 2 4 2 6" xfId="3660"/>
    <cellStyle name="Calculation 2 3 2 2 2 4 2 7" xfId="3661"/>
    <cellStyle name="Calculation 2 3 2 2 2 4 3" xfId="3662"/>
    <cellStyle name="Calculation 2 3 2 2 2 4 4" xfId="3663"/>
    <cellStyle name="Calculation 2 3 2 2 2 4 5" xfId="3664"/>
    <cellStyle name="Calculation 2 3 2 2 2 5" xfId="3665"/>
    <cellStyle name="Calculation 2 3 2 2 2 5 2" xfId="3666"/>
    <cellStyle name="Calculation 2 3 2 2 2 5 2 2" xfId="3667"/>
    <cellStyle name="Calculation 2 3 2 2 2 5 2 3" xfId="3668"/>
    <cellStyle name="Calculation 2 3 2 2 2 5 2 4" xfId="3669"/>
    <cellStyle name="Calculation 2 3 2 2 2 5 2 5" xfId="3670"/>
    <cellStyle name="Calculation 2 3 2 2 2 5 2 6" xfId="3671"/>
    <cellStyle name="Calculation 2 3 2 2 2 5 2 7" xfId="3672"/>
    <cellStyle name="Calculation 2 3 2 2 2 5 3" xfId="3673"/>
    <cellStyle name="Calculation 2 3 2 2 2 5 4" xfId="3674"/>
    <cellStyle name="Calculation 2 3 2 2 2 5 5" xfId="3675"/>
    <cellStyle name="Calculation 2 3 2 2 2 6" xfId="3676"/>
    <cellStyle name="Calculation 2 3 2 2 2 6 2" xfId="3677"/>
    <cellStyle name="Calculation 2 3 2 2 2 6 3" xfId="3678"/>
    <cellStyle name="Calculation 2 3 2 2 2 6 4" xfId="3679"/>
    <cellStyle name="Calculation 2 3 2 2 2 6 5" xfId="3680"/>
    <cellStyle name="Calculation 2 3 2 2 2 6 6" xfId="3681"/>
    <cellStyle name="Calculation 2 3 2 2 2 6 7" xfId="3682"/>
    <cellStyle name="Calculation 2 3 2 2 2 6 8" xfId="3683"/>
    <cellStyle name="Calculation 2 3 2 2 2 7" xfId="3684"/>
    <cellStyle name="Calculation 2 3 2 2 2 7 2" xfId="3685"/>
    <cellStyle name="Calculation 2 3 2 2 2 7 3" xfId="3686"/>
    <cellStyle name="Calculation 2 3 2 2 2 7 4" xfId="3687"/>
    <cellStyle name="Calculation 2 3 2 2 2 7 5" xfId="3688"/>
    <cellStyle name="Calculation 2 3 2 2 2 7 6" xfId="3689"/>
    <cellStyle name="Calculation 2 3 2 2 2 7 7" xfId="3690"/>
    <cellStyle name="Calculation 2 3 2 2 2 8" xfId="3691"/>
    <cellStyle name="Calculation 2 3 2 2 2 8 2" xfId="3692"/>
    <cellStyle name="Calculation 2 3 2 2 2 8 3" xfId="3693"/>
    <cellStyle name="Calculation 2 3 2 2 2 8 4" xfId="3694"/>
    <cellStyle name="Calculation 2 3 2 2 2 8 5" xfId="3695"/>
    <cellStyle name="Calculation 2 3 2 2 2 9" xfId="3696"/>
    <cellStyle name="Calculation 2 3 2 2 2 9 2" xfId="3697"/>
    <cellStyle name="Calculation 2 3 2 2 2 9 3" xfId="3698"/>
    <cellStyle name="Calculation 2 3 2 2 2 9 4" xfId="3699"/>
    <cellStyle name="Calculation 2 3 2 2 2 9 5" xfId="3700"/>
    <cellStyle name="Calculation 2 3 2 2 3" xfId="3701"/>
    <cellStyle name="Calculation 2 3 2 2 3 10" xfId="3702"/>
    <cellStyle name="Calculation 2 3 2 2 3 2" xfId="3703"/>
    <cellStyle name="Calculation 2 3 2 2 3 2 2" xfId="3704"/>
    <cellStyle name="Calculation 2 3 2 2 3 2 2 2" xfId="3705"/>
    <cellStyle name="Calculation 2 3 2 2 3 2 2 3" xfId="3706"/>
    <cellStyle name="Calculation 2 3 2 2 3 2 2 4" xfId="3707"/>
    <cellStyle name="Calculation 2 3 2 2 3 2 2 5" xfId="3708"/>
    <cellStyle name="Calculation 2 3 2 2 3 2 2 6" xfId="3709"/>
    <cellStyle name="Calculation 2 3 2 2 3 2 2 7" xfId="3710"/>
    <cellStyle name="Calculation 2 3 2 2 3 2 3" xfId="3711"/>
    <cellStyle name="Calculation 2 3 2 2 3 2 4" xfId="3712"/>
    <cellStyle name="Calculation 2 3 2 2 3 3" xfId="3713"/>
    <cellStyle name="Calculation 2 3 2 2 3 3 2" xfId="3714"/>
    <cellStyle name="Calculation 2 3 2 2 3 3 2 2" xfId="3715"/>
    <cellStyle name="Calculation 2 3 2 2 3 3 2 3" xfId="3716"/>
    <cellStyle name="Calculation 2 3 2 2 3 3 2 4" xfId="3717"/>
    <cellStyle name="Calculation 2 3 2 2 3 3 2 5" xfId="3718"/>
    <cellStyle name="Calculation 2 3 2 2 3 3 2 6" xfId="3719"/>
    <cellStyle name="Calculation 2 3 2 2 3 3 2 7" xfId="3720"/>
    <cellStyle name="Calculation 2 3 2 2 3 3 3" xfId="3721"/>
    <cellStyle name="Calculation 2 3 2 2 3 3 4" xfId="3722"/>
    <cellStyle name="Calculation 2 3 2 2 3 4" xfId="3723"/>
    <cellStyle name="Calculation 2 3 2 2 3 4 2" xfId="3724"/>
    <cellStyle name="Calculation 2 3 2 2 3 4 2 2" xfId="3725"/>
    <cellStyle name="Calculation 2 3 2 2 3 4 2 3" xfId="3726"/>
    <cellStyle name="Calculation 2 3 2 2 3 4 2 4" xfId="3727"/>
    <cellStyle name="Calculation 2 3 2 2 3 4 2 5" xfId="3728"/>
    <cellStyle name="Calculation 2 3 2 2 3 4 2 6" xfId="3729"/>
    <cellStyle name="Calculation 2 3 2 2 3 4 2 7" xfId="3730"/>
    <cellStyle name="Calculation 2 3 2 2 3 4 3" xfId="3731"/>
    <cellStyle name="Calculation 2 3 2 2 3 4 4" xfId="3732"/>
    <cellStyle name="Calculation 2 3 2 2 3 5" xfId="3733"/>
    <cellStyle name="Calculation 2 3 2 2 3 5 2" xfId="3734"/>
    <cellStyle name="Calculation 2 3 2 2 3 5 3" xfId="3735"/>
    <cellStyle name="Calculation 2 3 2 2 3 5 4" xfId="3736"/>
    <cellStyle name="Calculation 2 3 2 2 3 5 5" xfId="3737"/>
    <cellStyle name="Calculation 2 3 2 2 3 5 6" xfId="3738"/>
    <cellStyle name="Calculation 2 3 2 2 3 5 7" xfId="3739"/>
    <cellStyle name="Calculation 2 3 2 2 3 5 8" xfId="3740"/>
    <cellStyle name="Calculation 2 3 2 2 3 6" xfId="3741"/>
    <cellStyle name="Calculation 2 3 2 2 3 6 2" xfId="3742"/>
    <cellStyle name="Calculation 2 3 2 2 3 6 3" xfId="3743"/>
    <cellStyle name="Calculation 2 3 2 2 3 6 4" xfId="3744"/>
    <cellStyle name="Calculation 2 3 2 2 3 6 5" xfId="3745"/>
    <cellStyle name="Calculation 2 3 2 2 3 6 6" xfId="3746"/>
    <cellStyle name="Calculation 2 3 2 2 3 6 7" xfId="3747"/>
    <cellStyle name="Calculation 2 3 2 2 3 7" xfId="3748"/>
    <cellStyle name="Calculation 2 3 2 2 3 8" xfId="3749"/>
    <cellStyle name="Calculation 2 3 2 2 3 9" xfId="3750"/>
    <cellStyle name="Calculation 2 3 2 2 4" xfId="3751"/>
    <cellStyle name="Calculation 2 3 2 2 4 10" xfId="3752"/>
    <cellStyle name="Calculation 2 3 2 2 4 2" xfId="3753"/>
    <cellStyle name="Calculation 2 3 2 2 4 2 2" xfId="3754"/>
    <cellStyle name="Calculation 2 3 2 2 4 2 2 2" xfId="3755"/>
    <cellStyle name="Calculation 2 3 2 2 4 2 2 3" xfId="3756"/>
    <cellStyle name="Calculation 2 3 2 2 4 2 2 4" xfId="3757"/>
    <cellStyle name="Calculation 2 3 2 2 4 2 2 5" xfId="3758"/>
    <cellStyle name="Calculation 2 3 2 2 4 2 2 6" xfId="3759"/>
    <cellStyle name="Calculation 2 3 2 2 4 2 2 7" xfId="3760"/>
    <cellStyle name="Calculation 2 3 2 2 4 2 3" xfId="3761"/>
    <cellStyle name="Calculation 2 3 2 2 4 2 4" xfId="3762"/>
    <cellStyle name="Calculation 2 3 2 2 4 3" xfId="3763"/>
    <cellStyle name="Calculation 2 3 2 2 4 3 2" xfId="3764"/>
    <cellStyle name="Calculation 2 3 2 2 4 3 2 2" xfId="3765"/>
    <cellStyle name="Calculation 2 3 2 2 4 3 2 3" xfId="3766"/>
    <cellStyle name="Calculation 2 3 2 2 4 3 2 4" xfId="3767"/>
    <cellStyle name="Calculation 2 3 2 2 4 3 2 5" xfId="3768"/>
    <cellStyle name="Calculation 2 3 2 2 4 3 2 6" xfId="3769"/>
    <cellStyle name="Calculation 2 3 2 2 4 3 2 7" xfId="3770"/>
    <cellStyle name="Calculation 2 3 2 2 4 3 3" xfId="3771"/>
    <cellStyle name="Calculation 2 3 2 2 4 3 4" xfId="3772"/>
    <cellStyle name="Calculation 2 3 2 2 4 4" xfId="3773"/>
    <cellStyle name="Calculation 2 3 2 2 4 4 2" xfId="3774"/>
    <cellStyle name="Calculation 2 3 2 2 4 4 2 2" xfId="3775"/>
    <cellStyle name="Calculation 2 3 2 2 4 4 2 3" xfId="3776"/>
    <cellStyle name="Calculation 2 3 2 2 4 4 2 4" xfId="3777"/>
    <cellStyle name="Calculation 2 3 2 2 4 4 2 5" xfId="3778"/>
    <cellStyle name="Calculation 2 3 2 2 4 4 2 6" xfId="3779"/>
    <cellStyle name="Calculation 2 3 2 2 4 4 2 7" xfId="3780"/>
    <cellStyle name="Calculation 2 3 2 2 4 4 3" xfId="3781"/>
    <cellStyle name="Calculation 2 3 2 2 4 4 4" xfId="3782"/>
    <cellStyle name="Calculation 2 3 2 2 4 5" xfId="3783"/>
    <cellStyle name="Calculation 2 3 2 2 4 5 2" xfId="3784"/>
    <cellStyle name="Calculation 2 3 2 2 4 5 3" xfId="3785"/>
    <cellStyle name="Calculation 2 3 2 2 4 5 4" xfId="3786"/>
    <cellStyle name="Calculation 2 3 2 2 4 5 5" xfId="3787"/>
    <cellStyle name="Calculation 2 3 2 2 4 5 6" xfId="3788"/>
    <cellStyle name="Calculation 2 3 2 2 4 5 7" xfId="3789"/>
    <cellStyle name="Calculation 2 3 2 2 4 5 8" xfId="3790"/>
    <cellStyle name="Calculation 2 3 2 2 4 6" xfId="3791"/>
    <cellStyle name="Calculation 2 3 2 2 4 6 2" xfId="3792"/>
    <cellStyle name="Calculation 2 3 2 2 4 6 3" xfId="3793"/>
    <cellStyle name="Calculation 2 3 2 2 4 6 4" xfId="3794"/>
    <cellStyle name="Calculation 2 3 2 2 4 6 5" xfId="3795"/>
    <cellStyle name="Calculation 2 3 2 2 4 6 6" xfId="3796"/>
    <cellStyle name="Calculation 2 3 2 2 4 6 7" xfId="3797"/>
    <cellStyle name="Calculation 2 3 2 2 4 7" xfId="3798"/>
    <cellStyle name="Calculation 2 3 2 2 4 8" xfId="3799"/>
    <cellStyle name="Calculation 2 3 2 2 4 9" xfId="3800"/>
    <cellStyle name="Calculation 2 3 2 2 5" xfId="3801"/>
    <cellStyle name="Calculation 2 3 2 2 5 2" xfId="3802"/>
    <cellStyle name="Calculation 2 3 2 2 5 2 2" xfId="3803"/>
    <cellStyle name="Calculation 2 3 2 2 5 2 3" xfId="3804"/>
    <cellStyle name="Calculation 2 3 2 2 5 2 4" xfId="3805"/>
    <cellStyle name="Calculation 2 3 2 2 5 2 5" xfId="3806"/>
    <cellStyle name="Calculation 2 3 2 2 5 2 6" xfId="3807"/>
    <cellStyle name="Calculation 2 3 2 2 5 2 7" xfId="3808"/>
    <cellStyle name="Calculation 2 3 2 2 5 3" xfId="3809"/>
    <cellStyle name="Calculation 2 3 2 2 5 4" xfId="3810"/>
    <cellStyle name="Calculation 2 3 2 2 5 5" xfId="3811"/>
    <cellStyle name="Calculation 2 3 2 2 6" xfId="3812"/>
    <cellStyle name="Calculation 2 3 2 2 6 2" xfId="3813"/>
    <cellStyle name="Calculation 2 3 2 2 6 2 2" xfId="3814"/>
    <cellStyle name="Calculation 2 3 2 2 6 2 3" xfId="3815"/>
    <cellStyle name="Calculation 2 3 2 2 6 2 4" xfId="3816"/>
    <cellStyle name="Calculation 2 3 2 2 6 2 5" xfId="3817"/>
    <cellStyle name="Calculation 2 3 2 2 6 2 6" xfId="3818"/>
    <cellStyle name="Calculation 2 3 2 2 6 2 7" xfId="3819"/>
    <cellStyle name="Calculation 2 3 2 2 6 3" xfId="3820"/>
    <cellStyle name="Calculation 2 3 2 2 6 4" xfId="3821"/>
    <cellStyle name="Calculation 2 3 2 2 6 5" xfId="3822"/>
    <cellStyle name="Calculation 2 3 2 2 7" xfId="3823"/>
    <cellStyle name="Calculation 2 3 2 2 7 2" xfId="3824"/>
    <cellStyle name="Calculation 2 3 2 2 7 2 2" xfId="3825"/>
    <cellStyle name="Calculation 2 3 2 2 7 2 3" xfId="3826"/>
    <cellStyle name="Calculation 2 3 2 2 7 2 4" xfId="3827"/>
    <cellStyle name="Calculation 2 3 2 2 7 2 5" xfId="3828"/>
    <cellStyle name="Calculation 2 3 2 2 7 2 6" xfId="3829"/>
    <cellStyle name="Calculation 2 3 2 2 7 2 7" xfId="3830"/>
    <cellStyle name="Calculation 2 3 2 2 7 3" xfId="3831"/>
    <cellStyle name="Calculation 2 3 2 2 7 4" xfId="3832"/>
    <cellStyle name="Calculation 2 3 2 2 7 5" xfId="3833"/>
    <cellStyle name="Calculation 2 3 2 2 8" xfId="3834"/>
    <cellStyle name="Calculation 2 3 2 2 8 2" xfId="3835"/>
    <cellStyle name="Calculation 2 3 2 2 8 2 2" xfId="3836"/>
    <cellStyle name="Calculation 2 3 2 2 8 2 3" xfId="3837"/>
    <cellStyle name="Calculation 2 3 2 2 8 2 4" xfId="3838"/>
    <cellStyle name="Calculation 2 3 2 2 8 2 5" xfId="3839"/>
    <cellStyle name="Calculation 2 3 2 2 8 2 6" xfId="3840"/>
    <cellStyle name="Calculation 2 3 2 2 8 2 7" xfId="3841"/>
    <cellStyle name="Calculation 2 3 2 2 8 3" xfId="3842"/>
    <cellStyle name="Calculation 2 3 2 2 8 4" xfId="3843"/>
    <cellStyle name="Calculation 2 3 2 2 8 5" xfId="3844"/>
    <cellStyle name="Calculation 2 3 2 2 9" xfId="3845"/>
    <cellStyle name="Calculation 2 3 2 2 9 2" xfId="3846"/>
    <cellStyle name="Calculation 2 3 2 2 9 3" xfId="3847"/>
    <cellStyle name="Calculation 2 3 2 2 9 4" xfId="3848"/>
    <cellStyle name="Calculation 2 3 2 2 9 5" xfId="3849"/>
    <cellStyle name="Calculation 2 3 2 2 9 6" xfId="3850"/>
    <cellStyle name="Calculation 2 3 2 2 9 7" xfId="3851"/>
    <cellStyle name="Calculation 2 3 2 2 9 8" xfId="3852"/>
    <cellStyle name="Calculation 2 3 2 3" xfId="3853"/>
    <cellStyle name="Calculation 2 3 2 3 10" xfId="3854"/>
    <cellStyle name="Calculation 2 3 2 3 10 2" xfId="3855"/>
    <cellStyle name="Calculation 2 3 2 3 10 3" xfId="3856"/>
    <cellStyle name="Calculation 2 3 2 3 10 4" xfId="3857"/>
    <cellStyle name="Calculation 2 3 2 3 10 5" xfId="3858"/>
    <cellStyle name="Calculation 2 3 2 3 11" xfId="3859"/>
    <cellStyle name="Calculation 2 3 2 3 11 2" xfId="3860"/>
    <cellStyle name="Calculation 2 3 2 3 11 3" xfId="3861"/>
    <cellStyle name="Calculation 2 3 2 3 11 4" xfId="3862"/>
    <cellStyle name="Calculation 2 3 2 3 11 5" xfId="3863"/>
    <cellStyle name="Calculation 2 3 2 3 12" xfId="3864"/>
    <cellStyle name="Calculation 2 3 2 3 12 2" xfId="3865"/>
    <cellStyle name="Calculation 2 3 2 3 12 3" xfId="3866"/>
    <cellStyle name="Calculation 2 3 2 3 12 4" xfId="3867"/>
    <cellStyle name="Calculation 2 3 2 3 12 5" xfId="3868"/>
    <cellStyle name="Calculation 2 3 2 3 13" xfId="3869"/>
    <cellStyle name="Calculation 2 3 2 3 13 2" xfId="3870"/>
    <cellStyle name="Calculation 2 3 2 3 13 3" xfId="3871"/>
    <cellStyle name="Calculation 2 3 2 3 13 4" xfId="3872"/>
    <cellStyle name="Calculation 2 3 2 3 13 5" xfId="3873"/>
    <cellStyle name="Calculation 2 3 2 3 14" xfId="3874"/>
    <cellStyle name="Calculation 2 3 2 3 14 2" xfId="3875"/>
    <cellStyle name="Calculation 2 3 2 3 14 3" xfId="3876"/>
    <cellStyle name="Calculation 2 3 2 3 14 4" xfId="3877"/>
    <cellStyle name="Calculation 2 3 2 3 14 5" xfId="3878"/>
    <cellStyle name="Calculation 2 3 2 3 15" xfId="3879"/>
    <cellStyle name="Calculation 2 3 2 3 15 2" xfId="3880"/>
    <cellStyle name="Calculation 2 3 2 3 15 3" xfId="3881"/>
    <cellStyle name="Calculation 2 3 2 3 15 4" xfId="3882"/>
    <cellStyle name="Calculation 2 3 2 3 15 5" xfId="3883"/>
    <cellStyle name="Calculation 2 3 2 3 16" xfId="3884"/>
    <cellStyle name="Calculation 2 3 2 3 16 2" xfId="3885"/>
    <cellStyle name="Calculation 2 3 2 3 16 3" xfId="3886"/>
    <cellStyle name="Calculation 2 3 2 3 16 4" xfId="3887"/>
    <cellStyle name="Calculation 2 3 2 3 16 5" xfId="3888"/>
    <cellStyle name="Calculation 2 3 2 3 17" xfId="3889"/>
    <cellStyle name="Calculation 2 3 2 3 17 2" xfId="3890"/>
    <cellStyle name="Calculation 2 3 2 3 17 3" xfId="3891"/>
    <cellStyle name="Calculation 2 3 2 3 17 4" xfId="3892"/>
    <cellStyle name="Calculation 2 3 2 3 17 5" xfId="3893"/>
    <cellStyle name="Calculation 2 3 2 3 18" xfId="3894"/>
    <cellStyle name="Calculation 2 3 2 3 2" xfId="3895"/>
    <cellStyle name="Calculation 2 3 2 3 2 10" xfId="3896"/>
    <cellStyle name="Calculation 2 3 2 3 2 2" xfId="3897"/>
    <cellStyle name="Calculation 2 3 2 3 2 2 2" xfId="3898"/>
    <cellStyle name="Calculation 2 3 2 3 2 2 2 2" xfId="3899"/>
    <cellStyle name="Calculation 2 3 2 3 2 2 2 3" xfId="3900"/>
    <cellStyle name="Calculation 2 3 2 3 2 2 2 4" xfId="3901"/>
    <cellStyle name="Calculation 2 3 2 3 2 2 2 5" xfId="3902"/>
    <cellStyle name="Calculation 2 3 2 3 2 2 2 6" xfId="3903"/>
    <cellStyle name="Calculation 2 3 2 3 2 2 2 7" xfId="3904"/>
    <cellStyle name="Calculation 2 3 2 3 2 2 3" xfId="3905"/>
    <cellStyle name="Calculation 2 3 2 3 2 2 4" xfId="3906"/>
    <cellStyle name="Calculation 2 3 2 3 2 3" xfId="3907"/>
    <cellStyle name="Calculation 2 3 2 3 2 3 2" xfId="3908"/>
    <cellStyle name="Calculation 2 3 2 3 2 3 2 2" xfId="3909"/>
    <cellStyle name="Calculation 2 3 2 3 2 3 2 3" xfId="3910"/>
    <cellStyle name="Calculation 2 3 2 3 2 3 2 4" xfId="3911"/>
    <cellStyle name="Calculation 2 3 2 3 2 3 2 5" xfId="3912"/>
    <cellStyle name="Calculation 2 3 2 3 2 3 2 6" xfId="3913"/>
    <cellStyle name="Calculation 2 3 2 3 2 3 2 7" xfId="3914"/>
    <cellStyle name="Calculation 2 3 2 3 2 3 3" xfId="3915"/>
    <cellStyle name="Calculation 2 3 2 3 2 3 4" xfId="3916"/>
    <cellStyle name="Calculation 2 3 2 3 2 4" xfId="3917"/>
    <cellStyle name="Calculation 2 3 2 3 2 4 2" xfId="3918"/>
    <cellStyle name="Calculation 2 3 2 3 2 4 2 2" xfId="3919"/>
    <cellStyle name="Calculation 2 3 2 3 2 4 2 3" xfId="3920"/>
    <cellStyle name="Calculation 2 3 2 3 2 4 2 4" xfId="3921"/>
    <cellStyle name="Calculation 2 3 2 3 2 4 2 5" xfId="3922"/>
    <cellStyle name="Calculation 2 3 2 3 2 4 2 6" xfId="3923"/>
    <cellStyle name="Calculation 2 3 2 3 2 4 2 7" xfId="3924"/>
    <cellStyle name="Calculation 2 3 2 3 2 4 3" xfId="3925"/>
    <cellStyle name="Calculation 2 3 2 3 2 4 4" xfId="3926"/>
    <cellStyle name="Calculation 2 3 2 3 2 5" xfId="3927"/>
    <cellStyle name="Calculation 2 3 2 3 2 5 2" xfId="3928"/>
    <cellStyle name="Calculation 2 3 2 3 2 5 3" xfId="3929"/>
    <cellStyle name="Calculation 2 3 2 3 2 5 4" xfId="3930"/>
    <cellStyle name="Calculation 2 3 2 3 2 5 5" xfId="3931"/>
    <cellStyle name="Calculation 2 3 2 3 2 5 6" xfId="3932"/>
    <cellStyle name="Calculation 2 3 2 3 2 5 7" xfId="3933"/>
    <cellStyle name="Calculation 2 3 2 3 2 5 8" xfId="3934"/>
    <cellStyle name="Calculation 2 3 2 3 2 6" xfId="3935"/>
    <cellStyle name="Calculation 2 3 2 3 2 6 2" xfId="3936"/>
    <cellStyle name="Calculation 2 3 2 3 2 6 3" xfId="3937"/>
    <cellStyle name="Calculation 2 3 2 3 2 6 4" xfId="3938"/>
    <cellStyle name="Calculation 2 3 2 3 2 6 5" xfId="3939"/>
    <cellStyle name="Calculation 2 3 2 3 2 6 6" xfId="3940"/>
    <cellStyle name="Calculation 2 3 2 3 2 6 7" xfId="3941"/>
    <cellStyle name="Calculation 2 3 2 3 2 7" xfId="3942"/>
    <cellStyle name="Calculation 2 3 2 3 2 8" xfId="3943"/>
    <cellStyle name="Calculation 2 3 2 3 2 9" xfId="3944"/>
    <cellStyle name="Calculation 2 3 2 3 3" xfId="3945"/>
    <cellStyle name="Calculation 2 3 2 3 3 2" xfId="3946"/>
    <cellStyle name="Calculation 2 3 2 3 3 2 2" xfId="3947"/>
    <cellStyle name="Calculation 2 3 2 3 3 2 3" xfId="3948"/>
    <cellStyle name="Calculation 2 3 2 3 3 2 4" xfId="3949"/>
    <cellStyle name="Calculation 2 3 2 3 3 2 5" xfId="3950"/>
    <cellStyle name="Calculation 2 3 2 3 3 2 6" xfId="3951"/>
    <cellStyle name="Calculation 2 3 2 3 3 2 7" xfId="3952"/>
    <cellStyle name="Calculation 2 3 2 3 3 3" xfId="3953"/>
    <cellStyle name="Calculation 2 3 2 3 3 4" xfId="3954"/>
    <cellStyle name="Calculation 2 3 2 3 3 5" xfId="3955"/>
    <cellStyle name="Calculation 2 3 2 3 4" xfId="3956"/>
    <cellStyle name="Calculation 2 3 2 3 4 2" xfId="3957"/>
    <cellStyle name="Calculation 2 3 2 3 4 2 2" xfId="3958"/>
    <cellStyle name="Calculation 2 3 2 3 4 2 3" xfId="3959"/>
    <cellStyle name="Calculation 2 3 2 3 4 2 4" xfId="3960"/>
    <cellStyle name="Calculation 2 3 2 3 4 2 5" xfId="3961"/>
    <cellStyle name="Calculation 2 3 2 3 4 2 6" xfId="3962"/>
    <cellStyle name="Calculation 2 3 2 3 4 2 7" xfId="3963"/>
    <cellStyle name="Calculation 2 3 2 3 4 3" xfId="3964"/>
    <cellStyle name="Calculation 2 3 2 3 4 4" xfId="3965"/>
    <cellStyle name="Calculation 2 3 2 3 4 5" xfId="3966"/>
    <cellStyle name="Calculation 2 3 2 3 5" xfId="3967"/>
    <cellStyle name="Calculation 2 3 2 3 5 2" xfId="3968"/>
    <cellStyle name="Calculation 2 3 2 3 5 2 2" xfId="3969"/>
    <cellStyle name="Calculation 2 3 2 3 5 2 3" xfId="3970"/>
    <cellStyle name="Calculation 2 3 2 3 5 2 4" xfId="3971"/>
    <cellStyle name="Calculation 2 3 2 3 5 2 5" xfId="3972"/>
    <cellStyle name="Calculation 2 3 2 3 5 2 6" xfId="3973"/>
    <cellStyle name="Calculation 2 3 2 3 5 2 7" xfId="3974"/>
    <cellStyle name="Calculation 2 3 2 3 5 3" xfId="3975"/>
    <cellStyle name="Calculation 2 3 2 3 5 4" xfId="3976"/>
    <cellStyle name="Calculation 2 3 2 3 5 5" xfId="3977"/>
    <cellStyle name="Calculation 2 3 2 3 6" xfId="3978"/>
    <cellStyle name="Calculation 2 3 2 3 6 2" xfId="3979"/>
    <cellStyle name="Calculation 2 3 2 3 6 3" xfId="3980"/>
    <cellStyle name="Calculation 2 3 2 3 6 4" xfId="3981"/>
    <cellStyle name="Calculation 2 3 2 3 6 5" xfId="3982"/>
    <cellStyle name="Calculation 2 3 2 3 6 6" xfId="3983"/>
    <cellStyle name="Calculation 2 3 2 3 6 7" xfId="3984"/>
    <cellStyle name="Calculation 2 3 2 3 6 8" xfId="3985"/>
    <cellStyle name="Calculation 2 3 2 3 7" xfId="3986"/>
    <cellStyle name="Calculation 2 3 2 3 7 2" xfId="3987"/>
    <cellStyle name="Calculation 2 3 2 3 7 3" xfId="3988"/>
    <cellStyle name="Calculation 2 3 2 3 7 4" xfId="3989"/>
    <cellStyle name="Calculation 2 3 2 3 7 5" xfId="3990"/>
    <cellStyle name="Calculation 2 3 2 3 7 6" xfId="3991"/>
    <cellStyle name="Calculation 2 3 2 3 7 7" xfId="3992"/>
    <cellStyle name="Calculation 2 3 2 3 8" xfId="3993"/>
    <cellStyle name="Calculation 2 3 2 3 8 2" xfId="3994"/>
    <cellStyle name="Calculation 2 3 2 3 8 3" xfId="3995"/>
    <cellStyle name="Calculation 2 3 2 3 8 4" xfId="3996"/>
    <cellStyle name="Calculation 2 3 2 3 8 5" xfId="3997"/>
    <cellStyle name="Calculation 2 3 2 3 9" xfId="3998"/>
    <cellStyle name="Calculation 2 3 2 3 9 2" xfId="3999"/>
    <cellStyle name="Calculation 2 3 2 3 9 3" xfId="4000"/>
    <cellStyle name="Calculation 2 3 2 3 9 4" xfId="4001"/>
    <cellStyle name="Calculation 2 3 2 3 9 5" xfId="4002"/>
    <cellStyle name="Calculation 2 3 2 4" xfId="4003"/>
    <cellStyle name="Calculation 2 3 2 4 10" xfId="4004"/>
    <cellStyle name="Calculation 2 3 2 4 2" xfId="4005"/>
    <cellStyle name="Calculation 2 3 2 4 2 2" xfId="4006"/>
    <cellStyle name="Calculation 2 3 2 4 2 2 2" xfId="4007"/>
    <cellStyle name="Calculation 2 3 2 4 2 2 3" xfId="4008"/>
    <cellStyle name="Calculation 2 3 2 4 2 2 4" xfId="4009"/>
    <cellStyle name="Calculation 2 3 2 4 2 2 5" xfId="4010"/>
    <cellStyle name="Calculation 2 3 2 4 2 2 6" xfId="4011"/>
    <cellStyle name="Calculation 2 3 2 4 2 2 7" xfId="4012"/>
    <cellStyle name="Calculation 2 3 2 4 2 3" xfId="4013"/>
    <cellStyle name="Calculation 2 3 2 4 2 4" xfId="4014"/>
    <cellStyle name="Calculation 2 3 2 4 3" xfId="4015"/>
    <cellStyle name="Calculation 2 3 2 4 3 2" xfId="4016"/>
    <cellStyle name="Calculation 2 3 2 4 3 2 2" xfId="4017"/>
    <cellStyle name="Calculation 2 3 2 4 3 2 3" xfId="4018"/>
    <cellStyle name="Calculation 2 3 2 4 3 2 4" xfId="4019"/>
    <cellStyle name="Calculation 2 3 2 4 3 2 5" xfId="4020"/>
    <cellStyle name="Calculation 2 3 2 4 3 2 6" xfId="4021"/>
    <cellStyle name="Calculation 2 3 2 4 3 2 7" xfId="4022"/>
    <cellStyle name="Calculation 2 3 2 4 3 3" xfId="4023"/>
    <cellStyle name="Calculation 2 3 2 4 3 4" xfId="4024"/>
    <cellStyle name="Calculation 2 3 2 4 4" xfId="4025"/>
    <cellStyle name="Calculation 2 3 2 4 4 2" xfId="4026"/>
    <cellStyle name="Calculation 2 3 2 4 4 2 2" xfId="4027"/>
    <cellStyle name="Calculation 2 3 2 4 4 2 3" xfId="4028"/>
    <cellStyle name="Calculation 2 3 2 4 4 2 4" xfId="4029"/>
    <cellStyle name="Calculation 2 3 2 4 4 2 5" xfId="4030"/>
    <cellStyle name="Calculation 2 3 2 4 4 2 6" xfId="4031"/>
    <cellStyle name="Calculation 2 3 2 4 4 2 7" xfId="4032"/>
    <cellStyle name="Calculation 2 3 2 4 4 3" xfId="4033"/>
    <cellStyle name="Calculation 2 3 2 4 4 4" xfId="4034"/>
    <cellStyle name="Calculation 2 3 2 4 5" xfId="4035"/>
    <cellStyle name="Calculation 2 3 2 4 5 2" xfId="4036"/>
    <cellStyle name="Calculation 2 3 2 4 5 3" xfId="4037"/>
    <cellStyle name="Calculation 2 3 2 4 5 4" xfId="4038"/>
    <cellStyle name="Calculation 2 3 2 4 5 5" xfId="4039"/>
    <cellStyle name="Calculation 2 3 2 4 5 6" xfId="4040"/>
    <cellStyle name="Calculation 2 3 2 4 5 7" xfId="4041"/>
    <cellStyle name="Calculation 2 3 2 4 5 8" xfId="4042"/>
    <cellStyle name="Calculation 2 3 2 4 6" xfId="4043"/>
    <cellStyle name="Calculation 2 3 2 4 6 2" xfId="4044"/>
    <cellStyle name="Calculation 2 3 2 4 6 3" xfId="4045"/>
    <cellStyle name="Calculation 2 3 2 4 6 4" xfId="4046"/>
    <cellStyle name="Calculation 2 3 2 4 6 5" xfId="4047"/>
    <cellStyle name="Calculation 2 3 2 4 6 6" xfId="4048"/>
    <cellStyle name="Calculation 2 3 2 4 6 7" xfId="4049"/>
    <cellStyle name="Calculation 2 3 2 4 7" xfId="4050"/>
    <cellStyle name="Calculation 2 3 2 4 8" xfId="4051"/>
    <cellStyle name="Calculation 2 3 2 4 9" xfId="4052"/>
    <cellStyle name="Calculation 2 3 2 5" xfId="4053"/>
    <cellStyle name="Calculation 2 3 2 5 10" xfId="4054"/>
    <cellStyle name="Calculation 2 3 2 5 2" xfId="4055"/>
    <cellStyle name="Calculation 2 3 2 5 2 2" xfId="4056"/>
    <cellStyle name="Calculation 2 3 2 5 2 2 2" xfId="4057"/>
    <cellStyle name="Calculation 2 3 2 5 2 2 3" xfId="4058"/>
    <cellStyle name="Calculation 2 3 2 5 2 2 4" xfId="4059"/>
    <cellStyle name="Calculation 2 3 2 5 2 2 5" xfId="4060"/>
    <cellStyle name="Calculation 2 3 2 5 2 2 6" xfId="4061"/>
    <cellStyle name="Calculation 2 3 2 5 2 2 7" xfId="4062"/>
    <cellStyle name="Calculation 2 3 2 5 2 3" xfId="4063"/>
    <cellStyle name="Calculation 2 3 2 5 2 4" xfId="4064"/>
    <cellStyle name="Calculation 2 3 2 5 3" xfId="4065"/>
    <cellStyle name="Calculation 2 3 2 5 3 2" xfId="4066"/>
    <cellStyle name="Calculation 2 3 2 5 3 2 2" xfId="4067"/>
    <cellStyle name="Calculation 2 3 2 5 3 2 3" xfId="4068"/>
    <cellStyle name="Calculation 2 3 2 5 3 2 4" xfId="4069"/>
    <cellStyle name="Calculation 2 3 2 5 3 2 5" xfId="4070"/>
    <cellStyle name="Calculation 2 3 2 5 3 2 6" xfId="4071"/>
    <cellStyle name="Calculation 2 3 2 5 3 2 7" xfId="4072"/>
    <cellStyle name="Calculation 2 3 2 5 3 3" xfId="4073"/>
    <cellStyle name="Calculation 2 3 2 5 3 4" xfId="4074"/>
    <cellStyle name="Calculation 2 3 2 5 4" xfId="4075"/>
    <cellStyle name="Calculation 2 3 2 5 4 2" xfId="4076"/>
    <cellStyle name="Calculation 2 3 2 5 4 2 2" xfId="4077"/>
    <cellStyle name="Calculation 2 3 2 5 4 2 3" xfId="4078"/>
    <cellStyle name="Calculation 2 3 2 5 4 2 4" xfId="4079"/>
    <cellStyle name="Calculation 2 3 2 5 4 2 5" xfId="4080"/>
    <cellStyle name="Calculation 2 3 2 5 4 2 6" xfId="4081"/>
    <cellStyle name="Calculation 2 3 2 5 4 2 7" xfId="4082"/>
    <cellStyle name="Calculation 2 3 2 5 4 3" xfId="4083"/>
    <cellStyle name="Calculation 2 3 2 5 4 4" xfId="4084"/>
    <cellStyle name="Calculation 2 3 2 5 5" xfId="4085"/>
    <cellStyle name="Calculation 2 3 2 5 5 2" xfId="4086"/>
    <cellStyle name="Calculation 2 3 2 5 5 3" xfId="4087"/>
    <cellStyle name="Calculation 2 3 2 5 5 4" xfId="4088"/>
    <cellStyle name="Calculation 2 3 2 5 5 5" xfId="4089"/>
    <cellStyle name="Calculation 2 3 2 5 5 6" xfId="4090"/>
    <cellStyle name="Calculation 2 3 2 5 5 7" xfId="4091"/>
    <cellStyle name="Calculation 2 3 2 5 5 8" xfId="4092"/>
    <cellStyle name="Calculation 2 3 2 5 6" xfId="4093"/>
    <cellStyle name="Calculation 2 3 2 5 6 2" xfId="4094"/>
    <cellStyle name="Calculation 2 3 2 5 6 3" xfId="4095"/>
    <cellStyle name="Calculation 2 3 2 5 6 4" xfId="4096"/>
    <cellStyle name="Calculation 2 3 2 5 6 5" xfId="4097"/>
    <cellStyle name="Calculation 2 3 2 5 6 6" xfId="4098"/>
    <cellStyle name="Calculation 2 3 2 5 6 7" xfId="4099"/>
    <cellStyle name="Calculation 2 3 2 5 7" xfId="4100"/>
    <cellStyle name="Calculation 2 3 2 5 8" xfId="4101"/>
    <cellStyle name="Calculation 2 3 2 5 9" xfId="4102"/>
    <cellStyle name="Calculation 2 3 2 6" xfId="4103"/>
    <cellStyle name="Calculation 2 3 2 6 2" xfId="4104"/>
    <cellStyle name="Calculation 2 3 2 6 2 2" xfId="4105"/>
    <cellStyle name="Calculation 2 3 2 6 2 3" xfId="4106"/>
    <cellStyle name="Calculation 2 3 2 6 2 4" xfId="4107"/>
    <cellStyle name="Calculation 2 3 2 6 2 5" xfId="4108"/>
    <cellStyle name="Calculation 2 3 2 6 2 6" xfId="4109"/>
    <cellStyle name="Calculation 2 3 2 6 2 7" xfId="4110"/>
    <cellStyle name="Calculation 2 3 2 6 3" xfId="4111"/>
    <cellStyle name="Calculation 2 3 2 6 4" xfId="4112"/>
    <cellStyle name="Calculation 2 3 2 6 5" xfId="4113"/>
    <cellStyle name="Calculation 2 3 2 7" xfId="4114"/>
    <cellStyle name="Calculation 2 3 2 7 2" xfId="4115"/>
    <cellStyle name="Calculation 2 3 2 7 2 2" xfId="4116"/>
    <cellStyle name="Calculation 2 3 2 7 2 3" xfId="4117"/>
    <cellStyle name="Calculation 2 3 2 7 2 4" xfId="4118"/>
    <cellStyle name="Calculation 2 3 2 7 2 5" xfId="4119"/>
    <cellStyle name="Calculation 2 3 2 7 2 6" xfId="4120"/>
    <cellStyle name="Calculation 2 3 2 7 2 7" xfId="4121"/>
    <cellStyle name="Calculation 2 3 2 7 3" xfId="4122"/>
    <cellStyle name="Calculation 2 3 2 7 4" xfId="4123"/>
    <cellStyle name="Calculation 2 3 2 7 5" xfId="4124"/>
    <cellStyle name="Calculation 2 3 2 8" xfId="4125"/>
    <cellStyle name="Calculation 2 3 2 8 2" xfId="4126"/>
    <cellStyle name="Calculation 2 3 2 8 2 2" xfId="4127"/>
    <cellStyle name="Calculation 2 3 2 8 2 3" xfId="4128"/>
    <cellStyle name="Calculation 2 3 2 8 2 4" xfId="4129"/>
    <cellStyle name="Calculation 2 3 2 8 2 5" xfId="4130"/>
    <cellStyle name="Calculation 2 3 2 8 2 6" xfId="4131"/>
    <cellStyle name="Calculation 2 3 2 8 2 7" xfId="4132"/>
    <cellStyle name="Calculation 2 3 2 8 3" xfId="4133"/>
    <cellStyle name="Calculation 2 3 2 8 4" xfId="4134"/>
    <cellStyle name="Calculation 2 3 2 8 5" xfId="4135"/>
    <cellStyle name="Calculation 2 3 2 9" xfId="4136"/>
    <cellStyle name="Calculation 2 3 2 9 2" xfId="4137"/>
    <cellStyle name="Calculation 2 3 2 9 2 2" xfId="4138"/>
    <cellStyle name="Calculation 2 3 2 9 2 3" xfId="4139"/>
    <cellStyle name="Calculation 2 3 2 9 2 4" xfId="4140"/>
    <cellStyle name="Calculation 2 3 2 9 2 5" xfId="4141"/>
    <cellStyle name="Calculation 2 3 2 9 2 6" xfId="4142"/>
    <cellStyle name="Calculation 2 3 2 9 2 7" xfId="4143"/>
    <cellStyle name="Calculation 2 3 2 9 3" xfId="4144"/>
    <cellStyle name="Calculation 2 3 2 9 4" xfId="4145"/>
    <cellStyle name="Calculation 2 3 2 9 5" xfId="4146"/>
    <cellStyle name="Calculation 2 3 20" xfId="4147"/>
    <cellStyle name="Calculation 2 3 21" xfId="4148"/>
    <cellStyle name="Calculation 2 3 3" xfId="4149"/>
    <cellStyle name="Calculation 2 3 3 10" xfId="4150"/>
    <cellStyle name="Calculation 2 3 3 10 2" xfId="4151"/>
    <cellStyle name="Calculation 2 3 3 10 3" xfId="4152"/>
    <cellStyle name="Calculation 2 3 3 10 4" xfId="4153"/>
    <cellStyle name="Calculation 2 3 3 10 5" xfId="4154"/>
    <cellStyle name="Calculation 2 3 3 10 6" xfId="4155"/>
    <cellStyle name="Calculation 2 3 3 10 7" xfId="4156"/>
    <cellStyle name="Calculation 2 3 3 10 8" xfId="4157"/>
    <cellStyle name="Calculation 2 3 3 11" xfId="4158"/>
    <cellStyle name="Calculation 2 3 3 11 2" xfId="4159"/>
    <cellStyle name="Calculation 2 3 3 11 3" xfId="4160"/>
    <cellStyle name="Calculation 2 3 3 11 4" xfId="4161"/>
    <cellStyle name="Calculation 2 3 3 11 5" xfId="4162"/>
    <cellStyle name="Calculation 2 3 3 11 6" xfId="4163"/>
    <cellStyle name="Calculation 2 3 3 11 7" xfId="4164"/>
    <cellStyle name="Calculation 2 3 3 12" xfId="4165"/>
    <cellStyle name="Calculation 2 3 3 12 2" xfId="4166"/>
    <cellStyle name="Calculation 2 3 3 12 3" xfId="4167"/>
    <cellStyle name="Calculation 2 3 3 12 4" xfId="4168"/>
    <cellStyle name="Calculation 2 3 3 12 5" xfId="4169"/>
    <cellStyle name="Calculation 2 3 3 13" xfId="4170"/>
    <cellStyle name="Calculation 2 3 3 13 2" xfId="4171"/>
    <cellStyle name="Calculation 2 3 3 13 3" xfId="4172"/>
    <cellStyle name="Calculation 2 3 3 13 4" xfId="4173"/>
    <cellStyle name="Calculation 2 3 3 13 5" xfId="4174"/>
    <cellStyle name="Calculation 2 3 3 14" xfId="4175"/>
    <cellStyle name="Calculation 2 3 3 14 2" xfId="4176"/>
    <cellStyle name="Calculation 2 3 3 14 3" xfId="4177"/>
    <cellStyle name="Calculation 2 3 3 14 4" xfId="4178"/>
    <cellStyle name="Calculation 2 3 3 14 5" xfId="4179"/>
    <cellStyle name="Calculation 2 3 3 15" xfId="4180"/>
    <cellStyle name="Calculation 2 3 3 15 2" xfId="4181"/>
    <cellStyle name="Calculation 2 3 3 15 3" xfId="4182"/>
    <cellStyle name="Calculation 2 3 3 15 4" xfId="4183"/>
    <cellStyle name="Calculation 2 3 3 15 5" xfId="4184"/>
    <cellStyle name="Calculation 2 3 3 16" xfId="4185"/>
    <cellStyle name="Calculation 2 3 3 17" xfId="4186"/>
    <cellStyle name="Calculation 2 3 3 18" xfId="4187"/>
    <cellStyle name="Calculation 2 3 3 19" xfId="4188"/>
    <cellStyle name="Calculation 2 3 3 2" xfId="4189"/>
    <cellStyle name="Calculation 2 3 3 2 10" xfId="4190"/>
    <cellStyle name="Calculation 2 3 3 2 10 2" xfId="4191"/>
    <cellStyle name="Calculation 2 3 3 2 10 3" xfId="4192"/>
    <cellStyle name="Calculation 2 3 3 2 10 4" xfId="4193"/>
    <cellStyle name="Calculation 2 3 3 2 10 5" xfId="4194"/>
    <cellStyle name="Calculation 2 3 3 2 10 6" xfId="4195"/>
    <cellStyle name="Calculation 2 3 3 2 10 7" xfId="4196"/>
    <cellStyle name="Calculation 2 3 3 2 11" xfId="4197"/>
    <cellStyle name="Calculation 2 3 3 2 11 2" xfId="4198"/>
    <cellStyle name="Calculation 2 3 3 2 11 3" xfId="4199"/>
    <cellStyle name="Calculation 2 3 3 2 11 4" xfId="4200"/>
    <cellStyle name="Calculation 2 3 3 2 11 5" xfId="4201"/>
    <cellStyle name="Calculation 2 3 3 2 12" xfId="4202"/>
    <cellStyle name="Calculation 2 3 3 2 12 2" xfId="4203"/>
    <cellStyle name="Calculation 2 3 3 2 12 3" xfId="4204"/>
    <cellStyle name="Calculation 2 3 3 2 12 4" xfId="4205"/>
    <cellStyle name="Calculation 2 3 3 2 12 5" xfId="4206"/>
    <cellStyle name="Calculation 2 3 3 2 13" xfId="4207"/>
    <cellStyle name="Calculation 2 3 3 2 13 2" xfId="4208"/>
    <cellStyle name="Calculation 2 3 3 2 13 3" xfId="4209"/>
    <cellStyle name="Calculation 2 3 3 2 13 4" xfId="4210"/>
    <cellStyle name="Calculation 2 3 3 2 13 5" xfId="4211"/>
    <cellStyle name="Calculation 2 3 3 2 14" xfId="4212"/>
    <cellStyle name="Calculation 2 3 3 2 14 2" xfId="4213"/>
    <cellStyle name="Calculation 2 3 3 2 14 3" xfId="4214"/>
    <cellStyle name="Calculation 2 3 3 2 14 4" xfId="4215"/>
    <cellStyle name="Calculation 2 3 3 2 14 5" xfId="4216"/>
    <cellStyle name="Calculation 2 3 3 2 15" xfId="4217"/>
    <cellStyle name="Calculation 2 3 3 2 15 2" xfId="4218"/>
    <cellStyle name="Calculation 2 3 3 2 15 3" xfId="4219"/>
    <cellStyle name="Calculation 2 3 3 2 15 4" xfId="4220"/>
    <cellStyle name="Calculation 2 3 3 2 15 5" xfId="4221"/>
    <cellStyle name="Calculation 2 3 3 2 16" xfId="4222"/>
    <cellStyle name="Calculation 2 3 3 2 16 2" xfId="4223"/>
    <cellStyle name="Calculation 2 3 3 2 16 3" xfId="4224"/>
    <cellStyle name="Calculation 2 3 3 2 16 4" xfId="4225"/>
    <cellStyle name="Calculation 2 3 3 2 16 5" xfId="4226"/>
    <cellStyle name="Calculation 2 3 3 2 17" xfId="4227"/>
    <cellStyle name="Calculation 2 3 3 2 17 2" xfId="4228"/>
    <cellStyle name="Calculation 2 3 3 2 17 3" xfId="4229"/>
    <cellStyle name="Calculation 2 3 3 2 17 4" xfId="4230"/>
    <cellStyle name="Calculation 2 3 3 2 17 5" xfId="4231"/>
    <cellStyle name="Calculation 2 3 3 2 18" xfId="4232"/>
    <cellStyle name="Calculation 2 3 3 2 2" xfId="4233"/>
    <cellStyle name="Calculation 2 3 3 2 2 10" xfId="4234"/>
    <cellStyle name="Calculation 2 3 3 2 2 10 2" xfId="4235"/>
    <cellStyle name="Calculation 2 3 3 2 2 10 3" xfId="4236"/>
    <cellStyle name="Calculation 2 3 3 2 2 10 4" xfId="4237"/>
    <cellStyle name="Calculation 2 3 3 2 2 10 5" xfId="4238"/>
    <cellStyle name="Calculation 2 3 3 2 2 11" xfId="4239"/>
    <cellStyle name="Calculation 2 3 3 2 2 11 2" xfId="4240"/>
    <cellStyle name="Calculation 2 3 3 2 2 11 3" xfId="4241"/>
    <cellStyle name="Calculation 2 3 3 2 2 11 4" xfId="4242"/>
    <cellStyle name="Calculation 2 3 3 2 2 11 5" xfId="4243"/>
    <cellStyle name="Calculation 2 3 3 2 2 12" xfId="4244"/>
    <cellStyle name="Calculation 2 3 3 2 2 12 2" xfId="4245"/>
    <cellStyle name="Calculation 2 3 3 2 2 12 3" xfId="4246"/>
    <cellStyle name="Calculation 2 3 3 2 2 12 4" xfId="4247"/>
    <cellStyle name="Calculation 2 3 3 2 2 12 5" xfId="4248"/>
    <cellStyle name="Calculation 2 3 3 2 2 13" xfId="4249"/>
    <cellStyle name="Calculation 2 3 3 2 2 13 2" xfId="4250"/>
    <cellStyle name="Calculation 2 3 3 2 2 13 3" xfId="4251"/>
    <cellStyle name="Calculation 2 3 3 2 2 13 4" xfId="4252"/>
    <cellStyle name="Calculation 2 3 3 2 2 13 5" xfId="4253"/>
    <cellStyle name="Calculation 2 3 3 2 2 14" xfId="4254"/>
    <cellStyle name="Calculation 2 3 3 2 2 14 2" xfId="4255"/>
    <cellStyle name="Calculation 2 3 3 2 2 14 3" xfId="4256"/>
    <cellStyle name="Calculation 2 3 3 2 2 14 4" xfId="4257"/>
    <cellStyle name="Calculation 2 3 3 2 2 14 5" xfId="4258"/>
    <cellStyle name="Calculation 2 3 3 2 2 15" xfId="4259"/>
    <cellStyle name="Calculation 2 3 3 2 2 15 2" xfId="4260"/>
    <cellStyle name="Calculation 2 3 3 2 2 15 3" xfId="4261"/>
    <cellStyle name="Calculation 2 3 3 2 2 15 4" xfId="4262"/>
    <cellStyle name="Calculation 2 3 3 2 2 15 5" xfId="4263"/>
    <cellStyle name="Calculation 2 3 3 2 2 16" xfId="4264"/>
    <cellStyle name="Calculation 2 3 3 2 2 16 2" xfId="4265"/>
    <cellStyle name="Calculation 2 3 3 2 2 16 3" xfId="4266"/>
    <cellStyle name="Calculation 2 3 3 2 2 16 4" xfId="4267"/>
    <cellStyle name="Calculation 2 3 3 2 2 16 5" xfId="4268"/>
    <cellStyle name="Calculation 2 3 3 2 2 17" xfId="4269"/>
    <cellStyle name="Calculation 2 3 3 2 2 17 2" xfId="4270"/>
    <cellStyle name="Calculation 2 3 3 2 2 17 3" xfId="4271"/>
    <cellStyle name="Calculation 2 3 3 2 2 17 4" xfId="4272"/>
    <cellStyle name="Calculation 2 3 3 2 2 17 5" xfId="4273"/>
    <cellStyle name="Calculation 2 3 3 2 2 18" xfId="4274"/>
    <cellStyle name="Calculation 2 3 3 2 2 2" xfId="4275"/>
    <cellStyle name="Calculation 2 3 3 2 2 2 10" xfId="4276"/>
    <cellStyle name="Calculation 2 3 3 2 2 2 2" xfId="4277"/>
    <cellStyle name="Calculation 2 3 3 2 2 2 2 2" xfId="4278"/>
    <cellStyle name="Calculation 2 3 3 2 2 2 2 2 2" xfId="4279"/>
    <cellStyle name="Calculation 2 3 3 2 2 2 2 2 3" xfId="4280"/>
    <cellStyle name="Calculation 2 3 3 2 2 2 2 2 4" xfId="4281"/>
    <cellStyle name="Calculation 2 3 3 2 2 2 2 2 5" xfId="4282"/>
    <cellStyle name="Calculation 2 3 3 2 2 2 2 2 6" xfId="4283"/>
    <cellStyle name="Calculation 2 3 3 2 2 2 2 2 7" xfId="4284"/>
    <cellStyle name="Calculation 2 3 3 2 2 2 2 3" xfId="4285"/>
    <cellStyle name="Calculation 2 3 3 2 2 2 2 4" xfId="4286"/>
    <cellStyle name="Calculation 2 3 3 2 2 2 3" xfId="4287"/>
    <cellStyle name="Calculation 2 3 3 2 2 2 3 2" xfId="4288"/>
    <cellStyle name="Calculation 2 3 3 2 2 2 3 2 2" xfId="4289"/>
    <cellStyle name="Calculation 2 3 3 2 2 2 3 2 3" xfId="4290"/>
    <cellStyle name="Calculation 2 3 3 2 2 2 3 2 4" xfId="4291"/>
    <cellStyle name="Calculation 2 3 3 2 2 2 3 2 5" xfId="4292"/>
    <cellStyle name="Calculation 2 3 3 2 2 2 3 2 6" xfId="4293"/>
    <cellStyle name="Calculation 2 3 3 2 2 2 3 2 7" xfId="4294"/>
    <cellStyle name="Calculation 2 3 3 2 2 2 3 3" xfId="4295"/>
    <cellStyle name="Calculation 2 3 3 2 2 2 3 4" xfId="4296"/>
    <cellStyle name="Calculation 2 3 3 2 2 2 4" xfId="4297"/>
    <cellStyle name="Calculation 2 3 3 2 2 2 4 2" xfId="4298"/>
    <cellStyle name="Calculation 2 3 3 2 2 2 4 2 2" xfId="4299"/>
    <cellStyle name="Calculation 2 3 3 2 2 2 4 2 3" xfId="4300"/>
    <cellStyle name="Calculation 2 3 3 2 2 2 4 2 4" xfId="4301"/>
    <cellStyle name="Calculation 2 3 3 2 2 2 4 2 5" xfId="4302"/>
    <cellStyle name="Calculation 2 3 3 2 2 2 4 2 6" xfId="4303"/>
    <cellStyle name="Calculation 2 3 3 2 2 2 4 2 7" xfId="4304"/>
    <cellStyle name="Calculation 2 3 3 2 2 2 4 3" xfId="4305"/>
    <cellStyle name="Calculation 2 3 3 2 2 2 4 4" xfId="4306"/>
    <cellStyle name="Calculation 2 3 3 2 2 2 5" xfId="4307"/>
    <cellStyle name="Calculation 2 3 3 2 2 2 5 2" xfId="4308"/>
    <cellStyle name="Calculation 2 3 3 2 2 2 5 3" xfId="4309"/>
    <cellStyle name="Calculation 2 3 3 2 2 2 5 4" xfId="4310"/>
    <cellStyle name="Calculation 2 3 3 2 2 2 5 5" xfId="4311"/>
    <cellStyle name="Calculation 2 3 3 2 2 2 5 6" xfId="4312"/>
    <cellStyle name="Calculation 2 3 3 2 2 2 5 7" xfId="4313"/>
    <cellStyle name="Calculation 2 3 3 2 2 2 5 8" xfId="4314"/>
    <cellStyle name="Calculation 2 3 3 2 2 2 6" xfId="4315"/>
    <cellStyle name="Calculation 2 3 3 2 2 2 6 2" xfId="4316"/>
    <cellStyle name="Calculation 2 3 3 2 2 2 6 3" xfId="4317"/>
    <cellStyle name="Calculation 2 3 3 2 2 2 6 4" xfId="4318"/>
    <cellStyle name="Calculation 2 3 3 2 2 2 6 5" xfId="4319"/>
    <cellStyle name="Calculation 2 3 3 2 2 2 6 6" xfId="4320"/>
    <cellStyle name="Calculation 2 3 3 2 2 2 6 7" xfId="4321"/>
    <cellStyle name="Calculation 2 3 3 2 2 2 7" xfId="4322"/>
    <cellStyle name="Calculation 2 3 3 2 2 2 8" xfId="4323"/>
    <cellStyle name="Calculation 2 3 3 2 2 2 9" xfId="4324"/>
    <cellStyle name="Calculation 2 3 3 2 2 3" xfId="4325"/>
    <cellStyle name="Calculation 2 3 3 2 2 3 2" xfId="4326"/>
    <cellStyle name="Calculation 2 3 3 2 2 3 2 2" xfId="4327"/>
    <cellStyle name="Calculation 2 3 3 2 2 3 2 3" xfId="4328"/>
    <cellStyle name="Calculation 2 3 3 2 2 3 2 4" xfId="4329"/>
    <cellStyle name="Calculation 2 3 3 2 2 3 2 5" xfId="4330"/>
    <cellStyle name="Calculation 2 3 3 2 2 3 2 6" xfId="4331"/>
    <cellStyle name="Calculation 2 3 3 2 2 3 2 7" xfId="4332"/>
    <cellStyle name="Calculation 2 3 3 2 2 3 3" xfId="4333"/>
    <cellStyle name="Calculation 2 3 3 2 2 3 4" xfId="4334"/>
    <cellStyle name="Calculation 2 3 3 2 2 3 5" xfId="4335"/>
    <cellStyle name="Calculation 2 3 3 2 2 4" xfId="4336"/>
    <cellStyle name="Calculation 2 3 3 2 2 4 2" xfId="4337"/>
    <cellStyle name="Calculation 2 3 3 2 2 4 2 2" xfId="4338"/>
    <cellStyle name="Calculation 2 3 3 2 2 4 2 3" xfId="4339"/>
    <cellStyle name="Calculation 2 3 3 2 2 4 2 4" xfId="4340"/>
    <cellStyle name="Calculation 2 3 3 2 2 4 2 5" xfId="4341"/>
    <cellStyle name="Calculation 2 3 3 2 2 4 2 6" xfId="4342"/>
    <cellStyle name="Calculation 2 3 3 2 2 4 2 7" xfId="4343"/>
    <cellStyle name="Calculation 2 3 3 2 2 4 3" xfId="4344"/>
    <cellStyle name="Calculation 2 3 3 2 2 4 4" xfId="4345"/>
    <cellStyle name="Calculation 2 3 3 2 2 4 5" xfId="4346"/>
    <cellStyle name="Calculation 2 3 3 2 2 5" xfId="4347"/>
    <cellStyle name="Calculation 2 3 3 2 2 5 2" xfId="4348"/>
    <cellStyle name="Calculation 2 3 3 2 2 5 2 2" xfId="4349"/>
    <cellStyle name="Calculation 2 3 3 2 2 5 2 3" xfId="4350"/>
    <cellStyle name="Calculation 2 3 3 2 2 5 2 4" xfId="4351"/>
    <cellStyle name="Calculation 2 3 3 2 2 5 2 5" xfId="4352"/>
    <cellStyle name="Calculation 2 3 3 2 2 5 2 6" xfId="4353"/>
    <cellStyle name="Calculation 2 3 3 2 2 5 2 7" xfId="4354"/>
    <cellStyle name="Calculation 2 3 3 2 2 5 3" xfId="4355"/>
    <cellStyle name="Calculation 2 3 3 2 2 5 4" xfId="4356"/>
    <cellStyle name="Calculation 2 3 3 2 2 5 5" xfId="4357"/>
    <cellStyle name="Calculation 2 3 3 2 2 6" xfId="4358"/>
    <cellStyle name="Calculation 2 3 3 2 2 6 2" xfId="4359"/>
    <cellStyle name="Calculation 2 3 3 2 2 6 3" xfId="4360"/>
    <cellStyle name="Calculation 2 3 3 2 2 6 4" xfId="4361"/>
    <cellStyle name="Calculation 2 3 3 2 2 6 5" xfId="4362"/>
    <cellStyle name="Calculation 2 3 3 2 2 6 6" xfId="4363"/>
    <cellStyle name="Calculation 2 3 3 2 2 6 7" xfId="4364"/>
    <cellStyle name="Calculation 2 3 3 2 2 6 8" xfId="4365"/>
    <cellStyle name="Calculation 2 3 3 2 2 7" xfId="4366"/>
    <cellStyle name="Calculation 2 3 3 2 2 7 2" xfId="4367"/>
    <cellStyle name="Calculation 2 3 3 2 2 7 3" xfId="4368"/>
    <cellStyle name="Calculation 2 3 3 2 2 7 4" xfId="4369"/>
    <cellStyle name="Calculation 2 3 3 2 2 7 5" xfId="4370"/>
    <cellStyle name="Calculation 2 3 3 2 2 7 6" xfId="4371"/>
    <cellStyle name="Calculation 2 3 3 2 2 7 7" xfId="4372"/>
    <cellStyle name="Calculation 2 3 3 2 2 8" xfId="4373"/>
    <cellStyle name="Calculation 2 3 3 2 2 8 2" xfId="4374"/>
    <cellStyle name="Calculation 2 3 3 2 2 8 3" xfId="4375"/>
    <cellStyle name="Calculation 2 3 3 2 2 8 4" xfId="4376"/>
    <cellStyle name="Calculation 2 3 3 2 2 8 5" xfId="4377"/>
    <cellStyle name="Calculation 2 3 3 2 2 9" xfId="4378"/>
    <cellStyle name="Calculation 2 3 3 2 2 9 2" xfId="4379"/>
    <cellStyle name="Calculation 2 3 3 2 2 9 3" xfId="4380"/>
    <cellStyle name="Calculation 2 3 3 2 2 9 4" xfId="4381"/>
    <cellStyle name="Calculation 2 3 3 2 2 9 5" xfId="4382"/>
    <cellStyle name="Calculation 2 3 3 2 3" xfId="4383"/>
    <cellStyle name="Calculation 2 3 3 2 3 10" xfId="4384"/>
    <cellStyle name="Calculation 2 3 3 2 3 2" xfId="4385"/>
    <cellStyle name="Calculation 2 3 3 2 3 2 2" xfId="4386"/>
    <cellStyle name="Calculation 2 3 3 2 3 2 2 2" xfId="4387"/>
    <cellStyle name="Calculation 2 3 3 2 3 2 2 3" xfId="4388"/>
    <cellStyle name="Calculation 2 3 3 2 3 2 2 4" xfId="4389"/>
    <cellStyle name="Calculation 2 3 3 2 3 2 2 5" xfId="4390"/>
    <cellStyle name="Calculation 2 3 3 2 3 2 2 6" xfId="4391"/>
    <cellStyle name="Calculation 2 3 3 2 3 2 2 7" xfId="4392"/>
    <cellStyle name="Calculation 2 3 3 2 3 2 3" xfId="4393"/>
    <cellStyle name="Calculation 2 3 3 2 3 2 4" xfId="4394"/>
    <cellStyle name="Calculation 2 3 3 2 3 3" xfId="4395"/>
    <cellStyle name="Calculation 2 3 3 2 3 3 2" xfId="4396"/>
    <cellStyle name="Calculation 2 3 3 2 3 3 2 2" xfId="4397"/>
    <cellStyle name="Calculation 2 3 3 2 3 3 2 3" xfId="4398"/>
    <cellStyle name="Calculation 2 3 3 2 3 3 2 4" xfId="4399"/>
    <cellStyle name="Calculation 2 3 3 2 3 3 2 5" xfId="4400"/>
    <cellStyle name="Calculation 2 3 3 2 3 3 2 6" xfId="4401"/>
    <cellStyle name="Calculation 2 3 3 2 3 3 2 7" xfId="4402"/>
    <cellStyle name="Calculation 2 3 3 2 3 3 3" xfId="4403"/>
    <cellStyle name="Calculation 2 3 3 2 3 3 4" xfId="4404"/>
    <cellStyle name="Calculation 2 3 3 2 3 4" xfId="4405"/>
    <cellStyle name="Calculation 2 3 3 2 3 4 2" xfId="4406"/>
    <cellStyle name="Calculation 2 3 3 2 3 4 2 2" xfId="4407"/>
    <cellStyle name="Calculation 2 3 3 2 3 4 2 3" xfId="4408"/>
    <cellStyle name="Calculation 2 3 3 2 3 4 2 4" xfId="4409"/>
    <cellStyle name="Calculation 2 3 3 2 3 4 2 5" xfId="4410"/>
    <cellStyle name="Calculation 2 3 3 2 3 4 2 6" xfId="4411"/>
    <cellStyle name="Calculation 2 3 3 2 3 4 2 7" xfId="4412"/>
    <cellStyle name="Calculation 2 3 3 2 3 4 3" xfId="4413"/>
    <cellStyle name="Calculation 2 3 3 2 3 4 4" xfId="4414"/>
    <cellStyle name="Calculation 2 3 3 2 3 5" xfId="4415"/>
    <cellStyle name="Calculation 2 3 3 2 3 5 2" xfId="4416"/>
    <cellStyle name="Calculation 2 3 3 2 3 5 3" xfId="4417"/>
    <cellStyle name="Calculation 2 3 3 2 3 5 4" xfId="4418"/>
    <cellStyle name="Calculation 2 3 3 2 3 5 5" xfId="4419"/>
    <cellStyle name="Calculation 2 3 3 2 3 5 6" xfId="4420"/>
    <cellStyle name="Calculation 2 3 3 2 3 5 7" xfId="4421"/>
    <cellStyle name="Calculation 2 3 3 2 3 5 8" xfId="4422"/>
    <cellStyle name="Calculation 2 3 3 2 3 6" xfId="4423"/>
    <cellStyle name="Calculation 2 3 3 2 3 6 2" xfId="4424"/>
    <cellStyle name="Calculation 2 3 3 2 3 6 3" xfId="4425"/>
    <cellStyle name="Calculation 2 3 3 2 3 6 4" xfId="4426"/>
    <cellStyle name="Calculation 2 3 3 2 3 6 5" xfId="4427"/>
    <cellStyle name="Calculation 2 3 3 2 3 6 6" xfId="4428"/>
    <cellStyle name="Calculation 2 3 3 2 3 6 7" xfId="4429"/>
    <cellStyle name="Calculation 2 3 3 2 3 7" xfId="4430"/>
    <cellStyle name="Calculation 2 3 3 2 3 8" xfId="4431"/>
    <cellStyle name="Calculation 2 3 3 2 3 9" xfId="4432"/>
    <cellStyle name="Calculation 2 3 3 2 4" xfId="4433"/>
    <cellStyle name="Calculation 2 3 3 2 4 10" xfId="4434"/>
    <cellStyle name="Calculation 2 3 3 2 4 2" xfId="4435"/>
    <cellStyle name="Calculation 2 3 3 2 4 2 2" xfId="4436"/>
    <cellStyle name="Calculation 2 3 3 2 4 2 2 2" xfId="4437"/>
    <cellStyle name="Calculation 2 3 3 2 4 2 2 3" xfId="4438"/>
    <cellStyle name="Calculation 2 3 3 2 4 2 2 4" xfId="4439"/>
    <cellStyle name="Calculation 2 3 3 2 4 2 2 5" xfId="4440"/>
    <cellStyle name="Calculation 2 3 3 2 4 2 2 6" xfId="4441"/>
    <cellStyle name="Calculation 2 3 3 2 4 2 2 7" xfId="4442"/>
    <cellStyle name="Calculation 2 3 3 2 4 2 3" xfId="4443"/>
    <cellStyle name="Calculation 2 3 3 2 4 2 4" xfId="4444"/>
    <cellStyle name="Calculation 2 3 3 2 4 3" xfId="4445"/>
    <cellStyle name="Calculation 2 3 3 2 4 3 2" xfId="4446"/>
    <cellStyle name="Calculation 2 3 3 2 4 3 2 2" xfId="4447"/>
    <cellStyle name="Calculation 2 3 3 2 4 3 2 3" xfId="4448"/>
    <cellStyle name="Calculation 2 3 3 2 4 3 2 4" xfId="4449"/>
    <cellStyle name="Calculation 2 3 3 2 4 3 2 5" xfId="4450"/>
    <cellStyle name="Calculation 2 3 3 2 4 3 2 6" xfId="4451"/>
    <cellStyle name="Calculation 2 3 3 2 4 3 2 7" xfId="4452"/>
    <cellStyle name="Calculation 2 3 3 2 4 3 3" xfId="4453"/>
    <cellStyle name="Calculation 2 3 3 2 4 3 4" xfId="4454"/>
    <cellStyle name="Calculation 2 3 3 2 4 4" xfId="4455"/>
    <cellStyle name="Calculation 2 3 3 2 4 4 2" xfId="4456"/>
    <cellStyle name="Calculation 2 3 3 2 4 4 2 2" xfId="4457"/>
    <cellStyle name="Calculation 2 3 3 2 4 4 2 3" xfId="4458"/>
    <cellStyle name="Calculation 2 3 3 2 4 4 2 4" xfId="4459"/>
    <cellStyle name="Calculation 2 3 3 2 4 4 2 5" xfId="4460"/>
    <cellStyle name="Calculation 2 3 3 2 4 4 2 6" xfId="4461"/>
    <cellStyle name="Calculation 2 3 3 2 4 4 2 7" xfId="4462"/>
    <cellStyle name="Calculation 2 3 3 2 4 4 3" xfId="4463"/>
    <cellStyle name="Calculation 2 3 3 2 4 4 4" xfId="4464"/>
    <cellStyle name="Calculation 2 3 3 2 4 5" xfId="4465"/>
    <cellStyle name="Calculation 2 3 3 2 4 5 2" xfId="4466"/>
    <cellStyle name="Calculation 2 3 3 2 4 5 3" xfId="4467"/>
    <cellStyle name="Calculation 2 3 3 2 4 5 4" xfId="4468"/>
    <cellStyle name="Calculation 2 3 3 2 4 5 5" xfId="4469"/>
    <cellStyle name="Calculation 2 3 3 2 4 5 6" xfId="4470"/>
    <cellStyle name="Calculation 2 3 3 2 4 5 7" xfId="4471"/>
    <cellStyle name="Calculation 2 3 3 2 4 5 8" xfId="4472"/>
    <cellStyle name="Calculation 2 3 3 2 4 6" xfId="4473"/>
    <cellStyle name="Calculation 2 3 3 2 4 6 2" xfId="4474"/>
    <cellStyle name="Calculation 2 3 3 2 4 6 3" xfId="4475"/>
    <cellStyle name="Calculation 2 3 3 2 4 6 4" xfId="4476"/>
    <cellStyle name="Calculation 2 3 3 2 4 6 5" xfId="4477"/>
    <cellStyle name="Calculation 2 3 3 2 4 6 6" xfId="4478"/>
    <cellStyle name="Calculation 2 3 3 2 4 6 7" xfId="4479"/>
    <cellStyle name="Calculation 2 3 3 2 4 7" xfId="4480"/>
    <cellStyle name="Calculation 2 3 3 2 4 8" xfId="4481"/>
    <cellStyle name="Calculation 2 3 3 2 4 9" xfId="4482"/>
    <cellStyle name="Calculation 2 3 3 2 5" xfId="4483"/>
    <cellStyle name="Calculation 2 3 3 2 5 2" xfId="4484"/>
    <cellStyle name="Calculation 2 3 3 2 5 2 2" xfId="4485"/>
    <cellStyle name="Calculation 2 3 3 2 5 2 3" xfId="4486"/>
    <cellStyle name="Calculation 2 3 3 2 5 2 4" xfId="4487"/>
    <cellStyle name="Calculation 2 3 3 2 5 2 5" xfId="4488"/>
    <cellStyle name="Calculation 2 3 3 2 5 2 6" xfId="4489"/>
    <cellStyle name="Calculation 2 3 3 2 5 2 7" xfId="4490"/>
    <cellStyle name="Calculation 2 3 3 2 5 3" xfId="4491"/>
    <cellStyle name="Calculation 2 3 3 2 5 4" xfId="4492"/>
    <cellStyle name="Calculation 2 3 3 2 5 5" xfId="4493"/>
    <cellStyle name="Calculation 2 3 3 2 6" xfId="4494"/>
    <cellStyle name="Calculation 2 3 3 2 6 2" xfId="4495"/>
    <cellStyle name="Calculation 2 3 3 2 6 2 2" xfId="4496"/>
    <cellStyle name="Calculation 2 3 3 2 6 2 3" xfId="4497"/>
    <cellStyle name="Calculation 2 3 3 2 6 2 4" xfId="4498"/>
    <cellStyle name="Calculation 2 3 3 2 6 2 5" xfId="4499"/>
    <cellStyle name="Calculation 2 3 3 2 6 2 6" xfId="4500"/>
    <cellStyle name="Calculation 2 3 3 2 6 2 7" xfId="4501"/>
    <cellStyle name="Calculation 2 3 3 2 6 3" xfId="4502"/>
    <cellStyle name="Calculation 2 3 3 2 6 4" xfId="4503"/>
    <cellStyle name="Calculation 2 3 3 2 6 5" xfId="4504"/>
    <cellStyle name="Calculation 2 3 3 2 7" xfId="4505"/>
    <cellStyle name="Calculation 2 3 3 2 7 2" xfId="4506"/>
    <cellStyle name="Calculation 2 3 3 2 7 2 2" xfId="4507"/>
    <cellStyle name="Calculation 2 3 3 2 7 2 3" xfId="4508"/>
    <cellStyle name="Calculation 2 3 3 2 7 2 4" xfId="4509"/>
    <cellStyle name="Calculation 2 3 3 2 7 2 5" xfId="4510"/>
    <cellStyle name="Calculation 2 3 3 2 7 2 6" xfId="4511"/>
    <cellStyle name="Calculation 2 3 3 2 7 2 7" xfId="4512"/>
    <cellStyle name="Calculation 2 3 3 2 7 3" xfId="4513"/>
    <cellStyle name="Calculation 2 3 3 2 7 4" xfId="4514"/>
    <cellStyle name="Calculation 2 3 3 2 7 5" xfId="4515"/>
    <cellStyle name="Calculation 2 3 3 2 8" xfId="4516"/>
    <cellStyle name="Calculation 2 3 3 2 8 2" xfId="4517"/>
    <cellStyle name="Calculation 2 3 3 2 8 2 2" xfId="4518"/>
    <cellStyle name="Calculation 2 3 3 2 8 2 3" xfId="4519"/>
    <cellStyle name="Calculation 2 3 3 2 8 2 4" xfId="4520"/>
    <cellStyle name="Calculation 2 3 3 2 8 2 5" xfId="4521"/>
    <cellStyle name="Calculation 2 3 3 2 8 2 6" xfId="4522"/>
    <cellStyle name="Calculation 2 3 3 2 8 2 7" xfId="4523"/>
    <cellStyle name="Calculation 2 3 3 2 8 3" xfId="4524"/>
    <cellStyle name="Calculation 2 3 3 2 8 4" xfId="4525"/>
    <cellStyle name="Calculation 2 3 3 2 8 5" xfId="4526"/>
    <cellStyle name="Calculation 2 3 3 2 9" xfId="4527"/>
    <cellStyle name="Calculation 2 3 3 2 9 2" xfId="4528"/>
    <cellStyle name="Calculation 2 3 3 2 9 3" xfId="4529"/>
    <cellStyle name="Calculation 2 3 3 2 9 4" xfId="4530"/>
    <cellStyle name="Calculation 2 3 3 2 9 5" xfId="4531"/>
    <cellStyle name="Calculation 2 3 3 2 9 6" xfId="4532"/>
    <cellStyle name="Calculation 2 3 3 2 9 7" xfId="4533"/>
    <cellStyle name="Calculation 2 3 3 2 9 8" xfId="4534"/>
    <cellStyle name="Calculation 2 3 3 3" xfId="4535"/>
    <cellStyle name="Calculation 2 3 3 3 10" xfId="4536"/>
    <cellStyle name="Calculation 2 3 3 3 10 2" xfId="4537"/>
    <cellStyle name="Calculation 2 3 3 3 10 3" xfId="4538"/>
    <cellStyle name="Calculation 2 3 3 3 10 4" xfId="4539"/>
    <cellStyle name="Calculation 2 3 3 3 10 5" xfId="4540"/>
    <cellStyle name="Calculation 2 3 3 3 11" xfId="4541"/>
    <cellStyle name="Calculation 2 3 3 3 11 2" xfId="4542"/>
    <cellStyle name="Calculation 2 3 3 3 11 3" xfId="4543"/>
    <cellStyle name="Calculation 2 3 3 3 11 4" xfId="4544"/>
    <cellStyle name="Calculation 2 3 3 3 11 5" xfId="4545"/>
    <cellStyle name="Calculation 2 3 3 3 12" xfId="4546"/>
    <cellStyle name="Calculation 2 3 3 3 12 2" xfId="4547"/>
    <cellStyle name="Calculation 2 3 3 3 12 3" xfId="4548"/>
    <cellStyle name="Calculation 2 3 3 3 12 4" xfId="4549"/>
    <cellStyle name="Calculation 2 3 3 3 12 5" xfId="4550"/>
    <cellStyle name="Calculation 2 3 3 3 13" xfId="4551"/>
    <cellStyle name="Calculation 2 3 3 3 13 2" xfId="4552"/>
    <cellStyle name="Calculation 2 3 3 3 13 3" xfId="4553"/>
    <cellStyle name="Calculation 2 3 3 3 13 4" xfId="4554"/>
    <cellStyle name="Calculation 2 3 3 3 13 5" xfId="4555"/>
    <cellStyle name="Calculation 2 3 3 3 14" xfId="4556"/>
    <cellStyle name="Calculation 2 3 3 3 14 2" xfId="4557"/>
    <cellStyle name="Calculation 2 3 3 3 14 3" xfId="4558"/>
    <cellStyle name="Calculation 2 3 3 3 14 4" xfId="4559"/>
    <cellStyle name="Calculation 2 3 3 3 14 5" xfId="4560"/>
    <cellStyle name="Calculation 2 3 3 3 15" xfId="4561"/>
    <cellStyle name="Calculation 2 3 3 3 15 2" xfId="4562"/>
    <cellStyle name="Calculation 2 3 3 3 15 3" xfId="4563"/>
    <cellStyle name="Calculation 2 3 3 3 15 4" xfId="4564"/>
    <cellStyle name="Calculation 2 3 3 3 15 5" xfId="4565"/>
    <cellStyle name="Calculation 2 3 3 3 16" xfId="4566"/>
    <cellStyle name="Calculation 2 3 3 3 16 2" xfId="4567"/>
    <cellStyle name="Calculation 2 3 3 3 16 3" xfId="4568"/>
    <cellStyle name="Calculation 2 3 3 3 16 4" xfId="4569"/>
    <cellStyle name="Calculation 2 3 3 3 16 5" xfId="4570"/>
    <cellStyle name="Calculation 2 3 3 3 17" xfId="4571"/>
    <cellStyle name="Calculation 2 3 3 3 17 2" xfId="4572"/>
    <cellStyle name="Calculation 2 3 3 3 17 3" xfId="4573"/>
    <cellStyle name="Calculation 2 3 3 3 17 4" xfId="4574"/>
    <cellStyle name="Calculation 2 3 3 3 17 5" xfId="4575"/>
    <cellStyle name="Calculation 2 3 3 3 18" xfId="4576"/>
    <cellStyle name="Calculation 2 3 3 3 2" xfId="4577"/>
    <cellStyle name="Calculation 2 3 3 3 2 10" xfId="4578"/>
    <cellStyle name="Calculation 2 3 3 3 2 2" xfId="4579"/>
    <cellStyle name="Calculation 2 3 3 3 2 2 2" xfId="4580"/>
    <cellStyle name="Calculation 2 3 3 3 2 2 2 2" xfId="4581"/>
    <cellStyle name="Calculation 2 3 3 3 2 2 2 3" xfId="4582"/>
    <cellStyle name="Calculation 2 3 3 3 2 2 2 4" xfId="4583"/>
    <cellStyle name="Calculation 2 3 3 3 2 2 2 5" xfId="4584"/>
    <cellStyle name="Calculation 2 3 3 3 2 2 2 6" xfId="4585"/>
    <cellStyle name="Calculation 2 3 3 3 2 2 2 7" xfId="4586"/>
    <cellStyle name="Calculation 2 3 3 3 2 2 3" xfId="4587"/>
    <cellStyle name="Calculation 2 3 3 3 2 2 4" xfId="4588"/>
    <cellStyle name="Calculation 2 3 3 3 2 3" xfId="4589"/>
    <cellStyle name="Calculation 2 3 3 3 2 3 2" xfId="4590"/>
    <cellStyle name="Calculation 2 3 3 3 2 3 2 2" xfId="4591"/>
    <cellStyle name="Calculation 2 3 3 3 2 3 2 3" xfId="4592"/>
    <cellStyle name="Calculation 2 3 3 3 2 3 2 4" xfId="4593"/>
    <cellStyle name="Calculation 2 3 3 3 2 3 2 5" xfId="4594"/>
    <cellStyle name="Calculation 2 3 3 3 2 3 2 6" xfId="4595"/>
    <cellStyle name="Calculation 2 3 3 3 2 3 2 7" xfId="4596"/>
    <cellStyle name="Calculation 2 3 3 3 2 3 3" xfId="4597"/>
    <cellStyle name="Calculation 2 3 3 3 2 3 4" xfId="4598"/>
    <cellStyle name="Calculation 2 3 3 3 2 4" xfId="4599"/>
    <cellStyle name="Calculation 2 3 3 3 2 4 2" xfId="4600"/>
    <cellStyle name="Calculation 2 3 3 3 2 4 2 2" xfId="4601"/>
    <cellStyle name="Calculation 2 3 3 3 2 4 2 3" xfId="4602"/>
    <cellStyle name="Calculation 2 3 3 3 2 4 2 4" xfId="4603"/>
    <cellStyle name="Calculation 2 3 3 3 2 4 2 5" xfId="4604"/>
    <cellStyle name="Calculation 2 3 3 3 2 4 2 6" xfId="4605"/>
    <cellStyle name="Calculation 2 3 3 3 2 4 2 7" xfId="4606"/>
    <cellStyle name="Calculation 2 3 3 3 2 4 3" xfId="4607"/>
    <cellStyle name="Calculation 2 3 3 3 2 4 4" xfId="4608"/>
    <cellStyle name="Calculation 2 3 3 3 2 5" xfId="4609"/>
    <cellStyle name="Calculation 2 3 3 3 2 5 2" xfId="4610"/>
    <cellStyle name="Calculation 2 3 3 3 2 5 3" xfId="4611"/>
    <cellStyle name="Calculation 2 3 3 3 2 5 4" xfId="4612"/>
    <cellStyle name="Calculation 2 3 3 3 2 5 5" xfId="4613"/>
    <cellStyle name="Calculation 2 3 3 3 2 5 6" xfId="4614"/>
    <cellStyle name="Calculation 2 3 3 3 2 5 7" xfId="4615"/>
    <cellStyle name="Calculation 2 3 3 3 2 5 8" xfId="4616"/>
    <cellStyle name="Calculation 2 3 3 3 2 6" xfId="4617"/>
    <cellStyle name="Calculation 2 3 3 3 2 6 2" xfId="4618"/>
    <cellStyle name="Calculation 2 3 3 3 2 6 3" xfId="4619"/>
    <cellStyle name="Calculation 2 3 3 3 2 6 4" xfId="4620"/>
    <cellStyle name="Calculation 2 3 3 3 2 6 5" xfId="4621"/>
    <cellStyle name="Calculation 2 3 3 3 2 6 6" xfId="4622"/>
    <cellStyle name="Calculation 2 3 3 3 2 6 7" xfId="4623"/>
    <cellStyle name="Calculation 2 3 3 3 2 7" xfId="4624"/>
    <cellStyle name="Calculation 2 3 3 3 2 8" xfId="4625"/>
    <cellStyle name="Calculation 2 3 3 3 2 9" xfId="4626"/>
    <cellStyle name="Calculation 2 3 3 3 3" xfId="4627"/>
    <cellStyle name="Calculation 2 3 3 3 3 2" xfId="4628"/>
    <cellStyle name="Calculation 2 3 3 3 3 2 2" xfId="4629"/>
    <cellStyle name="Calculation 2 3 3 3 3 2 3" xfId="4630"/>
    <cellStyle name="Calculation 2 3 3 3 3 2 4" xfId="4631"/>
    <cellStyle name="Calculation 2 3 3 3 3 2 5" xfId="4632"/>
    <cellStyle name="Calculation 2 3 3 3 3 2 6" xfId="4633"/>
    <cellStyle name="Calculation 2 3 3 3 3 2 7" xfId="4634"/>
    <cellStyle name="Calculation 2 3 3 3 3 3" xfId="4635"/>
    <cellStyle name="Calculation 2 3 3 3 3 4" xfId="4636"/>
    <cellStyle name="Calculation 2 3 3 3 3 5" xfId="4637"/>
    <cellStyle name="Calculation 2 3 3 3 4" xfId="4638"/>
    <cellStyle name="Calculation 2 3 3 3 4 2" xfId="4639"/>
    <cellStyle name="Calculation 2 3 3 3 4 2 2" xfId="4640"/>
    <cellStyle name="Calculation 2 3 3 3 4 2 3" xfId="4641"/>
    <cellStyle name="Calculation 2 3 3 3 4 2 4" xfId="4642"/>
    <cellStyle name="Calculation 2 3 3 3 4 2 5" xfId="4643"/>
    <cellStyle name="Calculation 2 3 3 3 4 2 6" xfId="4644"/>
    <cellStyle name="Calculation 2 3 3 3 4 2 7" xfId="4645"/>
    <cellStyle name="Calculation 2 3 3 3 4 3" xfId="4646"/>
    <cellStyle name="Calculation 2 3 3 3 4 4" xfId="4647"/>
    <cellStyle name="Calculation 2 3 3 3 4 5" xfId="4648"/>
    <cellStyle name="Calculation 2 3 3 3 5" xfId="4649"/>
    <cellStyle name="Calculation 2 3 3 3 5 2" xfId="4650"/>
    <cellStyle name="Calculation 2 3 3 3 5 2 2" xfId="4651"/>
    <cellStyle name="Calculation 2 3 3 3 5 2 3" xfId="4652"/>
    <cellStyle name="Calculation 2 3 3 3 5 2 4" xfId="4653"/>
    <cellStyle name="Calculation 2 3 3 3 5 2 5" xfId="4654"/>
    <cellStyle name="Calculation 2 3 3 3 5 2 6" xfId="4655"/>
    <cellStyle name="Calculation 2 3 3 3 5 2 7" xfId="4656"/>
    <cellStyle name="Calculation 2 3 3 3 5 3" xfId="4657"/>
    <cellStyle name="Calculation 2 3 3 3 5 4" xfId="4658"/>
    <cellStyle name="Calculation 2 3 3 3 5 5" xfId="4659"/>
    <cellStyle name="Calculation 2 3 3 3 6" xfId="4660"/>
    <cellStyle name="Calculation 2 3 3 3 6 2" xfId="4661"/>
    <cellStyle name="Calculation 2 3 3 3 6 3" xfId="4662"/>
    <cellStyle name="Calculation 2 3 3 3 6 4" xfId="4663"/>
    <cellStyle name="Calculation 2 3 3 3 6 5" xfId="4664"/>
    <cellStyle name="Calculation 2 3 3 3 6 6" xfId="4665"/>
    <cellStyle name="Calculation 2 3 3 3 6 7" xfId="4666"/>
    <cellStyle name="Calculation 2 3 3 3 6 8" xfId="4667"/>
    <cellStyle name="Calculation 2 3 3 3 7" xfId="4668"/>
    <cellStyle name="Calculation 2 3 3 3 7 2" xfId="4669"/>
    <cellStyle name="Calculation 2 3 3 3 7 3" xfId="4670"/>
    <cellStyle name="Calculation 2 3 3 3 7 4" xfId="4671"/>
    <cellStyle name="Calculation 2 3 3 3 7 5" xfId="4672"/>
    <cellStyle name="Calculation 2 3 3 3 7 6" xfId="4673"/>
    <cellStyle name="Calculation 2 3 3 3 7 7" xfId="4674"/>
    <cellStyle name="Calculation 2 3 3 3 8" xfId="4675"/>
    <cellStyle name="Calculation 2 3 3 3 8 2" xfId="4676"/>
    <cellStyle name="Calculation 2 3 3 3 8 3" xfId="4677"/>
    <cellStyle name="Calculation 2 3 3 3 8 4" xfId="4678"/>
    <cellStyle name="Calculation 2 3 3 3 8 5" xfId="4679"/>
    <cellStyle name="Calculation 2 3 3 3 9" xfId="4680"/>
    <cellStyle name="Calculation 2 3 3 3 9 2" xfId="4681"/>
    <cellStyle name="Calculation 2 3 3 3 9 3" xfId="4682"/>
    <cellStyle name="Calculation 2 3 3 3 9 4" xfId="4683"/>
    <cellStyle name="Calculation 2 3 3 3 9 5" xfId="4684"/>
    <cellStyle name="Calculation 2 3 3 4" xfId="4685"/>
    <cellStyle name="Calculation 2 3 3 4 10" xfId="4686"/>
    <cellStyle name="Calculation 2 3 3 4 2" xfId="4687"/>
    <cellStyle name="Calculation 2 3 3 4 2 2" xfId="4688"/>
    <cellStyle name="Calculation 2 3 3 4 2 2 2" xfId="4689"/>
    <cellStyle name="Calculation 2 3 3 4 2 2 3" xfId="4690"/>
    <cellStyle name="Calculation 2 3 3 4 2 2 4" xfId="4691"/>
    <cellStyle name="Calculation 2 3 3 4 2 2 5" xfId="4692"/>
    <cellStyle name="Calculation 2 3 3 4 2 2 6" xfId="4693"/>
    <cellStyle name="Calculation 2 3 3 4 2 2 7" xfId="4694"/>
    <cellStyle name="Calculation 2 3 3 4 2 3" xfId="4695"/>
    <cellStyle name="Calculation 2 3 3 4 2 4" xfId="4696"/>
    <cellStyle name="Calculation 2 3 3 4 3" xfId="4697"/>
    <cellStyle name="Calculation 2 3 3 4 3 2" xfId="4698"/>
    <cellStyle name="Calculation 2 3 3 4 3 2 2" xfId="4699"/>
    <cellStyle name="Calculation 2 3 3 4 3 2 3" xfId="4700"/>
    <cellStyle name="Calculation 2 3 3 4 3 2 4" xfId="4701"/>
    <cellStyle name="Calculation 2 3 3 4 3 2 5" xfId="4702"/>
    <cellStyle name="Calculation 2 3 3 4 3 2 6" xfId="4703"/>
    <cellStyle name="Calculation 2 3 3 4 3 2 7" xfId="4704"/>
    <cellStyle name="Calculation 2 3 3 4 3 3" xfId="4705"/>
    <cellStyle name="Calculation 2 3 3 4 3 4" xfId="4706"/>
    <cellStyle name="Calculation 2 3 3 4 4" xfId="4707"/>
    <cellStyle name="Calculation 2 3 3 4 4 2" xfId="4708"/>
    <cellStyle name="Calculation 2 3 3 4 4 2 2" xfId="4709"/>
    <cellStyle name="Calculation 2 3 3 4 4 2 3" xfId="4710"/>
    <cellStyle name="Calculation 2 3 3 4 4 2 4" xfId="4711"/>
    <cellStyle name="Calculation 2 3 3 4 4 2 5" xfId="4712"/>
    <cellStyle name="Calculation 2 3 3 4 4 2 6" xfId="4713"/>
    <cellStyle name="Calculation 2 3 3 4 4 2 7" xfId="4714"/>
    <cellStyle name="Calculation 2 3 3 4 4 3" xfId="4715"/>
    <cellStyle name="Calculation 2 3 3 4 4 4" xfId="4716"/>
    <cellStyle name="Calculation 2 3 3 4 5" xfId="4717"/>
    <cellStyle name="Calculation 2 3 3 4 5 2" xfId="4718"/>
    <cellStyle name="Calculation 2 3 3 4 5 3" xfId="4719"/>
    <cellStyle name="Calculation 2 3 3 4 5 4" xfId="4720"/>
    <cellStyle name="Calculation 2 3 3 4 5 5" xfId="4721"/>
    <cellStyle name="Calculation 2 3 3 4 5 6" xfId="4722"/>
    <cellStyle name="Calculation 2 3 3 4 5 7" xfId="4723"/>
    <cellStyle name="Calculation 2 3 3 4 5 8" xfId="4724"/>
    <cellStyle name="Calculation 2 3 3 4 6" xfId="4725"/>
    <cellStyle name="Calculation 2 3 3 4 6 2" xfId="4726"/>
    <cellStyle name="Calculation 2 3 3 4 6 3" xfId="4727"/>
    <cellStyle name="Calculation 2 3 3 4 6 4" xfId="4728"/>
    <cellStyle name="Calculation 2 3 3 4 6 5" xfId="4729"/>
    <cellStyle name="Calculation 2 3 3 4 6 6" xfId="4730"/>
    <cellStyle name="Calculation 2 3 3 4 6 7" xfId="4731"/>
    <cellStyle name="Calculation 2 3 3 4 7" xfId="4732"/>
    <cellStyle name="Calculation 2 3 3 4 8" xfId="4733"/>
    <cellStyle name="Calculation 2 3 3 4 9" xfId="4734"/>
    <cellStyle name="Calculation 2 3 3 5" xfId="4735"/>
    <cellStyle name="Calculation 2 3 3 5 10" xfId="4736"/>
    <cellStyle name="Calculation 2 3 3 5 2" xfId="4737"/>
    <cellStyle name="Calculation 2 3 3 5 2 2" xfId="4738"/>
    <cellStyle name="Calculation 2 3 3 5 2 2 2" xfId="4739"/>
    <cellStyle name="Calculation 2 3 3 5 2 2 3" xfId="4740"/>
    <cellStyle name="Calculation 2 3 3 5 2 2 4" xfId="4741"/>
    <cellStyle name="Calculation 2 3 3 5 2 2 5" xfId="4742"/>
    <cellStyle name="Calculation 2 3 3 5 2 2 6" xfId="4743"/>
    <cellStyle name="Calculation 2 3 3 5 2 2 7" xfId="4744"/>
    <cellStyle name="Calculation 2 3 3 5 2 3" xfId="4745"/>
    <cellStyle name="Calculation 2 3 3 5 2 4" xfId="4746"/>
    <cellStyle name="Calculation 2 3 3 5 3" xfId="4747"/>
    <cellStyle name="Calculation 2 3 3 5 3 2" xfId="4748"/>
    <cellStyle name="Calculation 2 3 3 5 3 2 2" xfId="4749"/>
    <cellStyle name="Calculation 2 3 3 5 3 2 3" xfId="4750"/>
    <cellStyle name="Calculation 2 3 3 5 3 2 4" xfId="4751"/>
    <cellStyle name="Calculation 2 3 3 5 3 2 5" xfId="4752"/>
    <cellStyle name="Calculation 2 3 3 5 3 2 6" xfId="4753"/>
    <cellStyle name="Calculation 2 3 3 5 3 2 7" xfId="4754"/>
    <cellStyle name="Calculation 2 3 3 5 3 3" xfId="4755"/>
    <cellStyle name="Calculation 2 3 3 5 3 4" xfId="4756"/>
    <cellStyle name="Calculation 2 3 3 5 4" xfId="4757"/>
    <cellStyle name="Calculation 2 3 3 5 4 2" xfId="4758"/>
    <cellStyle name="Calculation 2 3 3 5 4 2 2" xfId="4759"/>
    <cellStyle name="Calculation 2 3 3 5 4 2 3" xfId="4760"/>
    <cellStyle name="Calculation 2 3 3 5 4 2 4" xfId="4761"/>
    <cellStyle name="Calculation 2 3 3 5 4 2 5" xfId="4762"/>
    <cellStyle name="Calculation 2 3 3 5 4 2 6" xfId="4763"/>
    <cellStyle name="Calculation 2 3 3 5 4 2 7" xfId="4764"/>
    <cellStyle name="Calculation 2 3 3 5 4 3" xfId="4765"/>
    <cellStyle name="Calculation 2 3 3 5 4 4" xfId="4766"/>
    <cellStyle name="Calculation 2 3 3 5 5" xfId="4767"/>
    <cellStyle name="Calculation 2 3 3 5 5 2" xfId="4768"/>
    <cellStyle name="Calculation 2 3 3 5 5 3" xfId="4769"/>
    <cellStyle name="Calculation 2 3 3 5 5 4" xfId="4770"/>
    <cellStyle name="Calculation 2 3 3 5 5 5" xfId="4771"/>
    <cellStyle name="Calculation 2 3 3 5 5 6" xfId="4772"/>
    <cellStyle name="Calculation 2 3 3 5 5 7" xfId="4773"/>
    <cellStyle name="Calculation 2 3 3 5 5 8" xfId="4774"/>
    <cellStyle name="Calculation 2 3 3 5 6" xfId="4775"/>
    <cellStyle name="Calculation 2 3 3 5 6 2" xfId="4776"/>
    <cellStyle name="Calculation 2 3 3 5 6 3" xfId="4777"/>
    <cellStyle name="Calculation 2 3 3 5 6 4" xfId="4778"/>
    <cellStyle name="Calculation 2 3 3 5 6 5" xfId="4779"/>
    <cellStyle name="Calculation 2 3 3 5 6 6" xfId="4780"/>
    <cellStyle name="Calculation 2 3 3 5 6 7" xfId="4781"/>
    <cellStyle name="Calculation 2 3 3 5 7" xfId="4782"/>
    <cellStyle name="Calculation 2 3 3 5 8" xfId="4783"/>
    <cellStyle name="Calculation 2 3 3 5 9" xfId="4784"/>
    <cellStyle name="Calculation 2 3 3 6" xfId="4785"/>
    <cellStyle name="Calculation 2 3 3 6 2" xfId="4786"/>
    <cellStyle name="Calculation 2 3 3 6 2 2" xfId="4787"/>
    <cellStyle name="Calculation 2 3 3 6 2 3" xfId="4788"/>
    <cellStyle name="Calculation 2 3 3 6 2 4" xfId="4789"/>
    <cellStyle name="Calculation 2 3 3 6 2 5" xfId="4790"/>
    <cellStyle name="Calculation 2 3 3 6 2 6" xfId="4791"/>
    <cellStyle name="Calculation 2 3 3 6 2 7" xfId="4792"/>
    <cellStyle name="Calculation 2 3 3 6 3" xfId="4793"/>
    <cellStyle name="Calculation 2 3 3 6 4" xfId="4794"/>
    <cellStyle name="Calculation 2 3 3 6 5" xfId="4795"/>
    <cellStyle name="Calculation 2 3 3 7" xfId="4796"/>
    <cellStyle name="Calculation 2 3 3 7 2" xfId="4797"/>
    <cellStyle name="Calculation 2 3 3 7 2 2" xfId="4798"/>
    <cellStyle name="Calculation 2 3 3 7 2 3" xfId="4799"/>
    <cellStyle name="Calculation 2 3 3 7 2 4" xfId="4800"/>
    <cellStyle name="Calculation 2 3 3 7 2 5" xfId="4801"/>
    <cellStyle name="Calculation 2 3 3 7 2 6" xfId="4802"/>
    <cellStyle name="Calculation 2 3 3 7 2 7" xfId="4803"/>
    <cellStyle name="Calculation 2 3 3 7 3" xfId="4804"/>
    <cellStyle name="Calculation 2 3 3 7 4" xfId="4805"/>
    <cellStyle name="Calculation 2 3 3 7 5" xfId="4806"/>
    <cellStyle name="Calculation 2 3 3 8" xfId="4807"/>
    <cellStyle name="Calculation 2 3 3 8 2" xfId="4808"/>
    <cellStyle name="Calculation 2 3 3 8 2 2" xfId="4809"/>
    <cellStyle name="Calculation 2 3 3 8 2 3" xfId="4810"/>
    <cellStyle name="Calculation 2 3 3 8 2 4" xfId="4811"/>
    <cellStyle name="Calculation 2 3 3 8 2 5" xfId="4812"/>
    <cellStyle name="Calculation 2 3 3 8 2 6" xfId="4813"/>
    <cellStyle name="Calculation 2 3 3 8 2 7" xfId="4814"/>
    <cellStyle name="Calculation 2 3 3 8 3" xfId="4815"/>
    <cellStyle name="Calculation 2 3 3 8 4" xfId="4816"/>
    <cellStyle name="Calculation 2 3 3 8 5" xfId="4817"/>
    <cellStyle name="Calculation 2 3 3 9" xfId="4818"/>
    <cellStyle name="Calculation 2 3 3 9 2" xfId="4819"/>
    <cellStyle name="Calculation 2 3 3 9 2 2" xfId="4820"/>
    <cellStyle name="Calculation 2 3 3 9 2 3" xfId="4821"/>
    <cellStyle name="Calculation 2 3 3 9 2 4" xfId="4822"/>
    <cellStyle name="Calculation 2 3 3 9 2 5" xfId="4823"/>
    <cellStyle name="Calculation 2 3 3 9 2 6" xfId="4824"/>
    <cellStyle name="Calculation 2 3 3 9 2 7" xfId="4825"/>
    <cellStyle name="Calculation 2 3 3 9 3" xfId="4826"/>
    <cellStyle name="Calculation 2 3 3 9 4" xfId="4827"/>
    <cellStyle name="Calculation 2 3 3 9 5" xfId="4828"/>
    <cellStyle name="Calculation 2 3 4" xfId="4829"/>
    <cellStyle name="Calculation 2 3 4 10" xfId="4830"/>
    <cellStyle name="Calculation 2 3 4 10 2" xfId="4831"/>
    <cellStyle name="Calculation 2 3 4 10 3" xfId="4832"/>
    <cellStyle name="Calculation 2 3 4 10 4" xfId="4833"/>
    <cellStyle name="Calculation 2 3 4 10 5" xfId="4834"/>
    <cellStyle name="Calculation 2 3 4 10 6" xfId="4835"/>
    <cellStyle name="Calculation 2 3 4 10 7" xfId="4836"/>
    <cellStyle name="Calculation 2 3 4 11" xfId="4837"/>
    <cellStyle name="Calculation 2 3 4 11 2" xfId="4838"/>
    <cellStyle name="Calculation 2 3 4 11 3" xfId="4839"/>
    <cellStyle name="Calculation 2 3 4 11 4" xfId="4840"/>
    <cellStyle name="Calculation 2 3 4 11 5" xfId="4841"/>
    <cellStyle name="Calculation 2 3 4 12" xfId="4842"/>
    <cellStyle name="Calculation 2 3 4 12 2" xfId="4843"/>
    <cellStyle name="Calculation 2 3 4 12 3" xfId="4844"/>
    <cellStyle name="Calculation 2 3 4 12 4" xfId="4845"/>
    <cellStyle name="Calculation 2 3 4 12 5" xfId="4846"/>
    <cellStyle name="Calculation 2 3 4 13" xfId="4847"/>
    <cellStyle name="Calculation 2 3 4 13 2" xfId="4848"/>
    <cellStyle name="Calculation 2 3 4 13 3" xfId="4849"/>
    <cellStyle name="Calculation 2 3 4 13 4" xfId="4850"/>
    <cellStyle name="Calculation 2 3 4 13 5" xfId="4851"/>
    <cellStyle name="Calculation 2 3 4 14" xfId="4852"/>
    <cellStyle name="Calculation 2 3 4 14 2" xfId="4853"/>
    <cellStyle name="Calculation 2 3 4 14 3" xfId="4854"/>
    <cellStyle name="Calculation 2 3 4 14 4" xfId="4855"/>
    <cellStyle name="Calculation 2 3 4 14 5" xfId="4856"/>
    <cellStyle name="Calculation 2 3 4 15" xfId="4857"/>
    <cellStyle name="Calculation 2 3 4 15 2" xfId="4858"/>
    <cellStyle name="Calculation 2 3 4 15 3" xfId="4859"/>
    <cellStyle name="Calculation 2 3 4 15 4" xfId="4860"/>
    <cellStyle name="Calculation 2 3 4 15 5" xfId="4861"/>
    <cellStyle name="Calculation 2 3 4 16" xfId="4862"/>
    <cellStyle name="Calculation 2 3 4 16 2" xfId="4863"/>
    <cellStyle name="Calculation 2 3 4 16 3" xfId="4864"/>
    <cellStyle name="Calculation 2 3 4 16 4" xfId="4865"/>
    <cellStyle name="Calculation 2 3 4 16 5" xfId="4866"/>
    <cellStyle name="Calculation 2 3 4 17" xfId="4867"/>
    <cellStyle name="Calculation 2 3 4 17 2" xfId="4868"/>
    <cellStyle name="Calculation 2 3 4 17 3" xfId="4869"/>
    <cellStyle name="Calculation 2 3 4 17 4" xfId="4870"/>
    <cellStyle name="Calculation 2 3 4 17 5" xfId="4871"/>
    <cellStyle name="Calculation 2 3 4 18" xfId="4872"/>
    <cellStyle name="Calculation 2 3 4 2" xfId="4873"/>
    <cellStyle name="Calculation 2 3 4 2 10" xfId="4874"/>
    <cellStyle name="Calculation 2 3 4 2 10 2" xfId="4875"/>
    <cellStyle name="Calculation 2 3 4 2 10 3" xfId="4876"/>
    <cellStyle name="Calculation 2 3 4 2 10 4" xfId="4877"/>
    <cellStyle name="Calculation 2 3 4 2 10 5" xfId="4878"/>
    <cellStyle name="Calculation 2 3 4 2 11" xfId="4879"/>
    <cellStyle name="Calculation 2 3 4 2 11 2" xfId="4880"/>
    <cellStyle name="Calculation 2 3 4 2 11 3" xfId="4881"/>
    <cellStyle name="Calculation 2 3 4 2 11 4" xfId="4882"/>
    <cellStyle name="Calculation 2 3 4 2 11 5" xfId="4883"/>
    <cellStyle name="Calculation 2 3 4 2 12" xfId="4884"/>
    <cellStyle name="Calculation 2 3 4 2 12 2" xfId="4885"/>
    <cellStyle name="Calculation 2 3 4 2 12 3" xfId="4886"/>
    <cellStyle name="Calculation 2 3 4 2 12 4" xfId="4887"/>
    <cellStyle name="Calculation 2 3 4 2 12 5" xfId="4888"/>
    <cellStyle name="Calculation 2 3 4 2 13" xfId="4889"/>
    <cellStyle name="Calculation 2 3 4 2 13 2" xfId="4890"/>
    <cellStyle name="Calculation 2 3 4 2 13 3" xfId="4891"/>
    <cellStyle name="Calculation 2 3 4 2 13 4" xfId="4892"/>
    <cellStyle name="Calculation 2 3 4 2 13 5" xfId="4893"/>
    <cellStyle name="Calculation 2 3 4 2 14" xfId="4894"/>
    <cellStyle name="Calculation 2 3 4 2 14 2" xfId="4895"/>
    <cellStyle name="Calculation 2 3 4 2 14 3" xfId="4896"/>
    <cellStyle name="Calculation 2 3 4 2 14 4" xfId="4897"/>
    <cellStyle name="Calculation 2 3 4 2 14 5" xfId="4898"/>
    <cellStyle name="Calculation 2 3 4 2 15" xfId="4899"/>
    <cellStyle name="Calculation 2 3 4 2 15 2" xfId="4900"/>
    <cellStyle name="Calculation 2 3 4 2 15 3" xfId="4901"/>
    <cellStyle name="Calculation 2 3 4 2 15 4" xfId="4902"/>
    <cellStyle name="Calculation 2 3 4 2 15 5" xfId="4903"/>
    <cellStyle name="Calculation 2 3 4 2 16" xfId="4904"/>
    <cellStyle name="Calculation 2 3 4 2 16 2" xfId="4905"/>
    <cellStyle name="Calculation 2 3 4 2 16 3" xfId="4906"/>
    <cellStyle name="Calculation 2 3 4 2 16 4" xfId="4907"/>
    <cellStyle name="Calculation 2 3 4 2 16 5" xfId="4908"/>
    <cellStyle name="Calculation 2 3 4 2 17" xfId="4909"/>
    <cellStyle name="Calculation 2 3 4 2 17 2" xfId="4910"/>
    <cellStyle name="Calculation 2 3 4 2 17 3" xfId="4911"/>
    <cellStyle name="Calculation 2 3 4 2 17 4" xfId="4912"/>
    <cellStyle name="Calculation 2 3 4 2 17 5" xfId="4913"/>
    <cellStyle name="Calculation 2 3 4 2 18" xfId="4914"/>
    <cellStyle name="Calculation 2 3 4 2 2" xfId="4915"/>
    <cellStyle name="Calculation 2 3 4 2 2 10" xfId="4916"/>
    <cellStyle name="Calculation 2 3 4 2 2 2" xfId="4917"/>
    <cellStyle name="Calculation 2 3 4 2 2 2 2" xfId="4918"/>
    <cellStyle name="Calculation 2 3 4 2 2 2 2 2" xfId="4919"/>
    <cellStyle name="Calculation 2 3 4 2 2 2 2 3" xfId="4920"/>
    <cellStyle name="Calculation 2 3 4 2 2 2 2 4" xfId="4921"/>
    <cellStyle name="Calculation 2 3 4 2 2 2 2 5" xfId="4922"/>
    <cellStyle name="Calculation 2 3 4 2 2 2 2 6" xfId="4923"/>
    <cellStyle name="Calculation 2 3 4 2 2 2 2 7" xfId="4924"/>
    <cellStyle name="Calculation 2 3 4 2 2 2 3" xfId="4925"/>
    <cellStyle name="Calculation 2 3 4 2 2 2 4" xfId="4926"/>
    <cellStyle name="Calculation 2 3 4 2 2 3" xfId="4927"/>
    <cellStyle name="Calculation 2 3 4 2 2 3 2" xfId="4928"/>
    <cellStyle name="Calculation 2 3 4 2 2 3 2 2" xfId="4929"/>
    <cellStyle name="Calculation 2 3 4 2 2 3 2 3" xfId="4930"/>
    <cellStyle name="Calculation 2 3 4 2 2 3 2 4" xfId="4931"/>
    <cellStyle name="Calculation 2 3 4 2 2 3 2 5" xfId="4932"/>
    <cellStyle name="Calculation 2 3 4 2 2 3 2 6" xfId="4933"/>
    <cellStyle name="Calculation 2 3 4 2 2 3 2 7" xfId="4934"/>
    <cellStyle name="Calculation 2 3 4 2 2 3 3" xfId="4935"/>
    <cellStyle name="Calculation 2 3 4 2 2 3 4" xfId="4936"/>
    <cellStyle name="Calculation 2 3 4 2 2 4" xfId="4937"/>
    <cellStyle name="Calculation 2 3 4 2 2 4 2" xfId="4938"/>
    <cellStyle name="Calculation 2 3 4 2 2 4 2 2" xfId="4939"/>
    <cellStyle name="Calculation 2 3 4 2 2 4 2 3" xfId="4940"/>
    <cellStyle name="Calculation 2 3 4 2 2 4 2 4" xfId="4941"/>
    <cellStyle name="Calculation 2 3 4 2 2 4 2 5" xfId="4942"/>
    <cellStyle name="Calculation 2 3 4 2 2 4 2 6" xfId="4943"/>
    <cellStyle name="Calculation 2 3 4 2 2 4 2 7" xfId="4944"/>
    <cellStyle name="Calculation 2 3 4 2 2 4 3" xfId="4945"/>
    <cellStyle name="Calculation 2 3 4 2 2 4 4" xfId="4946"/>
    <cellStyle name="Calculation 2 3 4 2 2 5" xfId="4947"/>
    <cellStyle name="Calculation 2 3 4 2 2 5 2" xfId="4948"/>
    <cellStyle name="Calculation 2 3 4 2 2 5 3" xfId="4949"/>
    <cellStyle name="Calculation 2 3 4 2 2 5 4" xfId="4950"/>
    <cellStyle name="Calculation 2 3 4 2 2 5 5" xfId="4951"/>
    <cellStyle name="Calculation 2 3 4 2 2 5 6" xfId="4952"/>
    <cellStyle name="Calculation 2 3 4 2 2 5 7" xfId="4953"/>
    <cellStyle name="Calculation 2 3 4 2 2 5 8" xfId="4954"/>
    <cellStyle name="Calculation 2 3 4 2 2 6" xfId="4955"/>
    <cellStyle name="Calculation 2 3 4 2 2 6 2" xfId="4956"/>
    <cellStyle name="Calculation 2 3 4 2 2 6 3" xfId="4957"/>
    <cellStyle name="Calculation 2 3 4 2 2 6 4" xfId="4958"/>
    <cellStyle name="Calculation 2 3 4 2 2 6 5" xfId="4959"/>
    <cellStyle name="Calculation 2 3 4 2 2 6 6" xfId="4960"/>
    <cellStyle name="Calculation 2 3 4 2 2 6 7" xfId="4961"/>
    <cellStyle name="Calculation 2 3 4 2 2 7" xfId="4962"/>
    <cellStyle name="Calculation 2 3 4 2 2 8" xfId="4963"/>
    <cellStyle name="Calculation 2 3 4 2 2 9" xfId="4964"/>
    <cellStyle name="Calculation 2 3 4 2 3" xfId="4965"/>
    <cellStyle name="Calculation 2 3 4 2 3 2" xfId="4966"/>
    <cellStyle name="Calculation 2 3 4 2 3 2 2" xfId="4967"/>
    <cellStyle name="Calculation 2 3 4 2 3 2 3" xfId="4968"/>
    <cellStyle name="Calculation 2 3 4 2 3 2 4" xfId="4969"/>
    <cellStyle name="Calculation 2 3 4 2 3 2 5" xfId="4970"/>
    <cellStyle name="Calculation 2 3 4 2 3 2 6" xfId="4971"/>
    <cellStyle name="Calculation 2 3 4 2 3 2 7" xfId="4972"/>
    <cellStyle name="Calculation 2 3 4 2 3 3" xfId="4973"/>
    <cellStyle name="Calculation 2 3 4 2 3 4" xfId="4974"/>
    <cellStyle name="Calculation 2 3 4 2 3 5" xfId="4975"/>
    <cellStyle name="Calculation 2 3 4 2 4" xfId="4976"/>
    <cellStyle name="Calculation 2 3 4 2 4 2" xfId="4977"/>
    <cellStyle name="Calculation 2 3 4 2 4 2 2" xfId="4978"/>
    <cellStyle name="Calculation 2 3 4 2 4 2 3" xfId="4979"/>
    <cellStyle name="Calculation 2 3 4 2 4 2 4" xfId="4980"/>
    <cellStyle name="Calculation 2 3 4 2 4 2 5" xfId="4981"/>
    <cellStyle name="Calculation 2 3 4 2 4 2 6" xfId="4982"/>
    <cellStyle name="Calculation 2 3 4 2 4 2 7" xfId="4983"/>
    <cellStyle name="Calculation 2 3 4 2 4 3" xfId="4984"/>
    <cellStyle name="Calculation 2 3 4 2 4 4" xfId="4985"/>
    <cellStyle name="Calculation 2 3 4 2 4 5" xfId="4986"/>
    <cellStyle name="Calculation 2 3 4 2 5" xfId="4987"/>
    <cellStyle name="Calculation 2 3 4 2 5 2" xfId="4988"/>
    <cellStyle name="Calculation 2 3 4 2 5 2 2" xfId="4989"/>
    <cellStyle name="Calculation 2 3 4 2 5 2 3" xfId="4990"/>
    <cellStyle name="Calculation 2 3 4 2 5 2 4" xfId="4991"/>
    <cellStyle name="Calculation 2 3 4 2 5 2 5" xfId="4992"/>
    <cellStyle name="Calculation 2 3 4 2 5 2 6" xfId="4993"/>
    <cellStyle name="Calculation 2 3 4 2 5 2 7" xfId="4994"/>
    <cellStyle name="Calculation 2 3 4 2 5 3" xfId="4995"/>
    <cellStyle name="Calculation 2 3 4 2 5 4" xfId="4996"/>
    <cellStyle name="Calculation 2 3 4 2 5 5" xfId="4997"/>
    <cellStyle name="Calculation 2 3 4 2 6" xfId="4998"/>
    <cellStyle name="Calculation 2 3 4 2 6 2" xfId="4999"/>
    <cellStyle name="Calculation 2 3 4 2 6 3" xfId="5000"/>
    <cellStyle name="Calculation 2 3 4 2 6 4" xfId="5001"/>
    <cellStyle name="Calculation 2 3 4 2 6 5" xfId="5002"/>
    <cellStyle name="Calculation 2 3 4 2 6 6" xfId="5003"/>
    <cellStyle name="Calculation 2 3 4 2 6 7" xfId="5004"/>
    <cellStyle name="Calculation 2 3 4 2 6 8" xfId="5005"/>
    <cellStyle name="Calculation 2 3 4 2 7" xfId="5006"/>
    <cellStyle name="Calculation 2 3 4 2 7 2" xfId="5007"/>
    <cellStyle name="Calculation 2 3 4 2 7 3" xfId="5008"/>
    <cellStyle name="Calculation 2 3 4 2 7 4" xfId="5009"/>
    <cellStyle name="Calculation 2 3 4 2 7 5" xfId="5010"/>
    <cellStyle name="Calculation 2 3 4 2 7 6" xfId="5011"/>
    <cellStyle name="Calculation 2 3 4 2 7 7" xfId="5012"/>
    <cellStyle name="Calculation 2 3 4 2 8" xfId="5013"/>
    <cellStyle name="Calculation 2 3 4 2 8 2" xfId="5014"/>
    <cellStyle name="Calculation 2 3 4 2 8 3" xfId="5015"/>
    <cellStyle name="Calculation 2 3 4 2 8 4" xfId="5016"/>
    <cellStyle name="Calculation 2 3 4 2 8 5" xfId="5017"/>
    <cellStyle name="Calculation 2 3 4 2 9" xfId="5018"/>
    <cellStyle name="Calculation 2 3 4 2 9 2" xfId="5019"/>
    <cellStyle name="Calculation 2 3 4 2 9 3" xfId="5020"/>
    <cellStyle name="Calculation 2 3 4 2 9 4" xfId="5021"/>
    <cellStyle name="Calculation 2 3 4 2 9 5" xfId="5022"/>
    <cellStyle name="Calculation 2 3 4 3" xfId="5023"/>
    <cellStyle name="Calculation 2 3 4 3 10" xfId="5024"/>
    <cellStyle name="Calculation 2 3 4 3 2" xfId="5025"/>
    <cellStyle name="Calculation 2 3 4 3 2 2" xfId="5026"/>
    <cellStyle name="Calculation 2 3 4 3 2 2 2" xfId="5027"/>
    <cellStyle name="Calculation 2 3 4 3 2 2 3" xfId="5028"/>
    <cellStyle name="Calculation 2 3 4 3 2 2 4" xfId="5029"/>
    <cellStyle name="Calculation 2 3 4 3 2 2 5" xfId="5030"/>
    <cellStyle name="Calculation 2 3 4 3 2 2 6" xfId="5031"/>
    <cellStyle name="Calculation 2 3 4 3 2 2 7" xfId="5032"/>
    <cellStyle name="Calculation 2 3 4 3 2 3" xfId="5033"/>
    <cellStyle name="Calculation 2 3 4 3 2 4" xfId="5034"/>
    <cellStyle name="Calculation 2 3 4 3 3" xfId="5035"/>
    <cellStyle name="Calculation 2 3 4 3 3 2" xfId="5036"/>
    <cellStyle name="Calculation 2 3 4 3 3 2 2" xfId="5037"/>
    <cellStyle name="Calculation 2 3 4 3 3 2 3" xfId="5038"/>
    <cellStyle name="Calculation 2 3 4 3 3 2 4" xfId="5039"/>
    <cellStyle name="Calculation 2 3 4 3 3 2 5" xfId="5040"/>
    <cellStyle name="Calculation 2 3 4 3 3 2 6" xfId="5041"/>
    <cellStyle name="Calculation 2 3 4 3 3 2 7" xfId="5042"/>
    <cellStyle name="Calculation 2 3 4 3 3 3" xfId="5043"/>
    <cellStyle name="Calculation 2 3 4 3 3 4" xfId="5044"/>
    <cellStyle name="Calculation 2 3 4 3 4" xfId="5045"/>
    <cellStyle name="Calculation 2 3 4 3 4 2" xfId="5046"/>
    <cellStyle name="Calculation 2 3 4 3 4 2 2" xfId="5047"/>
    <cellStyle name="Calculation 2 3 4 3 4 2 3" xfId="5048"/>
    <cellStyle name="Calculation 2 3 4 3 4 2 4" xfId="5049"/>
    <cellStyle name="Calculation 2 3 4 3 4 2 5" xfId="5050"/>
    <cellStyle name="Calculation 2 3 4 3 4 2 6" xfId="5051"/>
    <cellStyle name="Calculation 2 3 4 3 4 2 7" xfId="5052"/>
    <cellStyle name="Calculation 2 3 4 3 4 3" xfId="5053"/>
    <cellStyle name="Calculation 2 3 4 3 4 4" xfId="5054"/>
    <cellStyle name="Calculation 2 3 4 3 5" xfId="5055"/>
    <cellStyle name="Calculation 2 3 4 3 5 2" xfId="5056"/>
    <cellStyle name="Calculation 2 3 4 3 5 3" xfId="5057"/>
    <cellStyle name="Calculation 2 3 4 3 5 4" xfId="5058"/>
    <cellStyle name="Calculation 2 3 4 3 5 5" xfId="5059"/>
    <cellStyle name="Calculation 2 3 4 3 5 6" xfId="5060"/>
    <cellStyle name="Calculation 2 3 4 3 5 7" xfId="5061"/>
    <cellStyle name="Calculation 2 3 4 3 5 8" xfId="5062"/>
    <cellStyle name="Calculation 2 3 4 3 6" xfId="5063"/>
    <cellStyle name="Calculation 2 3 4 3 6 2" xfId="5064"/>
    <cellStyle name="Calculation 2 3 4 3 6 3" xfId="5065"/>
    <cellStyle name="Calculation 2 3 4 3 6 4" xfId="5066"/>
    <cellStyle name="Calculation 2 3 4 3 6 5" xfId="5067"/>
    <cellStyle name="Calculation 2 3 4 3 6 6" xfId="5068"/>
    <cellStyle name="Calculation 2 3 4 3 6 7" xfId="5069"/>
    <cellStyle name="Calculation 2 3 4 3 7" xfId="5070"/>
    <cellStyle name="Calculation 2 3 4 3 8" xfId="5071"/>
    <cellStyle name="Calculation 2 3 4 3 9" xfId="5072"/>
    <cellStyle name="Calculation 2 3 4 4" xfId="5073"/>
    <cellStyle name="Calculation 2 3 4 4 10" xfId="5074"/>
    <cellStyle name="Calculation 2 3 4 4 2" xfId="5075"/>
    <cellStyle name="Calculation 2 3 4 4 2 2" xfId="5076"/>
    <cellStyle name="Calculation 2 3 4 4 2 2 2" xfId="5077"/>
    <cellStyle name="Calculation 2 3 4 4 2 2 3" xfId="5078"/>
    <cellStyle name="Calculation 2 3 4 4 2 2 4" xfId="5079"/>
    <cellStyle name="Calculation 2 3 4 4 2 2 5" xfId="5080"/>
    <cellStyle name="Calculation 2 3 4 4 2 2 6" xfId="5081"/>
    <cellStyle name="Calculation 2 3 4 4 2 2 7" xfId="5082"/>
    <cellStyle name="Calculation 2 3 4 4 2 3" xfId="5083"/>
    <cellStyle name="Calculation 2 3 4 4 2 4" xfId="5084"/>
    <cellStyle name="Calculation 2 3 4 4 3" xfId="5085"/>
    <cellStyle name="Calculation 2 3 4 4 3 2" xfId="5086"/>
    <cellStyle name="Calculation 2 3 4 4 3 2 2" xfId="5087"/>
    <cellStyle name="Calculation 2 3 4 4 3 2 3" xfId="5088"/>
    <cellStyle name="Calculation 2 3 4 4 3 2 4" xfId="5089"/>
    <cellStyle name="Calculation 2 3 4 4 3 2 5" xfId="5090"/>
    <cellStyle name="Calculation 2 3 4 4 3 2 6" xfId="5091"/>
    <cellStyle name="Calculation 2 3 4 4 3 2 7" xfId="5092"/>
    <cellStyle name="Calculation 2 3 4 4 3 3" xfId="5093"/>
    <cellStyle name="Calculation 2 3 4 4 3 4" xfId="5094"/>
    <cellStyle name="Calculation 2 3 4 4 4" xfId="5095"/>
    <cellStyle name="Calculation 2 3 4 4 4 2" xfId="5096"/>
    <cellStyle name="Calculation 2 3 4 4 4 2 2" xfId="5097"/>
    <cellStyle name="Calculation 2 3 4 4 4 2 3" xfId="5098"/>
    <cellStyle name="Calculation 2 3 4 4 4 2 4" xfId="5099"/>
    <cellStyle name="Calculation 2 3 4 4 4 2 5" xfId="5100"/>
    <cellStyle name="Calculation 2 3 4 4 4 2 6" xfId="5101"/>
    <cellStyle name="Calculation 2 3 4 4 4 2 7" xfId="5102"/>
    <cellStyle name="Calculation 2 3 4 4 4 3" xfId="5103"/>
    <cellStyle name="Calculation 2 3 4 4 4 4" xfId="5104"/>
    <cellStyle name="Calculation 2 3 4 4 5" xfId="5105"/>
    <cellStyle name="Calculation 2 3 4 4 5 2" xfId="5106"/>
    <cellStyle name="Calculation 2 3 4 4 5 3" xfId="5107"/>
    <cellStyle name="Calculation 2 3 4 4 5 4" xfId="5108"/>
    <cellStyle name="Calculation 2 3 4 4 5 5" xfId="5109"/>
    <cellStyle name="Calculation 2 3 4 4 5 6" xfId="5110"/>
    <cellStyle name="Calculation 2 3 4 4 5 7" xfId="5111"/>
    <cellStyle name="Calculation 2 3 4 4 5 8" xfId="5112"/>
    <cellStyle name="Calculation 2 3 4 4 6" xfId="5113"/>
    <cellStyle name="Calculation 2 3 4 4 6 2" xfId="5114"/>
    <cellStyle name="Calculation 2 3 4 4 6 3" xfId="5115"/>
    <cellStyle name="Calculation 2 3 4 4 6 4" xfId="5116"/>
    <cellStyle name="Calculation 2 3 4 4 6 5" xfId="5117"/>
    <cellStyle name="Calculation 2 3 4 4 6 6" xfId="5118"/>
    <cellStyle name="Calculation 2 3 4 4 6 7" xfId="5119"/>
    <cellStyle name="Calculation 2 3 4 4 7" xfId="5120"/>
    <cellStyle name="Calculation 2 3 4 4 8" xfId="5121"/>
    <cellStyle name="Calculation 2 3 4 4 9" xfId="5122"/>
    <cellStyle name="Calculation 2 3 4 5" xfId="5123"/>
    <cellStyle name="Calculation 2 3 4 5 2" xfId="5124"/>
    <cellStyle name="Calculation 2 3 4 5 2 2" xfId="5125"/>
    <cellStyle name="Calculation 2 3 4 5 2 3" xfId="5126"/>
    <cellStyle name="Calculation 2 3 4 5 2 4" xfId="5127"/>
    <cellStyle name="Calculation 2 3 4 5 2 5" xfId="5128"/>
    <cellStyle name="Calculation 2 3 4 5 2 6" xfId="5129"/>
    <cellStyle name="Calculation 2 3 4 5 2 7" xfId="5130"/>
    <cellStyle name="Calculation 2 3 4 5 3" xfId="5131"/>
    <cellStyle name="Calculation 2 3 4 5 4" xfId="5132"/>
    <cellStyle name="Calculation 2 3 4 5 5" xfId="5133"/>
    <cellStyle name="Calculation 2 3 4 6" xfId="5134"/>
    <cellStyle name="Calculation 2 3 4 6 2" xfId="5135"/>
    <cellStyle name="Calculation 2 3 4 6 2 2" xfId="5136"/>
    <cellStyle name="Calculation 2 3 4 6 2 3" xfId="5137"/>
    <cellStyle name="Calculation 2 3 4 6 2 4" xfId="5138"/>
    <cellStyle name="Calculation 2 3 4 6 2 5" xfId="5139"/>
    <cellStyle name="Calculation 2 3 4 6 2 6" xfId="5140"/>
    <cellStyle name="Calculation 2 3 4 6 2 7" xfId="5141"/>
    <cellStyle name="Calculation 2 3 4 6 3" xfId="5142"/>
    <cellStyle name="Calculation 2 3 4 6 4" xfId="5143"/>
    <cellStyle name="Calculation 2 3 4 6 5" xfId="5144"/>
    <cellStyle name="Calculation 2 3 4 7" xfId="5145"/>
    <cellStyle name="Calculation 2 3 4 7 2" xfId="5146"/>
    <cellStyle name="Calculation 2 3 4 7 2 2" xfId="5147"/>
    <cellStyle name="Calculation 2 3 4 7 2 3" xfId="5148"/>
    <cellStyle name="Calculation 2 3 4 7 2 4" xfId="5149"/>
    <cellStyle name="Calculation 2 3 4 7 2 5" xfId="5150"/>
    <cellStyle name="Calculation 2 3 4 7 2 6" xfId="5151"/>
    <cellStyle name="Calculation 2 3 4 7 2 7" xfId="5152"/>
    <cellStyle name="Calculation 2 3 4 7 3" xfId="5153"/>
    <cellStyle name="Calculation 2 3 4 7 4" xfId="5154"/>
    <cellStyle name="Calculation 2 3 4 7 5" xfId="5155"/>
    <cellStyle name="Calculation 2 3 4 8" xfId="5156"/>
    <cellStyle name="Calculation 2 3 4 8 2" xfId="5157"/>
    <cellStyle name="Calculation 2 3 4 8 2 2" xfId="5158"/>
    <cellStyle name="Calculation 2 3 4 8 2 3" xfId="5159"/>
    <cellStyle name="Calculation 2 3 4 8 2 4" xfId="5160"/>
    <cellStyle name="Calculation 2 3 4 8 2 5" xfId="5161"/>
    <cellStyle name="Calculation 2 3 4 8 2 6" xfId="5162"/>
    <cellStyle name="Calculation 2 3 4 8 2 7" xfId="5163"/>
    <cellStyle name="Calculation 2 3 4 8 3" xfId="5164"/>
    <cellStyle name="Calculation 2 3 4 8 4" xfId="5165"/>
    <cellStyle name="Calculation 2 3 4 8 5" xfId="5166"/>
    <cellStyle name="Calculation 2 3 4 9" xfId="5167"/>
    <cellStyle name="Calculation 2 3 4 9 2" xfId="5168"/>
    <cellStyle name="Calculation 2 3 4 9 3" xfId="5169"/>
    <cellStyle name="Calculation 2 3 4 9 4" xfId="5170"/>
    <cellStyle name="Calculation 2 3 4 9 5" xfId="5171"/>
    <cellStyle name="Calculation 2 3 4 9 6" xfId="5172"/>
    <cellStyle name="Calculation 2 3 4 9 7" xfId="5173"/>
    <cellStyle name="Calculation 2 3 4 9 8" xfId="5174"/>
    <cellStyle name="Calculation 2 3 5" xfId="5175"/>
    <cellStyle name="Calculation 2 3 5 10" xfId="5176"/>
    <cellStyle name="Calculation 2 3 5 10 2" xfId="5177"/>
    <cellStyle name="Calculation 2 3 5 10 3" xfId="5178"/>
    <cellStyle name="Calculation 2 3 5 10 4" xfId="5179"/>
    <cellStyle name="Calculation 2 3 5 10 5" xfId="5180"/>
    <cellStyle name="Calculation 2 3 5 11" xfId="5181"/>
    <cellStyle name="Calculation 2 3 5 11 2" xfId="5182"/>
    <cellStyle name="Calculation 2 3 5 11 3" xfId="5183"/>
    <cellStyle name="Calculation 2 3 5 11 4" xfId="5184"/>
    <cellStyle name="Calculation 2 3 5 11 5" xfId="5185"/>
    <cellStyle name="Calculation 2 3 5 12" xfId="5186"/>
    <cellStyle name="Calculation 2 3 5 12 2" xfId="5187"/>
    <cellStyle name="Calculation 2 3 5 12 3" xfId="5188"/>
    <cellStyle name="Calculation 2 3 5 12 4" xfId="5189"/>
    <cellStyle name="Calculation 2 3 5 12 5" xfId="5190"/>
    <cellStyle name="Calculation 2 3 5 13" xfId="5191"/>
    <cellStyle name="Calculation 2 3 5 13 2" xfId="5192"/>
    <cellStyle name="Calculation 2 3 5 13 3" xfId="5193"/>
    <cellStyle name="Calculation 2 3 5 13 4" xfId="5194"/>
    <cellStyle name="Calculation 2 3 5 13 5" xfId="5195"/>
    <cellStyle name="Calculation 2 3 5 14" xfId="5196"/>
    <cellStyle name="Calculation 2 3 5 14 2" xfId="5197"/>
    <cellStyle name="Calculation 2 3 5 14 3" xfId="5198"/>
    <cellStyle name="Calculation 2 3 5 14 4" xfId="5199"/>
    <cellStyle name="Calculation 2 3 5 14 5" xfId="5200"/>
    <cellStyle name="Calculation 2 3 5 15" xfId="5201"/>
    <cellStyle name="Calculation 2 3 5 15 2" xfId="5202"/>
    <cellStyle name="Calculation 2 3 5 15 3" xfId="5203"/>
    <cellStyle name="Calculation 2 3 5 15 4" xfId="5204"/>
    <cellStyle name="Calculation 2 3 5 15 5" xfId="5205"/>
    <cellStyle name="Calculation 2 3 5 16" xfId="5206"/>
    <cellStyle name="Calculation 2 3 5 16 2" xfId="5207"/>
    <cellStyle name="Calculation 2 3 5 16 3" xfId="5208"/>
    <cellStyle name="Calculation 2 3 5 16 4" xfId="5209"/>
    <cellStyle name="Calculation 2 3 5 16 5" xfId="5210"/>
    <cellStyle name="Calculation 2 3 5 17" xfId="5211"/>
    <cellStyle name="Calculation 2 3 5 17 2" xfId="5212"/>
    <cellStyle name="Calculation 2 3 5 17 3" xfId="5213"/>
    <cellStyle name="Calculation 2 3 5 17 4" xfId="5214"/>
    <cellStyle name="Calculation 2 3 5 17 5" xfId="5215"/>
    <cellStyle name="Calculation 2 3 5 18" xfId="5216"/>
    <cellStyle name="Calculation 2 3 5 2" xfId="5217"/>
    <cellStyle name="Calculation 2 3 5 2 10" xfId="5218"/>
    <cellStyle name="Calculation 2 3 5 2 2" xfId="5219"/>
    <cellStyle name="Calculation 2 3 5 2 2 2" xfId="5220"/>
    <cellStyle name="Calculation 2 3 5 2 2 2 2" xfId="5221"/>
    <cellStyle name="Calculation 2 3 5 2 2 2 3" xfId="5222"/>
    <cellStyle name="Calculation 2 3 5 2 2 2 4" xfId="5223"/>
    <cellStyle name="Calculation 2 3 5 2 2 2 5" xfId="5224"/>
    <cellStyle name="Calculation 2 3 5 2 2 2 6" xfId="5225"/>
    <cellStyle name="Calculation 2 3 5 2 2 2 7" xfId="5226"/>
    <cellStyle name="Calculation 2 3 5 2 2 3" xfId="5227"/>
    <cellStyle name="Calculation 2 3 5 2 2 4" xfId="5228"/>
    <cellStyle name="Calculation 2 3 5 2 3" xfId="5229"/>
    <cellStyle name="Calculation 2 3 5 2 3 2" xfId="5230"/>
    <cellStyle name="Calculation 2 3 5 2 3 2 2" xfId="5231"/>
    <cellStyle name="Calculation 2 3 5 2 3 2 3" xfId="5232"/>
    <cellStyle name="Calculation 2 3 5 2 3 2 4" xfId="5233"/>
    <cellStyle name="Calculation 2 3 5 2 3 2 5" xfId="5234"/>
    <cellStyle name="Calculation 2 3 5 2 3 2 6" xfId="5235"/>
    <cellStyle name="Calculation 2 3 5 2 3 2 7" xfId="5236"/>
    <cellStyle name="Calculation 2 3 5 2 3 3" xfId="5237"/>
    <cellStyle name="Calculation 2 3 5 2 3 4" xfId="5238"/>
    <cellStyle name="Calculation 2 3 5 2 4" xfId="5239"/>
    <cellStyle name="Calculation 2 3 5 2 4 2" xfId="5240"/>
    <cellStyle name="Calculation 2 3 5 2 4 2 2" xfId="5241"/>
    <cellStyle name="Calculation 2 3 5 2 4 2 3" xfId="5242"/>
    <cellStyle name="Calculation 2 3 5 2 4 2 4" xfId="5243"/>
    <cellStyle name="Calculation 2 3 5 2 4 2 5" xfId="5244"/>
    <cellStyle name="Calculation 2 3 5 2 4 2 6" xfId="5245"/>
    <cellStyle name="Calculation 2 3 5 2 4 2 7" xfId="5246"/>
    <cellStyle name="Calculation 2 3 5 2 4 3" xfId="5247"/>
    <cellStyle name="Calculation 2 3 5 2 4 4" xfId="5248"/>
    <cellStyle name="Calculation 2 3 5 2 5" xfId="5249"/>
    <cellStyle name="Calculation 2 3 5 2 5 2" xfId="5250"/>
    <cellStyle name="Calculation 2 3 5 2 5 3" xfId="5251"/>
    <cellStyle name="Calculation 2 3 5 2 5 4" xfId="5252"/>
    <cellStyle name="Calculation 2 3 5 2 5 5" xfId="5253"/>
    <cellStyle name="Calculation 2 3 5 2 5 6" xfId="5254"/>
    <cellStyle name="Calculation 2 3 5 2 5 7" xfId="5255"/>
    <cellStyle name="Calculation 2 3 5 2 5 8" xfId="5256"/>
    <cellStyle name="Calculation 2 3 5 2 6" xfId="5257"/>
    <cellStyle name="Calculation 2 3 5 2 6 2" xfId="5258"/>
    <cellStyle name="Calculation 2 3 5 2 6 3" xfId="5259"/>
    <cellStyle name="Calculation 2 3 5 2 6 4" xfId="5260"/>
    <cellStyle name="Calculation 2 3 5 2 6 5" xfId="5261"/>
    <cellStyle name="Calculation 2 3 5 2 6 6" xfId="5262"/>
    <cellStyle name="Calculation 2 3 5 2 6 7" xfId="5263"/>
    <cellStyle name="Calculation 2 3 5 2 7" xfId="5264"/>
    <cellStyle name="Calculation 2 3 5 2 8" xfId="5265"/>
    <cellStyle name="Calculation 2 3 5 2 9" xfId="5266"/>
    <cellStyle name="Calculation 2 3 5 3" xfId="5267"/>
    <cellStyle name="Calculation 2 3 5 3 2" xfId="5268"/>
    <cellStyle name="Calculation 2 3 5 3 2 2" xfId="5269"/>
    <cellStyle name="Calculation 2 3 5 3 2 3" xfId="5270"/>
    <cellStyle name="Calculation 2 3 5 3 2 4" xfId="5271"/>
    <cellStyle name="Calculation 2 3 5 3 2 5" xfId="5272"/>
    <cellStyle name="Calculation 2 3 5 3 2 6" xfId="5273"/>
    <cellStyle name="Calculation 2 3 5 3 2 7" xfId="5274"/>
    <cellStyle name="Calculation 2 3 5 3 3" xfId="5275"/>
    <cellStyle name="Calculation 2 3 5 3 4" xfId="5276"/>
    <cellStyle name="Calculation 2 3 5 3 5" xfId="5277"/>
    <cellStyle name="Calculation 2 3 5 4" xfId="5278"/>
    <cellStyle name="Calculation 2 3 5 4 2" xfId="5279"/>
    <cellStyle name="Calculation 2 3 5 4 2 2" xfId="5280"/>
    <cellStyle name="Calculation 2 3 5 4 2 3" xfId="5281"/>
    <cellStyle name="Calculation 2 3 5 4 2 4" xfId="5282"/>
    <cellStyle name="Calculation 2 3 5 4 2 5" xfId="5283"/>
    <cellStyle name="Calculation 2 3 5 4 2 6" xfId="5284"/>
    <cellStyle name="Calculation 2 3 5 4 2 7" xfId="5285"/>
    <cellStyle name="Calculation 2 3 5 4 3" xfId="5286"/>
    <cellStyle name="Calculation 2 3 5 4 4" xfId="5287"/>
    <cellStyle name="Calculation 2 3 5 4 5" xfId="5288"/>
    <cellStyle name="Calculation 2 3 5 5" xfId="5289"/>
    <cellStyle name="Calculation 2 3 5 5 2" xfId="5290"/>
    <cellStyle name="Calculation 2 3 5 5 2 2" xfId="5291"/>
    <cellStyle name="Calculation 2 3 5 5 2 3" xfId="5292"/>
    <cellStyle name="Calculation 2 3 5 5 2 4" xfId="5293"/>
    <cellStyle name="Calculation 2 3 5 5 2 5" xfId="5294"/>
    <cellStyle name="Calculation 2 3 5 5 2 6" xfId="5295"/>
    <cellStyle name="Calculation 2 3 5 5 2 7" xfId="5296"/>
    <cellStyle name="Calculation 2 3 5 5 3" xfId="5297"/>
    <cellStyle name="Calculation 2 3 5 5 4" xfId="5298"/>
    <cellStyle name="Calculation 2 3 5 5 5" xfId="5299"/>
    <cellStyle name="Calculation 2 3 5 6" xfId="5300"/>
    <cellStyle name="Calculation 2 3 5 6 2" xfId="5301"/>
    <cellStyle name="Calculation 2 3 5 6 3" xfId="5302"/>
    <cellStyle name="Calculation 2 3 5 6 4" xfId="5303"/>
    <cellStyle name="Calculation 2 3 5 6 5" xfId="5304"/>
    <cellStyle name="Calculation 2 3 5 6 6" xfId="5305"/>
    <cellStyle name="Calculation 2 3 5 6 7" xfId="5306"/>
    <cellStyle name="Calculation 2 3 5 6 8" xfId="5307"/>
    <cellStyle name="Calculation 2 3 5 7" xfId="5308"/>
    <cellStyle name="Calculation 2 3 5 7 2" xfId="5309"/>
    <cellStyle name="Calculation 2 3 5 7 3" xfId="5310"/>
    <cellStyle name="Calculation 2 3 5 7 4" xfId="5311"/>
    <cellStyle name="Calculation 2 3 5 7 5" xfId="5312"/>
    <cellStyle name="Calculation 2 3 5 7 6" xfId="5313"/>
    <cellStyle name="Calculation 2 3 5 7 7" xfId="5314"/>
    <cellStyle name="Calculation 2 3 5 8" xfId="5315"/>
    <cellStyle name="Calculation 2 3 5 8 2" xfId="5316"/>
    <cellStyle name="Calculation 2 3 5 8 3" xfId="5317"/>
    <cellStyle name="Calculation 2 3 5 8 4" xfId="5318"/>
    <cellStyle name="Calculation 2 3 5 8 5" xfId="5319"/>
    <cellStyle name="Calculation 2 3 5 9" xfId="5320"/>
    <cellStyle name="Calculation 2 3 5 9 2" xfId="5321"/>
    <cellStyle name="Calculation 2 3 5 9 3" xfId="5322"/>
    <cellStyle name="Calculation 2 3 5 9 4" xfId="5323"/>
    <cellStyle name="Calculation 2 3 5 9 5" xfId="5324"/>
    <cellStyle name="Calculation 2 3 6" xfId="5325"/>
    <cellStyle name="Calculation 2 3 6 10" xfId="5326"/>
    <cellStyle name="Calculation 2 3 6 2" xfId="5327"/>
    <cellStyle name="Calculation 2 3 6 2 2" xfId="5328"/>
    <cellStyle name="Calculation 2 3 6 2 2 2" xfId="5329"/>
    <cellStyle name="Calculation 2 3 6 2 2 3" xfId="5330"/>
    <cellStyle name="Calculation 2 3 6 2 2 4" xfId="5331"/>
    <cellStyle name="Calculation 2 3 6 2 2 5" xfId="5332"/>
    <cellStyle name="Calculation 2 3 6 2 2 6" xfId="5333"/>
    <cellStyle name="Calculation 2 3 6 2 2 7" xfId="5334"/>
    <cellStyle name="Calculation 2 3 6 2 3" xfId="5335"/>
    <cellStyle name="Calculation 2 3 6 2 4" xfId="5336"/>
    <cellStyle name="Calculation 2 3 6 3" xfId="5337"/>
    <cellStyle name="Calculation 2 3 6 3 2" xfId="5338"/>
    <cellStyle name="Calculation 2 3 6 3 2 2" xfId="5339"/>
    <cellStyle name="Calculation 2 3 6 3 2 3" xfId="5340"/>
    <cellStyle name="Calculation 2 3 6 3 2 4" xfId="5341"/>
    <cellStyle name="Calculation 2 3 6 3 2 5" xfId="5342"/>
    <cellStyle name="Calculation 2 3 6 3 2 6" xfId="5343"/>
    <cellStyle name="Calculation 2 3 6 3 2 7" xfId="5344"/>
    <cellStyle name="Calculation 2 3 6 3 3" xfId="5345"/>
    <cellStyle name="Calculation 2 3 6 3 4" xfId="5346"/>
    <cellStyle name="Calculation 2 3 6 4" xfId="5347"/>
    <cellStyle name="Calculation 2 3 6 4 2" xfId="5348"/>
    <cellStyle name="Calculation 2 3 6 4 2 2" xfId="5349"/>
    <cellStyle name="Calculation 2 3 6 4 2 3" xfId="5350"/>
    <cellStyle name="Calculation 2 3 6 4 2 4" xfId="5351"/>
    <cellStyle name="Calculation 2 3 6 4 2 5" xfId="5352"/>
    <cellStyle name="Calculation 2 3 6 4 2 6" xfId="5353"/>
    <cellStyle name="Calculation 2 3 6 4 2 7" xfId="5354"/>
    <cellStyle name="Calculation 2 3 6 4 3" xfId="5355"/>
    <cellStyle name="Calculation 2 3 6 4 4" xfId="5356"/>
    <cellStyle name="Calculation 2 3 6 5" xfId="5357"/>
    <cellStyle name="Calculation 2 3 6 5 2" xfId="5358"/>
    <cellStyle name="Calculation 2 3 6 5 3" xfId="5359"/>
    <cellStyle name="Calculation 2 3 6 5 4" xfId="5360"/>
    <cellStyle name="Calculation 2 3 6 5 5" xfId="5361"/>
    <cellStyle name="Calculation 2 3 6 5 6" xfId="5362"/>
    <cellStyle name="Calculation 2 3 6 5 7" xfId="5363"/>
    <cellStyle name="Calculation 2 3 6 5 8" xfId="5364"/>
    <cellStyle name="Calculation 2 3 6 6" xfId="5365"/>
    <cellStyle name="Calculation 2 3 6 6 2" xfId="5366"/>
    <cellStyle name="Calculation 2 3 6 6 3" xfId="5367"/>
    <cellStyle name="Calculation 2 3 6 6 4" xfId="5368"/>
    <cellStyle name="Calculation 2 3 6 6 5" xfId="5369"/>
    <cellStyle name="Calculation 2 3 6 6 6" xfId="5370"/>
    <cellStyle name="Calculation 2 3 6 6 7" xfId="5371"/>
    <cellStyle name="Calculation 2 3 6 7" xfId="5372"/>
    <cellStyle name="Calculation 2 3 6 8" xfId="5373"/>
    <cellStyle name="Calculation 2 3 6 9" xfId="5374"/>
    <cellStyle name="Calculation 2 3 7" xfId="5375"/>
    <cellStyle name="Calculation 2 3 7 10" xfId="5376"/>
    <cellStyle name="Calculation 2 3 7 2" xfId="5377"/>
    <cellStyle name="Calculation 2 3 7 2 2" xfId="5378"/>
    <cellStyle name="Calculation 2 3 7 2 2 2" xfId="5379"/>
    <cellStyle name="Calculation 2 3 7 2 2 3" xfId="5380"/>
    <cellStyle name="Calculation 2 3 7 2 2 4" xfId="5381"/>
    <cellStyle name="Calculation 2 3 7 2 2 5" xfId="5382"/>
    <cellStyle name="Calculation 2 3 7 2 2 6" xfId="5383"/>
    <cellStyle name="Calculation 2 3 7 2 2 7" xfId="5384"/>
    <cellStyle name="Calculation 2 3 7 2 3" xfId="5385"/>
    <cellStyle name="Calculation 2 3 7 2 4" xfId="5386"/>
    <cellStyle name="Calculation 2 3 7 3" xfId="5387"/>
    <cellStyle name="Calculation 2 3 7 3 2" xfId="5388"/>
    <cellStyle name="Calculation 2 3 7 3 2 2" xfId="5389"/>
    <cellStyle name="Calculation 2 3 7 3 2 3" xfId="5390"/>
    <cellStyle name="Calculation 2 3 7 3 2 4" xfId="5391"/>
    <cellStyle name="Calculation 2 3 7 3 2 5" xfId="5392"/>
    <cellStyle name="Calculation 2 3 7 3 2 6" xfId="5393"/>
    <cellStyle name="Calculation 2 3 7 3 2 7" xfId="5394"/>
    <cellStyle name="Calculation 2 3 7 3 3" xfId="5395"/>
    <cellStyle name="Calculation 2 3 7 3 4" xfId="5396"/>
    <cellStyle name="Calculation 2 3 7 4" xfId="5397"/>
    <cellStyle name="Calculation 2 3 7 4 2" xfId="5398"/>
    <cellStyle name="Calculation 2 3 7 4 2 2" xfId="5399"/>
    <cellStyle name="Calculation 2 3 7 4 2 3" xfId="5400"/>
    <cellStyle name="Calculation 2 3 7 4 2 4" xfId="5401"/>
    <cellStyle name="Calculation 2 3 7 4 2 5" xfId="5402"/>
    <cellStyle name="Calculation 2 3 7 4 2 6" xfId="5403"/>
    <cellStyle name="Calculation 2 3 7 4 2 7" xfId="5404"/>
    <cellStyle name="Calculation 2 3 7 4 3" xfId="5405"/>
    <cellStyle name="Calculation 2 3 7 4 4" xfId="5406"/>
    <cellStyle name="Calculation 2 3 7 5" xfId="5407"/>
    <cellStyle name="Calculation 2 3 7 5 2" xfId="5408"/>
    <cellStyle name="Calculation 2 3 7 5 3" xfId="5409"/>
    <cellStyle name="Calculation 2 3 7 5 4" xfId="5410"/>
    <cellStyle name="Calculation 2 3 7 5 5" xfId="5411"/>
    <cellStyle name="Calculation 2 3 7 5 6" xfId="5412"/>
    <cellStyle name="Calculation 2 3 7 5 7" xfId="5413"/>
    <cellStyle name="Calculation 2 3 7 5 8" xfId="5414"/>
    <cellStyle name="Calculation 2 3 7 6" xfId="5415"/>
    <cellStyle name="Calculation 2 3 7 6 2" xfId="5416"/>
    <cellStyle name="Calculation 2 3 7 6 3" xfId="5417"/>
    <cellStyle name="Calculation 2 3 7 6 4" xfId="5418"/>
    <cellStyle name="Calculation 2 3 7 6 5" xfId="5419"/>
    <cellStyle name="Calculation 2 3 7 6 6" xfId="5420"/>
    <cellStyle name="Calculation 2 3 7 6 7" xfId="5421"/>
    <cellStyle name="Calculation 2 3 7 7" xfId="5422"/>
    <cellStyle name="Calculation 2 3 7 8" xfId="5423"/>
    <cellStyle name="Calculation 2 3 7 9" xfId="5424"/>
    <cellStyle name="Calculation 2 3 8" xfId="5425"/>
    <cellStyle name="Calculation 2 3 8 2" xfId="5426"/>
    <cellStyle name="Calculation 2 3 8 2 2" xfId="5427"/>
    <cellStyle name="Calculation 2 3 8 2 3" xfId="5428"/>
    <cellStyle name="Calculation 2 3 8 2 4" xfId="5429"/>
    <cellStyle name="Calculation 2 3 8 2 5" xfId="5430"/>
    <cellStyle name="Calculation 2 3 8 2 6" xfId="5431"/>
    <cellStyle name="Calculation 2 3 8 2 7" xfId="5432"/>
    <cellStyle name="Calculation 2 3 8 3" xfId="5433"/>
    <cellStyle name="Calculation 2 3 8 4" xfId="5434"/>
    <cellStyle name="Calculation 2 3 8 5" xfId="5435"/>
    <cellStyle name="Calculation 2 3 9" xfId="5436"/>
    <cellStyle name="Calculation 2 3 9 2" xfId="5437"/>
    <cellStyle name="Calculation 2 3 9 2 2" xfId="5438"/>
    <cellStyle name="Calculation 2 3 9 2 3" xfId="5439"/>
    <cellStyle name="Calculation 2 3 9 2 4" xfId="5440"/>
    <cellStyle name="Calculation 2 3 9 2 5" xfId="5441"/>
    <cellStyle name="Calculation 2 3 9 2 6" xfId="5442"/>
    <cellStyle name="Calculation 2 3 9 2 7" xfId="5443"/>
    <cellStyle name="Calculation 2 3 9 3" xfId="5444"/>
    <cellStyle name="Calculation 2 3 9 4" xfId="5445"/>
    <cellStyle name="Calculation 2 3 9 5" xfId="5446"/>
    <cellStyle name="Calculation 2 4" xfId="5447"/>
    <cellStyle name="Calculation 2 4 10" xfId="5448"/>
    <cellStyle name="Calculation 2 4 10 2" xfId="5449"/>
    <cellStyle name="Calculation 2 4 10 2 2" xfId="5450"/>
    <cellStyle name="Calculation 2 4 10 2 3" xfId="5451"/>
    <cellStyle name="Calculation 2 4 10 2 4" xfId="5452"/>
    <cellStyle name="Calculation 2 4 10 2 5" xfId="5453"/>
    <cellStyle name="Calculation 2 4 10 2 6" xfId="5454"/>
    <cellStyle name="Calculation 2 4 10 2 7" xfId="5455"/>
    <cellStyle name="Calculation 2 4 10 3" xfId="5456"/>
    <cellStyle name="Calculation 2 4 10 4" xfId="5457"/>
    <cellStyle name="Calculation 2 4 10 5" xfId="5458"/>
    <cellStyle name="Calculation 2 4 11" xfId="5459"/>
    <cellStyle name="Calculation 2 4 11 2" xfId="5460"/>
    <cellStyle name="Calculation 2 4 11 2 2" xfId="5461"/>
    <cellStyle name="Calculation 2 4 11 2 3" xfId="5462"/>
    <cellStyle name="Calculation 2 4 11 2 4" xfId="5463"/>
    <cellStyle name="Calculation 2 4 11 2 5" xfId="5464"/>
    <cellStyle name="Calculation 2 4 11 2 6" xfId="5465"/>
    <cellStyle name="Calculation 2 4 11 2 7" xfId="5466"/>
    <cellStyle name="Calculation 2 4 11 3" xfId="5467"/>
    <cellStyle name="Calculation 2 4 11 4" xfId="5468"/>
    <cellStyle name="Calculation 2 4 11 5" xfId="5469"/>
    <cellStyle name="Calculation 2 4 12" xfId="5470"/>
    <cellStyle name="Calculation 2 4 12 2" xfId="5471"/>
    <cellStyle name="Calculation 2 4 12 3" xfId="5472"/>
    <cellStyle name="Calculation 2 4 12 4" xfId="5473"/>
    <cellStyle name="Calculation 2 4 12 5" xfId="5474"/>
    <cellStyle name="Calculation 2 4 12 6" xfId="5475"/>
    <cellStyle name="Calculation 2 4 12 7" xfId="5476"/>
    <cellStyle name="Calculation 2 4 12 8" xfId="5477"/>
    <cellStyle name="Calculation 2 4 13" xfId="5478"/>
    <cellStyle name="Calculation 2 4 13 2" xfId="5479"/>
    <cellStyle name="Calculation 2 4 13 3" xfId="5480"/>
    <cellStyle name="Calculation 2 4 13 4" xfId="5481"/>
    <cellStyle name="Calculation 2 4 13 5" xfId="5482"/>
    <cellStyle name="Calculation 2 4 13 6" xfId="5483"/>
    <cellStyle name="Calculation 2 4 13 7" xfId="5484"/>
    <cellStyle name="Calculation 2 4 14" xfId="5485"/>
    <cellStyle name="Calculation 2 4 14 2" xfId="5486"/>
    <cellStyle name="Calculation 2 4 14 3" xfId="5487"/>
    <cellStyle name="Calculation 2 4 14 4" xfId="5488"/>
    <cellStyle name="Calculation 2 4 14 5" xfId="5489"/>
    <cellStyle name="Calculation 2 4 15" xfId="5490"/>
    <cellStyle name="Calculation 2 4 15 2" xfId="5491"/>
    <cellStyle name="Calculation 2 4 15 3" xfId="5492"/>
    <cellStyle name="Calculation 2 4 15 4" xfId="5493"/>
    <cellStyle name="Calculation 2 4 15 5" xfId="5494"/>
    <cellStyle name="Calculation 2 4 16" xfId="5495"/>
    <cellStyle name="Calculation 2 4 16 2" xfId="5496"/>
    <cellStyle name="Calculation 2 4 16 3" xfId="5497"/>
    <cellStyle name="Calculation 2 4 16 4" xfId="5498"/>
    <cellStyle name="Calculation 2 4 16 5" xfId="5499"/>
    <cellStyle name="Calculation 2 4 17" xfId="5500"/>
    <cellStyle name="Calculation 2 4 17 2" xfId="5501"/>
    <cellStyle name="Calculation 2 4 17 3" xfId="5502"/>
    <cellStyle name="Calculation 2 4 17 4" xfId="5503"/>
    <cellStyle name="Calculation 2 4 17 5" xfId="5504"/>
    <cellStyle name="Calculation 2 4 18" xfId="5505"/>
    <cellStyle name="Calculation 2 4 19" xfId="5506"/>
    <cellStyle name="Calculation 2 4 2" xfId="5507"/>
    <cellStyle name="Calculation 2 4 2 10" xfId="5508"/>
    <cellStyle name="Calculation 2 4 2 10 2" xfId="5509"/>
    <cellStyle name="Calculation 2 4 2 10 3" xfId="5510"/>
    <cellStyle name="Calculation 2 4 2 10 4" xfId="5511"/>
    <cellStyle name="Calculation 2 4 2 10 5" xfId="5512"/>
    <cellStyle name="Calculation 2 4 2 10 6" xfId="5513"/>
    <cellStyle name="Calculation 2 4 2 10 7" xfId="5514"/>
    <cellStyle name="Calculation 2 4 2 10 8" xfId="5515"/>
    <cellStyle name="Calculation 2 4 2 11" xfId="5516"/>
    <cellStyle name="Calculation 2 4 2 11 2" xfId="5517"/>
    <cellStyle name="Calculation 2 4 2 11 3" xfId="5518"/>
    <cellStyle name="Calculation 2 4 2 11 4" xfId="5519"/>
    <cellStyle name="Calculation 2 4 2 11 5" xfId="5520"/>
    <cellStyle name="Calculation 2 4 2 11 6" xfId="5521"/>
    <cellStyle name="Calculation 2 4 2 11 7" xfId="5522"/>
    <cellStyle name="Calculation 2 4 2 12" xfId="5523"/>
    <cellStyle name="Calculation 2 4 2 12 2" xfId="5524"/>
    <cellStyle name="Calculation 2 4 2 12 3" xfId="5525"/>
    <cellStyle name="Calculation 2 4 2 12 4" xfId="5526"/>
    <cellStyle name="Calculation 2 4 2 12 5" xfId="5527"/>
    <cellStyle name="Calculation 2 4 2 13" xfId="5528"/>
    <cellStyle name="Calculation 2 4 2 13 2" xfId="5529"/>
    <cellStyle name="Calculation 2 4 2 13 3" xfId="5530"/>
    <cellStyle name="Calculation 2 4 2 13 4" xfId="5531"/>
    <cellStyle name="Calculation 2 4 2 13 5" xfId="5532"/>
    <cellStyle name="Calculation 2 4 2 14" xfId="5533"/>
    <cellStyle name="Calculation 2 4 2 14 2" xfId="5534"/>
    <cellStyle name="Calculation 2 4 2 14 3" xfId="5535"/>
    <cellStyle name="Calculation 2 4 2 14 4" xfId="5536"/>
    <cellStyle name="Calculation 2 4 2 14 5" xfId="5537"/>
    <cellStyle name="Calculation 2 4 2 15" xfId="5538"/>
    <cellStyle name="Calculation 2 4 2 15 2" xfId="5539"/>
    <cellStyle name="Calculation 2 4 2 15 3" xfId="5540"/>
    <cellStyle name="Calculation 2 4 2 15 4" xfId="5541"/>
    <cellStyle name="Calculation 2 4 2 15 5" xfId="5542"/>
    <cellStyle name="Calculation 2 4 2 16" xfId="5543"/>
    <cellStyle name="Calculation 2 4 2 17" xfId="5544"/>
    <cellStyle name="Calculation 2 4 2 18" xfId="5545"/>
    <cellStyle name="Calculation 2 4 2 19" xfId="5546"/>
    <cellStyle name="Calculation 2 4 2 2" xfId="5547"/>
    <cellStyle name="Calculation 2 4 2 2 10" xfId="5548"/>
    <cellStyle name="Calculation 2 4 2 2 10 2" xfId="5549"/>
    <cellStyle name="Calculation 2 4 2 2 10 3" xfId="5550"/>
    <cellStyle name="Calculation 2 4 2 2 10 4" xfId="5551"/>
    <cellStyle name="Calculation 2 4 2 2 10 5" xfId="5552"/>
    <cellStyle name="Calculation 2 4 2 2 10 6" xfId="5553"/>
    <cellStyle name="Calculation 2 4 2 2 10 7" xfId="5554"/>
    <cellStyle name="Calculation 2 4 2 2 11" xfId="5555"/>
    <cellStyle name="Calculation 2 4 2 2 11 2" xfId="5556"/>
    <cellStyle name="Calculation 2 4 2 2 11 3" xfId="5557"/>
    <cellStyle name="Calculation 2 4 2 2 11 4" xfId="5558"/>
    <cellStyle name="Calculation 2 4 2 2 11 5" xfId="5559"/>
    <cellStyle name="Calculation 2 4 2 2 12" xfId="5560"/>
    <cellStyle name="Calculation 2 4 2 2 12 2" xfId="5561"/>
    <cellStyle name="Calculation 2 4 2 2 12 3" xfId="5562"/>
    <cellStyle name="Calculation 2 4 2 2 12 4" xfId="5563"/>
    <cellStyle name="Calculation 2 4 2 2 12 5" xfId="5564"/>
    <cellStyle name="Calculation 2 4 2 2 13" xfId="5565"/>
    <cellStyle name="Calculation 2 4 2 2 13 2" xfId="5566"/>
    <cellStyle name="Calculation 2 4 2 2 13 3" xfId="5567"/>
    <cellStyle name="Calculation 2 4 2 2 13 4" xfId="5568"/>
    <cellStyle name="Calculation 2 4 2 2 13 5" xfId="5569"/>
    <cellStyle name="Calculation 2 4 2 2 14" xfId="5570"/>
    <cellStyle name="Calculation 2 4 2 2 14 2" xfId="5571"/>
    <cellStyle name="Calculation 2 4 2 2 14 3" xfId="5572"/>
    <cellStyle name="Calculation 2 4 2 2 14 4" xfId="5573"/>
    <cellStyle name="Calculation 2 4 2 2 14 5" xfId="5574"/>
    <cellStyle name="Calculation 2 4 2 2 15" xfId="5575"/>
    <cellStyle name="Calculation 2 4 2 2 15 2" xfId="5576"/>
    <cellStyle name="Calculation 2 4 2 2 15 3" xfId="5577"/>
    <cellStyle name="Calculation 2 4 2 2 15 4" xfId="5578"/>
    <cellStyle name="Calculation 2 4 2 2 15 5" xfId="5579"/>
    <cellStyle name="Calculation 2 4 2 2 16" xfId="5580"/>
    <cellStyle name="Calculation 2 4 2 2 16 2" xfId="5581"/>
    <cellStyle name="Calculation 2 4 2 2 16 3" xfId="5582"/>
    <cellStyle name="Calculation 2 4 2 2 16 4" xfId="5583"/>
    <cellStyle name="Calculation 2 4 2 2 16 5" xfId="5584"/>
    <cellStyle name="Calculation 2 4 2 2 17" xfId="5585"/>
    <cellStyle name="Calculation 2 4 2 2 17 2" xfId="5586"/>
    <cellStyle name="Calculation 2 4 2 2 17 3" xfId="5587"/>
    <cellStyle name="Calculation 2 4 2 2 17 4" xfId="5588"/>
    <cellStyle name="Calculation 2 4 2 2 17 5" xfId="5589"/>
    <cellStyle name="Calculation 2 4 2 2 18" xfId="5590"/>
    <cellStyle name="Calculation 2 4 2 2 2" xfId="5591"/>
    <cellStyle name="Calculation 2 4 2 2 2 10" xfId="5592"/>
    <cellStyle name="Calculation 2 4 2 2 2 10 2" xfId="5593"/>
    <cellStyle name="Calculation 2 4 2 2 2 10 3" xfId="5594"/>
    <cellStyle name="Calculation 2 4 2 2 2 10 4" xfId="5595"/>
    <cellStyle name="Calculation 2 4 2 2 2 10 5" xfId="5596"/>
    <cellStyle name="Calculation 2 4 2 2 2 11" xfId="5597"/>
    <cellStyle name="Calculation 2 4 2 2 2 11 2" xfId="5598"/>
    <cellStyle name="Calculation 2 4 2 2 2 11 3" xfId="5599"/>
    <cellStyle name="Calculation 2 4 2 2 2 11 4" xfId="5600"/>
    <cellStyle name="Calculation 2 4 2 2 2 11 5" xfId="5601"/>
    <cellStyle name="Calculation 2 4 2 2 2 12" xfId="5602"/>
    <cellStyle name="Calculation 2 4 2 2 2 12 2" xfId="5603"/>
    <cellStyle name="Calculation 2 4 2 2 2 12 3" xfId="5604"/>
    <cellStyle name="Calculation 2 4 2 2 2 12 4" xfId="5605"/>
    <cellStyle name="Calculation 2 4 2 2 2 12 5" xfId="5606"/>
    <cellStyle name="Calculation 2 4 2 2 2 13" xfId="5607"/>
    <cellStyle name="Calculation 2 4 2 2 2 13 2" xfId="5608"/>
    <cellStyle name="Calculation 2 4 2 2 2 13 3" xfId="5609"/>
    <cellStyle name="Calculation 2 4 2 2 2 13 4" xfId="5610"/>
    <cellStyle name="Calculation 2 4 2 2 2 13 5" xfId="5611"/>
    <cellStyle name="Calculation 2 4 2 2 2 14" xfId="5612"/>
    <cellStyle name="Calculation 2 4 2 2 2 14 2" xfId="5613"/>
    <cellStyle name="Calculation 2 4 2 2 2 14 3" xfId="5614"/>
    <cellStyle name="Calculation 2 4 2 2 2 14 4" xfId="5615"/>
    <cellStyle name="Calculation 2 4 2 2 2 14 5" xfId="5616"/>
    <cellStyle name="Calculation 2 4 2 2 2 15" xfId="5617"/>
    <cellStyle name="Calculation 2 4 2 2 2 15 2" xfId="5618"/>
    <cellStyle name="Calculation 2 4 2 2 2 15 3" xfId="5619"/>
    <cellStyle name="Calculation 2 4 2 2 2 15 4" xfId="5620"/>
    <cellStyle name="Calculation 2 4 2 2 2 15 5" xfId="5621"/>
    <cellStyle name="Calculation 2 4 2 2 2 16" xfId="5622"/>
    <cellStyle name="Calculation 2 4 2 2 2 16 2" xfId="5623"/>
    <cellStyle name="Calculation 2 4 2 2 2 16 3" xfId="5624"/>
    <cellStyle name="Calculation 2 4 2 2 2 16 4" xfId="5625"/>
    <cellStyle name="Calculation 2 4 2 2 2 16 5" xfId="5626"/>
    <cellStyle name="Calculation 2 4 2 2 2 17" xfId="5627"/>
    <cellStyle name="Calculation 2 4 2 2 2 17 2" xfId="5628"/>
    <cellStyle name="Calculation 2 4 2 2 2 17 3" xfId="5629"/>
    <cellStyle name="Calculation 2 4 2 2 2 17 4" xfId="5630"/>
    <cellStyle name="Calculation 2 4 2 2 2 17 5" xfId="5631"/>
    <cellStyle name="Calculation 2 4 2 2 2 18" xfId="5632"/>
    <cellStyle name="Calculation 2 4 2 2 2 2" xfId="5633"/>
    <cellStyle name="Calculation 2 4 2 2 2 2 10" xfId="5634"/>
    <cellStyle name="Calculation 2 4 2 2 2 2 2" xfId="5635"/>
    <cellStyle name="Calculation 2 4 2 2 2 2 2 2" xfId="5636"/>
    <cellStyle name="Calculation 2 4 2 2 2 2 2 2 2" xfId="5637"/>
    <cellStyle name="Calculation 2 4 2 2 2 2 2 2 3" xfId="5638"/>
    <cellStyle name="Calculation 2 4 2 2 2 2 2 2 4" xfId="5639"/>
    <cellStyle name="Calculation 2 4 2 2 2 2 2 2 5" xfId="5640"/>
    <cellStyle name="Calculation 2 4 2 2 2 2 2 2 6" xfId="5641"/>
    <cellStyle name="Calculation 2 4 2 2 2 2 2 2 7" xfId="5642"/>
    <cellStyle name="Calculation 2 4 2 2 2 2 2 3" xfId="5643"/>
    <cellStyle name="Calculation 2 4 2 2 2 2 2 4" xfId="5644"/>
    <cellStyle name="Calculation 2 4 2 2 2 2 3" xfId="5645"/>
    <cellStyle name="Calculation 2 4 2 2 2 2 3 2" xfId="5646"/>
    <cellStyle name="Calculation 2 4 2 2 2 2 3 2 2" xfId="5647"/>
    <cellStyle name="Calculation 2 4 2 2 2 2 3 2 3" xfId="5648"/>
    <cellStyle name="Calculation 2 4 2 2 2 2 3 2 4" xfId="5649"/>
    <cellStyle name="Calculation 2 4 2 2 2 2 3 2 5" xfId="5650"/>
    <cellStyle name="Calculation 2 4 2 2 2 2 3 2 6" xfId="5651"/>
    <cellStyle name="Calculation 2 4 2 2 2 2 3 2 7" xfId="5652"/>
    <cellStyle name="Calculation 2 4 2 2 2 2 3 3" xfId="5653"/>
    <cellStyle name="Calculation 2 4 2 2 2 2 3 4" xfId="5654"/>
    <cellStyle name="Calculation 2 4 2 2 2 2 4" xfId="5655"/>
    <cellStyle name="Calculation 2 4 2 2 2 2 4 2" xfId="5656"/>
    <cellStyle name="Calculation 2 4 2 2 2 2 4 2 2" xfId="5657"/>
    <cellStyle name="Calculation 2 4 2 2 2 2 4 2 3" xfId="5658"/>
    <cellStyle name="Calculation 2 4 2 2 2 2 4 2 4" xfId="5659"/>
    <cellStyle name="Calculation 2 4 2 2 2 2 4 2 5" xfId="5660"/>
    <cellStyle name="Calculation 2 4 2 2 2 2 4 2 6" xfId="5661"/>
    <cellStyle name="Calculation 2 4 2 2 2 2 4 2 7" xfId="5662"/>
    <cellStyle name="Calculation 2 4 2 2 2 2 4 3" xfId="5663"/>
    <cellStyle name="Calculation 2 4 2 2 2 2 4 4" xfId="5664"/>
    <cellStyle name="Calculation 2 4 2 2 2 2 5" xfId="5665"/>
    <cellStyle name="Calculation 2 4 2 2 2 2 5 2" xfId="5666"/>
    <cellStyle name="Calculation 2 4 2 2 2 2 5 3" xfId="5667"/>
    <cellStyle name="Calculation 2 4 2 2 2 2 5 4" xfId="5668"/>
    <cellStyle name="Calculation 2 4 2 2 2 2 5 5" xfId="5669"/>
    <cellStyle name="Calculation 2 4 2 2 2 2 5 6" xfId="5670"/>
    <cellStyle name="Calculation 2 4 2 2 2 2 5 7" xfId="5671"/>
    <cellStyle name="Calculation 2 4 2 2 2 2 5 8" xfId="5672"/>
    <cellStyle name="Calculation 2 4 2 2 2 2 6" xfId="5673"/>
    <cellStyle name="Calculation 2 4 2 2 2 2 6 2" xfId="5674"/>
    <cellStyle name="Calculation 2 4 2 2 2 2 6 3" xfId="5675"/>
    <cellStyle name="Calculation 2 4 2 2 2 2 6 4" xfId="5676"/>
    <cellStyle name="Calculation 2 4 2 2 2 2 6 5" xfId="5677"/>
    <cellStyle name="Calculation 2 4 2 2 2 2 6 6" xfId="5678"/>
    <cellStyle name="Calculation 2 4 2 2 2 2 6 7" xfId="5679"/>
    <cellStyle name="Calculation 2 4 2 2 2 2 7" xfId="5680"/>
    <cellStyle name="Calculation 2 4 2 2 2 2 8" xfId="5681"/>
    <cellStyle name="Calculation 2 4 2 2 2 2 9" xfId="5682"/>
    <cellStyle name="Calculation 2 4 2 2 2 3" xfId="5683"/>
    <cellStyle name="Calculation 2 4 2 2 2 3 2" xfId="5684"/>
    <cellStyle name="Calculation 2 4 2 2 2 3 2 2" xfId="5685"/>
    <cellStyle name="Calculation 2 4 2 2 2 3 2 3" xfId="5686"/>
    <cellStyle name="Calculation 2 4 2 2 2 3 2 4" xfId="5687"/>
    <cellStyle name="Calculation 2 4 2 2 2 3 2 5" xfId="5688"/>
    <cellStyle name="Calculation 2 4 2 2 2 3 2 6" xfId="5689"/>
    <cellStyle name="Calculation 2 4 2 2 2 3 2 7" xfId="5690"/>
    <cellStyle name="Calculation 2 4 2 2 2 3 3" xfId="5691"/>
    <cellStyle name="Calculation 2 4 2 2 2 3 4" xfId="5692"/>
    <cellStyle name="Calculation 2 4 2 2 2 3 5" xfId="5693"/>
    <cellStyle name="Calculation 2 4 2 2 2 4" xfId="5694"/>
    <cellStyle name="Calculation 2 4 2 2 2 4 2" xfId="5695"/>
    <cellStyle name="Calculation 2 4 2 2 2 4 2 2" xfId="5696"/>
    <cellStyle name="Calculation 2 4 2 2 2 4 2 3" xfId="5697"/>
    <cellStyle name="Calculation 2 4 2 2 2 4 2 4" xfId="5698"/>
    <cellStyle name="Calculation 2 4 2 2 2 4 2 5" xfId="5699"/>
    <cellStyle name="Calculation 2 4 2 2 2 4 2 6" xfId="5700"/>
    <cellStyle name="Calculation 2 4 2 2 2 4 2 7" xfId="5701"/>
    <cellStyle name="Calculation 2 4 2 2 2 4 3" xfId="5702"/>
    <cellStyle name="Calculation 2 4 2 2 2 4 4" xfId="5703"/>
    <cellStyle name="Calculation 2 4 2 2 2 4 5" xfId="5704"/>
    <cellStyle name="Calculation 2 4 2 2 2 5" xfId="5705"/>
    <cellStyle name="Calculation 2 4 2 2 2 5 2" xfId="5706"/>
    <cellStyle name="Calculation 2 4 2 2 2 5 2 2" xfId="5707"/>
    <cellStyle name="Calculation 2 4 2 2 2 5 2 3" xfId="5708"/>
    <cellStyle name="Calculation 2 4 2 2 2 5 2 4" xfId="5709"/>
    <cellStyle name="Calculation 2 4 2 2 2 5 2 5" xfId="5710"/>
    <cellStyle name="Calculation 2 4 2 2 2 5 2 6" xfId="5711"/>
    <cellStyle name="Calculation 2 4 2 2 2 5 2 7" xfId="5712"/>
    <cellStyle name="Calculation 2 4 2 2 2 5 3" xfId="5713"/>
    <cellStyle name="Calculation 2 4 2 2 2 5 4" xfId="5714"/>
    <cellStyle name="Calculation 2 4 2 2 2 5 5" xfId="5715"/>
    <cellStyle name="Calculation 2 4 2 2 2 6" xfId="5716"/>
    <cellStyle name="Calculation 2 4 2 2 2 6 2" xfId="5717"/>
    <cellStyle name="Calculation 2 4 2 2 2 6 3" xfId="5718"/>
    <cellStyle name="Calculation 2 4 2 2 2 6 4" xfId="5719"/>
    <cellStyle name="Calculation 2 4 2 2 2 6 5" xfId="5720"/>
    <cellStyle name="Calculation 2 4 2 2 2 6 6" xfId="5721"/>
    <cellStyle name="Calculation 2 4 2 2 2 6 7" xfId="5722"/>
    <cellStyle name="Calculation 2 4 2 2 2 6 8" xfId="5723"/>
    <cellStyle name="Calculation 2 4 2 2 2 7" xfId="5724"/>
    <cellStyle name="Calculation 2 4 2 2 2 7 2" xfId="5725"/>
    <cellStyle name="Calculation 2 4 2 2 2 7 3" xfId="5726"/>
    <cellStyle name="Calculation 2 4 2 2 2 7 4" xfId="5727"/>
    <cellStyle name="Calculation 2 4 2 2 2 7 5" xfId="5728"/>
    <cellStyle name="Calculation 2 4 2 2 2 7 6" xfId="5729"/>
    <cellStyle name="Calculation 2 4 2 2 2 7 7" xfId="5730"/>
    <cellStyle name="Calculation 2 4 2 2 2 8" xfId="5731"/>
    <cellStyle name="Calculation 2 4 2 2 2 8 2" xfId="5732"/>
    <cellStyle name="Calculation 2 4 2 2 2 8 3" xfId="5733"/>
    <cellStyle name="Calculation 2 4 2 2 2 8 4" xfId="5734"/>
    <cellStyle name="Calculation 2 4 2 2 2 8 5" xfId="5735"/>
    <cellStyle name="Calculation 2 4 2 2 2 9" xfId="5736"/>
    <cellStyle name="Calculation 2 4 2 2 2 9 2" xfId="5737"/>
    <cellStyle name="Calculation 2 4 2 2 2 9 3" xfId="5738"/>
    <cellStyle name="Calculation 2 4 2 2 2 9 4" xfId="5739"/>
    <cellStyle name="Calculation 2 4 2 2 2 9 5" xfId="5740"/>
    <cellStyle name="Calculation 2 4 2 2 3" xfId="5741"/>
    <cellStyle name="Calculation 2 4 2 2 3 10" xfId="5742"/>
    <cellStyle name="Calculation 2 4 2 2 3 2" xfId="5743"/>
    <cellStyle name="Calculation 2 4 2 2 3 2 2" xfId="5744"/>
    <cellStyle name="Calculation 2 4 2 2 3 2 2 2" xfId="5745"/>
    <cellStyle name="Calculation 2 4 2 2 3 2 2 3" xfId="5746"/>
    <cellStyle name="Calculation 2 4 2 2 3 2 2 4" xfId="5747"/>
    <cellStyle name="Calculation 2 4 2 2 3 2 2 5" xfId="5748"/>
    <cellStyle name="Calculation 2 4 2 2 3 2 2 6" xfId="5749"/>
    <cellStyle name="Calculation 2 4 2 2 3 2 2 7" xfId="5750"/>
    <cellStyle name="Calculation 2 4 2 2 3 2 3" xfId="5751"/>
    <cellStyle name="Calculation 2 4 2 2 3 2 4" xfId="5752"/>
    <cellStyle name="Calculation 2 4 2 2 3 3" xfId="5753"/>
    <cellStyle name="Calculation 2 4 2 2 3 3 2" xfId="5754"/>
    <cellStyle name="Calculation 2 4 2 2 3 3 2 2" xfId="5755"/>
    <cellStyle name="Calculation 2 4 2 2 3 3 2 3" xfId="5756"/>
    <cellStyle name="Calculation 2 4 2 2 3 3 2 4" xfId="5757"/>
    <cellStyle name="Calculation 2 4 2 2 3 3 2 5" xfId="5758"/>
    <cellStyle name="Calculation 2 4 2 2 3 3 2 6" xfId="5759"/>
    <cellStyle name="Calculation 2 4 2 2 3 3 2 7" xfId="5760"/>
    <cellStyle name="Calculation 2 4 2 2 3 3 3" xfId="5761"/>
    <cellStyle name="Calculation 2 4 2 2 3 3 4" xfId="5762"/>
    <cellStyle name="Calculation 2 4 2 2 3 4" xfId="5763"/>
    <cellStyle name="Calculation 2 4 2 2 3 4 2" xfId="5764"/>
    <cellStyle name="Calculation 2 4 2 2 3 4 2 2" xfId="5765"/>
    <cellStyle name="Calculation 2 4 2 2 3 4 2 3" xfId="5766"/>
    <cellStyle name="Calculation 2 4 2 2 3 4 2 4" xfId="5767"/>
    <cellStyle name="Calculation 2 4 2 2 3 4 2 5" xfId="5768"/>
    <cellStyle name="Calculation 2 4 2 2 3 4 2 6" xfId="5769"/>
    <cellStyle name="Calculation 2 4 2 2 3 4 2 7" xfId="5770"/>
    <cellStyle name="Calculation 2 4 2 2 3 4 3" xfId="5771"/>
    <cellStyle name="Calculation 2 4 2 2 3 4 4" xfId="5772"/>
    <cellStyle name="Calculation 2 4 2 2 3 5" xfId="5773"/>
    <cellStyle name="Calculation 2 4 2 2 3 5 2" xfId="5774"/>
    <cellStyle name="Calculation 2 4 2 2 3 5 3" xfId="5775"/>
    <cellStyle name="Calculation 2 4 2 2 3 5 4" xfId="5776"/>
    <cellStyle name="Calculation 2 4 2 2 3 5 5" xfId="5777"/>
    <cellStyle name="Calculation 2 4 2 2 3 5 6" xfId="5778"/>
    <cellStyle name="Calculation 2 4 2 2 3 5 7" xfId="5779"/>
    <cellStyle name="Calculation 2 4 2 2 3 5 8" xfId="5780"/>
    <cellStyle name="Calculation 2 4 2 2 3 6" xfId="5781"/>
    <cellStyle name="Calculation 2 4 2 2 3 6 2" xfId="5782"/>
    <cellStyle name="Calculation 2 4 2 2 3 6 3" xfId="5783"/>
    <cellStyle name="Calculation 2 4 2 2 3 6 4" xfId="5784"/>
    <cellStyle name="Calculation 2 4 2 2 3 6 5" xfId="5785"/>
    <cellStyle name="Calculation 2 4 2 2 3 6 6" xfId="5786"/>
    <cellStyle name="Calculation 2 4 2 2 3 6 7" xfId="5787"/>
    <cellStyle name="Calculation 2 4 2 2 3 7" xfId="5788"/>
    <cellStyle name="Calculation 2 4 2 2 3 8" xfId="5789"/>
    <cellStyle name="Calculation 2 4 2 2 3 9" xfId="5790"/>
    <cellStyle name="Calculation 2 4 2 2 4" xfId="5791"/>
    <cellStyle name="Calculation 2 4 2 2 4 10" xfId="5792"/>
    <cellStyle name="Calculation 2 4 2 2 4 2" xfId="5793"/>
    <cellStyle name="Calculation 2 4 2 2 4 2 2" xfId="5794"/>
    <cellStyle name="Calculation 2 4 2 2 4 2 2 2" xfId="5795"/>
    <cellStyle name="Calculation 2 4 2 2 4 2 2 3" xfId="5796"/>
    <cellStyle name="Calculation 2 4 2 2 4 2 2 4" xfId="5797"/>
    <cellStyle name="Calculation 2 4 2 2 4 2 2 5" xfId="5798"/>
    <cellStyle name="Calculation 2 4 2 2 4 2 2 6" xfId="5799"/>
    <cellStyle name="Calculation 2 4 2 2 4 2 2 7" xfId="5800"/>
    <cellStyle name="Calculation 2 4 2 2 4 2 3" xfId="5801"/>
    <cellStyle name="Calculation 2 4 2 2 4 2 4" xfId="5802"/>
    <cellStyle name="Calculation 2 4 2 2 4 3" xfId="5803"/>
    <cellStyle name="Calculation 2 4 2 2 4 3 2" xfId="5804"/>
    <cellStyle name="Calculation 2 4 2 2 4 3 2 2" xfId="5805"/>
    <cellStyle name="Calculation 2 4 2 2 4 3 2 3" xfId="5806"/>
    <cellStyle name="Calculation 2 4 2 2 4 3 2 4" xfId="5807"/>
    <cellStyle name="Calculation 2 4 2 2 4 3 2 5" xfId="5808"/>
    <cellStyle name="Calculation 2 4 2 2 4 3 2 6" xfId="5809"/>
    <cellStyle name="Calculation 2 4 2 2 4 3 2 7" xfId="5810"/>
    <cellStyle name="Calculation 2 4 2 2 4 3 3" xfId="5811"/>
    <cellStyle name="Calculation 2 4 2 2 4 3 4" xfId="5812"/>
    <cellStyle name="Calculation 2 4 2 2 4 4" xfId="5813"/>
    <cellStyle name="Calculation 2 4 2 2 4 4 2" xfId="5814"/>
    <cellStyle name="Calculation 2 4 2 2 4 4 2 2" xfId="5815"/>
    <cellStyle name="Calculation 2 4 2 2 4 4 2 3" xfId="5816"/>
    <cellStyle name="Calculation 2 4 2 2 4 4 2 4" xfId="5817"/>
    <cellStyle name="Calculation 2 4 2 2 4 4 2 5" xfId="5818"/>
    <cellStyle name="Calculation 2 4 2 2 4 4 2 6" xfId="5819"/>
    <cellStyle name="Calculation 2 4 2 2 4 4 2 7" xfId="5820"/>
    <cellStyle name="Calculation 2 4 2 2 4 4 3" xfId="5821"/>
    <cellStyle name="Calculation 2 4 2 2 4 4 4" xfId="5822"/>
    <cellStyle name="Calculation 2 4 2 2 4 5" xfId="5823"/>
    <cellStyle name="Calculation 2 4 2 2 4 5 2" xfId="5824"/>
    <cellStyle name="Calculation 2 4 2 2 4 5 3" xfId="5825"/>
    <cellStyle name="Calculation 2 4 2 2 4 5 4" xfId="5826"/>
    <cellStyle name="Calculation 2 4 2 2 4 5 5" xfId="5827"/>
    <cellStyle name="Calculation 2 4 2 2 4 5 6" xfId="5828"/>
    <cellStyle name="Calculation 2 4 2 2 4 5 7" xfId="5829"/>
    <cellStyle name="Calculation 2 4 2 2 4 5 8" xfId="5830"/>
    <cellStyle name="Calculation 2 4 2 2 4 6" xfId="5831"/>
    <cellStyle name="Calculation 2 4 2 2 4 6 2" xfId="5832"/>
    <cellStyle name="Calculation 2 4 2 2 4 6 3" xfId="5833"/>
    <cellStyle name="Calculation 2 4 2 2 4 6 4" xfId="5834"/>
    <cellStyle name="Calculation 2 4 2 2 4 6 5" xfId="5835"/>
    <cellStyle name="Calculation 2 4 2 2 4 6 6" xfId="5836"/>
    <cellStyle name="Calculation 2 4 2 2 4 6 7" xfId="5837"/>
    <cellStyle name="Calculation 2 4 2 2 4 7" xfId="5838"/>
    <cellStyle name="Calculation 2 4 2 2 4 8" xfId="5839"/>
    <cellStyle name="Calculation 2 4 2 2 4 9" xfId="5840"/>
    <cellStyle name="Calculation 2 4 2 2 5" xfId="5841"/>
    <cellStyle name="Calculation 2 4 2 2 5 2" xfId="5842"/>
    <cellStyle name="Calculation 2 4 2 2 5 2 2" xfId="5843"/>
    <cellStyle name="Calculation 2 4 2 2 5 2 3" xfId="5844"/>
    <cellStyle name="Calculation 2 4 2 2 5 2 4" xfId="5845"/>
    <cellStyle name="Calculation 2 4 2 2 5 2 5" xfId="5846"/>
    <cellStyle name="Calculation 2 4 2 2 5 2 6" xfId="5847"/>
    <cellStyle name="Calculation 2 4 2 2 5 2 7" xfId="5848"/>
    <cellStyle name="Calculation 2 4 2 2 5 3" xfId="5849"/>
    <cellStyle name="Calculation 2 4 2 2 5 4" xfId="5850"/>
    <cellStyle name="Calculation 2 4 2 2 5 5" xfId="5851"/>
    <cellStyle name="Calculation 2 4 2 2 6" xfId="5852"/>
    <cellStyle name="Calculation 2 4 2 2 6 2" xfId="5853"/>
    <cellStyle name="Calculation 2 4 2 2 6 2 2" xfId="5854"/>
    <cellStyle name="Calculation 2 4 2 2 6 2 3" xfId="5855"/>
    <cellStyle name="Calculation 2 4 2 2 6 2 4" xfId="5856"/>
    <cellStyle name="Calculation 2 4 2 2 6 2 5" xfId="5857"/>
    <cellStyle name="Calculation 2 4 2 2 6 2 6" xfId="5858"/>
    <cellStyle name="Calculation 2 4 2 2 6 2 7" xfId="5859"/>
    <cellStyle name="Calculation 2 4 2 2 6 3" xfId="5860"/>
    <cellStyle name="Calculation 2 4 2 2 6 4" xfId="5861"/>
    <cellStyle name="Calculation 2 4 2 2 6 5" xfId="5862"/>
    <cellStyle name="Calculation 2 4 2 2 7" xfId="5863"/>
    <cellStyle name="Calculation 2 4 2 2 7 2" xfId="5864"/>
    <cellStyle name="Calculation 2 4 2 2 7 2 2" xfId="5865"/>
    <cellStyle name="Calculation 2 4 2 2 7 2 3" xfId="5866"/>
    <cellStyle name="Calculation 2 4 2 2 7 2 4" xfId="5867"/>
    <cellStyle name="Calculation 2 4 2 2 7 2 5" xfId="5868"/>
    <cellStyle name="Calculation 2 4 2 2 7 2 6" xfId="5869"/>
    <cellStyle name="Calculation 2 4 2 2 7 2 7" xfId="5870"/>
    <cellStyle name="Calculation 2 4 2 2 7 3" xfId="5871"/>
    <cellStyle name="Calculation 2 4 2 2 7 4" xfId="5872"/>
    <cellStyle name="Calculation 2 4 2 2 7 5" xfId="5873"/>
    <cellStyle name="Calculation 2 4 2 2 8" xfId="5874"/>
    <cellStyle name="Calculation 2 4 2 2 8 2" xfId="5875"/>
    <cellStyle name="Calculation 2 4 2 2 8 2 2" xfId="5876"/>
    <cellStyle name="Calculation 2 4 2 2 8 2 3" xfId="5877"/>
    <cellStyle name="Calculation 2 4 2 2 8 2 4" xfId="5878"/>
    <cellStyle name="Calculation 2 4 2 2 8 2 5" xfId="5879"/>
    <cellStyle name="Calculation 2 4 2 2 8 2 6" xfId="5880"/>
    <cellStyle name="Calculation 2 4 2 2 8 2 7" xfId="5881"/>
    <cellStyle name="Calculation 2 4 2 2 8 3" xfId="5882"/>
    <cellStyle name="Calculation 2 4 2 2 8 4" xfId="5883"/>
    <cellStyle name="Calculation 2 4 2 2 8 5" xfId="5884"/>
    <cellStyle name="Calculation 2 4 2 2 9" xfId="5885"/>
    <cellStyle name="Calculation 2 4 2 2 9 2" xfId="5886"/>
    <cellStyle name="Calculation 2 4 2 2 9 3" xfId="5887"/>
    <cellStyle name="Calculation 2 4 2 2 9 4" xfId="5888"/>
    <cellStyle name="Calculation 2 4 2 2 9 5" xfId="5889"/>
    <cellStyle name="Calculation 2 4 2 2 9 6" xfId="5890"/>
    <cellStyle name="Calculation 2 4 2 2 9 7" xfId="5891"/>
    <cellStyle name="Calculation 2 4 2 2 9 8" xfId="5892"/>
    <cellStyle name="Calculation 2 4 2 3" xfId="5893"/>
    <cellStyle name="Calculation 2 4 2 3 10" xfId="5894"/>
    <cellStyle name="Calculation 2 4 2 3 10 2" xfId="5895"/>
    <cellStyle name="Calculation 2 4 2 3 10 3" xfId="5896"/>
    <cellStyle name="Calculation 2 4 2 3 10 4" xfId="5897"/>
    <cellStyle name="Calculation 2 4 2 3 10 5" xfId="5898"/>
    <cellStyle name="Calculation 2 4 2 3 11" xfId="5899"/>
    <cellStyle name="Calculation 2 4 2 3 11 2" xfId="5900"/>
    <cellStyle name="Calculation 2 4 2 3 11 3" xfId="5901"/>
    <cellStyle name="Calculation 2 4 2 3 11 4" xfId="5902"/>
    <cellStyle name="Calculation 2 4 2 3 11 5" xfId="5903"/>
    <cellStyle name="Calculation 2 4 2 3 12" xfId="5904"/>
    <cellStyle name="Calculation 2 4 2 3 12 2" xfId="5905"/>
    <cellStyle name="Calculation 2 4 2 3 12 3" xfId="5906"/>
    <cellStyle name="Calculation 2 4 2 3 12 4" xfId="5907"/>
    <cellStyle name="Calculation 2 4 2 3 12 5" xfId="5908"/>
    <cellStyle name="Calculation 2 4 2 3 13" xfId="5909"/>
    <cellStyle name="Calculation 2 4 2 3 13 2" xfId="5910"/>
    <cellStyle name="Calculation 2 4 2 3 13 3" xfId="5911"/>
    <cellStyle name="Calculation 2 4 2 3 13 4" xfId="5912"/>
    <cellStyle name="Calculation 2 4 2 3 13 5" xfId="5913"/>
    <cellStyle name="Calculation 2 4 2 3 14" xfId="5914"/>
    <cellStyle name="Calculation 2 4 2 3 14 2" xfId="5915"/>
    <cellStyle name="Calculation 2 4 2 3 14 3" xfId="5916"/>
    <cellStyle name="Calculation 2 4 2 3 14 4" xfId="5917"/>
    <cellStyle name="Calculation 2 4 2 3 14 5" xfId="5918"/>
    <cellStyle name="Calculation 2 4 2 3 15" xfId="5919"/>
    <cellStyle name="Calculation 2 4 2 3 15 2" xfId="5920"/>
    <cellStyle name="Calculation 2 4 2 3 15 3" xfId="5921"/>
    <cellStyle name="Calculation 2 4 2 3 15 4" xfId="5922"/>
    <cellStyle name="Calculation 2 4 2 3 15 5" xfId="5923"/>
    <cellStyle name="Calculation 2 4 2 3 16" xfId="5924"/>
    <cellStyle name="Calculation 2 4 2 3 16 2" xfId="5925"/>
    <cellStyle name="Calculation 2 4 2 3 16 3" xfId="5926"/>
    <cellStyle name="Calculation 2 4 2 3 16 4" xfId="5927"/>
    <cellStyle name="Calculation 2 4 2 3 16 5" xfId="5928"/>
    <cellStyle name="Calculation 2 4 2 3 17" xfId="5929"/>
    <cellStyle name="Calculation 2 4 2 3 17 2" xfId="5930"/>
    <cellStyle name="Calculation 2 4 2 3 17 3" xfId="5931"/>
    <cellStyle name="Calculation 2 4 2 3 17 4" xfId="5932"/>
    <cellStyle name="Calculation 2 4 2 3 17 5" xfId="5933"/>
    <cellStyle name="Calculation 2 4 2 3 18" xfId="5934"/>
    <cellStyle name="Calculation 2 4 2 3 2" xfId="5935"/>
    <cellStyle name="Calculation 2 4 2 3 2 10" xfId="5936"/>
    <cellStyle name="Calculation 2 4 2 3 2 2" xfId="5937"/>
    <cellStyle name="Calculation 2 4 2 3 2 2 2" xfId="5938"/>
    <cellStyle name="Calculation 2 4 2 3 2 2 2 2" xfId="5939"/>
    <cellStyle name="Calculation 2 4 2 3 2 2 2 3" xfId="5940"/>
    <cellStyle name="Calculation 2 4 2 3 2 2 2 4" xfId="5941"/>
    <cellStyle name="Calculation 2 4 2 3 2 2 2 5" xfId="5942"/>
    <cellStyle name="Calculation 2 4 2 3 2 2 2 6" xfId="5943"/>
    <cellStyle name="Calculation 2 4 2 3 2 2 2 7" xfId="5944"/>
    <cellStyle name="Calculation 2 4 2 3 2 2 3" xfId="5945"/>
    <cellStyle name="Calculation 2 4 2 3 2 2 4" xfId="5946"/>
    <cellStyle name="Calculation 2 4 2 3 2 3" xfId="5947"/>
    <cellStyle name="Calculation 2 4 2 3 2 3 2" xfId="5948"/>
    <cellStyle name="Calculation 2 4 2 3 2 3 2 2" xfId="5949"/>
    <cellStyle name="Calculation 2 4 2 3 2 3 2 3" xfId="5950"/>
    <cellStyle name="Calculation 2 4 2 3 2 3 2 4" xfId="5951"/>
    <cellStyle name="Calculation 2 4 2 3 2 3 2 5" xfId="5952"/>
    <cellStyle name="Calculation 2 4 2 3 2 3 2 6" xfId="5953"/>
    <cellStyle name="Calculation 2 4 2 3 2 3 2 7" xfId="5954"/>
    <cellStyle name="Calculation 2 4 2 3 2 3 3" xfId="5955"/>
    <cellStyle name="Calculation 2 4 2 3 2 3 4" xfId="5956"/>
    <cellStyle name="Calculation 2 4 2 3 2 4" xfId="5957"/>
    <cellStyle name="Calculation 2 4 2 3 2 4 2" xfId="5958"/>
    <cellStyle name="Calculation 2 4 2 3 2 4 2 2" xfId="5959"/>
    <cellStyle name="Calculation 2 4 2 3 2 4 2 3" xfId="5960"/>
    <cellStyle name="Calculation 2 4 2 3 2 4 2 4" xfId="5961"/>
    <cellStyle name="Calculation 2 4 2 3 2 4 2 5" xfId="5962"/>
    <cellStyle name="Calculation 2 4 2 3 2 4 2 6" xfId="5963"/>
    <cellStyle name="Calculation 2 4 2 3 2 4 2 7" xfId="5964"/>
    <cellStyle name="Calculation 2 4 2 3 2 4 3" xfId="5965"/>
    <cellStyle name="Calculation 2 4 2 3 2 4 4" xfId="5966"/>
    <cellStyle name="Calculation 2 4 2 3 2 5" xfId="5967"/>
    <cellStyle name="Calculation 2 4 2 3 2 5 2" xfId="5968"/>
    <cellStyle name="Calculation 2 4 2 3 2 5 3" xfId="5969"/>
    <cellStyle name="Calculation 2 4 2 3 2 5 4" xfId="5970"/>
    <cellStyle name="Calculation 2 4 2 3 2 5 5" xfId="5971"/>
    <cellStyle name="Calculation 2 4 2 3 2 5 6" xfId="5972"/>
    <cellStyle name="Calculation 2 4 2 3 2 5 7" xfId="5973"/>
    <cellStyle name="Calculation 2 4 2 3 2 5 8" xfId="5974"/>
    <cellStyle name="Calculation 2 4 2 3 2 6" xfId="5975"/>
    <cellStyle name="Calculation 2 4 2 3 2 6 2" xfId="5976"/>
    <cellStyle name="Calculation 2 4 2 3 2 6 3" xfId="5977"/>
    <cellStyle name="Calculation 2 4 2 3 2 6 4" xfId="5978"/>
    <cellStyle name="Calculation 2 4 2 3 2 6 5" xfId="5979"/>
    <cellStyle name="Calculation 2 4 2 3 2 6 6" xfId="5980"/>
    <cellStyle name="Calculation 2 4 2 3 2 6 7" xfId="5981"/>
    <cellStyle name="Calculation 2 4 2 3 2 7" xfId="5982"/>
    <cellStyle name="Calculation 2 4 2 3 2 8" xfId="5983"/>
    <cellStyle name="Calculation 2 4 2 3 2 9" xfId="5984"/>
    <cellStyle name="Calculation 2 4 2 3 3" xfId="5985"/>
    <cellStyle name="Calculation 2 4 2 3 3 2" xfId="5986"/>
    <cellStyle name="Calculation 2 4 2 3 3 2 2" xfId="5987"/>
    <cellStyle name="Calculation 2 4 2 3 3 2 3" xfId="5988"/>
    <cellStyle name="Calculation 2 4 2 3 3 2 4" xfId="5989"/>
    <cellStyle name="Calculation 2 4 2 3 3 2 5" xfId="5990"/>
    <cellStyle name="Calculation 2 4 2 3 3 2 6" xfId="5991"/>
    <cellStyle name="Calculation 2 4 2 3 3 2 7" xfId="5992"/>
    <cellStyle name="Calculation 2 4 2 3 3 3" xfId="5993"/>
    <cellStyle name="Calculation 2 4 2 3 3 4" xfId="5994"/>
    <cellStyle name="Calculation 2 4 2 3 3 5" xfId="5995"/>
    <cellStyle name="Calculation 2 4 2 3 4" xfId="5996"/>
    <cellStyle name="Calculation 2 4 2 3 4 2" xfId="5997"/>
    <cellStyle name="Calculation 2 4 2 3 4 2 2" xfId="5998"/>
    <cellStyle name="Calculation 2 4 2 3 4 2 3" xfId="5999"/>
    <cellStyle name="Calculation 2 4 2 3 4 2 4" xfId="6000"/>
    <cellStyle name="Calculation 2 4 2 3 4 2 5" xfId="6001"/>
    <cellStyle name="Calculation 2 4 2 3 4 2 6" xfId="6002"/>
    <cellStyle name="Calculation 2 4 2 3 4 2 7" xfId="6003"/>
    <cellStyle name="Calculation 2 4 2 3 4 3" xfId="6004"/>
    <cellStyle name="Calculation 2 4 2 3 4 4" xfId="6005"/>
    <cellStyle name="Calculation 2 4 2 3 4 5" xfId="6006"/>
    <cellStyle name="Calculation 2 4 2 3 5" xfId="6007"/>
    <cellStyle name="Calculation 2 4 2 3 5 2" xfId="6008"/>
    <cellStyle name="Calculation 2 4 2 3 5 2 2" xfId="6009"/>
    <cellStyle name="Calculation 2 4 2 3 5 2 3" xfId="6010"/>
    <cellStyle name="Calculation 2 4 2 3 5 2 4" xfId="6011"/>
    <cellStyle name="Calculation 2 4 2 3 5 2 5" xfId="6012"/>
    <cellStyle name="Calculation 2 4 2 3 5 2 6" xfId="6013"/>
    <cellStyle name="Calculation 2 4 2 3 5 2 7" xfId="6014"/>
    <cellStyle name="Calculation 2 4 2 3 5 3" xfId="6015"/>
    <cellStyle name="Calculation 2 4 2 3 5 4" xfId="6016"/>
    <cellStyle name="Calculation 2 4 2 3 5 5" xfId="6017"/>
    <cellStyle name="Calculation 2 4 2 3 6" xfId="6018"/>
    <cellStyle name="Calculation 2 4 2 3 6 2" xfId="6019"/>
    <cellStyle name="Calculation 2 4 2 3 6 3" xfId="6020"/>
    <cellStyle name="Calculation 2 4 2 3 6 4" xfId="6021"/>
    <cellStyle name="Calculation 2 4 2 3 6 5" xfId="6022"/>
    <cellStyle name="Calculation 2 4 2 3 6 6" xfId="6023"/>
    <cellStyle name="Calculation 2 4 2 3 6 7" xfId="6024"/>
    <cellStyle name="Calculation 2 4 2 3 6 8" xfId="6025"/>
    <cellStyle name="Calculation 2 4 2 3 7" xfId="6026"/>
    <cellStyle name="Calculation 2 4 2 3 7 2" xfId="6027"/>
    <cellStyle name="Calculation 2 4 2 3 7 3" xfId="6028"/>
    <cellStyle name="Calculation 2 4 2 3 7 4" xfId="6029"/>
    <cellStyle name="Calculation 2 4 2 3 7 5" xfId="6030"/>
    <cellStyle name="Calculation 2 4 2 3 7 6" xfId="6031"/>
    <cellStyle name="Calculation 2 4 2 3 7 7" xfId="6032"/>
    <cellStyle name="Calculation 2 4 2 3 8" xfId="6033"/>
    <cellStyle name="Calculation 2 4 2 3 8 2" xfId="6034"/>
    <cellStyle name="Calculation 2 4 2 3 8 3" xfId="6035"/>
    <cellStyle name="Calculation 2 4 2 3 8 4" xfId="6036"/>
    <cellStyle name="Calculation 2 4 2 3 8 5" xfId="6037"/>
    <cellStyle name="Calculation 2 4 2 3 9" xfId="6038"/>
    <cellStyle name="Calculation 2 4 2 3 9 2" xfId="6039"/>
    <cellStyle name="Calculation 2 4 2 3 9 3" xfId="6040"/>
    <cellStyle name="Calculation 2 4 2 3 9 4" xfId="6041"/>
    <cellStyle name="Calculation 2 4 2 3 9 5" xfId="6042"/>
    <cellStyle name="Calculation 2 4 2 4" xfId="6043"/>
    <cellStyle name="Calculation 2 4 2 4 10" xfId="6044"/>
    <cellStyle name="Calculation 2 4 2 4 2" xfId="6045"/>
    <cellStyle name="Calculation 2 4 2 4 2 2" xfId="6046"/>
    <cellStyle name="Calculation 2 4 2 4 2 2 2" xfId="6047"/>
    <cellStyle name="Calculation 2 4 2 4 2 2 3" xfId="6048"/>
    <cellStyle name="Calculation 2 4 2 4 2 2 4" xfId="6049"/>
    <cellStyle name="Calculation 2 4 2 4 2 2 5" xfId="6050"/>
    <cellStyle name="Calculation 2 4 2 4 2 2 6" xfId="6051"/>
    <cellStyle name="Calculation 2 4 2 4 2 2 7" xfId="6052"/>
    <cellStyle name="Calculation 2 4 2 4 2 3" xfId="6053"/>
    <cellStyle name="Calculation 2 4 2 4 2 4" xfId="6054"/>
    <cellStyle name="Calculation 2 4 2 4 3" xfId="6055"/>
    <cellStyle name="Calculation 2 4 2 4 3 2" xfId="6056"/>
    <cellStyle name="Calculation 2 4 2 4 3 2 2" xfId="6057"/>
    <cellStyle name="Calculation 2 4 2 4 3 2 3" xfId="6058"/>
    <cellStyle name="Calculation 2 4 2 4 3 2 4" xfId="6059"/>
    <cellStyle name="Calculation 2 4 2 4 3 2 5" xfId="6060"/>
    <cellStyle name="Calculation 2 4 2 4 3 2 6" xfId="6061"/>
    <cellStyle name="Calculation 2 4 2 4 3 2 7" xfId="6062"/>
    <cellStyle name="Calculation 2 4 2 4 3 3" xfId="6063"/>
    <cellStyle name="Calculation 2 4 2 4 3 4" xfId="6064"/>
    <cellStyle name="Calculation 2 4 2 4 4" xfId="6065"/>
    <cellStyle name="Calculation 2 4 2 4 4 2" xfId="6066"/>
    <cellStyle name="Calculation 2 4 2 4 4 2 2" xfId="6067"/>
    <cellStyle name="Calculation 2 4 2 4 4 2 3" xfId="6068"/>
    <cellStyle name="Calculation 2 4 2 4 4 2 4" xfId="6069"/>
    <cellStyle name="Calculation 2 4 2 4 4 2 5" xfId="6070"/>
    <cellStyle name="Calculation 2 4 2 4 4 2 6" xfId="6071"/>
    <cellStyle name="Calculation 2 4 2 4 4 2 7" xfId="6072"/>
    <cellStyle name="Calculation 2 4 2 4 4 3" xfId="6073"/>
    <cellStyle name="Calculation 2 4 2 4 4 4" xfId="6074"/>
    <cellStyle name="Calculation 2 4 2 4 5" xfId="6075"/>
    <cellStyle name="Calculation 2 4 2 4 5 2" xfId="6076"/>
    <cellStyle name="Calculation 2 4 2 4 5 3" xfId="6077"/>
    <cellStyle name="Calculation 2 4 2 4 5 4" xfId="6078"/>
    <cellStyle name="Calculation 2 4 2 4 5 5" xfId="6079"/>
    <cellStyle name="Calculation 2 4 2 4 5 6" xfId="6080"/>
    <cellStyle name="Calculation 2 4 2 4 5 7" xfId="6081"/>
    <cellStyle name="Calculation 2 4 2 4 5 8" xfId="6082"/>
    <cellStyle name="Calculation 2 4 2 4 6" xfId="6083"/>
    <cellStyle name="Calculation 2 4 2 4 6 2" xfId="6084"/>
    <cellStyle name="Calculation 2 4 2 4 6 3" xfId="6085"/>
    <cellStyle name="Calculation 2 4 2 4 6 4" xfId="6086"/>
    <cellStyle name="Calculation 2 4 2 4 6 5" xfId="6087"/>
    <cellStyle name="Calculation 2 4 2 4 6 6" xfId="6088"/>
    <cellStyle name="Calculation 2 4 2 4 6 7" xfId="6089"/>
    <cellStyle name="Calculation 2 4 2 4 7" xfId="6090"/>
    <cellStyle name="Calculation 2 4 2 4 8" xfId="6091"/>
    <cellStyle name="Calculation 2 4 2 4 9" xfId="6092"/>
    <cellStyle name="Calculation 2 4 2 5" xfId="6093"/>
    <cellStyle name="Calculation 2 4 2 5 10" xfId="6094"/>
    <cellStyle name="Calculation 2 4 2 5 2" xfId="6095"/>
    <cellStyle name="Calculation 2 4 2 5 2 2" xfId="6096"/>
    <cellStyle name="Calculation 2 4 2 5 2 2 2" xfId="6097"/>
    <cellStyle name="Calculation 2 4 2 5 2 2 3" xfId="6098"/>
    <cellStyle name="Calculation 2 4 2 5 2 2 4" xfId="6099"/>
    <cellStyle name="Calculation 2 4 2 5 2 2 5" xfId="6100"/>
    <cellStyle name="Calculation 2 4 2 5 2 2 6" xfId="6101"/>
    <cellStyle name="Calculation 2 4 2 5 2 2 7" xfId="6102"/>
    <cellStyle name="Calculation 2 4 2 5 2 3" xfId="6103"/>
    <cellStyle name="Calculation 2 4 2 5 2 4" xfId="6104"/>
    <cellStyle name="Calculation 2 4 2 5 3" xfId="6105"/>
    <cellStyle name="Calculation 2 4 2 5 3 2" xfId="6106"/>
    <cellStyle name="Calculation 2 4 2 5 3 2 2" xfId="6107"/>
    <cellStyle name="Calculation 2 4 2 5 3 2 3" xfId="6108"/>
    <cellStyle name="Calculation 2 4 2 5 3 2 4" xfId="6109"/>
    <cellStyle name="Calculation 2 4 2 5 3 2 5" xfId="6110"/>
    <cellStyle name="Calculation 2 4 2 5 3 2 6" xfId="6111"/>
    <cellStyle name="Calculation 2 4 2 5 3 2 7" xfId="6112"/>
    <cellStyle name="Calculation 2 4 2 5 3 3" xfId="6113"/>
    <cellStyle name="Calculation 2 4 2 5 3 4" xfId="6114"/>
    <cellStyle name="Calculation 2 4 2 5 4" xfId="6115"/>
    <cellStyle name="Calculation 2 4 2 5 4 2" xfId="6116"/>
    <cellStyle name="Calculation 2 4 2 5 4 2 2" xfId="6117"/>
    <cellStyle name="Calculation 2 4 2 5 4 2 3" xfId="6118"/>
    <cellStyle name="Calculation 2 4 2 5 4 2 4" xfId="6119"/>
    <cellStyle name="Calculation 2 4 2 5 4 2 5" xfId="6120"/>
    <cellStyle name="Calculation 2 4 2 5 4 2 6" xfId="6121"/>
    <cellStyle name="Calculation 2 4 2 5 4 2 7" xfId="6122"/>
    <cellStyle name="Calculation 2 4 2 5 4 3" xfId="6123"/>
    <cellStyle name="Calculation 2 4 2 5 4 4" xfId="6124"/>
    <cellStyle name="Calculation 2 4 2 5 5" xfId="6125"/>
    <cellStyle name="Calculation 2 4 2 5 5 2" xfId="6126"/>
    <cellStyle name="Calculation 2 4 2 5 5 3" xfId="6127"/>
    <cellStyle name="Calculation 2 4 2 5 5 4" xfId="6128"/>
    <cellStyle name="Calculation 2 4 2 5 5 5" xfId="6129"/>
    <cellStyle name="Calculation 2 4 2 5 5 6" xfId="6130"/>
    <cellStyle name="Calculation 2 4 2 5 5 7" xfId="6131"/>
    <cellStyle name="Calculation 2 4 2 5 5 8" xfId="6132"/>
    <cellStyle name="Calculation 2 4 2 5 6" xfId="6133"/>
    <cellStyle name="Calculation 2 4 2 5 6 2" xfId="6134"/>
    <cellStyle name="Calculation 2 4 2 5 6 3" xfId="6135"/>
    <cellStyle name="Calculation 2 4 2 5 6 4" xfId="6136"/>
    <cellStyle name="Calculation 2 4 2 5 6 5" xfId="6137"/>
    <cellStyle name="Calculation 2 4 2 5 6 6" xfId="6138"/>
    <cellStyle name="Calculation 2 4 2 5 6 7" xfId="6139"/>
    <cellStyle name="Calculation 2 4 2 5 7" xfId="6140"/>
    <cellStyle name="Calculation 2 4 2 5 8" xfId="6141"/>
    <cellStyle name="Calculation 2 4 2 5 9" xfId="6142"/>
    <cellStyle name="Calculation 2 4 2 6" xfId="6143"/>
    <cellStyle name="Calculation 2 4 2 6 2" xfId="6144"/>
    <cellStyle name="Calculation 2 4 2 6 2 2" xfId="6145"/>
    <cellStyle name="Calculation 2 4 2 6 2 3" xfId="6146"/>
    <cellStyle name="Calculation 2 4 2 6 2 4" xfId="6147"/>
    <cellStyle name="Calculation 2 4 2 6 2 5" xfId="6148"/>
    <cellStyle name="Calculation 2 4 2 6 2 6" xfId="6149"/>
    <cellStyle name="Calculation 2 4 2 6 2 7" xfId="6150"/>
    <cellStyle name="Calculation 2 4 2 6 3" xfId="6151"/>
    <cellStyle name="Calculation 2 4 2 6 4" xfId="6152"/>
    <cellStyle name="Calculation 2 4 2 6 5" xfId="6153"/>
    <cellStyle name="Calculation 2 4 2 7" xfId="6154"/>
    <cellStyle name="Calculation 2 4 2 7 2" xfId="6155"/>
    <cellStyle name="Calculation 2 4 2 7 2 2" xfId="6156"/>
    <cellStyle name="Calculation 2 4 2 7 2 3" xfId="6157"/>
    <cellStyle name="Calculation 2 4 2 7 2 4" xfId="6158"/>
    <cellStyle name="Calculation 2 4 2 7 2 5" xfId="6159"/>
    <cellStyle name="Calculation 2 4 2 7 2 6" xfId="6160"/>
    <cellStyle name="Calculation 2 4 2 7 2 7" xfId="6161"/>
    <cellStyle name="Calculation 2 4 2 7 3" xfId="6162"/>
    <cellStyle name="Calculation 2 4 2 7 4" xfId="6163"/>
    <cellStyle name="Calculation 2 4 2 7 5" xfId="6164"/>
    <cellStyle name="Calculation 2 4 2 8" xfId="6165"/>
    <cellStyle name="Calculation 2 4 2 8 2" xfId="6166"/>
    <cellStyle name="Calculation 2 4 2 8 2 2" xfId="6167"/>
    <cellStyle name="Calculation 2 4 2 8 2 3" xfId="6168"/>
    <cellStyle name="Calculation 2 4 2 8 2 4" xfId="6169"/>
    <cellStyle name="Calculation 2 4 2 8 2 5" xfId="6170"/>
    <cellStyle name="Calculation 2 4 2 8 2 6" xfId="6171"/>
    <cellStyle name="Calculation 2 4 2 8 2 7" xfId="6172"/>
    <cellStyle name="Calculation 2 4 2 8 3" xfId="6173"/>
    <cellStyle name="Calculation 2 4 2 8 4" xfId="6174"/>
    <cellStyle name="Calculation 2 4 2 8 5" xfId="6175"/>
    <cellStyle name="Calculation 2 4 2 9" xfId="6176"/>
    <cellStyle name="Calculation 2 4 2 9 2" xfId="6177"/>
    <cellStyle name="Calculation 2 4 2 9 2 2" xfId="6178"/>
    <cellStyle name="Calculation 2 4 2 9 2 3" xfId="6179"/>
    <cellStyle name="Calculation 2 4 2 9 2 4" xfId="6180"/>
    <cellStyle name="Calculation 2 4 2 9 2 5" xfId="6181"/>
    <cellStyle name="Calculation 2 4 2 9 2 6" xfId="6182"/>
    <cellStyle name="Calculation 2 4 2 9 2 7" xfId="6183"/>
    <cellStyle name="Calculation 2 4 2 9 3" xfId="6184"/>
    <cellStyle name="Calculation 2 4 2 9 4" xfId="6185"/>
    <cellStyle name="Calculation 2 4 2 9 5" xfId="6186"/>
    <cellStyle name="Calculation 2 4 20" xfId="6187"/>
    <cellStyle name="Calculation 2 4 21" xfId="6188"/>
    <cellStyle name="Calculation 2 4 3" xfId="6189"/>
    <cellStyle name="Calculation 2 4 3 10" xfId="6190"/>
    <cellStyle name="Calculation 2 4 3 10 2" xfId="6191"/>
    <cellStyle name="Calculation 2 4 3 10 3" xfId="6192"/>
    <cellStyle name="Calculation 2 4 3 10 4" xfId="6193"/>
    <cellStyle name="Calculation 2 4 3 10 5" xfId="6194"/>
    <cellStyle name="Calculation 2 4 3 10 6" xfId="6195"/>
    <cellStyle name="Calculation 2 4 3 10 7" xfId="6196"/>
    <cellStyle name="Calculation 2 4 3 10 8" xfId="6197"/>
    <cellStyle name="Calculation 2 4 3 11" xfId="6198"/>
    <cellStyle name="Calculation 2 4 3 11 2" xfId="6199"/>
    <cellStyle name="Calculation 2 4 3 11 3" xfId="6200"/>
    <cellStyle name="Calculation 2 4 3 11 4" xfId="6201"/>
    <cellStyle name="Calculation 2 4 3 11 5" xfId="6202"/>
    <cellStyle name="Calculation 2 4 3 11 6" xfId="6203"/>
    <cellStyle name="Calculation 2 4 3 11 7" xfId="6204"/>
    <cellStyle name="Calculation 2 4 3 12" xfId="6205"/>
    <cellStyle name="Calculation 2 4 3 12 2" xfId="6206"/>
    <cellStyle name="Calculation 2 4 3 12 3" xfId="6207"/>
    <cellStyle name="Calculation 2 4 3 12 4" xfId="6208"/>
    <cellStyle name="Calculation 2 4 3 12 5" xfId="6209"/>
    <cellStyle name="Calculation 2 4 3 13" xfId="6210"/>
    <cellStyle name="Calculation 2 4 3 13 2" xfId="6211"/>
    <cellStyle name="Calculation 2 4 3 13 3" xfId="6212"/>
    <cellStyle name="Calculation 2 4 3 13 4" xfId="6213"/>
    <cellStyle name="Calculation 2 4 3 13 5" xfId="6214"/>
    <cellStyle name="Calculation 2 4 3 14" xfId="6215"/>
    <cellStyle name="Calculation 2 4 3 14 2" xfId="6216"/>
    <cellStyle name="Calculation 2 4 3 14 3" xfId="6217"/>
    <cellStyle name="Calculation 2 4 3 14 4" xfId="6218"/>
    <cellStyle name="Calculation 2 4 3 14 5" xfId="6219"/>
    <cellStyle name="Calculation 2 4 3 15" xfId="6220"/>
    <cellStyle name="Calculation 2 4 3 15 2" xfId="6221"/>
    <cellStyle name="Calculation 2 4 3 15 3" xfId="6222"/>
    <cellStyle name="Calculation 2 4 3 15 4" xfId="6223"/>
    <cellStyle name="Calculation 2 4 3 15 5" xfId="6224"/>
    <cellStyle name="Calculation 2 4 3 16" xfId="6225"/>
    <cellStyle name="Calculation 2 4 3 17" xfId="6226"/>
    <cellStyle name="Calculation 2 4 3 18" xfId="6227"/>
    <cellStyle name="Calculation 2 4 3 19" xfId="6228"/>
    <cellStyle name="Calculation 2 4 3 2" xfId="6229"/>
    <cellStyle name="Calculation 2 4 3 2 10" xfId="6230"/>
    <cellStyle name="Calculation 2 4 3 2 10 2" xfId="6231"/>
    <cellStyle name="Calculation 2 4 3 2 10 3" xfId="6232"/>
    <cellStyle name="Calculation 2 4 3 2 10 4" xfId="6233"/>
    <cellStyle name="Calculation 2 4 3 2 10 5" xfId="6234"/>
    <cellStyle name="Calculation 2 4 3 2 10 6" xfId="6235"/>
    <cellStyle name="Calculation 2 4 3 2 10 7" xfId="6236"/>
    <cellStyle name="Calculation 2 4 3 2 11" xfId="6237"/>
    <cellStyle name="Calculation 2 4 3 2 11 2" xfId="6238"/>
    <cellStyle name="Calculation 2 4 3 2 11 3" xfId="6239"/>
    <cellStyle name="Calculation 2 4 3 2 11 4" xfId="6240"/>
    <cellStyle name="Calculation 2 4 3 2 11 5" xfId="6241"/>
    <cellStyle name="Calculation 2 4 3 2 12" xfId="6242"/>
    <cellStyle name="Calculation 2 4 3 2 12 2" xfId="6243"/>
    <cellStyle name="Calculation 2 4 3 2 12 3" xfId="6244"/>
    <cellStyle name="Calculation 2 4 3 2 12 4" xfId="6245"/>
    <cellStyle name="Calculation 2 4 3 2 12 5" xfId="6246"/>
    <cellStyle name="Calculation 2 4 3 2 13" xfId="6247"/>
    <cellStyle name="Calculation 2 4 3 2 13 2" xfId="6248"/>
    <cellStyle name="Calculation 2 4 3 2 13 3" xfId="6249"/>
    <cellStyle name="Calculation 2 4 3 2 13 4" xfId="6250"/>
    <cellStyle name="Calculation 2 4 3 2 13 5" xfId="6251"/>
    <cellStyle name="Calculation 2 4 3 2 14" xfId="6252"/>
    <cellStyle name="Calculation 2 4 3 2 14 2" xfId="6253"/>
    <cellStyle name="Calculation 2 4 3 2 14 3" xfId="6254"/>
    <cellStyle name="Calculation 2 4 3 2 14 4" xfId="6255"/>
    <cellStyle name="Calculation 2 4 3 2 14 5" xfId="6256"/>
    <cellStyle name="Calculation 2 4 3 2 15" xfId="6257"/>
    <cellStyle name="Calculation 2 4 3 2 15 2" xfId="6258"/>
    <cellStyle name="Calculation 2 4 3 2 15 3" xfId="6259"/>
    <cellStyle name="Calculation 2 4 3 2 15 4" xfId="6260"/>
    <cellStyle name="Calculation 2 4 3 2 15 5" xfId="6261"/>
    <cellStyle name="Calculation 2 4 3 2 16" xfId="6262"/>
    <cellStyle name="Calculation 2 4 3 2 16 2" xfId="6263"/>
    <cellStyle name="Calculation 2 4 3 2 16 3" xfId="6264"/>
    <cellStyle name="Calculation 2 4 3 2 16 4" xfId="6265"/>
    <cellStyle name="Calculation 2 4 3 2 16 5" xfId="6266"/>
    <cellStyle name="Calculation 2 4 3 2 17" xfId="6267"/>
    <cellStyle name="Calculation 2 4 3 2 17 2" xfId="6268"/>
    <cellStyle name="Calculation 2 4 3 2 17 3" xfId="6269"/>
    <cellStyle name="Calculation 2 4 3 2 17 4" xfId="6270"/>
    <cellStyle name="Calculation 2 4 3 2 17 5" xfId="6271"/>
    <cellStyle name="Calculation 2 4 3 2 18" xfId="6272"/>
    <cellStyle name="Calculation 2 4 3 2 2" xfId="6273"/>
    <cellStyle name="Calculation 2 4 3 2 2 10" xfId="6274"/>
    <cellStyle name="Calculation 2 4 3 2 2 10 2" xfId="6275"/>
    <cellStyle name="Calculation 2 4 3 2 2 10 3" xfId="6276"/>
    <cellStyle name="Calculation 2 4 3 2 2 10 4" xfId="6277"/>
    <cellStyle name="Calculation 2 4 3 2 2 10 5" xfId="6278"/>
    <cellStyle name="Calculation 2 4 3 2 2 11" xfId="6279"/>
    <cellStyle name="Calculation 2 4 3 2 2 11 2" xfId="6280"/>
    <cellStyle name="Calculation 2 4 3 2 2 11 3" xfId="6281"/>
    <cellStyle name="Calculation 2 4 3 2 2 11 4" xfId="6282"/>
    <cellStyle name="Calculation 2 4 3 2 2 11 5" xfId="6283"/>
    <cellStyle name="Calculation 2 4 3 2 2 12" xfId="6284"/>
    <cellStyle name="Calculation 2 4 3 2 2 12 2" xfId="6285"/>
    <cellStyle name="Calculation 2 4 3 2 2 12 3" xfId="6286"/>
    <cellStyle name="Calculation 2 4 3 2 2 12 4" xfId="6287"/>
    <cellStyle name="Calculation 2 4 3 2 2 12 5" xfId="6288"/>
    <cellStyle name="Calculation 2 4 3 2 2 13" xfId="6289"/>
    <cellStyle name="Calculation 2 4 3 2 2 13 2" xfId="6290"/>
    <cellStyle name="Calculation 2 4 3 2 2 13 3" xfId="6291"/>
    <cellStyle name="Calculation 2 4 3 2 2 13 4" xfId="6292"/>
    <cellStyle name="Calculation 2 4 3 2 2 13 5" xfId="6293"/>
    <cellStyle name="Calculation 2 4 3 2 2 14" xfId="6294"/>
    <cellStyle name="Calculation 2 4 3 2 2 14 2" xfId="6295"/>
    <cellStyle name="Calculation 2 4 3 2 2 14 3" xfId="6296"/>
    <cellStyle name="Calculation 2 4 3 2 2 14 4" xfId="6297"/>
    <cellStyle name="Calculation 2 4 3 2 2 14 5" xfId="6298"/>
    <cellStyle name="Calculation 2 4 3 2 2 15" xfId="6299"/>
    <cellStyle name="Calculation 2 4 3 2 2 15 2" xfId="6300"/>
    <cellStyle name="Calculation 2 4 3 2 2 15 3" xfId="6301"/>
    <cellStyle name="Calculation 2 4 3 2 2 15 4" xfId="6302"/>
    <cellStyle name="Calculation 2 4 3 2 2 15 5" xfId="6303"/>
    <cellStyle name="Calculation 2 4 3 2 2 16" xfId="6304"/>
    <cellStyle name="Calculation 2 4 3 2 2 16 2" xfId="6305"/>
    <cellStyle name="Calculation 2 4 3 2 2 16 3" xfId="6306"/>
    <cellStyle name="Calculation 2 4 3 2 2 16 4" xfId="6307"/>
    <cellStyle name="Calculation 2 4 3 2 2 16 5" xfId="6308"/>
    <cellStyle name="Calculation 2 4 3 2 2 17" xfId="6309"/>
    <cellStyle name="Calculation 2 4 3 2 2 17 2" xfId="6310"/>
    <cellStyle name="Calculation 2 4 3 2 2 17 3" xfId="6311"/>
    <cellStyle name="Calculation 2 4 3 2 2 17 4" xfId="6312"/>
    <cellStyle name="Calculation 2 4 3 2 2 17 5" xfId="6313"/>
    <cellStyle name="Calculation 2 4 3 2 2 18" xfId="6314"/>
    <cellStyle name="Calculation 2 4 3 2 2 2" xfId="6315"/>
    <cellStyle name="Calculation 2 4 3 2 2 2 10" xfId="6316"/>
    <cellStyle name="Calculation 2 4 3 2 2 2 2" xfId="6317"/>
    <cellStyle name="Calculation 2 4 3 2 2 2 2 2" xfId="6318"/>
    <cellStyle name="Calculation 2 4 3 2 2 2 2 2 2" xfId="6319"/>
    <cellStyle name="Calculation 2 4 3 2 2 2 2 2 3" xfId="6320"/>
    <cellStyle name="Calculation 2 4 3 2 2 2 2 2 4" xfId="6321"/>
    <cellStyle name="Calculation 2 4 3 2 2 2 2 2 5" xfId="6322"/>
    <cellStyle name="Calculation 2 4 3 2 2 2 2 2 6" xfId="6323"/>
    <cellStyle name="Calculation 2 4 3 2 2 2 2 2 7" xfId="6324"/>
    <cellStyle name="Calculation 2 4 3 2 2 2 2 3" xfId="6325"/>
    <cellStyle name="Calculation 2 4 3 2 2 2 2 4" xfId="6326"/>
    <cellStyle name="Calculation 2 4 3 2 2 2 3" xfId="6327"/>
    <cellStyle name="Calculation 2 4 3 2 2 2 3 2" xfId="6328"/>
    <cellStyle name="Calculation 2 4 3 2 2 2 3 2 2" xfId="6329"/>
    <cellStyle name="Calculation 2 4 3 2 2 2 3 2 3" xfId="6330"/>
    <cellStyle name="Calculation 2 4 3 2 2 2 3 2 4" xfId="6331"/>
    <cellStyle name="Calculation 2 4 3 2 2 2 3 2 5" xfId="6332"/>
    <cellStyle name="Calculation 2 4 3 2 2 2 3 2 6" xfId="6333"/>
    <cellStyle name="Calculation 2 4 3 2 2 2 3 2 7" xfId="6334"/>
    <cellStyle name="Calculation 2 4 3 2 2 2 3 3" xfId="6335"/>
    <cellStyle name="Calculation 2 4 3 2 2 2 3 4" xfId="6336"/>
    <cellStyle name="Calculation 2 4 3 2 2 2 4" xfId="6337"/>
    <cellStyle name="Calculation 2 4 3 2 2 2 4 2" xfId="6338"/>
    <cellStyle name="Calculation 2 4 3 2 2 2 4 2 2" xfId="6339"/>
    <cellStyle name="Calculation 2 4 3 2 2 2 4 2 3" xfId="6340"/>
    <cellStyle name="Calculation 2 4 3 2 2 2 4 2 4" xfId="6341"/>
    <cellStyle name="Calculation 2 4 3 2 2 2 4 2 5" xfId="6342"/>
    <cellStyle name="Calculation 2 4 3 2 2 2 4 2 6" xfId="6343"/>
    <cellStyle name="Calculation 2 4 3 2 2 2 4 2 7" xfId="6344"/>
    <cellStyle name="Calculation 2 4 3 2 2 2 4 3" xfId="6345"/>
    <cellStyle name="Calculation 2 4 3 2 2 2 4 4" xfId="6346"/>
    <cellStyle name="Calculation 2 4 3 2 2 2 5" xfId="6347"/>
    <cellStyle name="Calculation 2 4 3 2 2 2 5 2" xfId="6348"/>
    <cellStyle name="Calculation 2 4 3 2 2 2 5 3" xfId="6349"/>
    <cellStyle name="Calculation 2 4 3 2 2 2 5 4" xfId="6350"/>
    <cellStyle name="Calculation 2 4 3 2 2 2 5 5" xfId="6351"/>
    <cellStyle name="Calculation 2 4 3 2 2 2 5 6" xfId="6352"/>
    <cellStyle name="Calculation 2 4 3 2 2 2 5 7" xfId="6353"/>
    <cellStyle name="Calculation 2 4 3 2 2 2 5 8" xfId="6354"/>
    <cellStyle name="Calculation 2 4 3 2 2 2 6" xfId="6355"/>
    <cellStyle name="Calculation 2 4 3 2 2 2 6 2" xfId="6356"/>
    <cellStyle name="Calculation 2 4 3 2 2 2 6 3" xfId="6357"/>
    <cellStyle name="Calculation 2 4 3 2 2 2 6 4" xfId="6358"/>
    <cellStyle name="Calculation 2 4 3 2 2 2 6 5" xfId="6359"/>
    <cellStyle name="Calculation 2 4 3 2 2 2 6 6" xfId="6360"/>
    <cellStyle name="Calculation 2 4 3 2 2 2 6 7" xfId="6361"/>
    <cellStyle name="Calculation 2 4 3 2 2 2 7" xfId="6362"/>
    <cellStyle name="Calculation 2 4 3 2 2 2 8" xfId="6363"/>
    <cellStyle name="Calculation 2 4 3 2 2 2 9" xfId="6364"/>
    <cellStyle name="Calculation 2 4 3 2 2 3" xfId="6365"/>
    <cellStyle name="Calculation 2 4 3 2 2 3 2" xfId="6366"/>
    <cellStyle name="Calculation 2 4 3 2 2 3 2 2" xfId="6367"/>
    <cellStyle name="Calculation 2 4 3 2 2 3 2 3" xfId="6368"/>
    <cellStyle name="Calculation 2 4 3 2 2 3 2 4" xfId="6369"/>
    <cellStyle name="Calculation 2 4 3 2 2 3 2 5" xfId="6370"/>
    <cellStyle name="Calculation 2 4 3 2 2 3 2 6" xfId="6371"/>
    <cellStyle name="Calculation 2 4 3 2 2 3 2 7" xfId="6372"/>
    <cellStyle name="Calculation 2 4 3 2 2 3 3" xfId="6373"/>
    <cellStyle name="Calculation 2 4 3 2 2 3 4" xfId="6374"/>
    <cellStyle name="Calculation 2 4 3 2 2 3 5" xfId="6375"/>
    <cellStyle name="Calculation 2 4 3 2 2 4" xfId="6376"/>
    <cellStyle name="Calculation 2 4 3 2 2 4 2" xfId="6377"/>
    <cellStyle name="Calculation 2 4 3 2 2 4 2 2" xfId="6378"/>
    <cellStyle name="Calculation 2 4 3 2 2 4 2 3" xfId="6379"/>
    <cellStyle name="Calculation 2 4 3 2 2 4 2 4" xfId="6380"/>
    <cellStyle name="Calculation 2 4 3 2 2 4 2 5" xfId="6381"/>
    <cellStyle name="Calculation 2 4 3 2 2 4 2 6" xfId="6382"/>
    <cellStyle name="Calculation 2 4 3 2 2 4 2 7" xfId="6383"/>
    <cellStyle name="Calculation 2 4 3 2 2 4 3" xfId="6384"/>
    <cellStyle name="Calculation 2 4 3 2 2 4 4" xfId="6385"/>
    <cellStyle name="Calculation 2 4 3 2 2 4 5" xfId="6386"/>
    <cellStyle name="Calculation 2 4 3 2 2 5" xfId="6387"/>
    <cellStyle name="Calculation 2 4 3 2 2 5 2" xfId="6388"/>
    <cellStyle name="Calculation 2 4 3 2 2 5 2 2" xfId="6389"/>
    <cellStyle name="Calculation 2 4 3 2 2 5 2 3" xfId="6390"/>
    <cellStyle name="Calculation 2 4 3 2 2 5 2 4" xfId="6391"/>
    <cellStyle name="Calculation 2 4 3 2 2 5 2 5" xfId="6392"/>
    <cellStyle name="Calculation 2 4 3 2 2 5 2 6" xfId="6393"/>
    <cellStyle name="Calculation 2 4 3 2 2 5 2 7" xfId="6394"/>
    <cellStyle name="Calculation 2 4 3 2 2 5 3" xfId="6395"/>
    <cellStyle name="Calculation 2 4 3 2 2 5 4" xfId="6396"/>
    <cellStyle name="Calculation 2 4 3 2 2 5 5" xfId="6397"/>
    <cellStyle name="Calculation 2 4 3 2 2 6" xfId="6398"/>
    <cellStyle name="Calculation 2 4 3 2 2 6 2" xfId="6399"/>
    <cellStyle name="Calculation 2 4 3 2 2 6 3" xfId="6400"/>
    <cellStyle name="Calculation 2 4 3 2 2 6 4" xfId="6401"/>
    <cellStyle name="Calculation 2 4 3 2 2 6 5" xfId="6402"/>
    <cellStyle name="Calculation 2 4 3 2 2 6 6" xfId="6403"/>
    <cellStyle name="Calculation 2 4 3 2 2 6 7" xfId="6404"/>
    <cellStyle name="Calculation 2 4 3 2 2 6 8" xfId="6405"/>
    <cellStyle name="Calculation 2 4 3 2 2 7" xfId="6406"/>
    <cellStyle name="Calculation 2 4 3 2 2 7 2" xfId="6407"/>
    <cellStyle name="Calculation 2 4 3 2 2 7 3" xfId="6408"/>
    <cellStyle name="Calculation 2 4 3 2 2 7 4" xfId="6409"/>
    <cellStyle name="Calculation 2 4 3 2 2 7 5" xfId="6410"/>
    <cellStyle name="Calculation 2 4 3 2 2 7 6" xfId="6411"/>
    <cellStyle name="Calculation 2 4 3 2 2 7 7" xfId="6412"/>
    <cellStyle name="Calculation 2 4 3 2 2 8" xfId="6413"/>
    <cellStyle name="Calculation 2 4 3 2 2 8 2" xfId="6414"/>
    <cellStyle name="Calculation 2 4 3 2 2 8 3" xfId="6415"/>
    <cellStyle name="Calculation 2 4 3 2 2 8 4" xfId="6416"/>
    <cellStyle name="Calculation 2 4 3 2 2 8 5" xfId="6417"/>
    <cellStyle name="Calculation 2 4 3 2 2 9" xfId="6418"/>
    <cellStyle name="Calculation 2 4 3 2 2 9 2" xfId="6419"/>
    <cellStyle name="Calculation 2 4 3 2 2 9 3" xfId="6420"/>
    <cellStyle name="Calculation 2 4 3 2 2 9 4" xfId="6421"/>
    <cellStyle name="Calculation 2 4 3 2 2 9 5" xfId="6422"/>
    <cellStyle name="Calculation 2 4 3 2 3" xfId="6423"/>
    <cellStyle name="Calculation 2 4 3 2 3 10" xfId="6424"/>
    <cellStyle name="Calculation 2 4 3 2 3 2" xfId="6425"/>
    <cellStyle name="Calculation 2 4 3 2 3 2 2" xfId="6426"/>
    <cellStyle name="Calculation 2 4 3 2 3 2 2 2" xfId="6427"/>
    <cellStyle name="Calculation 2 4 3 2 3 2 2 3" xfId="6428"/>
    <cellStyle name="Calculation 2 4 3 2 3 2 2 4" xfId="6429"/>
    <cellStyle name="Calculation 2 4 3 2 3 2 2 5" xfId="6430"/>
    <cellStyle name="Calculation 2 4 3 2 3 2 2 6" xfId="6431"/>
    <cellStyle name="Calculation 2 4 3 2 3 2 2 7" xfId="6432"/>
    <cellStyle name="Calculation 2 4 3 2 3 2 3" xfId="6433"/>
    <cellStyle name="Calculation 2 4 3 2 3 2 4" xfId="6434"/>
    <cellStyle name="Calculation 2 4 3 2 3 3" xfId="6435"/>
    <cellStyle name="Calculation 2 4 3 2 3 3 2" xfId="6436"/>
    <cellStyle name="Calculation 2 4 3 2 3 3 2 2" xfId="6437"/>
    <cellStyle name="Calculation 2 4 3 2 3 3 2 3" xfId="6438"/>
    <cellStyle name="Calculation 2 4 3 2 3 3 2 4" xfId="6439"/>
    <cellStyle name="Calculation 2 4 3 2 3 3 2 5" xfId="6440"/>
    <cellStyle name="Calculation 2 4 3 2 3 3 2 6" xfId="6441"/>
    <cellStyle name="Calculation 2 4 3 2 3 3 2 7" xfId="6442"/>
    <cellStyle name="Calculation 2 4 3 2 3 3 3" xfId="6443"/>
    <cellStyle name="Calculation 2 4 3 2 3 3 4" xfId="6444"/>
    <cellStyle name="Calculation 2 4 3 2 3 4" xfId="6445"/>
    <cellStyle name="Calculation 2 4 3 2 3 4 2" xfId="6446"/>
    <cellStyle name="Calculation 2 4 3 2 3 4 2 2" xfId="6447"/>
    <cellStyle name="Calculation 2 4 3 2 3 4 2 3" xfId="6448"/>
    <cellStyle name="Calculation 2 4 3 2 3 4 2 4" xfId="6449"/>
    <cellStyle name="Calculation 2 4 3 2 3 4 2 5" xfId="6450"/>
    <cellStyle name="Calculation 2 4 3 2 3 4 2 6" xfId="6451"/>
    <cellStyle name="Calculation 2 4 3 2 3 4 2 7" xfId="6452"/>
    <cellStyle name="Calculation 2 4 3 2 3 4 3" xfId="6453"/>
    <cellStyle name="Calculation 2 4 3 2 3 4 4" xfId="6454"/>
    <cellStyle name="Calculation 2 4 3 2 3 5" xfId="6455"/>
    <cellStyle name="Calculation 2 4 3 2 3 5 2" xfId="6456"/>
    <cellStyle name="Calculation 2 4 3 2 3 5 3" xfId="6457"/>
    <cellStyle name="Calculation 2 4 3 2 3 5 4" xfId="6458"/>
    <cellStyle name="Calculation 2 4 3 2 3 5 5" xfId="6459"/>
    <cellStyle name="Calculation 2 4 3 2 3 5 6" xfId="6460"/>
    <cellStyle name="Calculation 2 4 3 2 3 5 7" xfId="6461"/>
    <cellStyle name="Calculation 2 4 3 2 3 5 8" xfId="6462"/>
    <cellStyle name="Calculation 2 4 3 2 3 6" xfId="6463"/>
    <cellStyle name="Calculation 2 4 3 2 3 6 2" xfId="6464"/>
    <cellStyle name="Calculation 2 4 3 2 3 6 3" xfId="6465"/>
    <cellStyle name="Calculation 2 4 3 2 3 6 4" xfId="6466"/>
    <cellStyle name="Calculation 2 4 3 2 3 6 5" xfId="6467"/>
    <cellStyle name="Calculation 2 4 3 2 3 6 6" xfId="6468"/>
    <cellStyle name="Calculation 2 4 3 2 3 6 7" xfId="6469"/>
    <cellStyle name="Calculation 2 4 3 2 3 7" xfId="6470"/>
    <cellStyle name="Calculation 2 4 3 2 3 8" xfId="6471"/>
    <cellStyle name="Calculation 2 4 3 2 3 9" xfId="6472"/>
    <cellStyle name="Calculation 2 4 3 2 4" xfId="6473"/>
    <cellStyle name="Calculation 2 4 3 2 4 10" xfId="6474"/>
    <cellStyle name="Calculation 2 4 3 2 4 2" xfId="6475"/>
    <cellStyle name="Calculation 2 4 3 2 4 2 2" xfId="6476"/>
    <cellStyle name="Calculation 2 4 3 2 4 2 2 2" xfId="6477"/>
    <cellStyle name="Calculation 2 4 3 2 4 2 2 3" xfId="6478"/>
    <cellStyle name="Calculation 2 4 3 2 4 2 2 4" xfId="6479"/>
    <cellStyle name="Calculation 2 4 3 2 4 2 2 5" xfId="6480"/>
    <cellStyle name="Calculation 2 4 3 2 4 2 2 6" xfId="6481"/>
    <cellStyle name="Calculation 2 4 3 2 4 2 2 7" xfId="6482"/>
    <cellStyle name="Calculation 2 4 3 2 4 2 3" xfId="6483"/>
    <cellStyle name="Calculation 2 4 3 2 4 2 4" xfId="6484"/>
    <cellStyle name="Calculation 2 4 3 2 4 3" xfId="6485"/>
    <cellStyle name="Calculation 2 4 3 2 4 3 2" xfId="6486"/>
    <cellStyle name="Calculation 2 4 3 2 4 3 2 2" xfId="6487"/>
    <cellStyle name="Calculation 2 4 3 2 4 3 2 3" xfId="6488"/>
    <cellStyle name="Calculation 2 4 3 2 4 3 2 4" xfId="6489"/>
    <cellStyle name="Calculation 2 4 3 2 4 3 2 5" xfId="6490"/>
    <cellStyle name="Calculation 2 4 3 2 4 3 2 6" xfId="6491"/>
    <cellStyle name="Calculation 2 4 3 2 4 3 2 7" xfId="6492"/>
    <cellStyle name="Calculation 2 4 3 2 4 3 3" xfId="6493"/>
    <cellStyle name="Calculation 2 4 3 2 4 3 4" xfId="6494"/>
    <cellStyle name="Calculation 2 4 3 2 4 4" xfId="6495"/>
    <cellStyle name="Calculation 2 4 3 2 4 4 2" xfId="6496"/>
    <cellStyle name="Calculation 2 4 3 2 4 4 2 2" xfId="6497"/>
    <cellStyle name="Calculation 2 4 3 2 4 4 2 3" xfId="6498"/>
    <cellStyle name="Calculation 2 4 3 2 4 4 2 4" xfId="6499"/>
    <cellStyle name="Calculation 2 4 3 2 4 4 2 5" xfId="6500"/>
    <cellStyle name="Calculation 2 4 3 2 4 4 2 6" xfId="6501"/>
    <cellStyle name="Calculation 2 4 3 2 4 4 2 7" xfId="6502"/>
    <cellStyle name="Calculation 2 4 3 2 4 4 3" xfId="6503"/>
    <cellStyle name="Calculation 2 4 3 2 4 4 4" xfId="6504"/>
    <cellStyle name="Calculation 2 4 3 2 4 5" xfId="6505"/>
    <cellStyle name="Calculation 2 4 3 2 4 5 2" xfId="6506"/>
    <cellStyle name="Calculation 2 4 3 2 4 5 3" xfId="6507"/>
    <cellStyle name="Calculation 2 4 3 2 4 5 4" xfId="6508"/>
    <cellStyle name="Calculation 2 4 3 2 4 5 5" xfId="6509"/>
    <cellStyle name="Calculation 2 4 3 2 4 5 6" xfId="6510"/>
    <cellStyle name="Calculation 2 4 3 2 4 5 7" xfId="6511"/>
    <cellStyle name="Calculation 2 4 3 2 4 5 8" xfId="6512"/>
    <cellStyle name="Calculation 2 4 3 2 4 6" xfId="6513"/>
    <cellStyle name="Calculation 2 4 3 2 4 6 2" xfId="6514"/>
    <cellStyle name="Calculation 2 4 3 2 4 6 3" xfId="6515"/>
    <cellStyle name="Calculation 2 4 3 2 4 6 4" xfId="6516"/>
    <cellStyle name="Calculation 2 4 3 2 4 6 5" xfId="6517"/>
    <cellStyle name="Calculation 2 4 3 2 4 6 6" xfId="6518"/>
    <cellStyle name="Calculation 2 4 3 2 4 6 7" xfId="6519"/>
    <cellStyle name="Calculation 2 4 3 2 4 7" xfId="6520"/>
    <cellStyle name="Calculation 2 4 3 2 4 8" xfId="6521"/>
    <cellStyle name="Calculation 2 4 3 2 4 9" xfId="6522"/>
    <cellStyle name="Calculation 2 4 3 2 5" xfId="6523"/>
    <cellStyle name="Calculation 2 4 3 2 5 2" xfId="6524"/>
    <cellStyle name="Calculation 2 4 3 2 5 2 2" xfId="6525"/>
    <cellStyle name="Calculation 2 4 3 2 5 2 3" xfId="6526"/>
    <cellStyle name="Calculation 2 4 3 2 5 2 4" xfId="6527"/>
    <cellStyle name="Calculation 2 4 3 2 5 2 5" xfId="6528"/>
    <cellStyle name="Calculation 2 4 3 2 5 2 6" xfId="6529"/>
    <cellStyle name="Calculation 2 4 3 2 5 2 7" xfId="6530"/>
    <cellStyle name="Calculation 2 4 3 2 5 3" xfId="6531"/>
    <cellStyle name="Calculation 2 4 3 2 5 4" xfId="6532"/>
    <cellStyle name="Calculation 2 4 3 2 5 5" xfId="6533"/>
    <cellStyle name="Calculation 2 4 3 2 6" xfId="6534"/>
    <cellStyle name="Calculation 2 4 3 2 6 2" xfId="6535"/>
    <cellStyle name="Calculation 2 4 3 2 6 2 2" xfId="6536"/>
    <cellStyle name="Calculation 2 4 3 2 6 2 3" xfId="6537"/>
    <cellStyle name="Calculation 2 4 3 2 6 2 4" xfId="6538"/>
    <cellStyle name="Calculation 2 4 3 2 6 2 5" xfId="6539"/>
    <cellStyle name="Calculation 2 4 3 2 6 2 6" xfId="6540"/>
    <cellStyle name="Calculation 2 4 3 2 6 2 7" xfId="6541"/>
    <cellStyle name="Calculation 2 4 3 2 6 3" xfId="6542"/>
    <cellStyle name="Calculation 2 4 3 2 6 4" xfId="6543"/>
    <cellStyle name="Calculation 2 4 3 2 6 5" xfId="6544"/>
    <cellStyle name="Calculation 2 4 3 2 7" xfId="6545"/>
    <cellStyle name="Calculation 2 4 3 2 7 2" xfId="6546"/>
    <cellStyle name="Calculation 2 4 3 2 7 2 2" xfId="6547"/>
    <cellStyle name="Calculation 2 4 3 2 7 2 3" xfId="6548"/>
    <cellStyle name="Calculation 2 4 3 2 7 2 4" xfId="6549"/>
    <cellStyle name="Calculation 2 4 3 2 7 2 5" xfId="6550"/>
    <cellStyle name="Calculation 2 4 3 2 7 2 6" xfId="6551"/>
    <cellStyle name="Calculation 2 4 3 2 7 2 7" xfId="6552"/>
    <cellStyle name="Calculation 2 4 3 2 7 3" xfId="6553"/>
    <cellStyle name="Calculation 2 4 3 2 7 4" xfId="6554"/>
    <cellStyle name="Calculation 2 4 3 2 7 5" xfId="6555"/>
    <cellStyle name="Calculation 2 4 3 2 8" xfId="6556"/>
    <cellStyle name="Calculation 2 4 3 2 8 2" xfId="6557"/>
    <cellStyle name="Calculation 2 4 3 2 8 2 2" xfId="6558"/>
    <cellStyle name="Calculation 2 4 3 2 8 2 3" xfId="6559"/>
    <cellStyle name="Calculation 2 4 3 2 8 2 4" xfId="6560"/>
    <cellStyle name="Calculation 2 4 3 2 8 2 5" xfId="6561"/>
    <cellStyle name="Calculation 2 4 3 2 8 2 6" xfId="6562"/>
    <cellStyle name="Calculation 2 4 3 2 8 2 7" xfId="6563"/>
    <cellStyle name="Calculation 2 4 3 2 8 3" xfId="6564"/>
    <cellStyle name="Calculation 2 4 3 2 8 4" xfId="6565"/>
    <cellStyle name="Calculation 2 4 3 2 8 5" xfId="6566"/>
    <cellStyle name="Calculation 2 4 3 2 9" xfId="6567"/>
    <cellStyle name="Calculation 2 4 3 2 9 2" xfId="6568"/>
    <cellStyle name="Calculation 2 4 3 2 9 3" xfId="6569"/>
    <cellStyle name="Calculation 2 4 3 2 9 4" xfId="6570"/>
    <cellStyle name="Calculation 2 4 3 2 9 5" xfId="6571"/>
    <cellStyle name="Calculation 2 4 3 2 9 6" xfId="6572"/>
    <cellStyle name="Calculation 2 4 3 2 9 7" xfId="6573"/>
    <cellStyle name="Calculation 2 4 3 2 9 8" xfId="6574"/>
    <cellStyle name="Calculation 2 4 3 3" xfId="6575"/>
    <cellStyle name="Calculation 2 4 3 3 10" xfId="6576"/>
    <cellStyle name="Calculation 2 4 3 3 10 2" xfId="6577"/>
    <cellStyle name="Calculation 2 4 3 3 10 3" xfId="6578"/>
    <cellStyle name="Calculation 2 4 3 3 10 4" xfId="6579"/>
    <cellStyle name="Calculation 2 4 3 3 10 5" xfId="6580"/>
    <cellStyle name="Calculation 2 4 3 3 11" xfId="6581"/>
    <cellStyle name="Calculation 2 4 3 3 11 2" xfId="6582"/>
    <cellStyle name="Calculation 2 4 3 3 11 3" xfId="6583"/>
    <cellStyle name="Calculation 2 4 3 3 11 4" xfId="6584"/>
    <cellStyle name="Calculation 2 4 3 3 11 5" xfId="6585"/>
    <cellStyle name="Calculation 2 4 3 3 12" xfId="6586"/>
    <cellStyle name="Calculation 2 4 3 3 12 2" xfId="6587"/>
    <cellStyle name="Calculation 2 4 3 3 12 3" xfId="6588"/>
    <cellStyle name="Calculation 2 4 3 3 12 4" xfId="6589"/>
    <cellStyle name="Calculation 2 4 3 3 12 5" xfId="6590"/>
    <cellStyle name="Calculation 2 4 3 3 13" xfId="6591"/>
    <cellStyle name="Calculation 2 4 3 3 13 2" xfId="6592"/>
    <cellStyle name="Calculation 2 4 3 3 13 3" xfId="6593"/>
    <cellStyle name="Calculation 2 4 3 3 13 4" xfId="6594"/>
    <cellStyle name="Calculation 2 4 3 3 13 5" xfId="6595"/>
    <cellStyle name="Calculation 2 4 3 3 14" xfId="6596"/>
    <cellStyle name="Calculation 2 4 3 3 14 2" xfId="6597"/>
    <cellStyle name="Calculation 2 4 3 3 14 3" xfId="6598"/>
    <cellStyle name="Calculation 2 4 3 3 14 4" xfId="6599"/>
    <cellStyle name="Calculation 2 4 3 3 14 5" xfId="6600"/>
    <cellStyle name="Calculation 2 4 3 3 15" xfId="6601"/>
    <cellStyle name="Calculation 2 4 3 3 15 2" xfId="6602"/>
    <cellStyle name="Calculation 2 4 3 3 15 3" xfId="6603"/>
    <cellStyle name="Calculation 2 4 3 3 15 4" xfId="6604"/>
    <cellStyle name="Calculation 2 4 3 3 15 5" xfId="6605"/>
    <cellStyle name="Calculation 2 4 3 3 16" xfId="6606"/>
    <cellStyle name="Calculation 2 4 3 3 16 2" xfId="6607"/>
    <cellStyle name="Calculation 2 4 3 3 16 3" xfId="6608"/>
    <cellStyle name="Calculation 2 4 3 3 16 4" xfId="6609"/>
    <cellStyle name="Calculation 2 4 3 3 16 5" xfId="6610"/>
    <cellStyle name="Calculation 2 4 3 3 17" xfId="6611"/>
    <cellStyle name="Calculation 2 4 3 3 17 2" xfId="6612"/>
    <cellStyle name="Calculation 2 4 3 3 17 3" xfId="6613"/>
    <cellStyle name="Calculation 2 4 3 3 17 4" xfId="6614"/>
    <cellStyle name="Calculation 2 4 3 3 17 5" xfId="6615"/>
    <cellStyle name="Calculation 2 4 3 3 18" xfId="6616"/>
    <cellStyle name="Calculation 2 4 3 3 2" xfId="6617"/>
    <cellStyle name="Calculation 2 4 3 3 2 10" xfId="6618"/>
    <cellStyle name="Calculation 2 4 3 3 2 2" xfId="6619"/>
    <cellStyle name="Calculation 2 4 3 3 2 2 2" xfId="6620"/>
    <cellStyle name="Calculation 2 4 3 3 2 2 2 2" xfId="6621"/>
    <cellStyle name="Calculation 2 4 3 3 2 2 2 3" xfId="6622"/>
    <cellStyle name="Calculation 2 4 3 3 2 2 2 4" xfId="6623"/>
    <cellStyle name="Calculation 2 4 3 3 2 2 2 5" xfId="6624"/>
    <cellStyle name="Calculation 2 4 3 3 2 2 2 6" xfId="6625"/>
    <cellStyle name="Calculation 2 4 3 3 2 2 2 7" xfId="6626"/>
    <cellStyle name="Calculation 2 4 3 3 2 2 3" xfId="6627"/>
    <cellStyle name="Calculation 2 4 3 3 2 2 4" xfId="6628"/>
    <cellStyle name="Calculation 2 4 3 3 2 3" xfId="6629"/>
    <cellStyle name="Calculation 2 4 3 3 2 3 2" xfId="6630"/>
    <cellStyle name="Calculation 2 4 3 3 2 3 2 2" xfId="6631"/>
    <cellStyle name="Calculation 2 4 3 3 2 3 2 3" xfId="6632"/>
    <cellStyle name="Calculation 2 4 3 3 2 3 2 4" xfId="6633"/>
    <cellStyle name="Calculation 2 4 3 3 2 3 2 5" xfId="6634"/>
    <cellStyle name="Calculation 2 4 3 3 2 3 2 6" xfId="6635"/>
    <cellStyle name="Calculation 2 4 3 3 2 3 2 7" xfId="6636"/>
    <cellStyle name="Calculation 2 4 3 3 2 3 3" xfId="6637"/>
    <cellStyle name="Calculation 2 4 3 3 2 3 4" xfId="6638"/>
    <cellStyle name="Calculation 2 4 3 3 2 4" xfId="6639"/>
    <cellStyle name="Calculation 2 4 3 3 2 4 2" xfId="6640"/>
    <cellStyle name="Calculation 2 4 3 3 2 4 2 2" xfId="6641"/>
    <cellStyle name="Calculation 2 4 3 3 2 4 2 3" xfId="6642"/>
    <cellStyle name="Calculation 2 4 3 3 2 4 2 4" xfId="6643"/>
    <cellStyle name="Calculation 2 4 3 3 2 4 2 5" xfId="6644"/>
    <cellStyle name="Calculation 2 4 3 3 2 4 2 6" xfId="6645"/>
    <cellStyle name="Calculation 2 4 3 3 2 4 2 7" xfId="6646"/>
    <cellStyle name="Calculation 2 4 3 3 2 4 3" xfId="6647"/>
    <cellStyle name="Calculation 2 4 3 3 2 4 4" xfId="6648"/>
    <cellStyle name="Calculation 2 4 3 3 2 5" xfId="6649"/>
    <cellStyle name="Calculation 2 4 3 3 2 5 2" xfId="6650"/>
    <cellStyle name="Calculation 2 4 3 3 2 5 3" xfId="6651"/>
    <cellStyle name="Calculation 2 4 3 3 2 5 4" xfId="6652"/>
    <cellStyle name="Calculation 2 4 3 3 2 5 5" xfId="6653"/>
    <cellStyle name="Calculation 2 4 3 3 2 5 6" xfId="6654"/>
    <cellStyle name="Calculation 2 4 3 3 2 5 7" xfId="6655"/>
    <cellStyle name="Calculation 2 4 3 3 2 5 8" xfId="6656"/>
    <cellStyle name="Calculation 2 4 3 3 2 6" xfId="6657"/>
    <cellStyle name="Calculation 2 4 3 3 2 6 2" xfId="6658"/>
    <cellStyle name="Calculation 2 4 3 3 2 6 3" xfId="6659"/>
    <cellStyle name="Calculation 2 4 3 3 2 6 4" xfId="6660"/>
    <cellStyle name="Calculation 2 4 3 3 2 6 5" xfId="6661"/>
    <cellStyle name="Calculation 2 4 3 3 2 6 6" xfId="6662"/>
    <cellStyle name="Calculation 2 4 3 3 2 6 7" xfId="6663"/>
    <cellStyle name="Calculation 2 4 3 3 2 7" xfId="6664"/>
    <cellStyle name="Calculation 2 4 3 3 2 8" xfId="6665"/>
    <cellStyle name="Calculation 2 4 3 3 2 9" xfId="6666"/>
    <cellStyle name="Calculation 2 4 3 3 3" xfId="6667"/>
    <cellStyle name="Calculation 2 4 3 3 3 2" xfId="6668"/>
    <cellStyle name="Calculation 2 4 3 3 3 2 2" xfId="6669"/>
    <cellStyle name="Calculation 2 4 3 3 3 2 3" xfId="6670"/>
    <cellStyle name="Calculation 2 4 3 3 3 2 4" xfId="6671"/>
    <cellStyle name="Calculation 2 4 3 3 3 2 5" xfId="6672"/>
    <cellStyle name="Calculation 2 4 3 3 3 2 6" xfId="6673"/>
    <cellStyle name="Calculation 2 4 3 3 3 2 7" xfId="6674"/>
    <cellStyle name="Calculation 2 4 3 3 3 3" xfId="6675"/>
    <cellStyle name="Calculation 2 4 3 3 3 4" xfId="6676"/>
    <cellStyle name="Calculation 2 4 3 3 3 5" xfId="6677"/>
    <cellStyle name="Calculation 2 4 3 3 4" xfId="6678"/>
    <cellStyle name="Calculation 2 4 3 3 4 2" xfId="6679"/>
    <cellStyle name="Calculation 2 4 3 3 4 2 2" xfId="6680"/>
    <cellStyle name="Calculation 2 4 3 3 4 2 3" xfId="6681"/>
    <cellStyle name="Calculation 2 4 3 3 4 2 4" xfId="6682"/>
    <cellStyle name="Calculation 2 4 3 3 4 2 5" xfId="6683"/>
    <cellStyle name="Calculation 2 4 3 3 4 2 6" xfId="6684"/>
    <cellStyle name="Calculation 2 4 3 3 4 2 7" xfId="6685"/>
    <cellStyle name="Calculation 2 4 3 3 4 3" xfId="6686"/>
    <cellStyle name="Calculation 2 4 3 3 4 4" xfId="6687"/>
    <cellStyle name="Calculation 2 4 3 3 4 5" xfId="6688"/>
    <cellStyle name="Calculation 2 4 3 3 5" xfId="6689"/>
    <cellStyle name="Calculation 2 4 3 3 5 2" xfId="6690"/>
    <cellStyle name="Calculation 2 4 3 3 5 2 2" xfId="6691"/>
    <cellStyle name="Calculation 2 4 3 3 5 2 3" xfId="6692"/>
    <cellStyle name="Calculation 2 4 3 3 5 2 4" xfId="6693"/>
    <cellStyle name="Calculation 2 4 3 3 5 2 5" xfId="6694"/>
    <cellStyle name="Calculation 2 4 3 3 5 2 6" xfId="6695"/>
    <cellStyle name="Calculation 2 4 3 3 5 2 7" xfId="6696"/>
    <cellStyle name="Calculation 2 4 3 3 5 3" xfId="6697"/>
    <cellStyle name="Calculation 2 4 3 3 5 4" xfId="6698"/>
    <cellStyle name="Calculation 2 4 3 3 5 5" xfId="6699"/>
    <cellStyle name="Calculation 2 4 3 3 6" xfId="6700"/>
    <cellStyle name="Calculation 2 4 3 3 6 2" xfId="6701"/>
    <cellStyle name="Calculation 2 4 3 3 6 3" xfId="6702"/>
    <cellStyle name="Calculation 2 4 3 3 6 4" xfId="6703"/>
    <cellStyle name="Calculation 2 4 3 3 6 5" xfId="6704"/>
    <cellStyle name="Calculation 2 4 3 3 6 6" xfId="6705"/>
    <cellStyle name="Calculation 2 4 3 3 6 7" xfId="6706"/>
    <cellStyle name="Calculation 2 4 3 3 6 8" xfId="6707"/>
    <cellStyle name="Calculation 2 4 3 3 7" xfId="6708"/>
    <cellStyle name="Calculation 2 4 3 3 7 2" xfId="6709"/>
    <cellStyle name="Calculation 2 4 3 3 7 3" xfId="6710"/>
    <cellStyle name="Calculation 2 4 3 3 7 4" xfId="6711"/>
    <cellStyle name="Calculation 2 4 3 3 7 5" xfId="6712"/>
    <cellStyle name="Calculation 2 4 3 3 7 6" xfId="6713"/>
    <cellStyle name="Calculation 2 4 3 3 7 7" xfId="6714"/>
    <cellStyle name="Calculation 2 4 3 3 8" xfId="6715"/>
    <cellStyle name="Calculation 2 4 3 3 8 2" xfId="6716"/>
    <cellStyle name="Calculation 2 4 3 3 8 3" xfId="6717"/>
    <cellStyle name="Calculation 2 4 3 3 8 4" xfId="6718"/>
    <cellStyle name="Calculation 2 4 3 3 8 5" xfId="6719"/>
    <cellStyle name="Calculation 2 4 3 3 9" xfId="6720"/>
    <cellStyle name="Calculation 2 4 3 3 9 2" xfId="6721"/>
    <cellStyle name="Calculation 2 4 3 3 9 3" xfId="6722"/>
    <cellStyle name="Calculation 2 4 3 3 9 4" xfId="6723"/>
    <cellStyle name="Calculation 2 4 3 3 9 5" xfId="6724"/>
    <cellStyle name="Calculation 2 4 3 4" xfId="6725"/>
    <cellStyle name="Calculation 2 4 3 4 10" xfId="6726"/>
    <cellStyle name="Calculation 2 4 3 4 2" xfId="6727"/>
    <cellStyle name="Calculation 2 4 3 4 2 2" xfId="6728"/>
    <cellStyle name="Calculation 2 4 3 4 2 2 2" xfId="6729"/>
    <cellStyle name="Calculation 2 4 3 4 2 2 3" xfId="6730"/>
    <cellStyle name="Calculation 2 4 3 4 2 2 4" xfId="6731"/>
    <cellStyle name="Calculation 2 4 3 4 2 2 5" xfId="6732"/>
    <cellStyle name="Calculation 2 4 3 4 2 2 6" xfId="6733"/>
    <cellStyle name="Calculation 2 4 3 4 2 2 7" xfId="6734"/>
    <cellStyle name="Calculation 2 4 3 4 2 3" xfId="6735"/>
    <cellStyle name="Calculation 2 4 3 4 2 4" xfId="6736"/>
    <cellStyle name="Calculation 2 4 3 4 3" xfId="6737"/>
    <cellStyle name="Calculation 2 4 3 4 3 2" xfId="6738"/>
    <cellStyle name="Calculation 2 4 3 4 3 2 2" xfId="6739"/>
    <cellStyle name="Calculation 2 4 3 4 3 2 3" xfId="6740"/>
    <cellStyle name="Calculation 2 4 3 4 3 2 4" xfId="6741"/>
    <cellStyle name="Calculation 2 4 3 4 3 2 5" xfId="6742"/>
    <cellStyle name="Calculation 2 4 3 4 3 2 6" xfId="6743"/>
    <cellStyle name="Calculation 2 4 3 4 3 2 7" xfId="6744"/>
    <cellStyle name="Calculation 2 4 3 4 3 3" xfId="6745"/>
    <cellStyle name="Calculation 2 4 3 4 3 4" xfId="6746"/>
    <cellStyle name="Calculation 2 4 3 4 4" xfId="6747"/>
    <cellStyle name="Calculation 2 4 3 4 4 2" xfId="6748"/>
    <cellStyle name="Calculation 2 4 3 4 4 2 2" xfId="6749"/>
    <cellStyle name="Calculation 2 4 3 4 4 2 3" xfId="6750"/>
    <cellStyle name="Calculation 2 4 3 4 4 2 4" xfId="6751"/>
    <cellStyle name="Calculation 2 4 3 4 4 2 5" xfId="6752"/>
    <cellStyle name="Calculation 2 4 3 4 4 2 6" xfId="6753"/>
    <cellStyle name="Calculation 2 4 3 4 4 2 7" xfId="6754"/>
    <cellStyle name="Calculation 2 4 3 4 4 3" xfId="6755"/>
    <cellStyle name="Calculation 2 4 3 4 4 4" xfId="6756"/>
    <cellStyle name="Calculation 2 4 3 4 5" xfId="6757"/>
    <cellStyle name="Calculation 2 4 3 4 5 2" xfId="6758"/>
    <cellStyle name="Calculation 2 4 3 4 5 3" xfId="6759"/>
    <cellStyle name="Calculation 2 4 3 4 5 4" xfId="6760"/>
    <cellStyle name="Calculation 2 4 3 4 5 5" xfId="6761"/>
    <cellStyle name="Calculation 2 4 3 4 5 6" xfId="6762"/>
    <cellStyle name="Calculation 2 4 3 4 5 7" xfId="6763"/>
    <cellStyle name="Calculation 2 4 3 4 5 8" xfId="6764"/>
    <cellStyle name="Calculation 2 4 3 4 6" xfId="6765"/>
    <cellStyle name="Calculation 2 4 3 4 6 2" xfId="6766"/>
    <cellStyle name="Calculation 2 4 3 4 6 3" xfId="6767"/>
    <cellStyle name="Calculation 2 4 3 4 6 4" xfId="6768"/>
    <cellStyle name="Calculation 2 4 3 4 6 5" xfId="6769"/>
    <cellStyle name="Calculation 2 4 3 4 6 6" xfId="6770"/>
    <cellStyle name="Calculation 2 4 3 4 6 7" xfId="6771"/>
    <cellStyle name="Calculation 2 4 3 4 7" xfId="6772"/>
    <cellStyle name="Calculation 2 4 3 4 8" xfId="6773"/>
    <cellStyle name="Calculation 2 4 3 4 9" xfId="6774"/>
    <cellStyle name="Calculation 2 4 3 5" xfId="6775"/>
    <cellStyle name="Calculation 2 4 3 5 10" xfId="6776"/>
    <cellStyle name="Calculation 2 4 3 5 2" xfId="6777"/>
    <cellStyle name="Calculation 2 4 3 5 2 2" xfId="6778"/>
    <cellStyle name="Calculation 2 4 3 5 2 2 2" xfId="6779"/>
    <cellStyle name="Calculation 2 4 3 5 2 2 3" xfId="6780"/>
    <cellStyle name="Calculation 2 4 3 5 2 2 4" xfId="6781"/>
    <cellStyle name="Calculation 2 4 3 5 2 2 5" xfId="6782"/>
    <cellStyle name="Calculation 2 4 3 5 2 2 6" xfId="6783"/>
    <cellStyle name="Calculation 2 4 3 5 2 2 7" xfId="6784"/>
    <cellStyle name="Calculation 2 4 3 5 2 3" xfId="6785"/>
    <cellStyle name="Calculation 2 4 3 5 2 4" xfId="6786"/>
    <cellStyle name="Calculation 2 4 3 5 3" xfId="6787"/>
    <cellStyle name="Calculation 2 4 3 5 3 2" xfId="6788"/>
    <cellStyle name="Calculation 2 4 3 5 3 2 2" xfId="6789"/>
    <cellStyle name="Calculation 2 4 3 5 3 2 3" xfId="6790"/>
    <cellStyle name="Calculation 2 4 3 5 3 2 4" xfId="6791"/>
    <cellStyle name="Calculation 2 4 3 5 3 2 5" xfId="6792"/>
    <cellStyle name="Calculation 2 4 3 5 3 2 6" xfId="6793"/>
    <cellStyle name="Calculation 2 4 3 5 3 2 7" xfId="6794"/>
    <cellStyle name="Calculation 2 4 3 5 3 3" xfId="6795"/>
    <cellStyle name="Calculation 2 4 3 5 3 4" xfId="6796"/>
    <cellStyle name="Calculation 2 4 3 5 4" xfId="6797"/>
    <cellStyle name="Calculation 2 4 3 5 4 2" xfId="6798"/>
    <cellStyle name="Calculation 2 4 3 5 4 2 2" xfId="6799"/>
    <cellStyle name="Calculation 2 4 3 5 4 2 3" xfId="6800"/>
    <cellStyle name="Calculation 2 4 3 5 4 2 4" xfId="6801"/>
    <cellStyle name="Calculation 2 4 3 5 4 2 5" xfId="6802"/>
    <cellStyle name="Calculation 2 4 3 5 4 2 6" xfId="6803"/>
    <cellStyle name="Calculation 2 4 3 5 4 2 7" xfId="6804"/>
    <cellStyle name="Calculation 2 4 3 5 4 3" xfId="6805"/>
    <cellStyle name="Calculation 2 4 3 5 4 4" xfId="6806"/>
    <cellStyle name="Calculation 2 4 3 5 5" xfId="6807"/>
    <cellStyle name="Calculation 2 4 3 5 5 2" xfId="6808"/>
    <cellStyle name="Calculation 2 4 3 5 5 3" xfId="6809"/>
    <cellStyle name="Calculation 2 4 3 5 5 4" xfId="6810"/>
    <cellStyle name="Calculation 2 4 3 5 5 5" xfId="6811"/>
    <cellStyle name="Calculation 2 4 3 5 5 6" xfId="6812"/>
    <cellStyle name="Calculation 2 4 3 5 5 7" xfId="6813"/>
    <cellStyle name="Calculation 2 4 3 5 5 8" xfId="6814"/>
    <cellStyle name="Calculation 2 4 3 5 6" xfId="6815"/>
    <cellStyle name="Calculation 2 4 3 5 6 2" xfId="6816"/>
    <cellStyle name="Calculation 2 4 3 5 6 3" xfId="6817"/>
    <cellStyle name="Calculation 2 4 3 5 6 4" xfId="6818"/>
    <cellStyle name="Calculation 2 4 3 5 6 5" xfId="6819"/>
    <cellStyle name="Calculation 2 4 3 5 6 6" xfId="6820"/>
    <cellStyle name="Calculation 2 4 3 5 6 7" xfId="6821"/>
    <cellStyle name="Calculation 2 4 3 5 7" xfId="6822"/>
    <cellStyle name="Calculation 2 4 3 5 8" xfId="6823"/>
    <cellStyle name="Calculation 2 4 3 5 9" xfId="6824"/>
    <cellStyle name="Calculation 2 4 3 6" xfId="6825"/>
    <cellStyle name="Calculation 2 4 3 6 2" xfId="6826"/>
    <cellStyle name="Calculation 2 4 3 6 2 2" xfId="6827"/>
    <cellStyle name="Calculation 2 4 3 6 2 3" xfId="6828"/>
    <cellStyle name="Calculation 2 4 3 6 2 4" xfId="6829"/>
    <cellStyle name="Calculation 2 4 3 6 2 5" xfId="6830"/>
    <cellStyle name="Calculation 2 4 3 6 2 6" xfId="6831"/>
    <cellStyle name="Calculation 2 4 3 6 2 7" xfId="6832"/>
    <cellStyle name="Calculation 2 4 3 6 3" xfId="6833"/>
    <cellStyle name="Calculation 2 4 3 6 4" xfId="6834"/>
    <cellStyle name="Calculation 2 4 3 6 5" xfId="6835"/>
    <cellStyle name="Calculation 2 4 3 7" xfId="6836"/>
    <cellStyle name="Calculation 2 4 3 7 2" xfId="6837"/>
    <cellStyle name="Calculation 2 4 3 7 2 2" xfId="6838"/>
    <cellStyle name="Calculation 2 4 3 7 2 3" xfId="6839"/>
    <cellStyle name="Calculation 2 4 3 7 2 4" xfId="6840"/>
    <cellStyle name="Calculation 2 4 3 7 2 5" xfId="6841"/>
    <cellStyle name="Calculation 2 4 3 7 2 6" xfId="6842"/>
    <cellStyle name="Calculation 2 4 3 7 2 7" xfId="6843"/>
    <cellStyle name="Calculation 2 4 3 7 3" xfId="6844"/>
    <cellStyle name="Calculation 2 4 3 7 4" xfId="6845"/>
    <cellStyle name="Calculation 2 4 3 7 5" xfId="6846"/>
    <cellStyle name="Calculation 2 4 3 8" xfId="6847"/>
    <cellStyle name="Calculation 2 4 3 8 2" xfId="6848"/>
    <cellStyle name="Calculation 2 4 3 8 2 2" xfId="6849"/>
    <cellStyle name="Calculation 2 4 3 8 2 3" xfId="6850"/>
    <cellStyle name="Calculation 2 4 3 8 2 4" xfId="6851"/>
    <cellStyle name="Calculation 2 4 3 8 2 5" xfId="6852"/>
    <cellStyle name="Calculation 2 4 3 8 2 6" xfId="6853"/>
    <cellStyle name="Calculation 2 4 3 8 2 7" xfId="6854"/>
    <cellStyle name="Calculation 2 4 3 8 3" xfId="6855"/>
    <cellStyle name="Calculation 2 4 3 8 4" xfId="6856"/>
    <cellStyle name="Calculation 2 4 3 8 5" xfId="6857"/>
    <cellStyle name="Calculation 2 4 3 9" xfId="6858"/>
    <cellStyle name="Calculation 2 4 3 9 2" xfId="6859"/>
    <cellStyle name="Calculation 2 4 3 9 2 2" xfId="6860"/>
    <cellStyle name="Calculation 2 4 3 9 2 3" xfId="6861"/>
    <cellStyle name="Calculation 2 4 3 9 2 4" xfId="6862"/>
    <cellStyle name="Calculation 2 4 3 9 2 5" xfId="6863"/>
    <cellStyle name="Calculation 2 4 3 9 2 6" xfId="6864"/>
    <cellStyle name="Calculation 2 4 3 9 2 7" xfId="6865"/>
    <cellStyle name="Calculation 2 4 3 9 3" xfId="6866"/>
    <cellStyle name="Calculation 2 4 3 9 4" xfId="6867"/>
    <cellStyle name="Calculation 2 4 3 9 5" xfId="6868"/>
    <cellStyle name="Calculation 2 4 4" xfId="6869"/>
    <cellStyle name="Calculation 2 4 4 10" xfId="6870"/>
    <cellStyle name="Calculation 2 4 4 10 2" xfId="6871"/>
    <cellStyle name="Calculation 2 4 4 10 3" xfId="6872"/>
    <cellStyle name="Calculation 2 4 4 10 4" xfId="6873"/>
    <cellStyle name="Calculation 2 4 4 10 5" xfId="6874"/>
    <cellStyle name="Calculation 2 4 4 10 6" xfId="6875"/>
    <cellStyle name="Calculation 2 4 4 10 7" xfId="6876"/>
    <cellStyle name="Calculation 2 4 4 11" xfId="6877"/>
    <cellStyle name="Calculation 2 4 4 11 2" xfId="6878"/>
    <cellStyle name="Calculation 2 4 4 11 3" xfId="6879"/>
    <cellStyle name="Calculation 2 4 4 11 4" xfId="6880"/>
    <cellStyle name="Calculation 2 4 4 11 5" xfId="6881"/>
    <cellStyle name="Calculation 2 4 4 12" xfId="6882"/>
    <cellStyle name="Calculation 2 4 4 12 2" xfId="6883"/>
    <cellStyle name="Calculation 2 4 4 12 3" xfId="6884"/>
    <cellStyle name="Calculation 2 4 4 12 4" xfId="6885"/>
    <cellStyle name="Calculation 2 4 4 12 5" xfId="6886"/>
    <cellStyle name="Calculation 2 4 4 13" xfId="6887"/>
    <cellStyle name="Calculation 2 4 4 13 2" xfId="6888"/>
    <cellStyle name="Calculation 2 4 4 13 3" xfId="6889"/>
    <cellStyle name="Calculation 2 4 4 13 4" xfId="6890"/>
    <cellStyle name="Calculation 2 4 4 13 5" xfId="6891"/>
    <cellStyle name="Calculation 2 4 4 14" xfId="6892"/>
    <cellStyle name="Calculation 2 4 4 14 2" xfId="6893"/>
    <cellStyle name="Calculation 2 4 4 14 3" xfId="6894"/>
    <cellStyle name="Calculation 2 4 4 14 4" xfId="6895"/>
    <cellStyle name="Calculation 2 4 4 14 5" xfId="6896"/>
    <cellStyle name="Calculation 2 4 4 15" xfId="6897"/>
    <cellStyle name="Calculation 2 4 4 15 2" xfId="6898"/>
    <cellStyle name="Calculation 2 4 4 15 3" xfId="6899"/>
    <cellStyle name="Calculation 2 4 4 15 4" xfId="6900"/>
    <cellStyle name="Calculation 2 4 4 15 5" xfId="6901"/>
    <cellStyle name="Calculation 2 4 4 16" xfId="6902"/>
    <cellStyle name="Calculation 2 4 4 16 2" xfId="6903"/>
    <cellStyle name="Calculation 2 4 4 16 3" xfId="6904"/>
    <cellStyle name="Calculation 2 4 4 16 4" xfId="6905"/>
    <cellStyle name="Calculation 2 4 4 16 5" xfId="6906"/>
    <cellStyle name="Calculation 2 4 4 17" xfId="6907"/>
    <cellStyle name="Calculation 2 4 4 17 2" xfId="6908"/>
    <cellStyle name="Calculation 2 4 4 17 3" xfId="6909"/>
    <cellStyle name="Calculation 2 4 4 17 4" xfId="6910"/>
    <cellStyle name="Calculation 2 4 4 17 5" xfId="6911"/>
    <cellStyle name="Calculation 2 4 4 18" xfId="6912"/>
    <cellStyle name="Calculation 2 4 4 2" xfId="6913"/>
    <cellStyle name="Calculation 2 4 4 2 10" xfId="6914"/>
    <cellStyle name="Calculation 2 4 4 2 10 2" xfId="6915"/>
    <cellStyle name="Calculation 2 4 4 2 10 3" xfId="6916"/>
    <cellStyle name="Calculation 2 4 4 2 10 4" xfId="6917"/>
    <cellStyle name="Calculation 2 4 4 2 10 5" xfId="6918"/>
    <cellStyle name="Calculation 2 4 4 2 11" xfId="6919"/>
    <cellStyle name="Calculation 2 4 4 2 11 2" xfId="6920"/>
    <cellStyle name="Calculation 2 4 4 2 11 3" xfId="6921"/>
    <cellStyle name="Calculation 2 4 4 2 11 4" xfId="6922"/>
    <cellStyle name="Calculation 2 4 4 2 11 5" xfId="6923"/>
    <cellStyle name="Calculation 2 4 4 2 12" xfId="6924"/>
    <cellStyle name="Calculation 2 4 4 2 12 2" xfId="6925"/>
    <cellStyle name="Calculation 2 4 4 2 12 3" xfId="6926"/>
    <cellStyle name="Calculation 2 4 4 2 12 4" xfId="6927"/>
    <cellStyle name="Calculation 2 4 4 2 12 5" xfId="6928"/>
    <cellStyle name="Calculation 2 4 4 2 13" xfId="6929"/>
    <cellStyle name="Calculation 2 4 4 2 13 2" xfId="6930"/>
    <cellStyle name="Calculation 2 4 4 2 13 3" xfId="6931"/>
    <cellStyle name="Calculation 2 4 4 2 13 4" xfId="6932"/>
    <cellStyle name="Calculation 2 4 4 2 13 5" xfId="6933"/>
    <cellStyle name="Calculation 2 4 4 2 14" xfId="6934"/>
    <cellStyle name="Calculation 2 4 4 2 14 2" xfId="6935"/>
    <cellStyle name="Calculation 2 4 4 2 14 3" xfId="6936"/>
    <cellStyle name="Calculation 2 4 4 2 14 4" xfId="6937"/>
    <cellStyle name="Calculation 2 4 4 2 14 5" xfId="6938"/>
    <cellStyle name="Calculation 2 4 4 2 15" xfId="6939"/>
    <cellStyle name="Calculation 2 4 4 2 15 2" xfId="6940"/>
    <cellStyle name="Calculation 2 4 4 2 15 3" xfId="6941"/>
    <cellStyle name="Calculation 2 4 4 2 15 4" xfId="6942"/>
    <cellStyle name="Calculation 2 4 4 2 15 5" xfId="6943"/>
    <cellStyle name="Calculation 2 4 4 2 16" xfId="6944"/>
    <cellStyle name="Calculation 2 4 4 2 16 2" xfId="6945"/>
    <cellStyle name="Calculation 2 4 4 2 16 3" xfId="6946"/>
    <cellStyle name="Calculation 2 4 4 2 16 4" xfId="6947"/>
    <cellStyle name="Calculation 2 4 4 2 16 5" xfId="6948"/>
    <cellStyle name="Calculation 2 4 4 2 17" xfId="6949"/>
    <cellStyle name="Calculation 2 4 4 2 17 2" xfId="6950"/>
    <cellStyle name="Calculation 2 4 4 2 17 3" xfId="6951"/>
    <cellStyle name="Calculation 2 4 4 2 17 4" xfId="6952"/>
    <cellStyle name="Calculation 2 4 4 2 17 5" xfId="6953"/>
    <cellStyle name="Calculation 2 4 4 2 18" xfId="6954"/>
    <cellStyle name="Calculation 2 4 4 2 2" xfId="6955"/>
    <cellStyle name="Calculation 2 4 4 2 2 10" xfId="6956"/>
    <cellStyle name="Calculation 2 4 4 2 2 2" xfId="6957"/>
    <cellStyle name="Calculation 2 4 4 2 2 2 2" xfId="6958"/>
    <cellStyle name="Calculation 2 4 4 2 2 2 2 2" xfId="6959"/>
    <cellStyle name="Calculation 2 4 4 2 2 2 2 3" xfId="6960"/>
    <cellStyle name="Calculation 2 4 4 2 2 2 2 4" xfId="6961"/>
    <cellStyle name="Calculation 2 4 4 2 2 2 2 5" xfId="6962"/>
    <cellStyle name="Calculation 2 4 4 2 2 2 2 6" xfId="6963"/>
    <cellStyle name="Calculation 2 4 4 2 2 2 2 7" xfId="6964"/>
    <cellStyle name="Calculation 2 4 4 2 2 2 3" xfId="6965"/>
    <cellStyle name="Calculation 2 4 4 2 2 2 4" xfId="6966"/>
    <cellStyle name="Calculation 2 4 4 2 2 3" xfId="6967"/>
    <cellStyle name="Calculation 2 4 4 2 2 3 2" xfId="6968"/>
    <cellStyle name="Calculation 2 4 4 2 2 3 2 2" xfId="6969"/>
    <cellStyle name="Calculation 2 4 4 2 2 3 2 3" xfId="6970"/>
    <cellStyle name="Calculation 2 4 4 2 2 3 2 4" xfId="6971"/>
    <cellStyle name="Calculation 2 4 4 2 2 3 2 5" xfId="6972"/>
    <cellStyle name="Calculation 2 4 4 2 2 3 2 6" xfId="6973"/>
    <cellStyle name="Calculation 2 4 4 2 2 3 2 7" xfId="6974"/>
    <cellStyle name="Calculation 2 4 4 2 2 3 3" xfId="6975"/>
    <cellStyle name="Calculation 2 4 4 2 2 3 4" xfId="6976"/>
    <cellStyle name="Calculation 2 4 4 2 2 4" xfId="6977"/>
    <cellStyle name="Calculation 2 4 4 2 2 4 2" xfId="6978"/>
    <cellStyle name="Calculation 2 4 4 2 2 4 2 2" xfId="6979"/>
    <cellStyle name="Calculation 2 4 4 2 2 4 2 3" xfId="6980"/>
    <cellStyle name="Calculation 2 4 4 2 2 4 2 4" xfId="6981"/>
    <cellStyle name="Calculation 2 4 4 2 2 4 2 5" xfId="6982"/>
    <cellStyle name="Calculation 2 4 4 2 2 4 2 6" xfId="6983"/>
    <cellStyle name="Calculation 2 4 4 2 2 4 2 7" xfId="6984"/>
    <cellStyle name="Calculation 2 4 4 2 2 4 3" xfId="6985"/>
    <cellStyle name="Calculation 2 4 4 2 2 4 4" xfId="6986"/>
    <cellStyle name="Calculation 2 4 4 2 2 5" xfId="6987"/>
    <cellStyle name="Calculation 2 4 4 2 2 5 2" xfId="6988"/>
    <cellStyle name="Calculation 2 4 4 2 2 5 3" xfId="6989"/>
    <cellStyle name="Calculation 2 4 4 2 2 5 4" xfId="6990"/>
    <cellStyle name="Calculation 2 4 4 2 2 5 5" xfId="6991"/>
    <cellStyle name="Calculation 2 4 4 2 2 5 6" xfId="6992"/>
    <cellStyle name="Calculation 2 4 4 2 2 5 7" xfId="6993"/>
    <cellStyle name="Calculation 2 4 4 2 2 5 8" xfId="6994"/>
    <cellStyle name="Calculation 2 4 4 2 2 6" xfId="6995"/>
    <cellStyle name="Calculation 2 4 4 2 2 6 2" xfId="6996"/>
    <cellStyle name="Calculation 2 4 4 2 2 6 3" xfId="6997"/>
    <cellStyle name="Calculation 2 4 4 2 2 6 4" xfId="6998"/>
    <cellStyle name="Calculation 2 4 4 2 2 6 5" xfId="6999"/>
    <cellStyle name="Calculation 2 4 4 2 2 6 6" xfId="7000"/>
    <cellStyle name="Calculation 2 4 4 2 2 6 7" xfId="7001"/>
    <cellStyle name="Calculation 2 4 4 2 2 7" xfId="7002"/>
    <cellStyle name="Calculation 2 4 4 2 2 8" xfId="7003"/>
    <cellStyle name="Calculation 2 4 4 2 2 9" xfId="7004"/>
    <cellStyle name="Calculation 2 4 4 2 3" xfId="7005"/>
    <cellStyle name="Calculation 2 4 4 2 3 2" xfId="7006"/>
    <cellStyle name="Calculation 2 4 4 2 3 2 2" xfId="7007"/>
    <cellStyle name="Calculation 2 4 4 2 3 2 3" xfId="7008"/>
    <cellStyle name="Calculation 2 4 4 2 3 2 4" xfId="7009"/>
    <cellStyle name="Calculation 2 4 4 2 3 2 5" xfId="7010"/>
    <cellStyle name="Calculation 2 4 4 2 3 2 6" xfId="7011"/>
    <cellStyle name="Calculation 2 4 4 2 3 2 7" xfId="7012"/>
    <cellStyle name="Calculation 2 4 4 2 3 3" xfId="7013"/>
    <cellStyle name="Calculation 2 4 4 2 3 4" xfId="7014"/>
    <cellStyle name="Calculation 2 4 4 2 3 5" xfId="7015"/>
    <cellStyle name="Calculation 2 4 4 2 4" xfId="7016"/>
    <cellStyle name="Calculation 2 4 4 2 4 2" xfId="7017"/>
    <cellStyle name="Calculation 2 4 4 2 4 2 2" xfId="7018"/>
    <cellStyle name="Calculation 2 4 4 2 4 2 3" xfId="7019"/>
    <cellStyle name="Calculation 2 4 4 2 4 2 4" xfId="7020"/>
    <cellStyle name="Calculation 2 4 4 2 4 2 5" xfId="7021"/>
    <cellStyle name="Calculation 2 4 4 2 4 2 6" xfId="7022"/>
    <cellStyle name="Calculation 2 4 4 2 4 2 7" xfId="7023"/>
    <cellStyle name="Calculation 2 4 4 2 4 3" xfId="7024"/>
    <cellStyle name="Calculation 2 4 4 2 4 4" xfId="7025"/>
    <cellStyle name="Calculation 2 4 4 2 4 5" xfId="7026"/>
    <cellStyle name="Calculation 2 4 4 2 5" xfId="7027"/>
    <cellStyle name="Calculation 2 4 4 2 5 2" xfId="7028"/>
    <cellStyle name="Calculation 2 4 4 2 5 2 2" xfId="7029"/>
    <cellStyle name="Calculation 2 4 4 2 5 2 3" xfId="7030"/>
    <cellStyle name="Calculation 2 4 4 2 5 2 4" xfId="7031"/>
    <cellStyle name="Calculation 2 4 4 2 5 2 5" xfId="7032"/>
    <cellStyle name="Calculation 2 4 4 2 5 2 6" xfId="7033"/>
    <cellStyle name="Calculation 2 4 4 2 5 2 7" xfId="7034"/>
    <cellStyle name="Calculation 2 4 4 2 5 3" xfId="7035"/>
    <cellStyle name="Calculation 2 4 4 2 5 4" xfId="7036"/>
    <cellStyle name="Calculation 2 4 4 2 5 5" xfId="7037"/>
    <cellStyle name="Calculation 2 4 4 2 6" xfId="7038"/>
    <cellStyle name="Calculation 2 4 4 2 6 2" xfId="7039"/>
    <cellStyle name="Calculation 2 4 4 2 6 3" xfId="7040"/>
    <cellStyle name="Calculation 2 4 4 2 6 4" xfId="7041"/>
    <cellStyle name="Calculation 2 4 4 2 6 5" xfId="7042"/>
    <cellStyle name="Calculation 2 4 4 2 6 6" xfId="7043"/>
    <cellStyle name="Calculation 2 4 4 2 6 7" xfId="7044"/>
    <cellStyle name="Calculation 2 4 4 2 6 8" xfId="7045"/>
    <cellStyle name="Calculation 2 4 4 2 7" xfId="7046"/>
    <cellStyle name="Calculation 2 4 4 2 7 2" xfId="7047"/>
    <cellStyle name="Calculation 2 4 4 2 7 3" xfId="7048"/>
    <cellStyle name="Calculation 2 4 4 2 7 4" xfId="7049"/>
    <cellStyle name="Calculation 2 4 4 2 7 5" xfId="7050"/>
    <cellStyle name="Calculation 2 4 4 2 7 6" xfId="7051"/>
    <cellStyle name="Calculation 2 4 4 2 7 7" xfId="7052"/>
    <cellStyle name="Calculation 2 4 4 2 8" xfId="7053"/>
    <cellStyle name="Calculation 2 4 4 2 8 2" xfId="7054"/>
    <cellStyle name="Calculation 2 4 4 2 8 3" xfId="7055"/>
    <cellStyle name="Calculation 2 4 4 2 8 4" xfId="7056"/>
    <cellStyle name="Calculation 2 4 4 2 8 5" xfId="7057"/>
    <cellStyle name="Calculation 2 4 4 2 9" xfId="7058"/>
    <cellStyle name="Calculation 2 4 4 2 9 2" xfId="7059"/>
    <cellStyle name="Calculation 2 4 4 2 9 3" xfId="7060"/>
    <cellStyle name="Calculation 2 4 4 2 9 4" xfId="7061"/>
    <cellStyle name="Calculation 2 4 4 2 9 5" xfId="7062"/>
    <cellStyle name="Calculation 2 4 4 3" xfId="7063"/>
    <cellStyle name="Calculation 2 4 4 3 10" xfId="7064"/>
    <cellStyle name="Calculation 2 4 4 3 2" xfId="7065"/>
    <cellStyle name="Calculation 2 4 4 3 2 2" xfId="7066"/>
    <cellStyle name="Calculation 2 4 4 3 2 2 2" xfId="7067"/>
    <cellStyle name="Calculation 2 4 4 3 2 2 3" xfId="7068"/>
    <cellStyle name="Calculation 2 4 4 3 2 2 4" xfId="7069"/>
    <cellStyle name="Calculation 2 4 4 3 2 2 5" xfId="7070"/>
    <cellStyle name="Calculation 2 4 4 3 2 2 6" xfId="7071"/>
    <cellStyle name="Calculation 2 4 4 3 2 2 7" xfId="7072"/>
    <cellStyle name="Calculation 2 4 4 3 2 3" xfId="7073"/>
    <cellStyle name="Calculation 2 4 4 3 2 4" xfId="7074"/>
    <cellStyle name="Calculation 2 4 4 3 3" xfId="7075"/>
    <cellStyle name="Calculation 2 4 4 3 3 2" xfId="7076"/>
    <cellStyle name="Calculation 2 4 4 3 3 2 2" xfId="7077"/>
    <cellStyle name="Calculation 2 4 4 3 3 2 3" xfId="7078"/>
    <cellStyle name="Calculation 2 4 4 3 3 2 4" xfId="7079"/>
    <cellStyle name="Calculation 2 4 4 3 3 2 5" xfId="7080"/>
    <cellStyle name="Calculation 2 4 4 3 3 2 6" xfId="7081"/>
    <cellStyle name="Calculation 2 4 4 3 3 2 7" xfId="7082"/>
    <cellStyle name="Calculation 2 4 4 3 3 3" xfId="7083"/>
    <cellStyle name="Calculation 2 4 4 3 3 4" xfId="7084"/>
    <cellStyle name="Calculation 2 4 4 3 4" xfId="7085"/>
    <cellStyle name="Calculation 2 4 4 3 4 2" xfId="7086"/>
    <cellStyle name="Calculation 2 4 4 3 4 2 2" xfId="7087"/>
    <cellStyle name="Calculation 2 4 4 3 4 2 3" xfId="7088"/>
    <cellStyle name="Calculation 2 4 4 3 4 2 4" xfId="7089"/>
    <cellStyle name="Calculation 2 4 4 3 4 2 5" xfId="7090"/>
    <cellStyle name="Calculation 2 4 4 3 4 2 6" xfId="7091"/>
    <cellStyle name="Calculation 2 4 4 3 4 2 7" xfId="7092"/>
    <cellStyle name="Calculation 2 4 4 3 4 3" xfId="7093"/>
    <cellStyle name="Calculation 2 4 4 3 4 4" xfId="7094"/>
    <cellStyle name="Calculation 2 4 4 3 5" xfId="7095"/>
    <cellStyle name="Calculation 2 4 4 3 5 2" xfId="7096"/>
    <cellStyle name="Calculation 2 4 4 3 5 3" xfId="7097"/>
    <cellStyle name="Calculation 2 4 4 3 5 4" xfId="7098"/>
    <cellStyle name="Calculation 2 4 4 3 5 5" xfId="7099"/>
    <cellStyle name="Calculation 2 4 4 3 5 6" xfId="7100"/>
    <cellStyle name="Calculation 2 4 4 3 5 7" xfId="7101"/>
    <cellStyle name="Calculation 2 4 4 3 5 8" xfId="7102"/>
    <cellStyle name="Calculation 2 4 4 3 6" xfId="7103"/>
    <cellStyle name="Calculation 2 4 4 3 6 2" xfId="7104"/>
    <cellStyle name="Calculation 2 4 4 3 6 3" xfId="7105"/>
    <cellStyle name="Calculation 2 4 4 3 6 4" xfId="7106"/>
    <cellStyle name="Calculation 2 4 4 3 6 5" xfId="7107"/>
    <cellStyle name="Calculation 2 4 4 3 6 6" xfId="7108"/>
    <cellStyle name="Calculation 2 4 4 3 6 7" xfId="7109"/>
    <cellStyle name="Calculation 2 4 4 3 7" xfId="7110"/>
    <cellStyle name="Calculation 2 4 4 3 8" xfId="7111"/>
    <cellStyle name="Calculation 2 4 4 3 9" xfId="7112"/>
    <cellStyle name="Calculation 2 4 4 4" xfId="7113"/>
    <cellStyle name="Calculation 2 4 4 4 10" xfId="7114"/>
    <cellStyle name="Calculation 2 4 4 4 2" xfId="7115"/>
    <cellStyle name="Calculation 2 4 4 4 2 2" xfId="7116"/>
    <cellStyle name="Calculation 2 4 4 4 2 2 2" xfId="7117"/>
    <cellStyle name="Calculation 2 4 4 4 2 2 3" xfId="7118"/>
    <cellStyle name="Calculation 2 4 4 4 2 2 4" xfId="7119"/>
    <cellStyle name="Calculation 2 4 4 4 2 2 5" xfId="7120"/>
    <cellStyle name="Calculation 2 4 4 4 2 2 6" xfId="7121"/>
    <cellStyle name="Calculation 2 4 4 4 2 2 7" xfId="7122"/>
    <cellStyle name="Calculation 2 4 4 4 2 3" xfId="7123"/>
    <cellStyle name="Calculation 2 4 4 4 2 4" xfId="7124"/>
    <cellStyle name="Calculation 2 4 4 4 3" xfId="7125"/>
    <cellStyle name="Calculation 2 4 4 4 3 2" xfId="7126"/>
    <cellStyle name="Calculation 2 4 4 4 3 2 2" xfId="7127"/>
    <cellStyle name="Calculation 2 4 4 4 3 2 3" xfId="7128"/>
    <cellStyle name="Calculation 2 4 4 4 3 2 4" xfId="7129"/>
    <cellStyle name="Calculation 2 4 4 4 3 2 5" xfId="7130"/>
    <cellStyle name="Calculation 2 4 4 4 3 2 6" xfId="7131"/>
    <cellStyle name="Calculation 2 4 4 4 3 2 7" xfId="7132"/>
    <cellStyle name="Calculation 2 4 4 4 3 3" xfId="7133"/>
    <cellStyle name="Calculation 2 4 4 4 3 4" xfId="7134"/>
    <cellStyle name="Calculation 2 4 4 4 4" xfId="7135"/>
    <cellStyle name="Calculation 2 4 4 4 4 2" xfId="7136"/>
    <cellStyle name="Calculation 2 4 4 4 4 2 2" xfId="7137"/>
    <cellStyle name="Calculation 2 4 4 4 4 2 3" xfId="7138"/>
    <cellStyle name="Calculation 2 4 4 4 4 2 4" xfId="7139"/>
    <cellStyle name="Calculation 2 4 4 4 4 2 5" xfId="7140"/>
    <cellStyle name="Calculation 2 4 4 4 4 2 6" xfId="7141"/>
    <cellStyle name="Calculation 2 4 4 4 4 2 7" xfId="7142"/>
    <cellStyle name="Calculation 2 4 4 4 4 3" xfId="7143"/>
    <cellStyle name="Calculation 2 4 4 4 4 4" xfId="7144"/>
    <cellStyle name="Calculation 2 4 4 4 5" xfId="7145"/>
    <cellStyle name="Calculation 2 4 4 4 5 2" xfId="7146"/>
    <cellStyle name="Calculation 2 4 4 4 5 3" xfId="7147"/>
    <cellStyle name="Calculation 2 4 4 4 5 4" xfId="7148"/>
    <cellStyle name="Calculation 2 4 4 4 5 5" xfId="7149"/>
    <cellStyle name="Calculation 2 4 4 4 5 6" xfId="7150"/>
    <cellStyle name="Calculation 2 4 4 4 5 7" xfId="7151"/>
    <cellStyle name="Calculation 2 4 4 4 5 8" xfId="7152"/>
    <cellStyle name="Calculation 2 4 4 4 6" xfId="7153"/>
    <cellStyle name="Calculation 2 4 4 4 6 2" xfId="7154"/>
    <cellStyle name="Calculation 2 4 4 4 6 3" xfId="7155"/>
    <cellStyle name="Calculation 2 4 4 4 6 4" xfId="7156"/>
    <cellStyle name="Calculation 2 4 4 4 6 5" xfId="7157"/>
    <cellStyle name="Calculation 2 4 4 4 6 6" xfId="7158"/>
    <cellStyle name="Calculation 2 4 4 4 6 7" xfId="7159"/>
    <cellStyle name="Calculation 2 4 4 4 7" xfId="7160"/>
    <cellStyle name="Calculation 2 4 4 4 8" xfId="7161"/>
    <cellStyle name="Calculation 2 4 4 4 9" xfId="7162"/>
    <cellStyle name="Calculation 2 4 4 5" xfId="7163"/>
    <cellStyle name="Calculation 2 4 4 5 2" xfId="7164"/>
    <cellStyle name="Calculation 2 4 4 5 2 2" xfId="7165"/>
    <cellStyle name="Calculation 2 4 4 5 2 3" xfId="7166"/>
    <cellStyle name="Calculation 2 4 4 5 2 4" xfId="7167"/>
    <cellStyle name="Calculation 2 4 4 5 2 5" xfId="7168"/>
    <cellStyle name="Calculation 2 4 4 5 2 6" xfId="7169"/>
    <cellStyle name="Calculation 2 4 4 5 2 7" xfId="7170"/>
    <cellStyle name="Calculation 2 4 4 5 3" xfId="7171"/>
    <cellStyle name="Calculation 2 4 4 5 4" xfId="7172"/>
    <cellStyle name="Calculation 2 4 4 5 5" xfId="7173"/>
    <cellStyle name="Calculation 2 4 4 6" xfId="7174"/>
    <cellStyle name="Calculation 2 4 4 6 2" xfId="7175"/>
    <cellStyle name="Calculation 2 4 4 6 2 2" xfId="7176"/>
    <cellStyle name="Calculation 2 4 4 6 2 3" xfId="7177"/>
    <cellStyle name="Calculation 2 4 4 6 2 4" xfId="7178"/>
    <cellStyle name="Calculation 2 4 4 6 2 5" xfId="7179"/>
    <cellStyle name="Calculation 2 4 4 6 2 6" xfId="7180"/>
    <cellStyle name="Calculation 2 4 4 6 2 7" xfId="7181"/>
    <cellStyle name="Calculation 2 4 4 6 3" xfId="7182"/>
    <cellStyle name="Calculation 2 4 4 6 4" xfId="7183"/>
    <cellStyle name="Calculation 2 4 4 6 5" xfId="7184"/>
    <cellStyle name="Calculation 2 4 4 7" xfId="7185"/>
    <cellStyle name="Calculation 2 4 4 7 2" xfId="7186"/>
    <cellStyle name="Calculation 2 4 4 7 2 2" xfId="7187"/>
    <cellStyle name="Calculation 2 4 4 7 2 3" xfId="7188"/>
    <cellStyle name="Calculation 2 4 4 7 2 4" xfId="7189"/>
    <cellStyle name="Calculation 2 4 4 7 2 5" xfId="7190"/>
    <cellStyle name="Calculation 2 4 4 7 2 6" xfId="7191"/>
    <cellStyle name="Calculation 2 4 4 7 2 7" xfId="7192"/>
    <cellStyle name="Calculation 2 4 4 7 3" xfId="7193"/>
    <cellStyle name="Calculation 2 4 4 7 4" xfId="7194"/>
    <cellStyle name="Calculation 2 4 4 7 5" xfId="7195"/>
    <cellStyle name="Calculation 2 4 4 8" xfId="7196"/>
    <cellStyle name="Calculation 2 4 4 8 2" xfId="7197"/>
    <cellStyle name="Calculation 2 4 4 8 2 2" xfId="7198"/>
    <cellStyle name="Calculation 2 4 4 8 2 3" xfId="7199"/>
    <cellStyle name="Calculation 2 4 4 8 2 4" xfId="7200"/>
    <cellStyle name="Calculation 2 4 4 8 2 5" xfId="7201"/>
    <cellStyle name="Calculation 2 4 4 8 2 6" xfId="7202"/>
    <cellStyle name="Calculation 2 4 4 8 2 7" xfId="7203"/>
    <cellStyle name="Calculation 2 4 4 8 3" xfId="7204"/>
    <cellStyle name="Calculation 2 4 4 8 4" xfId="7205"/>
    <cellStyle name="Calculation 2 4 4 8 5" xfId="7206"/>
    <cellStyle name="Calculation 2 4 4 9" xfId="7207"/>
    <cellStyle name="Calculation 2 4 4 9 2" xfId="7208"/>
    <cellStyle name="Calculation 2 4 4 9 3" xfId="7209"/>
    <cellStyle name="Calculation 2 4 4 9 4" xfId="7210"/>
    <cellStyle name="Calculation 2 4 4 9 5" xfId="7211"/>
    <cellStyle name="Calculation 2 4 4 9 6" xfId="7212"/>
    <cellStyle name="Calculation 2 4 4 9 7" xfId="7213"/>
    <cellStyle name="Calculation 2 4 4 9 8" xfId="7214"/>
    <cellStyle name="Calculation 2 4 5" xfId="7215"/>
    <cellStyle name="Calculation 2 4 5 10" xfId="7216"/>
    <cellStyle name="Calculation 2 4 5 10 2" xfId="7217"/>
    <cellStyle name="Calculation 2 4 5 10 3" xfId="7218"/>
    <cellStyle name="Calculation 2 4 5 10 4" xfId="7219"/>
    <cellStyle name="Calculation 2 4 5 10 5" xfId="7220"/>
    <cellStyle name="Calculation 2 4 5 11" xfId="7221"/>
    <cellStyle name="Calculation 2 4 5 11 2" xfId="7222"/>
    <cellStyle name="Calculation 2 4 5 11 3" xfId="7223"/>
    <cellStyle name="Calculation 2 4 5 11 4" xfId="7224"/>
    <cellStyle name="Calculation 2 4 5 11 5" xfId="7225"/>
    <cellStyle name="Calculation 2 4 5 12" xfId="7226"/>
    <cellStyle name="Calculation 2 4 5 12 2" xfId="7227"/>
    <cellStyle name="Calculation 2 4 5 12 3" xfId="7228"/>
    <cellStyle name="Calculation 2 4 5 12 4" xfId="7229"/>
    <cellStyle name="Calculation 2 4 5 12 5" xfId="7230"/>
    <cellStyle name="Calculation 2 4 5 13" xfId="7231"/>
    <cellStyle name="Calculation 2 4 5 13 2" xfId="7232"/>
    <cellStyle name="Calculation 2 4 5 13 3" xfId="7233"/>
    <cellStyle name="Calculation 2 4 5 13 4" xfId="7234"/>
    <cellStyle name="Calculation 2 4 5 13 5" xfId="7235"/>
    <cellStyle name="Calculation 2 4 5 14" xfId="7236"/>
    <cellStyle name="Calculation 2 4 5 14 2" xfId="7237"/>
    <cellStyle name="Calculation 2 4 5 14 3" xfId="7238"/>
    <cellStyle name="Calculation 2 4 5 14 4" xfId="7239"/>
    <cellStyle name="Calculation 2 4 5 14 5" xfId="7240"/>
    <cellStyle name="Calculation 2 4 5 15" xfId="7241"/>
    <cellStyle name="Calculation 2 4 5 15 2" xfId="7242"/>
    <cellStyle name="Calculation 2 4 5 15 3" xfId="7243"/>
    <cellStyle name="Calculation 2 4 5 15 4" xfId="7244"/>
    <cellStyle name="Calculation 2 4 5 15 5" xfId="7245"/>
    <cellStyle name="Calculation 2 4 5 16" xfId="7246"/>
    <cellStyle name="Calculation 2 4 5 16 2" xfId="7247"/>
    <cellStyle name="Calculation 2 4 5 16 3" xfId="7248"/>
    <cellStyle name="Calculation 2 4 5 16 4" xfId="7249"/>
    <cellStyle name="Calculation 2 4 5 16 5" xfId="7250"/>
    <cellStyle name="Calculation 2 4 5 17" xfId="7251"/>
    <cellStyle name="Calculation 2 4 5 17 2" xfId="7252"/>
    <cellStyle name="Calculation 2 4 5 17 3" xfId="7253"/>
    <cellStyle name="Calculation 2 4 5 17 4" xfId="7254"/>
    <cellStyle name="Calculation 2 4 5 17 5" xfId="7255"/>
    <cellStyle name="Calculation 2 4 5 18" xfId="7256"/>
    <cellStyle name="Calculation 2 4 5 2" xfId="7257"/>
    <cellStyle name="Calculation 2 4 5 2 10" xfId="7258"/>
    <cellStyle name="Calculation 2 4 5 2 2" xfId="7259"/>
    <cellStyle name="Calculation 2 4 5 2 2 2" xfId="7260"/>
    <cellStyle name="Calculation 2 4 5 2 2 2 2" xfId="7261"/>
    <cellStyle name="Calculation 2 4 5 2 2 2 3" xfId="7262"/>
    <cellStyle name="Calculation 2 4 5 2 2 2 4" xfId="7263"/>
    <cellStyle name="Calculation 2 4 5 2 2 2 5" xfId="7264"/>
    <cellStyle name="Calculation 2 4 5 2 2 2 6" xfId="7265"/>
    <cellStyle name="Calculation 2 4 5 2 2 2 7" xfId="7266"/>
    <cellStyle name="Calculation 2 4 5 2 2 3" xfId="7267"/>
    <cellStyle name="Calculation 2 4 5 2 2 4" xfId="7268"/>
    <cellStyle name="Calculation 2 4 5 2 3" xfId="7269"/>
    <cellStyle name="Calculation 2 4 5 2 3 2" xfId="7270"/>
    <cellStyle name="Calculation 2 4 5 2 3 2 2" xfId="7271"/>
    <cellStyle name="Calculation 2 4 5 2 3 2 3" xfId="7272"/>
    <cellStyle name="Calculation 2 4 5 2 3 2 4" xfId="7273"/>
    <cellStyle name="Calculation 2 4 5 2 3 2 5" xfId="7274"/>
    <cellStyle name="Calculation 2 4 5 2 3 2 6" xfId="7275"/>
    <cellStyle name="Calculation 2 4 5 2 3 2 7" xfId="7276"/>
    <cellStyle name="Calculation 2 4 5 2 3 3" xfId="7277"/>
    <cellStyle name="Calculation 2 4 5 2 3 4" xfId="7278"/>
    <cellStyle name="Calculation 2 4 5 2 4" xfId="7279"/>
    <cellStyle name="Calculation 2 4 5 2 4 2" xfId="7280"/>
    <cellStyle name="Calculation 2 4 5 2 4 2 2" xfId="7281"/>
    <cellStyle name="Calculation 2 4 5 2 4 2 3" xfId="7282"/>
    <cellStyle name="Calculation 2 4 5 2 4 2 4" xfId="7283"/>
    <cellStyle name="Calculation 2 4 5 2 4 2 5" xfId="7284"/>
    <cellStyle name="Calculation 2 4 5 2 4 2 6" xfId="7285"/>
    <cellStyle name="Calculation 2 4 5 2 4 2 7" xfId="7286"/>
    <cellStyle name="Calculation 2 4 5 2 4 3" xfId="7287"/>
    <cellStyle name="Calculation 2 4 5 2 4 4" xfId="7288"/>
    <cellStyle name="Calculation 2 4 5 2 5" xfId="7289"/>
    <cellStyle name="Calculation 2 4 5 2 5 2" xfId="7290"/>
    <cellStyle name="Calculation 2 4 5 2 5 3" xfId="7291"/>
    <cellStyle name="Calculation 2 4 5 2 5 4" xfId="7292"/>
    <cellStyle name="Calculation 2 4 5 2 5 5" xfId="7293"/>
    <cellStyle name="Calculation 2 4 5 2 5 6" xfId="7294"/>
    <cellStyle name="Calculation 2 4 5 2 5 7" xfId="7295"/>
    <cellStyle name="Calculation 2 4 5 2 5 8" xfId="7296"/>
    <cellStyle name="Calculation 2 4 5 2 6" xfId="7297"/>
    <cellStyle name="Calculation 2 4 5 2 6 2" xfId="7298"/>
    <cellStyle name="Calculation 2 4 5 2 6 3" xfId="7299"/>
    <cellStyle name="Calculation 2 4 5 2 6 4" xfId="7300"/>
    <cellStyle name="Calculation 2 4 5 2 6 5" xfId="7301"/>
    <cellStyle name="Calculation 2 4 5 2 6 6" xfId="7302"/>
    <cellStyle name="Calculation 2 4 5 2 6 7" xfId="7303"/>
    <cellStyle name="Calculation 2 4 5 2 7" xfId="7304"/>
    <cellStyle name="Calculation 2 4 5 2 8" xfId="7305"/>
    <cellStyle name="Calculation 2 4 5 2 9" xfId="7306"/>
    <cellStyle name="Calculation 2 4 5 3" xfId="7307"/>
    <cellStyle name="Calculation 2 4 5 3 2" xfId="7308"/>
    <cellStyle name="Calculation 2 4 5 3 2 2" xfId="7309"/>
    <cellStyle name="Calculation 2 4 5 3 2 3" xfId="7310"/>
    <cellStyle name="Calculation 2 4 5 3 2 4" xfId="7311"/>
    <cellStyle name="Calculation 2 4 5 3 2 5" xfId="7312"/>
    <cellStyle name="Calculation 2 4 5 3 2 6" xfId="7313"/>
    <cellStyle name="Calculation 2 4 5 3 2 7" xfId="7314"/>
    <cellStyle name="Calculation 2 4 5 3 3" xfId="7315"/>
    <cellStyle name="Calculation 2 4 5 3 4" xfId="7316"/>
    <cellStyle name="Calculation 2 4 5 3 5" xfId="7317"/>
    <cellStyle name="Calculation 2 4 5 4" xfId="7318"/>
    <cellStyle name="Calculation 2 4 5 4 2" xfId="7319"/>
    <cellStyle name="Calculation 2 4 5 4 2 2" xfId="7320"/>
    <cellStyle name="Calculation 2 4 5 4 2 3" xfId="7321"/>
    <cellStyle name="Calculation 2 4 5 4 2 4" xfId="7322"/>
    <cellStyle name="Calculation 2 4 5 4 2 5" xfId="7323"/>
    <cellStyle name="Calculation 2 4 5 4 2 6" xfId="7324"/>
    <cellStyle name="Calculation 2 4 5 4 2 7" xfId="7325"/>
    <cellStyle name="Calculation 2 4 5 4 3" xfId="7326"/>
    <cellStyle name="Calculation 2 4 5 4 4" xfId="7327"/>
    <cellStyle name="Calculation 2 4 5 4 5" xfId="7328"/>
    <cellStyle name="Calculation 2 4 5 5" xfId="7329"/>
    <cellStyle name="Calculation 2 4 5 5 2" xfId="7330"/>
    <cellStyle name="Calculation 2 4 5 5 2 2" xfId="7331"/>
    <cellStyle name="Calculation 2 4 5 5 2 3" xfId="7332"/>
    <cellStyle name="Calculation 2 4 5 5 2 4" xfId="7333"/>
    <cellStyle name="Calculation 2 4 5 5 2 5" xfId="7334"/>
    <cellStyle name="Calculation 2 4 5 5 2 6" xfId="7335"/>
    <cellStyle name="Calculation 2 4 5 5 2 7" xfId="7336"/>
    <cellStyle name="Calculation 2 4 5 5 3" xfId="7337"/>
    <cellStyle name="Calculation 2 4 5 5 4" xfId="7338"/>
    <cellStyle name="Calculation 2 4 5 5 5" xfId="7339"/>
    <cellStyle name="Calculation 2 4 5 6" xfId="7340"/>
    <cellStyle name="Calculation 2 4 5 6 2" xfId="7341"/>
    <cellStyle name="Calculation 2 4 5 6 3" xfId="7342"/>
    <cellStyle name="Calculation 2 4 5 6 4" xfId="7343"/>
    <cellStyle name="Calculation 2 4 5 6 5" xfId="7344"/>
    <cellStyle name="Calculation 2 4 5 6 6" xfId="7345"/>
    <cellStyle name="Calculation 2 4 5 6 7" xfId="7346"/>
    <cellStyle name="Calculation 2 4 5 6 8" xfId="7347"/>
    <cellStyle name="Calculation 2 4 5 7" xfId="7348"/>
    <cellStyle name="Calculation 2 4 5 7 2" xfId="7349"/>
    <cellStyle name="Calculation 2 4 5 7 3" xfId="7350"/>
    <cellStyle name="Calculation 2 4 5 7 4" xfId="7351"/>
    <cellStyle name="Calculation 2 4 5 7 5" xfId="7352"/>
    <cellStyle name="Calculation 2 4 5 7 6" xfId="7353"/>
    <cellStyle name="Calculation 2 4 5 7 7" xfId="7354"/>
    <cellStyle name="Calculation 2 4 5 8" xfId="7355"/>
    <cellStyle name="Calculation 2 4 5 8 2" xfId="7356"/>
    <cellStyle name="Calculation 2 4 5 8 3" xfId="7357"/>
    <cellStyle name="Calculation 2 4 5 8 4" xfId="7358"/>
    <cellStyle name="Calculation 2 4 5 8 5" xfId="7359"/>
    <cellStyle name="Calculation 2 4 5 9" xfId="7360"/>
    <cellStyle name="Calculation 2 4 5 9 2" xfId="7361"/>
    <cellStyle name="Calculation 2 4 5 9 3" xfId="7362"/>
    <cellStyle name="Calculation 2 4 5 9 4" xfId="7363"/>
    <cellStyle name="Calculation 2 4 5 9 5" xfId="7364"/>
    <cellStyle name="Calculation 2 4 6" xfId="7365"/>
    <cellStyle name="Calculation 2 4 6 10" xfId="7366"/>
    <cellStyle name="Calculation 2 4 6 2" xfId="7367"/>
    <cellStyle name="Calculation 2 4 6 2 2" xfId="7368"/>
    <cellStyle name="Calculation 2 4 6 2 2 2" xfId="7369"/>
    <cellStyle name="Calculation 2 4 6 2 2 3" xfId="7370"/>
    <cellStyle name="Calculation 2 4 6 2 2 4" xfId="7371"/>
    <cellStyle name="Calculation 2 4 6 2 2 5" xfId="7372"/>
    <cellStyle name="Calculation 2 4 6 2 2 6" xfId="7373"/>
    <cellStyle name="Calculation 2 4 6 2 2 7" xfId="7374"/>
    <cellStyle name="Calculation 2 4 6 2 3" xfId="7375"/>
    <cellStyle name="Calculation 2 4 6 2 4" xfId="7376"/>
    <cellStyle name="Calculation 2 4 6 3" xfId="7377"/>
    <cellStyle name="Calculation 2 4 6 3 2" xfId="7378"/>
    <cellStyle name="Calculation 2 4 6 3 2 2" xfId="7379"/>
    <cellStyle name="Calculation 2 4 6 3 2 3" xfId="7380"/>
    <cellStyle name="Calculation 2 4 6 3 2 4" xfId="7381"/>
    <cellStyle name="Calculation 2 4 6 3 2 5" xfId="7382"/>
    <cellStyle name="Calculation 2 4 6 3 2 6" xfId="7383"/>
    <cellStyle name="Calculation 2 4 6 3 2 7" xfId="7384"/>
    <cellStyle name="Calculation 2 4 6 3 3" xfId="7385"/>
    <cellStyle name="Calculation 2 4 6 3 4" xfId="7386"/>
    <cellStyle name="Calculation 2 4 6 4" xfId="7387"/>
    <cellStyle name="Calculation 2 4 6 4 2" xfId="7388"/>
    <cellStyle name="Calculation 2 4 6 4 2 2" xfId="7389"/>
    <cellStyle name="Calculation 2 4 6 4 2 3" xfId="7390"/>
    <cellStyle name="Calculation 2 4 6 4 2 4" xfId="7391"/>
    <cellStyle name="Calculation 2 4 6 4 2 5" xfId="7392"/>
    <cellStyle name="Calculation 2 4 6 4 2 6" xfId="7393"/>
    <cellStyle name="Calculation 2 4 6 4 2 7" xfId="7394"/>
    <cellStyle name="Calculation 2 4 6 4 3" xfId="7395"/>
    <cellStyle name="Calculation 2 4 6 4 4" xfId="7396"/>
    <cellStyle name="Calculation 2 4 6 5" xfId="7397"/>
    <cellStyle name="Calculation 2 4 6 5 2" xfId="7398"/>
    <cellStyle name="Calculation 2 4 6 5 3" xfId="7399"/>
    <cellStyle name="Calculation 2 4 6 5 4" xfId="7400"/>
    <cellStyle name="Calculation 2 4 6 5 5" xfId="7401"/>
    <cellStyle name="Calculation 2 4 6 5 6" xfId="7402"/>
    <cellStyle name="Calculation 2 4 6 5 7" xfId="7403"/>
    <cellStyle name="Calculation 2 4 6 5 8" xfId="7404"/>
    <cellStyle name="Calculation 2 4 6 6" xfId="7405"/>
    <cellStyle name="Calculation 2 4 6 6 2" xfId="7406"/>
    <cellStyle name="Calculation 2 4 6 6 3" xfId="7407"/>
    <cellStyle name="Calculation 2 4 6 6 4" xfId="7408"/>
    <cellStyle name="Calculation 2 4 6 6 5" xfId="7409"/>
    <cellStyle name="Calculation 2 4 6 6 6" xfId="7410"/>
    <cellStyle name="Calculation 2 4 6 6 7" xfId="7411"/>
    <cellStyle name="Calculation 2 4 6 7" xfId="7412"/>
    <cellStyle name="Calculation 2 4 6 8" xfId="7413"/>
    <cellStyle name="Calculation 2 4 6 9" xfId="7414"/>
    <cellStyle name="Calculation 2 4 7" xfId="7415"/>
    <cellStyle name="Calculation 2 4 7 10" xfId="7416"/>
    <cellStyle name="Calculation 2 4 7 2" xfId="7417"/>
    <cellStyle name="Calculation 2 4 7 2 2" xfId="7418"/>
    <cellStyle name="Calculation 2 4 7 2 2 2" xfId="7419"/>
    <cellStyle name="Calculation 2 4 7 2 2 3" xfId="7420"/>
    <cellStyle name="Calculation 2 4 7 2 2 4" xfId="7421"/>
    <cellStyle name="Calculation 2 4 7 2 2 5" xfId="7422"/>
    <cellStyle name="Calculation 2 4 7 2 2 6" xfId="7423"/>
    <cellStyle name="Calculation 2 4 7 2 2 7" xfId="7424"/>
    <cellStyle name="Calculation 2 4 7 2 3" xfId="7425"/>
    <cellStyle name="Calculation 2 4 7 2 4" xfId="7426"/>
    <cellStyle name="Calculation 2 4 7 3" xfId="7427"/>
    <cellStyle name="Calculation 2 4 7 3 2" xfId="7428"/>
    <cellStyle name="Calculation 2 4 7 3 2 2" xfId="7429"/>
    <cellStyle name="Calculation 2 4 7 3 2 3" xfId="7430"/>
    <cellStyle name="Calculation 2 4 7 3 2 4" xfId="7431"/>
    <cellStyle name="Calculation 2 4 7 3 2 5" xfId="7432"/>
    <cellStyle name="Calculation 2 4 7 3 2 6" xfId="7433"/>
    <cellStyle name="Calculation 2 4 7 3 2 7" xfId="7434"/>
    <cellStyle name="Calculation 2 4 7 3 3" xfId="7435"/>
    <cellStyle name="Calculation 2 4 7 3 4" xfId="7436"/>
    <cellStyle name="Calculation 2 4 7 4" xfId="7437"/>
    <cellStyle name="Calculation 2 4 7 4 2" xfId="7438"/>
    <cellStyle name="Calculation 2 4 7 4 2 2" xfId="7439"/>
    <cellStyle name="Calculation 2 4 7 4 2 3" xfId="7440"/>
    <cellStyle name="Calculation 2 4 7 4 2 4" xfId="7441"/>
    <cellStyle name="Calculation 2 4 7 4 2 5" xfId="7442"/>
    <cellStyle name="Calculation 2 4 7 4 2 6" xfId="7443"/>
    <cellStyle name="Calculation 2 4 7 4 2 7" xfId="7444"/>
    <cellStyle name="Calculation 2 4 7 4 3" xfId="7445"/>
    <cellStyle name="Calculation 2 4 7 4 4" xfId="7446"/>
    <cellStyle name="Calculation 2 4 7 5" xfId="7447"/>
    <cellStyle name="Calculation 2 4 7 5 2" xfId="7448"/>
    <cellStyle name="Calculation 2 4 7 5 3" xfId="7449"/>
    <cellStyle name="Calculation 2 4 7 5 4" xfId="7450"/>
    <cellStyle name="Calculation 2 4 7 5 5" xfId="7451"/>
    <cellStyle name="Calculation 2 4 7 5 6" xfId="7452"/>
    <cellStyle name="Calculation 2 4 7 5 7" xfId="7453"/>
    <cellStyle name="Calculation 2 4 7 5 8" xfId="7454"/>
    <cellStyle name="Calculation 2 4 7 6" xfId="7455"/>
    <cellStyle name="Calculation 2 4 7 6 2" xfId="7456"/>
    <cellStyle name="Calculation 2 4 7 6 3" xfId="7457"/>
    <cellStyle name="Calculation 2 4 7 6 4" xfId="7458"/>
    <cellStyle name="Calculation 2 4 7 6 5" xfId="7459"/>
    <cellStyle name="Calculation 2 4 7 6 6" xfId="7460"/>
    <cellStyle name="Calculation 2 4 7 6 7" xfId="7461"/>
    <cellStyle name="Calculation 2 4 7 7" xfId="7462"/>
    <cellStyle name="Calculation 2 4 7 8" xfId="7463"/>
    <cellStyle name="Calculation 2 4 7 9" xfId="7464"/>
    <cellStyle name="Calculation 2 4 8" xfId="7465"/>
    <cellStyle name="Calculation 2 4 8 2" xfId="7466"/>
    <cellStyle name="Calculation 2 4 8 2 2" xfId="7467"/>
    <cellStyle name="Calculation 2 4 8 2 3" xfId="7468"/>
    <cellStyle name="Calculation 2 4 8 2 4" xfId="7469"/>
    <cellStyle name="Calculation 2 4 8 2 5" xfId="7470"/>
    <cellStyle name="Calculation 2 4 8 2 6" xfId="7471"/>
    <cellStyle name="Calculation 2 4 8 2 7" xfId="7472"/>
    <cellStyle name="Calculation 2 4 8 3" xfId="7473"/>
    <cellStyle name="Calculation 2 4 8 4" xfId="7474"/>
    <cellStyle name="Calculation 2 4 8 5" xfId="7475"/>
    <cellStyle name="Calculation 2 4 9" xfId="7476"/>
    <cellStyle name="Calculation 2 4 9 2" xfId="7477"/>
    <cellStyle name="Calculation 2 4 9 2 2" xfId="7478"/>
    <cellStyle name="Calculation 2 4 9 2 3" xfId="7479"/>
    <cellStyle name="Calculation 2 4 9 2 4" xfId="7480"/>
    <cellStyle name="Calculation 2 4 9 2 5" xfId="7481"/>
    <cellStyle name="Calculation 2 4 9 2 6" xfId="7482"/>
    <cellStyle name="Calculation 2 4 9 2 7" xfId="7483"/>
    <cellStyle name="Calculation 2 4 9 3" xfId="7484"/>
    <cellStyle name="Calculation 2 4 9 4" xfId="7485"/>
    <cellStyle name="Calculation 2 4 9 5" xfId="7486"/>
    <cellStyle name="Calculation 2 5" xfId="7487"/>
    <cellStyle name="Calculation 2 5 10" xfId="7488"/>
    <cellStyle name="Calculation 2 5 10 2" xfId="7489"/>
    <cellStyle name="Calculation 2 5 10 2 2" xfId="7490"/>
    <cellStyle name="Calculation 2 5 10 2 3" xfId="7491"/>
    <cellStyle name="Calculation 2 5 10 2 4" xfId="7492"/>
    <cellStyle name="Calculation 2 5 10 2 5" xfId="7493"/>
    <cellStyle name="Calculation 2 5 10 2 6" xfId="7494"/>
    <cellStyle name="Calculation 2 5 10 2 7" xfId="7495"/>
    <cellStyle name="Calculation 2 5 10 3" xfId="7496"/>
    <cellStyle name="Calculation 2 5 10 4" xfId="7497"/>
    <cellStyle name="Calculation 2 5 10 5" xfId="7498"/>
    <cellStyle name="Calculation 2 5 11" xfId="7499"/>
    <cellStyle name="Calculation 2 5 11 2" xfId="7500"/>
    <cellStyle name="Calculation 2 5 11 2 2" xfId="7501"/>
    <cellStyle name="Calculation 2 5 11 2 3" xfId="7502"/>
    <cellStyle name="Calculation 2 5 11 2 4" xfId="7503"/>
    <cellStyle name="Calculation 2 5 11 2 5" xfId="7504"/>
    <cellStyle name="Calculation 2 5 11 2 6" xfId="7505"/>
    <cellStyle name="Calculation 2 5 11 2 7" xfId="7506"/>
    <cellStyle name="Calculation 2 5 11 3" xfId="7507"/>
    <cellStyle name="Calculation 2 5 11 4" xfId="7508"/>
    <cellStyle name="Calculation 2 5 11 5" xfId="7509"/>
    <cellStyle name="Calculation 2 5 12" xfId="7510"/>
    <cellStyle name="Calculation 2 5 12 2" xfId="7511"/>
    <cellStyle name="Calculation 2 5 12 3" xfId="7512"/>
    <cellStyle name="Calculation 2 5 12 4" xfId="7513"/>
    <cellStyle name="Calculation 2 5 12 5" xfId="7514"/>
    <cellStyle name="Calculation 2 5 12 6" xfId="7515"/>
    <cellStyle name="Calculation 2 5 12 7" xfId="7516"/>
    <cellStyle name="Calculation 2 5 12 8" xfId="7517"/>
    <cellStyle name="Calculation 2 5 13" xfId="7518"/>
    <cellStyle name="Calculation 2 5 13 2" xfId="7519"/>
    <cellStyle name="Calculation 2 5 13 3" xfId="7520"/>
    <cellStyle name="Calculation 2 5 13 4" xfId="7521"/>
    <cellStyle name="Calculation 2 5 13 5" xfId="7522"/>
    <cellStyle name="Calculation 2 5 13 6" xfId="7523"/>
    <cellStyle name="Calculation 2 5 13 7" xfId="7524"/>
    <cellStyle name="Calculation 2 5 14" xfId="7525"/>
    <cellStyle name="Calculation 2 5 14 2" xfId="7526"/>
    <cellStyle name="Calculation 2 5 14 3" xfId="7527"/>
    <cellStyle name="Calculation 2 5 14 4" xfId="7528"/>
    <cellStyle name="Calculation 2 5 14 5" xfId="7529"/>
    <cellStyle name="Calculation 2 5 15" xfId="7530"/>
    <cellStyle name="Calculation 2 5 15 2" xfId="7531"/>
    <cellStyle name="Calculation 2 5 15 3" xfId="7532"/>
    <cellStyle name="Calculation 2 5 15 4" xfId="7533"/>
    <cellStyle name="Calculation 2 5 15 5" xfId="7534"/>
    <cellStyle name="Calculation 2 5 16" xfId="7535"/>
    <cellStyle name="Calculation 2 5 16 2" xfId="7536"/>
    <cellStyle name="Calculation 2 5 16 3" xfId="7537"/>
    <cellStyle name="Calculation 2 5 16 4" xfId="7538"/>
    <cellStyle name="Calculation 2 5 16 5" xfId="7539"/>
    <cellStyle name="Calculation 2 5 17" xfId="7540"/>
    <cellStyle name="Calculation 2 5 17 2" xfId="7541"/>
    <cellStyle name="Calculation 2 5 17 3" xfId="7542"/>
    <cellStyle name="Calculation 2 5 17 4" xfId="7543"/>
    <cellStyle name="Calculation 2 5 17 5" xfId="7544"/>
    <cellStyle name="Calculation 2 5 18" xfId="7545"/>
    <cellStyle name="Calculation 2 5 19" xfId="7546"/>
    <cellStyle name="Calculation 2 5 2" xfId="7547"/>
    <cellStyle name="Calculation 2 5 2 10" xfId="7548"/>
    <cellStyle name="Calculation 2 5 2 10 2" xfId="7549"/>
    <cellStyle name="Calculation 2 5 2 10 3" xfId="7550"/>
    <cellStyle name="Calculation 2 5 2 10 4" xfId="7551"/>
    <cellStyle name="Calculation 2 5 2 10 5" xfId="7552"/>
    <cellStyle name="Calculation 2 5 2 10 6" xfId="7553"/>
    <cellStyle name="Calculation 2 5 2 10 7" xfId="7554"/>
    <cellStyle name="Calculation 2 5 2 10 8" xfId="7555"/>
    <cellStyle name="Calculation 2 5 2 11" xfId="7556"/>
    <cellStyle name="Calculation 2 5 2 11 2" xfId="7557"/>
    <cellStyle name="Calculation 2 5 2 11 3" xfId="7558"/>
    <cellStyle name="Calculation 2 5 2 11 4" xfId="7559"/>
    <cellStyle name="Calculation 2 5 2 11 5" xfId="7560"/>
    <cellStyle name="Calculation 2 5 2 11 6" xfId="7561"/>
    <cellStyle name="Calculation 2 5 2 11 7" xfId="7562"/>
    <cellStyle name="Calculation 2 5 2 12" xfId="7563"/>
    <cellStyle name="Calculation 2 5 2 12 2" xfId="7564"/>
    <cellStyle name="Calculation 2 5 2 12 3" xfId="7565"/>
    <cellStyle name="Calculation 2 5 2 12 4" xfId="7566"/>
    <cellStyle name="Calculation 2 5 2 12 5" xfId="7567"/>
    <cellStyle name="Calculation 2 5 2 13" xfId="7568"/>
    <cellStyle name="Calculation 2 5 2 13 2" xfId="7569"/>
    <cellStyle name="Calculation 2 5 2 13 3" xfId="7570"/>
    <cellStyle name="Calculation 2 5 2 13 4" xfId="7571"/>
    <cellStyle name="Calculation 2 5 2 13 5" xfId="7572"/>
    <cellStyle name="Calculation 2 5 2 14" xfId="7573"/>
    <cellStyle name="Calculation 2 5 2 14 2" xfId="7574"/>
    <cellStyle name="Calculation 2 5 2 14 3" xfId="7575"/>
    <cellStyle name="Calculation 2 5 2 14 4" xfId="7576"/>
    <cellStyle name="Calculation 2 5 2 14 5" xfId="7577"/>
    <cellStyle name="Calculation 2 5 2 15" xfId="7578"/>
    <cellStyle name="Calculation 2 5 2 15 2" xfId="7579"/>
    <cellStyle name="Calculation 2 5 2 15 3" xfId="7580"/>
    <cellStyle name="Calculation 2 5 2 15 4" xfId="7581"/>
    <cellStyle name="Calculation 2 5 2 15 5" xfId="7582"/>
    <cellStyle name="Calculation 2 5 2 16" xfId="7583"/>
    <cellStyle name="Calculation 2 5 2 17" xfId="7584"/>
    <cellStyle name="Calculation 2 5 2 18" xfId="7585"/>
    <cellStyle name="Calculation 2 5 2 19" xfId="7586"/>
    <cellStyle name="Calculation 2 5 2 2" xfId="7587"/>
    <cellStyle name="Calculation 2 5 2 2 10" xfId="7588"/>
    <cellStyle name="Calculation 2 5 2 2 10 2" xfId="7589"/>
    <cellStyle name="Calculation 2 5 2 2 10 3" xfId="7590"/>
    <cellStyle name="Calculation 2 5 2 2 10 4" xfId="7591"/>
    <cellStyle name="Calculation 2 5 2 2 10 5" xfId="7592"/>
    <cellStyle name="Calculation 2 5 2 2 10 6" xfId="7593"/>
    <cellStyle name="Calculation 2 5 2 2 10 7" xfId="7594"/>
    <cellStyle name="Calculation 2 5 2 2 11" xfId="7595"/>
    <cellStyle name="Calculation 2 5 2 2 11 2" xfId="7596"/>
    <cellStyle name="Calculation 2 5 2 2 11 3" xfId="7597"/>
    <cellStyle name="Calculation 2 5 2 2 11 4" xfId="7598"/>
    <cellStyle name="Calculation 2 5 2 2 11 5" xfId="7599"/>
    <cellStyle name="Calculation 2 5 2 2 12" xfId="7600"/>
    <cellStyle name="Calculation 2 5 2 2 12 2" xfId="7601"/>
    <cellStyle name="Calculation 2 5 2 2 12 3" xfId="7602"/>
    <cellStyle name="Calculation 2 5 2 2 12 4" xfId="7603"/>
    <cellStyle name="Calculation 2 5 2 2 12 5" xfId="7604"/>
    <cellStyle name="Calculation 2 5 2 2 13" xfId="7605"/>
    <cellStyle name="Calculation 2 5 2 2 13 2" xfId="7606"/>
    <cellStyle name="Calculation 2 5 2 2 13 3" xfId="7607"/>
    <cellStyle name="Calculation 2 5 2 2 13 4" xfId="7608"/>
    <cellStyle name="Calculation 2 5 2 2 13 5" xfId="7609"/>
    <cellStyle name="Calculation 2 5 2 2 14" xfId="7610"/>
    <cellStyle name="Calculation 2 5 2 2 14 2" xfId="7611"/>
    <cellStyle name="Calculation 2 5 2 2 14 3" xfId="7612"/>
    <cellStyle name="Calculation 2 5 2 2 14 4" xfId="7613"/>
    <cellStyle name="Calculation 2 5 2 2 14 5" xfId="7614"/>
    <cellStyle name="Calculation 2 5 2 2 15" xfId="7615"/>
    <cellStyle name="Calculation 2 5 2 2 15 2" xfId="7616"/>
    <cellStyle name="Calculation 2 5 2 2 15 3" xfId="7617"/>
    <cellStyle name="Calculation 2 5 2 2 15 4" xfId="7618"/>
    <cellStyle name="Calculation 2 5 2 2 15 5" xfId="7619"/>
    <cellStyle name="Calculation 2 5 2 2 16" xfId="7620"/>
    <cellStyle name="Calculation 2 5 2 2 16 2" xfId="7621"/>
    <cellStyle name="Calculation 2 5 2 2 16 3" xfId="7622"/>
    <cellStyle name="Calculation 2 5 2 2 16 4" xfId="7623"/>
    <cellStyle name="Calculation 2 5 2 2 16 5" xfId="7624"/>
    <cellStyle name="Calculation 2 5 2 2 17" xfId="7625"/>
    <cellStyle name="Calculation 2 5 2 2 17 2" xfId="7626"/>
    <cellStyle name="Calculation 2 5 2 2 17 3" xfId="7627"/>
    <cellStyle name="Calculation 2 5 2 2 17 4" xfId="7628"/>
    <cellStyle name="Calculation 2 5 2 2 17 5" xfId="7629"/>
    <cellStyle name="Calculation 2 5 2 2 18" xfId="7630"/>
    <cellStyle name="Calculation 2 5 2 2 2" xfId="7631"/>
    <cellStyle name="Calculation 2 5 2 2 2 10" xfId="7632"/>
    <cellStyle name="Calculation 2 5 2 2 2 10 2" xfId="7633"/>
    <cellStyle name="Calculation 2 5 2 2 2 10 3" xfId="7634"/>
    <cellStyle name="Calculation 2 5 2 2 2 10 4" xfId="7635"/>
    <cellStyle name="Calculation 2 5 2 2 2 10 5" xfId="7636"/>
    <cellStyle name="Calculation 2 5 2 2 2 11" xfId="7637"/>
    <cellStyle name="Calculation 2 5 2 2 2 11 2" xfId="7638"/>
    <cellStyle name="Calculation 2 5 2 2 2 11 3" xfId="7639"/>
    <cellStyle name="Calculation 2 5 2 2 2 11 4" xfId="7640"/>
    <cellStyle name="Calculation 2 5 2 2 2 11 5" xfId="7641"/>
    <cellStyle name="Calculation 2 5 2 2 2 12" xfId="7642"/>
    <cellStyle name="Calculation 2 5 2 2 2 12 2" xfId="7643"/>
    <cellStyle name="Calculation 2 5 2 2 2 12 3" xfId="7644"/>
    <cellStyle name="Calculation 2 5 2 2 2 12 4" xfId="7645"/>
    <cellStyle name="Calculation 2 5 2 2 2 12 5" xfId="7646"/>
    <cellStyle name="Calculation 2 5 2 2 2 13" xfId="7647"/>
    <cellStyle name="Calculation 2 5 2 2 2 13 2" xfId="7648"/>
    <cellStyle name="Calculation 2 5 2 2 2 13 3" xfId="7649"/>
    <cellStyle name="Calculation 2 5 2 2 2 13 4" xfId="7650"/>
    <cellStyle name="Calculation 2 5 2 2 2 13 5" xfId="7651"/>
    <cellStyle name="Calculation 2 5 2 2 2 14" xfId="7652"/>
    <cellStyle name="Calculation 2 5 2 2 2 14 2" xfId="7653"/>
    <cellStyle name="Calculation 2 5 2 2 2 14 3" xfId="7654"/>
    <cellStyle name="Calculation 2 5 2 2 2 14 4" xfId="7655"/>
    <cellStyle name="Calculation 2 5 2 2 2 14 5" xfId="7656"/>
    <cellStyle name="Calculation 2 5 2 2 2 15" xfId="7657"/>
    <cellStyle name="Calculation 2 5 2 2 2 15 2" xfId="7658"/>
    <cellStyle name="Calculation 2 5 2 2 2 15 3" xfId="7659"/>
    <cellStyle name="Calculation 2 5 2 2 2 15 4" xfId="7660"/>
    <cellStyle name="Calculation 2 5 2 2 2 15 5" xfId="7661"/>
    <cellStyle name="Calculation 2 5 2 2 2 16" xfId="7662"/>
    <cellStyle name="Calculation 2 5 2 2 2 16 2" xfId="7663"/>
    <cellStyle name="Calculation 2 5 2 2 2 16 3" xfId="7664"/>
    <cellStyle name="Calculation 2 5 2 2 2 16 4" xfId="7665"/>
    <cellStyle name="Calculation 2 5 2 2 2 16 5" xfId="7666"/>
    <cellStyle name="Calculation 2 5 2 2 2 17" xfId="7667"/>
    <cellStyle name="Calculation 2 5 2 2 2 17 2" xfId="7668"/>
    <cellStyle name="Calculation 2 5 2 2 2 17 3" xfId="7669"/>
    <cellStyle name="Calculation 2 5 2 2 2 17 4" xfId="7670"/>
    <cellStyle name="Calculation 2 5 2 2 2 17 5" xfId="7671"/>
    <cellStyle name="Calculation 2 5 2 2 2 18" xfId="7672"/>
    <cellStyle name="Calculation 2 5 2 2 2 2" xfId="7673"/>
    <cellStyle name="Calculation 2 5 2 2 2 2 10" xfId="7674"/>
    <cellStyle name="Calculation 2 5 2 2 2 2 2" xfId="7675"/>
    <cellStyle name="Calculation 2 5 2 2 2 2 2 2" xfId="7676"/>
    <cellStyle name="Calculation 2 5 2 2 2 2 2 2 2" xfId="7677"/>
    <cellStyle name="Calculation 2 5 2 2 2 2 2 2 3" xfId="7678"/>
    <cellStyle name="Calculation 2 5 2 2 2 2 2 2 4" xfId="7679"/>
    <cellStyle name="Calculation 2 5 2 2 2 2 2 2 5" xfId="7680"/>
    <cellStyle name="Calculation 2 5 2 2 2 2 2 2 6" xfId="7681"/>
    <cellStyle name="Calculation 2 5 2 2 2 2 2 2 7" xfId="7682"/>
    <cellStyle name="Calculation 2 5 2 2 2 2 2 3" xfId="7683"/>
    <cellStyle name="Calculation 2 5 2 2 2 2 2 4" xfId="7684"/>
    <cellStyle name="Calculation 2 5 2 2 2 2 3" xfId="7685"/>
    <cellStyle name="Calculation 2 5 2 2 2 2 3 2" xfId="7686"/>
    <cellStyle name="Calculation 2 5 2 2 2 2 3 2 2" xfId="7687"/>
    <cellStyle name="Calculation 2 5 2 2 2 2 3 2 3" xfId="7688"/>
    <cellStyle name="Calculation 2 5 2 2 2 2 3 2 4" xfId="7689"/>
    <cellStyle name="Calculation 2 5 2 2 2 2 3 2 5" xfId="7690"/>
    <cellStyle name="Calculation 2 5 2 2 2 2 3 2 6" xfId="7691"/>
    <cellStyle name="Calculation 2 5 2 2 2 2 3 2 7" xfId="7692"/>
    <cellStyle name="Calculation 2 5 2 2 2 2 3 3" xfId="7693"/>
    <cellStyle name="Calculation 2 5 2 2 2 2 3 4" xfId="7694"/>
    <cellStyle name="Calculation 2 5 2 2 2 2 4" xfId="7695"/>
    <cellStyle name="Calculation 2 5 2 2 2 2 4 2" xfId="7696"/>
    <cellStyle name="Calculation 2 5 2 2 2 2 4 2 2" xfId="7697"/>
    <cellStyle name="Calculation 2 5 2 2 2 2 4 2 3" xfId="7698"/>
    <cellStyle name="Calculation 2 5 2 2 2 2 4 2 4" xfId="7699"/>
    <cellStyle name="Calculation 2 5 2 2 2 2 4 2 5" xfId="7700"/>
    <cellStyle name="Calculation 2 5 2 2 2 2 4 2 6" xfId="7701"/>
    <cellStyle name="Calculation 2 5 2 2 2 2 4 2 7" xfId="7702"/>
    <cellStyle name="Calculation 2 5 2 2 2 2 4 3" xfId="7703"/>
    <cellStyle name="Calculation 2 5 2 2 2 2 4 4" xfId="7704"/>
    <cellStyle name="Calculation 2 5 2 2 2 2 5" xfId="7705"/>
    <cellStyle name="Calculation 2 5 2 2 2 2 5 2" xfId="7706"/>
    <cellStyle name="Calculation 2 5 2 2 2 2 5 3" xfId="7707"/>
    <cellStyle name="Calculation 2 5 2 2 2 2 5 4" xfId="7708"/>
    <cellStyle name="Calculation 2 5 2 2 2 2 5 5" xfId="7709"/>
    <cellStyle name="Calculation 2 5 2 2 2 2 5 6" xfId="7710"/>
    <cellStyle name="Calculation 2 5 2 2 2 2 5 7" xfId="7711"/>
    <cellStyle name="Calculation 2 5 2 2 2 2 5 8" xfId="7712"/>
    <cellStyle name="Calculation 2 5 2 2 2 2 6" xfId="7713"/>
    <cellStyle name="Calculation 2 5 2 2 2 2 6 2" xfId="7714"/>
    <cellStyle name="Calculation 2 5 2 2 2 2 6 3" xfId="7715"/>
    <cellStyle name="Calculation 2 5 2 2 2 2 6 4" xfId="7716"/>
    <cellStyle name="Calculation 2 5 2 2 2 2 6 5" xfId="7717"/>
    <cellStyle name="Calculation 2 5 2 2 2 2 6 6" xfId="7718"/>
    <cellStyle name="Calculation 2 5 2 2 2 2 6 7" xfId="7719"/>
    <cellStyle name="Calculation 2 5 2 2 2 2 7" xfId="7720"/>
    <cellStyle name="Calculation 2 5 2 2 2 2 8" xfId="7721"/>
    <cellStyle name="Calculation 2 5 2 2 2 2 9" xfId="7722"/>
    <cellStyle name="Calculation 2 5 2 2 2 3" xfId="7723"/>
    <cellStyle name="Calculation 2 5 2 2 2 3 2" xfId="7724"/>
    <cellStyle name="Calculation 2 5 2 2 2 3 2 2" xfId="7725"/>
    <cellStyle name="Calculation 2 5 2 2 2 3 2 3" xfId="7726"/>
    <cellStyle name="Calculation 2 5 2 2 2 3 2 4" xfId="7727"/>
    <cellStyle name="Calculation 2 5 2 2 2 3 2 5" xfId="7728"/>
    <cellStyle name="Calculation 2 5 2 2 2 3 2 6" xfId="7729"/>
    <cellStyle name="Calculation 2 5 2 2 2 3 2 7" xfId="7730"/>
    <cellStyle name="Calculation 2 5 2 2 2 3 3" xfId="7731"/>
    <cellStyle name="Calculation 2 5 2 2 2 3 4" xfId="7732"/>
    <cellStyle name="Calculation 2 5 2 2 2 3 5" xfId="7733"/>
    <cellStyle name="Calculation 2 5 2 2 2 4" xfId="7734"/>
    <cellStyle name="Calculation 2 5 2 2 2 4 2" xfId="7735"/>
    <cellStyle name="Calculation 2 5 2 2 2 4 2 2" xfId="7736"/>
    <cellStyle name="Calculation 2 5 2 2 2 4 2 3" xfId="7737"/>
    <cellStyle name="Calculation 2 5 2 2 2 4 2 4" xfId="7738"/>
    <cellStyle name="Calculation 2 5 2 2 2 4 2 5" xfId="7739"/>
    <cellStyle name="Calculation 2 5 2 2 2 4 2 6" xfId="7740"/>
    <cellStyle name="Calculation 2 5 2 2 2 4 2 7" xfId="7741"/>
    <cellStyle name="Calculation 2 5 2 2 2 4 3" xfId="7742"/>
    <cellStyle name="Calculation 2 5 2 2 2 4 4" xfId="7743"/>
    <cellStyle name="Calculation 2 5 2 2 2 4 5" xfId="7744"/>
    <cellStyle name="Calculation 2 5 2 2 2 5" xfId="7745"/>
    <cellStyle name="Calculation 2 5 2 2 2 5 2" xfId="7746"/>
    <cellStyle name="Calculation 2 5 2 2 2 5 2 2" xfId="7747"/>
    <cellStyle name="Calculation 2 5 2 2 2 5 2 3" xfId="7748"/>
    <cellStyle name="Calculation 2 5 2 2 2 5 2 4" xfId="7749"/>
    <cellStyle name="Calculation 2 5 2 2 2 5 2 5" xfId="7750"/>
    <cellStyle name="Calculation 2 5 2 2 2 5 2 6" xfId="7751"/>
    <cellStyle name="Calculation 2 5 2 2 2 5 2 7" xfId="7752"/>
    <cellStyle name="Calculation 2 5 2 2 2 5 3" xfId="7753"/>
    <cellStyle name="Calculation 2 5 2 2 2 5 4" xfId="7754"/>
    <cellStyle name="Calculation 2 5 2 2 2 5 5" xfId="7755"/>
    <cellStyle name="Calculation 2 5 2 2 2 6" xfId="7756"/>
    <cellStyle name="Calculation 2 5 2 2 2 6 2" xfId="7757"/>
    <cellStyle name="Calculation 2 5 2 2 2 6 3" xfId="7758"/>
    <cellStyle name="Calculation 2 5 2 2 2 6 4" xfId="7759"/>
    <cellStyle name="Calculation 2 5 2 2 2 6 5" xfId="7760"/>
    <cellStyle name="Calculation 2 5 2 2 2 6 6" xfId="7761"/>
    <cellStyle name="Calculation 2 5 2 2 2 6 7" xfId="7762"/>
    <cellStyle name="Calculation 2 5 2 2 2 6 8" xfId="7763"/>
    <cellStyle name="Calculation 2 5 2 2 2 7" xfId="7764"/>
    <cellStyle name="Calculation 2 5 2 2 2 7 2" xfId="7765"/>
    <cellStyle name="Calculation 2 5 2 2 2 7 3" xfId="7766"/>
    <cellStyle name="Calculation 2 5 2 2 2 7 4" xfId="7767"/>
    <cellStyle name="Calculation 2 5 2 2 2 7 5" xfId="7768"/>
    <cellStyle name="Calculation 2 5 2 2 2 7 6" xfId="7769"/>
    <cellStyle name="Calculation 2 5 2 2 2 7 7" xfId="7770"/>
    <cellStyle name="Calculation 2 5 2 2 2 8" xfId="7771"/>
    <cellStyle name="Calculation 2 5 2 2 2 8 2" xfId="7772"/>
    <cellStyle name="Calculation 2 5 2 2 2 8 3" xfId="7773"/>
    <cellStyle name="Calculation 2 5 2 2 2 8 4" xfId="7774"/>
    <cellStyle name="Calculation 2 5 2 2 2 8 5" xfId="7775"/>
    <cellStyle name="Calculation 2 5 2 2 2 9" xfId="7776"/>
    <cellStyle name="Calculation 2 5 2 2 2 9 2" xfId="7777"/>
    <cellStyle name="Calculation 2 5 2 2 2 9 3" xfId="7778"/>
    <cellStyle name="Calculation 2 5 2 2 2 9 4" xfId="7779"/>
    <cellStyle name="Calculation 2 5 2 2 2 9 5" xfId="7780"/>
    <cellStyle name="Calculation 2 5 2 2 3" xfId="7781"/>
    <cellStyle name="Calculation 2 5 2 2 3 10" xfId="7782"/>
    <cellStyle name="Calculation 2 5 2 2 3 2" xfId="7783"/>
    <cellStyle name="Calculation 2 5 2 2 3 2 2" xfId="7784"/>
    <cellStyle name="Calculation 2 5 2 2 3 2 2 2" xfId="7785"/>
    <cellStyle name="Calculation 2 5 2 2 3 2 2 3" xfId="7786"/>
    <cellStyle name="Calculation 2 5 2 2 3 2 2 4" xfId="7787"/>
    <cellStyle name="Calculation 2 5 2 2 3 2 2 5" xfId="7788"/>
    <cellStyle name="Calculation 2 5 2 2 3 2 2 6" xfId="7789"/>
    <cellStyle name="Calculation 2 5 2 2 3 2 2 7" xfId="7790"/>
    <cellStyle name="Calculation 2 5 2 2 3 2 3" xfId="7791"/>
    <cellStyle name="Calculation 2 5 2 2 3 2 4" xfId="7792"/>
    <cellStyle name="Calculation 2 5 2 2 3 3" xfId="7793"/>
    <cellStyle name="Calculation 2 5 2 2 3 3 2" xfId="7794"/>
    <cellStyle name="Calculation 2 5 2 2 3 3 2 2" xfId="7795"/>
    <cellStyle name="Calculation 2 5 2 2 3 3 2 3" xfId="7796"/>
    <cellStyle name="Calculation 2 5 2 2 3 3 2 4" xfId="7797"/>
    <cellStyle name="Calculation 2 5 2 2 3 3 2 5" xfId="7798"/>
    <cellStyle name="Calculation 2 5 2 2 3 3 2 6" xfId="7799"/>
    <cellStyle name="Calculation 2 5 2 2 3 3 2 7" xfId="7800"/>
    <cellStyle name="Calculation 2 5 2 2 3 3 3" xfId="7801"/>
    <cellStyle name="Calculation 2 5 2 2 3 3 4" xfId="7802"/>
    <cellStyle name="Calculation 2 5 2 2 3 4" xfId="7803"/>
    <cellStyle name="Calculation 2 5 2 2 3 4 2" xfId="7804"/>
    <cellStyle name="Calculation 2 5 2 2 3 4 2 2" xfId="7805"/>
    <cellStyle name="Calculation 2 5 2 2 3 4 2 3" xfId="7806"/>
    <cellStyle name="Calculation 2 5 2 2 3 4 2 4" xfId="7807"/>
    <cellStyle name="Calculation 2 5 2 2 3 4 2 5" xfId="7808"/>
    <cellStyle name="Calculation 2 5 2 2 3 4 2 6" xfId="7809"/>
    <cellStyle name="Calculation 2 5 2 2 3 4 2 7" xfId="7810"/>
    <cellStyle name="Calculation 2 5 2 2 3 4 3" xfId="7811"/>
    <cellStyle name="Calculation 2 5 2 2 3 4 4" xfId="7812"/>
    <cellStyle name="Calculation 2 5 2 2 3 5" xfId="7813"/>
    <cellStyle name="Calculation 2 5 2 2 3 5 2" xfId="7814"/>
    <cellStyle name="Calculation 2 5 2 2 3 5 3" xfId="7815"/>
    <cellStyle name="Calculation 2 5 2 2 3 5 4" xfId="7816"/>
    <cellStyle name="Calculation 2 5 2 2 3 5 5" xfId="7817"/>
    <cellStyle name="Calculation 2 5 2 2 3 5 6" xfId="7818"/>
    <cellStyle name="Calculation 2 5 2 2 3 5 7" xfId="7819"/>
    <cellStyle name="Calculation 2 5 2 2 3 5 8" xfId="7820"/>
    <cellStyle name="Calculation 2 5 2 2 3 6" xfId="7821"/>
    <cellStyle name="Calculation 2 5 2 2 3 6 2" xfId="7822"/>
    <cellStyle name="Calculation 2 5 2 2 3 6 3" xfId="7823"/>
    <cellStyle name="Calculation 2 5 2 2 3 6 4" xfId="7824"/>
    <cellStyle name="Calculation 2 5 2 2 3 6 5" xfId="7825"/>
    <cellStyle name="Calculation 2 5 2 2 3 6 6" xfId="7826"/>
    <cellStyle name="Calculation 2 5 2 2 3 6 7" xfId="7827"/>
    <cellStyle name="Calculation 2 5 2 2 3 7" xfId="7828"/>
    <cellStyle name="Calculation 2 5 2 2 3 8" xfId="7829"/>
    <cellStyle name="Calculation 2 5 2 2 3 9" xfId="7830"/>
    <cellStyle name="Calculation 2 5 2 2 4" xfId="7831"/>
    <cellStyle name="Calculation 2 5 2 2 4 10" xfId="7832"/>
    <cellStyle name="Calculation 2 5 2 2 4 2" xfId="7833"/>
    <cellStyle name="Calculation 2 5 2 2 4 2 2" xfId="7834"/>
    <cellStyle name="Calculation 2 5 2 2 4 2 2 2" xfId="7835"/>
    <cellStyle name="Calculation 2 5 2 2 4 2 2 3" xfId="7836"/>
    <cellStyle name="Calculation 2 5 2 2 4 2 2 4" xfId="7837"/>
    <cellStyle name="Calculation 2 5 2 2 4 2 2 5" xfId="7838"/>
    <cellStyle name="Calculation 2 5 2 2 4 2 2 6" xfId="7839"/>
    <cellStyle name="Calculation 2 5 2 2 4 2 2 7" xfId="7840"/>
    <cellStyle name="Calculation 2 5 2 2 4 2 3" xfId="7841"/>
    <cellStyle name="Calculation 2 5 2 2 4 2 4" xfId="7842"/>
    <cellStyle name="Calculation 2 5 2 2 4 3" xfId="7843"/>
    <cellStyle name="Calculation 2 5 2 2 4 3 2" xfId="7844"/>
    <cellStyle name="Calculation 2 5 2 2 4 3 2 2" xfId="7845"/>
    <cellStyle name="Calculation 2 5 2 2 4 3 2 3" xfId="7846"/>
    <cellStyle name="Calculation 2 5 2 2 4 3 2 4" xfId="7847"/>
    <cellStyle name="Calculation 2 5 2 2 4 3 2 5" xfId="7848"/>
    <cellStyle name="Calculation 2 5 2 2 4 3 2 6" xfId="7849"/>
    <cellStyle name="Calculation 2 5 2 2 4 3 2 7" xfId="7850"/>
    <cellStyle name="Calculation 2 5 2 2 4 3 3" xfId="7851"/>
    <cellStyle name="Calculation 2 5 2 2 4 3 4" xfId="7852"/>
    <cellStyle name="Calculation 2 5 2 2 4 4" xfId="7853"/>
    <cellStyle name="Calculation 2 5 2 2 4 4 2" xfId="7854"/>
    <cellStyle name="Calculation 2 5 2 2 4 4 2 2" xfId="7855"/>
    <cellStyle name="Calculation 2 5 2 2 4 4 2 3" xfId="7856"/>
    <cellStyle name="Calculation 2 5 2 2 4 4 2 4" xfId="7857"/>
    <cellStyle name="Calculation 2 5 2 2 4 4 2 5" xfId="7858"/>
    <cellStyle name="Calculation 2 5 2 2 4 4 2 6" xfId="7859"/>
    <cellStyle name="Calculation 2 5 2 2 4 4 2 7" xfId="7860"/>
    <cellStyle name="Calculation 2 5 2 2 4 4 3" xfId="7861"/>
    <cellStyle name="Calculation 2 5 2 2 4 4 4" xfId="7862"/>
    <cellStyle name="Calculation 2 5 2 2 4 5" xfId="7863"/>
    <cellStyle name="Calculation 2 5 2 2 4 5 2" xfId="7864"/>
    <cellStyle name="Calculation 2 5 2 2 4 5 3" xfId="7865"/>
    <cellStyle name="Calculation 2 5 2 2 4 5 4" xfId="7866"/>
    <cellStyle name="Calculation 2 5 2 2 4 5 5" xfId="7867"/>
    <cellStyle name="Calculation 2 5 2 2 4 5 6" xfId="7868"/>
    <cellStyle name="Calculation 2 5 2 2 4 5 7" xfId="7869"/>
    <cellStyle name="Calculation 2 5 2 2 4 5 8" xfId="7870"/>
    <cellStyle name="Calculation 2 5 2 2 4 6" xfId="7871"/>
    <cellStyle name="Calculation 2 5 2 2 4 6 2" xfId="7872"/>
    <cellStyle name="Calculation 2 5 2 2 4 6 3" xfId="7873"/>
    <cellStyle name="Calculation 2 5 2 2 4 6 4" xfId="7874"/>
    <cellStyle name="Calculation 2 5 2 2 4 6 5" xfId="7875"/>
    <cellStyle name="Calculation 2 5 2 2 4 6 6" xfId="7876"/>
    <cellStyle name="Calculation 2 5 2 2 4 6 7" xfId="7877"/>
    <cellStyle name="Calculation 2 5 2 2 4 7" xfId="7878"/>
    <cellStyle name="Calculation 2 5 2 2 4 8" xfId="7879"/>
    <cellStyle name="Calculation 2 5 2 2 4 9" xfId="7880"/>
    <cellStyle name="Calculation 2 5 2 2 5" xfId="7881"/>
    <cellStyle name="Calculation 2 5 2 2 5 2" xfId="7882"/>
    <cellStyle name="Calculation 2 5 2 2 5 2 2" xfId="7883"/>
    <cellStyle name="Calculation 2 5 2 2 5 2 3" xfId="7884"/>
    <cellStyle name="Calculation 2 5 2 2 5 2 4" xfId="7885"/>
    <cellStyle name="Calculation 2 5 2 2 5 2 5" xfId="7886"/>
    <cellStyle name="Calculation 2 5 2 2 5 2 6" xfId="7887"/>
    <cellStyle name="Calculation 2 5 2 2 5 2 7" xfId="7888"/>
    <cellStyle name="Calculation 2 5 2 2 5 3" xfId="7889"/>
    <cellStyle name="Calculation 2 5 2 2 5 4" xfId="7890"/>
    <cellStyle name="Calculation 2 5 2 2 5 5" xfId="7891"/>
    <cellStyle name="Calculation 2 5 2 2 6" xfId="7892"/>
    <cellStyle name="Calculation 2 5 2 2 6 2" xfId="7893"/>
    <cellStyle name="Calculation 2 5 2 2 6 2 2" xfId="7894"/>
    <cellStyle name="Calculation 2 5 2 2 6 2 3" xfId="7895"/>
    <cellStyle name="Calculation 2 5 2 2 6 2 4" xfId="7896"/>
    <cellStyle name="Calculation 2 5 2 2 6 2 5" xfId="7897"/>
    <cellStyle name="Calculation 2 5 2 2 6 2 6" xfId="7898"/>
    <cellStyle name="Calculation 2 5 2 2 6 2 7" xfId="7899"/>
    <cellStyle name="Calculation 2 5 2 2 6 3" xfId="7900"/>
    <cellStyle name="Calculation 2 5 2 2 6 4" xfId="7901"/>
    <cellStyle name="Calculation 2 5 2 2 6 5" xfId="7902"/>
    <cellStyle name="Calculation 2 5 2 2 7" xfId="7903"/>
    <cellStyle name="Calculation 2 5 2 2 7 2" xfId="7904"/>
    <cellStyle name="Calculation 2 5 2 2 7 2 2" xfId="7905"/>
    <cellStyle name="Calculation 2 5 2 2 7 2 3" xfId="7906"/>
    <cellStyle name="Calculation 2 5 2 2 7 2 4" xfId="7907"/>
    <cellStyle name="Calculation 2 5 2 2 7 2 5" xfId="7908"/>
    <cellStyle name="Calculation 2 5 2 2 7 2 6" xfId="7909"/>
    <cellStyle name="Calculation 2 5 2 2 7 2 7" xfId="7910"/>
    <cellStyle name="Calculation 2 5 2 2 7 3" xfId="7911"/>
    <cellStyle name="Calculation 2 5 2 2 7 4" xfId="7912"/>
    <cellStyle name="Calculation 2 5 2 2 7 5" xfId="7913"/>
    <cellStyle name="Calculation 2 5 2 2 8" xfId="7914"/>
    <cellStyle name="Calculation 2 5 2 2 8 2" xfId="7915"/>
    <cellStyle name="Calculation 2 5 2 2 8 2 2" xfId="7916"/>
    <cellStyle name="Calculation 2 5 2 2 8 2 3" xfId="7917"/>
    <cellStyle name="Calculation 2 5 2 2 8 2 4" xfId="7918"/>
    <cellStyle name="Calculation 2 5 2 2 8 2 5" xfId="7919"/>
    <cellStyle name="Calculation 2 5 2 2 8 2 6" xfId="7920"/>
    <cellStyle name="Calculation 2 5 2 2 8 2 7" xfId="7921"/>
    <cellStyle name="Calculation 2 5 2 2 8 3" xfId="7922"/>
    <cellStyle name="Calculation 2 5 2 2 8 4" xfId="7923"/>
    <cellStyle name="Calculation 2 5 2 2 8 5" xfId="7924"/>
    <cellStyle name="Calculation 2 5 2 2 9" xfId="7925"/>
    <cellStyle name="Calculation 2 5 2 2 9 2" xfId="7926"/>
    <cellStyle name="Calculation 2 5 2 2 9 3" xfId="7927"/>
    <cellStyle name="Calculation 2 5 2 2 9 4" xfId="7928"/>
    <cellStyle name="Calculation 2 5 2 2 9 5" xfId="7929"/>
    <cellStyle name="Calculation 2 5 2 2 9 6" xfId="7930"/>
    <cellStyle name="Calculation 2 5 2 2 9 7" xfId="7931"/>
    <cellStyle name="Calculation 2 5 2 2 9 8" xfId="7932"/>
    <cellStyle name="Calculation 2 5 2 3" xfId="7933"/>
    <cellStyle name="Calculation 2 5 2 3 10" xfId="7934"/>
    <cellStyle name="Calculation 2 5 2 3 10 2" xfId="7935"/>
    <cellStyle name="Calculation 2 5 2 3 10 3" xfId="7936"/>
    <cellStyle name="Calculation 2 5 2 3 10 4" xfId="7937"/>
    <cellStyle name="Calculation 2 5 2 3 10 5" xfId="7938"/>
    <cellStyle name="Calculation 2 5 2 3 11" xfId="7939"/>
    <cellStyle name="Calculation 2 5 2 3 11 2" xfId="7940"/>
    <cellStyle name="Calculation 2 5 2 3 11 3" xfId="7941"/>
    <cellStyle name="Calculation 2 5 2 3 11 4" xfId="7942"/>
    <cellStyle name="Calculation 2 5 2 3 11 5" xfId="7943"/>
    <cellStyle name="Calculation 2 5 2 3 12" xfId="7944"/>
    <cellStyle name="Calculation 2 5 2 3 12 2" xfId="7945"/>
    <cellStyle name="Calculation 2 5 2 3 12 3" xfId="7946"/>
    <cellStyle name="Calculation 2 5 2 3 12 4" xfId="7947"/>
    <cellStyle name="Calculation 2 5 2 3 12 5" xfId="7948"/>
    <cellStyle name="Calculation 2 5 2 3 13" xfId="7949"/>
    <cellStyle name="Calculation 2 5 2 3 13 2" xfId="7950"/>
    <cellStyle name="Calculation 2 5 2 3 13 3" xfId="7951"/>
    <cellStyle name="Calculation 2 5 2 3 13 4" xfId="7952"/>
    <cellStyle name="Calculation 2 5 2 3 13 5" xfId="7953"/>
    <cellStyle name="Calculation 2 5 2 3 14" xfId="7954"/>
    <cellStyle name="Calculation 2 5 2 3 14 2" xfId="7955"/>
    <cellStyle name="Calculation 2 5 2 3 14 3" xfId="7956"/>
    <cellStyle name="Calculation 2 5 2 3 14 4" xfId="7957"/>
    <cellStyle name="Calculation 2 5 2 3 14 5" xfId="7958"/>
    <cellStyle name="Calculation 2 5 2 3 15" xfId="7959"/>
    <cellStyle name="Calculation 2 5 2 3 15 2" xfId="7960"/>
    <cellStyle name="Calculation 2 5 2 3 15 3" xfId="7961"/>
    <cellStyle name="Calculation 2 5 2 3 15 4" xfId="7962"/>
    <cellStyle name="Calculation 2 5 2 3 15 5" xfId="7963"/>
    <cellStyle name="Calculation 2 5 2 3 16" xfId="7964"/>
    <cellStyle name="Calculation 2 5 2 3 16 2" xfId="7965"/>
    <cellStyle name="Calculation 2 5 2 3 16 3" xfId="7966"/>
    <cellStyle name="Calculation 2 5 2 3 16 4" xfId="7967"/>
    <cellStyle name="Calculation 2 5 2 3 16 5" xfId="7968"/>
    <cellStyle name="Calculation 2 5 2 3 17" xfId="7969"/>
    <cellStyle name="Calculation 2 5 2 3 17 2" xfId="7970"/>
    <cellStyle name="Calculation 2 5 2 3 17 3" xfId="7971"/>
    <cellStyle name="Calculation 2 5 2 3 17 4" xfId="7972"/>
    <cellStyle name="Calculation 2 5 2 3 17 5" xfId="7973"/>
    <cellStyle name="Calculation 2 5 2 3 18" xfId="7974"/>
    <cellStyle name="Calculation 2 5 2 3 2" xfId="7975"/>
    <cellStyle name="Calculation 2 5 2 3 2 10" xfId="7976"/>
    <cellStyle name="Calculation 2 5 2 3 2 2" xfId="7977"/>
    <cellStyle name="Calculation 2 5 2 3 2 2 2" xfId="7978"/>
    <cellStyle name="Calculation 2 5 2 3 2 2 2 2" xfId="7979"/>
    <cellStyle name="Calculation 2 5 2 3 2 2 2 3" xfId="7980"/>
    <cellStyle name="Calculation 2 5 2 3 2 2 2 4" xfId="7981"/>
    <cellStyle name="Calculation 2 5 2 3 2 2 2 5" xfId="7982"/>
    <cellStyle name="Calculation 2 5 2 3 2 2 2 6" xfId="7983"/>
    <cellStyle name="Calculation 2 5 2 3 2 2 2 7" xfId="7984"/>
    <cellStyle name="Calculation 2 5 2 3 2 2 3" xfId="7985"/>
    <cellStyle name="Calculation 2 5 2 3 2 2 4" xfId="7986"/>
    <cellStyle name="Calculation 2 5 2 3 2 3" xfId="7987"/>
    <cellStyle name="Calculation 2 5 2 3 2 3 2" xfId="7988"/>
    <cellStyle name="Calculation 2 5 2 3 2 3 2 2" xfId="7989"/>
    <cellStyle name="Calculation 2 5 2 3 2 3 2 3" xfId="7990"/>
    <cellStyle name="Calculation 2 5 2 3 2 3 2 4" xfId="7991"/>
    <cellStyle name="Calculation 2 5 2 3 2 3 2 5" xfId="7992"/>
    <cellStyle name="Calculation 2 5 2 3 2 3 2 6" xfId="7993"/>
    <cellStyle name="Calculation 2 5 2 3 2 3 2 7" xfId="7994"/>
    <cellStyle name="Calculation 2 5 2 3 2 3 3" xfId="7995"/>
    <cellStyle name="Calculation 2 5 2 3 2 3 4" xfId="7996"/>
    <cellStyle name="Calculation 2 5 2 3 2 4" xfId="7997"/>
    <cellStyle name="Calculation 2 5 2 3 2 4 2" xfId="7998"/>
    <cellStyle name="Calculation 2 5 2 3 2 4 2 2" xfId="7999"/>
    <cellStyle name="Calculation 2 5 2 3 2 4 2 3" xfId="8000"/>
    <cellStyle name="Calculation 2 5 2 3 2 4 2 4" xfId="8001"/>
    <cellStyle name="Calculation 2 5 2 3 2 4 2 5" xfId="8002"/>
    <cellStyle name="Calculation 2 5 2 3 2 4 2 6" xfId="8003"/>
    <cellStyle name="Calculation 2 5 2 3 2 4 2 7" xfId="8004"/>
    <cellStyle name="Calculation 2 5 2 3 2 4 3" xfId="8005"/>
    <cellStyle name="Calculation 2 5 2 3 2 4 4" xfId="8006"/>
    <cellStyle name="Calculation 2 5 2 3 2 5" xfId="8007"/>
    <cellStyle name="Calculation 2 5 2 3 2 5 2" xfId="8008"/>
    <cellStyle name="Calculation 2 5 2 3 2 5 3" xfId="8009"/>
    <cellStyle name="Calculation 2 5 2 3 2 5 4" xfId="8010"/>
    <cellStyle name="Calculation 2 5 2 3 2 5 5" xfId="8011"/>
    <cellStyle name="Calculation 2 5 2 3 2 5 6" xfId="8012"/>
    <cellStyle name="Calculation 2 5 2 3 2 5 7" xfId="8013"/>
    <cellStyle name="Calculation 2 5 2 3 2 5 8" xfId="8014"/>
    <cellStyle name="Calculation 2 5 2 3 2 6" xfId="8015"/>
    <cellStyle name="Calculation 2 5 2 3 2 6 2" xfId="8016"/>
    <cellStyle name="Calculation 2 5 2 3 2 6 3" xfId="8017"/>
    <cellStyle name="Calculation 2 5 2 3 2 6 4" xfId="8018"/>
    <cellStyle name="Calculation 2 5 2 3 2 6 5" xfId="8019"/>
    <cellStyle name="Calculation 2 5 2 3 2 6 6" xfId="8020"/>
    <cellStyle name="Calculation 2 5 2 3 2 6 7" xfId="8021"/>
    <cellStyle name="Calculation 2 5 2 3 2 7" xfId="8022"/>
    <cellStyle name="Calculation 2 5 2 3 2 8" xfId="8023"/>
    <cellStyle name="Calculation 2 5 2 3 2 9" xfId="8024"/>
    <cellStyle name="Calculation 2 5 2 3 3" xfId="8025"/>
    <cellStyle name="Calculation 2 5 2 3 3 2" xfId="8026"/>
    <cellStyle name="Calculation 2 5 2 3 3 2 2" xfId="8027"/>
    <cellStyle name="Calculation 2 5 2 3 3 2 3" xfId="8028"/>
    <cellStyle name="Calculation 2 5 2 3 3 2 4" xfId="8029"/>
    <cellStyle name="Calculation 2 5 2 3 3 2 5" xfId="8030"/>
    <cellStyle name="Calculation 2 5 2 3 3 2 6" xfId="8031"/>
    <cellStyle name="Calculation 2 5 2 3 3 2 7" xfId="8032"/>
    <cellStyle name="Calculation 2 5 2 3 3 3" xfId="8033"/>
    <cellStyle name="Calculation 2 5 2 3 3 4" xfId="8034"/>
    <cellStyle name="Calculation 2 5 2 3 3 5" xfId="8035"/>
    <cellStyle name="Calculation 2 5 2 3 4" xfId="8036"/>
    <cellStyle name="Calculation 2 5 2 3 4 2" xfId="8037"/>
    <cellStyle name="Calculation 2 5 2 3 4 2 2" xfId="8038"/>
    <cellStyle name="Calculation 2 5 2 3 4 2 3" xfId="8039"/>
    <cellStyle name="Calculation 2 5 2 3 4 2 4" xfId="8040"/>
    <cellStyle name="Calculation 2 5 2 3 4 2 5" xfId="8041"/>
    <cellStyle name="Calculation 2 5 2 3 4 2 6" xfId="8042"/>
    <cellStyle name="Calculation 2 5 2 3 4 2 7" xfId="8043"/>
    <cellStyle name="Calculation 2 5 2 3 4 3" xfId="8044"/>
    <cellStyle name="Calculation 2 5 2 3 4 4" xfId="8045"/>
    <cellStyle name="Calculation 2 5 2 3 4 5" xfId="8046"/>
    <cellStyle name="Calculation 2 5 2 3 5" xfId="8047"/>
    <cellStyle name="Calculation 2 5 2 3 5 2" xfId="8048"/>
    <cellStyle name="Calculation 2 5 2 3 5 2 2" xfId="8049"/>
    <cellStyle name="Calculation 2 5 2 3 5 2 3" xfId="8050"/>
    <cellStyle name="Calculation 2 5 2 3 5 2 4" xfId="8051"/>
    <cellStyle name="Calculation 2 5 2 3 5 2 5" xfId="8052"/>
    <cellStyle name="Calculation 2 5 2 3 5 2 6" xfId="8053"/>
    <cellStyle name="Calculation 2 5 2 3 5 2 7" xfId="8054"/>
    <cellStyle name="Calculation 2 5 2 3 5 3" xfId="8055"/>
    <cellStyle name="Calculation 2 5 2 3 5 4" xfId="8056"/>
    <cellStyle name="Calculation 2 5 2 3 5 5" xfId="8057"/>
    <cellStyle name="Calculation 2 5 2 3 6" xfId="8058"/>
    <cellStyle name="Calculation 2 5 2 3 6 2" xfId="8059"/>
    <cellStyle name="Calculation 2 5 2 3 6 3" xfId="8060"/>
    <cellStyle name="Calculation 2 5 2 3 6 4" xfId="8061"/>
    <cellStyle name="Calculation 2 5 2 3 6 5" xfId="8062"/>
    <cellStyle name="Calculation 2 5 2 3 6 6" xfId="8063"/>
    <cellStyle name="Calculation 2 5 2 3 6 7" xfId="8064"/>
    <cellStyle name="Calculation 2 5 2 3 6 8" xfId="8065"/>
    <cellStyle name="Calculation 2 5 2 3 7" xfId="8066"/>
    <cellStyle name="Calculation 2 5 2 3 7 2" xfId="8067"/>
    <cellStyle name="Calculation 2 5 2 3 7 3" xfId="8068"/>
    <cellStyle name="Calculation 2 5 2 3 7 4" xfId="8069"/>
    <cellStyle name="Calculation 2 5 2 3 7 5" xfId="8070"/>
    <cellStyle name="Calculation 2 5 2 3 7 6" xfId="8071"/>
    <cellStyle name="Calculation 2 5 2 3 7 7" xfId="8072"/>
    <cellStyle name="Calculation 2 5 2 3 8" xfId="8073"/>
    <cellStyle name="Calculation 2 5 2 3 8 2" xfId="8074"/>
    <cellStyle name="Calculation 2 5 2 3 8 3" xfId="8075"/>
    <cellStyle name="Calculation 2 5 2 3 8 4" xfId="8076"/>
    <cellStyle name="Calculation 2 5 2 3 8 5" xfId="8077"/>
    <cellStyle name="Calculation 2 5 2 3 9" xfId="8078"/>
    <cellStyle name="Calculation 2 5 2 3 9 2" xfId="8079"/>
    <cellStyle name="Calculation 2 5 2 3 9 3" xfId="8080"/>
    <cellStyle name="Calculation 2 5 2 3 9 4" xfId="8081"/>
    <cellStyle name="Calculation 2 5 2 3 9 5" xfId="8082"/>
    <cellStyle name="Calculation 2 5 2 4" xfId="8083"/>
    <cellStyle name="Calculation 2 5 2 4 10" xfId="8084"/>
    <cellStyle name="Calculation 2 5 2 4 2" xfId="8085"/>
    <cellStyle name="Calculation 2 5 2 4 2 2" xfId="8086"/>
    <cellStyle name="Calculation 2 5 2 4 2 2 2" xfId="8087"/>
    <cellStyle name="Calculation 2 5 2 4 2 2 3" xfId="8088"/>
    <cellStyle name="Calculation 2 5 2 4 2 2 4" xfId="8089"/>
    <cellStyle name="Calculation 2 5 2 4 2 2 5" xfId="8090"/>
    <cellStyle name="Calculation 2 5 2 4 2 2 6" xfId="8091"/>
    <cellStyle name="Calculation 2 5 2 4 2 2 7" xfId="8092"/>
    <cellStyle name="Calculation 2 5 2 4 2 3" xfId="8093"/>
    <cellStyle name="Calculation 2 5 2 4 2 4" xfId="8094"/>
    <cellStyle name="Calculation 2 5 2 4 3" xfId="8095"/>
    <cellStyle name="Calculation 2 5 2 4 3 2" xfId="8096"/>
    <cellStyle name="Calculation 2 5 2 4 3 2 2" xfId="8097"/>
    <cellStyle name="Calculation 2 5 2 4 3 2 3" xfId="8098"/>
    <cellStyle name="Calculation 2 5 2 4 3 2 4" xfId="8099"/>
    <cellStyle name="Calculation 2 5 2 4 3 2 5" xfId="8100"/>
    <cellStyle name="Calculation 2 5 2 4 3 2 6" xfId="8101"/>
    <cellStyle name="Calculation 2 5 2 4 3 2 7" xfId="8102"/>
    <cellStyle name="Calculation 2 5 2 4 3 3" xfId="8103"/>
    <cellStyle name="Calculation 2 5 2 4 3 4" xfId="8104"/>
    <cellStyle name="Calculation 2 5 2 4 4" xfId="8105"/>
    <cellStyle name="Calculation 2 5 2 4 4 2" xfId="8106"/>
    <cellStyle name="Calculation 2 5 2 4 4 2 2" xfId="8107"/>
    <cellStyle name="Calculation 2 5 2 4 4 2 3" xfId="8108"/>
    <cellStyle name="Calculation 2 5 2 4 4 2 4" xfId="8109"/>
    <cellStyle name="Calculation 2 5 2 4 4 2 5" xfId="8110"/>
    <cellStyle name="Calculation 2 5 2 4 4 2 6" xfId="8111"/>
    <cellStyle name="Calculation 2 5 2 4 4 2 7" xfId="8112"/>
    <cellStyle name="Calculation 2 5 2 4 4 3" xfId="8113"/>
    <cellStyle name="Calculation 2 5 2 4 4 4" xfId="8114"/>
    <cellStyle name="Calculation 2 5 2 4 5" xfId="8115"/>
    <cellStyle name="Calculation 2 5 2 4 5 2" xfId="8116"/>
    <cellStyle name="Calculation 2 5 2 4 5 3" xfId="8117"/>
    <cellStyle name="Calculation 2 5 2 4 5 4" xfId="8118"/>
    <cellStyle name="Calculation 2 5 2 4 5 5" xfId="8119"/>
    <cellStyle name="Calculation 2 5 2 4 5 6" xfId="8120"/>
    <cellStyle name="Calculation 2 5 2 4 5 7" xfId="8121"/>
    <cellStyle name="Calculation 2 5 2 4 5 8" xfId="8122"/>
    <cellStyle name="Calculation 2 5 2 4 6" xfId="8123"/>
    <cellStyle name="Calculation 2 5 2 4 6 2" xfId="8124"/>
    <cellStyle name="Calculation 2 5 2 4 6 3" xfId="8125"/>
    <cellStyle name="Calculation 2 5 2 4 6 4" xfId="8126"/>
    <cellStyle name="Calculation 2 5 2 4 6 5" xfId="8127"/>
    <cellStyle name="Calculation 2 5 2 4 6 6" xfId="8128"/>
    <cellStyle name="Calculation 2 5 2 4 6 7" xfId="8129"/>
    <cellStyle name="Calculation 2 5 2 4 7" xfId="8130"/>
    <cellStyle name="Calculation 2 5 2 4 8" xfId="8131"/>
    <cellStyle name="Calculation 2 5 2 4 9" xfId="8132"/>
    <cellStyle name="Calculation 2 5 2 5" xfId="8133"/>
    <cellStyle name="Calculation 2 5 2 5 10" xfId="8134"/>
    <cellStyle name="Calculation 2 5 2 5 2" xfId="8135"/>
    <cellStyle name="Calculation 2 5 2 5 2 2" xfId="8136"/>
    <cellStyle name="Calculation 2 5 2 5 2 2 2" xfId="8137"/>
    <cellStyle name="Calculation 2 5 2 5 2 2 3" xfId="8138"/>
    <cellStyle name="Calculation 2 5 2 5 2 2 4" xfId="8139"/>
    <cellStyle name="Calculation 2 5 2 5 2 2 5" xfId="8140"/>
    <cellStyle name="Calculation 2 5 2 5 2 2 6" xfId="8141"/>
    <cellStyle name="Calculation 2 5 2 5 2 2 7" xfId="8142"/>
    <cellStyle name="Calculation 2 5 2 5 2 3" xfId="8143"/>
    <cellStyle name="Calculation 2 5 2 5 2 4" xfId="8144"/>
    <cellStyle name="Calculation 2 5 2 5 3" xfId="8145"/>
    <cellStyle name="Calculation 2 5 2 5 3 2" xfId="8146"/>
    <cellStyle name="Calculation 2 5 2 5 3 2 2" xfId="8147"/>
    <cellStyle name="Calculation 2 5 2 5 3 2 3" xfId="8148"/>
    <cellStyle name="Calculation 2 5 2 5 3 2 4" xfId="8149"/>
    <cellStyle name="Calculation 2 5 2 5 3 2 5" xfId="8150"/>
    <cellStyle name="Calculation 2 5 2 5 3 2 6" xfId="8151"/>
    <cellStyle name="Calculation 2 5 2 5 3 2 7" xfId="8152"/>
    <cellStyle name="Calculation 2 5 2 5 3 3" xfId="8153"/>
    <cellStyle name="Calculation 2 5 2 5 3 4" xfId="8154"/>
    <cellStyle name="Calculation 2 5 2 5 4" xfId="8155"/>
    <cellStyle name="Calculation 2 5 2 5 4 2" xfId="8156"/>
    <cellStyle name="Calculation 2 5 2 5 4 2 2" xfId="8157"/>
    <cellStyle name="Calculation 2 5 2 5 4 2 3" xfId="8158"/>
    <cellStyle name="Calculation 2 5 2 5 4 2 4" xfId="8159"/>
    <cellStyle name="Calculation 2 5 2 5 4 2 5" xfId="8160"/>
    <cellStyle name="Calculation 2 5 2 5 4 2 6" xfId="8161"/>
    <cellStyle name="Calculation 2 5 2 5 4 2 7" xfId="8162"/>
    <cellStyle name="Calculation 2 5 2 5 4 3" xfId="8163"/>
    <cellStyle name="Calculation 2 5 2 5 4 4" xfId="8164"/>
    <cellStyle name="Calculation 2 5 2 5 5" xfId="8165"/>
    <cellStyle name="Calculation 2 5 2 5 5 2" xfId="8166"/>
    <cellStyle name="Calculation 2 5 2 5 5 3" xfId="8167"/>
    <cellStyle name="Calculation 2 5 2 5 5 4" xfId="8168"/>
    <cellStyle name="Calculation 2 5 2 5 5 5" xfId="8169"/>
    <cellStyle name="Calculation 2 5 2 5 5 6" xfId="8170"/>
    <cellStyle name="Calculation 2 5 2 5 5 7" xfId="8171"/>
    <cellStyle name="Calculation 2 5 2 5 5 8" xfId="8172"/>
    <cellStyle name="Calculation 2 5 2 5 6" xfId="8173"/>
    <cellStyle name="Calculation 2 5 2 5 6 2" xfId="8174"/>
    <cellStyle name="Calculation 2 5 2 5 6 3" xfId="8175"/>
    <cellStyle name="Calculation 2 5 2 5 6 4" xfId="8176"/>
    <cellStyle name="Calculation 2 5 2 5 6 5" xfId="8177"/>
    <cellStyle name="Calculation 2 5 2 5 6 6" xfId="8178"/>
    <cellStyle name="Calculation 2 5 2 5 6 7" xfId="8179"/>
    <cellStyle name="Calculation 2 5 2 5 7" xfId="8180"/>
    <cellStyle name="Calculation 2 5 2 5 8" xfId="8181"/>
    <cellStyle name="Calculation 2 5 2 5 9" xfId="8182"/>
    <cellStyle name="Calculation 2 5 2 6" xfId="8183"/>
    <cellStyle name="Calculation 2 5 2 6 2" xfId="8184"/>
    <cellStyle name="Calculation 2 5 2 6 2 2" xfId="8185"/>
    <cellStyle name="Calculation 2 5 2 6 2 3" xfId="8186"/>
    <cellStyle name="Calculation 2 5 2 6 2 4" xfId="8187"/>
    <cellStyle name="Calculation 2 5 2 6 2 5" xfId="8188"/>
    <cellStyle name="Calculation 2 5 2 6 2 6" xfId="8189"/>
    <cellStyle name="Calculation 2 5 2 6 2 7" xfId="8190"/>
    <cellStyle name="Calculation 2 5 2 6 3" xfId="8191"/>
    <cellStyle name="Calculation 2 5 2 6 4" xfId="8192"/>
    <cellStyle name="Calculation 2 5 2 6 5" xfId="8193"/>
    <cellStyle name="Calculation 2 5 2 7" xfId="8194"/>
    <cellStyle name="Calculation 2 5 2 7 2" xfId="8195"/>
    <cellStyle name="Calculation 2 5 2 7 2 2" xfId="8196"/>
    <cellStyle name="Calculation 2 5 2 7 2 3" xfId="8197"/>
    <cellStyle name="Calculation 2 5 2 7 2 4" xfId="8198"/>
    <cellStyle name="Calculation 2 5 2 7 2 5" xfId="8199"/>
    <cellStyle name="Calculation 2 5 2 7 2 6" xfId="8200"/>
    <cellStyle name="Calculation 2 5 2 7 2 7" xfId="8201"/>
    <cellStyle name="Calculation 2 5 2 7 3" xfId="8202"/>
    <cellStyle name="Calculation 2 5 2 7 4" xfId="8203"/>
    <cellStyle name="Calculation 2 5 2 7 5" xfId="8204"/>
    <cellStyle name="Calculation 2 5 2 8" xfId="8205"/>
    <cellStyle name="Calculation 2 5 2 8 2" xfId="8206"/>
    <cellStyle name="Calculation 2 5 2 8 2 2" xfId="8207"/>
    <cellStyle name="Calculation 2 5 2 8 2 3" xfId="8208"/>
    <cellStyle name="Calculation 2 5 2 8 2 4" xfId="8209"/>
    <cellStyle name="Calculation 2 5 2 8 2 5" xfId="8210"/>
    <cellStyle name="Calculation 2 5 2 8 2 6" xfId="8211"/>
    <cellStyle name="Calculation 2 5 2 8 2 7" xfId="8212"/>
    <cellStyle name="Calculation 2 5 2 8 3" xfId="8213"/>
    <cellStyle name="Calculation 2 5 2 8 4" xfId="8214"/>
    <cellStyle name="Calculation 2 5 2 8 5" xfId="8215"/>
    <cellStyle name="Calculation 2 5 2 9" xfId="8216"/>
    <cellStyle name="Calculation 2 5 2 9 2" xfId="8217"/>
    <cellStyle name="Calculation 2 5 2 9 2 2" xfId="8218"/>
    <cellStyle name="Calculation 2 5 2 9 2 3" xfId="8219"/>
    <cellStyle name="Calculation 2 5 2 9 2 4" xfId="8220"/>
    <cellStyle name="Calculation 2 5 2 9 2 5" xfId="8221"/>
    <cellStyle name="Calculation 2 5 2 9 2 6" xfId="8222"/>
    <cellStyle name="Calculation 2 5 2 9 2 7" xfId="8223"/>
    <cellStyle name="Calculation 2 5 2 9 3" xfId="8224"/>
    <cellStyle name="Calculation 2 5 2 9 4" xfId="8225"/>
    <cellStyle name="Calculation 2 5 2 9 5" xfId="8226"/>
    <cellStyle name="Calculation 2 5 20" xfId="8227"/>
    <cellStyle name="Calculation 2 5 21" xfId="8228"/>
    <cellStyle name="Calculation 2 5 3" xfId="8229"/>
    <cellStyle name="Calculation 2 5 3 10" xfId="8230"/>
    <cellStyle name="Calculation 2 5 3 10 2" xfId="8231"/>
    <cellStyle name="Calculation 2 5 3 10 3" xfId="8232"/>
    <cellStyle name="Calculation 2 5 3 10 4" xfId="8233"/>
    <cellStyle name="Calculation 2 5 3 10 5" xfId="8234"/>
    <cellStyle name="Calculation 2 5 3 10 6" xfId="8235"/>
    <cellStyle name="Calculation 2 5 3 10 7" xfId="8236"/>
    <cellStyle name="Calculation 2 5 3 10 8" xfId="8237"/>
    <cellStyle name="Calculation 2 5 3 11" xfId="8238"/>
    <cellStyle name="Calculation 2 5 3 11 2" xfId="8239"/>
    <cellStyle name="Calculation 2 5 3 11 3" xfId="8240"/>
    <cellStyle name="Calculation 2 5 3 11 4" xfId="8241"/>
    <cellStyle name="Calculation 2 5 3 11 5" xfId="8242"/>
    <cellStyle name="Calculation 2 5 3 11 6" xfId="8243"/>
    <cellStyle name="Calculation 2 5 3 11 7" xfId="8244"/>
    <cellStyle name="Calculation 2 5 3 12" xfId="8245"/>
    <cellStyle name="Calculation 2 5 3 12 2" xfId="8246"/>
    <cellStyle name="Calculation 2 5 3 12 3" xfId="8247"/>
    <cellStyle name="Calculation 2 5 3 12 4" xfId="8248"/>
    <cellStyle name="Calculation 2 5 3 12 5" xfId="8249"/>
    <cellStyle name="Calculation 2 5 3 13" xfId="8250"/>
    <cellStyle name="Calculation 2 5 3 13 2" xfId="8251"/>
    <cellStyle name="Calculation 2 5 3 13 3" xfId="8252"/>
    <cellStyle name="Calculation 2 5 3 13 4" xfId="8253"/>
    <cellStyle name="Calculation 2 5 3 13 5" xfId="8254"/>
    <cellStyle name="Calculation 2 5 3 14" xfId="8255"/>
    <cellStyle name="Calculation 2 5 3 14 2" xfId="8256"/>
    <cellStyle name="Calculation 2 5 3 14 3" xfId="8257"/>
    <cellStyle name="Calculation 2 5 3 14 4" xfId="8258"/>
    <cellStyle name="Calculation 2 5 3 14 5" xfId="8259"/>
    <cellStyle name="Calculation 2 5 3 15" xfId="8260"/>
    <cellStyle name="Calculation 2 5 3 15 2" xfId="8261"/>
    <cellStyle name="Calculation 2 5 3 15 3" xfId="8262"/>
    <cellStyle name="Calculation 2 5 3 15 4" xfId="8263"/>
    <cellStyle name="Calculation 2 5 3 15 5" xfId="8264"/>
    <cellStyle name="Calculation 2 5 3 16" xfId="8265"/>
    <cellStyle name="Calculation 2 5 3 17" xfId="8266"/>
    <cellStyle name="Calculation 2 5 3 18" xfId="8267"/>
    <cellStyle name="Calculation 2 5 3 19" xfId="8268"/>
    <cellStyle name="Calculation 2 5 3 2" xfId="8269"/>
    <cellStyle name="Calculation 2 5 3 2 10" xfId="8270"/>
    <cellStyle name="Calculation 2 5 3 2 10 2" xfId="8271"/>
    <cellStyle name="Calculation 2 5 3 2 10 3" xfId="8272"/>
    <cellStyle name="Calculation 2 5 3 2 10 4" xfId="8273"/>
    <cellStyle name="Calculation 2 5 3 2 10 5" xfId="8274"/>
    <cellStyle name="Calculation 2 5 3 2 10 6" xfId="8275"/>
    <cellStyle name="Calculation 2 5 3 2 10 7" xfId="8276"/>
    <cellStyle name="Calculation 2 5 3 2 11" xfId="8277"/>
    <cellStyle name="Calculation 2 5 3 2 11 2" xfId="8278"/>
    <cellStyle name="Calculation 2 5 3 2 11 3" xfId="8279"/>
    <cellStyle name="Calculation 2 5 3 2 11 4" xfId="8280"/>
    <cellStyle name="Calculation 2 5 3 2 11 5" xfId="8281"/>
    <cellStyle name="Calculation 2 5 3 2 12" xfId="8282"/>
    <cellStyle name="Calculation 2 5 3 2 12 2" xfId="8283"/>
    <cellStyle name="Calculation 2 5 3 2 12 3" xfId="8284"/>
    <cellStyle name="Calculation 2 5 3 2 12 4" xfId="8285"/>
    <cellStyle name="Calculation 2 5 3 2 12 5" xfId="8286"/>
    <cellStyle name="Calculation 2 5 3 2 13" xfId="8287"/>
    <cellStyle name="Calculation 2 5 3 2 13 2" xfId="8288"/>
    <cellStyle name="Calculation 2 5 3 2 13 3" xfId="8289"/>
    <cellStyle name="Calculation 2 5 3 2 13 4" xfId="8290"/>
    <cellStyle name="Calculation 2 5 3 2 13 5" xfId="8291"/>
    <cellStyle name="Calculation 2 5 3 2 14" xfId="8292"/>
    <cellStyle name="Calculation 2 5 3 2 14 2" xfId="8293"/>
    <cellStyle name="Calculation 2 5 3 2 14 3" xfId="8294"/>
    <cellStyle name="Calculation 2 5 3 2 14 4" xfId="8295"/>
    <cellStyle name="Calculation 2 5 3 2 14 5" xfId="8296"/>
    <cellStyle name="Calculation 2 5 3 2 15" xfId="8297"/>
    <cellStyle name="Calculation 2 5 3 2 15 2" xfId="8298"/>
    <cellStyle name="Calculation 2 5 3 2 15 3" xfId="8299"/>
    <cellStyle name="Calculation 2 5 3 2 15 4" xfId="8300"/>
    <cellStyle name="Calculation 2 5 3 2 15 5" xfId="8301"/>
    <cellStyle name="Calculation 2 5 3 2 16" xfId="8302"/>
    <cellStyle name="Calculation 2 5 3 2 16 2" xfId="8303"/>
    <cellStyle name="Calculation 2 5 3 2 16 3" xfId="8304"/>
    <cellStyle name="Calculation 2 5 3 2 16 4" xfId="8305"/>
    <cellStyle name="Calculation 2 5 3 2 16 5" xfId="8306"/>
    <cellStyle name="Calculation 2 5 3 2 17" xfId="8307"/>
    <cellStyle name="Calculation 2 5 3 2 17 2" xfId="8308"/>
    <cellStyle name="Calculation 2 5 3 2 17 3" xfId="8309"/>
    <cellStyle name="Calculation 2 5 3 2 17 4" xfId="8310"/>
    <cellStyle name="Calculation 2 5 3 2 17 5" xfId="8311"/>
    <cellStyle name="Calculation 2 5 3 2 18" xfId="8312"/>
    <cellStyle name="Calculation 2 5 3 2 2" xfId="8313"/>
    <cellStyle name="Calculation 2 5 3 2 2 10" xfId="8314"/>
    <cellStyle name="Calculation 2 5 3 2 2 10 2" xfId="8315"/>
    <cellStyle name="Calculation 2 5 3 2 2 10 3" xfId="8316"/>
    <cellStyle name="Calculation 2 5 3 2 2 10 4" xfId="8317"/>
    <cellStyle name="Calculation 2 5 3 2 2 10 5" xfId="8318"/>
    <cellStyle name="Calculation 2 5 3 2 2 11" xfId="8319"/>
    <cellStyle name="Calculation 2 5 3 2 2 11 2" xfId="8320"/>
    <cellStyle name="Calculation 2 5 3 2 2 11 3" xfId="8321"/>
    <cellStyle name="Calculation 2 5 3 2 2 11 4" xfId="8322"/>
    <cellStyle name="Calculation 2 5 3 2 2 11 5" xfId="8323"/>
    <cellStyle name="Calculation 2 5 3 2 2 12" xfId="8324"/>
    <cellStyle name="Calculation 2 5 3 2 2 12 2" xfId="8325"/>
    <cellStyle name="Calculation 2 5 3 2 2 12 3" xfId="8326"/>
    <cellStyle name="Calculation 2 5 3 2 2 12 4" xfId="8327"/>
    <cellStyle name="Calculation 2 5 3 2 2 12 5" xfId="8328"/>
    <cellStyle name="Calculation 2 5 3 2 2 13" xfId="8329"/>
    <cellStyle name="Calculation 2 5 3 2 2 13 2" xfId="8330"/>
    <cellStyle name="Calculation 2 5 3 2 2 13 3" xfId="8331"/>
    <cellStyle name="Calculation 2 5 3 2 2 13 4" xfId="8332"/>
    <cellStyle name="Calculation 2 5 3 2 2 13 5" xfId="8333"/>
    <cellStyle name="Calculation 2 5 3 2 2 14" xfId="8334"/>
    <cellStyle name="Calculation 2 5 3 2 2 14 2" xfId="8335"/>
    <cellStyle name="Calculation 2 5 3 2 2 14 3" xfId="8336"/>
    <cellStyle name="Calculation 2 5 3 2 2 14 4" xfId="8337"/>
    <cellStyle name="Calculation 2 5 3 2 2 14 5" xfId="8338"/>
    <cellStyle name="Calculation 2 5 3 2 2 15" xfId="8339"/>
    <cellStyle name="Calculation 2 5 3 2 2 15 2" xfId="8340"/>
    <cellStyle name="Calculation 2 5 3 2 2 15 3" xfId="8341"/>
    <cellStyle name="Calculation 2 5 3 2 2 15 4" xfId="8342"/>
    <cellStyle name="Calculation 2 5 3 2 2 15 5" xfId="8343"/>
    <cellStyle name="Calculation 2 5 3 2 2 16" xfId="8344"/>
    <cellStyle name="Calculation 2 5 3 2 2 16 2" xfId="8345"/>
    <cellStyle name="Calculation 2 5 3 2 2 16 3" xfId="8346"/>
    <cellStyle name="Calculation 2 5 3 2 2 16 4" xfId="8347"/>
    <cellStyle name="Calculation 2 5 3 2 2 16 5" xfId="8348"/>
    <cellStyle name="Calculation 2 5 3 2 2 17" xfId="8349"/>
    <cellStyle name="Calculation 2 5 3 2 2 17 2" xfId="8350"/>
    <cellStyle name="Calculation 2 5 3 2 2 17 3" xfId="8351"/>
    <cellStyle name="Calculation 2 5 3 2 2 17 4" xfId="8352"/>
    <cellStyle name="Calculation 2 5 3 2 2 17 5" xfId="8353"/>
    <cellStyle name="Calculation 2 5 3 2 2 18" xfId="8354"/>
    <cellStyle name="Calculation 2 5 3 2 2 2" xfId="8355"/>
    <cellStyle name="Calculation 2 5 3 2 2 2 10" xfId="8356"/>
    <cellStyle name="Calculation 2 5 3 2 2 2 2" xfId="8357"/>
    <cellStyle name="Calculation 2 5 3 2 2 2 2 2" xfId="8358"/>
    <cellStyle name="Calculation 2 5 3 2 2 2 2 2 2" xfId="8359"/>
    <cellStyle name="Calculation 2 5 3 2 2 2 2 2 3" xfId="8360"/>
    <cellStyle name="Calculation 2 5 3 2 2 2 2 2 4" xfId="8361"/>
    <cellStyle name="Calculation 2 5 3 2 2 2 2 2 5" xfId="8362"/>
    <cellStyle name="Calculation 2 5 3 2 2 2 2 2 6" xfId="8363"/>
    <cellStyle name="Calculation 2 5 3 2 2 2 2 2 7" xfId="8364"/>
    <cellStyle name="Calculation 2 5 3 2 2 2 2 3" xfId="8365"/>
    <cellStyle name="Calculation 2 5 3 2 2 2 2 4" xfId="8366"/>
    <cellStyle name="Calculation 2 5 3 2 2 2 3" xfId="8367"/>
    <cellStyle name="Calculation 2 5 3 2 2 2 3 2" xfId="8368"/>
    <cellStyle name="Calculation 2 5 3 2 2 2 3 2 2" xfId="8369"/>
    <cellStyle name="Calculation 2 5 3 2 2 2 3 2 3" xfId="8370"/>
    <cellStyle name="Calculation 2 5 3 2 2 2 3 2 4" xfId="8371"/>
    <cellStyle name="Calculation 2 5 3 2 2 2 3 2 5" xfId="8372"/>
    <cellStyle name="Calculation 2 5 3 2 2 2 3 2 6" xfId="8373"/>
    <cellStyle name="Calculation 2 5 3 2 2 2 3 2 7" xfId="8374"/>
    <cellStyle name="Calculation 2 5 3 2 2 2 3 3" xfId="8375"/>
    <cellStyle name="Calculation 2 5 3 2 2 2 3 4" xfId="8376"/>
    <cellStyle name="Calculation 2 5 3 2 2 2 4" xfId="8377"/>
    <cellStyle name="Calculation 2 5 3 2 2 2 4 2" xfId="8378"/>
    <cellStyle name="Calculation 2 5 3 2 2 2 4 2 2" xfId="8379"/>
    <cellStyle name="Calculation 2 5 3 2 2 2 4 2 3" xfId="8380"/>
    <cellStyle name="Calculation 2 5 3 2 2 2 4 2 4" xfId="8381"/>
    <cellStyle name="Calculation 2 5 3 2 2 2 4 2 5" xfId="8382"/>
    <cellStyle name="Calculation 2 5 3 2 2 2 4 2 6" xfId="8383"/>
    <cellStyle name="Calculation 2 5 3 2 2 2 4 2 7" xfId="8384"/>
    <cellStyle name="Calculation 2 5 3 2 2 2 4 3" xfId="8385"/>
    <cellStyle name="Calculation 2 5 3 2 2 2 4 4" xfId="8386"/>
    <cellStyle name="Calculation 2 5 3 2 2 2 5" xfId="8387"/>
    <cellStyle name="Calculation 2 5 3 2 2 2 5 2" xfId="8388"/>
    <cellStyle name="Calculation 2 5 3 2 2 2 5 3" xfId="8389"/>
    <cellStyle name="Calculation 2 5 3 2 2 2 5 4" xfId="8390"/>
    <cellStyle name="Calculation 2 5 3 2 2 2 5 5" xfId="8391"/>
    <cellStyle name="Calculation 2 5 3 2 2 2 5 6" xfId="8392"/>
    <cellStyle name="Calculation 2 5 3 2 2 2 5 7" xfId="8393"/>
    <cellStyle name="Calculation 2 5 3 2 2 2 5 8" xfId="8394"/>
    <cellStyle name="Calculation 2 5 3 2 2 2 6" xfId="8395"/>
    <cellStyle name="Calculation 2 5 3 2 2 2 6 2" xfId="8396"/>
    <cellStyle name="Calculation 2 5 3 2 2 2 6 3" xfId="8397"/>
    <cellStyle name="Calculation 2 5 3 2 2 2 6 4" xfId="8398"/>
    <cellStyle name="Calculation 2 5 3 2 2 2 6 5" xfId="8399"/>
    <cellStyle name="Calculation 2 5 3 2 2 2 6 6" xfId="8400"/>
    <cellStyle name="Calculation 2 5 3 2 2 2 6 7" xfId="8401"/>
    <cellStyle name="Calculation 2 5 3 2 2 2 7" xfId="8402"/>
    <cellStyle name="Calculation 2 5 3 2 2 2 8" xfId="8403"/>
    <cellStyle name="Calculation 2 5 3 2 2 2 9" xfId="8404"/>
    <cellStyle name="Calculation 2 5 3 2 2 3" xfId="8405"/>
    <cellStyle name="Calculation 2 5 3 2 2 3 2" xfId="8406"/>
    <cellStyle name="Calculation 2 5 3 2 2 3 2 2" xfId="8407"/>
    <cellStyle name="Calculation 2 5 3 2 2 3 2 3" xfId="8408"/>
    <cellStyle name="Calculation 2 5 3 2 2 3 2 4" xfId="8409"/>
    <cellStyle name="Calculation 2 5 3 2 2 3 2 5" xfId="8410"/>
    <cellStyle name="Calculation 2 5 3 2 2 3 2 6" xfId="8411"/>
    <cellStyle name="Calculation 2 5 3 2 2 3 2 7" xfId="8412"/>
    <cellStyle name="Calculation 2 5 3 2 2 3 3" xfId="8413"/>
    <cellStyle name="Calculation 2 5 3 2 2 3 4" xfId="8414"/>
    <cellStyle name="Calculation 2 5 3 2 2 3 5" xfId="8415"/>
    <cellStyle name="Calculation 2 5 3 2 2 4" xfId="8416"/>
    <cellStyle name="Calculation 2 5 3 2 2 4 2" xfId="8417"/>
    <cellStyle name="Calculation 2 5 3 2 2 4 2 2" xfId="8418"/>
    <cellStyle name="Calculation 2 5 3 2 2 4 2 3" xfId="8419"/>
    <cellStyle name="Calculation 2 5 3 2 2 4 2 4" xfId="8420"/>
    <cellStyle name="Calculation 2 5 3 2 2 4 2 5" xfId="8421"/>
    <cellStyle name="Calculation 2 5 3 2 2 4 2 6" xfId="8422"/>
    <cellStyle name="Calculation 2 5 3 2 2 4 2 7" xfId="8423"/>
    <cellStyle name="Calculation 2 5 3 2 2 4 3" xfId="8424"/>
    <cellStyle name="Calculation 2 5 3 2 2 4 4" xfId="8425"/>
    <cellStyle name="Calculation 2 5 3 2 2 4 5" xfId="8426"/>
    <cellStyle name="Calculation 2 5 3 2 2 5" xfId="8427"/>
    <cellStyle name="Calculation 2 5 3 2 2 5 2" xfId="8428"/>
    <cellStyle name="Calculation 2 5 3 2 2 5 2 2" xfId="8429"/>
    <cellStyle name="Calculation 2 5 3 2 2 5 2 3" xfId="8430"/>
    <cellStyle name="Calculation 2 5 3 2 2 5 2 4" xfId="8431"/>
    <cellStyle name="Calculation 2 5 3 2 2 5 2 5" xfId="8432"/>
    <cellStyle name="Calculation 2 5 3 2 2 5 2 6" xfId="8433"/>
    <cellStyle name="Calculation 2 5 3 2 2 5 2 7" xfId="8434"/>
    <cellStyle name="Calculation 2 5 3 2 2 5 3" xfId="8435"/>
    <cellStyle name="Calculation 2 5 3 2 2 5 4" xfId="8436"/>
    <cellStyle name="Calculation 2 5 3 2 2 5 5" xfId="8437"/>
    <cellStyle name="Calculation 2 5 3 2 2 6" xfId="8438"/>
    <cellStyle name="Calculation 2 5 3 2 2 6 2" xfId="8439"/>
    <cellStyle name="Calculation 2 5 3 2 2 6 3" xfId="8440"/>
    <cellStyle name="Calculation 2 5 3 2 2 6 4" xfId="8441"/>
    <cellStyle name="Calculation 2 5 3 2 2 6 5" xfId="8442"/>
    <cellStyle name="Calculation 2 5 3 2 2 6 6" xfId="8443"/>
    <cellStyle name="Calculation 2 5 3 2 2 6 7" xfId="8444"/>
    <cellStyle name="Calculation 2 5 3 2 2 6 8" xfId="8445"/>
    <cellStyle name="Calculation 2 5 3 2 2 7" xfId="8446"/>
    <cellStyle name="Calculation 2 5 3 2 2 7 2" xfId="8447"/>
    <cellStyle name="Calculation 2 5 3 2 2 7 3" xfId="8448"/>
    <cellStyle name="Calculation 2 5 3 2 2 7 4" xfId="8449"/>
    <cellStyle name="Calculation 2 5 3 2 2 7 5" xfId="8450"/>
    <cellStyle name="Calculation 2 5 3 2 2 7 6" xfId="8451"/>
    <cellStyle name="Calculation 2 5 3 2 2 7 7" xfId="8452"/>
    <cellStyle name="Calculation 2 5 3 2 2 8" xfId="8453"/>
    <cellStyle name="Calculation 2 5 3 2 2 8 2" xfId="8454"/>
    <cellStyle name="Calculation 2 5 3 2 2 8 3" xfId="8455"/>
    <cellStyle name="Calculation 2 5 3 2 2 8 4" xfId="8456"/>
    <cellStyle name="Calculation 2 5 3 2 2 8 5" xfId="8457"/>
    <cellStyle name="Calculation 2 5 3 2 2 9" xfId="8458"/>
    <cellStyle name="Calculation 2 5 3 2 2 9 2" xfId="8459"/>
    <cellStyle name="Calculation 2 5 3 2 2 9 3" xfId="8460"/>
    <cellStyle name="Calculation 2 5 3 2 2 9 4" xfId="8461"/>
    <cellStyle name="Calculation 2 5 3 2 2 9 5" xfId="8462"/>
    <cellStyle name="Calculation 2 5 3 2 3" xfId="8463"/>
    <cellStyle name="Calculation 2 5 3 2 3 10" xfId="8464"/>
    <cellStyle name="Calculation 2 5 3 2 3 2" xfId="8465"/>
    <cellStyle name="Calculation 2 5 3 2 3 2 2" xfId="8466"/>
    <cellStyle name="Calculation 2 5 3 2 3 2 2 2" xfId="8467"/>
    <cellStyle name="Calculation 2 5 3 2 3 2 2 3" xfId="8468"/>
    <cellStyle name="Calculation 2 5 3 2 3 2 2 4" xfId="8469"/>
    <cellStyle name="Calculation 2 5 3 2 3 2 2 5" xfId="8470"/>
    <cellStyle name="Calculation 2 5 3 2 3 2 2 6" xfId="8471"/>
    <cellStyle name="Calculation 2 5 3 2 3 2 2 7" xfId="8472"/>
    <cellStyle name="Calculation 2 5 3 2 3 2 3" xfId="8473"/>
    <cellStyle name="Calculation 2 5 3 2 3 2 4" xfId="8474"/>
    <cellStyle name="Calculation 2 5 3 2 3 3" xfId="8475"/>
    <cellStyle name="Calculation 2 5 3 2 3 3 2" xfId="8476"/>
    <cellStyle name="Calculation 2 5 3 2 3 3 2 2" xfId="8477"/>
    <cellStyle name="Calculation 2 5 3 2 3 3 2 3" xfId="8478"/>
    <cellStyle name="Calculation 2 5 3 2 3 3 2 4" xfId="8479"/>
    <cellStyle name="Calculation 2 5 3 2 3 3 2 5" xfId="8480"/>
    <cellStyle name="Calculation 2 5 3 2 3 3 2 6" xfId="8481"/>
    <cellStyle name="Calculation 2 5 3 2 3 3 2 7" xfId="8482"/>
    <cellStyle name="Calculation 2 5 3 2 3 3 3" xfId="8483"/>
    <cellStyle name="Calculation 2 5 3 2 3 3 4" xfId="8484"/>
    <cellStyle name="Calculation 2 5 3 2 3 4" xfId="8485"/>
    <cellStyle name="Calculation 2 5 3 2 3 4 2" xfId="8486"/>
    <cellStyle name="Calculation 2 5 3 2 3 4 2 2" xfId="8487"/>
    <cellStyle name="Calculation 2 5 3 2 3 4 2 3" xfId="8488"/>
    <cellStyle name="Calculation 2 5 3 2 3 4 2 4" xfId="8489"/>
    <cellStyle name="Calculation 2 5 3 2 3 4 2 5" xfId="8490"/>
    <cellStyle name="Calculation 2 5 3 2 3 4 2 6" xfId="8491"/>
    <cellStyle name="Calculation 2 5 3 2 3 4 2 7" xfId="8492"/>
    <cellStyle name="Calculation 2 5 3 2 3 4 3" xfId="8493"/>
    <cellStyle name="Calculation 2 5 3 2 3 4 4" xfId="8494"/>
    <cellStyle name="Calculation 2 5 3 2 3 5" xfId="8495"/>
    <cellStyle name="Calculation 2 5 3 2 3 5 2" xfId="8496"/>
    <cellStyle name="Calculation 2 5 3 2 3 5 3" xfId="8497"/>
    <cellStyle name="Calculation 2 5 3 2 3 5 4" xfId="8498"/>
    <cellStyle name="Calculation 2 5 3 2 3 5 5" xfId="8499"/>
    <cellStyle name="Calculation 2 5 3 2 3 5 6" xfId="8500"/>
    <cellStyle name="Calculation 2 5 3 2 3 5 7" xfId="8501"/>
    <cellStyle name="Calculation 2 5 3 2 3 5 8" xfId="8502"/>
    <cellStyle name="Calculation 2 5 3 2 3 6" xfId="8503"/>
    <cellStyle name="Calculation 2 5 3 2 3 6 2" xfId="8504"/>
    <cellStyle name="Calculation 2 5 3 2 3 6 3" xfId="8505"/>
    <cellStyle name="Calculation 2 5 3 2 3 6 4" xfId="8506"/>
    <cellStyle name="Calculation 2 5 3 2 3 6 5" xfId="8507"/>
    <cellStyle name="Calculation 2 5 3 2 3 6 6" xfId="8508"/>
    <cellStyle name="Calculation 2 5 3 2 3 6 7" xfId="8509"/>
    <cellStyle name="Calculation 2 5 3 2 3 7" xfId="8510"/>
    <cellStyle name="Calculation 2 5 3 2 3 8" xfId="8511"/>
    <cellStyle name="Calculation 2 5 3 2 3 9" xfId="8512"/>
    <cellStyle name="Calculation 2 5 3 2 4" xfId="8513"/>
    <cellStyle name="Calculation 2 5 3 2 4 10" xfId="8514"/>
    <cellStyle name="Calculation 2 5 3 2 4 2" xfId="8515"/>
    <cellStyle name="Calculation 2 5 3 2 4 2 2" xfId="8516"/>
    <cellStyle name="Calculation 2 5 3 2 4 2 2 2" xfId="8517"/>
    <cellStyle name="Calculation 2 5 3 2 4 2 2 3" xfId="8518"/>
    <cellStyle name="Calculation 2 5 3 2 4 2 2 4" xfId="8519"/>
    <cellStyle name="Calculation 2 5 3 2 4 2 2 5" xfId="8520"/>
    <cellStyle name="Calculation 2 5 3 2 4 2 2 6" xfId="8521"/>
    <cellStyle name="Calculation 2 5 3 2 4 2 2 7" xfId="8522"/>
    <cellStyle name="Calculation 2 5 3 2 4 2 3" xfId="8523"/>
    <cellStyle name="Calculation 2 5 3 2 4 2 4" xfId="8524"/>
    <cellStyle name="Calculation 2 5 3 2 4 3" xfId="8525"/>
    <cellStyle name="Calculation 2 5 3 2 4 3 2" xfId="8526"/>
    <cellStyle name="Calculation 2 5 3 2 4 3 2 2" xfId="8527"/>
    <cellStyle name="Calculation 2 5 3 2 4 3 2 3" xfId="8528"/>
    <cellStyle name="Calculation 2 5 3 2 4 3 2 4" xfId="8529"/>
    <cellStyle name="Calculation 2 5 3 2 4 3 2 5" xfId="8530"/>
    <cellStyle name="Calculation 2 5 3 2 4 3 2 6" xfId="8531"/>
    <cellStyle name="Calculation 2 5 3 2 4 3 2 7" xfId="8532"/>
    <cellStyle name="Calculation 2 5 3 2 4 3 3" xfId="8533"/>
    <cellStyle name="Calculation 2 5 3 2 4 3 4" xfId="8534"/>
    <cellStyle name="Calculation 2 5 3 2 4 4" xfId="8535"/>
    <cellStyle name="Calculation 2 5 3 2 4 4 2" xfId="8536"/>
    <cellStyle name="Calculation 2 5 3 2 4 4 2 2" xfId="8537"/>
    <cellStyle name="Calculation 2 5 3 2 4 4 2 3" xfId="8538"/>
    <cellStyle name="Calculation 2 5 3 2 4 4 2 4" xfId="8539"/>
    <cellStyle name="Calculation 2 5 3 2 4 4 2 5" xfId="8540"/>
    <cellStyle name="Calculation 2 5 3 2 4 4 2 6" xfId="8541"/>
    <cellStyle name="Calculation 2 5 3 2 4 4 2 7" xfId="8542"/>
    <cellStyle name="Calculation 2 5 3 2 4 4 3" xfId="8543"/>
    <cellStyle name="Calculation 2 5 3 2 4 4 4" xfId="8544"/>
    <cellStyle name="Calculation 2 5 3 2 4 5" xfId="8545"/>
    <cellStyle name="Calculation 2 5 3 2 4 5 2" xfId="8546"/>
    <cellStyle name="Calculation 2 5 3 2 4 5 3" xfId="8547"/>
    <cellStyle name="Calculation 2 5 3 2 4 5 4" xfId="8548"/>
    <cellStyle name="Calculation 2 5 3 2 4 5 5" xfId="8549"/>
    <cellStyle name="Calculation 2 5 3 2 4 5 6" xfId="8550"/>
    <cellStyle name="Calculation 2 5 3 2 4 5 7" xfId="8551"/>
    <cellStyle name="Calculation 2 5 3 2 4 5 8" xfId="8552"/>
    <cellStyle name="Calculation 2 5 3 2 4 6" xfId="8553"/>
    <cellStyle name="Calculation 2 5 3 2 4 6 2" xfId="8554"/>
    <cellStyle name="Calculation 2 5 3 2 4 6 3" xfId="8555"/>
    <cellStyle name="Calculation 2 5 3 2 4 6 4" xfId="8556"/>
    <cellStyle name="Calculation 2 5 3 2 4 6 5" xfId="8557"/>
    <cellStyle name="Calculation 2 5 3 2 4 6 6" xfId="8558"/>
    <cellStyle name="Calculation 2 5 3 2 4 6 7" xfId="8559"/>
    <cellStyle name="Calculation 2 5 3 2 4 7" xfId="8560"/>
    <cellStyle name="Calculation 2 5 3 2 4 8" xfId="8561"/>
    <cellStyle name="Calculation 2 5 3 2 4 9" xfId="8562"/>
    <cellStyle name="Calculation 2 5 3 2 5" xfId="8563"/>
    <cellStyle name="Calculation 2 5 3 2 5 2" xfId="8564"/>
    <cellStyle name="Calculation 2 5 3 2 5 2 2" xfId="8565"/>
    <cellStyle name="Calculation 2 5 3 2 5 2 3" xfId="8566"/>
    <cellStyle name="Calculation 2 5 3 2 5 2 4" xfId="8567"/>
    <cellStyle name="Calculation 2 5 3 2 5 2 5" xfId="8568"/>
    <cellStyle name="Calculation 2 5 3 2 5 2 6" xfId="8569"/>
    <cellStyle name="Calculation 2 5 3 2 5 2 7" xfId="8570"/>
    <cellStyle name="Calculation 2 5 3 2 5 3" xfId="8571"/>
    <cellStyle name="Calculation 2 5 3 2 5 4" xfId="8572"/>
    <cellStyle name="Calculation 2 5 3 2 5 5" xfId="8573"/>
    <cellStyle name="Calculation 2 5 3 2 6" xfId="8574"/>
    <cellStyle name="Calculation 2 5 3 2 6 2" xfId="8575"/>
    <cellStyle name="Calculation 2 5 3 2 6 2 2" xfId="8576"/>
    <cellStyle name="Calculation 2 5 3 2 6 2 3" xfId="8577"/>
    <cellStyle name="Calculation 2 5 3 2 6 2 4" xfId="8578"/>
    <cellStyle name="Calculation 2 5 3 2 6 2 5" xfId="8579"/>
    <cellStyle name="Calculation 2 5 3 2 6 2 6" xfId="8580"/>
    <cellStyle name="Calculation 2 5 3 2 6 2 7" xfId="8581"/>
    <cellStyle name="Calculation 2 5 3 2 6 3" xfId="8582"/>
    <cellStyle name="Calculation 2 5 3 2 6 4" xfId="8583"/>
    <cellStyle name="Calculation 2 5 3 2 6 5" xfId="8584"/>
    <cellStyle name="Calculation 2 5 3 2 7" xfId="8585"/>
    <cellStyle name="Calculation 2 5 3 2 7 2" xfId="8586"/>
    <cellStyle name="Calculation 2 5 3 2 7 2 2" xfId="8587"/>
    <cellStyle name="Calculation 2 5 3 2 7 2 3" xfId="8588"/>
    <cellStyle name="Calculation 2 5 3 2 7 2 4" xfId="8589"/>
    <cellStyle name="Calculation 2 5 3 2 7 2 5" xfId="8590"/>
    <cellStyle name="Calculation 2 5 3 2 7 2 6" xfId="8591"/>
    <cellStyle name="Calculation 2 5 3 2 7 2 7" xfId="8592"/>
    <cellStyle name="Calculation 2 5 3 2 7 3" xfId="8593"/>
    <cellStyle name="Calculation 2 5 3 2 7 4" xfId="8594"/>
    <cellStyle name="Calculation 2 5 3 2 7 5" xfId="8595"/>
    <cellStyle name="Calculation 2 5 3 2 8" xfId="8596"/>
    <cellStyle name="Calculation 2 5 3 2 8 2" xfId="8597"/>
    <cellStyle name="Calculation 2 5 3 2 8 2 2" xfId="8598"/>
    <cellStyle name="Calculation 2 5 3 2 8 2 3" xfId="8599"/>
    <cellStyle name="Calculation 2 5 3 2 8 2 4" xfId="8600"/>
    <cellStyle name="Calculation 2 5 3 2 8 2 5" xfId="8601"/>
    <cellStyle name="Calculation 2 5 3 2 8 2 6" xfId="8602"/>
    <cellStyle name="Calculation 2 5 3 2 8 2 7" xfId="8603"/>
    <cellStyle name="Calculation 2 5 3 2 8 3" xfId="8604"/>
    <cellStyle name="Calculation 2 5 3 2 8 4" xfId="8605"/>
    <cellStyle name="Calculation 2 5 3 2 8 5" xfId="8606"/>
    <cellStyle name="Calculation 2 5 3 2 9" xfId="8607"/>
    <cellStyle name="Calculation 2 5 3 2 9 2" xfId="8608"/>
    <cellStyle name="Calculation 2 5 3 2 9 3" xfId="8609"/>
    <cellStyle name="Calculation 2 5 3 2 9 4" xfId="8610"/>
    <cellStyle name="Calculation 2 5 3 2 9 5" xfId="8611"/>
    <cellStyle name="Calculation 2 5 3 2 9 6" xfId="8612"/>
    <cellStyle name="Calculation 2 5 3 2 9 7" xfId="8613"/>
    <cellStyle name="Calculation 2 5 3 2 9 8" xfId="8614"/>
    <cellStyle name="Calculation 2 5 3 3" xfId="8615"/>
    <cellStyle name="Calculation 2 5 3 3 10" xfId="8616"/>
    <cellStyle name="Calculation 2 5 3 3 10 2" xfId="8617"/>
    <cellStyle name="Calculation 2 5 3 3 10 3" xfId="8618"/>
    <cellStyle name="Calculation 2 5 3 3 10 4" xfId="8619"/>
    <cellStyle name="Calculation 2 5 3 3 10 5" xfId="8620"/>
    <cellStyle name="Calculation 2 5 3 3 11" xfId="8621"/>
    <cellStyle name="Calculation 2 5 3 3 11 2" xfId="8622"/>
    <cellStyle name="Calculation 2 5 3 3 11 3" xfId="8623"/>
    <cellStyle name="Calculation 2 5 3 3 11 4" xfId="8624"/>
    <cellStyle name="Calculation 2 5 3 3 11 5" xfId="8625"/>
    <cellStyle name="Calculation 2 5 3 3 12" xfId="8626"/>
    <cellStyle name="Calculation 2 5 3 3 12 2" xfId="8627"/>
    <cellStyle name="Calculation 2 5 3 3 12 3" xfId="8628"/>
    <cellStyle name="Calculation 2 5 3 3 12 4" xfId="8629"/>
    <cellStyle name="Calculation 2 5 3 3 12 5" xfId="8630"/>
    <cellStyle name="Calculation 2 5 3 3 13" xfId="8631"/>
    <cellStyle name="Calculation 2 5 3 3 13 2" xfId="8632"/>
    <cellStyle name="Calculation 2 5 3 3 13 3" xfId="8633"/>
    <cellStyle name="Calculation 2 5 3 3 13 4" xfId="8634"/>
    <cellStyle name="Calculation 2 5 3 3 13 5" xfId="8635"/>
    <cellStyle name="Calculation 2 5 3 3 14" xfId="8636"/>
    <cellStyle name="Calculation 2 5 3 3 14 2" xfId="8637"/>
    <cellStyle name="Calculation 2 5 3 3 14 3" xfId="8638"/>
    <cellStyle name="Calculation 2 5 3 3 14 4" xfId="8639"/>
    <cellStyle name="Calculation 2 5 3 3 14 5" xfId="8640"/>
    <cellStyle name="Calculation 2 5 3 3 15" xfId="8641"/>
    <cellStyle name="Calculation 2 5 3 3 15 2" xfId="8642"/>
    <cellStyle name="Calculation 2 5 3 3 15 3" xfId="8643"/>
    <cellStyle name="Calculation 2 5 3 3 15 4" xfId="8644"/>
    <cellStyle name="Calculation 2 5 3 3 15 5" xfId="8645"/>
    <cellStyle name="Calculation 2 5 3 3 16" xfId="8646"/>
    <cellStyle name="Calculation 2 5 3 3 16 2" xfId="8647"/>
    <cellStyle name="Calculation 2 5 3 3 16 3" xfId="8648"/>
    <cellStyle name="Calculation 2 5 3 3 16 4" xfId="8649"/>
    <cellStyle name="Calculation 2 5 3 3 16 5" xfId="8650"/>
    <cellStyle name="Calculation 2 5 3 3 17" xfId="8651"/>
    <cellStyle name="Calculation 2 5 3 3 17 2" xfId="8652"/>
    <cellStyle name="Calculation 2 5 3 3 17 3" xfId="8653"/>
    <cellStyle name="Calculation 2 5 3 3 17 4" xfId="8654"/>
    <cellStyle name="Calculation 2 5 3 3 17 5" xfId="8655"/>
    <cellStyle name="Calculation 2 5 3 3 18" xfId="8656"/>
    <cellStyle name="Calculation 2 5 3 3 2" xfId="8657"/>
    <cellStyle name="Calculation 2 5 3 3 2 10" xfId="8658"/>
    <cellStyle name="Calculation 2 5 3 3 2 2" xfId="8659"/>
    <cellStyle name="Calculation 2 5 3 3 2 2 2" xfId="8660"/>
    <cellStyle name="Calculation 2 5 3 3 2 2 2 2" xfId="8661"/>
    <cellStyle name="Calculation 2 5 3 3 2 2 2 3" xfId="8662"/>
    <cellStyle name="Calculation 2 5 3 3 2 2 2 4" xfId="8663"/>
    <cellStyle name="Calculation 2 5 3 3 2 2 2 5" xfId="8664"/>
    <cellStyle name="Calculation 2 5 3 3 2 2 2 6" xfId="8665"/>
    <cellStyle name="Calculation 2 5 3 3 2 2 2 7" xfId="8666"/>
    <cellStyle name="Calculation 2 5 3 3 2 2 3" xfId="8667"/>
    <cellStyle name="Calculation 2 5 3 3 2 2 4" xfId="8668"/>
    <cellStyle name="Calculation 2 5 3 3 2 3" xfId="8669"/>
    <cellStyle name="Calculation 2 5 3 3 2 3 2" xfId="8670"/>
    <cellStyle name="Calculation 2 5 3 3 2 3 2 2" xfId="8671"/>
    <cellStyle name="Calculation 2 5 3 3 2 3 2 3" xfId="8672"/>
    <cellStyle name="Calculation 2 5 3 3 2 3 2 4" xfId="8673"/>
    <cellStyle name="Calculation 2 5 3 3 2 3 2 5" xfId="8674"/>
    <cellStyle name="Calculation 2 5 3 3 2 3 2 6" xfId="8675"/>
    <cellStyle name="Calculation 2 5 3 3 2 3 2 7" xfId="8676"/>
    <cellStyle name="Calculation 2 5 3 3 2 3 3" xfId="8677"/>
    <cellStyle name="Calculation 2 5 3 3 2 3 4" xfId="8678"/>
    <cellStyle name="Calculation 2 5 3 3 2 4" xfId="8679"/>
    <cellStyle name="Calculation 2 5 3 3 2 4 2" xfId="8680"/>
    <cellStyle name="Calculation 2 5 3 3 2 4 2 2" xfId="8681"/>
    <cellStyle name="Calculation 2 5 3 3 2 4 2 3" xfId="8682"/>
    <cellStyle name="Calculation 2 5 3 3 2 4 2 4" xfId="8683"/>
    <cellStyle name="Calculation 2 5 3 3 2 4 2 5" xfId="8684"/>
    <cellStyle name="Calculation 2 5 3 3 2 4 2 6" xfId="8685"/>
    <cellStyle name="Calculation 2 5 3 3 2 4 2 7" xfId="8686"/>
    <cellStyle name="Calculation 2 5 3 3 2 4 3" xfId="8687"/>
    <cellStyle name="Calculation 2 5 3 3 2 4 4" xfId="8688"/>
    <cellStyle name="Calculation 2 5 3 3 2 5" xfId="8689"/>
    <cellStyle name="Calculation 2 5 3 3 2 5 2" xfId="8690"/>
    <cellStyle name="Calculation 2 5 3 3 2 5 3" xfId="8691"/>
    <cellStyle name="Calculation 2 5 3 3 2 5 4" xfId="8692"/>
    <cellStyle name="Calculation 2 5 3 3 2 5 5" xfId="8693"/>
    <cellStyle name="Calculation 2 5 3 3 2 5 6" xfId="8694"/>
    <cellStyle name="Calculation 2 5 3 3 2 5 7" xfId="8695"/>
    <cellStyle name="Calculation 2 5 3 3 2 5 8" xfId="8696"/>
    <cellStyle name="Calculation 2 5 3 3 2 6" xfId="8697"/>
    <cellStyle name="Calculation 2 5 3 3 2 6 2" xfId="8698"/>
    <cellStyle name="Calculation 2 5 3 3 2 6 3" xfId="8699"/>
    <cellStyle name="Calculation 2 5 3 3 2 6 4" xfId="8700"/>
    <cellStyle name="Calculation 2 5 3 3 2 6 5" xfId="8701"/>
    <cellStyle name="Calculation 2 5 3 3 2 6 6" xfId="8702"/>
    <cellStyle name="Calculation 2 5 3 3 2 6 7" xfId="8703"/>
    <cellStyle name="Calculation 2 5 3 3 2 7" xfId="8704"/>
    <cellStyle name="Calculation 2 5 3 3 2 8" xfId="8705"/>
    <cellStyle name="Calculation 2 5 3 3 2 9" xfId="8706"/>
    <cellStyle name="Calculation 2 5 3 3 3" xfId="8707"/>
    <cellStyle name="Calculation 2 5 3 3 3 2" xfId="8708"/>
    <cellStyle name="Calculation 2 5 3 3 3 2 2" xfId="8709"/>
    <cellStyle name="Calculation 2 5 3 3 3 2 3" xfId="8710"/>
    <cellStyle name="Calculation 2 5 3 3 3 2 4" xfId="8711"/>
    <cellStyle name="Calculation 2 5 3 3 3 2 5" xfId="8712"/>
    <cellStyle name="Calculation 2 5 3 3 3 2 6" xfId="8713"/>
    <cellStyle name="Calculation 2 5 3 3 3 2 7" xfId="8714"/>
    <cellStyle name="Calculation 2 5 3 3 3 3" xfId="8715"/>
    <cellStyle name="Calculation 2 5 3 3 3 4" xfId="8716"/>
    <cellStyle name="Calculation 2 5 3 3 3 5" xfId="8717"/>
    <cellStyle name="Calculation 2 5 3 3 4" xfId="8718"/>
    <cellStyle name="Calculation 2 5 3 3 4 2" xfId="8719"/>
    <cellStyle name="Calculation 2 5 3 3 4 2 2" xfId="8720"/>
    <cellStyle name="Calculation 2 5 3 3 4 2 3" xfId="8721"/>
    <cellStyle name="Calculation 2 5 3 3 4 2 4" xfId="8722"/>
    <cellStyle name="Calculation 2 5 3 3 4 2 5" xfId="8723"/>
    <cellStyle name="Calculation 2 5 3 3 4 2 6" xfId="8724"/>
    <cellStyle name="Calculation 2 5 3 3 4 2 7" xfId="8725"/>
    <cellStyle name="Calculation 2 5 3 3 4 3" xfId="8726"/>
    <cellStyle name="Calculation 2 5 3 3 4 4" xfId="8727"/>
    <cellStyle name="Calculation 2 5 3 3 4 5" xfId="8728"/>
    <cellStyle name="Calculation 2 5 3 3 5" xfId="8729"/>
    <cellStyle name="Calculation 2 5 3 3 5 2" xfId="8730"/>
    <cellStyle name="Calculation 2 5 3 3 5 2 2" xfId="8731"/>
    <cellStyle name="Calculation 2 5 3 3 5 2 3" xfId="8732"/>
    <cellStyle name="Calculation 2 5 3 3 5 2 4" xfId="8733"/>
    <cellStyle name="Calculation 2 5 3 3 5 2 5" xfId="8734"/>
    <cellStyle name="Calculation 2 5 3 3 5 2 6" xfId="8735"/>
    <cellStyle name="Calculation 2 5 3 3 5 2 7" xfId="8736"/>
    <cellStyle name="Calculation 2 5 3 3 5 3" xfId="8737"/>
    <cellStyle name="Calculation 2 5 3 3 5 4" xfId="8738"/>
    <cellStyle name="Calculation 2 5 3 3 5 5" xfId="8739"/>
    <cellStyle name="Calculation 2 5 3 3 6" xfId="8740"/>
    <cellStyle name="Calculation 2 5 3 3 6 2" xfId="8741"/>
    <cellStyle name="Calculation 2 5 3 3 6 3" xfId="8742"/>
    <cellStyle name="Calculation 2 5 3 3 6 4" xfId="8743"/>
    <cellStyle name="Calculation 2 5 3 3 6 5" xfId="8744"/>
    <cellStyle name="Calculation 2 5 3 3 6 6" xfId="8745"/>
    <cellStyle name="Calculation 2 5 3 3 6 7" xfId="8746"/>
    <cellStyle name="Calculation 2 5 3 3 6 8" xfId="8747"/>
    <cellStyle name="Calculation 2 5 3 3 7" xfId="8748"/>
    <cellStyle name="Calculation 2 5 3 3 7 2" xfId="8749"/>
    <cellStyle name="Calculation 2 5 3 3 7 3" xfId="8750"/>
    <cellStyle name="Calculation 2 5 3 3 7 4" xfId="8751"/>
    <cellStyle name="Calculation 2 5 3 3 7 5" xfId="8752"/>
    <cellStyle name="Calculation 2 5 3 3 7 6" xfId="8753"/>
    <cellStyle name="Calculation 2 5 3 3 7 7" xfId="8754"/>
    <cellStyle name="Calculation 2 5 3 3 8" xfId="8755"/>
    <cellStyle name="Calculation 2 5 3 3 8 2" xfId="8756"/>
    <cellStyle name="Calculation 2 5 3 3 8 3" xfId="8757"/>
    <cellStyle name="Calculation 2 5 3 3 8 4" xfId="8758"/>
    <cellStyle name="Calculation 2 5 3 3 8 5" xfId="8759"/>
    <cellStyle name="Calculation 2 5 3 3 9" xfId="8760"/>
    <cellStyle name="Calculation 2 5 3 3 9 2" xfId="8761"/>
    <cellStyle name="Calculation 2 5 3 3 9 3" xfId="8762"/>
    <cellStyle name="Calculation 2 5 3 3 9 4" xfId="8763"/>
    <cellStyle name="Calculation 2 5 3 3 9 5" xfId="8764"/>
    <cellStyle name="Calculation 2 5 3 4" xfId="8765"/>
    <cellStyle name="Calculation 2 5 3 4 10" xfId="8766"/>
    <cellStyle name="Calculation 2 5 3 4 2" xfId="8767"/>
    <cellStyle name="Calculation 2 5 3 4 2 2" xfId="8768"/>
    <cellStyle name="Calculation 2 5 3 4 2 2 2" xfId="8769"/>
    <cellStyle name="Calculation 2 5 3 4 2 2 3" xfId="8770"/>
    <cellStyle name="Calculation 2 5 3 4 2 2 4" xfId="8771"/>
    <cellStyle name="Calculation 2 5 3 4 2 2 5" xfId="8772"/>
    <cellStyle name="Calculation 2 5 3 4 2 2 6" xfId="8773"/>
    <cellStyle name="Calculation 2 5 3 4 2 2 7" xfId="8774"/>
    <cellStyle name="Calculation 2 5 3 4 2 3" xfId="8775"/>
    <cellStyle name="Calculation 2 5 3 4 2 4" xfId="8776"/>
    <cellStyle name="Calculation 2 5 3 4 3" xfId="8777"/>
    <cellStyle name="Calculation 2 5 3 4 3 2" xfId="8778"/>
    <cellStyle name="Calculation 2 5 3 4 3 2 2" xfId="8779"/>
    <cellStyle name="Calculation 2 5 3 4 3 2 3" xfId="8780"/>
    <cellStyle name="Calculation 2 5 3 4 3 2 4" xfId="8781"/>
    <cellStyle name="Calculation 2 5 3 4 3 2 5" xfId="8782"/>
    <cellStyle name="Calculation 2 5 3 4 3 2 6" xfId="8783"/>
    <cellStyle name="Calculation 2 5 3 4 3 2 7" xfId="8784"/>
    <cellStyle name="Calculation 2 5 3 4 3 3" xfId="8785"/>
    <cellStyle name="Calculation 2 5 3 4 3 4" xfId="8786"/>
    <cellStyle name="Calculation 2 5 3 4 4" xfId="8787"/>
    <cellStyle name="Calculation 2 5 3 4 4 2" xfId="8788"/>
    <cellStyle name="Calculation 2 5 3 4 4 2 2" xfId="8789"/>
    <cellStyle name="Calculation 2 5 3 4 4 2 3" xfId="8790"/>
    <cellStyle name="Calculation 2 5 3 4 4 2 4" xfId="8791"/>
    <cellStyle name="Calculation 2 5 3 4 4 2 5" xfId="8792"/>
    <cellStyle name="Calculation 2 5 3 4 4 2 6" xfId="8793"/>
    <cellStyle name="Calculation 2 5 3 4 4 2 7" xfId="8794"/>
    <cellStyle name="Calculation 2 5 3 4 4 3" xfId="8795"/>
    <cellStyle name="Calculation 2 5 3 4 4 4" xfId="8796"/>
    <cellStyle name="Calculation 2 5 3 4 5" xfId="8797"/>
    <cellStyle name="Calculation 2 5 3 4 5 2" xfId="8798"/>
    <cellStyle name="Calculation 2 5 3 4 5 3" xfId="8799"/>
    <cellStyle name="Calculation 2 5 3 4 5 4" xfId="8800"/>
    <cellStyle name="Calculation 2 5 3 4 5 5" xfId="8801"/>
    <cellStyle name="Calculation 2 5 3 4 5 6" xfId="8802"/>
    <cellStyle name="Calculation 2 5 3 4 5 7" xfId="8803"/>
    <cellStyle name="Calculation 2 5 3 4 5 8" xfId="8804"/>
    <cellStyle name="Calculation 2 5 3 4 6" xfId="8805"/>
    <cellStyle name="Calculation 2 5 3 4 6 2" xfId="8806"/>
    <cellStyle name="Calculation 2 5 3 4 6 3" xfId="8807"/>
    <cellStyle name="Calculation 2 5 3 4 6 4" xfId="8808"/>
    <cellStyle name="Calculation 2 5 3 4 6 5" xfId="8809"/>
    <cellStyle name="Calculation 2 5 3 4 6 6" xfId="8810"/>
    <cellStyle name="Calculation 2 5 3 4 6 7" xfId="8811"/>
    <cellStyle name="Calculation 2 5 3 4 7" xfId="8812"/>
    <cellStyle name="Calculation 2 5 3 4 8" xfId="8813"/>
    <cellStyle name="Calculation 2 5 3 4 9" xfId="8814"/>
    <cellStyle name="Calculation 2 5 3 5" xfId="8815"/>
    <cellStyle name="Calculation 2 5 3 5 10" xfId="8816"/>
    <cellStyle name="Calculation 2 5 3 5 2" xfId="8817"/>
    <cellStyle name="Calculation 2 5 3 5 2 2" xfId="8818"/>
    <cellStyle name="Calculation 2 5 3 5 2 2 2" xfId="8819"/>
    <cellStyle name="Calculation 2 5 3 5 2 2 3" xfId="8820"/>
    <cellStyle name="Calculation 2 5 3 5 2 2 4" xfId="8821"/>
    <cellStyle name="Calculation 2 5 3 5 2 2 5" xfId="8822"/>
    <cellStyle name="Calculation 2 5 3 5 2 2 6" xfId="8823"/>
    <cellStyle name="Calculation 2 5 3 5 2 2 7" xfId="8824"/>
    <cellStyle name="Calculation 2 5 3 5 2 3" xfId="8825"/>
    <cellStyle name="Calculation 2 5 3 5 2 4" xfId="8826"/>
    <cellStyle name="Calculation 2 5 3 5 3" xfId="8827"/>
    <cellStyle name="Calculation 2 5 3 5 3 2" xfId="8828"/>
    <cellStyle name="Calculation 2 5 3 5 3 2 2" xfId="8829"/>
    <cellStyle name="Calculation 2 5 3 5 3 2 3" xfId="8830"/>
    <cellStyle name="Calculation 2 5 3 5 3 2 4" xfId="8831"/>
    <cellStyle name="Calculation 2 5 3 5 3 2 5" xfId="8832"/>
    <cellStyle name="Calculation 2 5 3 5 3 2 6" xfId="8833"/>
    <cellStyle name="Calculation 2 5 3 5 3 2 7" xfId="8834"/>
    <cellStyle name="Calculation 2 5 3 5 3 3" xfId="8835"/>
    <cellStyle name="Calculation 2 5 3 5 3 4" xfId="8836"/>
    <cellStyle name="Calculation 2 5 3 5 4" xfId="8837"/>
    <cellStyle name="Calculation 2 5 3 5 4 2" xfId="8838"/>
    <cellStyle name="Calculation 2 5 3 5 4 2 2" xfId="8839"/>
    <cellStyle name="Calculation 2 5 3 5 4 2 3" xfId="8840"/>
    <cellStyle name="Calculation 2 5 3 5 4 2 4" xfId="8841"/>
    <cellStyle name="Calculation 2 5 3 5 4 2 5" xfId="8842"/>
    <cellStyle name="Calculation 2 5 3 5 4 2 6" xfId="8843"/>
    <cellStyle name="Calculation 2 5 3 5 4 2 7" xfId="8844"/>
    <cellStyle name="Calculation 2 5 3 5 4 3" xfId="8845"/>
    <cellStyle name="Calculation 2 5 3 5 4 4" xfId="8846"/>
    <cellStyle name="Calculation 2 5 3 5 5" xfId="8847"/>
    <cellStyle name="Calculation 2 5 3 5 5 2" xfId="8848"/>
    <cellStyle name="Calculation 2 5 3 5 5 3" xfId="8849"/>
    <cellStyle name="Calculation 2 5 3 5 5 4" xfId="8850"/>
    <cellStyle name="Calculation 2 5 3 5 5 5" xfId="8851"/>
    <cellStyle name="Calculation 2 5 3 5 5 6" xfId="8852"/>
    <cellStyle name="Calculation 2 5 3 5 5 7" xfId="8853"/>
    <cellStyle name="Calculation 2 5 3 5 5 8" xfId="8854"/>
    <cellStyle name="Calculation 2 5 3 5 6" xfId="8855"/>
    <cellStyle name="Calculation 2 5 3 5 6 2" xfId="8856"/>
    <cellStyle name="Calculation 2 5 3 5 6 3" xfId="8857"/>
    <cellStyle name="Calculation 2 5 3 5 6 4" xfId="8858"/>
    <cellStyle name="Calculation 2 5 3 5 6 5" xfId="8859"/>
    <cellStyle name="Calculation 2 5 3 5 6 6" xfId="8860"/>
    <cellStyle name="Calculation 2 5 3 5 6 7" xfId="8861"/>
    <cellStyle name="Calculation 2 5 3 5 7" xfId="8862"/>
    <cellStyle name="Calculation 2 5 3 5 8" xfId="8863"/>
    <cellStyle name="Calculation 2 5 3 5 9" xfId="8864"/>
    <cellStyle name="Calculation 2 5 3 6" xfId="8865"/>
    <cellStyle name="Calculation 2 5 3 6 2" xfId="8866"/>
    <cellStyle name="Calculation 2 5 3 6 2 2" xfId="8867"/>
    <cellStyle name="Calculation 2 5 3 6 2 3" xfId="8868"/>
    <cellStyle name="Calculation 2 5 3 6 2 4" xfId="8869"/>
    <cellStyle name="Calculation 2 5 3 6 2 5" xfId="8870"/>
    <cellStyle name="Calculation 2 5 3 6 2 6" xfId="8871"/>
    <cellStyle name="Calculation 2 5 3 6 2 7" xfId="8872"/>
    <cellStyle name="Calculation 2 5 3 6 3" xfId="8873"/>
    <cellStyle name="Calculation 2 5 3 6 4" xfId="8874"/>
    <cellStyle name="Calculation 2 5 3 6 5" xfId="8875"/>
    <cellStyle name="Calculation 2 5 3 7" xfId="8876"/>
    <cellStyle name="Calculation 2 5 3 7 2" xfId="8877"/>
    <cellStyle name="Calculation 2 5 3 7 2 2" xfId="8878"/>
    <cellStyle name="Calculation 2 5 3 7 2 3" xfId="8879"/>
    <cellStyle name="Calculation 2 5 3 7 2 4" xfId="8880"/>
    <cellStyle name="Calculation 2 5 3 7 2 5" xfId="8881"/>
    <cellStyle name="Calculation 2 5 3 7 2 6" xfId="8882"/>
    <cellStyle name="Calculation 2 5 3 7 2 7" xfId="8883"/>
    <cellStyle name="Calculation 2 5 3 7 3" xfId="8884"/>
    <cellStyle name="Calculation 2 5 3 7 4" xfId="8885"/>
    <cellStyle name="Calculation 2 5 3 7 5" xfId="8886"/>
    <cellStyle name="Calculation 2 5 3 8" xfId="8887"/>
    <cellStyle name="Calculation 2 5 3 8 2" xfId="8888"/>
    <cellStyle name="Calculation 2 5 3 8 2 2" xfId="8889"/>
    <cellStyle name="Calculation 2 5 3 8 2 3" xfId="8890"/>
    <cellStyle name="Calculation 2 5 3 8 2 4" xfId="8891"/>
    <cellStyle name="Calculation 2 5 3 8 2 5" xfId="8892"/>
    <cellStyle name="Calculation 2 5 3 8 2 6" xfId="8893"/>
    <cellStyle name="Calculation 2 5 3 8 2 7" xfId="8894"/>
    <cellStyle name="Calculation 2 5 3 8 3" xfId="8895"/>
    <cellStyle name="Calculation 2 5 3 8 4" xfId="8896"/>
    <cellStyle name="Calculation 2 5 3 8 5" xfId="8897"/>
    <cellStyle name="Calculation 2 5 3 9" xfId="8898"/>
    <cellStyle name="Calculation 2 5 3 9 2" xfId="8899"/>
    <cellStyle name="Calculation 2 5 3 9 2 2" xfId="8900"/>
    <cellStyle name="Calculation 2 5 3 9 2 3" xfId="8901"/>
    <cellStyle name="Calculation 2 5 3 9 2 4" xfId="8902"/>
    <cellStyle name="Calculation 2 5 3 9 2 5" xfId="8903"/>
    <cellStyle name="Calculation 2 5 3 9 2 6" xfId="8904"/>
    <cellStyle name="Calculation 2 5 3 9 2 7" xfId="8905"/>
    <cellStyle name="Calculation 2 5 3 9 3" xfId="8906"/>
    <cellStyle name="Calculation 2 5 3 9 4" xfId="8907"/>
    <cellStyle name="Calculation 2 5 3 9 5" xfId="8908"/>
    <cellStyle name="Calculation 2 5 4" xfId="8909"/>
    <cellStyle name="Calculation 2 5 4 10" xfId="8910"/>
    <cellStyle name="Calculation 2 5 4 10 2" xfId="8911"/>
    <cellStyle name="Calculation 2 5 4 10 3" xfId="8912"/>
    <cellStyle name="Calculation 2 5 4 10 4" xfId="8913"/>
    <cellStyle name="Calculation 2 5 4 10 5" xfId="8914"/>
    <cellStyle name="Calculation 2 5 4 10 6" xfId="8915"/>
    <cellStyle name="Calculation 2 5 4 10 7" xfId="8916"/>
    <cellStyle name="Calculation 2 5 4 11" xfId="8917"/>
    <cellStyle name="Calculation 2 5 4 11 2" xfId="8918"/>
    <cellStyle name="Calculation 2 5 4 11 3" xfId="8919"/>
    <cellStyle name="Calculation 2 5 4 11 4" xfId="8920"/>
    <cellStyle name="Calculation 2 5 4 11 5" xfId="8921"/>
    <cellStyle name="Calculation 2 5 4 12" xfId="8922"/>
    <cellStyle name="Calculation 2 5 4 12 2" xfId="8923"/>
    <cellStyle name="Calculation 2 5 4 12 3" xfId="8924"/>
    <cellStyle name="Calculation 2 5 4 12 4" xfId="8925"/>
    <cellStyle name="Calculation 2 5 4 12 5" xfId="8926"/>
    <cellStyle name="Calculation 2 5 4 13" xfId="8927"/>
    <cellStyle name="Calculation 2 5 4 13 2" xfId="8928"/>
    <cellStyle name="Calculation 2 5 4 13 3" xfId="8929"/>
    <cellStyle name="Calculation 2 5 4 13 4" xfId="8930"/>
    <cellStyle name="Calculation 2 5 4 13 5" xfId="8931"/>
    <cellStyle name="Calculation 2 5 4 14" xfId="8932"/>
    <cellStyle name="Calculation 2 5 4 14 2" xfId="8933"/>
    <cellStyle name="Calculation 2 5 4 14 3" xfId="8934"/>
    <cellStyle name="Calculation 2 5 4 14 4" xfId="8935"/>
    <cellStyle name="Calculation 2 5 4 14 5" xfId="8936"/>
    <cellStyle name="Calculation 2 5 4 15" xfId="8937"/>
    <cellStyle name="Calculation 2 5 4 15 2" xfId="8938"/>
    <cellStyle name="Calculation 2 5 4 15 3" xfId="8939"/>
    <cellStyle name="Calculation 2 5 4 15 4" xfId="8940"/>
    <cellStyle name="Calculation 2 5 4 15 5" xfId="8941"/>
    <cellStyle name="Calculation 2 5 4 16" xfId="8942"/>
    <cellStyle name="Calculation 2 5 4 16 2" xfId="8943"/>
    <cellStyle name="Calculation 2 5 4 16 3" xfId="8944"/>
    <cellStyle name="Calculation 2 5 4 16 4" xfId="8945"/>
    <cellStyle name="Calculation 2 5 4 16 5" xfId="8946"/>
    <cellStyle name="Calculation 2 5 4 17" xfId="8947"/>
    <cellStyle name="Calculation 2 5 4 17 2" xfId="8948"/>
    <cellStyle name="Calculation 2 5 4 17 3" xfId="8949"/>
    <cellStyle name="Calculation 2 5 4 17 4" xfId="8950"/>
    <cellStyle name="Calculation 2 5 4 17 5" xfId="8951"/>
    <cellStyle name="Calculation 2 5 4 18" xfId="8952"/>
    <cellStyle name="Calculation 2 5 4 2" xfId="8953"/>
    <cellStyle name="Calculation 2 5 4 2 10" xfId="8954"/>
    <cellStyle name="Calculation 2 5 4 2 10 2" xfId="8955"/>
    <cellStyle name="Calculation 2 5 4 2 10 3" xfId="8956"/>
    <cellStyle name="Calculation 2 5 4 2 10 4" xfId="8957"/>
    <cellStyle name="Calculation 2 5 4 2 10 5" xfId="8958"/>
    <cellStyle name="Calculation 2 5 4 2 11" xfId="8959"/>
    <cellStyle name="Calculation 2 5 4 2 11 2" xfId="8960"/>
    <cellStyle name="Calculation 2 5 4 2 11 3" xfId="8961"/>
    <cellStyle name="Calculation 2 5 4 2 11 4" xfId="8962"/>
    <cellStyle name="Calculation 2 5 4 2 11 5" xfId="8963"/>
    <cellStyle name="Calculation 2 5 4 2 12" xfId="8964"/>
    <cellStyle name="Calculation 2 5 4 2 12 2" xfId="8965"/>
    <cellStyle name="Calculation 2 5 4 2 12 3" xfId="8966"/>
    <cellStyle name="Calculation 2 5 4 2 12 4" xfId="8967"/>
    <cellStyle name="Calculation 2 5 4 2 12 5" xfId="8968"/>
    <cellStyle name="Calculation 2 5 4 2 13" xfId="8969"/>
    <cellStyle name="Calculation 2 5 4 2 13 2" xfId="8970"/>
    <cellStyle name="Calculation 2 5 4 2 13 3" xfId="8971"/>
    <cellStyle name="Calculation 2 5 4 2 13 4" xfId="8972"/>
    <cellStyle name="Calculation 2 5 4 2 13 5" xfId="8973"/>
    <cellStyle name="Calculation 2 5 4 2 14" xfId="8974"/>
    <cellStyle name="Calculation 2 5 4 2 14 2" xfId="8975"/>
    <cellStyle name="Calculation 2 5 4 2 14 3" xfId="8976"/>
    <cellStyle name="Calculation 2 5 4 2 14 4" xfId="8977"/>
    <cellStyle name="Calculation 2 5 4 2 14 5" xfId="8978"/>
    <cellStyle name="Calculation 2 5 4 2 15" xfId="8979"/>
    <cellStyle name="Calculation 2 5 4 2 15 2" xfId="8980"/>
    <cellStyle name="Calculation 2 5 4 2 15 3" xfId="8981"/>
    <cellStyle name="Calculation 2 5 4 2 15 4" xfId="8982"/>
    <cellStyle name="Calculation 2 5 4 2 15 5" xfId="8983"/>
    <cellStyle name="Calculation 2 5 4 2 16" xfId="8984"/>
    <cellStyle name="Calculation 2 5 4 2 16 2" xfId="8985"/>
    <cellStyle name="Calculation 2 5 4 2 16 3" xfId="8986"/>
    <cellStyle name="Calculation 2 5 4 2 16 4" xfId="8987"/>
    <cellStyle name="Calculation 2 5 4 2 16 5" xfId="8988"/>
    <cellStyle name="Calculation 2 5 4 2 17" xfId="8989"/>
    <cellStyle name="Calculation 2 5 4 2 17 2" xfId="8990"/>
    <cellStyle name="Calculation 2 5 4 2 17 3" xfId="8991"/>
    <cellStyle name="Calculation 2 5 4 2 17 4" xfId="8992"/>
    <cellStyle name="Calculation 2 5 4 2 17 5" xfId="8993"/>
    <cellStyle name="Calculation 2 5 4 2 18" xfId="8994"/>
    <cellStyle name="Calculation 2 5 4 2 2" xfId="8995"/>
    <cellStyle name="Calculation 2 5 4 2 2 10" xfId="8996"/>
    <cellStyle name="Calculation 2 5 4 2 2 2" xfId="8997"/>
    <cellStyle name="Calculation 2 5 4 2 2 2 2" xfId="8998"/>
    <cellStyle name="Calculation 2 5 4 2 2 2 2 2" xfId="8999"/>
    <cellStyle name="Calculation 2 5 4 2 2 2 2 3" xfId="9000"/>
    <cellStyle name="Calculation 2 5 4 2 2 2 2 4" xfId="9001"/>
    <cellStyle name="Calculation 2 5 4 2 2 2 2 5" xfId="9002"/>
    <cellStyle name="Calculation 2 5 4 2 2 2 2 6" xfId="9003"/>
    <cellStyle name="Calculation 2 5 4 2 2 2 2 7" xfId="9004"/>
    <cellStyle name="Calculation 2 5 4 2 2 2 3" xfId="9005"/>
    <cellStyle name="Calculation 2 5 4 2 2 2 4" xfId="9006"/>
    <cellStyle name="Calculation 2 5 4 2 2 3" xfId="9007"/>
    <cellStyle name="Calculation 2 5 4 2 2 3 2" xfId="9008"/>
    <cellStyle name="Calculation 2 5 4 2 2 3 2 2" xfId="9009"/>
    <cellStyle name="Calculation 2 5 4 2 2 3 2 3" xfId="9010"/>
    <cellStyle name="Calculation 2 5 4 2 2 3 2 4" xfId="9011"/>
    <cellStyle name="Calculation 2 5 4 2 2 3 2 5" xfId="9012"/>
    <cellStyle name="Calculation 2 5 4 2 2 3 2 6" xfId="9013"/>
    <cellStyle name="Calculation 2 5 4 2 2 3 2 7" xfId="9014"/>
    <cellStyle name="Calculation 2 5 4 2 2 3 3" xfId="9015"/>
    <cellStyle name="Calculation 2 5 4 2 2 3 4" xfId="9016"/>
    <cellStyle name="Calculation 2 5 4 2 2 4" xfId="9017"/>
    <cellStyle name="Calculation 2 5 4 2 2 4 2" xfId="9018"/>
    <cellStyle name="Calculation 2 5 4 2 2 4 2 2" xfId="9019"/>
    <cellStyle name="Calculation 2 5 4 2 2 4 2 3" xfId="9020"/>
    <cellStyle name="Calculation 2 5 4 2 2 4 2 4" xfId="9021"/>
    <cellStyle name="Calculation 2 5 4 2 2 4 2 5" xfId="9022"/>
    <cellStyle name="Calculation 2 5 4 2 2 4 2 6" xfId="9023"/>
    <cellStyle name="Calculation 2 5 4 2 2 4 2 7" xfId="9024"/>
    <cellStyle name="Calculation 2 5 4 2 2 4 3" xfId="9025"/>
    <cellStyle name="Calculation 2 5 4 2 2 4 4" xfId="9026"/>
    <cellStyle name="Calculation 2 5 4 2 2 5" xfId="9027"/>
    <cellStyle name="Calculation 2 5 4 2 2 5 2" xfId="9028"/>
    <cellStyle name="Calculation 2 5 4 2 2 5 3" xfId="9029"/>
    <cellStyle name="Calculation 2 5 4 2 2 5 4" xfId="9030"/>
    <cellStyle name="Calculation 2 5 4 2 2 5 5" xfId="9031"/>
    <cellStyle name="Calculation 2 5 4 2 2 5 6" xfId="9032"/>
    <cellStyle name="Calculation 2 5 4 2 2 5 7" xfId="9033"/>
    <cellStyle name="Calculation 2 5 4 2 2 5 8" xfId="9034"/>
    <cellStyle name="Calculation 2 5 4 2 2 6" xfId="9035"/>
    <cellStyle name="Calculation 2 5 4 2 2 6 2" xfId="9036"/>
    <cellStyle name="Calculation 2 5 4 2 2 6 3" xfId="9037"/>
    <cellStyle name="Calculation 2 5 4 2 2 6 4" xfId="9038"/>
    <cellStyle name="Calculation 2 5 4 2 2 6 5" xfId="9039"/>
    <cellStyle name="Calculation 2 5 4 2 2 6 6" xfId="9040"/>
    <cellStyle name="Calculation 2 5 4 2 2 6 7" xfId="9041"/>
    <cellStyle name="Calculation 2 5 4 2 2 7" xfId="9042"/>
    <cellStyle name="Calculation 2 5 4 2 2 8" xfId="9043"/>
    <cellStyle name="Calculation 2 5 4 2 2 9" xfId="9044"/>
    <cellStyle name="Calculation 2 5 4 2 3" xfId="9045"/>
    <cellStyle name="Calculation 2 5 4 2 3 2" xfId="9046"/>
    <cellStyle name="Calculation 2 5 4 2 3 2 2" xfId="9047"/>
    <cellStyle name="Calculation 2 5 4 2 3 2 3" xfId="9048"/>
    <cellStyle name="Calculation 2 5 4 2 3 2 4" xfId="9049"/>
    <cellStyle name="Calculation 2 5 4 2 3 2 5" xfId="9050"/>
    <cellStyle name="Calculation 2 5 4 2 3 2 6" xfId="9051"/>
    <cellStyle name="Calculation 2 5 4 2 3 2 7" xfId="9052"/>
    <cellStyle name="Calculation 2 5 4 2 3 3" xfId="9053"/>
    <cellStyle name="Calculation 2 5 4 2 3 4" xfId="9054"/>
    <cellStyle name="Calculation 2 5 4 2 3 5" xfId="9055"/>
    <cellStyle name="Calculation 2 5 4 2 4" xfId="9056"/>
    <cellStyle name="Calculation 2 5 4 2 4 2" xfId="9057"/>
    <cellStyle name="Calculation 2 5 4 2 4 2 2" xfId="9058"/>
    <cellStyle name="Calculation 2 5 4 2 4 2 3" xfId="9059"/>
    <cellStyle name="Calculation 2 5 4 2 4 2 4" xfId="9060"/>
    <cellStyle name="Calculation 2 5 4 2 4 2 5" xfId="9061"/>
    <cellStyle name="Calculation 2 5 4 2 4 2 6" xfId="9062"/>
    <cellStyle name="Calculation 2 5 4 2 4 2 7" xfId="9063"/>
    <cellStyle name="Calculation 2 5 4 2 4 3" xfId="9064"/>
    <cellStyle name="Calculation 2 5 4 2 4 4" xfId="9065"/>
    <cellStyle name="Calculation 2 5 4 2 4 5" xfId="9066"/>
    <cellStyle name="Calculation 2 5 4 2 5" xfId="9067"/>
    <cellStyle name="Calculation 2 5 4 2 5 2" xfId="9068"/>
    <cellStyle name="Calculation 2 5 4 2 5 2 2" xfId="9069"/>
    <cellStyle name="Calculation 2 5 4 2 5 2 3" xfId="9070"/>
    <cellStyle name="Calculation 2 5 4 2 5 2 4" xfId="9071"/>
    <cellStyle name="Calculation 2 5 4 2 5 2 5" xfId="9072"/>
    <cellStyle name="Calculation 2 5 4 2 5 2 6" xfId="9073"/>
    <cellStyle name="Calculation 2 5 4 2 5 2 7" xfId="9074"/>
    <cellStyle name="Calculation 2 5 4 2 5 3" xfId="9075"/>
    <cellStyle name="Calculation 2 5 4 2 5 4" xfId="9076"/>
    <cellStyle name="Calculation 2 5 4 2 5 5" xfId="9077"/>
    <cellStyle name="Calculation 2 5 4 2 6" xfId="9078"/>
    <cellStyle name="Calculation 2 5 4 2 6 2" xfId="9079"/>
    <cellStyle name="Calculation 2 5 4 2 6 3" xfId="9080"/>
    <cellStyle name="Calculation 2 5 4 2 6 4" xfId="9081"/>
    <cellStyle name="Calculation 2 5 4 2 6 5" xfId="9082"/>
    <cellStyle name="Calculation 2 5 4 2 6 6" xfId="9083"/>
    <cellStyle name="Calculation 2 5 4 2 6 7" xfId="9084"/>
    <cellStyle name="Calculation 2 5 4 2 6 8" xfId="9085"/>
    <cellStyle name="Calculation 2 5 4 2 7" xfId="9086"/>
    <cellStyle name="Calculation 2 5 4 2 7 2" xfId="9087"/>
    <cellStyle name="Calculation 2 5 4 2 7 3" xfId="9088"/>
    <cellStyle name="Calculation 2 5 4 2 7 4" xfId="9089"/>
    <cellStyle name="Calculation 2 5 4 2 7 5" xfId="9090"/>
    <cellStyle name="Calculation 2 5 4 2 7 6" xfId="9091"/>
    <cellStyle name="Calculation 2 5 4 2 7 7" xfId="9092"/>
    <cellStyle name="Calculation 2 5 4 2 8" xfId="9093"/>
    <cellStyle name="Calculation 2 5 4 2 8 2" xfId="9094"/>
    <cellStyle name="Calculation 2 5 4 2 8 3" xfId="9095"/>
    <cellStyle name="Calculation 2 5 4 2 8 4" xfId="9096"/>
    <cellStyle name="Calculation 2 5 4 2 8 5" xfId="9097"/>
    <cellStyle name="Calculation 2 5 4 2 9" xfId="9098"/>
    <cellStyle name="Calculation 2 5 4 2 9 2" xfId="9099"/>
    <cellStyle name="Calculation 2 5 4 2 9 3" xfId="9100"/>
    <cellStyle name="Calculation 2 5 4 2 9 4" xfId="9101"/>
    <cellStyle name="Calculation 2 5 4 2 9 5" xfId="9102"/>
    <cellStyle name="Calculation 2 5 4 3" xfId="9103"/>
    <cellStyle name="Calculation 2 5 4 3 10" xfId="9104"/>
    <cellStyle name="Calculation 2 5 4 3 2" xfId="9105"/>
    <cellStyle name="Calculation 2 5 4 3 2 2" xfId="9106"/>
    <cellStyle name="Calculation 2 5 4 3 2 2 2" xfId="9107"/>
    <cellStyle name="Calculation 2 5 4 3 2 2 3" xfId="9108"/>
    <cellStyle name="Calculation 2 5 4 3 2 2 4" xfId="9109"/>
    <cellStyle name="Calculation 2 5 4 3 2 2 5" xfId="9110"/>
    <cellStyle name="Calculation 2 5 4 3 2 2 6" xfId="9111"/>
    <cellStyle name="Calculation 2 5 4 3 2 2 7" xfId="9112"/>
    <cellStyle name="Calculation 2 5 4 3 2 3" xfId="9113"/>
    <cellStyle name="Calculation 2 5 4 3 2 4" xfId="9114"/>
    <cellStyle name="Calculation 2 5 4 3 3" xfId="9115"/>
    <cellStyle name="Calculation 2 5 4 3 3 2" xfId="9116"/>
    <cellStyle name="Calculation 2 5 4 3 3 2 2" xfId="9117"/>
    <cellStyle name="Calculation 2 5 4 3 3 2 3" xfId="9118"/>
    <cellStyle name="Calculation 2 5 4 3 3 2 4" xfId="9119"/>
    <cellStyle name="Calculation 2 5 4 3 3 2 5" xfId="9120"/>
    <cellStyle name="Calculation 2 5 4 3 3 2 6" xfId="9121"/>
    <cellStyle name="Calculation 2 5 4 3 3 2 7" xfId="9122"/>
    <cellStyle name="Calculation 2 5 4 3 3 3" xfId="9123"/>
    <cellStyle name="Calculation 2 5 4 3 3 4" xfId="9124"/>
    <cellStyle name="Calculation 2 5 4 3 4" xfId="9125"/>
    <cellStyle name="Calculation 2 5 4 3 4 2" xfId="9126"/>
    <cellStyle name="Calculation 2 5 4 3 4 2 2" xfId="9127"/>
    <cellStyle name="Calculation 2 5 4 3 4 2 3" xfId="9128"/>
    <cellStyle name="Calculation 2 5 4 3 4 2 4" xfId="9129"/>
    <cellStyle name="Calculation 2 5 4 3 4 2 5" xfId="9130"/>
    <cellStyle name="Calculation 2 5 4 3 4 2 6" xfId="9131"/>
    <cellStyle name="Calculation 2 5 4 3 4 2 7" xfId="9132"/>
    <cellStyle name="Calculation 2 5 4 3 4 3" xfId="9133"/>
    <cellStyle name="Calculation 2 5 4 3 4 4" xfId="9134"/>
    <cellStyle name="Calculation 2 5 4 3 5" xfId="9135"/>
    <cellStyle name="Calculation 2 5 4 3 5 2" xfId="9136"/>
    <cellStyle name="Calculation 2 5 4 3 5 3" xfId="9137"/>
    <cellStyle name="Calculation 2 5 4 3 5 4" xfId="9138"/>
    <cellStyle name="Calculation 2 5 4 3 5 5" xfId="9139"/>
    <cellStyle name="Calculation 2 5 4 3 5 6" xfId="9140"/>
    <cellStyle name="Calculation 2 5 4 3 5 7" xfId="9141"/>
    <cellStyle name="Calculation 2 5 4 3 5 8" xfId="9142"/>
    <cellStyle name="Calculation 2 5 4 3 6" xfId="9143"/>
    <cellStyle name="Calculation 2 5 4 3 6 2" xfId="9144"/>
    <cellStyle name="Calculation 2 5 4 3 6 3" xfId="9145"/>
    <cellStyle name="Calculation 2 5 4 3 6 4" xfId="9146"/>
    <cellStyle name="Calculation 2 5 4 3 6 5" xfId="9147"/>
    <cellStyle name="Calculation 2 5 4 3 6 6" xfId="9148"/>
    <cellStyle name="Calculation 2 5 4 3 6 7" xfId="9149"/>
    <cellStyle name="Calculation 2 5 4 3 7" xfId="9150"/>
    <cellStyle name="Calculation 2 5 4 3 8" xfId="9151"/>
    <cellStyle name="Calculation 2 5 4 3 9" xfId="9152"/>
    <cellStyle name="Calculation 2 5 4 4" xfId="9153"/>
    <cellStyle name="Calculation 2 5 4 4 10" xfId="9154"/>
    <cellStyle name="Calculation 2 5 4 4 2" xfId="9155"/>
    <cellStyle name="Calculation 2 5 4 4 2 2" xfId="9156"/>
    <cellStyle name="Calculation 2 5 4 4 2 2 2" xfId="9157"/>
    <cellStyle name="Calculation 2 5 4 4 2 2 3" xfId="9158"/>
    <cellStyle name="Calculation 2 5 4 4 2 2 4" xfId="9159"/>
    <cellStyle name="Calculation 2 5 4 4 2 2 5" xfId="9160"/>
    <cellStyle name="Calculation 2 5 4 4 2 2 6" xfId="9161"/>
    <cellStyle name="Calculation 2 5 4 4 2 2 7" xfId="9162"/>
    <cellStyle name="Calculation 2 5 4 4 2 3" xfId="9163"/>
    <cellStyle name="Calculation 2 5 4 4 2 4" xfId="9164"/>
    <cellStyle name="Calculation 2 5 4 4 3" xfId="9165"/>
    <cellStyle name="Calculation 2 5 4 4 3 2" xfId="9166"/>
    <cellStyle name="Calculation 2 5 4 4 3 2 2" xfId="9167"/>
    <cellStyle name="Calculation 2 5 4 4 3 2 3" xfId="9168"/>
    <cellStyle name="Calculation 2 5 4 4 3 2 4" xfId="9169"/>
    <cellStyle name="Calculation 2 5 4 4 3 2 5" xfId="9170"/>
    <cellStyle name="Calculation 2 5 4 4 3 2 6" xfId="9171"/>
    <cellStyle name="Calculation 2 5 4 4 3 2 7" xfId="9172"/>
    <cellStyle name="Calculation 2 5 4 4 3 3" xfId="9173"/>
    <cellStyle name="Calculation 2 5 4 4 3 4" xfId="9174"/>
    <cellStyle name="Calculation 2 5 4 4 4" xfId="9175"/>
    <cellStyle name="Calculation 2 5 4 4 4 2" xfId="9176"/>
    <cellStyle name="Calculation 2 5 4 4 4 2 2" xfId="9177"/>
    <cellStyle name="Calculation 2 5 4 4 4 2 3" xfId="9178"/>
    <cellStyle name="Calculation 2 5 4 4 4 2 4" xfId="9179"/>
    <cellStyle name="Calculation 2 5 4 4 4 2 5" xfId="9180"/>
    <cellStyle name="Calculation 2 5 4 4 4 2 6" xfId="9181"/>
    <cellStyle name="Calculation 2 5 4 4 4 2 7" xfId="9182"/>
    <cellStyle name="Calculation 2 5 4 4 4 3" xfId="9183"/>
    <cellStyle name="Calculation 2 5 4 4 4 4" xfId="9184"/>
    <cellStyle name="Calculation 2 5 4 4 5" xfId="9185"/>
    <cellStyle name="Calculation 2 5 4 4 5 2" xfId="9186"/>
    <cellStyle name="Calculation 2 5 4 4 5 3" xfId="9187"/>
    <cellStyle name="Calculation 2 5 4 4 5 4" xfId="9188"/>
    <cellStyle name="Calculation 2 5 4 4 5 5" xfId="9189"/>
    <cellStyle name="Calculation 2 5 4 4 5 6" xfId="9190"/>
    <cellStyle name="Calculation 2 5 4 4 5 7" xfId="9191"/>
    <cellStyle name="Calculation 2 5 4 4 5 8" xfId="9192"/>
    <cellStyle name="Calculation 2 5 4 4 6" xfId="9193"/>
    <cellStyle name="Calculation 2 5 4 4 6 2" xfId="9194"/>
    <cellStyle name="Calculation 2 5 4 4 6 3" xfId="9195"/>
    <cellStyle name="Calculation 2 5 4 4 6 4" xfId="9196"/>
    <cellStyle name="Calculation 2 5 4 4 6 5" xfId="9197"/>
    <cellStyle name="Calculation 2 5 4 4 6 6" xfId="9198"/>
    <cellStyle name="Calculation 2 5 4 4 6 7" xfId="9199"/>
    <cellStyle name="Calculation 2 5 4 4 7" xfId="9200"/>
    <cellStyle name="Calculation 2 5 4 4 8" xfId="9201"/>
    <cellStyle name="Calculation 2 5 4 4 9" xfId="9202"/>
    <cellStyle name="Calculation 2 5 4 5" xfId="9203"/>
    <cellStyle name="Calculation 2 5 4 5 2" xfId="9204"/>
    <cellStyle name="Calculation 2 5 4 5 2 2" xfId="9205"/>
    <cellStyle name="Calculation 2 5 4 5 2 3" xfId="9206"/>
    <cellStyle name="Calculation 2 5 4 5 2 4" xfId="9207"/>
    <cellStyle name="Calculation 2 5 4 5 2 5" xfId="9208"/>
    <cellStyle name="Calculation 2 5 4 5 2 6" xfId="9209"/>
    <cellStyle name="Calculation 2 5 4 5 2 7" xfId="9210"/>
    <cellStyle name="Calculation 2 5 4 5 3" xfId="9211"/>
    <cellStyle name="Calculation 2 5 4 5 4" xfId="9212"/>
    <cellStyle name="Calculation 2 5 4 5 5" xfId="9213"/>
    <cellStyle name="Calculation 2 5 4 6" xfId="9214"/>
    <cellStyle name="Calculation 2 5 4 6 2" xfId="9215"/>
    <cellStyle name="Calculation 2 5 4 6 2 2" xfId="9216"/>
    <cellStyle name="Calculation 2 5 4 6 2 3" xfId="9217"/>
    <cellStyle name="Calculation 2 5 4 6 2 4" xfId="9218"/>
    <cellStyle name="Calculation 2 5 4 6 2 5" xfId="9219"/>
    <cellStyle name="Calculation 2 5 4 6 2 6" xfId="9220"/>
    <cellStyle name="Calculation 2 5 4 6 2 7" xfId="9221"/>
    <cellStyle name="Calculation 2 5 4 6 3" xfId="9222"/>
    <cellStyle name="Calculation 2 5 4 6 4" xfId="9223"/>
    <cellStyle name="Calculation 2 5 4 6 5" xfId="9224"/>
    <cellStyle name="Calculation 2 5 4 7" xfId="9225"/>
    <cellStyle name="Calculation 2 5 4 7 2" xfId="9226"/>
    <cellStyle name="Calculation 2 5 4 7 2 2" xfId="9227"/>
    <cellStyle name="Calculation 2 5 4 7 2 3" xfId="9228"/>
    <cellStyle name="Calculation 2 5 4 7 2 4" xfId="9229"/>
    <cellStyle name="Calculation 2 5 4 7 2 5" xfId="9230"/>
    <cellStyle name="Calculation 2 5 4 7 2 6" xfId="9231"/>
    <cellStyle name="Calculation 2 5 4 7 2 7" xfId="9232"/>
    <cellStyle name="Calculation 2 5 4 7 3" xfId="9233"/>
    <cellStyle name="Calculation 2 5 4 7 4" xfId="9234"/>
    <cellStyle name="Calculation 2 5 4 7 5" xfId="9235"/>
    <cellStyle name="Calculation 2 5 4 8" xfId="9236"/>
    <cellStyle name="Calculation 2 5 4 8 2" xfId="9237"/>
    <cellStyle name="Calculation 2 5 4 8 2 2" xfId="9238"/>
    <cellStyle name="Calculation 2 5 4 8 2 3" xfId="9239"/>
    <cellStyle name="Calculation 2 5 4 8 2 4" xfId="9240"/>
    <cellStyle name="Calculation 2 5 4 8 2 5" xfId="9241"/>
    <cellStyle name="Calculation 2 5 4 8 2 6" xfId="9242"/>
    <cellStyle name="Calculation 2 5 4 8 2 7" xfId="9243"/>
    <cellStyle name="Calculation 2 5 4 8 3" xfId="9244"/>
    <cellStyle name="Calculation 2 5 4 8 4" xfId="9245"/>
    <cellStyle name="Calculation 2 5 4 8 5" xfId="9246"/>
    <cellStyle name="Calculation 2 5 4 9" xfId="9247"/>
    <cellStyle name="Calculation 2 5 4 9 2" xfId="9248"/>
    <cellStyle name="Calculation 2 5 4 9 3" xfId="9249"/>
    <cellStyle name="Calculation 2 5 4 9 4" xfId="9250"/>
    <cellStyle name="Calculation 2 5 4 9 5" xfId="9251"/>
    <cellStyle name="Calculation 2 5 4 9 6" xfId="9252"/>
    <cellStyle name="Calculation 2 5 4 9 7" xfId="9253"/>
    <cellStyle name="Calculation 2 5 4 9 8" xfId="9254"/>
    <cellStyle name="Calculation 2 5 5" xfId="9255"/>
    <cellStyle name="Calculation 2 5 5 10" xfId="9256"/>
    <cellStyle name="Calculation 2 5 5 10 2" xfId="9257"/>
    <cellStyle name="Calculation 2 5 5 10 3" xfId="9258"/>
    <cellStyle name="Calculation 2 5 5 10 4" xfId="9259"/>
    <cellStyle name="Calculation 2 5 5 10 5" xfId="9260"/>
    <cellStyle name="Calculation 2 5 5 11" xfId="9261"/>
    <cellStyle name="Calculation 2 5 5 11 2" xfId="9262"/>
    <cellStyle name="Calculation 2 5 5 11 3" xfId="9263"/>
    <cellStyle name="Calculation 2 5 5 11 4" xfId="9264"/>
    <cellStyle name="Calculation 2 5 5 11 5" xfId="9265"/>
    <cellStyle name="Calculation 2 5 5 12" xfId="9266"/>
    <cellStyle name="Calculation 2 5 5 12 2" xfId="9267"/>
    <cellStyle name="Calculation 2 5 5 12 3" xfId="9268"/>
    <cellStyle name="Calculation 2 5 5 12 4" xfId="9269"/>
    <cellStyle name="Calculation 2 5 5 12 5" xfId="9270"/>
    <cellStyle name="Calculation 2 5 5 13" xfId="9271"/>
    <cellStyle name="Calculation 2 5 5 13 2" xfId="9272"/>
    <cellStyle name="Calculation 2 5 5 13 3" xfId="9273"/>
    <cellStyle name="Calculation 2 5 5 13 4" xfId="9274"/>
    <cellStyle name="Calculation 2 5 5 13 5" xfId="9275"/>
    <cellStyle name="Calculation 2 5 5 14" xfId="9276"/>
    <cellStyle name="Calculation 2 5 5 14 2" xfId="9277"/>
    <cellStyle name="Calculation 2 5 5 14 3" xfId="9278"/>
    <cellStyle name="Calculation 2 5 5 14 4" xfId="9279"/>
    <cellStyle name="Calculation 2 5 5 14 5" xfId="9280"/>
    <cellStyle name="Calculation 2 5 5 15" xfId="9281"/>
    <cellStyle name="Calculation 2 5 5 15 2" xfId="9282"/>
    <cellStyle name="Calculation 2 5 5 15 3" xfId="9283"/>
    <cellStyle name="Calculation 2 5 5 15 4" xfId="9284"/>
    <cellStyle name="Calculation 2 5 5 15 5" xfId="9285"/>
    <cellStyle name="Calculation 2 5 5 16" xfId="9286"/>
    <cellStyle name="Calculation 2 5 5 16 2" xfId="9287"/>
    <cellStyle name="Calculation 2 5 5 16 3" xfId="9288"/>
    <cellStyle name="Calculation 2 5 5 16 4" xfId="9289"/>
    <cellStyle name="Calculation 2 5 5 16 5" xfId="9290"/>
    <cellStyle name="Calculation 2 5 5 17" xfId="9291"/>
    <cellStyle name="Calculation 2 5 5 17 2" xfId="9292"/>
    <cellStyle name="Calculation 2 5 5 17 3" xfId="9293"/>
    <cellStyle name="Calculation 2 5 5 17 4" xfId="9294"/>
    <cellStyle name="Calculation 2 5 5 17 5" xfId="9295"/>
    <cellStyle name="Calculation 2 5 5 18" xfId="9296"/>
    <cellStyle name="Calculation 2 5 5 2" xfId="9297"/>
    <cellStyle name="Calculation 2 5 5 2 10" xfId="9298"/>
    <cellStyle name="Calculation 2 5 5 2 2" xfId="9299"/>
    <cellStyle name="Calculation 2 5 5 2 2 2" xfId="9300"/>
    <cellStyle name="Calculation 2 5 5 2 2 2 2" xfId="9301"/>
    <cellStyle name="Calculation 2 5 5 2 2 2 3" xfId="9302"/>
    <cellStyle name="Calculation 2 5 5 2 2 2 4" xfId="9303"/>
    <cellStyle name="Calculation 2 5 5 2 2 2 5" xfId="9304"/>
    <cellStyle name="Calculation 2 5 5 2 2 2 6" xfId="9305"/>
    <cellStyle name="Calculation 2 5 5 2 2 2 7" xfId="9306"/>
    <cellStyle name="Calculation 2 5 5 2 2 3" xfId="9307"/>
    <cellStyle name="Calculation 2 5 5 2 2 4" xfId="9308"/>
    <cellStyle name="Calculation 2 5 5 2 3" xfId="9309"/>
    <cellStyle name="Calculation 2 5 5 2 3 2" xfId="9310"/>
    <cellStyle name="Calculation 2 5 5 2 3 2 2" xfId="9311"/>
    <cellStyle name="Calculation 2 5 5 2 3 2 3" xfId="9312"/>
    <cellStyle name="Calculation 2 5 5 2 3 2 4" xfId="9313"/>
    <cellStyle name="Calculation 2 5 5 2 3 2 5" xfId="9314"/>
    <cellStyle name="Calculation 2 5 5 2 3 2 6" xfId="9315"/>
    <cellStyle name="Calculation 2 5 5 2 3 2 7" xfId="9316"/>
    <cellStyle name="Calculation 2 5 5 2 3 3" xfId="9317"/>
    <cellStyle name="Calculation 2 5 5 2 3 4" xfId="9318"/>
    <cellStyle name="Calculation 2 5 5 2 4" xfId="9319"/>
    <cellStyle name="Calculation 2 5 5 2 4 2" xfId="9320"/>
    <cellStyle name="Calculation 2 5 5 2 4 2 2" xfId="9321"/>
    <cellStyle name="Calculation 2 5 5 2 4 2 3" xfId="9322"/>
    <cellStyle name="Calculation 2 5 5 2 4 2 4" xfId="9323"/>
    <cellStyle name="Calculation 2 5 5 2 4 2 5" xfId="9324"/>
    <cellStyle name="Calculation 2 5 5 2 4 2 6" xfId="9325"/>
    <cellStyle name="Calculation 2 5 5 2 4 2 7" xfId="9326"/>
    <cellStyle name="Calculation 2 5 5 2 4 3" xfId="9327"/>
    <cellStyle name="Calculation 2 5 5 2 4 4" xfId="9328"/>
    <cellStyle name="Calculation 2 5 5 2 5" xfId="9329"/>
    <cellStyle name="Calculation 2 5 5 2 5 2" xfId="9330"/>
    <cellStyle name="Calculation 2 5 5 2 5 3" xfId="9331"/>
    <cellStyle name="Calculation 2 5 5 2 5 4" xfId="9332"/>
    <cellStyle name="Calculation 2 5 5 2 5 5" xfId="9333"/>
    <cellStyle name="Calculation 2 5 5 2 5 6" xfId="9334"/>
    <cellStyle name="Calculation 2 5 5 2 5 7" xfId="9335"/>
    <cellStyle name="Calculation 2 5 5 2 5 8" xfId="9336"/>
    <cellStyle name="Calculation 2 5 5 2 6" xfId="9337"/>
    <cellStyle name="Calculation 2 5 5 2 6 2" xfId="9338"/>
    <cellStyle name="Calculation 2 5 5 2 6 3" xfId="9339"/>
    <cellStyle name="Calculation 2 5 5 2 6 4" xfId="9340"/>
    <cellStyle name="Calculation 2 5 5 2 6 5" xfId="9341"/>
    <cellStyle name="Calculation 2 5 5 2 6 6" xfId="9342"/>
    <cellStyle name="Calculation 2 5 5 2 6 7" xfId="9343"/>
    <cellStyle name="Calculation 2 5 5 2 7" xfId="9344"/>
    <cellStyle name="Calculation 2 5 5 2 8" xfId="9345"/>
    <cellStyle name="Calculation 2 5 5 2 9" xfId="9346"/>
    <cellStyle name="Calculation 2 5 5 3" xfId="9347"/>
    <cellStyle name="Calculation 2 5 5 3 2" xfId="9348"/>
    <cellStyle name="Calculation 2 5 5 3 2 2" xfId="9349"/>
    <cellStyle name="Calculation 2 5 5 3 2 3" xfId="9350"/>
    <cellStyle name="Calculation 2 5 5 3 2 4" xfId="9351"/>
    <cellStyle name="Calculation 2 5 5 3 2 5" xfId="9352"/>
    <cellStyle name="Calculation 2 5 5 3 2 6" xfId="9353"/>
    <cellStyle name="Calculation 2 5 5 3 2 7" xfId="9354"/>
    <cellStyle name="Calculation 2 5 5 3 3" xfId="9355"/>
    <cellStyle name="Calculation 2 5 5 3 4" xfId="9356"/>
    <cellStyle name="Calculation 2 5 5 3 5" xfId="9357"/>
    <cellStyle name="Calculation 2 5 5 4" xfId="9358"/>
    <cellStyle name="Calculation 2 5 5 4 2" xfId="9359"/>
    <cellStyle name="Calculation 2 5 5 4 2 2" xfId="9360"/>
    <cellStyle name="Calculation 2 5 5 4 2 3" xfId="9361"/>
    <cellStyle name="Calculation 2 5 5 4 2 4" xfId="9362"/>
    <cellStyle name="Calculation 2 5 5 4 2 5" xfId="9363"/>
    <cellStyle name="Calculation 2 5 5 4 2 6" xfId="9364"/>
    <cellStyle name="Calculation 2 5 5 4 2 7" xfId="9365"/>
    <cellStyle name="Calculation 2 5 5 4 3" xfId="9366"/>
    <cellStyle name="Calculation 2 5 5 4 4" xfId="9367"/>
    <cellStyle name="Calculation 2 5 5 4 5" xfId="9368"/>
    <cellStyle name="Calculation 2 5 5 5" xfId="9369"/>
    <cellStyle name="Calculation 2 5 5 5 2" xfId="9370"/>
    <cellStyle name="Calculation 2 5 5 5 2 2" xfId="9371"/>
    <cellStyle name="Calculation 2 5 5 5 2 3" xfId="9372"/>
    <cellStyle name="Calculation 2 5 5 5 2 4" xfId="9373"/>
    <cellStyle name="Calculation 2 5 5 5 2 5" xfId="9374"/>
    <cellStyle name="Calculation 2 5 5 5 2 6" xfId="9375"/>
    <cellStyle name="Calculation 2 5 5 5 2 7" xfId="9376"/>
    <cellStyle name="Calculation 2 5 5 5 3" xfId="9377"/>
    <cellStyle name="Calculation 2 5 5 5 4" xfId="9378"/>
    <cellStyle name="Calculation 2 5 5 5 5" xfId="9379"/>
    <cellStyle name="Calculation 2 5 5 6" xfId="9380"/>
    <cellStyle name="Calculation 2 5 5 6 2" xfId="9381"/>
    <cellStyle name="Calculation 2 5 5 6 3" xfId="9382"/>
    <cellStyle name="Calculation 2 5 5 6 4" xfId="9383"/>
    <cellStyle name="Calculation 2 5 5 6 5" xfId="9384"/>
    <cellStyle name="Calculation 2 5 5 6 6" xfId="9385"/>
    <cellStyle name="Calculation 2 5 5 6 7" xfId="9386"/>
    <cellStyle name="Calculation 2 5 5 6 8" xfId="9387"/>
    <cellStyle name="Calculation 2 5 5 7" xfId="9388"/>
    <cellStyle name="Calculation 2 5 5 7 2" xfId="9389"/>
    <cellStyle name="Calculation 2 5 5 7 3" xfId="9390"/>
    <cellStyle name="Calculation 2 5 5 7 4" xfId="9391"/>
    <cellStyle name="Calculation 2 5 5 7 5" xfId="9392"/>
    <cellStyle name="Calculation 2 5 5 7 6" xfId="9393"/>
    <cellStyle name="Calculation 2 5 5 7 7" xfId="9394"/>
    <cellStyle name="Calculation 2 5 5 8" xfId="9395"/>
    <cellStyle name="Calculation 2 5 5 8 2" xfId="9396"/>
    <cellStyle name="Calculation 2 5 5 8 3" xfId="9397"/>
    <cellStyle name="Calculation 2 5 5 8 4" xfId="9398"/>
    <cellStyle name="Calculation 2 5 5 8 5" xfId="9399"/>
    <cellStyle name="Calculation 2 5 5 9" xfId="9400"/>
    <cellStyle name="Calculation 2 5 5 9 2" xfId="9401"/>
    <cellStyle name="Calculation 2 5 5 9 3" xfId="9402"/>
    <cellStyle name="Calculation 2 5 5 9 4" xfId="9403"/>
    <cellStyle name="Calculation 2 5 5 9 5" xfId="9404"/>
    <cellStyle name="Calculation 2 5 6" xfId="9405"/>
    <cellStyle name="Calculation 2 5 6 10" xfId="9406"/>
    <cellStyle name="Calculation 2 5 6 2" xfId="9407"/>
    <cellStyle name="Calculation 2 5 6 2 2" xfId="9408"/>
    <cellStyle name="Calculation 2 5 6 2 2 2" xfId="9409"/>
    <cellStyle name="Calculation 2 5 6 2 2 3" xfId="9410"/>
    <cellStyle name="Calculation 2 5 6 2 2 4" xfId="9411"/>
    <cellStyle name="Calculation 2 5 6 2 2 5" xfId="9412"/>
    <cellStyle name="Calculation 2 5 6 2 2 6" xfId="9413"/>
    <cellStyle name="Calculation 2 5 6 2 2 7" xfId="9414"/>
    <cellStyle name="Calculation 2 5 6 2 3" xfId="9415"/>
    <cellStyle name="Calculation 2 5 6 2 4" xfId="9416"/>
    <cellStyle name="Calculation 2 5 6 3" xfId="9417"/>
    <cellStyle name="Calculation 2 5 6 3 2" xfId="9418"/>
    <cellStyle name="Calculation 2 5 6 3 2 2" xfId="9419"/>
    <cellStyle name="Calculation 2 5 6 3 2 3" xfId="9420"/>
    <cellStyle name="Calculation 2 5 6 3 2 4" xfId="9421"/>
    <cellStyle name="Calculation 2 5 6 3 2 5" xfId="9422"/>
    <cellStyle name="Calculation 2 5 6 3 2 6" xfId="9423"/>
    <cellStyle name="Calculation 2 5 6 3 2 7" xfId="9424"/>
    <cellStyle name="Calculation 2 5 6 3 3" xfId="9425"/>
    <cellStyle name="Calculation 2 5 6 3 4" xfId="9426"/>
    <cellStyle name="Calculation 2 5 6 4" xfId="9427"/>
    <cellStyle name="Calculation 2 5 6 4 2" xfId="9428"/>
    <cellStyle name="Calculation 2 5 6 4 2 2" xfId="9429"/>
    <cellStyle name="Calculation 2 5 6 4 2 3" xfId="9430"/>
    <cellStyle name="Calculation 2 5 6 4 2 4" xfId="9431"/>
    <cellStyle name="Calculation 2 5 6 4 2 5" xfId="9432"/>
    <cellStyle name="Calculation 2 5 6 4 2 6" xfId="9433"/>
    <cellStyle name="Calculation 2 5 6 4 2 7" xfId="9434"/>
    <cellStyle name="Calculation 2 5 6 4 3" xfId="9435"/>
    <cellStyle name="Calculation 2 5 6 4 4" xfId="9436"/>
    <cellStyle name="Calculation 2 5 6 5" xfId="9437"/>
    <cellStyle name="Calculation 2 5 6 5 2" xfId="9438"/>
    <cellStyle name="Calculation 2 5 6 5 3" xfId="9439"/>
    <cellStyle name="Calculation 2 5 6 5 4" xfId="9440"/>
    <cellStyle name="Calculation 2 5 6 5 5" xfId="9441"/>
    <cellStyle name="Calculation 2 5 6 5 6" xfId="9442"/>
    <cellStyle name="Calculation 2 5 6 5 7" xfId="9443"/>
    <cellStyle name="Calculation 2 5 6 5 8" xfId="9444"/>
    <cellStyle name="Calculation 2 5 6 6" xfId="9445"/>
    <cellStyle name="Calculation 2 5 6 6 2" xfId="9446"/>
    <cellStyle name="Calculation 2 5 6 6 3" xfId="9447"/>
    <cellStyle name="Calculation 2 5 6 6 4" xfId="9448"/>
    <cellStyle name="Calculation 2 5 6 6 5" xfId="9449"/>
    <cellStyle name="Calculation 2 5 6 6 6" xfId="9450"/>
    <cellStyle name="Calculation 2 5 6 6 7" xfId="9451"/>
    <cellStyle name="Calculation 2 5 6 7" xfId="9452"/>
    <cellStyle name="Calculation 2 5 6 8" xfId="9453"/>
    <cellStyle name="Calculation 2 5 6 9" xfId="9454"/>
    <cellStyle name="Calculation 2 5 7" xfId="9455"/>
    <cellStyle name="Calculation 2 5 7 10" xfId="9456"/>
    <cellStyle name="Calculation 2 5 7 2" xfId="9457"/>
    <cellStyle name="Calculation 2 5 7 2 2" xfId="9458"/>
    <cellStyle name="Calculation 2 5 7 2 2 2" xfId="9459"/>
    <cellStyle name="Calculation 2 5 7 2 2 3" xfId="9460"/>
    <cellStyle name="Calculation 2 5 7 2 2 4" xfId="9461"/>
    <cellStyle name="Calculation 2 5 7 2 2 5" xfId="9462"/>
    <cellStyle name="Calculation 2 5 7 2 2 6" xfId="9463"/>
    <cellStyle name="Calculation 2 5 7 2 2 7" xfId="9464"/>
    <cellStyle name="Calculation 2 5 7 2 3" xfId="9465"/>
    <cellStyle name="Calculation 2 5 7 2 4" xfId="9466"/>
    <cellStyle name="Calculation 2 5 7 3" xfId="9467"/>
    <cellStyle name="Calculation 2 5 7 3 2" xfId="9468"/>
    <cellStyle name="Calculation 2 5 7 3 2 2" xfId="9469"/>
    <cellStyle name="Calculation 2 5 7 3 2 3" xfId="9470"/>
    <cellStyle name="Calculation 2 5 7 3 2 4" xfId="9471"/>
    <cellStyle name="Calculation 2 5 7 3 2 5" xfId="9472"/>
    <cellStyle name="Calculation 2 5 7 3 2 6" xfId="9473"/>
    <cellStyle name="Calculation 2 5 7 3 2 7" xfId="9474"/>
    <cellStyle name="Calculation 2 5 7 3 3" xfId="9475"/>
    <cellStyle name="Calculation 2 5 7 3 4" xfId="9476"/>
    <cellStyle name="Calculation 2 5 7 4" xfId="9477"/>
    <cellStyle name="Calculation 2 5 7 4 2" xfId="9478"/>
    <cellStyle name="Calculation 2 5 7 4 2 2" xfId="9479"/>
    <cellStyle name="Calculation 2 5 7 4 2 3" xfId="9480"/>
    <cellStyle name="Calculation 2 5 7 4 2 4" xfId="9481"/>
    <cellStyle name="Calculation 2 5 7 4 2 5" xfId="9482"/>
    <cellStyle name="Calculation 2 5 7 4 2 6" xfId="9483"/>
    <cellStyle name="Calculation 2 5 7 4 2 7" xfId="9484"/>
    <cellStyle name="Calculation 2 5 7 4 3" xfId="9485"/>
    <cellStyle name="Calculation 2 5 7 4 4" xfId="9486"/>
    <cellStyle name="Calculation 2 5 7 5" xfId="9487"/>
    <cellStyle name="Calculation 2 5 7 5 2" xfId="9488"/>
    <cellStyle name="Calculation 2 5 7 5 3" xfId="9489"/>
    <cellStyle name="Calculation 2 5 7 5 4" xfId="9490"/>
    <cellStyle name="Calculation 2 5 7 5 5" xfId="9491"/>
    <cellStyle name="Calculation 2 5 7 5 6" xfId="9492"/>
    <cellStyle name="Calculation 2 5 7 5 7" xfId="9493"/>
    <cellStyle name="Calculation 2 5 7 5 8" xfId="9494"/>
    <cellStyle name="Calculation 2 5 7 6" xfId="9495"/>
    <cellStyle name="Calculation 2 5 7 6 2" xfId="9496"/>
    <cellStyle name="Calculation 2 5 7 6 3" xfId="9497"/>
    <cellStyle name="Calculation 2 5 7 6 4" xfId="9498"/>
    <cellStyle name="Calculation 2 5 7 6 5" xfId="9499"/>
    <cellStyle name="Calculation 2 5 7 6 6" xfId="9500"/>
    <cellStyle name="Calculation 2 5 7 6 7" xfId="9501"/>
    <cellStyle name="Calculation 2 5 7 7" xfId="9502"/>
    <cellStyle name="Calculation 2 5 7 8" xfId="9503"/>
    <cellStyle name="Calculation 2 5 7 9" xfId="9504"/>
    <cellStyle name="Calculation 2 5 8" xfId="9505"/>
    <cellStyle name="Calculation 2 5 8 2" xfId="9506"/>
    <cellStyle name="Calculation 2 5 8 2 2" xfId="9507"/>
    <cellStyle name="Calculation 2 5 8 2 3" xfId="9508"/>
    <cellStyle name="Calculation 2 5 8 2 4" xfId="9509"/>
    <cellStyle name="Calculation 2 5 8 2 5" xfId="9510"/>
    <cellStyle name="Calculation 2 5 8 2 6" xfId="9511"/>
    <cellStyle name="Calculation 2 5 8 2 7" xfId="9512"/>
    <cellStyle name="Calculation 2 5 8 3" xfId="9513"/>
    <cellStyle name="Calculation 2 5 8 4" xfId="9514"/>
    <cellStyle name="Calculation 2 5 8 5" xfId="9515"/>
    <cellStyle name="Calculation 2 5 9" xfId="9516"/>
    <cellStyle name="Calculation 2 5 9 2" xfId="9517"/>
    <cellStyle name="Calculation 2 5 9 2 2" xfId="9518"/>
    <cellStyle name="Calculation 2 5 9 2 3" xfId="9519"/>
    <cellStyle name="Calculation 2 5 9 2 4" xfId="9520"/>
    <cellStyle name="Calculation 2 5 9 2 5" xfId="9521"/>
    <cellStyle name="Calculation 2 5 9 2 6" xfId="9522"/>
    <cellStyle name="Calculation 2 5 9 2 7" xfId="9523"/>
    <cellStyle name="Calculation 2 5 9 3" xfId="9524"/>
    <cellStyle name="Calculation 2 5 9 4" xfId="9525"/>
    <cellStyle name="Calculation 2 5 9 5" xfId="9526"/>
    <cellStyle name="Calculation 2 6" xfId="9527"/>
    <cellStyle name="Calculation 2 6 10" xfId="9528"/>
    <cellStyle name="Calculation 2 6 10 2" xfId="9529"/>
    <cellStyle name="Calculation 2 6 10 3" xfId="9530"/>
    <cellStyle name="Calculation 2 6 10 4" xfId="9531"/>
    <cellStyle name="Calculation 2 6 10 5" xfId="9532"/>
    <cellStyle name="Calculation 2 6 10 6" xfId="9533"/>
    <cellStyle name="Calculation 2 6 10 7" xfId="9534"/>
    <cellStyle name="Calculation 2 6 11" xfId="9535"/>
    <cellStyle name="Calculation 2 6 11 2" xfId="9536"/>
    <cellStyle name="Calculation 2 6 11 3" xfId="9537"/>
    <cellStyle name="Calculation 2 6 11 4" xfId="9538"/>
    <cellStyle name="Calculation 2 6 11 5" xfId="9539"/>
    <cellStyle name="Calculation 2 6 12" xfId="9540"/>
    <cellStyle name="Calculation 2 6 12 2" xfId="9541"/>
    <cellStyle name="Calculation 2 6 12 3" xfId="9542"/>
    <cellStyle name="Calculation 2 6 12 4" xfId="9543"/>
    <cellStyle name="Calculation 2 6 12 5" xfId="9544"/>
    <cellStyle name="Calculation 2 6 13" xfId="9545"/>
    <cellStyle name="Calculation 2 6 13 2" xfId="9546"/>
    <cellStyle name="Calculation 2 6 13 3" xfId="9547"/>
    <cellStyle name="Calculation 2 6 13 4" xfId="9548"/>
    <cellStyle name="Calculation 2 6 13 5" xfId="9549"/>
    <cellStyle name="Calculation 2 6 14" xfId="9550"/>
    <cellStyle name="Calculation 2 6 14 2" xfId="9551"/>
    <cellStyle name="Calculation 2 6 14 3" xfId="9552"/>
    <cellStyle name="Calculation 2 6 14 4" xfId="9553"/>
    <cellStyle name="Calculation 2 6 14 5" xfId="9554"/>
    <cellStyle name="Calculation 2 6 15" xfId="9555"/>
    <cellStyle name="Calculation 2 6 15 2" xfId="9556"/>
    <cellStyle name="Calculation 2 6 15 3" xfId="9557"/>
    <cellStyle name="Calculation 2 6 15 4" xfId="9558"/>
    <cellStyle name="Calculation 2 6 15 5" xfId="9559"/>
    <cellStyle name="Calculation 2 6 16" xfId="9560"/>
    <cellStyle name="Calculation 2 6 16 2" xfId="9561"/>
    <cellStyle name="Calculation 2 6 16 3" xfId="9562"/>
    <cellStyle name="Calculation 2 6 16 4" xfId="9563"/>
    <cellStyle name="Calculation 2 6 16 5" xfId="9564"/>
    <cellStyle name="Calculation 2 6 17" xfId="9565"/>
    <cellStyle name="Calculation 2 6 17 2" xfId="9566"/>
    <cellStyle name="Calculation 2 6 17 3" xfId="9567"/>
    <cellStyle name="Calculation 2 6 17 4" xfId="9568"/>
    <cellStyle name="Calculation 2 6 17 5" xfId="9569"/>
    <cellStyle name="Calculation 2 6 18" xfId="9570"/>
    <cellStyle name="Calculation 2 6 2" xfId="9571"/>
    <cellStyle name="Calculation 2 6 2 10" xfId="9572"/>
    <cellStyle name="Calculation 2 6 2 10 2" xfId="9573"/>
    <cellStyle name="Calculation 2 6 2 10 3" xfId="9574"/>
    <cellStyle name="Calculation 2 6 2 10 4" xfId="9575"/>
    <cellStyle name="Calculation 2 6 2 10 5" xfId="9576"/>
    <cellStyle name="Calculation 2 6 2 11" xfId="9577"/>
    <cellStyle name="Calculation 2 6 2 11 2" xfId="9578"/>
    <cellStyle name="Calculation 2 6 2 11 3" xfId="9579"/>
    <cellStyle name="Calculation 2 6 2 11 4" xfId="9580"/>
    <cellStyle name="Calculation 2 6 2 11 5" xfId="9581"/>
    <cellStyle name="Calculation 2 6 2 12" xfId="9582"/>
    <cellStyle name="Calculation 2 6 2 12 2" xfId="9583"/>
    <cellStyle name="Calculation 2 6 2 12 3" xfId="9584"/>
    <cellStyle name="Calculation 2 6 2 12 4" xfId="9585"/>
    <cellStyle name="Calculation 2 6 2 12 5" xfId="9586"/>
    <cellStyle name="Calculation 2 6 2 13" xfId="9587"/>
    <cellStyle name="Calculation 2 6 2 13 2" xfId="9588"/>
    <cellStyle name="Calculation 2 6 2 13 3" xfId="9589"/>
    <cellStyle name="Calculation 2 6 2 13 4" xfId="9590"/>
    <cellStyle name="Calculation 2 6 2 13 5" xfId="9591"/>
    <cellStyle name="Calculation 2 6 2 14" xfId="9592"/>
    <cellStyle name="Calculation 2 6 2 14 2" xfId="9593"/>
    <cellStyle name="Calculation 2 6 2 14 3" xfId="9594"/>
    <cellStyle name="Calculation 2 6 2 14 4" xfId="9595"/>
    <cellStyle name="Calculation 2 6 2 14 5" xfId="9596"/>
    <cellStyle name="Calculation 2 6 2 15" xfId="9597"/>
    <cellStyle name="Calculation 2 6 2 15 2" xfId="9598"/>
    <cellStyle name="Calculation 2 6 2 15 3" xfId="9599"/>
    <cellStyle name="Calculation 2 6 2 15 4" xfId="9600"/>
    <cellStyle name="Calculation 2 6 2 15 5" xfId="9601"/>
    <cellStyle name="Calculation 2 6 2 16" xfId="9602"/>
    <cellStyle name="Calculation 2 6 2 16 2" xfId="9603"/>
    <cellStyle name="Calculation 2 6 2 16 3" xfId="9604"/>
    <cellStyle name="Calculation 2 6 2 16 4" xfId="9605"/>
    <cellStyle name="Calculation 2 6 2 16 5" xfId="9606"/>
    <cellStyle name="Calculation 2 6 2 17" xfId="9607"/>
    <cellStyle name="Calculation 2 6 2 17 2" xfId="9608"/>
    <cellStyle name="Calculation 2 6 2 17 3" xfId="9609"/>
    <cellStyle name="Calculation 2 6 2 17 4" xfId="9610"/>
    <cellStyle name="Calculation 2 6 2 17 5" xfId="9611"/>
    <cellStyle name="Calculation 2 6 2 18" xfId="9612"/>
    <cellStyle name="Calculation 2 6 2 2" xfId="9613"/>
    <cellStyle name="Calculation 2 6 2 2 10" xfId="9614"/>
    <cellStyle name="Calculation 2 6 2 2 2" xfId="9615"/>
    <cellStyle name="Calculation 2 6 2 2 2 2" xfId="9616"/>
    <cellStyle name="Calculation 2 6 2 2 2 2 2" xfId="9617"/>
    <cellStyle name="Calculation 2 6 2 2 2 2 3" xfId="9618"/>
    <cellStyle name="Calculation 2 6 2 2 2 2 4" xfId="9619"/>
    <cellStyle name="Calculation 2 6 2 2 2 2 5" xfId="9620"/>
    <cellStyle name="Calculation 2 6 2 2 2 2 6" xfId="9621"/>
    <cellStyle name="Calculation 2 6 2 2 2 2 7" xfId="9622"/>
    <cellStyle name="Calculation 2 6 2 2 2 3" xfId="9623"/>
    <cellStyle name="Calculation 2 6 2 2 2 4" xfId="9624"/>
    <cellStyle name="Calculation 2 6 2 2 3" xfId="9625"/>
    <cellStyle name="Calculation 2 6 2 2 3 2" xfId="9626"/>
    <cellStyle name="Calculation 2 6 2 2 3 2 2" xfId="9627"/>
    <cellStyle name="Calculation 2 6 2 2 3 2 3" xfId="9628"/>
    <cellStyle name="Calculation 2 6 2 2 3 2 4" xfId="9629"/>
    <cellStyle name="Calculation 2 6 2 2 3 2 5" xfId="9630"/>
    <cellStyle name="Calculation 2 6 2 2 3 2 6" xfId="9631"/>
    <cellStyle name="Calculation 2 6 2 2 3 2 7" xfId="9632"/>
    <cellStyle name="Calculation 2 6 2 2 3 3" xfId="9633"/>
    <cellStyle name="Calculation 2 6 2 2 3 4" xfId="9634"/>
    <cellStyle name="Calculation 2 6 2 2 4" xfId="9635"/>
    <cellStyle name="Calculation 2 6 2 2 4 2" xfId="9636"/>
    <cellStyle name="Calculation 2 6 2 2 4 2 2" xfId="9637"/>
    <cellStyle name="Calculation 2 6 2 2 4 2 3" xfId="9638"/>
    <cellStyle name="Calculation 2 6 2 2 4 2 4" xfId="9639"/>
    <cellStyle name="Calculation 2 6 2 2 4 2 5" xfId="9640"/>
    <cellStyle name="Calculation 2 6 2 2 4 2 6" xfId="9641"/>
    <cellStyle name="Calculation 2 6 2 2 4 2 7" xfId="9642"/>
    <cellStyle name="Calculation 2 6 2 2 4 3" xfId="9643"/>
    <cellStyle name="Calculation 2 6 2 2 4 4" xfId="9644"/>
    <cellStyle name="Calculation 2 6 2 2 5" xfId="9645"/>
    <cellStyle name="Calculation 2 6 2 2 5 2" xfId="9646"/>
    <cellStyle name="Calculation 2 6 2 2 5 3" xfId="9647"/>
    <cellStyle name="Calculation 2 6 2 2 5 4" xfId="9648"/>
    <cellStyle name="Calculation 2 6 2 2 5 5" xfId="9649"/>
    <cellStyle name="Calculation 2 6 2 2 5 6" xfId="9650"/>
    <cellStyle name="Calculation 2 6 2 2 5 7" xfId="9651"/>
    <cellStyle name="Calculation 2 6 2 2 5 8" xfId="9652"/>
    <cellStyle name="Calculation 2 6 2 2 6" xfId="9653"/>
    <cellStyle name="Calculation 2 6 2 2 6 2" xfId="9654"/>
    <cellStyle name="Calculation 2 6 2 2 6 3" xfId="9655"/>
    <cellStyle name="Calculation 2 6 2 2 6 4" xfId="9656"/>
    <cellStyle name="Calculation 2 6 2 2 6 5" xfId="9657"/>
    <cellStyle name="Calculation 2 6 2 2 6 6" xfId="9658"/>
    <cellStyle name="Calculation 2 6 2 2 6 7" xfId="9659"/>
    <cellStyle name="Calculation 2 6 2 2 7" xfId="9660"/>
    <cellStyle name="Calculation 2 6 2 2 8" xfId="9661"/>
    <cellStyle name="Calculation 2 6 2 2 9" xfId="9662"/>
    <cellStyle name="Calculation 2 6 2 3" xfId="9663"/>
    <cellStyle name="Calculation 2 6 2 3 2" xfId="9664"/>
    <cellStyle name="Calculation 2 6 2 3 2 2" xfId="9665"/>
    <cellStyle name="Calculation 2 6 2 3 2 3" xfId="9666"/>
    <cellStyle name="Calculation 2 6 2 3 2 4" xfId="9667"/>
    <cellStyle name="Calculation 2 6 2 3 2 5" xfId="9668"/>
    <cellStyle name="Calculation 2 6 2 3 2 6" xfId="9669"/>
    <cellStyle name="Calculation 2 6 2 3 2 7" xfId="9670"/>
    <cellStyle name="Calculation 2 6 2 3 3" xfId="9671"/>
    <cellStyle name="Calculation 2 6 2 3 4" xfId="9672"/>
    <cellStyle name="Calculation 2 6 2 3 5" xfId="9673"/>
    <cellStyle name="Calculation 2 6 2 4" xfId="9674"/>
    <cellStyle name="Calculation 2 6 2 4 2" xfId="9675"/>
    <cellStyle name="Calculation 2 6 2 4 2 2" xfId="9676"/>
    <cellStyle name="Calculation 2 6 2 4 2 3" xfId="9677"/>
    <cellStyle name="Calculation 2 6 2 4 2 4" xfId="9678"/>
    <cellStyle name="Calculation 2 6 2 4 2 5" xfId="9679"/>
    <cellStyle name="Calculation 2 6 2 4 2 6" xfId="9680"/>
    <cellStyle name="Calculation 2 6 2 4 2 7" xfId="9681"/>
    <cellStyle name="Calculation 2 6 2 4 3" xfId="9682"/>
    <cellStyle name="Calculation 2 6 2 4 4" xfId="9683"/>
    <cellStyle name="Calculation 2 6 2 4 5" xfId="9684"/>
    <cellStyle name="Calculation 2 6 2 5" xfId="9685"/>
    <cellStyle name="Calculation 2 6 2 5 2" xfId="9686"/>
    <cellStyle name="Calculation 2 6 2 5 2 2" xfId="9687"/>
    <cellStyle name="Calculation 2 6 2 5 2 3" xfId="9688"/>
    <cellStyle name="Calculation 2 6 2 5 2 4" xfId="9689"/>
    <cellStyle name="Calculation 2 6 2 5 2 5" xfId="9690"/>
    <cellStyle name="Calculation 2 6 2 5 2 6" xfId="9691"/>
    <cellStyle name="Calculation 2 6 2 5 2 7" xfId="9692"/>
    <cellStyle name="Calculation 2 6 2 5 3" xfId="9693"/>
    <cellStyle name="Calculation 2 6 2 5 4" xfId="9694"/>
    <cellStyle name="Calculation 2 6 2 5 5" xfId="9695"/>
    <cellStyle name="Calculation 2 6 2 6" xfId="9696"/>
    <cellStyle name="Calculation 2 6 2 6 2" xfId="9697"/>
    <cellStyle name="Calculation 2 6 2 6 3" xfId="9698"/>
    <cellStyle name="Calculation 2 6 2 6 4" xfId="9699"/>
    <cellStyle name="Calculation 2 6 2 6 5" xfId="9700"/>
    <cellStyle name="Calculation 2 6 2 6 6" xfId="9701"/>
    <cellStyle name="Calculation 2 6 2 6 7" xfId="9702"/>
    <cellStyle name="Calculation 2 6 2 6 8" xfId="9703"/>
    <cellStyle name="Calculation 2 6 2 7" xfId="9704"/>
    <cellStyle name="Calculation 2 6 2 7 2" xfId="9705"/>
    <cellStyle name="Calculation 2 6 2 7 3" xfId="9706"/>
    <cellStyle name="Calculation 2 6 2 7 4" xfId="9707"/>
    <cellStyle name="Calculation 2 6 2 7 5" xfId="9708"/>
    <cellStyle name="Calculation 2 6 2 7 6" xfId="9709"/>
    <cellStyle name="Calculation 2 6 2 7 7" xfId="9710"/>
    <cellStyle name="Calculation 2 6 2 8" xfId="9711"/>
    <cellStyle name="Calculation 2 6 2 8 2" xfId="9712"/>
    <cellStyle name="Calculation 2 6 2 8 3" xfId="9713"/>
    <cellStyle name="Calculation 2 6 2 8 4" xfId="9714"/>
    <cellStyle name="Calculation 2 6 2 8 5" xfId="9715"/>
    <cellStyle name="Calculation 2 6 2 9" xfId="9716"/>
    <cellStyle name="Calculation 2 6 2 9 2" xfId="9717"/>
    <cellStyle name="Calculation 2 6 2 9 3" xfId="9718"/>
    <cellStyle name="Calculation 2 6 2 9 4" xfId="9719"/>
    <cellStyle name="Calculation 2 6 2 9 5" xfId="9720"/>
    <cellStyle name="Calculation 2 6 3" xfId="9721"/>
    <cellStyle name="Calculation 2 6 3 10" xfId="9722"/>
    <cellStyle name="Calculation 2 6 3 2" xfId="9723"/>
    <cellStyle name="Calculation 2 6 3 2 2" xfId="9724"/>
    <cellStyle name="Calculation 2 6 3 2 2 2" xfId="9725"/>
    <cellStyle name="Calculation 2 6 3 2 2 3" xfId="9726"/>
    <cellStyle name="Calculation 2 6 3 2 2 4" xfId="9727"/>
    <cellStyle name="Calculation 2 6 3 2 2 5" xfId="9728"/>
    <cellStyle name="Calculation 2 6 3 2 2 6" xfId="9729"/>
    <cellStyle name="Calculation 2 6 3 2 2 7" xfId="9730"/>
    <cellStyle name="Calculation 2 6 3 2 3" xfId="9731"/>
    <cellStyle name="Calculation 2 6 3 2 4" xfId="9732"/>
    <cellStyle name="Calculation 2 6 3 3" xfId="9733"/>
    <cellStyle name="Calculation 2 6 3 3 2" xfId="9734"/>
    <cellStyle name="Calculation 2 6 3 3 2 2" xfId="9735"/>
    <cellStyle name="Calculation 2 6 3 3 2 3" xfId="9736"/>
    <cellStyle name="Calculation 2 6 3 3 2 4" xfId="9737"/>
    <cellStyle name="Calculation 2 6 3 3 2 5" xfId="9738"/>
    <cellStyle name="Calculation 2 6 3 3 2 6" xfId="9739"/>
    <cellStyle name="Calculation 2 6 3 3 2 7" xfId="9740"/>
    <cellStyle name="Calculation 2 6 3 3 3" xfId="9741"/>
    <cellStyle name="Calculation 2 6 3 3 4" xfId="9742"/>
    <cellStyle name="Calculation 2 6 3 4" xfId="9743"/>
    <cellStyle name="Calculation 2 6 3 4 2" xfId="9744"/>
    <cellStyle name="Calculation 2 6 3 4 2 2" xfId="9745"/>
    <cellStyle name="Calculation 2 6 3 4 2 3" xfId="9746"/>
    <cellStyle name="Calculation 2 6 3 4 2 4" xfId="9747"/>
    <cellStyle name="Calculation 2 6 3 4 2 5" xfId="9748"/>
    <cellStyle name="Calculation 2 6 3 4 2 6" xfId="9749"/>
    <cellStyle name="Calculation 2 6 3 4 2 7" xfId="9750"/>
    <cellStyle name="Calculation 2 6 3 4 3" xfId="9751"/>
    <cellStyle name="Calculation 2 6 3 4 4" xfId="9752"/>
    <cellStyle name="Calculation 2 6 3 5" xfId="9753"/>
    <cellStyle name="Calculation 2 6 3 5 2" xfId="9754"/>
    <cellStyle name="Calculation 2 6 3 5 3" xfId="9755"/>
    <cellStyle name="Calculation 2 6 3 5 4" xfId="9756"/>
    <cellStyle name="Calculation 2 6 3 5 5" xfId="9757"/>
    <cellStyle name="Calculation 2 6 3 5 6" xfId="9758"/>
    <cellStyle name="Calculation 2 6 3 5 7" xfId="9759"/>
    <cellStyle name="Calculation 2 6 3 5 8" xfId="9760"/>
    <cellStyle name="Calculation 2 6 3 6" xfId="9761"/>
    <cellStyle name="Calculation 2 6 3 6 2" xfId="9762"/>
    <cellStyle name="Calculation 2 6 3 6 3" xfId="9763"/>
    <cellStyle name="Calculation 2 6 3 6 4" xfId="9764"/>
    <cellStyle name="Calculation 2 6 3 6 5" xfId="9765"/>
    <cellStyle name="Calculation 2 6 3 6 6" xfId="9766"/>
    <cellStyle name="Calculation 2 6 3 6 7" xfId="9767"/>
    <cellStyle name="Calculation 2 6 3 7" xfId="9768"/>
    <cellStyle name="Calculation 2 6 3 8" xfId="9769"/>
    <cellStyle name="Calculation 2 6 3 9" xfId="9770"/>
    <cellStyle name="Calculation 2 6 4" xfId="9771"/>
    <cellStyle name="Calculation 2 6 4 10" xfId="9772"/>
    <cellStyle name="Calculation 2 6 4 2" xfId="9773"/>
    <cellStyle name="Calculation 2 6 4 2 2" xfId="9774"/>
    <cellStyle name="Calculation 2 6 4 2 2 2" xfId="9775"/>
    <cellStyle name="Calculation 2 6 4 2 2 3" xfId="9776"/>
    <cellStyle name="Calculation 2 6 4 2 2 4" xfId="9777"/>
    <cellStyle name="Calculation 2 6 4 2 2 5" xfId="9778"/>
    <cellStyle name="Calculation 2 6 4 2 2 6" xfId="9779"/>
    <cellStyle name="Calculation 2 6 4 2 2 7" xfId="9780"/>
    <cellStyle name="Calculation 2 6 4 2 3" xfId="9781"/>
    <cellStyle name="Calculation 2 6 4 2 4" xfId="9782"/>
    <cellStyle name="Calculation 2 6 4 3" xfId="9783"/>
    <cellStyle name="Calculation 2 6 4 3 2" xfId="9784"/>
    <cellStyle name="Calculation 2 6 4 3 2 2" xfId="9785"/>
    <cellStyle name="Calculation 2 6 4 3 2 3" xfId="9786"/>
    <cellStyle name="Calculation 2 6 4 3 2 4" xfId="9787"/>
    <cellStyle name="Calculation 2 6 4 3 2 5" xfId="9788"/>
    <cellStyle name="Calculation 2 6 4 3 2 6" xfId="9789"/>
    <cellStyle name="Calculation 2 6 4 3 2 7" xfId="9790"/>
    <cellStyle name="Calculation 2 6 4 3 3" xfId="9791"/>
    <cellStyle name="Calculation 2 6 4 3 4" xfId="9792"/>
    <cellStyle name="Calculation 2 6 4 4" xfId="9793"/>
    <cellStyle name="Calculation 2 6 4 4 2" xfId="9794"/>
    <cellStyle name="Calculation 2 6 4 4 2 2" xfId="9795"/>
    <cellStyle name="Calculation 2 6 4 4 2 3" xfId="9796"/>
    <cellStyle name="Calculation 2 6 4 4 2 4" xfId="9797"/>
    <cellStyle name="Calculation 2 6 4 4 2 5" xfId="9798"/>
    <cellStyle name="Calculation 2 6 4 4 2 6" xfId="9799"/>
    <cellStyle name="Calculation 2 6 4 4 2 7" xfId="9800"/>
    <cellStyle name="Calculation 2 6 4 4 3" xfId="9801"/>
    <cellStyle name="Calculation 2 6 4 4 4" xfId="9802"/>
    <cellStyle name="Calculation 2 6 4 5" xfId="9803"/>
    <cellStyle name="Calculation 2 6 4 5 2" xfId="9804"/>
    <cellStyle name="Calculation 2 6 4 5 3" xfId="9805"/>
    <cellStyle name="Calculation 2 6 4 5 4" xfId="9806"/>
    <cellStyle name="Calculation 2 6 4 5 5" xfId="9807"/>
    <cellStyle name="Calculation 2 6 4 5 6" xfId="9808"/>
    <cellStyle name="Calculation 2 6 4 5 7" xfId="9809"/>
    <cellStyle name="Calculation 2 6 4 5 8" xfId="9810"/>
    <cellStyle name="Calculation 2 6 4 6" xfId="9811"/>
    <cellStyle name="Calculation 2 6 4 6 2" xfId="9812"/>
    <cellStyle name="Calculation 2 6 4 6 3" xfId="9813"/>
    <cellStyle name="Calculation 2 6 4 6 4" xfId="9814"/>
    <cellStyle name="Calculation 2 6 4 6 5" xfId="9815"/>
    <cellStyle name="Calculation 2 6 4 6 6" xfId="9816"/>
    <cellStyle name="Calculation 2 6 4 6 7" xfId="9817"/>
    <cellStyle name="Calculation 2 6 4 7" xfId="9818"/>
    <cellStyle name="Calculation 2 6 4 8" xfId="9819"/>
    <cellStyle name="Calculation 2 6 4 9" xfId="9820"/>
    <cellStyle name="Calculation 2 6 5" xfId="9821"/>
    <cellStyle name="Calculation 2 6 5 2" xfId="9822"/>
    <cellStyle name="Calculation 2 6 5 2 2" xfId="9823"/>
    <cellStyle name="Calculation 2 6 5 2 3" xfId="9824"/>
    <cellStyle name="Calculation 2 6 5 2 4" xfId="9825"/>
    <cellStyle name="Calculation 2 6 5 2 5" xfId="9826"/>
    <cellStyle name="Calculation 2 6 5 2 6" xfId="9827"/>
    <cellStyle name="Calculation 2 6 5 2 7" xfId="9828"/>
    <cellStyle name="Calculation 2 6 5 3" xfId="9829"/>
    <cellStyle name="Calculation 2 6 5 4" xfId="9830"/>
    <cellStyle name="Calculation 2 6 5 5" xfId="9831"/>
    <cellStyle name="Calculation 2 6 6" xfId="9832"/>
    <cellStyle name="Calculation 2 6 6 2" xfId="9833"/>
    <cellStyle name="Calculation 2 6 6 2 2" xfId="9834"/>
    <cellStyle name="Calculation 2 6 6 2 3" xfId="9835"/>
    <cellStyle name="Calculation 2 6 6 2 4" xfId="9836"/>
    <cellStyle name="Calculation 2 6 6 2 5" xfId="9837"/>
    <cellStyle name="Calculation 2 6 6 2 6" xfId="9838"/>
    <cellStyle name="Calculation 2 6 6 2 7" xfId="9839"/>
    <cellStyle name="Calculation 2 6 6 3" xfId="9840"/>
    <cellStyle name="Calculation 2 6 6 4" xfId="9841"/>
    <cellStyle name="Calculation 2 6 6 5" xfId="9842"/>
    <cellStyle name="Calculation 2 6 7" xfId="9843"/>
    <cellStyle name="Calculation 2 6 7 2" xfId="9844"/>
    <cellStyle name="Calculation 2 6 7 2 2" xfId="9845"/>
    <cellStyle name="Calculation 2 6 7 2 3" xfId="9846"/>
    <cellStyle name="Calculation 2 6 7 2 4" xfId="9847"/>
    <cellStyle name="Calculation 2 6 7 2 5" xfId="9848"/>
    <cellStyle name="Calculation 2 6 7 2 6" xfId="9849"/>
    <cellStyle name="Calculation 2 6 7 2 7" xfId="9850"/>
    <cellStyle name="Calculation 2 6 7 3" xfId="9851"/>
    <cellStyle name="Calculation 2 6 7 4" xfId="9852"/>
    <cellStyle name="Calculation 2 6 7 5" xfId="9853"/>
    <cellStyle name="Calculation 2 6 8" xfId="9854"/>
    <cellStyle name="Calculation 2 6 8 2" xfId="9855"/>
    <cellStyle name="Calculation 2 6 8 2 2" xfId="9856"/>
    <cellStyle name="Calculation 2 6 8 2 3" xfId="9857"/>
    <cellStyle name="Calculation 2 6 8 2 4" xfId="9858"/>
    <cellStyle name="Calculation 2 6 8 2 5" xfId="9859"/>
    <cellStyle name="Calculation 2 6 8 2 6" xfId="9860"/>
    <cellStyle name="Calculation 2 6 8 2 7" xfId="9861"/>
    <cellStyle name="Calculation 2 6 8 3" xfId="9862"/>
    <cellStyle name="Calculation 2 6 8 4" xfId="9863"/>
    <cellStyle name="Calculation 2 6 8 5" xfId="9864"/>
    <cellStyle name="Calculation 2 6 9" xfId="9865"/>
    <cellStyle name="Calculation 2 6 9 2" xfId="9866"/>
    <cellStyle name="Calculation 2 6 9 3" xfId="9867"/>
    <cellStyle name="Calculation 2 6 9 4" xfId="9868"/>
    <cellStyle name="Calculation 2 6 9 5" xfId="9869"/>
    <cellStyle name="Calculation 2 6 9 6" xfId="9870"/>
    <cellStyle name="Calculation 2 6 9 7" xfId="9871"/>
    <cellStyle name="Calculation 2 6 9 8" xfId="9872"/>
    <cellStyle name="Calculation 2 7" xfId="9873"/>
    <cellStyle name="Calculation 2 7 10" xfId="9874"/>
    <cellStyle name="Calculation 2 7 10 2" xfId="9875"/>
    <cellStyle name="Calculation 2 7 10 3" xfId="9876"/>
    <cellStyle name="Calculation 2 7 10 4" xfId="9877"/>
    <cellStyle name="Calculation 2 7 10 5" xfId="9878"/>
    <cellStyle name="Calculation 2 7 11" xfId="9879"/>
    <cellStyle name="Calculation 2 7 11 2" xfId="9880"/>
    <cellStyle name="Calculation 2 7 11 3" xfId="9881"/>
    <cellStyle name="Calculation 2 7 11 4" xfId="9882"/>
    <cellStyle name="Calculation 2 7 11 5" xfId="9883"/>
    <cellStyle name="Calculation 2 7 12" xfId="9884"/>
    <cellStyle name="Calculation 2 7 12 2" xfId="9885"/>
    <cellStyle name="Calculation 2 7 12 3" xfId="9886"/>
    <cellStyle name="Calculation 2 7 12 4" xfId="9887"/>
    <cellStyle name="Calculation 2 7 12 5" xfId="9888"/>
    <cellStyle name="Calculation 2 7 13" xfId="9889"/>
    <cellStyle name="Calculation 2 7 13 2" xfId="9890"/>
    <cellStyle name="Calculation 2 7 13 3" xfId="9891"/>
    <cellStyle name="Calculation 2 7 13 4" xfId="9892"/>
    <cellStyle name="Calculation 2 7 13 5" xfId="9893"/>
    <cellStyle name="Calculation 2 7 14" xfId="9894"/>
    <cellStyle name="Calculation 2 7 14 2" xfId="9895"/>
    <cellStyle name="Calculation 2 7 14 3" xfId="9896"/>
    <cellStyle name="Calculation 2 7 14 4" xfId="9897"/>
    <cellStyle name="Calculation 2 7 14 5" xfId="9898"/>
    <cellStyle name="Calculation 2 7 15" xfId="9899"/>
    <cellStyle name="Calculation 2 7 15 2" xfId="9900"/>
    <cellStyle name="Calculation 2 7 15 3" xfId="9901"/>
    <cellStyle name="Calculation 2 7 15 4" xfId="9902"/>
    <cellStyle name="Calculation 2 7 15 5" xfId="9903"/>
    <cellStyle name="Calculation 2 7 16" xfId="9904"/>
    <cellStyle name="Calculation 2 7 16 2" xfId="9905"/>
    <cellStyle name="Calculation 2 7 16 3" xfId="9906"/>
    <cellStyle name="Calculation 2 7 16 4" xfId="9907"/>
    <cellStyle name="Calculation 2 7 16 5" xfId="9908"/>
    <cellStyle name="Calculation 2 7 17" xfId="9909"/>
    <cellStyle name="Calculation 2 7 17 2" xfId="9910"/>
    <cellStyle name="Calculation 2 7 17 3" xfId="9911"/>
    <cellStyle name="Calculation 2 7 17 4" xfId="9912"/>
    <cellStyle name="Calculation 2 7 17 5" xfId="9913"/>
    <cellStyle name="Calculation 2 7 18" xfId="9914"/>
    <cellStyle name="Calculation 2 7 2" xfId="9915"/>
    <cellStyle name="Calculation 2 7 2 10" xfId="9916"/>
    <cellStyle name="Calculation 2 7 2 2" xfId="9917"/>
    <cellStyle name="Calculation 2 7 2 2 2" xfId="9918"/>
    <cellStyle name="Calculation 2 7 2 2 2 2" xfId="9919"/>
    <cellStyle name="Calculation 2 7 2 2 2 3" xfId="9920"/>
    <cellStyle name="Calculation 2 7 2 2 2 4" xfId="9921"/>
    <cellStyle name="Calculation 2 7 2 2 2 5" xfId="9922"/>
    <cellStyle name="Calculation 2 7 2 2 2 6" xfId="9923"/>
    <cellStyle name="Calculation 2 7 2 2 2 7" xfId="9924"/>
    <cellStyle name="Calculation 2 7 2 2 3" xfId="9925"/>
    <cellStyle name="Calculation 2 7 2 2 4" xfId="9926"/>
    <cellStyle name="Calculation 2 7 2 3" xfId="9927"/>
    <cellStyle name="Calculation 2 7 2 3 2" xfId="9928"/>
    <cellStyle name="Calculation 2 7 2 3 2 2" xfId="9929"/>
    <cellStyle name="Calculation 2 7 2 3 2 3" xfId="9930"/>
    <cellStyle name="Calculation 2 7 2 3 2 4" xfId="9931"/>
    <cellStyle name="Calculation 2 7 2 3 2 5" xfId="9932"/>
    <cellStyle name="Calculation 2 7 2 3 2 6" xfId="9933"/>
    <cellStyle name="Calculation 2 7 2 3 2 7" xfId="9934"/>
    <cellStyle name="Calculation 2 7 2 3 3" xfId="9935"/>
    <cellStyle name="Calculation 2 7 2 3 4" xfId="9936"/>
    <cellStyle name="Calculation 2 7 2 4" xfId="9937"/>
    <cellStyle name="Calculation 2 7 2 4 2" xfId="9938"/>
    <cellStyle name="Calculation 2 7 2 4 2 2" xfId="9939"/>
    <cellStyle name="Calculation 2 7 2 4 2 3" xfId="9940"/>
    <cellStyle name="Calculation 2 7 2 4 2 4" xfId="9941"/>
    <cellStyle name="Calculation 2 7 2 4 2 5" xfId="9942"/>
    <cellStyle name="Calculation 2 7 2 4 2 6" xfId="9943"/>
    <cellStyle name="Calculation 2 7 2 4 2 7" xfId="9944"/>
    <cellStyle name="Calculation 2 7 2 4 3" xfId="9945"/>
    <cellStyle name="Calculation 2 7 2 4 4" xfId="9946"/>
    <cellStyle name="Calculation 2 7 2 5" xfId="9947"/>
    <cellStyle name="Calculation 2 7 2 5 2" xfId="9948"/>
    <cellStyle name="Calculation 2 7 2 5 3" xfId="9949"/>
    <cellStyle name="Calculation 2 7 2 5 4" xfId="9950"/>
    <cellStyle name="Calculation 2 7 2 5 5" xfId="9951"/>
    <cellStyle name="Calculation 2 7 2 5 6" xfId="9952"/>
    <cellStyle name="Calculation 2 7 2 5 7" xfId="9953"/>
    <cellStyle name="Calculation 2 7 2 5 8" xfId="9954"/>
    <cellStyle name="Calculation 2 7 2 6" xfId="9955"/>
    <cellStyle name="Calculation 2 7 2 6 2" xfId="9956"/>
    <cellStyle name="Calculation 2 7 2 6 3" xfId="9957"/>
    <cellStyle name="Calculation 2 7 2 6 4" xfId="9958"/>
    <cellStyle name="Calculation 2 7 2 6 5" xfId="9959"/>
    <cellStyle name="Calculation 2 7 2 6 6" xfId="9960"/>
    <cellStyle name="Calculation 2 7 2 6 7" xfId="9961"/>
    <cellStyle name="Calculation 2 7 2 7" xfId="9962"/>
    <cellStyle name="Calculation 2 7 2 8" xfId="9963"/>
    <cellStyle name="Calculation 2 7 2 9" xfId="9964"/>
    <cellStyle name="Calculation 2 7 3" xfId="9965"/>
    <cellStyle name="Calculation 2 7 3 2" xfId="9966"/>
    <cellStyle name="Calculation 2 7 3 2 2" xfId="9967"/>
    <cellStyle name="Calculation 2 7 3 2 3" xfId="9968"/>
    <cellStyle name="Calculation 2 7 3 2 4" xfId="9969"/>
    <cellStyle name="Calculation 2 7 3 2 5" xfId="9970"/>
    <cellStyle name="Calculation 2 7 3 2 6" xfId="9971"/>
    <cellStyle name="Calculation 2 7 3 2 7" xfId="9972"/>
    <cellStyle name="Calculation 2 7 3 3" xfId="9973"/>
    <cellStyle name="Calculation 2 7 3 4" xfId="9974"/>
    <cellStyle name="Calculation 2 7 3 5" xfId="9975"/>
    <cellStyle name="Calculation 2 7 4" xfId="9976"/>
    <cellStyle name="Calculation 2 7 4 2" xfId="9977"/>
    <cellStyle name="Calculation 2 7 4 2 2" xfId="9978"/>
    <cellStyle name="Calculation 2 7 4 2 3" xfId="9979"/>
    <cellStyle name="Calculation 2 7 4 2 4" xfId="9980"/>
    <cellStyle name="Calculation 2 7 4 2 5" xfId="9981"/>
    <cellStyle name="Calculation 2 7 4 2 6" xfId="9982"/>
    <cellStyle name="Calculation 2 7 4 2 7" xfId="9983"/>
    <cellStyle name="Calculation 2 7 4 3" xfId="9984"/>
    <cellStyle name="Calculation 2 7 4 4" xfId="9985"/>
    <cellStyle name="Calculation 2 7 4 5" xfId="9986"/>
    <cellStyle name="Calculation 2 7 5" xfId="9987"/>
    <cellStyle name="Calculation 2 7 5 2" xfId="9988"/>
    <cellStyle name="Calculation 2 7 5 2 2" xfId="9989"/>
    <cellStyle name="Calculation 2 7 5 2 3" xfId="9990"/>
    <cellStyle name="Calculation 2 7 5 2 4" xfId="9991"/>
    <cellStyle name="Calculation 2 7 5 2 5" xfId="9992"/>
    <cellStyle name="Calculation 2 7 5 2 6" xfId="9993"/>
    <cellStyle name="Calculation 2 7 5 2 7" xfId="9994"/>
    <cellStyle name="Calculation 2 7 5 3" xfId="9995"/>
    <cellStyle name="Calculation 2 7 5 4" xfId="9996"/>
    <cellStyle name="Calculation 2 7 5 5" xfId="9997"/>
    <cellStyle name="Calculation 2 7 6" xfId="9998"/>
    <cellStyle name="Calculation 2 7 6 2" xfId="9999"/>
    <cellStyle name="Calculation 2 7 6 3" xfId="10000"/>
    <cellStyle name="Calculation 2 7 6 4" xfId="10001"/>
    <cellStyle name="Calculation 2 7 6 5" xfId="10002"/>
    <cellStyle name="Calculation 2 7 6 6" xfId="10003"/>
    <cellStyle name="Calculation 2 7 6 7" xfId="10004"/>
    <cellStyle name="Calculation 2 7 6 8" xfId="10005"/>
    <cellStyle name="Calculation 2 7 7" xfId="10006"/>
    <cellStyle name="Calculation 2 7 7 2" xfId="10007"/>
    <cellStyle name="Calculation 2 7 7 3" xfId="10008"/>
    <cellStyle name="Calculation 2 7 7 4" xfId="10009"/>
    <cellStyle name="Calculation 2 7 7 5" xfId="10010"/>
    <cellStyle name="Calculation 2 7 7 6" xfId="10011"/>
    <cellStyle name="Calculation 2 7 7 7" xfId="10012"/>
    <cellStyle name="Calculation 2 7 8" xfId="10013"/>
    <cellStyle name="Calculation 2 7 8 2" xfId="10014"/>
    <cellStyle name="Calculation 2 7 8 3" xfId="10015"/>
    <cellStyle name="Calculation 2 7 8 4" xfId="10016"/>
    <cellStyle name="Calculation 2 7 8 5" xfId="10017"/>
    <cellStyle name="Calculation 2 7 9" xfId="10018"/>
    <cellStyle name="Calculation 2 7 9 2" xfId="10019"/>
    <cellStyle name="Calculation 2 7 9 3" xfId="10020"/>
    <cellStyle name="Calculation 2 7 9 4" xfId="10021"/>
    <cellStyle name="Calculation 2 7 9 5" xfId="10022"/>
    <cellStyle name="Calculation 2 8" xfId="10023"/>
    <cellStyle name="Calculation 2 8 10" xfId="10024"/>
    <cellStyle name="Calculation 2 8 2" xfId="10025"/>
    <cellStyle name="Calculation 2 8 2 2" xfId="10026"/>
    <cellStyle name="Calculation 2 8 2 2 2" xfId="10027"/>
    <cellStyle name="Calculation 2 8 2 2 3" xfId="10028"/>
    <cellStyle name="Calculation 2 8 2 2 4" xfId="10029"/>
    <cellStyle name="Calculation 2 8 2 2 5" xfId="10030"/>
    <cellStyle name="Calculation 2 8 2 2 6" xfId="10031"/>
    <cellStyle name="Calculation 2 8 2 2 7" xfId="10032"/>
    <cellStyle name="Calculation 2 8 2 3" xfId="10033"/>
    <cellStyle name="Calculation 2 8 2 4" xfId="10034"/>
    <cellStyle name="Calculation 2 8 3" xfId="10035"/>
    <cellStyle name="Calculation 2 8 3 2" xfId="10036"/>
    <cellStyle name="Calculation 2 8 3 2 2" xfId="10037"/>
    <cellStyle name="Calculation 2 8 3 2 3" xfId="10038"/>
    <cellStyle name="Calculation 2 8 3 2 4" xfId="10039"/>
    <cellStyle name="Calculation 2 8 3 2 5" xfId="10040"/>
    <cellStyle name="Calculation 2 8 3 2 6" xfId="10041"/>
    <cellStyle name="Calculation 2 8 3 2 7" xfId="10042"/>
    <cellStyle name="Calculation 2 8 3 3" xfId="10043"/>
    <cellStyle name="Calculation 2 8 3 4" xfId="10044"/>
    <cellStyle name="Calculation 2 8 4" xfId="10045"/>
    <cellStyle name="Calculation 2 8 4 2" xfId="10046"/>
    <cellStyle name="Calculation 2 8 4 2 2" xfId="10047"/>
    <cellStyle name="Calculation 2 8 4 2 3" xfId="10048"/>
    <cellStyle name="Calculation 2 8 4 2 4" xfId="10049"/>
    <cellStyle name="Calculation 2 8 4 2 5" xfId="10050"/>
    <cellStyle name="Calculation 2 8 4 2 6" xfId="10051"/>
    <cellStyle name="Calculation 2 8 4 2 7" xfId="10052"/>
    <cellStyle name="Calculation 2 8 4 3" xfId="10053"/>
    <cellStyle name="Calculation 2 8 4 4" xfId="10054"/>
    <cellStyle name="Calculation 2 8 5" xfId="10055"/>
    <cellStyle name="Calculation 2 8 5 2" xfId="10056"/>
    <cellStyle name="Calculation 2 8 5 3" xfId="10057"/>
    <cellStyle name="Calculation 2 8 5 4" xfId="10058"/>
    <cellStyle name="Calculation 2 8 5 5" xfId="10059"/>
    <cellStyle name="Calculation 2 8 5 6" xfId="10060"/>
    <cellStyle name="Calculation 2 8 5 7" xfId="10061"/>
    <cellStyle name="Calculation 2 8 5 8" xfId="10062"/>
    <cellStyle name="Calculation 2 8 6" xfId="10063"/>
    <cellStyle name="Calculation 2 8 6 2" xfId="10064"/>
    <cellStyle name="Calculation 2 8 6 3" xfId="10065"/>
    <cellStyle name="Calculation 2 8 6 4" xfId="10066"/>
    <cellStyle name="Calculation 2 8 6 5" xfId="10067"/>
    <cellStyle name="Calculation 2 8 6 6" xfId="10068"/>
    <cellStyle name="Calculation 2 8 6 7" xfId="10069"/>
    <cellStyle name="Calculation 2 8 7" xfId="10070"/>
    <cellStyle name="Calculation 2 8 8" xfId="10071"/>
    <cellStyle name="Calculation 2 8 9" xfId="10072"/>
    <cellStyle name="Calculation 2 9" xfId="10073"/>
    <cellStyle name="Calculation 2 9 10" xfId="10074"/>
    <cellStyle name="Calculation 2 9 2" xfId="10075"/>
    <cellStyle name="Calculation 2 9 2 2" xfId="10076"/>
    <cellStyle name="Calculation 2 9 2 2 2" xfId="10077"/>
    <cellStyle name="Calculation 2 9 2 2 3" xfId="10078"/>
    <cellStyle name="Calculation 2 9 2 2 4" xfId="10079"/>
    <cellStyle name="Calculation 2 9 2 2 5" xfId="10080"/>
    <cellStyle name="Calculation 2 9 2 2 6" xfId="10081"/>
    <cellStyle name="Calculation 2 9 2 2 7" xfId="10082"/>
    <cellStyle name="Calculation 2 9 2 3" xfId="10083"/>
    <cellStyle name="Calculation 2 9 2 4" xfId="10084"/>
    <cellStyle name="Calculation 2 9 3" xfId="10085"/>
    <cellStyle name="Calculation 2 9 3 2" xfId="10086"/>
    <cellStyle name="Calculation 2 9 3 2 2" xfId="10087"/>
    <cellStyle name="Calculation 2 9 3 2 3" xfId="10088"/>
    <cellStyle name="Calculation 2 9 3 2 4" xfId="10089"/>
    <cellStyle name="Calculation 2 9 3 2 5" xfId="10090"/>
    <cellStyle name="Calculation 2 9 3 2 6" xfId="10091"/>
    <cellStyle name="Calculation 2 9 3 2 7" xfId="10092"/>
    <cellStyle name="Calculation 2 9 3 3" xfId="10093"/>
    <cellStyle name="Calculation 2 9 3 4" xfId="10094"/>
    <cellStyle name="Calculation 2 9 4" xfId="10095"/>
    <cellStyle name="Calculation 2 9 4 2" xfId="10096"/>
    <cellStyle name="Calculation 2 9 4 2 2" xfId="10097"/>
    <cellStyle name="Calculation 2 9 4 2 3" xfId="10098"/>
    <cellStyle name="Calculation 2 9 4 2 4" xfId="10099"/>
    <cellStyle name="Calculation 2 9 4 2 5" xfId="10100"/>
    <cellStyle name="Calculation 2 9 4 2 6" xfId="10101"/>
    <cellStyle name="Calculation 2 9 4 2 7" xfId="10102"/>
    <cellStyle name="Calculation 2 9 4 3" xfId="10103"/>
    <cellStyle name="Calculation 2 9 4 4" xfId="10104"/>
    <cellStyle name="Calculation 2 9 5" xfId="10105"/>
    <cellStyle name="Calculation 2 9 5 2" xfId="10106"/>
    <cellStyle name="Calculation 2 9 5 3" xfId="10107"/>
    <cellStyle name="Calculation 2 9 5 4" xfId="10108"/>
    <cellStyle name="Calculation 2 9 5 5" xfId="10109"/>
    <cellStyle name="Calculation 2 9 5 6" xfId="10110"/>
    <cellStyle name="Calculation 2 9 5 7" xfId="10111"/>
    <cellStyle name="Calculation 2 9 5 8" xfId="10112"/>
    <cellStyle name="Calculation 2 9 6" xfId="10113"/>
    <cellStyle name="Calculation 2 9 6 2" xfId="10114"/>
    <cellStyle name="Calculation 2 9 6 3" xfId="10115"/>
    <cellStyle name="Calculation 2 9 6 4" xfId="10116"/>
    <cellStyle name="Calculation 2 9 6 5" xfId="10117"/>
    <cellStyle name="Calculation 2 9 6 6" xfId="10118"/>
    <cellStyle name="Calculation 2 9 6 7" xfId="10119"/>
    <cellStyle name="Calculation 2 9 7" xfId="10120"/>
    <cellStyle name="Calculation 2 9 8" xfId="10121"/>
    <cellStyle name="Calculation 2 9 9" xfId="10122"/>
    <cellStyle name="Calculation 3" xfId="10123"/>
    <cellStyle name="Calculation 4" xfId="10124"/>
    <cellStyle name="Calculation 5" xfId="10125"/>
    <cellStyle name="Calculation 6" xfId="10126"/>
    <cellStyle name="Callum" xfId="10127"/>
    <cellStyle name="cárky [0]_laroux" xfId="10128"/>
    <cellStyle name="cárky_laroux" xfId="10129"/>
    <cellStyle name="Cash" xfId="10130"/>
    <cellStyle name="Cash 2" xfId="10131"/>
    <cellStyle name="Cell Link" xfId="10132"/>
    <cellStyle name="Cell Link 2" xfId="10133"/>
    <cellStyle name="Cell Link." xfId="10134"/>
    <cellStyle name="Cena" xfId="10135"/>
    <cellStyle name="Center Currency" xfId="10136"/>
    <cellStyle name="Center Currency 2" xfId="10137"/>
    <cellStyle name="Center Currency_7_11 Consolidated Budget Model 091123 bud" xfId="10138"/>
    <cellStyle name="Center Date" xfId="10139"/>
    <cellStyle name="Center Date 2" xfId="10140"/>
    <cellStyle name="Center Date_7_11 Consolidated Budget Model 091123 bud" xfId="10141"/>
    <cellStyle name="Center Multiple" xfId="10142"/>
    <cellStyle name="Center Multiple 2" xfId="10143"/>
    <cellStyle name="Center Multiple_7_11 Consolidated Budget Model 091123 bud" xfId="10144"/>
    <cellStyle name="Center Number" xfId="10145"/>
    <cellStyle name="Center Number 2" xfId="10146"/>
    <cellStyle name="Center Number_7_11 Consolidated Budget Model 091123 bud" xfId="10147"/>
    <cellStyle name="Center Percentage" xfId="10148"/>
    <cellStyle name="Center Percentage 2" xfId="10149"/>
    <cellStyle name="Center Percentage_7_11 Consolidated Budget Model 091123 bud" xfId="10150"/>
    <cellStyle name="Center Year" xfId="10151"/>
    <cellStyle name="Center Year 2" xfId="10152"/>
    <cellStyle name="Center Year_7_11 Consolidated Budget Model 091123 bud" xfId="10153"/>
    <cellStyle name="Check" xfId="10154"/>
    <cellStyle name="check 10" xfId="10155"/>
    <cellStyle name="check 11" xfId="10156"/>
    <cellStyle name="check 12" xfId="10157"/>
    <cellStyle name="check 13" xfId="10158"/>
    <cellStyle name="check 14" xfId="10159"/>
    <cellStyle name="check 15" xfId="10160"/>
    <cellStyle name="check 16" xfId="10161"/>
    <cellStyle name="check 17" xfId="10162"/>
    <cellStyle name="check 18" xfId="10163"/>
    <cellStyle name="check 2" xfId="10164"/>
    <cellStyle name="check 3" xfId="10165"/>
    <cellStyle name="check 4" xfId="10166"/>
    <cellStyle name="check 5" xfId="10167"/>
    <cellStyle name="check 6" xfId="10168"/>
    <cellStyle name="check 7" xfId="10169"/>
    <cellStyle name="check 8" xfId="10170"/>
    <cellStyle name="check 9" xfId="10171"/>
    <cellStyle name="Check Cell 2" xfId="75"/>
    <cellStyle name="Check Cell 2 2" xfId="10172"/>
    <cellStyle name="Check Cell 2 2 2" xfId="10173"/>
    <cellStyle name="Check Cell 2 2 2 2" xfId="10174"/>
    <cellStyle name="Check Cell 3" xfId="10175"/>
    <cellStyle name="Check Cell 4" xfId="10176"/>
    <cellStyle name="Check Cell 5" xfId="10177"/>
    <cellStyle name="Check Cell 6" xfId="10178"/>
    <cellStyle name="CLEAR ALL" xfId="10179"/>
    <cellStyle name="coalcost" xfId="10180"/>
    <cellStyle name="coalcost 10" xfId="10181"/>
    <cellStyle name="coalcost 11" xfId="10182"/>
    <cellStyle name="coalcost 12" xfId="10183"/>
    <cellStyle name="coalcost 13" xfId="10184"/>
    <cellStyle name="coalcost 14" xfId="10185"/>
    <cellStyle name="coalcost 15" xfId="10186"/>
    <cellStyle name="coalcost 16" xfId="10187"/>
    <cellStyle name="coalcost 17" xfId="10188"/>
    <cellStyle name="coalcost 18" xfId="10189"/>
    <cellStyle name="coalcost 2" xfId="10190"/>
    <cellStyle name="coalcost 3" xfId="10191"/>
    <cellStyle name="coalcost 4" xfId="10192"/>
    <cellStyle name="coalcost 5" xfId="10193"/>
    <cellStyle name="coalcost 6" xfId="10194"/>
    <cellStyle name="coalcost 7" xfId="10195"/>
    <cellStyle name="coalcost 8" xfId="10196"/>
    <cellStyle name="coalcost 9" xfId="10197"/>
    <cellStyle name="Column_Heading_1" xfId="10198"/>
    <cellStyle name="Comma" xfId="2" builtinId="3"/>
    <cellStyle name="Comma  - Style1" xfId="10199"/>
    <cellStyle name="Comma  - Style2" xfId="10200"/>
    <cellStyle name="Comma  - Style3" xfId="10201"/>
    <cellStyle name="Comma  - Style4" xfId="10202"/>
    <cellStyle name="Comma  - Style5" xfId="10203"/>
    <cellStyle name="Comma  - Style6" xfId="10204"/>
    <cellStyle name="Comma  - Style7" xfId="10205"/>
    <cellStyle name="Comma  - Style8" xfId="10206"/>
    <cellStyle name="Comma (0)" xfId="10207"/>
    <cellStyle name="Comma (0)," xfId="10208"/>
    <cellStyle name="Comma (0)_Key Financial Data" xfId="10209"/>
    <cellStyle name="Comma [0]7Z_87C" xfId="76"/>
    <cellStyle name="Comma [00]" xfId="10210"/>
    <cellStyle name="Comma [1]" xfId="10211"/>
    <cellStyle name="Comma 0" xfId="77"/>
    <cellStyle name="Comma 0 2" xfId="10212"/>
    <cellStyle name="Comma 1" xfId="78"/>
    <cellStyle name="Comma 1 2" xfId="79"/>
    <cellStyle name="Comma 10" xfId="10213"/>
    <cellStyle name="Comma 10 2" xfId="10214"/>
    <cellStyle name="Comma 10 3" xfId="10215"/>
    <cellStyle name="Comma 11" xfId="10216"/>
    <cellStyle name="Comma 12" xfId="10217"/>
    <cellStyle name="Comma 13" xfId="10218"/>
    <cellStyle name="Comma 14" xfId="10219"/>
    <cellStyle name="Comma 15" xfId="10220"/>
    <cellStyle name="Comma 16" xfId="10221"/>
    <cellStyle name="Comma 16 2" xfId="10222"/>
    <cellStyle name="Comma 17" xfId="10223"/>
    <cellStyle name="Comma 18" xfId="10224"/>
    <cellStyle name="Comma 19" xfId="10225"/>
    <cellStyle name="Comma 2" xfId="80"/>
    <cellStyle name="Comma 2 10" xfId="10226"/>
    <cellStyle name="Comma 2 11" xfId="10227"/>
    <cellStyle name="Comma 2 12" xfId="10228"/>
    <cellStyle name="Comma 2 13" xfId="10229"/>
    <cellStyle name="Comma 2 14" xfId="10230"/>
    <cellStyle name="Comma 2 15" xfId="10231"/>
    <cellStyle name="Comma 2 16" xfId="10232"/>
    <cellStyle name="Comma 2 17" xfId="10233"/>
    <cellStyle name="Comma 2 18" xfId="10234"/>
    <cellStyle name="Comma 2 19" xfId="10235"/>
    <cellStyle name="Comma 2 2" xfId="81"/>
    <cellStyle name="Comma 2 2 2" xfId="10236"/>
    <cellStyle name="Comma 2 2 3" xfId="10237"/>
    <cellStyle name="Comma 2 2 4" xfId="10238"/>
    <cellStyle name="Comma 2 20" xfId="10239"/>
    <cellStyle name="Comma 2 21" xfId="10240"/>
    <cellStyle name="Comma 2 22" xfId="10241"/>
    <cellStyle name="Comma 2 23" xfId="10242"/>
    <cellStyle name="Comma 2 24" xfId="10243"/>
    <cellStyle name="Comma 2 25" xfId="10244"/>
    <cellStyle name="Comma 2 26" xfId="10245"/>
    <cellStyle name="Comma 2 27" xfId="10246"/>
    <cellStyle name="Comma 2 28" xfId="10247"/>
    <cellStyle name="Comma 2 29" xfId="10248"/>
    <cellStyle name="Comma 2 3" xfId="82"/>
    <cellStyle name="Comma 2 3 2" xfId="83"/>
    <cellStyle name="Comma 2 30" xfId="10249"/>
    <cellStyle name="Comma 2 31" xfId="10250"/>
    <cellStyle name="Comma 2 32" xfId="10251"/>
    <cellStyle name="Comma 2 33" xfId="10252"/>
    <cellStyle name="Comma 2 34" xfId="10253"/>
    <cellStyle name="Comma 2 35" xfId="10254"/>
    <cellStyle name="Comma 2 35 2" xfId="10255"/>
    <cellStyle name="Comma 2 36" xfId="10256"/>
    <cellStyle name="Comma 2 36 2" xfId="10257"/>
    <cellStyle name="Comma 2 37" xfId="10258"/>
    <cellStyle name="Comma 2 4" xfId="84"/>
    <cellStyle name="Comma 2 5" xfId="85"/>
    <cellStyle name="Comma 2 6" xfId="10259"/>
    <cellStyle name="Comma 2 7" xfId="10260"/>
    <cellStyle name="Comma 2 7 2" xfId="10261"/>
    <cellStyle name="Comma 2 8" xfId="10262"/>
    <cellStyle name="Comma 2 9" xfId="10263"/>
    <cellStyle name="Comma 2_7. Ass" xfId="10264"/>
    <cellStyle name="Comma 20" xfId="10265"/>
    <cellStyle name="Comma 21" xfId="10266"/>
    <cellStyle name="Comma 22" xfId="10267"/>
    <cellStyle name="Comma 23" xfId="10268"/>
    <cellStyle name="Comma 24" xfId="10269"/>
    <cellStyle name="Comma 25" xfId="10270"/>
    <cellStyle name="Comma 26" xfId="10271"/>
    <cellStyle name="Comma 27" xfId="10272"/>
    <cellStyle name="Comma 28" xfId="10273"/>
    <cellStyle name="Comma 28 2" xfId="10274"/>
    <cellStyle name="Comma 29" xfId="10275"/>
    <cellStyle name="Comma 29 2" xfId="10276"/>
    <cellStyle name="Comma 3" xfId="86"/>
    <cellStyle name="Comma 3 10" xfId="10277"/>
    <cellStyle name="Comma 3 11" xfId="10278"/>
    <cellStyle name="Comma 3 12" xfId="10279"/>
    <cellStyle name="Comma 3 13" xfId="10280"/>
    <cellStyle name="Comma 3 14" xfId="10281"/>
    <cellStyle name="Comma 3 2" xfId="87"/>
    <cellStyle name="Comma 3 2 2" xfId="10282"/>
    <cellStyle name="Comma 3 2 2 2" xfId="10283"/>
    <cellStyle name="Comma 3 2 2 2 2" xfId="10284"/>
    <cellStyle name="Comma 3 2 3" xfId="10285"/>
    <cellStyle name="Comma 3 3" xfId="88"/>
    <cellStyle name="Comma 3 4" xfId="10286"/>
    <cellStyle name="Comma 3 5" xfId="10287"/>
    <cellStyle name="Comma 3 6" xfId="10288"/>
    <cellStyle name="Comma 3 7" xfId="10289"/>
    <cellStyle name="Comma 3 8" xfId="10290"/>
    <cellStyle name="Comma 3 9" xfId="10291"/>
    <cellStyle name="Comma 3_Check" xfId="10292"/>
    <cellStyle name="Comma 30" xfId="10293"/>
    <cellStyle name="Comma 30 2" xfId="10294"/>
    <cellStyle name="Comma 31" xfId="10295"/>
    <cellStyle name="Comma 31 2" xfId="10296"/>
    <cellStyle name="Comma 32" xfId="10297"/>
    <cellStyle name="Comma 33" xfId="10298"/>
    <cellStyle name="Comma 34" xfId="10299"/>
    <cellStyle name="Comma 35" xfId="10300"/>
    <cellStyle name="Comma 35 2" xfId="10301"/>
    <cellStyle name="Comma 36" xfId="10302"/>
    <cellStyle name="Comma 36 2" xfId="10303"/>
    <cellStyle name="Comma 37" xfId="10304"/>
    <cellStyle name="Comma 38" xfId="10305"/>
    <cellStyle name="Comma 39" xfId="10306"/>
    <cellStyle name="Comma 4" xfId="89"/>
    <cellStyle name="Comma 4 2" xfId="10307"/>
    <cellStyle name="Comma 4 3" xfId="10308"/>
    <cellStyle name="Comma 4 4" xfId="10309"/>
    <cellStyle name="Comma 4 4 2" xfId="10310"/>
    <cellStyle name="Comma 4 5" xfId="10311"/>
    <cellStyle name="Comma 4 5 2" xfId="10312"/>
    <cellStyle name="Comma 4 6" xfId="10313"/>
    <cellStyle name="Comma 4 7" xfId="10314"/>
    <cellStyle name="Comma 40" xfId="10315"/>
    <cellStyle name="Comma 41" xfId="10316"/>
    <cellStyle name="Comma 41 2" xfId="10317"/>
    <cellStyle name="Comma 42" xfId="10318"/>
    <cellStyle name="Comma 43" xfId="10319"/>
    <cellStyle name="Comma 44" xfId="10320"/>
    <cellStyle name="Comma 45" xfId="10321"/>
    <cellStyle name="Comma 46" xfId="10322"/>
    <cellStyle name="Comma 47" xfId="10323"/>
    <cellStyle name="Comma 48" xfId="10324"/>
    <cellStyle name="Comma 49" xfId="10325"/>
    <cellStyle name="Comma 5" xfId="90"/>
    <cellStyle name="Comma 5 2" xfId="10326"/>
    <cellStyle name="Comma 50" xfId="10327"/>
    <cellStyle name="Comma 51" xfId="10328"/>
    <cellStyle name="Comma 52" xfId="10329"/>
    <cellStyle name="Comma 53" xfId="10330"/>
    <cellStyle name="Comma 54" xfId="10331"/>
    <cellStyle name="Comma 55" xfId="10332"/>
    <cellStyle name="Comma 56" xfId="10333"/>
    <cellStyle name="Comma 57" xfId="10334"/>
    <cellStyle name="Comma 58" xfId="10335"/>
    <cellStyle name="Comma 59" xfId="10336"/>
    <cellStyle name="Comma 6" xfId="91"/>
    <cellStyle name="Comma 6 2" xfId="10337"/>
    <cellStyle name="Comma 60" xfId="10338"/>
    <cellStyle name="Comma 61" xfId="10339"/>
    <cellStyle name="Comma 62" xfId="10340"/>
    <cellStyle name="Comma 63" xfId="10341"/>
    <cellStyle name="Comma 64" xfId="10342"/>
    <cellStyle name="Comma 65" xfId="10343"/>
    <cellStyle name="Comma 66" xfId="10344"/>
    <cellStyle name="Comma 67" xfId="10345"/>
    <cellStyle name="Comma 68" xfId="10346"/>
    <cellStyle name="Comma 69" xfId="10347"/>
    <cellStyle name="Comma 7" xfId="92"/>
    <cellStyle name="Comma 70" xfId="10348"/>
    <cellStyle name="Comma 71" xfId="10349"/>
    <cellStyle name="Comma 72" xfId="10350"/>
    <cellStyle name="Comma 73" xfId="10351"/>
    <cellStyle name="Comma 74" xfId="10352"/>
    <cellStyle name="Comma 75" xfId="10353"/>
    <cellStyle name="Comma 75 2" xfId="10354"/>
    <cellStyle name="Comma 76" xfId="10355"/>
    <cellStyle name="Comma 77" xfId="10356"/>
    <cellStyle name="Comma 78" xfId="10357"/>
    <cellStyle name="Comma 79" xfId="10358"/>
    <cellStyle name="Comma 8" xfId="93"/>
    <cellStyle name="Comma 8 2" xfId="10359"/>
    <cellStyle name="Comma 8 2 2" xfId="10360"/>
    <cellStyle name="Comma 8 2 2 2" xfId="10361"/>
    <cellStyle name="Comma 8 3" xfId="10362"/>
    <cellStyle name="Comma 8 4" xfId="10363"/>
    <cellStyle name="Comma 8 5" xfId="10364"/>
    <cellStyle name="Comma 80" xfId="10365"/>
    <cellStyle name="Comma 81" xfId="10366"/>
    <cellStyle name="Comma 9" xfId="10367"/>
    <cellStyle name="Comma 9 2" xfId="10368"/>
    <cellStyle name="Comma0" xfId="94"/>
    <cellStyle name="Company Name" xfId="10369"/>
    <cellStyle name="Constraint" xfId="10370"/>
    <cellStyle name="Copied" xfId="10371"/>
    <cellStyle name="Cover Date" xfId="10372"/>
    <cellStyle name="Cover Link Note" xfId="10373"/>
    <cellStyle name="Cover Subtitle" xfId="10374"/>
    <cellStyle name="Cover Title" xfId="10375"/>
    <cellStyle name="Currency" xfId="3" builtinId="4"/>
    <cellStyle name="Currency (0)" xfId="10376"/>
    <cellStyle name="Currency (0.00)" xfId="10377"/>
    <cellStyle name="Currency (0.00) 10" xfId="10378"/>
    <cellStyle name="Currency (0.00) 11" xfId="10379"/>
    <cellStyle name="Currency (0.00) 12" xfId="10380"/>
    <cellStyle name="Currency (0.00) 13" xfId="10381"/>
    <cellStyle name="Currency (0.00) 2" xfId="10382"/>
    <cellStyle name="Currency (0.00) 3" xfId="10383"/>
    <cellStyle name="Currency (0.00) 4" xfId="10384"/>
    <cellStyle name="Currency (0.00) 5" xfId="10385"/>
    <cellStyle name="Currency (0.00) 6" xfId="10386"/>
    <cellStyle name="Currency (0.00) 7" xfId="10387"/>
    <cellStyle name="Currency (0.00) 8" xfId="10388"/>
    <cellStyle name="Currency (0.00) 9" xfId="10389"/>
    <cellStyle name="Currency [$0]" xfId="10390"/>
    <cellStyle name="Currency [£0]" xfId="10391"/>
    <cellStyle name="Currency [0] U" xfId="10392"/>
    <cellStyle name="Currency [00]" xfId="10393"/>
    <cellStyle name="Currency [2]" xfId="10394"/>
    <cellStyle name="Currency [2] U" xfId="10395"/>
    <cellStyle name="Currency [2]_141702_1" xfId="10396"/>
    <cellStyle name="Currency 0" xfId="10397"/>
    <cellStyle name="Currency 10" xfId="10398"/>
    <cellStyle name="Currency 10 2" xfId="10399"/>
    <cellStyle name="Currency 10 3" xfId="10400"/>
    <cellStyle name="Currency 11" xfId="95"/>
    <cellStyle name="Currency 11 2" xfId="96"/>
    <cellStyle name="Currency 11 3" xfId="10401"/>
    <cellStyle name="Currency 12" xfId="10402"/>
    <cellStyle name="Currency 13" xfId="10403"/>
    <cellStyle name="Currency 13 2" xfId="10404"/>
    <cellStyle name="Currency 14" xfId="10405"/>
    <cellStyle name="Currency 14 2" xfId="10406"/>
    <cellStyle name="Currency 15" xfId="10407"/>
    <cellStyle name="Currency 15 2" xfId="10408"/>
    <cellStyle name="Currency 16" xfId="10409"/>
    <cellStyle name="Currency 16 2" xfId="10410"/>
    <cellStyle name="Currency 17" xfId="10411"/>
    <cellStyle name="Currency 18" xfId="10412"/>
    <cellStyle name="Currency 19" xfId="10413"/>
    <cellStyle name="Currency 2" xfId="97"/>
    <cellStyle name="Currency 2 2" xfId="98"/>
    <cellStyle name="Currency 2 3" xfId="99"/>
    <cellStyle name="Currency 2 4" xfId="10414"/>
    <cellStyle name="Currency 2 5" xfId="10415"/>
    <cellStyle name="Currency 2 6" xfId="10416"/>
    <cellStyle name="Currency 2 7" xfId="10417"/>
    <cellStyle name="Currency 2 8" xfId="10418"/>
    <cellStyle name="Currency 2 9" xfId="10419"/>
    <cellStyle name="Currency 20" xfId="10420"/>
    <cellStyle name="Currency 21" xfId="10421"/>
    <cellStyle name="Currency 22" xfId="10422"/>
    <cellStyle name="Currency 23" xfId="10423"/>
    <cellStyle name="Currency 24" xfId="10424"/>
    <cellStyle name="Currency 25" xfId="10425"/>
    <cellStyle name="Currency 26" xfId="10426"/>
    <cellStyle name="Currency 27" xfId="10427"/>
    <cellStyle name="Currency 28" xfId="10428"/>
    <cellStyle name="Currency 29" xfId="10429"/>
    <cellStyle name="Currency 3" xfId="100"/>
    <cellStyle name="Currency 3 2" xfId="101"/>
    <cellStyle name="Currency 3 3" xfId="10430"/>
    <cellStyle name="Currency 3 4" xfId="10431"/>
    <cellStyle name="Currency 3 5" xfId="10432"/>
    <cellStyle name="Currency 30" xfId="10433"/>
    <cellStyle name="Currency 31" xfId="10434"/>
    <cellStyle name="Currency 32" xfId="10435"/>
    <cellStyle name="Currency 33" xfId="10436"/>
    <cellStyle name="Currency 34" xfId="10437"/>
    <cellStyle name="Currency 35" xfId="10438"/>
    <cellStyle name="Currency 36" xfId="10439"/>
    <cellStyle name="Currency 37" xfId="10440"/>
    <cellStyle name="Currency 38" xfId="10441"/>
    <cellStyle name="Currency 39" xfId="10442"/>
    <cellStyle name="Currency 4" xfId="102"/>
    <cellStyle name="Currency 4 2" xfId="103"/>
    <cellStyle name="Currency 4 3" xfId="10443"/>
    <cellStyle name="Currency 4 4" xfId="10444"/>
    <cellStyle name="Currency 40" xfId="10445"/>
    <cellStyle name="Currency 41" xfId="10446"/>
    <cellStyle name="Currency 42" xfId="10447"/>
    <cellStyle name="Currency 43" xfId="10448"/>
    <cellStyle name="Currency 44" xfId="10449"/>
    <cellStyle name="Currency 45" xfId="10450"/>
    <cellStyle name="Currency 46" xfId="10451"/>
    <cellStyle name="Currency 47" xfId="10452"/>
    <cellStyle name="Currency 48" xfId="10453"/>
    <cellStyle name="Currency 49" xfId="10454"/>
    <cellStyle name="Currency 5" xfId="10455"/>
    <cellStyle name="Currency 5 2" xfId="10456"/>
    <cellStyle name="Currency 5 3" xfId="10457"/>
    <cellStyle name="Currency 5 4" xfId="10458"/>
    <cellStyle name="Currency 50" xfId="10459"/>
    <cellStyle name="Currency 6" xfId="10460"/>
    <cellStyle name="Currency 6 2" xfId="10461"/>
    <cellStyle name="Currency 6 3" xfId="10462"/>
    <cellStyle name="Currency 7" xfId="10463"/>
    <cellStyle name="Currency 7 2" xfId="10464"/>
    <cellStyle name="Currency 8" xfId="10465"/>
    <cellStyle name="Currency 8 2" xfId="10466"/>
    <cellStyle name="Currency 9" xfId="10467"/>
    <cellStyle name="Currency Canada" xfId="10468"/>
    <cellStyle name="Currency Canada 2" xfId="10469"/>
    <cellStyle name="Currency Euro" xfId="10470"/>
    <cellStyle name="Currency Peso" xfId="10471"/>
    <cellStyle name="Currency Peso 2" xfId="10472"/>
    <cellStyle name="Currency Pound" xfId="10473"/>
    <cellStyle name="Currency US" xfId="10474"/>
    <cellStyle name="Currency(Cents)" xfId="10475"/>
    <cellStyle name="Currency." xfId="10476"/>
    <cellStyle name="Currency0" xfId="10477"/>
    <cellStyle name="D4_B8B1_005004B79812_.wvu.PrintTitlest" xfId="104"/>
    <cellStyle name="Dash" xfId="10478"/>
    <cellStyle name="Data" xfId="10479"/>
    <cellStyle name="Data 2" xfId="10480"/>
    <cellStyle name="Data_6. Ass-Fin" xfId="10481"/>
    <cellStyle name="Date" xfId="105"/>
    <cellStyle name="Date [mmm-d-yyyy]" xfId="106"/>
    <cellStyle name="Date [mmm-yyyy]" xfId="107"/>
    <cellStyle name="Date 2" xfId="108"/>
    <cellStyle name="Date Aligned" xfId="10482"/>
    <cellStyle name="Date Heading" xfId="10483"/>
    <cellStyle name="Date Short" xfId="10484"/>
    <cellStyle name="Date U" xfId="10485"/>
    <cellStyle name="Date U 2" xfId="10486"/>
    <cellStyle name="Date." xfId="10487"/>
    <cellStyle name="Date_114901_2" xfId="10488"/>
    <cellStyle name="DateMonth" xfId="109"/>
    <cellStyle name="Decimal [0]" xfId="10489"/>
    <cellStyle name="Decimal [2]" xfId="10490"/>
    <cellStyle name="Decimal [2] U" xfId="10491"/>
    <cellStyle name="Decimal [2] U 2" xfId="10492"/>
    <cellStyle name="Decimal [2]_1106 v1.4 MGH Corporate Model Hybrid v5c" xfId="10493"/>
    <cellStyle name="Decimal [4]" xfId="10494"/>
    <cellStyle name="Decimal [4] U" xfId="10495"/>
    <cellStyle name="Decimal [4] U 2" xfId="10496"/>
    <cellStyle name="Decimal [4]_1106 v1.4 MGH Corporate Model Hybrid v5c" xfId="10497"/>
    <cellStyle name="Dezimal [0]_PERSON2" xfId="10498"/>
    <cellStyle name="Dezimal_PERSON2" xfId="10499"/>
    <cellStyle name="Disabled" xfId="10500"/>
    <cellStyle name="Discount" xfId="10501"/>
    <cellStyle name="Dollars" xfId="10502"/>
    <cellStyle name="Dotted Line" xfId="10503"/>
    <cellStyle name="eárky [0]_laroux" xfId="10504"/>
    <cellStyle name="eárky_laroux" xfId="10505"/>
    <cellStyle name="Emphasis 1" xfId="110"/>
    <cellStyle name="Emphasis 2" xfId="111"/>
    <cellStyle name="Emphasis 3" xfId="112"/>
    <cellStyle name="Empty" xfId="10506"/>
    <cellStyle name="Enter Currency (0)" xfId="10507"/>
    <cellStyle name="Enter Currency (2)" xfId="10508"/>
    <cellStyle name="Enter Units (0)" xfId="10509"/>
    <cellStyle name="Enter Units (1)" xfId="10510"/>
    <cellStyle name="Enter Units (2)" xfId="10511"/>
    <cellStyle name="Entered" xfId="10512"/>
    <cellStyle name="Error_Checks" xfId="10513"/>
    <cellStyle name="Euro" xfId="113"/>
    <cellStyle name="Euro 2" xfId="10514"/>
    <cellStyle name="Example Heading" xfId="10515"/>
    <cellStyle name="Explanatory Text 2" xfId="114"/>
    <cellStyle name="Explanatory Text 2 2" xfId="10516"/>
    <cellStyle name="Explanatory Text 3" xfId="10517"/>
    <cellStyle name="Explanatory Text 4" xfId="10518"/>
    <cellStyle name="Explanatory Text 5" xfId="10519"/>
    <cellStyle name="Explanatory Text 6" xfId="10520"/>
    <cellStyle name="EY House" xfId="10521"/>
    <cellStyle name="EY House 2" xfId="10522"/>
    <cellStyle name="EY%input" xfId="10523"/>
    <cellStyle name="EY0dp" xfId="10524"/>
    <cellStyle name="EY2dp" xfId="10525"/>
    <cellStyle name="EYColumnHeading" xfId="10526"/>
    <cellStyle name="EYColumnHeading 10" xfId="10527"/>
    <cellStyle name="EYColumnHeading 11" xfId="10528"/>
    <cellStyle name="EYColumnHeading 12" xfId="10529"/>
    <cellStyle name="EYColumnHeading 13" xfId="10530"/>
    <cellStyle name="EYColumnHeading 14" xfId="10531"/>
    <cellStyle name="EYColumnHeading 15" xfId="10532"/>
    <cellStyle name="EYColumnHeading 16" xfId="10533"/>
    <cellStyle name="EYColumnHeading 17" xfId="10534"/>
    <cellStyle name="EYColumnHeading 2" xfId="10535"/>
    <cellStyle name="EYColumnHeading 3" xfId="10536"/>
    <cellStyle name="EYColumnHeading 4" xfId="10537"/>
    <cellStyle name="EYColumnHeading 5" xfId="10538"/>
    <cellStyle name="EYColumnHeading 6" xfId="10539"/>
    <cellStyle name="EYColumnHeading 7" xfId="10540"/>
    <cellStyle name="EYColumnHeading 8" xfId="10541"/>
    <cellStyle name="EYColumnHeading 9" xfId="10542"/>
    <cellStyle name="EYtext" xfId="10543"/>
    <cellStyle name="FAS Input Currency" xfId="10544"/>
    <cellStyle name="FAS Input Date" xfId="10545"/>
    <cellStyle name="FAS Input Multiple" xfId="10546"/>
    <cellStyle name="FAS Input Number" xfId="10547"/>
    <cellStyle name="FAS Input Percentage" xfId="10548"/>
    <cellStyle name="FAS Input Title / Name" xfId="10549"/>
    <cellStyle name="FAS Input Year" xfId="10550"/>
    <cellStyle name="Fix0" xfId="10551"/>
    <cellStyle name="Fix2" xfId="10552"/>
    <cellStyle name="Fix4" xfId="10553"/>
    <cellStyle name="Fixed" xfId="115"/>
    <cellStyle name="Fixed 2" xfId="116"/>
    <cellStyle name="Flag" xfId="10554"/>
    <cellStyle name="Footer SBILogo1" xfId="10555"/>
    <cellStyle name="Footer SBILogo2" xfId="10556"/>
    <cellStyle name="Footnote" xfId="10557"/>
    <cellStyle name="Footnote Reference" xfId="10558"/>
    <cellStyle name="Footnote_7. Ass" xfId="10559"/>
    <cellStyle name="Forecast Currency" xfId="10560"/>
    <cellStyle name="Forecast Date" xfId="10561"/>
    <cellStyle name="Forecast Multiple" xfId="10562"/>
    <cellStyle name="Forecast Number" xfId="10563"/>
    <cellStyle name="Forecast Percentage" xfId="10564"/>
    <cellStyle name="Forecast Period Title" xfId="10565"/>
    <cellStyle name="Forecast Year" xfId="10566"/>
    <cellStyle name="Format" xfId="10567"/>
    <cellStyle name="Format 2" xfId="10568"/>
    <cellStyle name="fred" xfId="10569"/>
    <cellStyle name="Fred%" xfId="10570"/>
    <cellStyle name="GEN_Assumption" xfId="10571"/>
    <cellStyle name="General" xfId="10572"/>
    <cellStyle name="Gilsans" xfId="117"/>
    <cellStyle name="Gilsansl" xfId="118"/>
    <cellStyle name="Good 2" xfId="119"/>
    <cellStyle name="Good 2 2" xfId="10573"/>
    <cellStyle name="Good 3" xfId="10574"/>
    <cellStyle name="Good 4" xfId="10575"/>
    <cellStyle name="Good 5" xfId="10576"/>
    <cellStyle name="Good 6" xfId="10577"/>
    <cellStyle name="Grey" xfId="10578"/>
    <cellStyle name="Grey 2" xfId="10579"/>
    <cellStyle name="Hard Percent" xfId="10580"/>
    <cellStyle name="Hardcode" xfId="10581"/>
    <cellStyle name="Header" xfId="10582"/>
    <cellStyle name="Header - Page" xfId="10583"/>
    <cellStyle name="Header - Title" xfId="10584"/>
    <cellStyle name="Header - Year Row" xfId="10585"/>
    <cellStyle name="Header Draft Stamp" xfId="10586"/>
    <cellStyle name="Header_7. Ass" xfId="10587"/>
    <cellStyle name="Header0" xfId="10588"/>
    <cellStyle name="Header0 2" xfId="10589"/>
    <cellStyle name="Header1" xfId="10590"/>
    <cellStyle name="Header1 2" xfId="10591"/>
    <cellStyle name="Header1_6. Ass-Fin" xfId="10592"/>
    <cellStyle name="Header2" xfId="10593"/>
    <cellStyle name="Header2 10" xfId="10594"/>
    <cellStyle name="Header2 11" xfId="10595"/>
    <cellStyle name="Header2 12" xfId="10596"/>
    <cellStyle name="Header2 13" xfId="10597"/>
    <cellStyle name="Header2 14" xfId="10598"/>
    <cellStyle name="Header2 15" xfId="10599"/>
    <cellStyle name="Header2 16" xfId="10600"/>
    <cellStyle name="Header2 17" xfId="10601"/>
    <cellStyle name="Header2 18" xfId="10602"/>
    <cellStyle name="Header2 2" xfId="10603"/>
    <cellStyle name="Header2 2 10" xfId="10604"/>
    <cellStyle name="Header2 2 11" xfId="10605"/>
    <cellStyle name="Header2 2 12" xfId="10606"/>
    <cellStyle name="Header2 2 13" xfId="10607"/>
    <cellStyle name="Header2 2 14" xfId="10608"/>
    <cellStyle name="Header2 2 15" xfId="10609"/>
    <cellStyle name="Header2 2 16" xfId="10610"/>
    <cellStyle name="Header2 2 17" xfId="10611"/>
    <cellStyle name="Header2 2 2" xfId="10612"/>
    <cellStyle name="Header2 2 3" xfId="10613"/>
    <cellStyle name="Header2 2 4" xfId="10614"/>
    <cellStyle name="Header2 2 5" xfId="10615"/>
    <cellStyle name="Header2 2 6" xfId="10616"/>
    <cellStyle name="Header2 2 7" xfId="10617"/>
    <cellStyle name="Header2 2 8" xfId="10618"/>
    <cellStyle name="Header2 2 9" xfId="10619"/>
    <cellStyle name="Header2 3" xfId="10620"/>
    <cellStyle name="Header2 4" xfId="10621"/>
    <cellStyle name="Header2 5" xfId="10622"/>
    <cellStyle name="Header2 6" xfId="10623"/>
    <cellStyle name="Header2 7" xfId="10624"/>
    <cellStyle name="Header2 8" xfId="10625"/>
    <cellStyle name="Header2 9" xfId="10626"/>
    <cellStyle name="Header2_6. Ass-Fin" xfId="10627"/>
    <cellStyle name="Header3" xfId="10628"/>
    <cellStyle name="Header4" xfId="10629"/>
    <cellStyle name="Header5" xfId="10630"/>
    <cellStyle name="Heading" xfId="120"/>
    <cellStyle name="Heading 1 10" xfId="10631"/>
    <cellStyle name="Heading 1 11" xfId="10632"/>
    <cellStyle name="Heading 1 12" xfId="10633"/>
    <cellStyle name="Heading 1 13" xfId="10634"/>
    <cellStyle name="Heading 1 14" xfId="10635"/>
    <cellStyle name="Heading 1 15" xfId="10636"/>
    <cellStyle name="Heading 1 16" xfId="10637"/>
    <cellStyle name="Heading 1 17" xfId="10638"/>
    <cellStyle name="Heading 1 18" xfId="10639"/>
    <cellStyle name="Heading 1 19" xfId="10640"/>
    <cellStyle name="Heading 1 2" xfId="121"/>
    <cellStyle name="Heading 1 2 2" xfId="122"/>
    <cellStyle name="Heading 1 2 3" xfId="10641"/>
    <cellStyle name="Heading 1 2_Budgeting Model - Corporate - 2 Year - 091112" xfId="10642"/>
    <cellStyle name="Heading 1 3" xfId="123"/>
    <cellStyle name="Heading 1 3 2" xfId="10643"/>
    <cellStyle name="Heading 1 4" xfId="10644"/>
    <cellStyle name="Heading 1 5" xfId="10645"/>
    <cellStyle name="Heading 1 6" xfId="10646"/>
    <cellStyle name="Heading 1 7" xfId="10647"/>
    <cellStyle name="Heading 1 8" xfId="10648"/>
    <cellStyle name="Heading 1 9" xfId="10649"/>
    <cellStyle name="Heading 1 Above" xfId="10650"/>
    <cellStyle name="Heading 1 Number" xfId="10651"/>
    <cellStyle name="Heading 1 Text" xfId="10652"/>
    <cellStyle name="Heading 1." xfId="10653"/>
    <cellStyle name="Heading 1+" xfId="10654"/>
    <cellStyle name="Heading 10" xfId="10655"/>
    <cellStyle name="Heading 10 2" xfId="10656"/>
    <cellStyle name="Heading 10 2 2" xfId="10657"/>
    <cellStyle name="Heading 10 3" xfId="10658"/>
    <cellStyle name="Heading 11" xfId="10659"/>
    <cellStyle name="Heading 11 2" xfId="10660"/>
    <cellStyle name="Heading 11 2 2" xfId="10661"/>
    <cellStyle name="Heading 11 3" xfId="10662"/>
    <cellStyle name="Heading 12" xfId="10663"/>
    <cellStyle name="Heading 12 2" xfId="10664"/>
    <cellStyle name="Heading 13" xfId="10665"/>
    <cellStyle name="Heading 13 2" xfId="10666"/>
    <cellStyle name="Heading 14" xfId="10667"/>
    <cellStyle name="Heading 14 2" xfId="10668"/>
    <cellStyle name="Heading 15" xfId="10669"/>
    <cellStyle name="Heading 15 2" xfId="10670"/>
    <cellStyle name="Heading 16" xfId="10671"/>
    <cellStyle name="Heading 16 2" xfId="10672"/>
    <cellStyle name="Heading 2 10" xfId="10673"/>
    <cellStyle name="Heading 2 11" xfId="10674"/>
    <cellStyle name="Heading 2 12" xfId="10675"/>
    <cellStyle name="Heading 2 13" xfId="10676"/>
    <cellStyle name="Heading 2 14" xfId="10677"/>
    <cellStyle name="Heading 2 15" xfId="10678"/>
    <cellStyle name="Heading 2 16" xfId="10679"/>
    <cellStyle name="Heading 2 17" xfId="10680"/>
    <cellStyle name="Heading 2 18" xfId="10681"/>
    <cellStyle name="Heading 2 2" xfId="124"/>
    <cellStyle name="Heading 2 2 2" xfId="125"/>
    <cellStyle name="Heading 2 3" xfId="126"/>
    <cellStyle name="Heading 2 3 2" xfId="10682"/>
    <cellStyle name="Heading 2 4" xfId="10683"/>
    <cellStyle name="Heading 2 5" xfId="10684"/>
    <cellStyle name="Heading 2 6" xfId="10685"/>
    <cellStyle name="Heading 2 7" xfId="10686"/>
    <cellStyle name="Heading 2 8" xfId="10687"/>
    <cellStyle name="Heading 2 9" xfId="10688"/>
    <cellStyle name="Heading 2 Below" xfId="10689"/>
    <cellStyle name="Heading 2 Text" xfId="10690"/>
    <cellStyle name="Heading 2." xfId="10691"/>
    <cellStyle name="Heading 2+" xfId="10692"/>
    <cellStyle name="Heading 3 10" xfId="10693"/>
    <cellStyle name="Heading 3 11" xfId="10694"/>
    <cellStyle name="Heading 3 12" xfId="10695"/>
    <cellStyle name="Heading 3 13" xfId="10696"/>
    <cellStyle name="Heading 3 14" xfId="10697"/>
    <cellStyle name="Heading 3 15" xfId="10698"/>
    <cellStyle name="Heading 3 16" xfId="10699"/>
    <cellStyle name="Heading 3 17" xfId="10700"/>
    <cellStyle name="Heading 3 18" xfId="10701"/>
    <cellStyle name="Heading 3 2" xfId="127"/>
    <cellStyle name="Heading 3 2 2" xfId="128"/>
    <cellStyle name="Heading 3 2 2 2" xfId="10702"/>
    <cellStyle name="Heading 3 2 2 2 2" xfId="10703"/>
    <cellStyle name="Heading 3 2 2 2 2 2" xfId="10704"/>
    <cellStyle name="Heading 3 2 2 2 2 3" xfId="10705"/>
    <cellStyle name="Heading 3 2 2 2 2 4" xfId="10706"/>
    <cellStyle name="Heading 3 2 2 2 3" xfId="10707"/>
    <cellStyle name="Heading 3 2 2 2 4" xfId="10708"/>
    <cellStyle name="Heading 3 2 2 2 5" xfId="10709"/>
    <cellStyle name="Heading 3 2 2 2 6" xfId="10710"/>
    <cellStyle name="Heading 3 2 2 3" xfId="10711"/>
    <cellStyle name="Heading 3 2 2 3 2" xfId="10712"/>
    <cellStyle name="Heading 3 2 2 3 3" xfId="10713"/>
    <cellStyle name="Heading 3 2 2 3 4" xfId="10714"/>
    <cellStyle name="Heading 3 2 2 3 5" xfId="10715"/>
    <cellStyle name="Heading 3 2 2 4" xfId="10716"/>
    <cellStyle name="Heading 3 2 2 4 2" xfId="10717"/>
    <cellStyle name="Heading 3 2 2 4 3" xfId="10718"/>
    <cellStyle name="Heading 3 2 2 5" xfId="10719"/>
    <cellStyle name="Heading 3 2 2 5 2" xfId="10720"/>
    <cellStyle name="Heading 3 2 2 5 3" xfId="10721"/>
    <cellStyle name="Heading 3 2 2 6" xfId="10722"/>
    <cellStyle name="Heading 3 2 3" xfId="10723"/>
    <cellStyle name="Heading 3 2 3 2" xfId="10724"/>
    <cellStyle name="Heading 3 2 3 2 2" xfId="10725"/>
    <cellStyle name="Heading 3 2 3 2 3" xfId="10726"/>
    <cellStyle name="Heading 3 2 3 2 4" xfId="10727"/>
    <cellStyle name="Heading 3 2 3 3" xfId="10728"/>
    <cellStyle name="Heading 3 2 3 4" xfId="10729"/>
    <cellStyle name="Heading 3 2 3 5" xfId="10730"/>
    <cellStyle name="Heading 3 2 3 6" xfId="10731"/>
    <cellStyle name="Heading 3 2 4" xfId="10732"/>
    <cellStyle name="Heading 3 2 4 2" xfId="10733"/>
    <cellStyle name="Heading 3 2 4 3" xfId="10734"/>
    <cellStyle name="Heading 3 2 4 4" xfId="10735"/>
    <cellStyle name="Heading 3 2 4 5" xfId="10736"/>
    <cellStyle name="Heading 3 2 5" xfId="10737"/>
    <cellStyle name="Heading 3 2 5 2" xfId="10738"/>
    <cellStyle name="Heading 3 2 5 3" xfId="10739"/>
    <cellStyle name="Heading 3 2 6" xfId="10740"/>
    <cellStyle name="Heading 3 2 6 2" xfId="10741"/>
    <cellStyle name="Heading 3 2 6 3" xfId="10742"/>
    <cellStyle name="Heading 3 2 7" xfId="10743"/>
    <cellStyle name="Heading 3 3" xfId="129"/>
    <cellStyle name="Heading 3 3 2" xfId="10744"/>
    <cellStyle name="Heading 3 3 2 2" xfId="10745"/>
    <cellStyle name="Heading 3 3 3" xfId="10746"/>
    <cellStyle name="Heading 3 3 3 2" xfId="10747"/>
    <cellStyle name="Heading 3 3 4" xfId="10748"/>
    <cellStyle name="Heading 3 4" xfId="10749"/>
    <cellStyle name="Heading 3 4 2" xfId="10750"/>
    <cellStyle name="Heading 3 5" xfId="10751"/>
    <cellStyle name="Heading 3 6" xfId="10752"/>
    <cellStyle name="Heading 3 7" xfId="10753"/>
    <cellStyle name="Heading 3 8" xfId="10754"/>
    <cellStyle name="Heading 3 9" xfId="10755"/>
    <cellStyle name="Heading 3 Text" xfId="10756"/>
    <cellStyle name="Heading 3." xfId="10757"/>
    <cellStyle name="Heading 3+" xfId="10758"/>
    <cellStyle name="Heading 4 10" xfId="10759"/>
    <cellStyle name="Heading 4 11" xfId="10760"/>
    <cellStyle name="Heading 4 12" xfId="10761"/>
    <cellStyle name="Heading 4 13" xfId="10762"/>
    <cellStyle name="Heading 4 14" xfId="10763"/>
    <cellStyle name="Heading 4 15" xfId="10764"/>
    <cellStyle name="Heading 4 16" xfId="10765"/>
    <cellStyle name="Heading 4 17" xfId="10766"/>
    <cellStyle name="Heading 4 18" xfId="10767"/>
    <cellStyle name="Heading 4 2" xfId="130"/>
    <cellStyle name="Heading 4 2 2" xfId="131"/>
    <cellStyle name="Heading 4 3" xfId="132"/>
    <cellStyle name="Heading 4 3 2" xfId="10768"/>
    <cellStyle name="Heading 4 4" xfId="10769"/>
    <cellStyle name="Heading 4 5" xfId="10770"/>
    <cellStyle name="Heading 4 6" xfId="10771"/>
    <cellStyle name="Heading 4 7" xfId="10772"/>
    <cellStyle name="Heading 4 8" xfId="10773"/>
    <cellStyle name="Heading 4 9" xfId="10774"/>
    <cellStyle name="Heading 4." xfId="10775"/>
    <cellStyle name="Heading 5" xfId="10776"/>
    <cellStyle name="Heading 5 2" xfId="10777"/>
    <cellStyle name="Heading 5 2 2" xfId="10778"/>
    <cellStyle name="Heading 5 2 2 2" xfId="10779"/>
    <cellStyle name="Heading 5 2 3" xfId="10780"/>
    <cellStyle name="Heading 5 3" xfId="10781"/>
    <cellStyle name="Heading 5 3 2" xfId="10782"/>
    <cellStyle name="Heading 5 3 2 2" xfId="10783"/>
    <cellStyle name="Heading 5 3 3" xfId="10784"/>
    <cellStyle name="Heading 5 4" xfId="10785"/>
    <cellStyle name="Heading 5 4 2" xfId="10786"/>
    <cellStyle name="Heading 5 5" xfId="10787"/>
    <cellStyle name="Heading 6" xfId="10788"/>
    <cellStyle name="Heading 6 2" xfId="10789"/>
    <cellStyle name="Heading 6 2 2" xfId="10790"/>
    <cellStyle name="Heading 6 2 2 2" xfId="10791"/>
    <cellStyle name="Heading 6 2 3" xfId="10792"/>
    <cellStyle name="Heading 6 3" xfId="10793"/>
    <cellStyle name="Heading 6 3 2" xfId="10794"/>
    <cellStyle name="Heading 6 3 2 2" xfId="10795"/>
    <cellStyle name="Heading 6 3 3" xfId="10796"/>
    <cellStyle name="Heading 6 4" xfId="10797"/>
    <cellStyle name="Heading 6 4 2" xfId="10798"/>
    <cellStyle name="Heading 6 5" xfId="10799"/>
    <cellStyle name="Heading 7" xfId="10800"/>
    <cellStyle name="Heading 7 2" xfId="10801"/>
    <cellStyle name="Heading 7 2 2" xfId="10802"/>
    <cellStyle name="Heading 7 3" xfId="10803"/>
    <cellStyle name="Heading 8" xfId="10804"/>
    <cellStyle name="Heading 8 2" xfId="10805"/>
    <cellStyle name="Heading 8 2 2" xfId="10806"/>
    <cellStyle name="Heading 8 3" xfId="10807"/>
    <cellStyle name="Heading 9" xfId="10808"/>
    <cellStyle name="Heading 9 2" xfId="10809"/>
    <cellStyle name="Heading 9 2 2" xfId="10810"/>
    <cellStyle name="Heading 9 3" xfId="10811"/>
    <cellStyle name="Heading(4)" xfId="133"/>
    <cellStyle name="Heading1" xfId="10812"/>
    <cellStyle name="Heading1 2" xfId="10813"/>
    <cellStyle name="Heading2" xfId="134"/>
    <cellStyle name="Heading3" xfId="135"/>
    <cellStyle name="Heading4" xfId="10814"/>
    <cellStyle name="Heading4 2" xfId="10815"/>
    <cellStyle name="Heading4_7. Ass" xfId="10816"/>
    <cellStyle name="Headings" xfId="10817"/>
    <cellStyle name="Hidden" xfId="10818"/>
    <cellStyle name="HPproduct" xfId="10819"/>
    <cellStyle name="HPproduct 2" xfId="10820"/>
    <cellStyle name="Hyperlink 2" xfId="136"/>
    <cellStyle name="Hyperlink 2 2" xfId="10821"/>
    <cellStyle name="Hyperlink 3" xfId="10822"/>
    <cellStyle name="Hyperlink 4" xfId="10823"/>
    <cellStyle name="Hyperlink 4 2" xfId="10824"/>
    <cellStyle name="Hyperlink Arrow" xfId="137"/>
    <cellStyle name="Hyperlink Arrow." xfId="10825"/>
    <cellStyle name="Hyperlink Check" xfId="10826"/>
    <cellStyle name="Hyperlink Check." xfId="10827"/>
    <cellStyle name="Hyperlink Text" xfId="138"/>
    <cellStyle name="Hyperlink Text." xfId="10828"/>
    <cellStyle name="Hyperlink TOC 1." xfId="10829"/>
    <cellStyle name="Hyperlink TOC 2." xfId="10830"/>
    <cellStyle name="Hyperlink TOC 3." xfId="10831"/>
    <cellStyle name="Hyperlink TOC 4." xfId="10832"/>
    <cellStyle name="import" xfId="10833"/>
    <cellStyle name="import 2" xfId="10834"/>
    <cellStyle name="import 3" xfId="10835"/>
    <cellStyle name="import%" xfId="10836"/>
    <cellStyle name="import% 2" xfId="10837"/>
    <cellStyle name="import% 3" xfId="10838"/>
    <cellStyle name="import_ICRC Electricity model 1-1  (1 Feb 2003) " xfId="10839"/>
    <cellStyle name="Index" xfId="10840"/>
    <cellStyle name="INP_Background" xfId="10841"/>
    <cellStyle name="Input $" xfId="10842"/>
    <cellStyle name="Input $ 2" xfId="10843"/>
    <cellStyle name="Input $_6. Ass-Fin" xfId="10844"/>
    <cellStyle name="Input %" xfId="10845"/>
    <cellStyle name="Input [# - 00]" xfId="139"/>
    <cellStyle name="Input [#]" xfId="140"/>
    <cellStyle name="Input [% - 00]" xfId="141"/>
    <cellStyle name="Input [%]" xfId="142"/>
    <cellStyle name="Input [yellow]" xfId="10846"/>
    <cellStyle name="Input [yellow] 10" xfId="10847"/>
    <cellStyle name="Input [yellow] 11" xfId="10848"/>
    <cellStyle name="Input [yellow] 12" xfId="10849"/>
    <cellStyle name="Input [yellow] 13" xfId="10850"/>
    <cellStyle name="Input [yellow] 14" xfId="10851"/>
    <cellStyle name="Input [yellow] 2" xfId="10852"/>
    <cellStyle name="Input [yellow] 2 10" xfId="10853"/>
    <cellStyle name="Input [yellow] 2 11" xfId="10854"/>
    <cellStyle name="Input [yellow] 2 12" xfId="10855"/>
    <cellStyle name="Input [yellow] 2 13" xfId="10856"/>
    <cellStyle name="Input [yellow] 2 2" xfId="10857"/>
    <cellStyle name="Input [yellow] 2 3" xfId="10858"/>
    <cellStyle name="Input [yellow] 2 4" xfId="10859"/>
    <cellStyle name="Input [yellow] 2 5" xfId="10860"/>
    <cellStyle name="Input [yellow] 2 6" xfId="10861"/>
    <cellStyle name="Input [yellow] 2 7" xfId="10862"/>
    <cellStyle name="Input [yellow] 2 8" xfId="10863"/>
    <cellStyle name="Input [yellow] 2 9" xfId="10864"/>
    <cellStyle name="Input [yellow] 3" xfId="10865"/>
    <cellStyle name="Input [yellow] 4" xfId="10866"/>
    <cellStyle name="Input [yellow] 5" xfId="10867"/>
    <cellStyle name="Input [yellow] 6" xfId="10868"/>
    <cellStyle name="Input [yellow] 7" xfId="10869"/>
    <cellStyle name="Input [yellow] 8" xfId="10870"/>
    <cellStyle name="Input [yellow] 9" xfId="10871"/>
    <cellStyle name="Input 10" xfId="10872"/>
    <cellStyle name="Input 11" xfId="10873"/>
    <cellStyle name="Input 12" xfId="10874"/>
    <cellStyle name="Input 12 10" xfId="10875"/>
    <cellStyle name="Input 12 11" xfId="10876"/>
    <cellStyle name="Input 12 12" xfId="10877"/>
    <cellStyle name="Input 12 13" xfId="10878"/>
    <cellStyle name="Input 12 14" xfId="10879"/>
    <cellStyle name="Input 12 15" xfId="10880"/>
    <cellStyle name="Input 12 16" xfId="10881"/>
    <cellStyle name="Input 12 17" xfId="10882"/>
    <cellStyle name="Input 12 18" xfId="10883"/>
    <cellStyle name="Input 12 2" xfId="10884"/>
    <cellStyle name="Input 12 3" xfId="10885"/>
    <cellStyle name="Input 12 4" xfId="10886"/>
    <cellStyle name="Input 12 5" xfId="10887"/>
    <cellStyle name="Input 12 6" xfId="10888"/>
    <cellStyle name="Input 12 7" xfId="10889"/>
    <cellStyle name="Input 12 8" xfId="10890"/>
    <cellStyle name="Input 12 9" xfId="10891"/>
    <cellStyle name="Input 13" xfId="10892"/>
    <cellStyle name="Input 13 10" xfId="10893"/>
    <cellStyle name="Input 13 11" xfId="10894"/>
    <cellStyle name="Input 13 12" xfId="10895"/>
    <cellStyle name="Input 13 13" xfId="10896"/>
    <cellStyle name="Input 13 14" xfId="10897"/>
    <cellStyle name="Input 13 15" xfId="10898"/>
    <cellStyle name="Input 13 16" xfId="10899"/>
    <cellStyle name="Input 13 17" xfId="10900"/>
    <cellStyle name="Input 13 18" xfId="10901"/>
    <cellStyle name="Input 13 2" xfId="10902"/>
    <cellStyle name="Input 13 3" xfId="10903"/>
    <cellStyle name="Input 13 4" xfId="10904"/>
    <cellStyle name="Input 13 5" xfId="10905"/>
    <cellStyle name="Input 13 6" xfId="10906"/>
    <cellStyle name="Input 13 7" xfId="10907"/>
    <cellStyle name="Input 13 8" xfId="10908"/>
    <cellStyle name="Input 13 9" xfId="10909"/>
    <cellStyle name="Input 2" xfId="143"/>
    <cellStyle name="Input 2 10" xfId="10910"/>
    <cellStyle name="Input 2 10 2" xfId="10911"/>
    <cellStyle name="Input 2 10 2 2" xfId="10912"/>
    <cellStyle name="Input 2 10 2 3" xfId="10913"/>
    <cellStyle name="Input 2 10 2 4" xfId="10914"/>
    <cellStyle name="Input 2 10 2 5" xfId="10915"/>
    <cellStyle name="Input 2 10 2 6" xfId="10916"/>
    <cellStyle name="Input 2 10 2 7" xfId="10917"/>
    <cellStyle name="Input 2 10 3" xfId="10918"/>
    <cellStyle name="Input 2 10 4" xfId="10919"/>
    <cellStyle name="Input 2 10 5" xfId="10920"/>
    <cellStyle name="Input 2 11" xfId="10921"/>
    <cellStyle name="Input 2 11 2" xfId="10922"/>
    <cellStyle name="Input 2 11 2 2" xfId="10923"/>
    <cellStyle name="Input 2 11 2 3" xfId="10924"/>
    <cellStyle name="Input 2 11 2 4" xfId="10925"/>
    <cellStyle name="Input 2 11 2 5" xfId="10926"/>
    <cellStyle name="Input 2 11 2 6" xfId="10927"/>
    <cellStyle name="Input 2 11 2 7" xfId="10928"/>
    <cellStyle name="Input 2 11 3" xfId="10929"/>
    <cellStyle name="Input 2 11 4" xfId="10930"/>
    <cellStyle name="Input 2 11 5" xfId="10931"/>
    <cellStyle name="Input 2 12" xfId="10932"/>
    <cellStyle name="Input 2 12 2" xfId="10933"/>
    <cellStyle name="Input 2 12 2 2" xfId="10934"/>
    <cellStyle name="Input 2 12 2 3" xfId="10935"/>
    <cellStyle name="Input 2 12 2 4" xfId="10936"/>
    <cellStyle name="Input 2 12 2 5" xfId="10937"/>
    <cellStyle name="Input 2 12 2 6" xfId="10938"/>
    <cellStyle name="Input 2 12 2 7" xfId="10939"/>
    <cellStyle name="Input 2 12 3" xfId="10940"/>
    <cellStyle name="Input 2 12 4" xfId="10941"/>
    <cellStyle name="Input 2 12 5" xfId="10942"/>
    <cellStyle name="Input 2 13" xfId="10943"/>
    <cellStyle name="Input 2 13 2" xfId="10944"/>
    <cellStyle name="Input 2 13 2 2" xfId="10945"/>
    <cellStyle name="Input 2 13 2 3" xfId="10946"/>
    <cellStyle name="Input 2 13 2 4" xfId="10947"/>
    <cellStyle name="Input 2 13 2 5" xfId="10948"/>
    <cellStyle name="Input 2 13 2 6" xfId="10949"/>
    <cellStyle name="Input 2 13 2 7" xfId="10950"/>
    <cellStyle name="Input 2 13 3" xfId="10951"/>
    <cellStyle name="Input 2 13 4" xfId="10952"/>
    <cellStyle name="Input 2 13 5" xfId="10953"/>
    <cellStyle name="Input 2 14" xfId="10954"/>
    <cellStyle name="Input 2 14 2" xfId="10955"/>
    <cellStyle name="Input 2 14 3" xfId="10956"/>
    <cellStyle name="Input 2 14 4" xfId="10957"/>
    <cellStyle name="Input 2 14 5" xfId="10958"/>
    <cellStyle name="Input 2 14 6" xfId="10959"/>
    <cellStyle name="Input 2 14 7" xfId="10960"/>
    <cellStyle name="Input 2 14 8" xfId="10961"/>
    <cellStyle name="Input 2 15" xfId="10962"/>
    <cellStyle name="Input 2 15 2" xfId="10963"/>
    <cellStyle name="Input 2 15 3" xfId="10964"/>
    <cellStyle name="Input 2 15 4" xfId="10965"/>
    <cellStyle name="Input 2 15 5" xfId="10966"/>
    <cellStyle name="Input 2 15 6" xfId="10967"/>
    <cellStyle name="Input 2 15 7" xfId="10968"/>
    <cellStyle name="Input 2 16" xfId="10969"/>
    <cellStyle name="Input 2 16 2" xfId="10970"/>
    <cellStyle name="Input 2 16 3" xfId="10971"/>
    <cellStyle name="Input 2 16 4" xfId="10972"/>
    <cellStyle name="Input 2 16 5" xfId="10973"/>
    <cellStyle name="Input 2 17" xfId="10974"/>
    <cellStyle name="Input 2 17 2" xfId="10975"/>
    <cellStyle name="Input 2 17 3" xfId="10976"/>
    <cellStyle name="Input 2 17 4" xfId="10977"/>
    <cellStyle name="Input 2 17 5" xfId="10978"/>
    <cellStyle name="Input 2 18" xfId="10979"/>
    <cellStyle name="Input 2 18 2" xfId="10980"/>
    <cellStyle name="Input 2 18 3" xfId="10981"/>
    <cellStyle name="Input 2 18 4" xfId="10982"/>
    <cellStyle name="Input 2 18 5" xfId="10983"/>
    <cellStyle name="Input 2 19" xfId="10984"/>
    <cellStyle name="Input 2 2" xfId="10985"/>
    <cellStyle name="Input 2 2 10" xfId="10986"/>
    <cellStyle name="Input 2 2 10 2" xfId="10987"/>
    <cellStyle name="Input 2 2 10 2 2" xfId="10988"/>
    <cellStyle name="Input 2 2 10 2 3" xfId="10989"/>
    <cellStyle name="Input 2 2 10 2 4" xfId="10990"/>
    <cellStyle name="Input 2 2 10 2 5" xfId="10991"/>
    <cellStyle name="Input 2 2 10 2 6" xfId="10992"/>
    <cellStyle name="Input 2 2 10 2 7" xfId="10993"/>
    <cellStyle name="Input 2 2 10 3" xfId="10994"/>
    <cellStyle name="Input 2 2 10 4" xfId="10995"/>
    <cellStyle name="Input 2 2 10 5" xfId="10996"/>
    <cellStyle name="Input 2 2 11" xfId="10997"/>
    <cellStyle name="Input 2 2 11 2" xfId="10998"/>
    <cellStyle name="Input 2 2 11 2 2" xfId="10999"/>
    <cellStyle name="Input 2 2 11 2 3" xfId="11000"/>
    <cellStyle name="Input 2 2 11 2 4" xfId="11001"/>
    <cellStyle name="Input 2 2 11 2 5" xfId="11002"/>
    <cellStyle name="Input 2 2 11 2 6" xfId="11003"/>
    <cellStyle name="Input 2 2 11 2 7" xfId="11004"/>
    <cellStyle name="Input 2 2 11 3" xfId="11005"/>
    <cellStyle name="Input 2 2 11 4" xfId="11006"/>
    <cellStyle name="Input 2 2 11 5" xfId="11007"/>
    <cellStyle name="Input 2 2 12" xfId="11008"/>
    <cellStyle name="Input 2 2 12 2" xfId="11009"/>
    <cellStyle name="Input 2 2 12 3" xfId="11010"/>
    <cellStyle name="Input 2 2 12 4" xfId="11011"/>
    <cellStyle name="Input 2 2 12 5" xfId="11012"/>
    <cellStyle name="Input 2 2 12 6" xfId="11013"/>
    <cellStyle name="Input 2 2 12 7" xfId="11014"/>
    <cellStyle name="Input 2 2 12 8" xfId="11015"/>
    <cellStyle name="Input 2 2 13" xfId="11016"/>
    <cellStyle name="Input 2 2 13 2" xfId="11017"/>
    <cellStyle name="Input 2 2 13 3" xfId="11018"/>
    <cellStyle name="Input 2 2 13 4" xfId="11019"/>
    <cellStyle name="Input 2 2 13 5" xfId="11020"/>
    <cellStyle name="Input 2 2 13 6" xfId="11021"/>
    <cellStyle name="Input 2 2 13 7" xfId="11022"/>
    <cellStyle name="Input 2 2 14" xfId="11023"/>
    <cellStyle name="Input 2 2 14 2" xfId="11024"/>
    <cellStyle name="Input 2 2 14 3" xfId="11025"/>
    <cellStyle name="Input 2 2 14 4" xfId="11026"/>
    <cellStyle name="Input 2 2 14 5" xfId="11027"/>
    <cellStyle name="Input 2 2 15" xfId="11028"/>
    <cellStyle name="Input 2 2 15 2" xfId="11029"/>
    <cellStyle name="Input 2 2 15 3" xfId="11030"/>
    <cellStyle name="Input 2 2 15 4" xfId="11031"/>
    <cellStyle name="Input 2 2 15 5" xfId="11032"/>
    <cellStyle name="Input 2 2 16" xfId="11033"/>
    <cellStyle name="Input 2 2 16 2" xfId="11034"/>
    <cellStyle name="Input 2 2 16 3" xfId="11035"/>
    <cellStyle name="Input 2 2 16 4" xfId="11036"/>
    <cellStyle name="Input 2 2 16 5" xfId="11037"/>
    <cellStyle name="Input 2 2 17" xfId="11038"/>
    <cellStyle name="Input 2 2 17 2" xfId="11039"/>
    <cellStyle name="Input 2 2 17 3" xfId="11040"/>
    <cellStyle name="Input 2 2 17 4" xfId="11041"/>
    <cellStyle name="Input 2 2 17 5" xfId="11042"/>
    <cellStyle name="Input 2 2 18" xfId="11043"/>
    <cellStyle name="Input 2 2 19" xfId="11044"/>
    <cellStyle name="Input 2 2 2" xfId="11045"/>
    <cellStyle name="Input 2 2 2 10" xfId="11046"/>
    <cellStyle name="Input 2 2 2 10 2" xfId="11047"/>
    <cellStyle name="Input 2 2 2 10 3" xfId="11048"/>
    <cellStyle name="Input 2 2 2 10 4" xfId="11049"/>
    <cellStyle name="Input 2 2 2 10 5" xfId="11050"/>
    <cellStyle name="Input 2 2 2 10 6" xfId="11051"/>
    <cellStyle name="Input 2 2 2 10 7" xfId="11052"/>
    <cellStyle name="Input 2 2 2 10 8" xfId="11053"/>
    <cellStyle name="Input 2 2 2 11" xfId="11054"/>
    <cellStyle name="Input 2 2 2 11 2" xfId="11055"/>
    <cellStyle name="Input 2 2 2 11 3" xfId="11056"/>
    <cellStyle name="Input 2 2 2 11 4" xfId="11057"/>
    <cellStyle name="Input 2 2 2 11 5" xfId="11058"/>
    <cellStyle name="Input 2 2 2 11 6" xfId="11059"/>
    <cellStyle name="Input 2 2 2 11 7" xfId="11060"/>
    <cellStyle name="Input 2 2 2 12" xfId="11061"/>
    <cellStyle name="Input 2 2 2 12 2" xfId="11062"/>
    <cellStyle name="Input 2 2 2 12 3" xfId="11063"/>
    <cellStyle name="Input 2 2 2 12 4" xfId="11064"/>
    <cellStyle name="Input 2 2 2 12 5" xfId="11065"/>
    <cellStyle name="Input 2 2 2 13" xfId="11066"/>
    <cellStyle name="Input 2 2 2 13 2" xfId="11067"/>
    <cellStyle name="Input 2 2 2 13 3" xfId="11068"/>
    <cellStyle name="Input 2 2 2 13 4" xfId="11069"/>
    <cellStyle name="Input 2 2 2 13 5" xfId="11070"/>
    <cellStyle name="Input 2 2 2 14" xfId="11071"/>
    <cellStyle name="Input 2 2 2 14 2" xfId="11072"/>
    <cellStyle name="Input 2 2 2 14 3" xfId="11073"/>
    <cellStyle name="Input 2 2 2 14 4" xfId="11074"/>
    <cellStyle name="Input 2 2 2 14 5" xfId="11075"/>
    <cellStyle name="Input 2 2 2 15" xfId="11076"/>
    <cellStyle name="Input 2 2 2 15 2" xfId="11077"/>
    <cellStyle name="Input 2 2 2 15 3" xfId="11078"/>
    <cellStyle name="Input 2 2 2 15 4" xfId="11079"/>
    <cellStyle name="Input 2 2 2 15 5" xfId="11080"/>
    <cellStyle name="Input 2 2 2 16" xfId="11081"/>
    <cellStyle name="Input 2 2 2 17" xfId="11082"/>
    <cellStyle name="Input 2 2 2 18" xfId="11083"/>
    <cellStyle name="Input 2 2 2 2" xfId="11084"/>
    <cellStyle name="Input 2 2 2 2 10" xfId="11085"/>
    <cellStyle name="Input 2 2 2 2 10 2" xfId="11086"/>
    <cellStyle name="Input 2 2 2 2 10 3" xfId="11087"/>
    <cellStyle name="Input 2 2 2 2 10 4" xfId="11088"/>
    <cellStyle name="Input 2 2 2 2 10 5" xfId="11089"/>
    <cellStyle name="Input 2 2 2 2 10 6" xfId="11090"/>
    <cellStyle name="Input 2 2 2 2 10 7" xfId="11091"/>
    <cellStyle name="Input 2 2 2 2 11" xfId="11092"/>
    <cellStyle name="Input 2 2 2 2 11 2" xfId="11093"/>
    <cellStyle name="Input 2 2 2 2 11 3" xfId="11094"/>
    <cellStyle name="Input 2 2 2 2 11 4" xfId="11095"/>
    <cellStyle name="Input 2 2 2 2 11 5" xfId="11096"/>
    <cellStyle name="Input 2 2 2 2 12" xfId="11097"/>
    <cellStyle name="Input 2 2 2 2 12 2" xfId="11098"/>
    <cellStyle name="Input 2 2 2 2 12 3" xfId="11099"/>
    <cellStyle name="Input 2 2 2 2 12 4" xfId="11100"/>
    <cellStyle name="Input 2 2 2 2 12 5" xfId="11101"/>
    <cellStyle name="Input 2 2 2 2 13" xfId="11102"/>
    <cellStyle name="Input 2 2 2 2 13 2" xfId="11103"/>
    <cellStyle name="Input 2 2 2 2 13 3" xfId="11104"/>
    <cellStyle name="Input 2 2 2 2 13 4" xfId="11105"/>
    <cellStyle name="Input 2 2 2 2 13 5" xfId="11106"/>
    <cellStyle name="Input 2 2 2 2 14" xfId="11107"/>
    <cellStyle name="Input 2 2 2 2 14 2" xfId="11108"/>
    <cellStyle name="Input 2 2 2 2 14 3" xfId="11109"/>
    <cellStyle name="Input 2 2 2 2 14 4" xfId="11110"/>
    <cellStyle name="Input 2 2 2 2 14 5" xfId="11111"/>
    <cellStyle name="Input 2 2 2 2 15" xfId="11112"/>
    <cellStyle name="Input 2 2 2 2 15 2" xfId="11113"/>
    <cellStyle name="Input 2 2 2 2 15 3" xfId="11114"/>
    <cellStyle name="Input 2 2 2 2 15 4" xfId="11115"/>
    <cellStyle name="Input 2 2 2 2 15 5" xfId="11116"/>
    <cellStyle name="Input 2 2 2 2 16" xfId="11117"/>
    <cellStyle name="Input 2 2 2 2 16 2" xfId="11118"/>
    <cellStyle name="Input 2 2 2 2 16 3" xfId="11119"/>
    <cellStyle name="Input 2 2 2 2 16 4" xfId="11120"/>
    <cellStyle name="Input 2 2 2 2 16 5" xfId="11121"/>
    <cellStyle name="Input 2 2 2 2 17" xfId="11122"/>
    <cellStyle name="Input 2 2 2 2 17 2" xfId="11123"/>
    <cellStyle name="Input 2 2 2 2 17 3" xfId="11124"/>
    <cellStyle name="Input 2 2 2 2 17 4" xfId="11125"/>
    <cellStyle name="Input 2 2 2 2 17 5" xfId="11126"/>
    <cellStyle name="Input 2 2 2 2 18" xfId="11127"/>
    <cellStyle name="Input 2 2 2 2 2" xfId="11128"/>
    <cellStyle name="Input 2 2 2 2 2 10" xfId="11129"/>
    <cellStyle name="Input 2 2 2 2 2 10 2" xfId="11130"/>
    <cellStyle name="Input 2 2 2 2 2 10 3" xfId="11131"/>
    <cellStyle name="Input 2 2 2 2 2 10 4" xfId="11132"/>
    <cellStyle name="Input 2 2 2 2 2 10 5" xfId="11133"/>
    <cellStyle name="Input 2 2 2 2 2 11" xfId="11134"/>
    <cellStyle name="Input 2 2 2 2 2 11 2" xfId="11135"/>
    <cellStyle name="Input 2 2 2 2 2 11 3" xfId="11136"/>
    <cellStyle name="Input 2 2 2 2 2 11 4" xfId="11137"/>
    <cellStyle name="Input 2 2 2 2 2 11 5" xfId="11138"/>
    <cellStyle name="Input 2 2 2 2 2 12" xfId="11139"/>
    <cellStyle name="Input 2 2 2 2 2 12 2" xfId="11140"/>
    <cellStyle name="Input 2 2 2 2 2 12 3" xfId="11141"/>
    <cellStyle name="Input 2 2 2 2 2 12 4" xfId="11142"/>
    <cellStyle name="Input 2 2 2 2 2 12 5" xfId="11143"/>
    <cellStyle name="Input 2 2 2 2 2 13" xfId="11144"/>
    <cellStyle name="Input 2 2 2 2 2 13 2" xfId="11145"/>
    <cellStyle name="Input 2 2 2 2 2 13 3" xfId="11146"/>
    <cellStyle name="Input 2 2 2 2 2 13 4" xfId="11147"/>
    <cellStyle name="Input 2 2 2 2 2 13 5" xfId="11148"/>
    <cellStyle name="Input 2 2 2 2 2 14" xfId="11149"/>
    <cellStyle name="Input 2 2 2 2 2 14 2" xfId="11150"/>
    <cellStyle name="Input 2 2 2 2 2 14 3" xfId="11151"/>
    <cellStyle name="Input 2 2 2 2 2 14 4" xfId="11152"/>
    <cellStyle name="Input 2 2 2 2 2 14 5" xfId="11153"/>
    <cellStyle name="Input 2 2 2 2 2 15" xfId="11154"/>
    <cellStyle name="Input 2 2 2 2 2 15 2" xfId="11155"/>
    <cellStyle name="Input 2 2 2 2 2 15 3" xfId="11156"/>
    <cellStyle name="Input 2 2 2 2 2 15 4" xfId="11157"/>
    <cellStyle name="Input 2 2 2 2 2 15 5" xfId="11158"/>
    <cellStyle name="Input 2 2 2 2 2 16" xfId="11159"/>
    <cellStyle name="Input 2 2 2 2 2 16 2" xfId="11160"/>
    <cellStyle name="Input 2 2 2 2 2 16 3" xfId="11161"/>
    <cellStyle name="Input 2 2 2 2 2 16 4" xfId="11162"/>
    <cellStyle name="Input 2 2 2 2 2 16 5" xfId="11163"/>
    <cellStyle name="Input 2 2 2 2 2 17" xfId="11164"/>
    <cellStyle name="Input 2 2 2 2 2 17 2" xfId="11165"/>
    <cellStyle name="Input 2 2 2 2 2 17 3" xfId="11166"/>
    <cellStyle name="Input 2 2 2 2 2 17 4" xfId="11167"/>
    <cellStyle name="Input 2 2 2 2 2 17 5" xfId="11168"/>
    <cellStyle name="Input 2 2 2 2 2 18" xfId="11169"/>
    <cellStyle name="Input 2 2 2 2 2 2" xfId="11170"/>
    <cellStyle name="Input 2 2 2 2 2 2 10" xfId="11171"/>
    <cellStyle name="Input 2 2 2 2 2 2 2" xfId="11172"/>
    <cellStyle name="Input 2 2 2 2 2 2 2 2" xfId="11173"/>
    <cellStyle name="Input 2 2 2 2 2 2 2 2 2" xfId="11174"/>
    <cellStyle name="Input 2 2 2 2 2 2 2 2 3" xfId="11175"/>
    <cellStyle name="Input 2 2 2 2 2 2 2 2 4" xfId="11176"/>
    <cellStyle name="Input 2 2 2 2 2 2 2 2 5" xfId="11177"/>
    <cellStyle name="Input 2 2 2 2 2 2 2 2 6" xfId="11178"/>
    <cellStyle name="Input 2 2 2 2 2 2 2 2 7" xfId="11179"/>
    <cellStyle name="Input 2 2 2 2 2 2 2 3" xfId="11180"/>
    <cellStyle name="Input 2 2 2 2 2 2 2 4" xfId="11181"/>
    <cellStyle name="Input 2 2 2 2 2 2 3" xfId="11182"/>
    <cellStyle name="Input 2 2 2 2 2 2 3 2" xfId="11183"/>
    <cellStyle name="Input 2 2 2 2 2 2 3 2 2" xfId="11184"/>
    <cellStyle name="Input 2 2 2 2 2 2 3 2 3" xfId="11185"/>
    <cellStyle name="Input 2 2 2 2 2 2 3 2 4" xfId="11186"/>
    <cellStyle name="Input 2 2 2 2 2 2 3 2 5" xfId="11187"/>
    <cellStyle name="Input 2 2 2 2 2 2 3 2 6" xfId="11188"/>
    <cellStyle name="Input 2 2 2 2 2 2 3 2 7" xfId="11189"/>
    <cellStyle name="Input 2 2 2 2 2 2 3 3" xfId="11190"/>
    <cellStyle name="Input 2 2 2 2 2 2 3 4" xfId="11191"/>
    <cellStyle name="Input 2 2 2 2 2 2 4" xfId="11192"/>
    <cellStyle name="Input 2 2 2 2 2 2 4 2" xfId="11193"/>
    <cellStyle name="Input 2 2 2 2 2 2 4 2 2" xfId="11194"/>
    <cellStyle name="Input 2 2 2 2 2 2 4 2 3" xfId="11195"/>
    <cellStyle name="Input 2 2 2 2 2 2 4 2 4" xfId="11196"/>
    <cellStyle name="Input 2 2 2 2 2 2 4 2 5" xfId="11197"/>
    <cellStyle name="Input 2 2 2 2 2 2 4 2 6" xfId="11198"/>
    <cellStyle name="Input 2 2 2 2 2 2 4 2 7" xfId="11199"/>
    <cellStyle name="Input 2 2 2 2 2 2 4 3" xfId="11200"/>
    <cellStyle name="Input 2 2 2 2 2 2 4 4" xfId="11201"/>
    <cellStyle name="Input 2 2 2 2 2 2 5" xfId="11202"/>
    <cellStyle name="Input 2 2 2 2 2 2 5 2" xfId="11203"/>
    <cellStyle name="Input 2 2 2 2 2 2 5 3" xfId="11204"/>
    <cellStyle name="Input 2 2 2 2 2 2 5 4" xfId="11205"/>
    <cellStyle name="Input 2 2 2 2 2 2 5 5" xfId="11206"/>
    <cellStyle name="Input 2 2 2 2 2 2 5 6" xfId="11207"/>
    <cellStyle name="Input 2 2 2 2 2 2 5 7" xfId="11208"/>
    <cellStyle name="Input 2 2 2 2 2 2 5 8" xfId="11209"/>
    <cellStyle name="Input 2 2 2 2 2 2 6" xfId="11210"/>
    <cellStyle name="Input 2 2 2 2 2 2 6 2" xfId="11211"/>
    <cellStyle name="Input 2 2 2 2 2 2 6 3" xfId="11212"/>
    <cellStyle name="Input 2 2 2 2 2 2 6 4" xfId="11213"/>
    <cellStyle name="Input 2 2 2 2 2 2 6 5" xfId="11214"/>
    <cellStyle name="Input 2 2 2 2 2 2 6 6" xfId="11215"/>
    <cellStyle name="Input 2 2 2 2 2 2 6 7" xfId="11216"/>
    <cellStyle name="Input 2 2 2 2 2 2 7" xfId="11217"/>
    <cellStyle name="Input 2 2 2 2 2 2 8" xfId="11218"/>
    <cellStyle name="Input 2 2 2 2 2 2 9" xfId="11219"/>
    <cellStyle name="Input 2 2 2 2 2 3" xfId="11220"/>
    <cellStyle name="Input 2 2 2 2 2 3 2" xfId="11221"/>
    <cellStyle name="Input 2 2 2 2 2 3 2 2" xfId="11222"/>
    <cellStyle name="Input 2 2 2 2 2 3 2 3" xfId="11223"/>
    <cellStyle name="Input 2 2 2 2 2 3 2 4" xfId="11224"/>
    <cellStyle name="Input 2 2 2 2 2 3 2 5" xfId="11225"/>
    <cellStyle name="Input 2 2 2 2 2 3 2 6" xfId="11226"/>
    <cellStyle name="Input 2 2 2 2 2 3 2 7" xfId="11227"/>
    <cellStyle name="Input 2 2 2 2 2 3 3" xfId="11228"/>
    <cellStyle name="Input 2 2 2 2 2 3 4" xfId="11229"/>
    <cellStyle name="Input 2 2 2 2 2 3 5" xfId="11230"/>
    <cellStyle name="Input 2 2 2 2 2 4" xfId="11231"/>
    <cellStyle name="Input 2 2 2 2 2 4 2" xfId="11232"/>
    <cellStyle name="Input 2 2 2 2 2 4 2 2" xfId="11233"/>
    <cellStyle name="Input 2 2 2 2 2 4 2 3" xfId="11234"/>
    <cellStyle name="Input 2 2 2 2 2 4 2 4" xfId="11235"/>
    <cellStyle name="Input 2 2 2 2 2 4 2 5" xfId="11236"/>
    <cellStyle name="Input 2 2 2 2 2 4 2 6" xfId="11237"/>
    <cellStyle name="Input 2 2 2 2 2 4 2 7" xfId="11238"/>
    <cellStyle name="Input 2 2 2 2 2 4 3" xfId="11239"/>
    <cellStyle name="Input 2 2 2 2 2 4 4" xfId="11240"/>
    <cellStyle name="Input 2 2 2 2 2 4 5" xfId="11241"/>
    <cellStyle name="Input 2 2 2 2 2 5" xfId="11242"/>
    <cellStyle name="Input 2 2 2 2 2 5 2" xfId="11243"/>
    <cellStyle name="Input 2 2 2 2 2 5 2 2" xfId="11244"/>
    <cellStyle name="Input 2 2 2 2 2 5 2 3" xfId="11245"/>
    <cellStyle name="Input 2 2 2 2 2 5 2 4" xfId="11246"/>
    <cellStyle name="Input 2 2 2 2 2 5 2 5" xfId="11247"/>
    <cellStyle name="Input 2 2 2 2 2 5 2 6" xfId="11248"/>
    <cellStyle name="Input 2 2 2 2 2 5 2 7" xfId="11249"/>
    <cellStyle name="Input 2 2 2 2 2 5 3" xfId="11250"/>
    <cellStyle name="Input 2 2 2 2 2 5 4" xfId="11251"/>
    <cellStyle name="Input 2 2 2 2 2 5 5" xfId="11252"/>
    <cellStyle name="Input 2 2 2 2 2 6" xfId="11253"/>
    <cellStyle name="Input 2 2 2 2 2 6 2" xfId="11254"/>
    <cellStyle name="Input 2 2 2 2 2 6 3" xfId="11255"/>
    <cellStyle name="Input 2 2 2 2 2 6 4" xfId="11256"/>
    <cellStyle name="Input 2 2 2 2 2 6 5" xfId="11257"/>
    <cellStyle name="Input 2 2 2 2 2 6 6" xfId="11258"/>
    <cellStyle name="Input 2 2 2 2 2 6 7" xfId="11259"/>
    <cellStyle name="Input 2 2 2 2 2 6 8" xfId="11260"/>
    <cellStyle name="Input 2 2 2 2 2 7" xfId="11261"/>
    <cellStyle name="Input 2 2 2 2 2 7 2" xfId="11262"/>
    <cellStyle name="Input 2 2 2 2 2 7 3" xfId="11263"/>
    <cellStyle name="Input 2 2 2 2 2 7 4" xfId="11264"/>
    <cellStyle name="Input 2 2 2 2 2 7 5" xfId="11265"/>
    <cellStyle name="Input 2 2 2 2 2 7 6" xfId="11266"/>
    <cellStyle name="Input 2 2 2 2 2 7 7" xfId="11267"/>
    <cellStyle name="Input 2 2 2 2 2 8" xfId="11268"/>
    <cellStyle name="Input 2 2 2 2 2 8 2" xfId="11269"/>
    <cellStyle name="Input 2 2 2 2 2 8 3" xfId="11270"/>
    <cellStyle name="Input 2 2 2 2 2 8 4" xfId="11271"/>
    <cellStyle name="Input 2 2 2 2 2 8 5" xfId="11272"/>
    <cellStyle name="Input 2 2 2 2 2 9" xfId="11273"/>
    <cellStyle name="Input 2 2 2 2 2 9 2" xfId="11274"/>
    <cellStyle name="Input 2 2 2 2 2 9 3" xfId="11275"/>
    <cellStyle name="Input 2 2 2 2 2 9 4" xfId="11276"/>
    <cellStyle name="Input 2 2 2 2 2 9 5" xfId="11277"/>
    <cellStyle name="Input 2 2 2 2 3" xfId="11278"/>
    <cellStyle name="Input 2 2 2 2 3 10" xfId="11279"/>
    <cellStyle name="Input 2 2 2 2 3 2" xfId="11280"/>
    <cellStyle name="Input 2 2 2 2 3 2 2" xfId="11281"/>
    <cellStyle name="Input 2 2 2 2 3 2 2 2" xfId="11282"/>
    <cellStyle name="Input 2 2 2 2 3 2 2 3" xfId="11283"/>
    <cellStyle name="Input 2 2 2 2 3 2 2 4" xfId="11284"/>
    <cellStyle name="Input 2 2 2 2 3 2 2 5" xfId="11285"/>
    <cellStyle name="Input 2 2 2 2 3 2 2 6" xfId="11286"/>
    <cellStyle name="Input 2 2 2 2 3 2 2 7" xfId="11287"/>
    <cellStyle name="Input 2 2 2 2 3 2 3" xfId="11288"/>
    <cellStyle name="Input 2 2 2 2 3 2 4" xfId="11289"/>
    <cellStyle name="Input 2 2 2 2 3 3" xfId="11290"/>
    <cellStyle name="Input 2 2 2 2 3 3 2" xfId="11291"/>
    <cellStyle name="Input 2 2 2 2 3 3 2 2" xfId="11292"/>
    <cellStyle name="Input 2 2 2 2 3 3 2 3" xfId="11293"/>
    <cellStyle name="Input 2 2 2 2 3 3 2 4" xfId="11294"/>
    <cellStyle name="Input 2 2 2 2 3 3 2 5" xfId="11295"/>
    <cellStyle name="Input 2 2 2 2 3 3 2 6" xfId="11296"/>
    <cellStyle name="Input 2 2 2 2 3 3 2 7" xfId="11297"/>
    <cellStyle name="Input 2 2 2 2 3 3 3" xfId="11298"/>
    <cellStyle name="Input 2 2 2 2 3 3 4" xfId="11299"/>
    <cellStyle name="Input 2 2 2 2 3 4" xfId="11300"/>
    <cellStyle name="Input 2 2 2 2 3 4 2" xfId="11301"/>
    <cellStyle name="Input 2 2 2 2 3 4 2 2" xfId="11302"/>
    <cellStyle name="Input 2 2 2 2 3 4 2 3" xfId="11303"/>
    <cellStyle name="Input 2 2 2 2 3 4 2 4" xfId="11304"/>
    <cellStyle name="Input 2 2 2 2 3 4 2 5" xfId="11305"/>
    <cellStyle name="Input 2 2 2 2 3 4 2 6" xfId="11306"/>
    <cellStyle name="Input 2 2 2 2 3 4 2 7" xfId="11307"/>
    <cellStyle name="Input 2 2 2 2 3 4 3" xfId="11308"/>
    <cellStyle name="Input 2 2 2 2 3 4 4" xfId="11309"/>
    <cellStyle name="Input 2 2 2 2 3 5" xfId="11310"/>
    <cellStyle name="Input 2 2 2 2 3 5 2" xfId="11311"/>
    <cellStyle name="Input 2 2 2 2 3 5 3" xfId="11312"/>
    <cellStyle name="Input 2 2 2 2 3 5 4" xfId="11313"/>
    <cellStyle name="Input 2 2 2 2 3 5 5" xfId="11314"/>
    <cellStyle name="Input 2 2 2 2 3 5 6" xfId="11315"/>
    <cellStyle name="Input 2 2 2 2 3 5 7" xfId="11316"/>
    <cellStyle name="Input 2 2 2 2 3 5 8" xfId="11317"/>
    <cellStyle name="Input 2 2 2 2 3 6" xfId="11318"/>
    <cellStyle name="Input 2 2 2 2 3 6 2" xfId="11319"/>
    <cellStyle name="Input 2 2 2 2 3 6 3" xfId="11320"/>
    <cellStyle name="Input 2 2 2 2 3 6 4" xfId="11321"/>
    <cellStyle name="Input 2 2 2 2 3 6 5" xfId="11322"/>
    <cellStyle name="Input 2 2 2 2 3 6 6" xfId="11323"/>
    <cellStyle name="Input 2 2 2 2 3 6 7" xfId="11324"/>
    <cellStyle name="Input 2 2 2 2 3 7" xfId="11325"/>
    <cellStyle name="Input 2 2 2 2 3 8" xfId="11326"/>
    <cellStyle name="Input 2 2 2 2 3 9" xfId="11327"/>
    <cellStyle name="Input 2 2 2 2 4" xfId="11328"/>
    <cellStyle name="Input 2 2 2 2 4 10" xfId="11329"/>
    <cellStyle name="Input 2 2 2 2 4 2" xfId="11330"/>
    <cellStyle name="Input 2 2 2 2 4 2 2" xfId="11331"/>
    <cellStyle name="Input 2 2 2 2 4 2 2 2" xfId="11332"/>
    <cellStyle name="Input 2 2 2 2 4 2 2 3" xfId="11333"/>
    <cellStyle name="Input 2 2 2 2 4 2 2 4" xfId="11334"/>
    <cellStyle name="Input 2 2 2 2 4 2 2 5" xfId="11335"/>
    <cellStyle name="Input 2 2 2 2 4 2 2 6" xfId="11336"/>
    <cellStyle name="Input 2 2 2 2 4 2 2 7" xfId="11337"/>
    <cellStyle name="Input 2 2 2 2 4 2 3" xfId="11338"/>
    <cellStyle name="Input 2 2 2 2 4 2 4" xfId="11339"/>
    <cellStyle name="Input 2 2 2 2 4 3" xfId="11340"/>
    <cellStyle name="Input 2 2 2 2 4 3 2" xfId="11341"/>
    <cellStyle name="Input 2 2 2 2 4 3 2 2" xfId="11342"/>
    <cellStyle name="Input 2 2 2 2 4 3 2 3" xfId="11343"/>
    <cellStyle name="Input 2 2 2 2 4 3 2 4" xfId="11344"/>
    <cellStyle name="Input 2 2 2 2 4 3 2 5" xfId="11345"/>
    <cellStyle name="Input 2 2 2 2 4 3 2 6" xfId="11346"/>
    <cellStyle name="Input 2 2 2 2 4 3 2 7" xfId="11347"/>
    <cellStyle name="Input 2 2 2 2 4 3 3" xfId="11348"/>
    <cellStyle name="Input 2 2 2 2 4 3 4" xfId="11349"/>
    <cellStyle name="Input 2 2 2 2 4 4" xfId="11350"/>
    <cellStyle name="Input 2 2 2 2 4 4 2" xfId="11351"/>
    <cellStyle name="Input 2 2 2 2 4 4 2 2" xfId="11352"/>
    <cellStyle name="Input 2 2 2 2 4 4 2 3" xfId="11353"/>
    <cellStyle name="Input 2 2 2 2 4 4 2 4" xfId="11354"/>
    <cellStyle name="Input 2 2 2 2 4 4 2 5" xfId="11355"/>
    <cellStyle name="Input 2 2 2 2 4 4 2 6" xfId="11356"/>
    <cellStyle name="Input 2 2 2 2 4 4 2 7" xfId="11357"/>
    <cellStyle name="Input 2 2 2 2 4 4 3" xfId="11358"/>
    <cellStyle name="Input 2 2 2 2 4 4 4" xfId="11359"/>
    <cellStyle name="Input 2 2 2 2 4 5" xfId="11360"/>
    <cellStyle name="Input 2 2 2 2 4 5 2" xfId="11361"/>
    <cellStyle name="Input 2 2 2 2 4 5 3" xfId="11362"/>
    <cellStyle name="Input 2 2 2 2 4 5 4" xfId="11363"/>
    <cellStyle name="Input 2 2 2 2 4 5 5" xfId="11364"/>
    <cellStyle name="Input 2 2 2 2 4 5 6" xfId="11365"/>
    <cellStyle name="Input 2 2 2 2 4 5 7" xfId="11366"/>
    <cellStyle name="Input 2 2 2 2 4 5 8" xfId="11367"/>
    <cellStyle name="Input 2 2 2 2 4 6" xfId="11368"/>
    <cellStyle name="Input 2 2 2 2 4 6 2" xfId="11369"/>
    <cellStyle name="Input 2 2 2 2 4 6 3" xfId="11370"/>
    <cellStyle name="Input 2 2 2 2 4 6 4" xfId="11371"/>
    <cellStyle name="Input 2 2 2 2 4 6 5" xfId="11372"/>
    <cellStyle name="Input 2 2 2 2 4 6 6" xfId="11373"/>
    <cellStyle name="Input 2 2 2 2 4 6 7" xfId="11374"/>
    <cellStyle name="Input 2 2 2 2 4 7" xfId="11375"/>
    <cellStyle name="Input 2 2 2 2 4 8" xfId="11376"/>
    <cellStyle name="Input 2 2 2 2 4 9" xfId="11377"/>
    <cellStyle name="Input 2 2 2 2 5" xfId="11378"/>
    <cellStyle name="Input 2 2 2 2 5 2" xfId="11379"/>
    <cellStyle name="Input 2 2 2 2 5 2 2" xfId="11380"/>
    <cellStyle name="Input 2 2 2 2 5 2 3" xfId="11381"/>
    <cellStyle name="Input 2 2 2 2 5 2 4" xfId="11382"/>
    <cellStyle name="Input 2 2 2 2 5 2 5" xfId="11383"/>
    <cellStyle name="Input 2 2 2 2 5 2 6" xfId="11384"/>
    <cellStyle name="Input 2 2 2 2 5 2 7" xfId="11385"/>
    <cellStyle name="Input 2 2 2 2 5 3" xfId="11386"/>
    <cellStyle name="Input 2 2 2 2 5 4" xfId="11387"/>
    <cellStyle name="Input 2 2 2 2 5 5" xfId="11388"/>
    <cellStyle name="Input 2 2 2 2 6" xfId="11389"/>
    <cellStyle name="Input 2 2 2 2 6 2" xfId="11390"/>
    <cellStyle name="Input 2 2 2 2 6 2 2" xfId="11391"/>
    <cellStyle name="Input 2 2 2 2 6 2 3" xfId="11392"/>
    <cellStyle name="Input 2 2 2 2 6 2 4" xfId="11393"/>
    <cellStyle name="Input 2 2 2 2 6 2 5" xfId="11394"/>
    <cellStyle name="Input 2 2 2 2 6 2 6" xfId="11395"/>
    <cellStyle name="Input 2 2 2 2 6 2 7" xfId="11396"/>
    <cellStyle name="Input 2 2 2 2 6 3" xfId="11397"/>
    <cellStyle name="Input 2 2 2 2 6 4" xfId="11398"/>
    <cellStyle name="Input 2 2 2 2 6 5" xfId="11399"/>
    <cellStyle name="Input 2 2 2 2 7" xfId="11400"/>
    <cellStyle name="Input 2 2 2 2 7 2" xfId="11401"/>
    <cellStyle name="Input 2 2 2 2 7 2 2" xfId="11402"/>
    <cellStyle name="Input 2 2 2 2 7 2 3" xfId="11403"/>
    <cellStyle name="Input 2 2 2 2 7 2 4" xfId="11404"/>
    <cellStyle name="Input 2 2 2 2 7 2 5" xfId="11405"/>
    <cellStyle name="Input 2 2 2 2 7 2 6" xfId="11406"/>
    <cellStyle name="Input 2 2 2 2 7 2 7" xfId="11407"/>
    <cellStyle name="Input 2 2 2 2 7 3" xfId="11408"/>
    <cellStyle name="Input 2 2 2 2 7 4" xfId="11409"/>
    <cellStyle name="Input 2 2 2 2 7 5" xfId="11410"/>
    <cellStyle name="Input 2 2 2 2 8" xfId="11411"/>
    <cellStyle name="Input 2 2 2 2 8 2" xfId="11412"/>
    <cellStyle name="Input 2 2 2 2 8 2 2" xfId="11413"/>
    <cellStyle name="Input 2 2 2 2 8 2 3" xfId="11414"/>
    <cellStyle name="Input 2 2 2 2 8 2 4" xfId="11415"/>
    <cellStyle name="Input 2 2 2 2 8 2 5" xfId="11416"/>
    <cellStyle name="Input 2 2 2 2 8 2 6" xfId="11417"/>
    <cellStyle name="Input 2 2 2 2 8 2 7" xfId="11418"/>
    <cellStyle name="Input 2 2 2 2 8 3" xfId="11419"/>
    <cellStyle name="Input 2 2 2 2 8 4" xfId="11420"/>
    <cellStyle name="Input 2 2 2 2 8 5" xfId="11421"/>
    <cellStyle name="Input 2 2 2 2 9" xfId="11422"/>
    <cellStyle name="Input 2 2 2 2 9 2" xfId="11423"/>
    <cellStyle name="Input 2 2 2 2 9 3" xfId="11424"/>
    <cellStyle name="Input 2 2 2 2 9 4" xfId="11425"/>
    <cellStyle name="Input 2 2 2 2 9 5" xfId="11426"/>
    <cellStyle name="Input 2 2 2 2 9 6" xfId="11427"/>
    <cellStyle name="Input 2 2 2 2 9 7" xfId="11428"/>
    <cellStyle name="Input 2 2 2 2 9 8" xfId="11429"/>
    <cellStyle name="Input 2 2 2 3" xfId="11430"/>
    <cellStyle name="Input 2 2 2 3 10" xfId="11431"/>
    <cellStyle name="Input 2 2 2 3 10 2" xfId="11432"/>
    <cellStyle name="Input 2 2 2 3 10 3" xfId="11433"/>
    <cellStyle name="Input 2 2 2 3 10 4" xfId="11434"/>
    <cellStyle name="Input 2 2 2 3 10 5" xfId="11435"/>
    <cellStyle name="Input 2 2 2 3 11" xfId="11436"/>
    <cellStyle name="Input 2 2 2 3 11 2" xfId="11437"/>
    <cellStyle name="Input 2 2 2 3 11 3" xfId="11438"/>
    <cellStyle name="Input 2 2 2 3 11 4" xfId="11439"/>
    <cellStyle name="Input 2 2 2 3 11 5" xfId="11440"/>
    <cellStyle name="Input 2 2 2 3 12" xfId="11441"/>
    <cellStyle name="Input 2 2 2 3 12 2" xfId="11442"/>
    <cellStyle name="Input 2 2 2 3 12 3" xfId="11443"/>
    <cellStyle name="Input 2 2 2 3 12 4" xfId="11444"/>
    <cellStyle name="Input 2 2 2 3 12 5" xfId="11445"/>
    <cellStyle name="Input 2 2 2 3 13" xfId="11446"/>
    <cellStyle name="Input 2 2 2 3 13 2" xfId="11447"/>
    <cellStyle name="Input 2 2 2 3 13 3" xfId="11448"/>
    <cellStyle name="Input 2 2 2 3 13 4" xfId="11449"/>
    <cellStyle name="Input 2 2 2 3 13 5" xfId="11450"/>
    <cellStyle name="Input 2 2 2 3 14" xfId="11451"/>
    <cellStyle name="Input 2 2 2 3 14 2" xfId="11452"/>
    <cellStyle name="Input 2 2 2 3 14 3" xfId="11453"/>
    <cellStyle name="Input 2 2 2 3 14 4" xfId="11454"/>
    <cellStyle name="Input 2 2 2 3 14 5" xfId="11455"/>
    <cellStyle name="Input 2 2 2 3 15" xfId="11456"/>
    <cellStyle name="Input 2 2 2 3 15 2" xfId="11457"/>
    <cellStyle name="Input 2 2 2 3 15 3" xfId="11458"/>
    <cellStyle name="Input 2 2 2 3 15 4" xfId="11459"/>
    <cellStyle name="Input 2 2 2 3 15 5" xfId="11460"/>
    <cellStyle name="Input 2 2 2 3 16" xfId="11461"/>
    <cellStyle name="Input 2 2 2 3 16 2" xfId="11462"/>
    <cellStyle name="Input 2 2 2 3 16 3" xfId="11463"/>
    <cellStyle name="Input 2 2 2 3 16 4" xfId="11464"/>
    <cellStyle name="Input 2 2 2 3 16 5" xfId="11465"/>
    <cellStyle name="Input 2 2 2 3 17" xfId="11466"/>
    <cellStyle name="Input 2 2 2 3 17 2" xfId="11467"/>
    <cellStyle name="Input 2 2 2 3 17 3" xfId="11468"/>
    <cellStyle name="Input 2 2 2 3 17 4" xfId="11469"/>
    <cellStyle name="Input 2 2 2 3 17 5" xfId="11470"/>
    <cellStyle name="Input 2 2 2 3 18" xfId="11471"/>
    <cellStyle name="Input 2 2 2 3 2" xfId="11472"/>
    <cellStyle name="Input 2 2 2 3 2 10" xfId="11473"/>
    <cellStyle name="Input 2 2 2 3 2 2" xfId="11474"/>
    <cellStyle name="Input 2 2 2 3 2 2 2" xfId="11475"/>
    <cellStyle name="Input 2 2 2 3 2 2 2 2" xfId="11476"/>
    <cellStyle name="Input 2 2 2 3 2 2 2 3" xfId="11477"/>
    <cellStyle name="Input 2 2 2 3 2 2 2 4" xfId="11478"/>
    <cellStyle name="Input 2 2 2 3 2 2 2 5" xfId="11479"/>
    <cellStyle name="Input 2 2 2 3 2 2 2 6" xfId="11480"/>
    <cellStyle name="Input 2 2 2 3 2 2 2 7" xfId="11481"/>
    <cellStyle name="Input 2 2 2 3 2 2 3" xfId="11482"/>
    <cellStyle name="Input 2 2 2 3 2 2 4" xfId="11483"/>
    <cellStyle name="Input 2 2 2 3 2 3" xfId="11484"/>
    <cellStyle name="Input 2 2 2 3 2 3 2" xfId="11485"/>
    <cellStyle name="Input 2 2 2 3 2 3 2 2" xfId="11486"/>
    <cellStyle name="Input 2 2 2 3 2 3 2 3" xfId="11487"/>
    <cellStyle name="Input 2 2 2 3 2 3 2 4" xfId="11488"/>
    <cellStyle name="Input 2 2 2 3 2 3 2 5" xfId="11489"/>
    <cellStyle name="Input 2 2 2 3 2 3 2 6" xfId="11490"/>
    <cellStyle name="Input 2 2 2 3 2 3 2 7" xfId="11491"/>
    <cellStyle name="Input 2 2 2 3 2 3 3" xfId="11492"/>
    <cellStyle name="Input 2 2 2 3 2 3 4" xfId="11493"/>
    <cellStyle name="Input 2 2 2 3 2 4" xfId="11494"/>
    <cellStyle name="Input 2 2 2 3 2 4 2" xfId="11495"/>
    <cellStyle name="Input 2 2 2 3 2 4 2 2" xfId="11496"/>
    <cellStyle name="Input 2 2 2 3 2 4 2 3" xfId="11497"/>
    <cellStyle name="Input 2 2 2 3 2 4 2 4" xfId="11498"/>
    <cellStyle name="Input 2 2 2 3 2 4 2 5" xfId="11499"/>
    <cellStyle name="Input 2 2 2 3 2 4 2 6" xfId="11500"/>
    <cellStyle name="Input 2 2 2 3 2 4 2 7" xfId="11501"/>
    <cellStyle name="Input 2 2 2 3 2 4 3" xfId="11502"/>
    <cellStyle name="Input 2 2 2 3 2 4 4" xfId="11503"/>
    <cellStyle name="Input 2 2 2 3 2 5" xfId="11504"/>
    <cellStyle name="Input 2 2 2 3 2 5 2" xfId="11505"/>
    <cellStyle name="Input 2 2 2 3 2 5 3" xfId="11506"/>
    <cellStyle name="Input 2 2 2 3 2 5 4" xfId="11507"/>
    <cellStyle name="Input 2 2 2 3 2 5 5" xfId="11508"/>
    <cellStyle name="Input 2 2 2 3 2 5 6" xfId="11509"/>
    <cellStyle name="Input 2 2 2 3 2 5 7" xfId="11510"/>
    <cellStyle name="Input 2 2 2 3 2 5 8" xfId="11511"/>
    <cellStyle name="Input 2 2 2 3 2 6" xfId="11512"/>
    <cellStyle name="Input 2 2 2 3 2 6 2" xfId="11513"/>
    <cellStyle name="Input 2 2 2 3 2 6 3" xfId="11514"/>
    <cellStyle name="Input 2 2 2 3 2 6 4" xfId="11515"/>
    <cellStyle name="Input 2 2 2 3 2 6 5" xfId="11516"/>
    <cellStyle name="Input 2 2 2 3 2 6 6" xfId="11517"/>
    <cellStyle name="Input 2 2 2 3 2 6 7" xfId="11518"/>
    <cellStyle name="Input 2 2 2 3 2 7" xfId="11519"/>
    <cellStyle name="Input 2 2 2 3 2 8" xfId="11520"/>
    <cellStyle name="Input 2 2 2 3 2 9" xfId="11521"/>
    <cellStyle name="Input 2 2 2 3 3" xfId="11522"/>
    <cellStyle name="Input 2 2 2 3 3 2" xfId="11523"/>
    <cellStyle name="Input 2 2 2 3 3 2 2" xfId="11524"/>
    <cellStyle name="Input 2 2 2 3 3 2 3" xfId="11525"/>
    <cellStyle name="Input 2 2 2 3 3 2 4" xfId="11526"/>
    <cellStyle name="Input 2 2 2 3 3 2 5" xfId="11527"/>
    <cellStyle name="Input 2 2 2 3 3 2 6" xfId="11528"/>
    <cellStyle name="Input 2 2 2 3 3 2 7" xfId="11529"/>
    <cellStyle name="Input 2 2 2 3 3 3" xfId="11530"/>
    <cellStyle name="Input 2 2 2 3 3 4" xfId="11531"/>
    <cellStyle name="Input 2 2 2 3 3 5" xfId="11532"/>
    <cellStyle name="Input 2 2 2 3 4" xfId="11533"/>
    <cellStyle name="Input 2 2 2 3 4 2" xfId="11534"/>
    <cellStyle name="Input 2 2 2 3 4 2 2" xfId="11535"/>
    <cellStyle name="Input 2 2 2 3 4 2 3" xfId="11536"/>
    <cellStyle name="Input 2 2 2 3 4 2 4" xfId="11537"/>
    <cellStyle name="Input 2 2 2 3 4 2 5" xfId="11538"/>
    <cellStyle name="Input 2 2 2 3 4 2 6" xfId="11539"/>
    <cellStyle name="Input 2 2 2 3 4 2 7" xfId="11540"/>
    <cellStyle name="Input 2 2 2 3 4 3" xfId="11541"/>
    <cellStyle name="Input 2 2 2 3 4 4" xfId="11542"/>
    <cellStyle name="Input 2 2 2 3 4 5" xfId="11543"/>
    <cellStyle name="Input 2 2 2 3 5" xfId="11544"/>
    <cellStyle name="Input 2 2 2 3 5 2" xfId="11545"/>
    <cellStyle name="Input 2 2 2 3 5 2 2" xfId="11546"/>
    <cellStyle name="Input 2 2 2 3 5 2 3" xfId="11547"/>
    <cellStyle name="Input 2 2 2 3 5 2 4" xfId="11548"/>
    <cellStyle name="Input 2 2 2 3 5 2 5" xfId="11549"/>
    <cellStyle name="Input 2 2 2 3 5 2 6" xfId="11550"/>
    <cellStyle name="Input 2 2 2 3 5 2 7" xfId="11551"/>
    <cellStyle name="Input 2 2 2 3 5 3" xfId="11552"/>
    <cellStyle name="Input 2 2 2 3 5 4" xfId="11553"/>
    <cellStyle name="Input 2 2 2 3 5 5" xfId="11554"/>
    <cellStyle name="Input 2 2 2 3 6" xfId="11555"/>
    <cellStyle name="Input 2 2 2 3 6 2" xfId="11556"/>
    <cellStyle name="Input 2 2 2 3 6 3" xfId="11557"/>
    <cellStyle name="Input 2 2 2 3 6 4" xfId="11558"/>
    <cellStyle name="Input 2 2 2 3 6 5" xfId="11559"/>
    <cellStyle name="Input 2 2 2 3 6 6" xfId="11560"/>
    <cellStyle name="Input 2 2 2 3 6 7" xfId="11561"/>
    <cellStyle name="Input 2 2 2 3 6 8" xfId="11562"/>
    <cellStyle name="Input 2 2 2 3 7" xfId="11563"/>
    <cellStyle name="Input 2 2 2 3 7 2" xfId="11564"/>
    <cellStyle name="Input 2 2 2 3 7 3" xfId="11565"/>
    <cellStyle name="Input 2 2 2 3 7 4" xfId="11566"/>
    <cellStyle name="Input 2 2 2 3 7 5" xfId="11567"/>
    <cellStyle name="Input 2 2 2 3 7 6" xfId="11568"/>
    <cellStyle name="Input 2 2 2 3 7 7" xfId="11569"/>
    <cellStyle name="Input 2 2 2 3 8" xfId="11570"/>
    <cellStyle name="Input 2 2 2 3 8 2" xfId="11571"/>
    <cellStyle name="Input 2 2 2 3 8 3" xfId="11572"/>
    <cellStyle name="Input 2 2 2 3 8 4" xfId="11573"/>
    <cellStyle name="Input 2 2 2 3 8 5" xfId="11574"/>
    <cellStyle name="Input 2 2 2 3 9" xfId="11575"/>
    <cellStyle name="Input 2 2 2 3 9 2" xfId="11576"/>
    <cellStyle name="Input 2 2 2 3 9 3" xfId="11577"/>
    <cellStyle name="Input 2 2 2 3 9 4" xfId="11578"/>
    <cellStyle name="Input 2 2 2 3 9 5" xfId="11579"/>
    <cellStyle name="Input 2 2 2 4" xfId="11580"/>
    <cellStyle name="Input 2 2 2 4 10" xfId="11581"/>
    <cellStyle name="Input 2 2 2 4 2" xfId="11582"/>
    <cellStyle name="Input 2 2 2 4 2 2" xfId="11583"/>
    <cellStyle name="Input 2 2 2 4 2 2 2" xfId="11584"/>
    <cellStyle name="Input 2 2 2 4 2 2 3" xfId="11585"/>
    <cellStyle name="Input 2 2 2 4 2 2 4" xfId="11586"/>
    <cellStyle name="Input 2 2 2 4 2 2 5" xfId="11587"/>
    <cellStyle name="Input 2 2 2 4 2 2 6" xfId="11588"/>
    <cellStyle name="Input 2 2 2 4 2 2 7" xfId="11589"/>
    <cellStyle name="Input 2 2 2 4 2 3" xfId="11590"/>
    <cellStyle name="Input 2 2 2 4 2 4" xfId="11591"/>
    <cellStyle name="Input 2 2 2 4 3" xfId="11592"/>
    <cellStyle name="Input 2 2 2 4 3 2" xfId="11593"/>
    <cellStyle name="Input 2 2 2 4 3 2 2" xfId="11594"/>
    <cellStyle name="Input 2 2 2 4 3 2 3" xfId="11595"/>
    <cellStyle name="Input 2 2 2 4 3 2 4" xfId="11596"/>
    <cellStyle name="Input 2 2 2 4 3 2 5" xfId="11597"/>
    <cellStyle name="Input 2 2 2 4 3 2 6" xfId="11598"/>
    <cellStyle name="Input 2 2 2 4 3 2 7" xfId="11599"/>
    <cellStyle name="Input 2 2 2 4 3 3" xfId="11600"/>
    <cellStyle name="Input 2 2 2 4 3 4" xfId="11601"/>
    <cellStyle name="Input 2 2 2 4 4" xfId="11602"/>
    <cellStyle name="Input 2 2 2 4 4 2" xfId="11603"/>
    <cellStyle name="Input 2 2 2 4 4 2 2" xfId="11604"/>
    <cellStyle name="Input 2 2 2 4 4 2 3" xfId="11605"/>
    <cellStyle name="Input 2 2 2 4 4 2 4" xfId="11606"/>
    <cellStyle name="Input 2 2 2 4 4 2 5" xfId="11607"/>
    <cellStyle name="Input 2 2 2 4 4 2 6" xfId="11608"/>
    <cellStyle name="Input 2 2 2 4 4 2 7" xfId="11609"/>
    <cellStyle name="Input 2 2 2 4 4 3" xfId="11610"/>
    <cellStyle name="Input 2 2 2 4 4 4" xfId="11611"/>
    <cellStyle name="Input 2 2 2 4 5" xfId="11612"/>
    <cellStyle name="Input 2 2 2 4 5 2" xfId="11613"/>
    <cellStyle name="Input 2 2 2 4 5 3" xfId="11614"/>
    <cellStyle name="Input 2 2 2 4 5 4" xfId="11615"/>
    <cellStyle name="Input 2 2 2 4 5 5" xfId="11616"/>
    <cellStyle name="Input 2 2 2 4 5 6" xfId="11617"/>
    <cellStyle name="Input 2 2 2 4 5 7" xfId="11618"/>
    <cellStyle name="Input 2 2 2 4 5 8" xfId="11619"/>
    <cellStyle name="Input 2 2 2 4 6" xfId="11620"/>
    <cellStyle name="Input 2 2 2 4 6 2" xfId="11621"/>
    <cellStyle name="Input 2 2 2 4 6 3" xfId="11622"/>
    <cellStyle name="Input 2 2 2 4 6 4" xfId="11623"/>
    <cellStyle name="Input 2 2 2 4 6 5" xfId="11624"/>
    <cellStyle name="Input 2 2 2 4 6 6" xfId="11625"/>
    <cellStyle name="Input 2 2 2 4 6 7" xfId="11626"/>
    <cellStyle name="Input 2 2 2 4 7" xfId="11627"/>
    <cellStyle name="Input 2 2 2 4 8" xfId="11628"/>
    <cellStyle name="Input 2 2 2 4 9" xfId="11629"/>
    <cellStyle name="Input 2 2 2 5" xfId="11630"/>
    <cellStyle name="Input 2 2 2 5 10" xfId="11631"/>
    <cellStyle name="Input 2 2 2 5 2" xfId="11632"/>
    <cellStyle name="Input 2 2 2 5 2 2" xfId="11633"/>
    <cellStyle name="Input 2 2 2 5 2 2 2" xfId="11634"/>
    <cellStyle name="Input 2 2 2 5 2 2 3" xfId="11635"/>
    <cellStyle name="Input 2 2 2 5 2 2 4" xfId="11636"/>
    <cellStyle name="Input 2 2 2 5 2 2 5" xfId="11637"/>
    <cellStyle name="Input 2 2 2 5 2 2 6" xfId="11638"/>
    <cellStyle name="Input 2 2 2 5 2 2 7" xfId="11639"/>
    <cellStyle name="Input 2 2 2 5 2 3" xfId="11640"/>
    <cellStyle name="Input 2 2 2 5 2 4" xfId="11641"/>
    <cellStyle name="Input 2 2 2 5 3" xfId="11642"/>
    <cellStyle name="Input 2 2 2 5 3 2" xfId="11643"/>
    <cellStyle name="Input 2 2 2 5 3 2 2" xfId="11644"/>
    <cellStyle name="Input 2 2 2 5 3 2 3" xfId="11645"/>
    <cellStyle name="Input 2 2 2 5 3 2 4" xfId="11646"/>
    <cellStyle name="Input 2 2 2 5 3 2 5" xfId="11647"/>
    <cellStyle name="Input 2 2 2 5 3 2 6" xfId="11648"/>
    <cellStyle name="Input 2 2 2 5 3 2 7" xfId="11649"/>
    <cellStyle name="Input 2 2 2 5 3 3" xfId="11650"/>
    <cellStyle name="Input 2 2 2 5 3 4" xfId="11651"/>
    <cellStyle name="Input 2 2 2 5 4" xfId="11652"/>
    <cellStyle name="Input 2 2 2 5 4 2" xfId="11653"/>
    <cellStyle name="Input 2 2 2 5 4 2 2" xfId="11654"/>
    <cellStyle name="Input 2 2 2 5 4 2 3" xfId="11655"/>
    <cellStyle name="Input 2 2 2 5 4 2 4" xfId="11656"/>
    <cellStyle name="Input 2 2 2 5 4 2 5" xfId="11657"/>
    <cellStyle name="Input 2 2 2 5 4 2 6" xfId="11658"/>
    <cellStyle name="Input 2 2 2 5 4 2 7" xfId="11659"/>
    <cellStyle name="Input 2 2 2 5 4 3" xfId="11660"/>
    <cellStyle name="Input 2 2 2 5 4 4" xfId="11661"/>
    <cellStyle name="Input 2 2 2 5 5" xfId="11662"/>
    <cellStyle name="Input 2 2 2 5 5 2" xfId="11663"/>
    <cellStyle name="Input 2 2 2 5 5 3" xfId="11664"/>
    <cellStyle name="Input 2 2 2 5 5 4" xfId="11665"/>
    <cellStyle name="Input 2 2 2 5 5 5" xfId="11666"/>
    <cellStyle name="Input 2 2 2 5 5 6" xfId="11667"/>
    <cellStyle name="Input 2 2 2 5 5 7" xfId="11668"/>
    <cellStyle name="Input 2 2 2 5 5 8" xfId="11669"/>
    <cellStyle name="Input 2 2 2 5 6" xfId="11670"/>
    <cellStyle name="Input 2 2 2 5 6 2" xfId="11671"/>
    <cellStyle name="Input 2 2 2 5 6 3" xfId="11672"/>
    <cellStyle name="Input 2 2 2 5 6 4" xfId="11673"/>
    <cellStyle name="Input 2 2 2 5 6 5" xfId="11674"/>
    <cellStyle name="Input 2 2 2 5 6 6" xfId="11675"/>
    <cellStyle name="Input 2 2 2 5 6 7" xfId="11676"/>
    <cellStyle name="Input 2 2 2 5 7" xfId="11677"/>
    <cellStyle name="Input 2 2 2 5 8" xfId="11678"/>
    <cellStyle name="Input 2 2 2 5 9" xfId="11679"/>
    <cellStyle name="Input 2 2 2 6" xfId="11680"/>
    <cellStyle name="Input 2 2 2 6 2" xfId="11681"/>
    <cellStyle name="Input 2 2 2 6 2 2" xfId="11682"/>
    <cellStyle name="Input 2 2 2 6 2 3" xfId="11683"/>
    <cellStyle name="Input 2 2 2 6 2 4" xfId="11684"/>
    <cellStyle name="Input 2 2 2 6 2 5" xfId="11685"/>
    <cellStyle name="Input 2 2 2 6 2 6" xfId="11686"/>
    <cellStyle name="Input 2 2 2 6 2 7" xfId="11687"/>
    <cellStyle name="Input 2 2 2 6 3" xfId="11688"/>
    <cellStyle name="Input 2 2 2 6 4" xfId="11689"/>
    <cellStyle name="Input 2 2 2 6 5" xfId="11690"/>
    <cellStyle name="Input 2 2 2 7" xfId="11691"/>
    <cellStyle name="Input 2 2 2 7 2" xfId="11692"/>
    <cellStyle name="Input 2 2 2 7 2 2" xfId="11693"/>
    <cellStyle name="Input 2 2 2 7 2 3" xfId="11694"/>
    <cellStyle name="Input 2 2 2 7 2 4" xfId="11695"/>
    <cellStyle name="Input 2 2 2 7 2 5" xfId="11696"/>
    <cellStyle name="Input 2 2 2 7 2 6" xfId="11697"/>
    <cellStyle name="Input 2 2 2 7 2 7" xfId="11698"/>
    <cellStyle name="Input 2 2 2 7 3" xfId="11699"/>
    <cellStyle name="Input 2 2 2 7 4" xfId="11700"/>
    <cellStyle name="Input 2 2 2 7 5" xfId="11701"/>
    <cellStyle name="Input 2 2 2 8" xfId="11702"/>
    <cellStyle name="Input 2 2 2 8 2" xfId="11703"/>
    <cellStyle name="Input 2 2 2 8 2 2" xfId="11704"/>
    <cellStyle name="Input 2 2 2 8 2 3" xfId="11705"/>
    <cellStyle name="Input 2 2 2 8 2 4" xfId="11706"/>
    <cellStyle name="Input 2 2 2 8 2 5" xfId="11707"/>
    <cellStyle name="Input 2 2 2 8 2 6" xfId="11708"/>
    <cellStyle name="Input 2 2 2 8 2 7" xfId="11709"/>
    <cellStyle name="Input 2 2 2 8 3" xfId="11710"/>
    <cellStyle name="Input 2 2 2 8 4" xfId="11711"/>
    <cellStyle name="Input 2 2 2 8 5" xfId="11712"/>
    <cellStyle name="Input 2 2 2 9" xfId="11713"/>
    <cellStyle name="Input 2 2 2 9 2" xfId="11714"/>
    <cellStyle name="Input 2 2 2 9 2 2" xfId="11715"/>
    <cellStyle name="Input 2 2 2 9 2 3" xfId="11716"/>
    <cellStyle name="Input 2 2 2 9 2 4" xfId="11717"/>
    <cellStyle name="Input 2 2 2 9 2 5" xfId="11718"/>
    <cellStyle name="Input 2 2 2 9 2 6" xfId="11719"/>
    <cellStyle name="Input 2 2 2 9 2 7" xfId="11720"/>
    <cellStyle name="Input 2 2 2 9 3" xfId="11721"/>
    <cellStyle name="Input 2 2 2 9 4" xfId="11722"/>
    <cellStyle name="Input 2 2 2 9 5" xfId="11723"/>
    <cellStyle name="Input 2 2 20" xfId="11724"/>
    <cellStyle name="Input 2 2 3" xfId="11725"/>
    <cellStyle name="Input 2 2 3 10" xfId="11726"/>
    <cellStyle name="Input 2 2 3 10 2" xfId="11727"/>
    <cellStyle name="Input 2 2 3 10 3" xfId="11728"/>
    <cellStyle name="Input 2 2 3 10 4" xfId="11729"/>
    <cellStyle name="Input 2 2 3 10 5" xfId="11730"/>
    <cellStyle name="Input 2 2 3 10 6" xfId="11731"/>
    <cellStyle name="Input 2 2 3 10 7" xfId="11732"/>
    <cellStyle name="Input 2 2 3 10 8" xfId="11733"/>
    <cellStyle name="Input 2 2 3 11" xfId="11734"/>
    <cellStyle name="Input 2 2 3 11 2" xfId="11735"/>
    <cellStyle name="Input 2 2 3 11 3" xfId="11736"/>
    <cellStyle name="Input 2 2 3 11 4" xfId="11737"/>
    <cellStyle name="Input 2 2 3 11 5" xfId="11738"/>
    <cellStyle name="Input 2 2 3 11 6" xfId="11739"/>
    <cellStyle name="Input 2 2 3 11 7" xfId="11740"/>
    <cellStyle name="Input 2 2 3 12" xfId="11741"/>
    <cellStyle name="Input 2 2 3 12 2" xfId="11742"/>
    <cellStyle name="Input 2 2 3 12 3" xfId="11743"/>
    <cellStyle name="Input 2 2 3 12 4" xfId="11744"/>
    <cellStyle name="Input 2 2 3 12 5" xfId="11745"/>
    <cellStyle name="Input 2 2 3 13" xfId="11746"/>
    <cellStyle name="Input 2 2 3 13 2" xfId="11747"/>
    <cellStyle name="Input 2 2 3 13 3" xfId="11748"/>
    <cellStyle name="Input 2 2 3 13 4" xfId="11749"/>
    <cellStyle name="Input 2 2 3 13 5" xfId="11750"/>
    <cellStyle name="Input 2 2 3 14" xfId="11751"/>
    <cellStyle name="Input 2 2 3 14 2" xfId="11752"/>
    <cellStyle name="Input 2 2 3 14 3" xfId="11753"/>
    <cellStyle name="Input 2 2 3 14 4" xfId="11754"/>
    <cellStyle name="Input 2 2 3 14 5" xfId="11755"/>
    <cellStyle name="Input 2 2 3 15" xfId="11756"/>
    <cellStyle name="Input 2 2 3 15 2" xfId="11757"/>
    <cellStyle name="Input 2 2 3 15 3" xfId="11758"/>
    <cellStyle name="Input 2 2 3 15 4" xfId="11759"/>
    <cellStyle name="Input 2 2 3 15 5" xfId="11760"/>
    <cellStyle name="Input 2 2 3 16" xfId="11761"/>
    <cellStyle name="Input 2 2 3 17" xfId="11762"/>
    <cellStyle name="Input 2 2 3 18" xfId="11763"/>
    <cellStyle name="Input 2 2 3 2" xfId="11764"/>
    <cellStyle name="Input 2 2 3 2 10" xfId="11765"/>
    <cellStyle name="Input 2 2 3 2 10 2" xfId="11766"/>
    <cellStyle name="Input 2 2 3 2 10 3" xfId="11767"/>
    <cellStyle name="Input 2 2 3 2 10 4" xfId="11768"/>
    <cellStyle name="Input 2 2 3 2 10 5" xfId="11769"/>
    <cellStyle name="Input 2 2 3 2 10 6" xfId="11770"/>
    <cellStyle name="Input 2 2 3 2 10 7" xfId="11771"/>
    <cellStyle name="Input 2 2 3 2 11" xfId="11772"/>
    <cellStyle name="Input 2 2 3 2 11 2" xfId="11773"/>
    <cellStyle name="Input 2 2 3 2 11 3" xfId="11774"/>
    <cellStyle name="Input 2 2 3 2 11 4" xfId="11775"/>
    <cellStyle name="Input 2 2 3 2 11 5" xfId="11776"/>
    <cellStyle name="Input 2 2 3 2 12" xfId="11777"/>
    <cellStyle name="Input 2 2 3 2 12 2" xfId="11778"/>
    <cellStyle name="Input 2 2 3 2 12 3" xfId="11779"/>
    <cellStyle name="Input 2 2 3 2 12 4" xfId="11780"/>
    <cellStyle name="Input 2 2 3 2 12 5" xfId="11781"/>
    <cellStyle name="Input 2 2 3 2 13" xfId="11782"/>
    <cellStyle name="Input 2 2 3 2 13 2" xfId="11783"/>
    <cellStyle name="Input 2 2 3 2 13 3" xfId="11784"/>
    <cellStyle name="Input 2 2 3 2 13 4" xfId="11785"/>
    <cellStyle name="Input 2 2 3 2 13 5" xfId="11786"/>
    <cellStyle name="Input 2 2 3 2 14" xfId="11787"/>
    <cellStyle name="Input 2 2 3 2 14 2" xfId="11788"/>
    <cellStyle name="Input 2 2 3 2 14 3" xfId="11789"/>
    <cellStyle name="Input 2 2 3 2 14 4" xfId="11790"/>
    <cellStyle name="Input 2 2 3 2 14 5" xfId="11791"/>
    <cellStyle name="Input 2 2 3 2 15" xfId="11792"/>
    <cellStyle name="Input 2 2 3 2 15 2" xfId="11793"/>
    <cellStyle name="Input 2 2 3 2 15 3" xfId="11794"/>
    <cellStyle name="Input 2 2 3 2 15 4" xfId="11795"/>
    <cellStyle name="Input 2 2 3 2 15 5" xfId="11796"/>
    <cellStyle name="Input 2 2 3 2 16" xfId="11797"/>
    <cellStyle name="Input 2 2 3 2 16 2" xfId="11798"/>
    <cellStyle name="Input 2 2 3 2 16 3" xfId="11799"/>
    <cellStyle name="Input 2 2 3 2 16 4" xfId="11800"/>
    <cellStyle name="Input 2 2 3 2 16 5" xfId="11801"/>
    <cellStyle name="Input 2 2 3 2 17" xfId="11802"/>
    <cellStyle name="Input 2 2 3 2 17 2" xfId="11803"/>
    <cellStyle name="Input 2 2 3 2 17 3" xfId="11804"/>
    <cellStyle name="Input 2 2 3 2 17 4" xfId="11805"/>
    <cellStyle name="Input 2 2 3 2 17 5" xfId="11806"/>
    <cellStyle name="Input 2 2 3 2 18" xfId="11807"/>
    <cellStyle name="Input 2 2 3 2 2" xfId="11808"/>
    <cellStyle name="Input 2 2 3 2 2 10" xfId="11809"/>
    <cellStyle name="Input 2 2 3 2 2 10 2" xfId="11810"/>
    <cellStyle name="Input 2 2 3 2 2 10 3" xfId="11811"/>
    <cellStyle name="Input 2 2 3 2 2 10 4" xfId="11812"/>
    <cellStyle name="Input 2 2 3 2 2 10 5" xfId="11813"/>
    <cellStyle name="Input 2 2 3 2 2 11" xfId="11814"/>
    <cellStyle name="Input 2 2 3 2 2 11 2" xfId="11815"/>
    <cellStyle name="Input 2 2 3 2 2 11 3" xfId="11816"/>
    <cellStyle name="Input 2 2 3 2 2 11 4" xfId="11817"/>
    <cellStyle name="Input 2 2 3 2 2 11 5" xfId="11818"/>
    <cellStyle name="Input 2 2 3 2 2 12" xfId="11819"/>
    <cellStyle name="Input 2 2 3 2 2 12 2" xfId="11820"/>
    <cellStyle name="Input 2 2 3 2 2 12 3" xfId="11821"/>
    <cellStyle name="Input 2 2 3 2 2 12 4" xfId="11822"/>
    <cellStyle name="Input 2 2 3 2 2 12 5" xfId="11823"/>
    <cellStyle name="Input 2 2 3 2 2 13" xfId="11824"/>
    <cellStyle name="Input 2 2 3 2 2 13 2" xfId="11825"/>
    <cellStyle name="Input 2 2 3 2 2 13 3" xfId="11826"/>
    <cellStyle name="Input 2 2 3 2 2 13 4" xfId="11827"/>
    <cellStyle name="Input 2 2 3 2 2 13 5" xfId="11828"/>
    <cellStyle name="Input 2 2 3 2 2 14" xfId="11829"/>
    <cellStyle name="Input 2 2 3 2 2 14 2" xfId="11830"/>
    <cellStyle name="Input 2 2 3 2 2 14 3" xfId="11831"/>
    <cellStyle name="Input 2 2 3 2 2 14 4" xfId="11832"/>
    <cellStyle name="Input 2 2 3 2 2 14 5" xfId="11833"/>
    <cellStyle name="Input 2 2 3 2 2 15" xfId="11834"/>
    <cellStyle name="Input 2 2 3 2 2 15 2" xfId="11835"/>
    <cellStyle name="Input 2 2 3 2 2 15 3" xfId="11836"/>
    <cellStyle name="Input 2 2 3 2 2 15 4" xfId="11837"/>
    <cellStyle name="Input 2 2 3 2 2 15 5" xfId="11838"/>
    <cellStyle name="Input 2 2 3 2 2 16" xfId="11839"/>
    <cellStyle name="Input 2 2 3 2 2 16 2" xfId="11840"/>
    <cellStyle name="Input 2 2 3 2 2 16 3" xfId="11841"/>
    <cellStyle name="Input 2 2 3 2 2 16 4" xfId="11842"/>
    <cellStyle name="Input 2 2 3 2 2 16 5" xfId="11843"/>
    <cellStyle name="Input 2 2 3 2 2 17" xfId="11844"/>
    <cellStyle name="Input 2 2 3 2 2 17 2" xfId="11845"/>
    <cellStyle name="Input 2 2 3 2 2 17 3" xfId="11846"/>
    <cellStyle name="Input 2 2 3 2 2 17 4" xfId="11847"/>
    <cellStyle name="Input 2 2 3 2 2 17 5" xfId="11848"/>
    <cellStyle name="Input 2 2 3 2 2 18" xfId="11849"/>
    <cellStyle name="Input 2 2 3 2 2 2" xfId="11850"/>
    <cellStyle name="Input 2 2 3 2 2 2 10" xfId="11851"/>
    <cellStyle name="Input 2 2 3 2 2 2 2" xfId="11852"/>
    <cellStyle name="Input 2 2 3 2 2 2 2 2" xfId="11853"/>
    <cellStyle name="Input 2 2 3 2 2 2 2 2 2" xfId="11854"/>
    <cellStyle name="Input 2 2 3 2 2 2 2 2 3" xfId="11855"/>
    <cellStyle name="Input 2 2 3 2 2 2 2 2 4" xfId="11856"/>
    <cellStyle name="Input 2 2 3 2 2 2 2 2 5" xfId="11857"/>
    <cellStyle name="Input 2 2 3 2 2 2 2 2 6" xfId="11858"/>
    <cellStyle name="Input 2 2 3 2 2 2 2 2 7" xfId="11859"/>
    <cellStyle name="Input 2 2 3 2 2 2 2 3" xfId="11860"/>
    <cellStyle name="Input 2 2 3 2 2 2 2 4" xfId="11861"/>
    <cellStyle name="Input 2 2 3 2 2 2 3" xfId="11862"/>
    <cellStyle name="Input 2 2 3 2 2 2 3 2" xfId="11863"/>
    <cellStyle name="Input 2 2 3 2 2 2 3 2 2" xfId="11864"/>
    <cellStyle name="Input 2 2 3 2 2 2 3 2 3" xfId="11865"/>
    <cellStyle name="Input 2 2 3 2 2 2 3 2 4" xfId="11866"/>
    <cellStyle name="Input 2 2 3 2 2 2 3 2 5" xfId="11867"/>
    <cellStyle name="Input 2 2 3 2 2 2 3 2 6" xfId="11868"/>
    <cellStyle name="Input 2 2 3 2 2 2 3 2 7" xfId="11869"/>
    <cellStyle name="Input 2 2 3 2 2 2 3 3" xfId="11870"/>
    <cellStyle name="Input 2 2 3 2 2 2 3 4" xfId="11871"/>
    <cellStyle name="Input 2 2 3 2 2 2 4" xfId="11872"/>
    <cellStyle name="Input 2 2 3 2 2 2 4 2" xfId="11873"/>
    <cellStyle name="Input 2 2 3 2 2 2 4 2 2" xfId="11874"/>
    <cellStyle name="Input 2 2 3 2 2 2 4 2 3" xfId="11875"/>
    <cellStyle name="Input 2 2 3 2 2 2 4 2 4" xfId="11876"/>
    <cellStyle name="Input 2 2 3 2 2 2 4 2 5" xfId="11877"/>
    <cellStyle name="Input 2 2 3 2 2 2 4 2 6" xfId="11878"/>
    <cellStyle name="Input 2 2 3 2 2 2 4 2 7" xfId="11879"/>
    <cellStyle name="Input 2 2 3 2 2 2 4 3" xfId="11880"/>
    <cellStyle name="Input 2 2 3 2 2 2 4 4" xfId="11881"/>
    <cellStyle name="Input 2 2 3 2 2 2 5" xfId="11882"/>
    <cellStyle name="Input 2 2 3 2 2 2 5 2" xfId="11883"/>
    <cellStyle name="Input 2 2 3 2 2 2 5 3" xfId="11884"/>
    <cellStyle name="Input 2 2 3 2 2 2 5 4" xfId="11885"/>
    <cellStyle name="Input 2 2 3 2 2 2 5 5" xfId="11886"/>
    <cellStyle name="Input 2 2 3 2 2 2 5 6" xfId="11887"/>
    <cellStyle name="Input 2 2 3 2 2 2 5 7" xfId="11888"/>
    <cellStyle name="Input 2 2 3 2 2 2 5 8" xfId="11889"/>
    <cellStyle name="Input 2 2 3 2 2 2 6" xfId="11890"/>
    <cellStyle name="Input 2 2 3 2 2 2 6 2" xfId="11891"/>
    <cellStyle name="Input 2 2 3 2 2 2 6 3" xfId="11892"/>
    <cellStyle name="Input 2 2 3 2 2 2 6 4" xfId="11893"/>
    <cellStyle name="Input 2 2 3 2 2 2 6 5" xfId="11894"/>
    <cellStyle name="Input 2 2 3 2 2 2 6 6" xfId="11895"/>
    <cellStyle name="Input 2 2 3 2 2 2 6 7" xfId="11896"/>
    <cellStyle name="Input 2 2 3 2 2 2 7" xfId="11897"/>
    <cellStyle name="Input 2 2 3 2 2 2 8" xfId="11898"/>
    <cellStyle name="Input 2 2 3 2 2 2 9" xfId="11899"/>
    <cellStyle name="Input 2 2 3 2 2 3" xfId="11900"/>
    <cellStyle name="Input 2 2 3 2 2 3 2" xfId="11901"/>
    <cellStyle name="Input 2 2 3 2 2 3 2 2" xfId="11902"/>
    <cellStyle name="Input 2 2 3 2 2 3 2 3" xfId="11903"/>
    <cellStyle name="Input 2 2 3 2 2 3 2 4" xfId="11904"/>
    <cellStyle name="Input 2 2 3 2 2 3 2 5" xfId="11905"/>
    <cellStyle name="Input 2 2 3 2 2 3 2 6" xfId="11906"/>
    <cellStyle name="Input 2 2 3 2 2 3 2 7" xfId="11907"/>
    <cellStyle name="Input 2 2 3 2 2 3 3" xfId="11908"/>
    <cellStyle name="Input 2 2 3 2 2 3 4" xfId="11909"/>
    <cellStyle name="Input 2 2 3 2 2 3 5" xfId="11910"/>
    <cellStyle name="Input 2 2 3 2 2 4" xfId="11911"/>
    <cellStyle name="Input 2 2 3 2 2 4 2" xfId="11912"/>
    <cellStyle name="Input 2 2 3 2 2 4 2 2" xfId="11913"/>
    <cellStyle name="Input 2 2 3 2 2 4 2 3" xfId="11914"/>
    <cellStyle name="Input 2 2 3 2 2 4 2 4" xfId="11915"/>
    <cellStyle name="Input 2 2 3 2 2 4 2 5" xfId="11916"/>
    <cellStyle name="Input 2 2 3 2 2 4 2 6" xfId="11917"/>
    <cellStyle name="Input 2 2 3 2 2 4 2 7" xfId="11918"/>
    <cellStyle name="Input 2 2 3 2 2 4 3" xfId="11919"/>
    <cellStyle name="Input 2 2 3 2 2 4 4" xfId="11920"/>
    <cellStyle name="Input 2 2 3 2 2 4 5" xfId="11921"/>
    <cellStyle name="Input 2 2 3 2 2 5" xfId="11922"/>
    <cellStyle name="Input 2 2 3 2 2 5 2" xfId="11923"/>
    <cellStyle name="Input 2 2 3 2 2 5 2 2" xfId="11924"/>
    <cellStyle name="Input 2 2 3 2 2 5 2 3" xfId="11925"/>
    <cellStyle name="Input 2 2 3 2 2 5 2 4" xfId="11926"/>
    <cellStyle name="Input 2 2 3 2 2 5 2 5" xfId="11927"/>
    <cellStyle name="Input 2 2 3 2 2 5 2 6" xfId="11928"/>
    <cellStyle name="Input 2 2 3 2 2 5 2 7" xfId="11929"/>
    <cellStyle name="Input 2 2 3 2 2 5 3" xfId="11930"/>
    <cellStyle name="Input 2 2 3 2 2 5 4" xfId="11931"/>
    <cellStyle name="Input 2 2 3 2 2 5 5" xfId="11932"/>
    <cellStyle name="Input 2 2 3 2 2 6" xfId="11933"/>
    <cellStyle name="Input 2 2 3 2 2 6 2" xfId="11934"/>
    <cellStyle name="Input 2 2 3 2 2 6 3" xfId="11935"/>
    <cellStyle name="Input 2 2 3 2 2 6 4" xfId="11936"/>
    <cellStyle name="Input 2 2 3 2 2 6 5" xfId="11937"/>
    <cellStyle name="Input 2 2 3 2 2 6 6" xfId="11938"/>
    <cellStyle name="Input 2 2 3 2 2 6 7" xfId="11939"/>
    <cellStyle name="Input 2 2 3 2 2 6 8" xfId="11940"/>
    <cellStyle name="Input 2 2 3 2 2 7" xfId="11941"/>
    <cellStyle name="Input 2 2 3 2 2 7 2" xfId="11942"/>
    <cellStyle name="Input 2 2 3 2 2 7 3" xfId="11943"/>
    <cellStyle name="Input 2 2 3 2 2 7 4" xfId="11944"/>
    <cellStyle name="Input 2 2 3 2 2 7 5" xfId="11945"/>
    <cellStyle name="Input 2 2 3 2 2 7 6" xfId="11946"/>
    <cellStyle name="Input 2 2 3 2 2 7 7" xfId="11947"/>
    <cellStyle name="Input 2 2 3 2 2 8" xfId="11948"/>
    <cellStyle name="Input 2 2 3 2 2 8 2" xfId="11949"/>
    <cellStyle name="Input 2 2 3 2 2 8 3" xfId="11950"/>
    <cellStyle name="Input 2 2 3 2 2 8 4" xfId="11951"/>
    <cellStyle name="Input 2 2 3 2 2 8 5" xfId="11952"/>
    <cellStyle name="Input 2 2 3 2 2 9" xfId="11953"/>
    <cellStyle name="Input 2 2 3 2 2 9 2" xfId="11954"/>
    <cellStyle name="Input 2 2 3 2 2 9 3" xfId="11955"/>
    <cellStyle name="Input 2 2 3 2 2 9 4" xfId="11956"/>
    <cellStyle name="Input 2 2 3 2 2 9 5" xfId="11957"/>
    <cellStyle name="Input 2 2 3 2 3" xfId="11958"/>
    <cellStyle name="Input 2 2 3 2 3 10" xfId="11959"/>
    <cellStyle name="Input 2 2 3 2 3 2" xfId="11960"/>
    <cellStyle name="Input 2 2 3 2 3 2 2" xfId="11961"/>
    <cellStyle name="Input 2 2 3 2 3 2 2 2" xfId="11962"/>
    <cellStyle name="Input 2 2 3 2 3 2 2 3" xfId="11963"/>
    <cellStyle name="Input 2 2 3 2 3 2 2 4" xfId="11964"/>
    <cellStyle name="Input 2 2 3 2 3 2 2 5" xfId="11965"/>
    <cellStyle name="Input 2 2 3 2 3 2 2 6" xfId="11966"/>
    <cellStyle name="Input 2 2 3 2 3 2 2 7" xfId="11967"/>
    <cellStyle name="Input 2 2 3 2 3 2 3" xfId="11968"/>
    <cellStyle name="Input 2 2 3 2 3 2 4" xfId="11969"/>
    <cellStyle name="Input 2 2 3 2 3 3" xfId="11970"/>
    <cellStyle name="Input 2 2 3 2 3 3 2" xfId="11971"/>
    <cellStyle name="Input 2 2 3 2 3 3 2 2" xfId="11972"/>
    <cellStyle name="Input 2 2 3 2 3 3 2 3" xfId="11973"/>
    <cellStyle name="Input 2 2 3 2 3 3 2 4" xfId="11974"/>
    <cellStyle name="Input 2 2 3 2 3 3 2 5" xfId="11975"/>
    <cellStyle name="Input 2 2 3 2 3 3 2 6" xfId="11976"/>
    <cellStyle name="Input 2 2 3 2 3 3 2 7" xfId="11977"/>
    <cellStyle name="Input 2 2 3 2 3 3 3" xfId="11978"/>
    <cellStyle name="Input 2 2 3 2 3 3 4" xfId="11979"/>
    <cellStyle name="Input 2 2 3 2 3 4" xfId="11980"/>
    <cellStyle name="Input 2 2 3 2 3 4 2" xfId="11981"/>
    <cellStyle name="Input 2 2 3 2 3 4 2 2" xfId="11982"/>
    <cellStyle name="Input 2 2 3 2 3 4 2 3" xfId="11983"/>
    <cellStyle name="Input 2 2 3 2 3 4 2 4" xfId="11984"/>
    <cellStyle name="Input 2 2 3 2 3 4 2 5" xfId="11985"/>
    <cellStyle name="Input 2 2 3 2 3 4 2 6" xfId="11986"/>
    <cellStyle name="Input 2 2 3 2 3 4 2 7" xfId="11987"/>
    <cellStyle name="Input 2 2 3 2 3 4 3" xfId="11988"/>
    <cellStyle name="Input 2 2 3 2 3 4 4" xfId="11989"/>
    <cellStyle name="Input 2 2 3 2 3 5" xfId="11990"/>
    <cellStyle name="Input 2 2 3 2 3 5 2" xfId="11991"/>
    <cellStyle name="Input 2 2 3 2 3 5 3" xfId="11992"/>
    <cellStyle name="Input 2 2 3 2 3 5 4" xfId="11993"/>
    <cellStyle name="Input 2 2 3 2 3 5 5" xfId="11994"/>
    <cellStyle name="Input 2 2 3 2 3 5 6" xfId="11995"/>
    <cellStyle name="Input 2 2 3 2 3 5 7" xfId="11996"/>
    <cellStyle name="Input 2 2 3 2 3 5 8" xfId="11997"/>
    <cellStyle name="Input 2 2 3 2 3 6" xfId="11998"/>
    <cellStyle name="Input 2 2 3 2 3 6 2" xfId="11999"/>
    <cellStyle name="Input 2 2 3 2 3 6 3" xfId="12000"/>
    <cellStyle name="Input 2 2 3 2 3 6 4" xfId="12001"/>
    <cellStyle name="Input 2 2 3 2 3 6 5" xfId="12002"/>
    <cellStyle name="Input 2 2 3 2 3 6 6" xfId="12003"/>
    <cellStyle name="Input 2 2 3 2 3 6 7" xfId="12004"/>
    <cellStyle name="Input 2 2 3 2 3 7" xfId="12005"/>
    <cellStyle name="Input 2 2 3 2 3 8" xfId="12006"/>
    <cellStyle name="Input 2 2 3 2 3 9" xfId="12007"/>
    <cellStyle name="Input 2 2 3 2 4" xfId="12008"/>
    <cellStyle name="Input 2 2 3 2 4 10" xfId="12009"/>
    <cellStyle name="Input 2 2 3 2 4 2" xfId="12010"/>
    <cellStyle name="Input 2 2 3 2 4 2 2" xfId="12011"/>
    <cellStyle name="Input 2 2 3 2 4 2 2 2" xfId="12012"/>
    <cellStyle name="Input 2 2 3 2 4 2 2 3" xfId="12013"/>
    <cellStyle name="Input 2 2 3 2 4 2 2 4" xfId="12014"/>
    <cellStyle name="Input 2 2 3 2 4 2 2 5" xfId="12015"/>
    <cellStyle name="Input 2 2 3 2 4 2 2 6" xfId="12016"/>
    <cellStyle name="Input 2 2 3 2 4 2 2 7" xfId="12017"/>
    <cellStyle name="Input 2 2 3 2 4 2 3" xfId="12018"/>
    <cellStyle name="Input 2 2 3 2 4 2 4" xfId="12019"/>
    <cellStyle name="Input 2 2 3 2 4 3" xfId="12020"/>
    <cellStyle name="Input 2 2 3 2 4 3 2" xfId="12021"/>
    <cellStyle name="Input 2 2 3 2 4 3 2 2" xfId="12022"/>
    <cellStyle name="Input 2 2 3 2 4 3 2 3" xfId="12023"/>
    <cellStyle name="Input 2 2 3 2 4 3 2 4" xfId="12024"/>
    <cellStyle name="Input 2 2 3 2 4 3 2 5" xfId="12025"/>
    <cellStyle name="Input 2 2 3 2 4 3 2 6" xfId="12026"/>
    <cellStyle name="Input 2 2 3 2 4 3 2 7" xfId="12027"/>
    <cellStyle name="Input 2 2 3 2 4 3 3" xfId="12028"/>
    <cellStyle name="Input 2 2 3 2 4 3 4" xfId="12029"/>
    <cellStyle name="Input 2 2 3 2 4 4" xfId="12030"/>
    <cellStyle name="Input 2 2 3 2 4 4 2" xfId="12031"/>
    <cellStyle name="Input 2 2 3 2 4 4 2 2" xfId="12032"/>
    <cellStyle name="Input 2 2 3 2 4 4 2 3" xfId="12033"/>
    <cellStyle name="Input 2 2 3 2 4 4 2 4" xfId="12034"/>
    <cellStyle name="Input 2 2 3 2 4 4 2 5" xfId="12035"/>
    <cellStyle name="Input 2 2 3 2 4 4 2 6" xfId="12036"/>
    <cellStyle name="Input 2 2 3 2 4 4 2 7" xfId="12037"/>
    <cellStyle name="Input 2 2 3 2 4 4 3" xfId="12038"/>
    <cellStyle name="Input 2 2 3 2 4 4 4" xfId="12039"/>
    <cellStyle name="Input 2 2 3 2 4 5" xfId="12040"/>
    <cellStyle name="Input 2 2 3 2 4 5 2" xfId="12041"/>
    <cellStyle name="Input 2 2 3 2 4 5 3" xfId="12042"/>
    <cellStyle name="Input 2 2 3 2 4 5 4" xfId="12043"/>
    <cellStyle name="Input 2 2 3 2 4 5 5" xfId="12044"/>
    <cellStyle name="Input 2 2 3 2 4 5 6" xfId="12045"/>
    <cellStyle name="Input 2 2 3 2 4 5 7" xfId="12046"/>
    <cellStyle name="Input 2 2 3 2 4 5 8" xfId="12047"/>
    <cellStyle name="Input 2 2 3 2 4 6" xfId="12048"/>
    <cellStyle name="Input 2 2 3 2 4 6 2" xfId="12049"/>
    <cellStyle name="Input 2 2 3 2 4 6 3" xfId="12050"/>
    <cellStyle name="Input 2 2 3 2 4 6 4" xfId="12051"/>
    <cellStyle name="Input 2 2 3 2 4 6 5" xfId="12052"/>
    <cellStyle name="Input 2 2 3 2 4 6 6" xfId="12053"/>
    <cellStyle name="Input 2 2 3 2 4 6 7" xfId="12054"/>
    <cellStyle name="Input 2 2 3 2 4 7" xfId="12055"/>
    <cellStyle name="Input 2 2 3 2 4 8" xfId="12056"/>
    <cellStyle name="Input 2 2 3 2 4 9" xfId="12057"/>
    <cellStyle name="Input 2 2 3 2 5" xfId="12058"/>
    <cellStyle name="Input 2 2 3 2 5 2" xfId="12059"/>
    <cellStyle name="Input 2 2 3 2 5 2 2" xfId="12060"/>
    <cellStyle name="Input 2 2 3 2 5 2 3" xfId="12061"/>
    <cellStyle name="Input 2 2 3 2 5 2 4" xfId="12062"/>
    <cellStyle name="Input 2 2 3 2 5 2 5" xfId="12063"/>
    <cellStyle name="Input 2 2 3 2 5 2 6" xfId="12064"/>
    <cellStyle name="Input 2 2 3 2 5 2 7" xfId="12065"/>
    <cellStyle name="Input 2 2 3 2 5 3" xfId="12066"/>
    <cellStyle name="Input 2 2 3 2 5 4" xfId="12067"/>
    <cellStyle name="Input 2 2 3 2 5 5" xfId="12068"/>
    <cellStyle name="Input 2 2 3 2 6" xfId="12069"/>
    <cellStyle name="Input 2 2 3 2 6 2" xfId="12070"/>
    <cellStyle name="Input 2 2 3 2 6 2 2" xfId="12071"/>
    <cellStyle name="Input 2 2 3 2 6 2 3" xfId="12072"/>
    <cellStyle name="Input 2 2 3 2 6 2 4" xfId="12073"/>
    <cellStyle name="Input 2 2 3 2 6 2 5" xfId="12074"/>
    <cellStyle name="Input 2 2 3 2 6 2 6" xfId="12075"/>
    <cellStyle name="Input 2 2 3 2 6 2 7" xfId="12076"/>
    <cellStyle name="Input 2 2 3 2 6 3" xfId="12077"/>
    <cellStyle name="Input 2 2 3 2 6 4" xfId="12078"/>
    <cellStyle name="Input 2 2 3 2 6 5" xfId="12079"/>
    <cellStyle name="Input 2 2 3 2 7" xfId="12080"/>
    <cellStyle name="Input 2 2 3 2 7 2" xfId="12081"/>
    <cellStyle name="Input 2 2 3 2 7 2 2" xfId="12082"/>
    <cellStyle name="Input 2 2 3 2 7 2 3" xfId="12083"/>
    <cellStyle name="Input 2 2 3 2 7 2 4" xfId="12084"/>
    <cellStyle name="Input 2 2 3 2 7 2 5" xfId="12085"/>
    <cellStyle name="Input 2 2 3 2 7 2 6" xfId="12086"/>
    <cellStyle name="Input 2 2 3 2 7 2 7" xfId="12087"/>
    <cellStyle name="Input 2 2 3 2 7 3" xfId="12088"/>
    <cellStyle name="Input 2 2 3 2 7 4" xfId="12089"/>
    <cellStyle name="Input 2 2 3 2 7 5" xfId="12090"/>
    <cellStyle name="Input 2 2 3 2 8" xfId="12091"/>
    <cellStyle name="Input 2 2 3 2 8 2" xfId="12092"/>
    <cellStyle name="Input 2 2 3 2 8 2 2" xfId="12093"/>
    <cellStyle name="Input 2 2 3 2 8 2 3" xfId="12094"/>
    <cellStyle name="Input 2 2 3 2 8 2 4" xfId="12095"/>
    <cellStyle name="Input 2 2 3 2 8 2 5" xfId="12096"/>
    <cellStyle name="Input 2 2 3 2 8 2 6" xfId="12097"/>
    <cellStyle name="Input 2 2 3 2 8 2 7" xfId="12098"/>
    <cellStyle name="Input 2 2 3 2 8 3" xfId="12099"/>
    <cellStyle name="Input 2 2 3 2 8 4" xfId="12100"/>
    <cellStyle name="Input 2 2 3 2 8 5" xfId="12101"/>
    <cellStyle name="Input 2 2 3 2 9" xfId="12102"/>
    <cellStyle name="Input 2 2 3 2 9 2" xfId="12103"/>
    <cellStyle name="Input 2 2 3 2 9 3" xfId="12104"/>
    <cellStyle name="Input 2 2 3 2 9 4" xfId="12105"/>
    <cellStyle name="Input 2 2 3 2 9 5" xfId="12106"/>
    <cellStyle name="Input 2 2 3 2 9 6" xfId="12107"/>
    <cellStyle name="Input 2 2 3 2 9 7" xfId="12108"/>
    <cellStyle name="Input 2 2 3 2 9 8" xfId="12109"/>
    <cellStyle name="Input 2 2 3 3" xfId="12110"/>
    <cellStyle name="Input 2 2 3 3 10" xfId="12111"/>
    <cellStyle name="Input 2 2 3 3 10 2" xfId="12112"/>
    <cellStyle name="Input 2 2 3 3 10 3" xfId="12113"/>
    <cellStyle name="Input 2 2 3 3 10 4" xfId="12114"/>
    <cellStyle name="Input 2 2 3 3 10 5" xfId="12115"/>
    <cellStyle name="Input 2 2 3 3 11" xfId="12116"/>
    <cellStyle name="Input 2 2 3 3 11 2" xfId="12117"/>
    <cellStyle name="Input 2 2 3 3 11 3" xfId="12118"/>
    <cellStyle name="Input 2 2 3 3 11 4" xfId="12119"/>
    <cellStyle name="Input 2 2 3 3 11 5" xfId="12120"/>
    <cellStyle name="Input 2 2 3 3 12" xfId="12121"/>
    <cellStyle name="Input 2 2 3 3 12 2" xfId="12122"/>
    <cellStyle name="Input 2 2 3 3 12 3" xfId="12123"/>
    <cellStyle name="Input 2 2 3 3 12 4" xfId="12124"/>
    <cellStyle name="Input 2 2 3 3 12 5" xfId="12125"/>
    <cellStyle name="Input 2 2 3 3 13" xfId="12126"/>
    <cellStyle name="Input 2 2 3 3 13 2" xfId="12127"/>
    <cellStyle name="Input 2 2 3 3 13 3" xfId="12128"/>
    <cellStyle name="Input 2 2 3 3 13 4" xfId="12129"/>
    <cellStyle name="Input 2 2 3 3 13 5" xfId="12130"/>
    <cellStyle name="Input 2 2 3 3 14" xfId="12131"/>
    <cellStyle name="Input 2 2 3 3 14 2" xfId="12132"/>
    <cellStyle name="Input 2 2 3 3 14 3" xfId="12133"/>
    <cellStyle name="Input 2 2 3 3 14 4" xfId="12134"/>
    <cellStyle name="Input 2 2 3 3 14 5" xfId="12135"/>
    <cellStyle name="Input 2 2 3 3 15" xfId="12136"/>
    <cellStyle name="Input 2 2 3 3 15 2" xfId="12137"/>
    <cellStyle name="Input 2 2 3 3 15 3" xfId="12138"/>
    <cellStyle name="Input 2 2 3 3 15 4" xfId="12139"/>
    <cellStyle name="Input 2 2 3 3 15 5" xfId="12140"/>
    <cellStyle name="Input 2 2 3 3 16" xfId="12141"/>
    <cellStyle name="Input 2 2 3 3 16 2" xfId="12142"/>
    <cellStyle name="Input 2 2 3 3 16 3" xfId="12143"/>
    <cellStyle name="Input 2 2 3 3 16 4" xfId="12144"/>
    <cellStyle name="Input 2 2 3 3 16 5" xfId="12145"/>
    <cellStyle name="Input 2 2 3 3 17" xfId="12146"/>
    <cellStyle name="Input 2 2 3 3 17 2" xfId="12147"/>
    <cellStyle name="Input 2 2 3 3 17 3" xfId="12148"/>
    <cellStyle name="Input 2 2 3 3 17 4" xfId="12149"/>
    <cellStyle name="Input 2 2 3 3 17 5" xfId="12150"/>
    <cellStyle name="Input 2 2 3 3 18" xfId="12151"/>
    <cellStyle name="Input 2 2 3 3 2" xfId="12152"/>
    <cellStyle name="Input 2 2 3 3 2 10" xfId="12153"/>
    <cellStyle name="Input 2 2 3 3 2 2" xfId="12154"/>
    <cellStyle name="Input 2 2 3 3 2 2 2" xfId="12155"/>
    <cellStyle name="Input 2 2 3 3 2 2 2 2" xfId="12156"/>
    <cellStyle name="Input 2 2 3 3 2 2 2 3" xfId="12157"/>
    <cellStyle name="Input 2 2 3 3 2 2 2 4" xfId="12158"/>
    <cellStyle name="Input 2 2 3 3 2 2 2 5" xfId="12159"/>
    <cellStyle name="Input 2 2 3 3 2 2 2 6" xfId="12160"/>
    <cellStyle name="Input 2 2 3 3 2 2 2 7" xfId="12161"/>
    <cellStyle name="Input 2 2 3 3 2 2 3" xfId="12162"/>
    <cellStyle name="Input 2 2 3 3 2 2 4" xfId="12163"/>
    <cellStyle name="Input 2 2 3 3 2 3" xfId="12164"/>
    <cellStyle name="Input 2 2 3 3 2 3 2" xfId="12165"/>
    <cellStyle name="Input 2 2 3 3 2 3 2 2" xfId="12166"/>
    <cellStyle name="Input 2 2 3 3 2 3 2 3" xfId="12167"/>
    <cellStyle name="Input 2 2 3 3 2 3 2 4" xfId="12168"/>
    <cellStyle name="Input 2 2 3 3 2 3 2 5" xfId="12169"/>
    <cellStyle name="Input 2 2 3 3 2 3 2 6" xfId="12170"/>
    <cellStyle name="Input 2 2 3 3 2 3 2 7" xfId="12171"/>
    <cellStyle name="Input 2 2 3 3 2 3 3" xfId="12172"/>
    <cellStyle name="Input 2 2 3 3 2 3 4" xfId="12173"/>
    <cellStyle name="Input 2 2 3 3 2 4" xfId="12174"/>
    <cellStyle name="Input 2 2 3 3 2 4 2" xfId="12175"/>
    <cellStyle name="Input 2 2 3 3 2 4 2 2" xfId="12176"/>
    <cellStyle name="Input 2 2 3 3 2 4 2 3" xfId="12177"/>
    <cellStyle name="Input 2 2 3 3 2 4 2 4" xfId="12178"/>
    <cellStyle name="Input 2 2 3 3 2 4 2 5" xfId="12179"/>
    <cellStyle name="Input 2 2 3 3 2 4 2 6" xfId="12180"/>
    <cellStyle name="Input 2 2 3 3 2 4 2 7" xfId="12181"/>
    <cellStyle name="Input 2 2 3 3 2 4 3" xfId="12182"/>
    <cellStyle name="Input 2 2 3 3 2 4 4" xfId="12183"/>
    <cellStyle name="Input 2 2 3 3 2 5" xfId="12184"/>
    <cellStyle name="Input 2 2 3 3 2 5 2" xfId="12185"/>
    <cellStyle name="Input 2 2 3 3 2 5 3" xfId="12186"/>
    <cellStyle name="Input 2 2 3 3 2 5 4" xfId="12187"/>
    <cellStyle name="Input 2 2 3 3 2 5 5" xfId="12188"/>
    <cellStyle name="Input 2 2 3 3 2 5 6" xfId="12189"/>
    <cellStyle name="Input 2 2 3 3 2 5 7" xfId="12190"/>
    <cellStyle name="Input 2 2 3 3 2 5 8" xfId="12191"/>
    <cellStyle name="Input 2 2 3 3 2 6" xfId="12192"/>
    <cellStyle name="Input 2 2 3 3 2 6 2" xfId="12193"/>
    <cellStyle name="Input 2 2 3 3 2 6 3" xfId="12194"/>
    <cellStyle name="Input 2 2 3 3 2 6 4" xfId="12195"/>
    <cellStyle name="Input 2 2 3 3 2 6 5" xfId="12196"/>
    <cellStyle name="Input 2 2 3 3 2 6 6" xfId="12197"/>
    <cellStyle name="Input 2 2 3 3 2 6 7" xfId="12198"/>
    <cellStyle name="Input 2 2 3 3 2 7" xfId="12199"/>
    <cellStyle name="Input 2 2 3 3 2 8" xfId="12200"/>
    <cellStyle name="Input 2 2 3 3 2 9" xfId="12201"/>
    <cellStyle name="Input 2 2 3 3 3" xfId="12202"/>
    <cellStyle name="Input 2 2 3 3 3 2" xfId="12203"/>
    <cellStyle name="Input 2 2 3 3 3 2 2" xfId="12204"/>
    <cellStyle name="Input 2 2 3 3 3 2 3" xfId="12205"/>
    <cellStyle name="Input 2 2 3 3 3 2 4" xfId="12206"/>
    <cellStyle name="Input 2 2 3 3 3 2 5" xfId="12207"/>
    <cellStyle name="Input 2 2 3 3 3 2 6" xfId="12208"/>
    <cellStyle name="Input 2 2 3 3 3 2 7" xfId="12209"/>
    <cellStyle name="Input 2 2 3 3 3 3" xfId="12210"/>
    <cellStyle name="Input 2 2 3 3 3 4" xfId="12211"/>
    <cellStyle name="Input 2 2 3 3 3 5" xfId="12212"/>
    <cellStyle name="Input 2 2 3 3 4" xfId="12213"/>
    <cellStyle name="Input 2 2 3 3 4 2" xfId="12214"/>
    <cellStyle name="Input 2 2 3 3 4 2 2" xfId="12215"/>
    <cellStyle name="Input 2 2 3 3 4 2 3" xfId="12216"/>
    <cellStyle name="Input 2 2 3 3 4 2 4" xfId="12217"/>
    <cellStyle name="Input 2 2 3 3 4 2 5" xfId="12218"/>
    <cellStyle name="Input 2 2 3 3 4 2 6" xfId="12219"/>
    <cellStyle name="Input 2 2 3 3 4 2 7" xfId="12220"/>
    <cellStyle name="Input 2 2 3 3 4 3" xfId="12221"/>
    <cellStyle name="Input 2 2 3 3 4 4" xfId="12222"/>
    <cellStyle name="Input 2 2 3 3 4 5" xfId="12223"/>
    <cellStyle name="Input 2 2 3 3 5" xfId="12224"/>
    <cellStyle name="Input 2 2 3 3 5 2" xfId="12225"/>
    <cellStyle name="Input 2 2 3 3 5 2 2" xfId="12226"/>
    <cellStyle name="Input 2 2 3 3 5 2 3" xfId="12227"/>
    <cellStyle name="Input 2 2 3 3 5 2 4" xfId="12228"/>
    <cellStyle name="Input 2 2 3 3 5 2 5" xfId="12229"/>
    <cellStyle name="Input 2 2 3 3 5 2 6" xfId="12230"/>
    <cellStyle name="Input 2 2 3 3 5 2 7" xfId="12231"/>
    <cellStyle name="Input 2 2 3 3 5 3" xfId="12232"/>
    <cellStyle name="Input 2 2 3 3 5 4" xfId="12233"/>
    <cellStyle name="Input 2 2 3 3 5 5" xfId="12234"/>
    <cellStyle name="Input 2 2 3 3 6" xfId="12235"/>
    <cellStyle name="Input 2 2 3 3 6 2" xfId="12236"/>
    <cellStyle name="Input 2 2 3 3 6 3" xfId="12237"/>
    <cellStyle name="Input 2 2 3 3 6 4" xfId="12238"/>
    <cellStyle name="Input 2 2 3 3 6 5" xfId="12239"/>
    <cellStyle name="Input 2 2 3 3 6 6" xfId="12240"/>
    <cellStyle name="Input 2 2 3 3 6 7" xfId="12241"/>
    <cellStyle name="Input 2 2 3 3 6 8" xfId="12242"/>
    <cellStyle name="Input 2 2 3 3 7" xfId="12243"/>
    <cellStyle name="Input 2 2 3 3 7 2" xfId="12244"/>
    <cellStyle name="Input 2 2 3 3 7 3" xfId="12245"/>
    <cellStyle name="Input 2 2 3 3 7 4" xfId="12246"/>
    <cellStyle name="Input 2 2 3 3 7 5" xfId="12247"/>
    <cellStyle name="Input 2 2 3 3 7 6" xfId="12248"/>
    <cellStyle name="Input 2 2 3 3 7 7" xfId="12249"/>
    <cellStyle name="Input 2 2 3 3 8" xfId="12250"/>
    <cellStyle name="Input 2 2 3 3 8 2" xfId="12251"/>
    <cellStyle name="Input 2 2 3 3 8 3" xfId="12252"/>
    <cellStyle name="Input 2 2 3 3 8 4" xfId="12253"/>
    <cellStyle name="Input 2 2 3 3 8 5" xfId="12254"/>
    <cellStyle name="Input 2 2 3 3 9" xfId="12255"/>
    <cellStyle name="Input 2 2 3 3 9 2" xfId="12256"/>
    <cellStyle name="Input 2 2 3 3 9 3" xfId="12257"/>
    <cellStyle name="Input 2 2 3 3 9 4" xfId="12258"/>
    <cellStyle name="Input 2 2 3 3 9 5" xfId="12259"/>
    <cellStyle name="Input 2 2 3 4" xfId="12260"/>
    <cellStyle name="Input 2 2 3 4 10" xfId="12261"/>
    <cellStyle name="Input 2 2 3 4 2" xfId="12262"/>
    <cellStyle name="Input 2 2 3 4 2 2" xfId="12263"/>
    <cellStyle name="Input 2 2 3 4 2 2 2" xfId="12264"/>
    <cellStyle name="Input 2 2 3 4 2 2 3" xfId="12265"/>
    <cellStyle name="Input 2 2 3 4 2 2 4" xfId="12266"/>
    <cellStyle name="Input 2 2 3 4 2 2 5" xfId="12267"/>
    <cellStyle name="Input 2 2 3 4 2 2 6" xfId="12268"/>
    <cellStyle name="Input 2 2 3 4 2 2 7" xfId="12269"/>
    <cellStyle name="Input 2 2 3 4 2 3" xfId="12270"/>
    <cellStyle name="Input 2 2 3 4 2 4" xfId="12271"/>
    <cellStyle name="Input 2 2 3 4 3" xfId="12272"/>
    <cellStyle name="Input 2 2 3 4 3 2" xfId="12273"/>
    <cellStyle name="Input 2 2 3 4 3 2 2" xfId="12274"/>
    <cellStyle name="Input 2 2 3 4 3 2 3" xfId="12275"/>
    <cellStyle name="Input 2 2 3 4 3 2 4" xfId="12276"/>
    <cellStyle name="Input 2 2 3 4 3 2 5" xfId="12277"/>
    <cellStyle name="Input 2 2 3 4 3 2 6" xfId="12278"/>
    <cellStyle name="Input 2 2 3 4 3 2 7" xfId="12279"/>
    <cellStyle name="Input 2 2 3 4 3 3" xfId="12280"/>
    <cellStyle name="Input 2 2 3 4 3 4" xfId="12281"/>
    <cellStyle name="Input 2 2 3 4 4" xfId="12282"/>
    <cellStyle name="Input 2 2 3 4 4 2" xfId="12283"/>
    <cellStyle name="Input 2 2 3 4 4 2 2" xfId="12284"/>
    <cellStyle name="Input 2 2 3 4 4 2 3" xfId="12285"/>
    <cellStyle name="Input 2 2 3 4 4 2 4" xfId="12286"/>
    <cellStyle name="Input 2 2 3 4 4 2 5" xfId="12287"/>
    <cellStyle name="Input 2 2 3 4 4 2 6" xfId="12288"/>
    <cellStyle name="Input 2 2 3 4 4 2 7" xfId="12289"/>
    <cellStyle name="Input 2 2 3 4 4 3" xfId="12290"/>
    <cellStyle name="Input 2 2 3 4 4 4" xfId="12291"/>
    <cellStyle name="Input 2 2 3 4 5" xfId="12292"/>
    <cellStyle name="Input 2 2 3 4 5 2" xfId="12293"/>
    <cellStyle name="Input 2 2 3 4 5 3" xfId="12294"/>
    <cellStyle name="Input 2 2 3 4 5 4" xfId="12295"/>
    <cellStyle name="Input 2 2 3 4 5 5" xfId="12296"/>
    <cellStyle name="Input 2 2 3 4 5 6" xfId="12297"/>
    <cellStyle name="Input 2 2 3 4 5 7" xfId="12298"/>
    <cellStyle name="Input 2 2 3 4 5 8" xfId="12299"/>
    <cellStyle name="Input 2 2 3 4 6" xfId="12300"/>
    <cellStyle name="Input 2 2 3 4 6 2" xfId="12301"/>
    <cellStyle name="Input 2 2 3 4 6 3" xfId="12302"/>
    <cellStyle name="Input 2 2 3 4 6 4" xfId="12303"/>
    <cellStyle name="Input 2 2 3 4 6 5" xfId="12304"/>
    <cellStyle name="Input 2 2 3 4 6 6" xfId="12305"/>
    <cellStyle name="Input 2 2 3 4 6 7" xfId="12306"/>
    <cellStyle name="Input 2 2 3 4 7" xfId="12307"/>
    <cellStyle name="Input 2 2 3 4 8" xfId="12308"/>
    <cellStyle name="Input 2 2 3 4 9" xfId="12309"/>
    <cellStyle name="Input 2 2 3 5" xfId="12310"/>
    <cellStyle name="Input 2 2 3 5 10" xfId="12311"/>
    <cellStyle name="Input 2 2 3 5 2" xfId="12312"/>
    <cellStyle name="Input 2 2 3 5 2 2" xfId="12313"/>
    <cellStyle name="Input 2 2 3 5 2 2 2" xfId="12314"/>
    <cellStyle name="Input 2 2 3 5 2 2 3" xfId="12315"/>
    <cellStyle name="Input 2 2 3 5 2 2 4" xfId="12316"/>
    <cellStyle name="Input 2 2 3 5 2 2 5" xfId="12317"/>
    <cellStyle name="Input 2 2 3 5 2 2 6" xfId="12318"/>
    <cellStyle name="Input 2 2 3 5 2 2 7" xfId="12319"/>
    <cellStyle name="Input 2 2 3 5 2 3" xfId="12320"/>
    <cellStyle name="Input 2 2 3 5 2 4" xfId="12321"/>
    <cellStyle name="Input 2 2 3 5 3" xfId="12322"/>
    <cellStyle name="Input 2 2 3 5 3 2" xfId="12323"/>
    <cellStyle name="Input 2 2 3 5 3 2 2" xfId="12324"/>
    <cellStyle name="Input 2 2 3 5 3 2 3" xfId="12325"/>
    <cellStyle name="Input 2 2 3 5 3 2 4" xfId="12326"/>
    <cellStyle name="Input 2 2 3 5 3 2 5" xfId="12327"/>
    <cellStyle name="Input 2 2 3 5 3 2 6" xfId="12328"/>
    <cellStyle name="Input 2 2 3 5 3 2 7" xfId="12329"/>
    <cellStyle name="Input 2 2 3 5 3 3" xfId="12330"/>
    <cellStyle name="Input 2 2 3 5 3 4" xfId="12331"/>
    <cellStyle name="Input 2 2 3 5 4" xfId="12332"/>
    <cellStyle name="Input 2 2 3 5 4 2" xfId="12333"/>
    <cellStyle name="Input 2 2 3 5 4 2 2" xfId="12334"/>
    <cellStyle name="Input 2 2 3 5 4 2 3" xfId="12335"/>
    <cellStyle name="Input 2 2 3 5 4 2 4" xfId="12336"/>
    <cellStyle name="Input 2 2 3 5 4 2 5" xfId="12337"/>
    <cellStyle name="Input 2 2 3 5 4 2 6" xfId="12338"/>
    <cellStyle name="Input 2 2 3 5 4 2 7" xfId="12339"/>
    <cellStyle name="Input 2 2 3 5 4 3" xfId="12340"/>
    <cellStyle name="Input 2 2 3 5 4 4" xfId="12341"/>
    <cellStyle name="Input 2 2 3 5 5" xfId="12342"/>
    <cellStyle name="Input 2 2 3 5 5 2" xfId="12343"/>
    <cellStyle name="Input 2 2 3 5 5 3" xfId="12344"/>
    <cellStyle name="Input 2 2 3 5 5 4" xfId="12345"/>
    <cellStyle name="Input 2 2 3 5 5 5" xfId="12346"/>
    <cellStyle name="Input 2 2 3 5 5 6" xfId="12347"/>
    <cellStyle name="Input 2 2 3 5 5 7" xfId="12348"/>
    <cellStyle name="Input 2 2 3 5 5 8" xfId="12349"/>
    <cellStyle name="Input 2 2 3 5 6" xfId="12350"/>
    <cellStyle name="Input 2 2 3 5 6 2" xfId="12351"/>
    <cellStyle name="Input 2 2 3 5 6 3" xfId="12352"/>
    <cellStyle name="Input 2 2 3 5 6 4" xfId="12353"/>
    <cellStyle name="Input 2 2 3 5 6 5" xfId="12354"/>
    <cellStyle name="Input 2 2 3 5 6 6" xfId="12355"/>
    <cellStyle name="Input 2 2 3 5 6 7" xfId="12356"/>
    <cellStyle name="Input 2 2 3 5 7" xfId="12357"/>
    <cellStyle name="Input 2 2 3 5 8" xfId="12358"/>
    <cellStyle name="Input 2 2 3 5 9" xfId="12359"/>
    <cellStyle name="Input 2 2 3 6" xfId="12360"/>
    <cellStyle name="Input 2 2 3 6 2" xfId="12361"/>
    <cellStyle name="Input 2 2 3 6 2 2" xfId="12362"/>
    <cellStyle name="Input 2 2 3 6 2 3" xfId="12363"/>
    <cellStyle name="Input 2 2 3 6 2 4" xfId="12364"/>
    <cellStyle name="Input 2 2 3 6 2 5" xfId="12365"/>
    <cellStyle name="Input 2 2 3 6 2 6" xfId="12366"/>
    <cellStyle name="Input 2 2 3 6 2 7" xfId="12367"/>
    <cellStyle name="Input 2 2 3 6 3" xfId="12368"/>
    <cellStyle name="Input 2 2 3 6 4" xfId="12369"/>
    <cellStyle name="Input 2 2 3 6 5" xfId="12370"/>
    <cellStyle name="Input 2 2 3 7" xfId="12371"/>
    <cellStyle name="Input 2 2 3 7 2" xfId="12372"/>
    <cellStyle name="Input 2 2 3 7 2 2" xfId="12373"/>
    <cellStyle name="Input 2 2 3 7 2 3" xfId="12374"/>
    <cellStyle name="Input 2 2 3 7 2 4" xfId="12375"/>
    <cellStyle name="Input 2 2 3 7 2 5" xfId="12376"/>
    <cellStyle name="Input 2 2 3 7 2 6" xfId="12377"/>
    <cellStyle name="Input 2 2 3 7 2 7" xfId="12378"/>
    <cellStyle name="Input 2 2 3 7 3" xfId="12379"/>
    <cellStyle name="Input 2 2 3 7 4" xfId="12380"/>
    <cellStyle name="Input 2 2 3 7 5" xfId="12381"/>
    <cellStyle name="Input 2 2 3 8" xfId="12382"/>
    <cellStyle name="Input 2 2 3 8 2" xfId="12383"/>
    <cellStyle name="Input 2 2 3 8 2 2" xfId="12384"/>
    <cellStyle name="Input 2 2 3 8 2 3" xfId="12385"/>
    <cellStyle name="Input 2 2 3 8 2 4" xfId="12386"/>
    <cellStyle name="Input 2 2 3 8 2 5" xfId="12387"/>
    <cellStyle name="Input 2 2 3 8 2 6" xfId="12388"/>
    <cellStyle name="Input 2 2 3 8 2 7" xfId="12389"/>
    <cellStyle name="Input 2 2 3 8 3" xfId="12390"/>
    <cellStyle name="Input 2 2 3 8 4" xfId="12391"/>
    <cellStyle name="Input 2 2 3 8 5" xfId="12392"/>
    <cellStyle name="Input 2 2 3 9" xfId="12393"/>
    <cellStyle name="Input 2 2 3 9 2" xfId="12394"/>
    <cellStyle name="Input 2 2 3 9 2 2" xfId="12395"/>
    <cellStyle name="Input 2 2 3 9 2 3" xfId="12396"/>
    <cellStyle name="Input 2 2 3 9 2 4" xfId="12397"/>
    <cellStyle name="Input 2 2 3 9 2 5" xfId="12398"/>
    <cellStyle name="Input 2 2 3 9 2 6" xfId="12399"/>
    <cellStyle name="Input 2 2 3 9 2 7" xfId="12400"/>
    <cellStyle name="Input 2 2 3 9 3" xfId="12401"/>
    <cellStyle name="Input 2 2 3 9 4" xfId="12402"/>
    <cellStyle name="Input 2 2 3 9 5" xfId="12403"/>
    <cellStyle name="Input 2 2 4" xfId="12404"/>
    <cellStyle name="Input 2 2 4 10" xfId="12405"/>
    <cellStyle name="Input 2 2 4 10 2" xfId="12406"/>
    <cellStyle name="Input 2 2 4 10 3" xfId="12407"/>
    <cellStyle name="Input 2 2 4 10 4" xfId="12408"/>
    <cellStyle name="Input 2 2 4 10 5" xfId="12409"/>
    <cellStyle name="Input 2 2 4 10 6" xfId="12410"/>
    <cellStyle name="Input 2 2 4 10 7" xfId="12411"/>
    <cellStyle name="Input 2 2 4 11" xfId="12412"/>
    <cellStyle name="Input 2 2 4 11 2" xfId="12413"/>
    <cellStyle name="Input 2 2 4 11 3" xfId="12414"/>
    <cellStyle name="Input 2 2 4 11 4" xfId="12415"/>
    <cellStyle name="Input 2 2 4 11 5" xfId="12416"/>
    <cellStyle name="Input 2 2 4 12" xfId="12417"/>
    <cellStyle name="Input 2 2 4 12 2" xfId="12418"/>
    <cellStyle name="Input 2 2 4 12 3" xfId="12419"/>
    <cellStyle name="Input 2 2 4 12 4" xfId="12420"/>
    <cellStyle name="Input 2 2 4 12 5" xfId="12421"/>
    <cellStyle name="Input 2 2 4 13" xfId="12422"/>
    <cellStyle name="Input 2 2 4 13 2" xfId="12423"/>
    <cellStyle name="Input 2 2 4 13 3" xfId="12424"/>
    <cellStyle name="Input 2 2 4 13 4" xfId="12425"/>
    <cellStyle name="Input 2 2 4 13 5" xfId="12426"/>
    <cellStyle name="Input 2 2 4 14" xfId="12427"/>
    <cellStyle name="Input 2 2 4 14 2" xfId="12428"/>
    <cellStyle name="Input 2 2 4 14 3" xfId="12429"/>
    <cellStyle name="Input 2 2 4 14 4" xfId="12430"/>
    <cellStyle name="Input 2 2 4 14 5" xfId="12431"/>
    <cellStyle name="Input 2 2 4 15" xfId="12432"/>
    <cellStyle name="Input 2 2 4 15 2" xfId="12433"/>
    <cellStyle name="Input 2 2 4 15 3" xfId="12434"/>
    <cellStyle name="Input 2 2 4 15 4" xfId="12435"/>
    <cellStyle name="Input 2 2 4 15 5" xfId="12436"/>
    <cellStyle name="Input 2 2 4 16" xfId="12437"/>
    <cellStyle name="Input 2 2 4 16 2" xfId="12438"/>
    <cellStyle name="Input 2 2 4 16 3" xfId="12439"/>
    <cellStyle name="Input 2 2 4 16 4" xfId="12440"/>
    <cellStyle name="Input 2 2 4 16 5" xfId="12441"/>
    <cellStyle name="Input 2 2 4 17" xfId="12442"/>
    <cellStyle name="Input 2 2 4 17 2" xfId="12443"/>
    <cellStyle name="Input 2 2 4 17 3" xfId="12444"/>
    <cellStyle name="Input 2 2 4 17 4" xfId="12445"/>
    <cellStyle name="Input 2 2 4 17 5" xfId="12446"/>
    <cellStyle name="Input 2 2 4 18" xfId="12447"/>
    <cellStyle name="Input 2 2 4 2" xfId="12448"/>
    <cellStyle name="Input 2 2 4 2 10" xfId="12449"/>
    <cellStyle name="Input 2 2 4 2 10 2" xfId="12450"/>
    <cellStyle name="Input 2 2 4 2 10 3" xfId="12451"/>
    <cellStyle name="Input 2 2 4 2 10 4" xfId="12452"/>
    <cellStyle name="Input 2 2 4 2 10 5" xfId="12453"/>
    <cellStyle name="Input 2 2 4 2 11" xfId="12454"/>
    <cellStyle name="Input 2 2 4 2 11 2" xfId="12455"/>
    <cellStyle name="Input 2 2 4 2 11 3" xfId="12456"/>
    <cellStyle name="Input 2 2 4 2 11 4" xfId="12457"/>
    <cellStyle name="Input 2 2 4 2 11 5" xfId="12458"/>
    <cellStyle name="Input 2 2 4 2 12" xfId="12459"/>
    <cellStyle name="Input 2 2 4 2 12 2" xfId="12460"/>
    <cellStyle name="Input 2 2 4 2 12 3" xfId="12461"/>
    <cellStyle name="Input 2 2 4 2 12 4" xfId="12462"/>
    <cellStyle name="Input 2 2 4 2 12 5" xfId="12463"/>
    <cellStyle name="Input 2 2 4 2 13" xfId="12464"/>
    <cellStyle name="Input 2 2 4 2 13 2" xfId="12465"/>
    <cellStyle name="Input 2 2 4 2 13 3" xfId="12466"/>
    <cellStyle name="Input 2 2 4 2 13 4" xfId="12467"/>
    <cellStyle name="Input 2 2 4 2 13 5" xfId="12468"/>
    <cellStyle name="Input 2 2 4 2 14" xfId="12469"/>
    <cellStyle name="Input 2 2 4 2 14 2" xfId="12470"/>
    <cellStyle name="Input 2 2 4 2 14 3" xfId="12471"/>
    <cellStyle name="Input 2 2 4 2 14 4" xfId="12472"/>
    <cellStyle name="Input 2 2 4 2 14 5" xfId="12473"/>
    <cellStyle name="Input 2 2 4 2 15" xfId="12474"/>
    <cellStyle name="Input 2 2 4 2 15 2" xfId="12475"/>
    <cellStyle name="Input 2 2 4 2 15 3" xfId="12476"/>
    <cellStyle name="Input 2 2 4 2 15 4" xfId="12477"/>
    <cellStyle name="Input 2 2 4 2 15 5" xfId="12478"/>
    <cellStyle name="Input 2 2 4 2 16" xfId="12479"/>
    <cellStyle name="Input 2 2 4 2 16 2" xfId="12480"/>
    <cellStyle name="Input 2 2 4 2 16 3" xfId="12481"/>
    <cellStyle name="Input 2 2 4 2 16 4" xfId="12482"/>
    <cellStyle name="Input 2 2 4 2 16 5" xfId="12483"/>
    <cellStyle name="Input 2 2 4 2 17" xfId="12484"/>
    <cellStyle name="Input 2 2 4 2 17 2" xfId="12485"/>
    <cellStyle name="Input 2 2 4 2 17 3" xfId="12486"/>
    <cellStyle name="Input 2 2 4 2 17 4" xfId="12487"/>
    <cellStyle name="Input 2 2 4 2 17 5" xfId="12488"/>
    <cellStyle name="Input 2 2 4 2 18" xfId="12489"/>
    <cellStyle name="Input 2 2 4 2 2" xfId="12490"/>
    <cellStyle name="Input 2 2 4 2 2 10" xfId="12491"/>
    <cellStyle name="Input 2 2 4 2 2 2" xfId="12492"/>
    <cellStyle name="Input 2 2 4 2 2 2 2" xfId="12493"/>
    <cellStyle name="Input 2 2 4 2 2 2 2 2" xfId="12494"/>
    <cellStyle name="Input 2 2 4 2 2 2 2 3" xfId="12495"/>
    <cellStyle name="Input 2 2 4 2 2 2 2 4" xfId="12496"/>
    <cellStyle name="Input 2 2 4 2 2 2 2 5" xfId="12497"/>
    <cellStyle name="Input 2 2 4 2 2 2 2 6" xfId="12498"/>
    <cellStyle name="Input 2 2 4 2 2 2 2 7" xfId="12499"/>
    <cellStyle name="Input 2 2 4 2 2 2 3" xfId="12500"/>
    <cellStyle name="Input 2 2 4 2 2 2 4" xfId="12501"/>
    <cellStyle name="Input 2 2 4 2 2 3" xfId="12502"/>
    <cellStyle name="Input 2 2 4 2 2 3 2" xfId="12503"/>
    <cellStyle name="Input 2 2 4 2 2 3 2 2" xfId="12504"/>
    <cellStyle name="Input 2 2 4 2 2 3 2 3" xfId="12505"/>
    <cellStyle name="Input 2 2 4 2 2 3 2 4" xfId="12506"/>
    <cellStyle name="Input 2 2 4 2 2 3 2 5" xfId="12507"/>
    <cellStyle name="Input 2 2 4 2 2 3 2 6" xfId="12508"/>
    <cellStyle name="Input 2 2 4 2 2 3 2 7" xfId="12509"/>
    <cellStyle name="Input 2 2 4 2 2 3 3" xfId="12510"/>
    <cellStyle name="Input 2 2 4 2 2 3 4" xfId="12511"/>
    <cellStyle name="Input 2 2 4 2 2 4" xfId="12512"/>
    <cellStyle name="Input 2 2 4 2 2 4 2" xfId="12513"/>
    <cellStyle name="Input 2 2 4 2 2 4 2 2" xfId="12514"/>
    <cellStyle name="Input 2 2 4 2 2 4 2 3" xfId="12515"/>
    <cellStyle name="Input 2 2 4 2 2 4 2 4" xfId="12516"/>
    <cellStyle name="Input 2 2 4 2 2 4 2 5" xfId="12517"/>
    <cellStyle name="Input 2 2 4 2 2 4 2 6" xfId="12518"/>
    <cellStyle name="Input 2 2 4 2 2 4 2 7" xfId="12519"/>
    <cellStyle name="Input 2 2 4 2 2 4 3" xfId="12520"/>
    <cellStyle name="Input 2 2 4 2 2 4 4" xfId="12521"/>
    <cellStyle name="Input 2 2 4 2 2 5" xfId="12522"/>
    <cellStyle name="Input 2 2 4 2 2 5 2" xfId="12523"/>
    <cellStyle name="Input 2 2 4 2 2 5 3" xfId="12524"/>
    <cellStyle name="Input 2 2 4 2 2 5 4" xfId="12525"/>
    <cellStyle name="Input 2 2 4 2 2 5 5" xfId="12526"/>
    <cellStyle name="Input 2 2 4 2 2 5 6" xfId="12527"/>
    <cellStyle name="Input 2 2 4 2 2 5 7" xfId="12528"/>
    <cellStyle name="Input 2 2 4 2 2 5 8" xfId="12529"/>
    <cellStyle name="Input 2 2 4 2 2 6" xfId="12530"/>
    <cellStyle name="Input 2 2 4 2 2 6 2" xfId="12531"/>
    <cellStyle name="Input 2 2 4 2 2 6 3" xfId="12532"/>
    <cellStyle name="Input 2 2 4 2 2 6 4" xfId="12533"/>
    <cellStyle name="Input 2 2 4 2 2 6 5" xfId="12534"/>
    <cellStyle name="Input 2 2 4 2 2 6 6" xfId="12535"/>
    <cellStyle name="Input 2 2 4 2 2 6 7" xfId="12536"/>
    <cellStyle name="Input 2 2 4 2 2 7" xfId="12537"/>
    <cellStyle name="Input 2 2 4 2 2 8" xfId="12538"/>
    <cellStyle name="Input 2 2 4 2 2 9" xfId="12539"/>
    <cellStyle name="Input 2 2 4 2 3" xfId="12540"/>
    <cellStyle name="Input 2 2 4 2 3 2" xfId="12541"/>
    <cellStyle name="Input 2 2 4 2 3 2 2" xfId="12542"/>
    <cellStyle name="Input 2 2 4 2 3 2 3" xfId="12543"/>
    <cellStyle name="Input 2 2 4 2 3 2 4" xfId="12544"/>
    <cellStyle name="Input 2 2 4 2 3 2 5" xfId="12545"/>
    <cellStyle name="Input 2 2 4 2 3 2 6" xfId="12546"/>
    <cellStyle name="Input 2 2 4 2 3 2 7" xfId="12547"/>
    <cellStyle name="Input 2 2 4 2 3 3" xfId="12548"/>
    <cellStyle name="Input 2 2 4 2 3 4" xfId="12549"/>
    <cellStyle name="Input 2 2 4 2 3 5" xfId="12550"/>
    <cellStyle name="Input 2 2 4 2 4" xfId="12551"/>
    <cellStyle name="Input 2 2 4 2 4 2" xfId="12552"/>
    <cellStyle name="Input 2 2 4 2 4 2 2" xfId="12553"/>
    <cellStyle name="Input 2 2 4 2 4 2 3" xfId="12554"/>
    <cellStyle name="Input 2 2 4 2 4 2 4" xfId="12555"/>
    <cellStyle name="Input 2 2 4 2 4 2 5" xfId="12556"/>
    <cellStyle name="Input 2 2 4 2 4 2 6" xfId="12557"/>
    <cellStyle name="Input 2 2 4 2 4 2 7" xfId="12558"/>
    <cellStyle name="Input 2 2 4 2 4 3" xfId="12559"/>
    <cellStyle name="Input 2 2 4 2 4 4" xfId="12560"/>
    <cellStyle name="Input 2 2 4 2 4 5" xfId="12561"/>
    <cellStyle name="Input 2 2 4 2 5" xfId="12562"/>
    <cellStyle name="Input 2 2 4 2 5 2" xfId="12563"/>
    <cellStyle name="Input 2 2 4 2 5 2 2" xfId="12564"/>
    <cellStyle name="Input 2 2 4 2 5 2 3" xfId="12565"/>
    <cellStyle name="Input 2 2 4 2 5 2 4" xfId="12566"/>
    <cellStyle name="Input 2 2 4 2 5 2 5" xfId="12567"/>
    <cellStyle name="Input 2 2 4 2 5 2 6" xfId="12568"/>
    <cellStyle name="Input 2 2 4 2 5 2 7" xfId="12569"/>
    <cellStyle name="Input 2 2 4 2 5 3" xfId="12570"/>
    <cellStyle name="Input 2 2 4 2 5 4" xfId="12571"/>
    <cellStyle name="Input 2 2 4 2 5 5" xfId="12572"/>
    <cellStyle name="Input 2 2 4 2 6" xfId="12573"/>
    <cellStyle name="Input 2 2 4 2 6 2" xfId="12574"/>
    <cellStyle name="Input 2 2 4 2 6 3" xfId="12575"/>
    <cellStyle name="Input 2 2 4 2 6 4" xfId="12576"/>
    <cellStyle name="Input 2 2 4 2 6 5" xfId="12577"/>
    <cellStyle name="Input 2 2 4 2 6 6" xfId="12578"/>
    <cellStyle name="Input 2 2 4 2 6 7" xfId="12579"/>
    <cellStyle name="Input 2 2 4 2 6 8" xfId="12580"/>
    <cellStyle name="Input 2 2 4 2 7" xfId="12581"/>
    <cellStyle name="Input 2 2 4 2 7 2" xfId="12582"/>
    <cellStyle name="Input 2 2 4 2 7 3" xfId="12583"/>
    <cellStyle name="Input 2 2 4 2 7 4" xfId="12584"/>
    <cellStyle name="Input 2 2 4 2 7 5" xfId="12585"/>
    <cellStyle name="Input 2 2 4 2 7 6" xfId="12586"/>
    <cellStyle name="Input 2 2 4 2 7 7" xfId="12587"/>
    <cellStyle name="Input 2 2 4 2 8" xfId="12588"/>
    <cellStyle name="Input 2 2 4 2 8 2" xfId="12589"/>
    <cellStyle name="Input 2 2 4 2 8 3" xfId="12590"/>
    <cellStyle name="Input 2 2 4 2 8 4" xfId="12591"/>
    <cellStyle name="Input 2 2 4 2 8 5" xfId="12592"/>
    <cellStyle name="Input 2 2 4 2 9" xfId="12593"/>
    <cellStyle name="Input 2 2 4 2 9 2" xfId="12594"/>
    <cellStyle name="Input 2 2 4 2 9 3" xfId="12595"/>
    <cellStyle name="Input 2 2 4 2 9 4" xfId="12596"/>
    <cellStyle name="Input 2 2 4 2 9 5" xfId="12597"/>
    <cellStyle name="Input 2 2 4 3" xfId="12598"/>
    <cellStyle name="Input 2 2 4 3 10" xfId="12599"/>
    <cellStyle name="Input 2 2 4 3 2" xfId="12600"/>
    <cellStyle name="Input 2 2 4 3 2 2" xfId="12601"/>
    <cellStyle name="Input 2 2 4 3 2 2 2" xfId="12602"/>
    <cellStyle name="Input 2 2 4 3 2 2 3" xfId="12603"/>
    <cellStyle name="Input 2 2 4 3 2 2 4" xfId="12604"/>
    <cellStyle name="Input 2 2 4 3 2 2 5" xfId="12605"/>
    <cellStyle name="Input 2 2 4 3 2 2 6" xfId="12606"/>
    <cellStyle name="Input 2 2 4 3 2 2 7" xfId="12607"/>
    <cellStyle name="Input 2 2 4 3 2 3" xfId="12608"/>
    <cellStyle name="Input 2 2 4 3 2 4" xfId="12609"/>
    <cellStyle name="Input 2 2 4 3 3" xfId="12610"/>
    <cellStyle name="Input 2 2 4 3 3 2" xfId="12611"/>
    <cellStyle name="Input 2 2 4 3 3 2 2" xfId="12612"/>
    <cellStyle name="Input 2 2 4 3 3 2 3" xfId="12613"/>
    <cellStyle name="Input 2 2 4 3 3 2 4" xfId="12614"/>
    <cellStyle name="Input 2 2 4 3 3 2 5" xfId="12615"/>
    <cellStyle name="Input 2 2 4 3 3 2 6" xfId="12616"/>
    <cellStyle name="Input 2 2 4 3 3 2 7" xfId="12617"/>
    <cellStyle name="Input 2 2 4 3 3 3" xfId="12618"/>
    <cellStyle name="Input 2 2 4 3 3 4" xfId="12619"/>
    <cellStyle name="Input 2 2 4 3 4" xfId="12620"/>
    <cellStyle name="Input 2 2 4 3 4 2" xfId="12621"/>
    <cellStyle name="Input 2 2 4 3 4 2 2" xfId="12622"/>
    <cellStyle name="Input 2 2 4 3 4 2 3" xfId="12623"/>
    <cellStyle name="Input 2 2 4 3 4 2 4" xfId="12624"/>
    <cellStyle name="Input 2 2 4 3 4 2 5" xfId="12625"/>
    <cellStyle name="Input 2 2 4 3 4 2 6" xfId="12626"/>
    <cellStyle name="Input 2 2 4 3 4 2 7" xfId="12627"/>
    <cellStyle name="Input 2 2 4 3 4 3" xfId="12628"/>
    <cellStyle name="Input 2 2 4 3 4 4" xfId="12629"/>
    <cellStyle name="Input 2 2 4 3 5" xfId="12630"/>
    <cellStyle name="Input 2 2 4 3 5 2" xfId="12631"/>
    <cellStyle name="Input 2 2 4 3 5 3" xfId="12632"/>
    <cellStyle name="Input 2 2 4 3 5 4" xfId="12633"/>
    <cellStyle name="Input 2 2 4 3 5 5" xfId="12634"/>
    <cellStyle name="Input 2 2 4 3 5 6" xfId="12635"/>
    <cellStyle name="Input 2 2 4 3 5 7" xfId="12636"/>
    <cellStyle name="Input 2 2 4 3 5 8" xfId="12637"/>
    <cellStyle name="Input 2 2 4 3 6" xfId="12638"/>
    <cellStyle name="Input 2 2 4 3 6 2" xfId="12639"/>
    <cellStyle name="Input 2 2 4 3 6 3" xfId="12640"/>
    <cellStyle name="Input 2 2 4 3 6 4" xfId="12641"/>
    <cellStyle name="Input 2 2 4 3 6 5" xfId="12642"/>
    <cellStyle name="Input 2 2 4 3 6 6" xfId="12643"/>
    <cellStyle name="Input 2 2 4 3 6 7" xfId="12644"/>
    <cellStyle name="Input 2 2 4 3 7" xfId="12645"/>
    <cellStyle name="Input 2 2 4 3 8" xfId="12646"/>
    <cellStyle name="Input 2 2 4 3 9" xfId="12647"/>
    <cellStyle name="Input 2 2 4 4" xfId="12648"/>
    <cellStyle name="Input 2 2 4 4 10" xfId="12649"/>
    <cellStyle name="Input 2 2 4 4 2" xfId="12650"/>
    <cellStyle name="Input 2 2 4 4 2 2" xfId="12651"/>
    <cellStyle name="Input 2 2 4 4 2 2 2" xfId="12652"/>
    <cellStyle name="Input 2 2 4 4 2 2 3" xfId="12653"/>
    <cellStyle name="Input 2 2 4 4 2 2 4" xfId="12654"/>
    <cellStyle name="Input 2 2 4 4 2 2 5" xfId="12655"/>
    <cellStyle name="Input 2 2 4 4 2 2 6" xfId="12656"/>
    <cellStyle name="Input 2 2 4 4 2 2 7" xfId="12657"/>
    <cellStyle name="Input 2 2 4 4 2 3" xfId="12658"/>
    <cellStyle name="Input 2 2 4 4 2 4" xfId="12659"/>
    <cellStyle name="Input 2 2 4 4 3" xfId="12660"/>
    <cellStyle name="Input 2 2 4 4 3 2" xfId="12661"/>
    <cellStyle name="Input 2 2 4 4 3 2 2" xfId="12662"/>
    <cellStyle name="Input 2 2 4 4 3 2 3" xfId="12663"/>
    <cellStyle name="Input 2 2 4 4 3 2 4" xfId="12664"/>
    <cellStyle name="Input 2 2 4 4 3 2 5" xfId="12665"/>
    <cellStyle name="Input 2 2 4 4 3 2 6" xfId="12666"/>
    <cellStyle name="Input 2 2 4 4 3 2 7" xfId="12667"/>
    <cellStyle name="Input 2 2 4 4 3 3" xfId="12668"/>
    <cellStyle name="Input 2 2 4 4 3 4" xfId="12669"/>
    <cellStyle name="Input 2 2 4 4 4" xfId="12670"/>
    <cellStyle name="Input 2 2 4 4 4 2" xfId="12671"/>
    <cellStyle name="Input 2 2 4 4 4 2 2" xfId="12672"/>
    <cellStyle name="Input 2 2 4 4 4 2 3" xfId="12673"/>
    <cellStyle name="Input 2 2 4 4 4 2 4" xfId="12674"/>
    <cellStyle name="Input 2 2 4 4 4 2 5" xfId="12675"/>
    <cellStyle name="Input 2 2 4 4 4 2 6" xfId="12676"/>
    <cellStyle name="Input 2 2 4 4 4 2 7" xfId="12677"/>
    <cellStyle name="Input 2 2 4 4 4 3" xfId="12678"/>
    <cellStyle name="Input 2 2 4 4 4 4" xfId="12679"/>
    <cellStyle name="Input 2 2 4 4 5" xfId="12680"/>
    <cellStyle name="Input 2 2 4 4 5 2" xfId="12681"/>
    <cellStyle name="Input 2 2 4 4 5 3" xfId="12682"/>
    <cellStyle name="Input 2 2 4 4 5 4" xfId="12683"/>
    <cellStyle name="Input 2 2 4 4 5 5" xfId="12684"/>
    <cellStyle name="Input 2 2 4 4 5 6" xfId="12685"/>
    <cellStyle name="Input 2 2 4 4 5 7" xfId="12686"/>
    <cellStyle name="Input 2 2 4 4 5 8" xfId="12687"/>
    <cellStyle name="Input 2 2 4 4 6" xfId="12688"/>
    <cellStyle name="Input 2 2 4 4 6 2" xfId="12689"/>
    <cellStyle name="Input 2 2 4 4 6 3" xfId="12690"/>
    <cellStyle name="Input 2 2 4 4 6 4" xfId="12691"/>
    <cellStyle name="Input 2 2 4 4 6 5" xfId="12692"/>
    <cellStyle name="Input 2 2 4 4 6 6" xfId="12693"/>
    <cellStyle name="Input 2 2 4 4 6 7" xfId="12694"/>
    <cellStyle name="Input 2 2 4 4 7" xfId="12695"/>
    <cellStyle name="Input 2 2 4 4 8" xfId="12696"/>
    <cellStyle name="Input 2 2 4 4 9" xfId="12697"/>
    <cellStyle name="Input 2 2 4 5" xfId="12698"/>
    <cellStyle name="Input 2 2 4 5 2" xfId="12699"/>
    <cellStyle name="Input 2 2 4 5 2 2" xfId="12700"/>
    <cellStyle name="Input 2 2 4 5 2 3" xfId="12701"/>
    <cellStyle name="Input 2 2 4 5 2 4" xfId="12702"/>
    <cellStyle name="Input 2 2 4 5 2 5" xfId="12703"/>
    <cellStyle name="Input 2 2 4 5 2 6" xfId="12704"/>
    <cellStyle name="Input 2 2 4 5 2 7" xfId="12705"/>
    <cellStyle name="Input 2 2 4 5 3" xfId="12706"/>
    <cellStyle name="Input 2 2 4 5 4" xfId="12707"/>
    <cellStyle name="Input 2 2 4 5 5" xfId="12708"/>
    <cellStyle name="Input 2 2 4 6" xfId="12709"/>
    <cellStyle name="Input 2 2 4 6 2" xfId="12710"/>
    <cellStyle name="Input 2 2 4 6 2 2" xfId="12711"/>
    <cellStyle name="Input 2 2 4 6 2 3" xfId="12712"/>
    <cellStyle name="Input 2 2 4 6 2 4" xfId="12713"/>
    <cellStyle name="Input 2 2 4 6 2 5" xfId="12714"/>
    <cellStyle name="Input 2 2 4 6 2 6" xfId="12715"/>
    <cellStyle name="Input 2 2 4 6 2 7" xfId="12716"/>
    <cellStyle name="Input 2 2 4 6 3" xfId="12717"/>
    <cellStyle name="Input 2 2 4 6 4" xfId="12718"/>
    <cellStyle name="Input 2 2 4 6 5" xfId="12719"/>
    <cellStyle name="Input 2 2 4 7" xfId="12720"/>
    <cellStyle name="Input 2 2 4 7 2" xfId="12721"/>
    <cellStyle name="Input 2 2 4 7 2 2" xfId="12722"/>
    <cellStyle name="Input 2 2 4 7 2 3" xfId="12723"/>
    <cellStyle name="Input 2 2 4 7 2 4" xfId="12724"/>
    <cellStyle name="Input 2 2 4 7 2 5" xfId="12725"/>
    <cellStyle name="Input 2 2 4 7 2 6" xfId="12726"/>
    <cellStyle name="Input 2 2 4 7 2 7" xfId="12727"/>
    <cellStyle name="Input 2 2 4 7 3" xfId="12728"/>
    <cellStyle name="Input 2 2 4 7 4" xfId="12729"/>
    <cellStyle name="Input 2 2 4 7 5" xfId="12730"/>
    <cellStyle name="Input 2 2 4 8" xfId="12731"/>
    <cellStyle name="Input 2 2 4 8 2" xfId="12732"/>
    <cellStyle name="Input 2 2 4 8 2 2" xfId="12733"/>
    <cellStyle name="Input 2 2 4 8 2 3" xfId="12734"/>
    <cellStyle name="Input 2 2 4 8 2 4" xfId="12735"/>
    <cellStyle name="Input 2 2 4 8 2 5" xfId="12736"/>
    <cellStyle name="Input 2 2 4 8 2 6" xfId="12737"/>
    <cellStyle name="Input 2 2 4 8 2 7" xfId="12738"/>
    <cellStyle name="Input 2 2 4 8 3" xfId="12739"/>
    <cellStyle name="Input 2 2 4 8 4" xfId="12740"/>
    <cellStyle name="Input 2 2 4 8 5" xfId="12741"/>
    <cellStyle name="Input 2 2 4 9" xfId="12742"/>
    <cellStyle name="Input 2 2 4 9 2" xfId="12743"/>
    <cellStyle name="Input 2 2 4 9 3" xfId="12744"/>
    <cellStyle name="Input 2 2 4 9 4" xfId="12745"/>
    <cellStyle name="Input 2 2 4 9 5" xfId="12746"/>
    <cellStyle name="Input 2 2 4 9 6" xfId="12747"/>
    <cellStyle name="Input 2 2 4 9 7" xfId="12748"/>
    <cellStyle name="Input 2 2 4 9 8" xfId="12749"/>
    <cellStyle name="Input 2 2 5" xfId="12750"/>
    <cellStyle name="Input 2 2 5 10" xfId="12751"/>
    <cellStyle name="Input 2 2 5 10 2" xfId="12752"/>
    <cellStyle name="Input 2 2 5 10 3" xfId="12753"/>
    <cellStyle name="Input 2 2 5 10 4" xfId="12754"/>
    <cellStyle name="Input 2 2 5 10 5" xfId="12755"/>
    <cellStyle name="Input 2 2 5 11" xfId="12756"/>
    <cellStyle name="Input 2 2 5 11 2" xfId="12757"/>
    <cellStyle name="Input 2 2 5 11 3" xfId="12758"/>
    <cellStyle name="Input 2 2 5 11 4" xfId="12759"/>
    <cellStyle name="Input 2 2 5 11 5" xfId="12760"/>
    <cellStyle name="Input 2 2 5 12" xfId="12761"/>
    <cellStyle name="Input 2 2 5 12 2" xfId="12762"/>
    <cellStyle name="Input 2 2 5 12 3" xfId="12763"/>
    <cellStyle name="Input 2 2 5 12 4" xfId="12764"/>
    <cellStyle name="Input 2 2 5 12 5" xfId="12765"/>
    <cellStyle name="Input 2 2 5 13" xfId="12766"/>
    <cellStyle name="Input 2 2 5 13 2" xfId="12767"/>
    <cellStyle name="Input 2 2 5 13 3" xfId="12768"/>
    <cellStyle name="Input 2 2 5 13 4" xfId="12769"/>
    <cellStyle name="Input 2 2 5 13 5" xfId="12770"/>
    <cellStyle name="Input 2 2 5 14" xfId="12771"/>
    <cellStyle name="Input 2 2 5 14 2" xfId="12772"/>
    <cellStyle name="Input 2 2 5 14 3" xfId="12773"/>
    <cellStyle name="Input 2 2 5 14 4" xfId="12774"/>
    <cellStyle name="Input 2 2 5 14 5" xfId="12775"/>
    <cellStyle name="Input 2 2 5 15" xfId="12776"/>
    <cellStyle name="Input 2 2 5 15 2" xfId="12777"/>
    <cellStyle name="Input 2 2 5 15 3" xfId="12778"/>
    <cellStyle name="Input 2 2 5 15 4" xfId="12779"/>
    <cellStyle name="Input 2 2 5 15 5" xfId="12780"/>
    <cellStyle name="Input 2 2 5 16" xfId="12781"/>
    <cellStyle name="Input 2 2 5 16 2" xfId="12782"/>
    <cellStyle name="Input 2 2 5 16 3" xfId="12783"/>
    <cellStyle name="Input 2 2 5 16 4" xfId="12784"/>
    <cellStyle name="Input 2 2 5 16 5" xfId="12785"/>
    <cellStyle name="Input 2 2 5 17" xfId="12786"/>
    <cellStyle name="Input 2 2 5 17 2" xfId="12787"/>
    <cellStyle name="Input 2 2 5 17 3" xfId="12788"/>
    <cellStyle name="Input 2 2 5 17 4" xfId="12789"/>
    <cellStyle name="Input 2 2 5 17 5" xfId="12790"/>
    <cellStyle name="Input 2 2 5 18" xfId="12791"/>
    <cellStyle name="Input 2 2 5 2" xfId="12792"/>
    <cellStyle name="Input 2 2 5 2 10" xfId="12793"/>
    <cellStyle name="Input 2 2 5 2 2" xfId="12794"/>
    <cellStyle name="Input 2 2 5 2 2 2" xfId="12795"/>
    <cellStyle name="Input 2 2 5 2 2 2 2" xfId="12796"/>
    <cellStyle name="Input 2 2 5 2 2 2 3" xfId="12797"/>
    <cellStyle name="Input 2 2 5 2 2 2 4" xfId="12798"/>
    <cellStyle name="Input 2 2 5 2 2 2 5" xfId="12799"/>
    <cellStyle name="Input 2 2 5 2 2 2 6" xfId="12800"/>
    <cellStyle name="Input 2 2 5 2 2 2 7" xfId="12801"/>
    <cellStyle name="Input 2 2 5 2 2 3" xfId="12802"/>
    <cellStyle name="Input 2 2 5 2 2 4" xfId="12803"/>
    <cellStyle name="Input 2 2 5 2 3" xfId="12804"/>
    <cellStyle name="Input 2 2 5 2 3 2" xfId="12805"/>
    <cellStyle name="Input 2 2 5 2 3 2 2" xfId="12806"/>
    <cellStyle name="Input 2 2 5 2 3 2 3" xfId="12807"/>
    <cellStyle name="Input 2 2 5 2 3 2 4" xfId="12808"/>
    <cellStyle name="Input 2 2 5 2 3 2 5" xfId="12809"/>
    <cellStyle name="Input 2 2 5 2 3 2 6" xfId="12810"/>
    <cellStyle name="Input 2 2 5 2 3 2 7" xfId="12811"/>
    <cellStyle name="Input 2 2 5 2 3 3" xfId="12812"/>
    <cellStyle name="Input 2 2 5 2 3 4" xfId="12813"/>
    <cellStyle name="Input 2 2 5 2 4" xfId="12814"/>
    <cellStyle name="Input 2 2 5 2 4 2" xfId="12815"/>
    <cellStyle name="Input 2 2 5 2 4 2 2" xfId="12816"/>
    <cellStyle name="Input 2 2 5 2 4 2 3" xfId="12817"/>
    <cellStyle name="Input 2 2 5 2 4 2 4" xfId="12818"/>
    <cellStyle name="Input 2 2 5 2 4 2 5" xfId="12819"/>
    <cellStyle name="Input 2 2 5 2 4 2 6" xfId="12820"/>
    <cellStyle name="Input 2 2 5 2 4 2 7" xfId="12821"/>
    <cellStyle name="Input 2 2 5 2 4 3" xfId="12822"/>
    <cellStyle name="Input 2 2 5 2 4 4" xfId="12823"/>
    <cellStyle name="Input 2 2 5 2 5" xfId="12824"/>
    <cellStyle name="Input 2 2 5 2 5 2" xfId="12825"/>
    <cellStyle name="Input 2 2 5 2 5 3" xfId="12826"/>
    <cellStyle name="Input 2 2 5 2 5 4" xfId="12827"/>
    <cellStyle name="Input 2 2 5 2 5 5" xfId="12828"/>
    <cellStyle name="Input 2 2 5 2 5 6" xfId="12829"/>
    <cellStyle name="Input 2 2 5 2 5 7" xfId="12830"/>
    <cellStyle name="Input 2 2 5 2 5 8" xfId="12831"/>
    <cellStyle name="Input 2 2 5 2 6" xfId="12832"/>
    <cellStyle name="Input 2 2 5 2 6 2" xfId="12833"/>
    <cellStyle name="Input 2 2 5 2 6 3" xfId="12834"/>
    <cellStyle name="Input 2 2 5 2 6 4" xfId="12835"/>
    <cellStyle name="Input 2 2 5 2 6 5" xfId="12836"/>
    <cellStyle name="Input 2 2 5 2 6 6" xfId="12837"/>
    <cellStyle name="Input 2 2 5 2 6 7" xfId="12838"/>
    <cellStyle name="Input 2 2 5 2 7" xfId="12839"/>
    <cellStyle name="Input 2 2 5 2 8" xfId="12840"/>
    <cellStyle name="Input 2 2 5 2 9" xfId="12841"/>
    <cellStyle name="Input 2 2 5 3" xfId="12842"/>
    <cellStyle name="Input 2 2 5 3 2" xfId="12843"/>
    <cellStyle name="Input 2 2 5 3 2 2" xfId="12844"/>
    <cellStyle name="Input 2 2 5 3 2 3" xfId="12845"/>
    <cellStyle name="Input 2 2 5 3 2 4" xfId="12846"/>
    <cellStyle name="Input 2 2 5 3 2 5" xfId="12847"/>
    <cellStyle name="Input 2 2 5 3 2 6" xfId="12848"/>
    <cellStyle name="Input 2 2 5 3 2 7" xfId="12849"/>
    <cellStyle name="Input 2 2 5 3 3" xfId="12850"/>
    <cellStyle name="Input 2 2 5 3 4" xfId="12851"/>
    <cellStyle name="Input 2 2 5 3 5" xfId="12852"/>
    <cellStyle name="Input 2 2 5 4" xfId="12853"/>
    <cellStyle name="Input 2 2 5 4 2" xfId="12854"/>
    <cellStyle name="Input 2 2 5 4 2 2" xfId="12855"/>
    <cellStyle name="Input 2 2 5 4 2 3" xfId="12856"/>
    <cellStyle name="Input 2 2 5 4 2 4" xfId="12857"/>
    <cellStyle name="Input 2 2 5 4 2 5" xfId="12858"/>
    <cellStyle name="Input 2 2 5 4 2 6" xfId="12859"/>
    <cellStyle name="Input 2 2 5 4 2 7" xfId="12860"/>
    <cellStyle name="Input 2 2 5 4 3" xfId="12861"/>
    <cellStyle name="Input 2 2 5 4 4" xfId="12862"/>
    <cellStyle name="Input 2 2 5 4 5" xfId="12863"/>
    <cellStyle name="Input 2 2 5 5" xfId="12864"/>
    <cellStyle name="Input 2 2 5 5 2" xfId="12865"/>
    <cellStyle name="Input 2 2 5 5 2 2" xfId="12866"/>
    <cellStyle name="Input 2 2 5 5 2 3" xfId="12867"/>
    <cellStyle name="Input 2 2 5 5 2 4" xfId="12868"/>
    <cellStyle name="Input 2 2 5 5 2 5" xfId="12869"/>
    <cellStyle name="Input 2 2 5 5 2 6" xfId="12870"/>
    <cellStyle name="Input 2 2 5 5 2 7" xfId="12871"/>
    <cellStyle name="Input 2 2 5 5 3" xfId="12872"/>
    <cellStyle name="Input 2 2 5 5 4" xfId="12873"/>
    <cellStyle name="Input 2 2 5 5 5" xfId="12874"/>
    <cellStyle name="Input 2 2 5 6" xfId="12875"/>
    <cellStyle name="Input 2 2 5 6 2" xfId="12876"/>
    <cellStyle name="Input 2 2 5 6 3" xfId="12877"/>
    <cellStyle name="Input 2 2 5 6 4" xfId="12878"/>
    <cellStyle name="Input 2 2 5 6 5" xfId="12879"/>
    <cellStyle name="Input 2 2 5 6 6" xfId="12880"/>
    <cellStyle name="Input 2 2 5 6 7" xfId="12881"/>
    <cellStyle name="Input 2 2 5 6 8" xfId="12882"/>
    <cellStyle name="Input 2 2 5 7" xfId="12883"/>
    <cellStyle name="Input 2 2 5 7 2" xfId="12884"/>
    <cellStyle name="Input 2 2 5 7 3" xfId="12885"/>
    <cellStyle name="Input 2 2 5 7 4" xfId="12886"/>
    <cellStyle name="Input 2 2 5 7 5" xfId="12887"/>
    <cellStyle name="Input 2 2 5 7 6" xfId="12888"/>
    <cellStyle name="Input 2 2 5 7 7" xfId="12889"/>
    <cellStyle name="Input 2 2 5 8" xfId="12890"/>
    <cellStyle name="Input 2 2 5 8 2" xfId="12891"/>
    <cellStyle name="Input 2 2 5 8 3" xfId="12892"/>
    <cellStyle name="Input 2 2 5 8 4" xfId="12893"/>
    <cellStyle name="Input 2 2 5 8 5" xfId="12894"/>
    <cellStyle name="Input 2 2 5 9" xfId="12895"/>
    <cellStyle name="Input 2 2 5 9 2" xfId="12896"/>
    <cellStyle name="Input 2 2 5 9 3" xfId="12897"/>
    <cellStyle name="Input 2 2 5 9 4" xfId="12898"/>
    <cellStyle name="Input 2 2 5 9 5" xfId="12899"/>
    <cellStyle name="Input 2 2 6" xfId="12900"/>
    <cellStyle name="Input 2 2 6 10" xfId="12901"/>
    <cellStyle name="Input 2 2 6 2" xfId="12902"/>
    <cellStyle name="Input 2 2 6 2 2" xfId="12903"/>
    <cellStyle name="Input 2 2 6 2 2 2" xfId="12904"/>
    <cellStyle name="Input 2 2 6 2 2 3" xfId="12905"/>
    <cellStyle name="Input 2 2 6 2 2 4" xfId="12906"/>
    <cellStyle name="Input 2 2 6 2 2 5" xfId="12907"/>
    <cellStyle name="Input 2 2 6 2 2 6" xfId="12908"/>
    <cellStyle name="Input 2 2 6 2 2 7" xfId="12909"/>
    <cellStyle name="Input 2 2 6 2 3" xfId="12910"/>
    <cellStyle name="Input 2 2 6 2 4" xfId="12911"/>
    <cellStyle name="Input 2 2 6 3" xfId="12912"/>
    <cellStyle name="Input 2 2 6 3 2" xfId="12913"/>
    <cellStyle name="Input 2 2 6 3 2 2" xfId="12914"/>
    <cellStyle name="Input 2 2 6 3 2 3" xfId="12915"/>
    <cellStyle name="Input 2 2 6 3 2 4" xfId="12916"/>
    <cellStyle name="Input 2 2 6 3 2 5" xfId="12917"/>
    <cellStyle name="Input 2 2 6 3 2 6" xfId="12918"/>
    <cellStyle name="Input 2 2 6 3 2 7" xfId="12919"/>
    <cellStyle name="Input 2 2 6 3 3" xfId="12920"/>
    <cellStyle name="Input 2 2 6 3 4" xfId="12921"/>
    <cellStyle name="Input 2 2 6 4" xfId="12922"/>
    <cellStyle name="Input 2 2 6 4 2" xfId="12923"/>
    <cellStyle name="Input 2 2 6 4 2 2" xfId="12924"/>
    <cellStyle name="Input 2 2 6 4 2 3" xfId="12925"/>
    <cellStyle name="Input 2 2 6 4 2 4" xfId="12926"/>
    <cellStyle name="Input 2 2 6 4 2 5" xfId="12927"/>
    <cellStyle name="Input 2 2 6 4 2 6" xfId="12928"/>
    <cellStyle name="Input 2 2 6 4 2 7" xfId="12929"/>
    <cellStyle name="Input 2 2 6 4 3" xfId="12930"/>
    <cellStyle name="Input 2 2 6 4 4" xfId="12931"/>
    <cellStyle name="Input 2 2 6 5" xfId="12932"/>
    <cellStyle name="Input 2 2 6 5 2" xfId="12933"/>
    <cellStyle name="Input 2 2 6 5 3" xfId="12934"/>
    <cellStyle name="Input 2 2 6 5 4" xfId="12935"/>
    <cellStyle name="Input 2 2 6 5 5" xfId="12936"/>
    <cellStyle name="Input 2 2 6 5 6" xfId="12937"/>
    <cellStyle name="Input 2 2 6 5 7" xfId="12938"/>
    <cellStyle name="Input 2 2 6 5 8" xfId="12939"/>
    <cellStyle name="Input 2 2 6 6" xfId="12940"/>
    <cellStyle name="Input 2 2 6 6 2" xfId="12941"/>
    <cellStyle name="Input 2 2 6 6 3" xfId="12942"/>
    <cellStyle name="Input 2 2 6 6 4" xfId="12943"/>
    <cellStyle name="Input 2 2 6 6 5" xfId="12944"/>
    <cellStyle name="Input 2 2 6 6 6" xfId="12945"/>
    <cellStyle name="Input 2 2 6 6 7" xfId="12946"/>
    <cellStyle name="Input 2 2 6 7" xfId="12947"/>
    <cellStyle name="Input 2 2 6 8" xfId="12948"/>
    <cellStyle name="Input 2 2 6 9" xfId="12949"/>
    <cellStyle name="Input 2 2 7" xfId="12950"/>
    <cellStyle name="Input 2 2 7 10" xfId="12951"/>
    <cellStyle name="Input 2 2 7 2" xfId="12952"/>
    <cellStyle name="Input 2 2 7 2 2" xfId="12953"/>
    <cellStyle name="Input 2 2 7 2 2 2" xfId="12954"/>
    <cellStyle name="Input 2 2 7 2 2 3" xfId="12955"/>
    <cellStyle name="Input 2 2 7 2 2 4" xfId="12956"/>
    <cellStyle name="Input 2 2 7 2 2 5" xfId="12957"/>
    <cellStyle name="Input 2 2 7 2 2 6" xfId="12958"/>
    <cellStyle name="Input 2 2 7 2 2 7" xfId="12959"/>
    <cellStyle name="Input 2 2 7 2 3" xfId="12960"/>
    <cellStyle name="Input 2 2 7 2 4" xfId="12961"/>
    <cellStyle name="Input 2 2 7 3" xfId="12962"/>
    <cellStyle name="Input 2 2 7 3 2" xfId="12963"/>
    <cellStyle name="Input 2 2 7 3 2 2" xfId="12964"/>
    <cellStyle name="Input 2 2 7 3 2 3" xfId="12965"/>
    <cellStyle name="Input 2 2 7 3 2 4" xfId="12966"/>
    <cellStyle name="Input 2 2 7 3 2 5" xfId="12967"/>
    <cellStyle name="Input 2 2 7 3 2 6" xfId="12968"/>
    <cellStyle name="Input 2 2 7 3 2 7" xfId="12969"/>
    <cellStyle name="Input 2 2 7 3 3" xfId="12970"/>
    <cellStyle name="Input 2 2 7 3 4" xfId="12971"/>
    <cellStyle name="Input 2 2 7 4" xfId="12972"/>
    <cellStyle name="Input 2 2 7 4 2" xfId="12973"/>
    <cellStyle name="Input 2 2 7 4 2 2" xfId="12974"/>
    <cellStyle name="Input 2 2 7 4 2 3" xfId="12975"/>
    <cellStyle name="Input 2 2 7 4 2 4" xfId="12976"/>
    <cellStyle name="Input 2 2 7 4 2 5" xfId="12977"/>
    <cellStyle name="Input 2 2 7 4 2 6" xfId="12978"/>
    <cellStyle name="Input 2 2 7 4 2 7" xfId="12979"/>
    <cellStyle name="Input 2 2 7 4 3" xfId="12980"/>
    <cellStyle name="Input 2 2 7 4 4" xfId="12981"/>
    <cellStyle name="Input 2 2 7 5" xfId="12982"/>
    <cellStyle name="Input 2 2 7 5 2" xfId="12983"/>
    <cellStyle name="Input 2 2 7 5 3" xfId="12984"/>
    <cellStyle name="Input 2 2 7 5 4" xfId="12985"/>
    <cellStyle name="Input 2 2 7 5 5" xfId="12986"/>
    <cellStyle name="Input 2 2 7 5 6" xfId="12987"/>
    <cellStyle name="Input 2 2 7 5 7" xfId="12988"/>
    <cellStyle name="Input 2 2 7 5 8" xfId="12989"/>
    <cellStyle name="Input 2 2 7 6" xfId="12990"/>
    <cellStyle name="Input 2 2 7 6 2" xfId="12991"/>
    <cellStyle name="Input 2 2 7 6 3" xfId="12992"/>
    <cellStyle name="Input 2 2 7 6 4" xfId="12993"/>
    <cellStyle name="Input 2 2 7 6 5" xfId="12994"/>
    <cellStyle name="Input 2 2 7 6 6" xfId="12995"/>
    <cellStyle name="Input 2 2 7 6 7" xfId="12996"/>
    <cellStyle name="Input 2 2 7 7" xfId="12997"/>
    <cellStyle name="Input 2 2 7 8" xfId="12998"/>
    <cellStyle name="Input 2 2 7 9" xfId="12999"/>
    <cellStyle name="Input 2 2 8" xfId="13000"/>
    <cellStyle name="Input 2 2 8 2" xfId="13001"/>
    <cellStyle name="Input 2 2 8 2 2" xfId="13002"/>
    <cellStyle name="Input 2 2 8 2 3" xfId="13003"/>
    <cellStyle name="Input 2 2 8 2 4" xfId="13004"/>
    <cellStyle name="Input 2 2 8 2 5" xfId="13005"/>
    <cellStyle name="Input 2 2 8 2 6" xfId="13006"/>
    <cellStyle name="Input 2 2 8 2 7" xfId="13007"/>
    <cellStyle name="Input 2 2 8 3" xfId="13008"/>
    <cellStyle name="Input 2 2 8 4" xfId="13009"/>
    <cellStyle name="Input 2 2 8 5" xfId="13010"/>
    <cellStyle name="Input 2 2 9" xfId="13011"/>
    <cellStyle name="Input 2 2 9 2" xfId="13012"/>
    <cellStyle name="Input 2 2 9 2 2" xfId="13013"/>
    <cellStyle name="Input 2 2 9 2 3" xfId="13014"/>
    <cellStyle name="Input 2 2 9 2 4" xfId="13015"/>
    <cellStyle name="Input 2 2 9 2 5" xfId="13016"/>
    <cellStyle name="Input 2 2 9 2 6" xfId="13017"/>
    <cellStyle name="Input 2 2 9 2 7" xfId="13018"/>
    <cellStyle name="Input 2 2 9 3" xfId="13019"/>
    <cellStyle name="Input 2 2 9 4" xfId="13020"/>
    <cellStyle name="Input 2 2 9 5" xfId="13021"/>
    <cellStyle name="Input 2 20" xfId="13022"/>
    <cellStyle name="Input 2 21" xfId="13023"/>
    <cellStyle name="Input 2 22" xfId="13024"/>
    <cellStyle name="Input 2 23" xfId="13025"/>
    <cellStyle name="Input 2 3" xfId="13026"/>
    <cellStyle name="Input 2 3 10" xfId="13027"/>
    <cellStyle name="Input 2 3 10 2" xfId="13028"/>
    <cellStyle name="Input 2 3 10 2 2" xfId="13029"/>
    <cellStyle name="Input 2 3 10 2 3" xfId="13030"/>
    <cellStyle name="Input 2 3 10 2 4" xfId="13031"/>
    <cellStyle name="Input 2 3 10 2 5" xfId="13032"/>
    <cellStyle name="Input 2 3 10 2 6" xfId="13033"/>
    <cellStyle name="Input 2 3 10 2 7" xfId="13034"/>
    <cellStyle name="Input 2 3 10 3" xfId="13035"/>
    <cellStyle name="Input 2 3 10 4" xfId="13036"/>
    <cellStyle name="Input 2 3 10 5" xfId="13037"/>
    <cellStyle name="Input 2 3 11" xfId="13038"/>
    <cellStyle name="Input 2 3 11 2" xfId="13039"/>
    <cellStyle name="Input 2 3 11 2 2" xfId="13040"/>
    <cellStyle name="Input 2 3 11 2 3" xfId="13041"/>
    <cellStyle name="Input 2 3 11 2 4" xfId="13042"/>
    <cellStyle name="Input 2 3 11 2 5" xfId="13043"/>
    <cellStyle name="Input 2 3 11 2 6" xfId="13044"/>
    <cellStyle name="Input 2 3 11 2 7" xfId="13045"/>
    <cellStyle name="Input 2 3 11 3" xfId="13046"/>
    <cellStyle name="Input 2 3 11 4" xfId="13047"/>
    <cellStyle name="Input 2 3 11 5" xfId="13048"/>
    <cellStyle name="Input 2 3 12" xfId="13049"/>
    <cellStyle name="Input 2 3 12 2" xfId="13050"/>
    <cellStyle name="Input 2 3 12 3" xfId="13051"/>
    <cellStyle name="Input 2 3 12 4" xfId="13052"/>
    <cellStyle name="Input 2 3 12 5" xfId="13053"/>
    <cellStyle name="Input 2 3 12 6" xfId="13054"/>
    <cellStyle name="Input 2 3 12 7" xfId="13055"/>
    <cellStyle name="Input 2 3 12 8" xfId="13056"/>
    <cellStyle name="Input 2 3 13" xfId="13057"/>
    <cellStyle name="Input 2 3 13 2" xfId="13058"/>
    <cellStyle name="Input 2 3 13 3" xfId="13059"/>
    <cellStyle name="Input 2 3 13 4" xfId="13060"/>
    <cellStyle name="Input 2 3 13 5" xfId="13061"/>
    <cellStyle name="Input 2 3 13 6" xfId="13062"/>
    <cellStyle name="Input 2 3 13 7" xfId="13063"/>
    <cellStyle name="Input 2 3 14" xfId="13064"/>
    <cellStyle name="Input 2 3 14 2" xfId="13065"/>
    <cellStyle name="Input 2 3 14 3" xfId="13066"/>
    <cellStyle name="Input 2 3 14 4" xfId="13067"/>
    <cellStyle name="Input 2 3 14 5" xfId="13068"/>
    <cellStyle name="Input 2 3 15" xfId="13069"/>
    <cellStyle name="Input 2 3 15 2" xfId="13070"/>
    <cellStyle name="Input 2 3 15 3" xfId="13071"/>
    <cellStyle name="Input 2 3 15 4" xfId="13072"/>
    <cellStyle name="Input 2 3 15 5" xfId="13073"/>
    <cellStyle name="Input 2 3 16" xfId="13074"/>
    <cellStyle name="Input 2 3 16 2" xfId="13075"/>
    <cellStyle name="Input 2 3 16 3" xfId="13076"/>
    <cellStyle name="Input 2 3 16 4" xfId="13077"/>
    <cellStyle name="Input 2 3 16 5" xfId="13078"/>
    <cellStyle name="Input 2 3 17" xfId="13079"/>
    <cellStyle name="Input 2 3 17 2" xfId="13080"/>
    <cellStyle name="Input 2 3 17 3" xfId="13081"/>
    <cellStyle name="Input 2 3 17 4" xfId="13082"/>
    <cellStyle name="Input 2 3 17 5" xfId="13083"/>
    <cellStyle name="Input 2 3 18" xfId="13084"/>
    <cellStyle name="Input 2 3 19" xfId="13085"/>
    <cellStyle name="Input 2 3 2" xfId="13086"/>
    <cellStyle name="Input 2 3 2 10" xfId="13087"/>
    <cellStyle name="Input 2 3 2 10 2" xfId="13088"/>
    <cellStyle name="Input 2 3 2 10 3" xfId="13089"/>
    <cellStyle name="Input 2 3 2 10 4" xfId="13090"/>
    <cellStyle name="Input 2 3 2 10 5" xfId="13091"/>
    <cellStyle name="Input 2 3 2 10 6" xfId="13092"/>
    <cellStyle name="Input 2 3 2 10 7" xfId="13093"/>
    <cellStyle name="Input 2 3 2 10 8" xfId="13094"/>
    <cellStyle name="Input 2 3 2 11" xfId="13095"/>
    <cellStyle name="Input 2 3 2 11 2" xfId="13096"/>
    <cellStyle name="Input 2 3 2 11 3" xfId="13097"/>
    <cellStyle name="Input 2 3 2 11 4" xfId="13098"/>
    <cellStyle name="Input 2 3 2 11 5" xfId="13099"/>
    <cellStyle name="Input 2 3 2 11 6" xfId="13100"/>
    <cellStyle name="Input 2 3 2 11 7" xfId="13101"/>
    <cellStyle name="Input 2 3 2 12" xfId="13102"/>
    <cellStyle name="Input 2 3 2 12 2" xfId="13103"/>
    <cellStyle name="Input 2 3 2 12 3" xfId="13104"/>
    <cellStyle name="Input 2 3 2 12 4" xfId="13105"/>
    <cellStyle name="Input 2 3 2 12 5" xfId="13106"/>
    <cellStyle name="Input 2 3 2 13" xfId="13107"/>
    <cellStyle name="Input 2 3 2 13 2" xfId="13108"/>
    <cellStyle name="Input 2 3 2 13 3" xfId="13109"/>
    <cellStyle name="Input 2 3 2 13 4" xfId="13110"/>
    <cellStyle name="Input 2 3 2 13 5" xfId="13111"/>
    <cellStyle name="Input 2 3 2 14" xfId="13112"/>
    <cellStyle name="Input 2 3 2 14 2" xfId="13113"/>
    <cellStyle name="Input 2 3 2 14 3" xfId="13114"/>
    <cellStyle name="Input 2 3 2 14 4" xfId="13115"/>
    <cellStyle name="Input 2 3 2 14 5" xfId="13116"/>
    <cellStyle name="Input 2 3 2 15" xfId="13117"/>
    <cellStyle name="Input 2 3 2 15 2" xfId="13118"/>
    <cellStyle name="Input 2 3 2 15 3" xfId="13119"/>
    <cellStyle name="Input 2 3 2 15 4" xfId="13120"/>
    <cellStyle name="Input 2 3 2 15 5" xfId="13121"/>
    <cellStyle name="Input 2 3 2 16" xfId="13122"/>
    <cellStyle name="Input 2 3 2 17" xfId="13123"/>
    <cellStyle name="Input 2 3 2 18" xfId="13124"/>
    <cellStyle name="Input 2 3 2 2" xfId="13125"/>
    <cellStyle name="Input 2 3 2 2 10" xfId="13126"/>
    <cellStyle name="Input 2 3 2 2 10 2" xfId="13127"/>
    <cellStyle name="Input 2 3 2 2 10 3" xfId="13128"/>
    <cellStyle name="Input 2 3 2 2 10 4" xfId="13129"/>
    <cellStyle name="Input 2 3 2 2 10 5" xfId="13130"/>
    <cellStyle name="Input 2 3 2 2 10 6" xfId="13131"/>
    <cellStyle name="Input 2 3 2 2 10 7" xfId="13132"/>
    <cellStyle name="Input 2 3 2 2 11" xfId="13133"/>
    <cellStyle name="Input 2 3 2 2 11 2" xfId="13134"/>
    <cellStyle name="Input 2 3 2 2 11 3" xfId="13135"/>
    <cellStyle name="Input 2 3 2 2 11 4" xfId="13136"/>
    <cellStyle name="Input 2 3 2 2 11 5" xfId="13137"/>
    <cellStyle name="Input 2 3 2 2 12" xfId="13138"/>
    <cellStyle name="Input 2 3 2 2 12 2" xfId="13139"/>
    <cellStyle name="Input 2 3 2 2 12 3" xfId="13140"/>
    <cellStyle name="Input 2 3 2 2 12 4" xfId="13141"/>
    <cellStyle name="Input 2 3 2 2 12 5" xfId="13142"/>
    <cellStyle name="Input 2 3 2 2 13" xfId="13143"/>
    <cellStyle name="Input 2 3 2 2 13 2" xfId="13144"/>
    <cellStyle name="Input 2 3 2 2 13 3" xfId="13145"/>
    <cellStyle name="Input 2 3 2 2 13 4" xfId="13146"/>
    <cellStyle name="Input 2 3 2 2 13 5" xfId="13147"/>
    <cellStyle name="Input 2 3 2 2 14" xfId="13148"/>
    <cellStyle name="Input 2 3 2 2 14 2" xfId="13149"/>
    <cellStyle name="Input 2 3 2 2 14 3" xfId="13150"/>
    <cellStyle name="Input 2 3 2 2 14 4" xfId="13151"/>
    <cellStyle name="Input 2 3 2 2 14 5" xfId="13152"/>
    <cellStyle name="Input 2 3 2 2 15" xfId="13153"/>
    <cellStyle name="Input 2 3 2 2 15 2" xfId="13154"/>
    <cellStyle name="Input 2 3 2 2 15 3" xfId="13155"/>
    <cellStyle name="Input 2 3 2 2 15 4" xfId="13156"/>
    <cellStyle name="Input 2 3 2 2 15 5" xfId="13157"/>
    <cellStyle name="Input 2 3 2 2 16" xfId="13158"/>
    <cellStyle name="Input 2 3 2 2 16 2" xfId="13159"/>
    <cellStyle name="Input 2 3 2 2 16 3" xfId="13160"/>
    <cellStyle name="Input 2 3 2 2 16 4" xfId="13161"/>
    <cellStyle name="Input 2 3 2 2 16 5" xfId="13162"/>
    <cellStyle name="Input 2 3 2 2 17" xfId="13163"/>
    <cellStyle name="Input 2 3 2 2 17 2" xfId="13164"/>
    <cellStyle name="Input 2 3 2 2 17 3" xfId="13165"/>
    <cellStyle name="Input 2 3 2 2 17 4" xfId="13166"/>
    <cellStyle name="Input 2 3 2 2 17 5" xfId="13167"/>
    <cellStyle name="Input 2 3 2 2 18" xfId="13168"/>
    <cellStyle name="Input 2 3 2 2 2" xfId="13169"/>
    <cellStyle name="Input 2 3 2 2 2 10" xfId="13170"/>
    <cellStyle name="Input 2 3 2 2 2 10 2" xfId="13171"/>
    <cellStyle name="Input 2 3 2 2 2 10 3" xfId="13172"/>
    <cellStyle name="Input 2 3 2 2 2 10 4" xfId="13173"/>
    <cellStyle name="Input 2 3 2 2 2 10 5" xfId="13174"/>
    <cellStyle name="Input 2 3 2 2 2 11" xfId="13175"/>
    <cellStyle name="Input 2 3 2 2 2 11 2" xfId="13176"/>
    <cellStyle name="Input 2 3 2 2 2 11 3" xfId="13177"/>
    <cellStyle name="Input 2 3 2 2 2 11 4" xfId="13178"/>
    <cellStyle name="Input 2 3 2 2 2 11 5" xfId="13179"/>
    <cellStyle name="Input 2 3 2 2 2 12" xfId="13180"/>
    <cellStyle name="Input 2 3 2 2 2 12 2" xfId="13181"/>
    <cellStyle name="Input 2 3 2 2 2 12 3" xfId="13182"/>
    <cellStyle name="Input 2 3 2 2 2 12 4" xfId="13183"/>
    <cellStyle name="Input 2 3 2 2 2 12 5" xfId="13184"/>
    <cellStyle name="Input 2 3 2 2 2 13" xfId="13185"/>
    <cellStyle name="Input 2 3 2 2 2 13 2" xfId="13186"/>
    <cellStyle name="Input 2 3 2 2 2 13 3" xfId="13187"/>
    <cellStyle name="Input 2 3 2 2 2 13 4" xfId="13188"/>
    <cellStyle name="Input 2 3 2 2 2 13 5" xfId="13189"/>
    <cellStyle name="Input 2 3 2 2 2 14" xfId="13190"/>
    <cellStyle name="Input 2 3 2 2 2 14 2" xfId="13191"/>
    <cellStyle name="Input 2 3 2 2 2 14 3" xfId="13192"/>
    <cellStyle name="Input 2 3 2 2 2 14 4" xfId="13193"/>
    <cellStyle name="Input 2 3 2 2 2 14 5" xfId="13194"/>
    <cellStyle name="Input 2 3 2 2 2 15" xfId="13195"/>
    <cellStyle name="Input 2 3 2 2 2 15 2" xfId="13196"/>
    <cellStyle name="Input 2 3 2 2 2 15 3" xfId="13197"/>
    <cellStyle name="Input 2 3 2 2 2 15 4" xfId="13198"/>
    <cellStyle name="Input 2 3 2 2 2 15 5" xfId="13199"/>
    <cellStyle name="Input 2 3 2 2 2 16" xfId="13200"/>
    <cellStyle name="Input 2 3 2 2 2 16 2" xfId="13201"/>
    <cellStyle name="Input 2 3 2 2 2 16 3" xfId="13202"/>
    <cellStyle name="Input 2 3 2 2 2 16 4" xfId="13203"/>
    <cellStyle name="Input 2 3 2 2 2 16 5" xfId="13204"/>
    <cellStyle name="Input 2 3 2 2 2 17" xfId="13205"/>
    <cellStyle name="Input 2 3 2 2 2 17 2" xfId="13206"/>
    <cellStyle name="Input 2 3 2 2 2 17 3" xfId="13207"/>
    <cellStyle name="Input 2 3 2 2 2 17 4" xfId="13208"/>
    <cellStyle name="Input 2 3 2 2 2 17 5" xfId="13209"/>
    <cellStyle name="Input 2 3 2 2 2 18" xfId="13210"/>
    <cellStyle name="Input 2 3 2 2 2 2" xfId="13211"/>
    <cellStyle name="Input 2 3 2 2 2 2 10" xfId="13212"/>
    <cellStyle name="Input 2 3 2 2 2 2 2" xfId="13213"/>
    <cellStyle name="Input 2 3 2 2 2 2 2 2" xfId="13214"/>
    <cellStyle name="Input 2 3 2 2 2 2 2 2 2" xfId="13215"/>
    <cellStyle name="Input 2 3 2 2 2 2 2 2 3" xfId="13216"/>
    <cellStyle name="Input 2 3 2 2 2 2 2 2 4" xfId="13217"/>
    <cellStyle name="Input 2 3 2 2 2 2 2 2 5" xfId="13218"/>
    <cellStyle name="Input 2 3 2 2 2 2 2 2 6" xfId="13219"/>
    <cellStyle name="Input 2 3 2 2 2 2 2 2 7" xfId="13220"/>
    <cellStyle name="Input 2 3 2 2 2 2 2 3" xfId="13221"/>
    <cellStyle name="Input 2 3 2 2 2 2 2 4" xfId="13222"/>
    <cellStyle name="Input 2 3 2 2 2 2 3" xfId="13223"/>
    <cellStyle name="Input 2 3 2 2 2 2 3 2" xfId="13224"/>
    <cellStyle name="Input 2 3 2 2 2 2 3 2 2" xfId="13225"/>
    <cellStyle name="Input 2 3 2 2 2 2 3 2 3" xfId="13226"/>
    <cellStyle name="Input 2 3 2 2 2 2 3 2 4" xfId="13227"/>
    <cellStyle name="Input 2 3 2 2 2 2 3 2 5" xfId="13228"/>
    <cellStyle name="Input 2 3 2 2 2 2 3 2 6" xfId="13229"/>
    <cellStyle name="Input 2 3 2 2 2 2 3 2 7" xfId="13230"/>
    <cellStyle name="Input 2 3 2 2 2 2 3 3" xfId="13231"/>
    <cellStyle name="Input 2 3 2 2 2 2 3 4" xfId="13232"/>
    <cellStyle name="Input 2 3 2 2 2 2 4" xfId="13233"/>
    <cellStyle name="Input 2 3 2 2 2 2 4 2" xfId="13234"/>
    <cellStyle name="Input 2 3 2 2 2 2 4 2 2" xfId="13235"/>
    <cellStyle name="Input 2 3 2 2 2 2 4 2 3" xfId="13236"/>
    <cellStyle name="Input 2 3 2 2 2 2 4 2 4" xfId="13237"/>
    <cellStyle name="Input 2 3 2 2 2 2 4 2 5" xfId="13238"/>
    <cellStyle name="Input 2 3 2 2 2 2 4 2 6" xfId="13239"/>
    <cellStyle name="Input 2 3 2 2 2 2 4 2 7" xfId="13240"/>
    <cellStyle name="Input 2 3 2 2 2 2 4 3" xfId="13241"/>
    <cellStyle name="Input 2 3 2 2 2 2 4 4" xfId="13242"/>
    <cellStyle name="Input 2 3 2 2 2 2 5" xfId="13243"/>
    <cellStyle name="Input 2 3 2 2 2 2 5 2" xfId="13244"/>
    <cellStyle name="Input 2 3 2 2 2 2 5 3" xfId="13245"/>
    <cellStyle name="Input 2 3 2 2 2 2 5 4" xfId="13246"/>
    <cellStyle name="Input 2 3 2 2 2 2 5 5" xfId="13247"/>
    <cellStyle name="Input 2 3 2 2 2 2 5 6" xfId="13248"/>
    <cellStyle name="Input 2 3 2 2 2 2 5 7" xfId="13249"/>
    <cellStyle name="Input 2 3 2 2 2 2 5 8" xfId="13250"/>
    <cellStyle name="Input 2 3 2 2 2 2 6" xfId="13251"/>
    <cellStyle name="Input 2 3 2 2 2 2 6 2" xfId="13252"/>
    <cellStyle name="Input 2 3 2 2 2 2 6 3" xfId="13253"/>
    <cellStyle name="Input 2 3 2 2 2 2 6 4" xfId="13254"/>
    <cellStyle name="Input 2 3 2 2 2 2 6 5" xfId="13255"/>
    <cellStyle name="Input 2 3 2 2 2 2 6 6" xfId="13256"/>
    <cellStyle name="Input 2 3 2 2 2 2 6 7" xfId="13257"/>
    <cellStyle name="Input 2 3 2 2 2 2 7" xfId="13258"/>
    <cellStyle name="Input 2 3 2 2 2 2 8" xfId="13259"/>
    <cellStyle name="Input 2 3 2 2 2 2 9" xfId="13260"/>
    <cellStyle name="Input 2 3 2 2 2 3" xfId="13261"/>
    <cellStyle name="Input 2 3 2 2 2 3 2" xfId="13262"/>
    <cellStyle name="Input 2 3 2 2 2 3 2 2" xfId="13263"/>
    <cellStyle name="Input 2 3 2 2 2 3 2 3" xfId="13264"/>
    <cellStyle name="Input 2 3 2 2 2 3 2 4" xfId="13265"/>
    <cellStyle name="Input 2 3 2 2 2 3 2 5" xfId="13266"/>
    <cellStyle name="Input 2 3 2 2 2 3 2 6" xfId="13267"/>
    <cellStyle name="Input 2 3 2 2 2 3 2 7" xfId="13268"/>
    <cellStyle name="Input 2 3 2 2 2 3 3" xfId="13269"/>
    <cellStyle name="Input 2 3 2 2 2 3 4" xfId="13270"/>
    <cellStyle name="Input 2 3 2 2 2 3 5" xfId="13271"/>
    <cellStyle name="Input 2 3 2 2 2 4" xfId="13272"/>
    <cellStyle name="Input 2 3 2 2 2 4 2" xfId="13273"/>
    <cellStyle name="Input 2 3 2 2 2 4 2 2" xfId="13274"/>
    <cellStyle name="Input 2 3 2 2 2 4 2 3" xfId="13275"/>
    <cellStyle name="Input 2 3 2 2 2 4 2 4" xfId="13276"/>
    <cellStyle name="Input 2 3 2 2 2 4 2 5" xfId="13277"/>
    <cellStyle name="Input 2 3 2 2 2 4 2 6" xfId="13278"/>
    <cellStyle name="Input 2 3 2 2 2 4 2 7" xfId="13279"/>
    <cellStyle name="Input 2 3 2 2 2 4 3" xfId="13280"/>
    <cellStyle name="Input 2 3 2 2 2 4 4" xfId="13281"/>
    <cellStyle name="Input 2 3 2 2 2 4 5" xfId="13282"/>
    <cellStyle name="Input 2 3 2 2 2 5" xfId="13283"/>
    <cellStyle name="Input 2 3 2 2 2 5 2" xfId="13284"/>
    <cellStyle name="Input 2 3 2 2 2 5 2 2" xfId="13285"/>
    <cellStyle name="Input 2 3 2 2 2 5 2 3" xfId="13286"/>
    <cellStyle name="Input 2 3 2 2 2 5 2 4" xfId="13287"/>
    <cellStyle name="Input 2 3 2 2 2 5 2 5" xfId="13288"/>
    <cellStyle name="Input 2 3 2 2 2 5 2 6" xfId="13289"/>
    <cellStyle name="Input 2 3 2 2 2 5 2 7" xfId="13290"/>
    <cellStyle name="Input 2 3 2 2 2 5 3" xfId="13291"/>
    <cellStyle name="Input 2 3 2 2 2 5 4" xfId="13292"/>
    <cellStyle name="Input 2 3 2 2 2 5 5" xfId="13293"/>
    <cellStyle name="Input 2 3 2 2 2 6" xfId="13294"/>
    <cellStyle name="Input 2 3 2 2 2 6 2" xfId="13295"/>
    <cellStyle name="Input 2 3 2 2 2 6 3" xfId="13296"/>
    <cellStyle name="Input 2 3 2 2 2 6 4" xfId="13297"/>
    <cellStyle name="Input 2 3 2 2 2 6 5" xfId="13298"/>
    <cellStyle name="Input 2 3 2 2 2 6 6" xfId="13299"/>
    <cellStyle name="Input 2 3 2 2 2 6 7" xfId="13300"/>
    <cellStyle name="Input 2 3 2 2 2 6 8" xfId="13301"/>
    <cellStyle name="Input 2 3 2 2 2 7" xfId="13302"/>
    <cellStyle name="Input 2 3 2 2 2 7 2" xfId="13303"/>
    <cellStyle name="Input 2 3 2 2 2 7 3" xfId="13304"/>
    <cellStyle name="Input 2 3 2 2 2 7 4" xfId="13305"/>
    <cellStyle name="Input 2 3 2 2 2 7 5" xfId="13306"/>
    <cellStyle name="Input 2 3 2 2 2 7 6" xfId="13307"/>
    <cellStyle name="Input 2 3 2 2 2 7 7" xfId="13308"/>
    <cellStyle name="Input 2 3 2 2 2 8" xfId="13309"/>
    <cellStyle name="Input 2 3 2 2 2 8 2" xfId="13310"/>
    <cellStyle name="Input 2 3 2 2 2 8 3" xfId="13311"/>
    <cellStyle name="Input 2 3 2 2 2 8 4" xfId="13312"/>
    <cellStyle name="Input 2 3 2 2 2 8 5" xfId="13313"/>
    <cellStyle name="Input 2 3 2 2 2 9" xfId="13314"/>
    <cellStyle name="Input 2 3 2 2 2 9 2" xfId="13315"/>
    <cellStyle name="Input 2 3 2 2 2 9 3" xfId="13316"/>
    <cellStyle name="Input 2 3 2 2 2 9 4" xfId="13317"/>
    <cellStyle name="Input 2 3 2 2 2 9 5" xfId="13318"/>
    <cellStyle name="Input 2 3 2 2 3" xfId="13319"/>
    <cellStyle name="Input 2 3 2 2 3 10" xfId="13320"/>
    <cellStyle name="Input 2 3 2 2 3 2" xfId="13321"/>
    <cellStyle name="Input 2 3 2 2 3 2 2" xfId="13322"/>
    <cellStyle name="Input 2 3 2 2 3 2 2 2" xfId="13323"/>
    <cellStyle name="Input 2 3 2 2 3 2 2 3" xfId="13324"/>
    <cellStyle name="Input 2 3 2 2 3 2 2 4" xfId="13325"/>
    <cellStyle name="Input 2 3 2 2 3 2 2 5" xfId="13326"/>
    <cellStyle name="Input 2 3 2 2 3 2 2 6" xfId="13327"/>
    <cellStyle name="Input 2 3 2 2 3 2 2 7" xfId="13328"/>
    <cellStyle name="Input 2 3 2 2 3 2 3" xfId="13329"/>
    <cellStyle name="Input 2 3 2 2 3 2 4" xfId="13330"/>
    <cellStyle name="Input 2 3 2 2 3 3" xfId="13331"/>
    <cellStyle name="Input 2 3 2 2 3 3 2" xfId="13332"/>
    <cellStyle name="Input 2 3 2 2 3 3 2 2" xfId="13333"/>
    <cellStyle name="Input 2 3 2 2 3 3 2 3" xfId="13334"/>
    <cellStyle name="Input 2 3 2 2 3 3 2 4" xfId="13335"/>
    <cellStyle name="Input 2 3 2 2 3 3 2 5" xfId="13336"/>
    <cellStyle name="Input 2 3 2 2 3 3 2 6" xfId="13337"/>
    <cellStyle name="Input 2 3 2 2 3 3 2 7" xfId="13338"/>
    <cellStyle name="Input 2 3 2 2 3 3 3" xfId="13339"/>
    <cellStyle name="Input 2 3 2 2 3 3 4" xfId="13340"/>
    <cellStyle name="Input 2 3 2 2 3 4" xfId="13341"/>
    <cellStyle name="Input 2 3 2 2 3 4 2" xfId="13342"/>
    <cellStyle name="Input 2 3 2 2 3 4 2 2" xfId="13343"/>
    <cellStyle name="Input 2 3 2 2 3 4 2 3" xfId="13344"/>
    <cellStyle name="Input 2 3 2 2 3 4 2 4" xfId="13345"/>
    <cellStyle name="Input 2 3 2 2 3 4 2 5" xfId="13346"/>
    <cellStyle name="Input 2 3 2 2 3 4 2 6" xfId="13347"/>
    <cellStyle name="Input 2 3 2 2 3 4 2 7" xfId="13348"/>
    <cellStyle name="Input 2 3 2 2 3 4 3" xfId="13349"/>
    <cellStyle name="Input 2 3 2 2 3 4 4" xfId="13350"/>
    <cellStyle name="Input 2 3 2 2 3 5" xfId="13351"/>
    <cellStyle name="Input 2 3 2 2 3 5 2" xfId="13352"/>
    <cellStyle name="Input 2 3 2 2 3 5 3" xfId="13353"/>
    <cellStyle name="Input 2 3 2 2 3 5 4" xfId="13354"/>
    <cellStyle name="Input 2 3 2 2 3 5 5" xfId="13355"/>
    <cellStyle name="Input 2 3 2 2 3 5 6" xfId="13356"/>
    <cellStyle name="Input 2 3 2 2 3 5 7" xfId="13357"/>
    <cellStyle name="Input 2 3 2 2 3 5 8" xfId="13358"/>
    <cellStyle name="Input 2 3 2 2 3 6" xfId="13359"/>
    <cellStyle name="Input 2 3 2 2 3 6 2" xfId="13360"/>
    <cellStyle name="Input 2 3 2 2 3 6 3" xfId="13361"/>
    <cellStyle name="Input 2 3 2 2 3 6 4" xfId="13362"/>
    <cellStyle name="Input 2 3 2 2 3 6 5" xfId="13363"/>
    <cellStyle name="Input 2 3 2 2 3 6 6" xfId="13364"/>
    <cellStyle name="Input 2 3 2 2 3 6 7" xfId="13365"/>
    <cellStyle name="Input 2 3 2 2 3 7" xfId="13366"/>
    <cellStyle name="Input 2 3 2 2 3 8" xfId="13367"/>
    <cellStyle name="Input 2 3 2 2 3 9" xfId="13368"/>
    <cellStyle name="Input 2 3 2 2 4" xfId="13369"/>
    <cellStyle name="Input 2 3 2 2 4 10" xfId="13370"/>
    <cellStyle name="Input 2 3 2 2 4 2" xfId="13371"/>
    <cellStyle name="Input 2 3 2 2 4 2 2" xfId="13372"/>
    <cellStyle name="Input 2 3 2 2 4 2 2 2" xfId="13373"/>
    <cellStyle name="Input 2 3 2 2 4 2 2 3" xfId="13374"/>
    <cellStyle name="Input 2 3 2 2 4 2 2 4" xfId="13375"/>
    <cellStyle name="Input 2 3 2 2 4 2 2 5" xfId="13376"/>
    <cellStyle name="Input 2 3 2 2 4 2 2 6" xfId="13377"/>
    <cellStyle name="Input 2 3 2 2 4 2 2 7" xfId="13378"/>
    <cellStyle name="Input 2 3 2 2 4 2 3" xfId="13379"/>
    <cellStyle name="Input 2 3 2 2 4 2 4" xfId="13380"/>
    <cellStyle name="Input 2 3 2 2 4 3" xfId="13381"/>
    <cellStyle name="Input 2 3 2 2 4 3 2" xfId="13382"/>
    <cellStyle name="Input 2 3 2 2 4 3 2 2" xfId="13383"/>
    <cellStyle name="Input 2 3 2 2 4 3 2 3" xfId="13384"/>
    <cellStyle name="Input 2 3 2 2 4 3 2 4" xfId="13385"/>
    <cellStyle name="Input 2 3 2 2 4 3 2 5" xfId="13386"/>
    <cellStyle name="Input 2 3 2 2 4 3 2 6" xfId="13387"/>
    <cellStyle name="Input 2 3 2 2 4 3 2 7" xfId="13388"/>
    <cellStyle name="Input 2 3 2 2 4 3 3" xfId="13389"/>
    <cellStyle name="Input 2 3 2 2 4 3 4" xfId="13390"/>
    <cellStyle name="Input 2 3 2 2 4 4" xfId="13391"/>
    <cellStyle name="Input 2 3 2 2 4 4 2" xfId="13392"/>
    <cellStyle name="Input 2 3 2 2 4 4 2 2" xfId="13393"/>
    <cellStyle name="Input 2 3 2 2 4 4 2 3" xfId="13394"/>
    <cellStyle name="Input 2 3 2 2 4 4 2 4" xfId="13395"/>
    <cellStyle name="Input 2 3 2 2 4 4 2 5" xfId="13396"/>
    <cellStyle name="Input 2 3 2 2 4 4 2 6" xfId="13397"/>
    <cellStyle name="Input 2 3 2 2 4 4 2 7" xfId="13398"/>
    <cellStyle name="Input 2 3 2 2 4 4 3" xfId="13399"/>
    <cellStyle name="Input 2 3 2 2 4 4 4" xfId="13400"/>
    <cellStyle name="Input 2 3 2 2 4 5" xfId="13401"/>
    <cellStyle name="Input 2 3 2 2 4 5 2" xfId="13402"/>
    <cellStyle name="Input 2 3 2 2 4 5 3" xfId="13403"/>
    <cellStyle name="Input 2 3 2 2 4 5 4" xfId="13404"/>
    <cellStyle name="Input 2 3 2 2 4 5 5" xfId="13405"/>
    <cellStyle name="Input 2 3 2 2 4 5 6" xfId="13406"/>
    <cellStyle name="Input 2 3 2 2 4 5 7" xfId="13407"/>
    <cellStyle name="Input 2 3 2 2 4 5 8" xfId="13408"/>
    <cellStyle name="Input 2 3 2 2 4 6" xfId="13409"/>
    <cellStyle name="Input 2 3 2 2 4 6 2" xfId="13410"/>
    <cellStyle name="Input 2 3 2 2 4 6 3" xfId="13411"/>
    <cellStyle name="Input 2 3 2 2 4 6 4" xfId="13412"/>
    <cellStyle name="Input 2 3 2 2 4 6 5" xfId="13413"/>
    <cellStyle name="Input 2 3 2 2 4 6 6" xfId="13414"/>
    <cellStyle name="Input 2 3 2 2 4 6 7" xfId="13415"/>
    <cellStyle name="Input 2 3 2 2 4 7" xfId="13416"/>
    <cellStyle name="Input 2 3 2 2 4 8" xfId="13417"/>
    <cellStyle name="Input 2 3 2 2 4 9" xfId="13418"/>
    <cellStyle name="Input 2 3 2 2 5" xfId="13419"/>
    <cellStyle name="Input 2 3 2 2 5 2" xfId="13420"/>
    <cellStyle name="Input 2 3 2 2 5 2 2" xfId="13421"/>
    <cellStyle name="Input 2 3 2 2 5 2 3" xfId="13422"/>
    <cellStyle name="Input 2 3 2 2 5 2 4" xfId="13423"/>
    <cellStyle name="Input 2 3 2 2 5 2 5" xfId="13424"/>
    <cellStyle name="Input 2 3 2 2 5 2 6" xfId="13425"/>
    <cellStyle name="Input 2 3 2 2 5 2 7" xfId="13426"/>
    <cellStyle name="Input 2 3 2 2 5 3" xfId="13427"/>
    <cellStyle name="Input 2 3 2 2 5 4" xfId="13428"/>
    <cellStyle name="Input 2 3 2 2 5 5" xfId="13429"/>
    <cellStyle name="Input 2 3 2 2 6" xfId="13430"/>
    <cellStyle name="Input 2 3 2 2 6 2" xfId="13431"/>
    <cellStyle name="Input 2 3 2 2 6 2 2" xfId="13432"/>
    <cellStyle name="Input 2 3 2 2 6 2 3" xfId="13433"/>
    <cellStyle name="Input 2 3 2 2 6 2 4" xfId="13434"/>
    <cellStyle name="Input 2 3 2 2 6 2 5" xfId="13435"/>
    <cellStyle name="Input 2 3 2 2 6 2 6" xfId="13436"/>
    <cellStyle name="Input 2 3 2 2 6 2 7" xfId="13437"/>
    <cellStyle name="Input 2 3 2 2 6 3" xfId="13438"/>
    <cellStyle name="Input 2 3 2 2 6 4" xfId="13439"/>
    <cellStyle name="Input 2 3 2 2 6 5" xfId="13440"/>
    <cellStyle name="Input 2 3 2 2 7" xfId="13441"/>
    <cellStyle name="Input 2 3 2 2 7 2" xfId="13442"/>
    <cellStyle name="Input 2 3 2 2 7 2 2" xfId="13443"/>
    <cellStyle name="Input 2 3 2 2 7 2 3" xfId="13444"/>
    <cellStyle name="Input 2 3 2 2 7 2 4" xfId="13445"/>
    <cellStyle name="Input 2 3 2 2 7 2 5" xfId="13446"/>
    <cellStyle name="Input 2 3 2 2 7 2 6" xfId="13447"/>
    <cellStyle name="Input 2 3 2 2 7 2 7" xfId="13448"/>
    <cellStyle name="Input 2 3 2 2 7 3" xfId="13449"/>
    <cellStyle name="Input 2 3 2 2 7 4" xfId="13450"/>
    <cellStyle name="Input 2 3 2 2 7 5" xfId="13451"/>
    <cellStyle name="Input 2 3 2 2 8" xfId="13452"/>
    <cellStyle name="Input 2 3 2 2 8 2" xfId="13453"/>
    <cellStyle name="Input 2 3 2 2 8 2 2" xfId="13454"/>
    <cellStyle name="Input 2 3 2 2 8 2 3" xfId="13455"/>
    <cellStyle name="Input 2 3 2 2 8 2 4" xfId="13456"/>
    <cellStyle name="Input 2 3 2 2 8 2 5" xfId="13457"/>
    <cellStyle name="Input 2 3 2 2 8 2 6" xfId="13458"/>
    <cellStyle name="Input 2 3 2 2 8 2 7" xfId="13459"/>
    <cellStyle name="Input 2 3 2 2 8 3" xfId="13460"/>
    <cellStyle name="Input 2 3 2 2 8 4" xfId="13461"/>
    <cellStyle name="Input 2 3 2 2 8 5" xfId="13462"/>
    <cellStyle name="Input 2 3 2 2 9" xfId="13463"/>
    <cellStyle name="Input 2 3 2 2 9 2" xfId="13464"/>
    <cellStyle name="Input 2 3 2 2 9 3" xfId="13465"/>
    <cellStyle name="Input 2 3 2 2 9 4" xfId="13466"/>
    <cellStyle name="Input 2 3 2 2 9 5" xfId="13467"/>
    <cellStyle name="Input 2 3 2 2 9 6" xfId="13468"/>
    <cellStyle name="Input 2 3 2 2 9 7" xfId="13469"/>
    <cellStyle name="Input 2 3 2 2 9 8" xfId="13470"/>
    <cellStyle name="Input 2 3 2 3" xfId="13471"/>
    <cellStyle name="Input 2 3 2 3 10" xfId="13472"/>
    <cellStyle name="Input 2 3 2 3 10 2" xfId="13473"/>
    <cellStyle name="Input 2 3 2 3 10 3" xfId="13474"/>
    <cellStyle name="Input 2 3 2 3 10 4" xfId="13475"/>
    <cellStyle name="Input 2 3 2 3 10 5" xfId="13476"/>
    <cellStyle name="Input 2 3 2 3 11" xfId="13477"/>
    <cellStyle name="Input 2 3 2 3 11 2" xfId="13478"/>
    <cellStyle name="Input 2 3 2 3 11 3" xfId="13479"/>
    <cellStyle name="Input 2 3 2 3 11 4" xfId="13480"/>
    <cellStyle name="Input 2 3 2 3 11 5" xfId="13481"/>
    <cellStyle name="Input 2 3 2 3 12" xfId="13482"/>
    <cellStyle name="Input 2 3 2 3 12 2" xfId="13483"/>
    <cellStyle name="Input 2 3 2 3 12 3" xfId="13484"/>
    <cellStyle name="Input 2 3 2 3 12 4" xfId="13485"/>
    <cellStyle name="Input 2 3 2 3 12 5" xfId="13486"/>
    <cellStyle name="Input 2 3 2 3 13" xfId="13487"/>
    <cellStyle name="Input 2 3 2 3 13 2" xfId="13488"/>
    <cellStyle name="Input 2 3 2 3 13 3" xfId="13489"/>
    <cellStyle name="Input 2 3 2 3 13 4" xfId="13490"/>
    <cellStyle name="Input 2 3 2 3 13 5" xfId="13491"/>
    <cellStyle name="Input 2 3 2 3 14" xfId="13492"/>
    <cellStyle name="Input 2 3 2 3 14 2" xfId="13493"/>
    <cellStyle name="Input 2 3 2 3 14 3" xfId="13494"/>
    <cellStyle name="Input 2 3 2 3 14 4" xfId="13495"/>
    <cellStyle name="Input 2 3 2 3 14 5" xfId="13496"/>
    <cellStyle name="Input 2 3 2 3 15" xfId="13497"/>
    <cellStyle name="Input 2 3 2 3 15 2" xfId="13498"/>
    <cellStyle name="Input 2 3 2 3 15 3" xfId="13499"/>
    <cellStyle name="Input 2 3 2 3 15 4" xfId="13500"/>
    <cellStyle name="Input 2 3 2 3 15 5" xfId="13501"/>
    <cellStyle name="Input 2 3 2 3 16" xfId="13502"/>
    <cellStyle name="Input 2 3 2 3 16 2" xfId="13503"/>
    <cellStyle name="Input 2 3 2 3 16 3" xfId="13504"/>
    <cellStyle name="Input 2 3 2 3 16 4" xfId="13505"/>
    <cellStyle name="Input 2 3 2 3 16 5" xfId="13506"/>
    <cellStyle name="Input 2 3 2 3 17" xfId="13507"/>
    <cellStyle name="Input 2 3 2 3 17 2" xfId="13508"/>
    <cellStyle name="Input 2 3 2 3 17 3" xfId="13509"/>
    <cellStyle name="Input 2 3 2 3 17 4" xfId="13510"/>
    <cellStyle name="Input 2 3 2 3 17 5" xfId="13511"/>
    <cellStyle name="Input 2 3 2 3 18" xfId="13512"/>
    <cellStyle name="Input 2 3 2 3 2" xfId="13513"/>
    <cellStyle name="Input 2 3 2 3 2 10" xfId="13514"/>
    <cellStyle name="Input 2 3 2 3 2 2" xfId="13515"/>
    <cellStyle name="Input 2 3 2 3 2 2 2" xfId="13516"/>
    <cellStyle name="Input 2 3 2 3 2 2 2 2" xfId="13517"/>
    <cellStyle name="Input 2 3 2 3 2 2 2 3" xfId="13518"/>
    <cellStyle name="Input 2 3 2 3 2 2 2 4" xfId="13519"/>
    <cellStyle name="Input 2 3 2 3 2 2 2 5" xfId="13520"/>
    <cellStyle name="Input 2 3 2 3 2 2 2 6" xfId="13521"/>
    <cellStyle name="Input 2 3 2 3 2 2 2 7" xfId="13522"/>
    <cellStyle name="Input 2 3 2 3 2 2 3" xfId="13523"/>
    <cellStyle name="Input 2 3 2 3 2 2 4" xfId="13524"/>
    <cellStyle name="Input 2 3 2 3 2 3" xfId="13525"/>
    <cellStyle name="Input 2 3 2 3 2 3 2" xfId="13526"/>
    <cellStyle name="Input 2 3 2 3 2 3 2 2" xfId="13527"/>
    <cellStyle name="Input 2 3 2 3 2 3 2 3" xfId="13528"/>
    <cellStyle name="Input 2 3 2 3 2 3 2 4" xfId="13529"/>
    <cellStyle name="Input 2 3 2 3 2 3 2 5" xfId="13530"/>
    <cellStyle name="Input 2 3 2 3 2 3 2 6" xfId="13531"/>
    <cellStyle name="Input 2 3 2 3 2 3 2 7" xfId="13532"/>
    <cellStyle name="Input 2 3 2 3 2 3 3" xfId="13533"/>
    <cellStyle name="Input 2 3 2 3 2 3 4" xfId="13534"/>
    <cellStyle name="Input 2 3 2 3 2 4" xfId="13535"/>
    <cellStyle name="Input 2 3 2 3 2 4 2" xfId="13536"/>
    <cellStyle name="Input 2 3 2 3 2 4 2 2" xfId="13537"/>
    <cellStyle name="Input 2 3 2 3 2 4 2 3" xfId="13538"/>
    <cellStyle name="Input 2 3 2 3 2 4 2 4" xfId="13539"/>
    <cellStyle name="Input 2 3 2 3 2 4 2 5" xfId="13540"/>
    <cellStyle name="Input 2 3 2 3 2 4 2 6" xfId="13541"/>
    <cellStyle name="Input 2 3 2 3 2 4 2 7" xfId="13542"/>
    <cellStyle name="Input 2 3 2 3 2 4 3" xfId="13543"/>
    <cellStyle name="Input 2 3 2 3 2 4 4" xfId="13544"/>
    <cellStyle name="Input 2 3 2 3 2 5" xfId="13545"/>
    <cellStyle name="Input 2 3 2 3 2 5 2" xfId="13546"/>
    <cellStyle name="Input 2 3 2 3 2 5 3" xfId="13547"/>
    <cellStyle name="Input 2 3 2 3 2 5 4" xfId="13548"/>
    <cellStyle name="Input 2 3 2 3 2 5 5" xfId="13549"/>
    <cellStyle name="Input 2 3 2 3 2 5 6" xfId="13550"/>
    <cellStyle name="Input 2 3 2 3 2 5 7" xfId="13551"/>
    <cellStyle name="Input 2 3 2 3 2 5 8" xfId="13552"/>
    <cellStyle name="Input 2 3 2 3 2 6" xfId="13553"/>
    <cellStyle name="Input 2 3 2 3 2 6 2" xfId="13554"/>
    <cellStyle name="Input 2 3 2 3 2 6 3" xfId="13555"/>
    <cellStyle name="Input 2 3 2 3 2 6 4" xfId="13556"/>
    <cellStyle name="Input 2 3 2 3 2 6 5" xfId="13557"/>
    <cellStyle name="Input 2 3 2 3 2 6 6" xfId="13558"/>
    <cellStyle name="Input 2 3 2 3 2 6 7" xfId="13559"/>
    <cellStyle name="Input 2 3 2 3 2 7" xfId="13560"/>
    <cellStyle name="Input 2 3 2 3 2 8" xfId="13561"/>
    <cellStyle name="Input 2 3 2 3 2 9" xfId="13562"/>
    <cellStyle name="Input 2 3 2 3 3" xfId="13563"/>
    <cellStyle name="Input 2 3 2 3 3 2" xfId="13564"/>
    <cellStyle name="Input 2 3 2 3 3 2 2" xfId="13565"/>
    <cellStyle name="Input 2 3 2 3 3 2 3" xfId="13566"/>
    <cellStyle name="Input 2 3 2 3 3 2 4" xfId="13567"/>
    <cellStyle name="Input 2 3 2 3 3 2 5" xfId="13568"/>
    <cellStyle name="Input 2 3 2 3 3 2 6" xfId="13569"/>
    <cellStyle name="Input 2 3 2 3 3 2 7" xfId="13570"/>
    <cellStyle name="Input 2 3 2 3 3 3" xfId="13571"/>
    <cellStyle name="Input 2 3 2 3 3 4" xfId="13572"/>
    <cellStyle name="Input 2 3 2 3 3 5" xfId="13573"/>
    <cellStyle name="Input 2 3 2 3 4" xfId="13574"/>
    <cellStyle name="Input 2 3 2 3 4 2" xfId="13575"/>
    <cellStyle name="Input 2 3 2 3 4 2 2" xfId="13576"/>
    <cellStyle name="Input 2 3 2 3 4 2 3" xfId="13577"/>
    <cellStyle name="Input 2 3 2 3 4 2 4" xfId="13578"/>
    <cellStyle name="Input 2 3 2 3 4 2 5" xfId="13579"/>
    <cellStyle name="Input 2 3 2 3 4 2 6" xfId="13580"/>
    <cellStyle name="Input 2 3 2 3 4 2 7" xfId="13581"/>
    <cellStyle name="Input 2 3 2 3 4 3" xfId="13582"/>
    <cellStyle name="Input 2 3 2 3 4 4" xfId="13583"/>
    <cellStyle name="Input 2 3 2 3 4 5" xfId="13584"/>
    <cellStyle name="Input 2 3 2 3 5" xfId="13585"/>
    <cellStyle name="Input 2 3 2 3 5 2" xfId="13586"/>
    <cellStyle name="Input 2 3 2 3 5 2 2" xfId="13587"/>
    <cellStyle name="Input 2 3 2 3 5 2 3" xfId="13588"/>
    <cellStyle name="Input 2 3 2 3 5 2 4" xfId="13589"/>
    <cellStyle name="Input 2 3 2 3 5 2 5" xfId="13590"/>
    <cellStyle name="Input 2 3 2 3 5 2 6" xfId="13591"/>
    <cellStyle name="Input 2 3 2 3 5 2 7" xfId="13592"/>
    <cellStyle name="Input 2 3 2 3 5 3" xfId="13593"/>
    <cellStyle name="Input 2 3 2 3 5 4" xfId="13594"/>
    <cellStyle name="Input 2 3 2 3 5 5" xfId="13595"/>
    <cellStyle name="Input 2 3 2 3 6" xfId="13596"/>
    <cellStyle name="Input 2 3 2 3 6 2" xfId="13597"/>
    <cellStyle name="Input 2 3 2 3 6 3" xfId="13598"/>
    <cellStyle name="Input 2 3 2 3 6 4" xfId="13599"/>
    <cellStyle name="Input 2 3 2 3 6 5" xfId="13600"/>
    <cellStyle name="Input 2 3 2 3 6 6" xfId="13601"/>
    <cellStyle name="Input 2 3 2 3 6 7" xfId="13602"/>
    <cellStyle name="Input 2 3 2 3 6 8" xfId="13603"/>
    <cellStyle name="Input 2 3 2 3 7" xfId="13604"/>
    <cellStyle name="Input 2 3 2 3 7 2" xfId="13605"/>
    <cellStyle name="Input 2 3 2 3 7 3" xfId="13606"/>
    <cellStyle name="Input 2 3 2 3 7 4" xfId="13607"/>
    <cellStyle name="Input 2 3 2 3 7 5" xfId="13608"/>
    <cellStyle name="Input 2 3 2 3 7 6" xfId="13609"/>
    <cellStyle name="Input 2 3 2 3 7 7" xfId="13610"/>
    <cellStyle name="Input 2 3 2 3 8" xfId="13611"/>
    <cellStyle name="Input 2 3 2 3 8 2" xfId="13612"/>
    <cellStyle name="Input 2 3 2 3 8 3" xfId="13613"/>
    <cellStyle name="Input 2 3 2 3 8 4" xfId="13614"/>
    <cellStyle name="Input 2 3 2 3 8 5" xfId="13615"/>
    <cellStyle name="Input 2 3 2 3 9" xfId="13616"/>
    <cellStyle name="Input 2 3 2 3 9 2" xfId="13617"/>
    <cellStyle name="Input 2 3 2 3 9 3" xfId="13618"/>
    <cellStyle name="Input 2 3 2 3 9 4" xfId="13619"/>
    <cellStyle name="Input 2 3 2 3 9 5" xfId="13620"/>
    <cellStyle name="Input 2 3 2 4" xfId="13621"/>
    <cellStyle name="Input 2 3 2 4 10" xfId="13622"/>
    <cellStyle name="Input 2 3 2 4 2" xfId="13623"/>
    <cellStyle name="Input 2 3 2 4 2 2" xfId="13624"/>
    <cellStyle name="Input 2 3 2 4 2 2 2" xfId="13625"/>
    <cellStyle name="Input 2 3 2 4 2 2 3" xfId="13626"/>
    <cellStyle name="Input 2 3 2 4 2 2 4" xfId="13627"/>
    <cellStyle name="Input 2 3 2 4 2 2 5" xfId="13628"/>
    <cellStyle name="Input 2 3 2 4 2 2 6" xfId="13629"/>
    <cellStyle name="Input 2 3 2 4 2 2 7" xfId="13630"/>
    <cellStyle name="Input 2 3 2 4 2 3" xfId="13631"/>
    <cellStyle name="Input 2 3 2 4 2 4" xfId="13632"/>
    <cellStyle name="Input 2 3 2 4 3" xfId="13633"/>
    <cellStyle name="Input 2 3 2 4 3 2" xfId="13634"/>
    <cellStyle name="Input 2 3 2 4 3 2 2" xfId="13635"/>
    <cellStyle name="Input 2 3 2 4 3 2 3" xfId="13636"/>
    <cellStyle name="Input 2 3 2 4 3 2 4" xfId="13637"/>
    <cellStyle name="Input 2 3 2 4 3 2 5" xfId="13638"/>
    <cellStyle name="Input 2 3 2 4 3 2 6" xfId="13639"/>
    <cellStyle name="Input 2 3 2 4 3 2 7" xfId="13640"/>
    <cellStyle name="Input 2 3 2 4 3 3" xfId="13641"/>
    <cellStyle name="Input 2 3 2 4 3 4" xfId="13642"/>
    <cellStyle name="Input 2 3 2 4 4" xfId="13643"/>
    <cellStyle name="Input 2 3 2 4 4 2" xfId="13644"/>
    <cellStyle name="Input 2 3 2 4 4 2 2" xfId="13645"/>
    <cellStyle name="Input 2 3 2 4 4 2 3" xfId="13646"/>
    <cellStyle name="Input 2 3 2 4 4 2 4" xfId="13647"/>
    <cellStyle name="Input 2 3 2 4 4 2 5" xfId="13648"/>
    <cellStyle name="Input 2 3 2 4 4 2 6" xfId="13649"/>
    <cellStyle name="Input 2 3 2 4 4 2 7" xfId="13650"/>
    <cellStyle name="Input 2 3 2 4 4 3" xfId="13651"/>
    <cellStyle name="Input 2 3 2 4 4 4" xfId="13652"/>
    <cellStyle name="Input 2 3 2 4 5" xfId="13653"/>
    <cellStyle name="Input 2 3 2 4 5 2" xfId="13654"/>
    <cellStyle name="Input 2 3 2 4 5 3" xfId="13655"/>
    <cellStyle name="Input 2 3 2 4 5 4" xfId="13656"/>
    <cellStyle name="Input 2 3 2 4 5 5" xfId="13657"/>
    <cellStyle name="Input 2 3 2 4 5 6" xfId="13658"/>
    <cellStyle name="Input 2 3 2 4 5 7" xfId="13659"/>
    <cellStyle name="Input 2 3 2 4 5 8" xfId="13660"/>
    <cellStyle name="Input 2 3 2 4 6" xfId="13661"/>
    <cellStyle name="Input 2 3 2 4 6 2" xfId="13662"/>
    <cellStyle name="Input 2 3 2 4 6 3" xfId="13663"/>
    <cellStyle name="Input 2 3 2 4 6 4" xfId="13664"/>
    <cellStyle name="Input 2 3 2 4 6 5" xfId="13665"/>
    <cellStyle name="Input 2 3 2 4 6 6" xfId="13666"/>
    <cellStyle name="Input 2 3 2 4 6 7" xfId="13667"/>
    <cellStyle name="Input 2 3 2 4 7" xfId="13668"/>
    <cellStyle name="Input 2 3 2 4 8" xfId="13669"/>
    <cellStyle name="Input 2 3 2 4 9" xfId="13670"/>
    <cellStyle name="Input 2 3 2 5" xfId="13671"/>
    <cellStyle name="Input 2 3 2 5 10" xfId="13672"/>
    <cellStyle name="Input 2 3 2 5 2" xfId="13673"/>
    <cellStyle name="Input 2 3 2 5 2 2" xfId="13674"/>
    <cellStyle name="Input 2 3 2 5 2 2 2" xfId="13675"/>
    <cellStyle name="Input 2 3 2 5 2 2 3" xfId="13676"/>
    <cellStyle name="Input 2 3 2 5 2 2 4" xfId="13677"/>
    <cellStyle name="Input 2 3 2 5 2 2 5" xfId="13678"/>
    <cellStyle name="Input 2 3 2 5 2 2 6" xfId="13679"/>
    <cellStyle name="Input 2 3 2 5 2 2 7" xfId="13680"/>
    <cellStyle name="Input 2 3 2 5 2 3" xfId="13681"/>
    <cellStyle name="Input 2 3 2 5 2 4" xfId="13682"/>
    <cellStyle name="Input 2 3 2 5 3" xfId="13683"/>
    <cellStyle name="Input 2 3 2 5 3 2" xfId="13684"/>
    <cellStyle name="Input 2 3 2 5 3 2 2" xfId="13685"/>
    <cellStyle name="Input 2 3 2 5 3 2 3" xfId="13686"/>
    <cellStyle name="Input 2 3 2 5 3 2 4" xfId="13687"/>
    <cellStyle name="Input 2 3 2 5 3 2 5" xfId="13688"/>
    <cellStyle name="Input 2 3 2 5 3 2 6" xfId="13689"/>
    <cellStyle name="Input 2 3 2 5 3 2 7" xfId="13690"/>
    <cellStyle name="Input 2 3 2 5 3 3" xfId="13691"/>
    <cellStyle name="Input 2 3 2 5 3 4" xfId="13692"/>
    <cellStyle name="Input 2 3 2 5 4" xfId="13693"/>
    <cellStyle name="Input 2 3 2 5 4 2" xfId="13694"/>
    <cellStyle name="Input 2 3 2 5 4 2 2" xfId="13695"/>
    <cellStyle name="Input 2 3 2 5 4 2 3" xfId="13696"/>
    <cellStyle name="Input 2 3 2 5 4 2 4" xfId="13697"/>
    <cellStyle name="Input 2 3 2 5 4 2 5" xfId="13698"/>
    <cellStyle name="Input 2 3 2 5 4 2 6" xfId="13699"/>
    <cellStyle name="Input 2 3 2 5 4 2 7" xfId="13700"/>
    <cellStyle name="Input 2 3 2 5 4 3" xfId="13701"/>
    <cellStyle name="Input 2 3 2 5 4 4" xfId="13702"/>
    <cellStyle name="Input 2 3 2 5 5" xfId="13703"/>
    <cellStyle name="Input 2 3 2 5 5 2" xfId="13704"/>
    <cellStyle name="Input 2 3 2 5 5 3" xfId="13705"/>
    <cellStyle name="Input 2 3 2 5 5 4" xfId="13706"/>
    <cellStyle name="Input 2 3 2 5 5 5" xfId="13707"/>
    <cellStyle name="Input 2 3 2 5 5 6" xfId="13708"/>
    <cellStyle name="Input 2 3 2 5 5 7" xfId="13709"/>
    <cellStyle name="Input 2 3 2 5 5 8" xfId="13710"/>
    <cellStyle name="Input 2 3 2 5 6" xfId="13711"/>
    <cellStyle name="Input 2 3 2 5 6 2" xfId="13712"/>
    <cellStyle name="Input 2 3 2 5 6 3" xfId="13713"/>
    <cellStyle name="Input 2 3 2 5 6 4" xfId="13714"/>
    <cellStyle name="Input 2 3 2 5 6 5" xfId="13715"/>
    <cellStyle name="Input 2 3 2 5 6 6" xfId="13716"/>
    <cellStyle name="Input 2 3 2 5 6 7" xfId="13717"/>
    <cellStyle name="Input 2 3 2 5 7" xfId="13718"/>
    <cellStyle name="Input 2 3 2 5 8" xfId="13719"/>
    <cellStyle name="Input 2 3 2 5 9" xfId="13720"/>
    <cellStyle name="Input 2 3 2 6" xfId="13721"/>
    <cellStyle name="Input 2 3 2 6 2" xfId="13722"/>
    <cellStyle name="Input 2 3 2 6 2 2" xfId="13723"/>
    <cellStyle name="Input 2 3 2 6 2 3" xfId="13724"/>
    <cellStyle name="Input 2 3 2 6 2 4" xfId="13725"/>
    <cellStyle name="Input 2 3 2 6 2 5" xfId="13726"/>
    <cellStyle name="Input 2 3 2 6 2 6" xfId="13727"/>
    <cellStyle name="Input 2 3 2 6 2 7" xfId="13728"/>
    <cellStyle name="Input 2 3 2 6 3" xfId="13729"/>
    <cellStyle name="Input 2 3 2 6 4" xfId="13730"/>
    <cellStyle name="Input 2 3 2 6 5" xfId="13731"/>
    <cellStyle name="Input 2 3 2 7" xfId="13732"/>
    <cellStyle name="Input 2 3 2 7 2" xfId="13733"/>
    <cellStyle name="Input 2 3 2 7 2 2" xfId="13734"/>
    <cellStyle name="Input 2 3 2 7 2 3" xfId="13735"/>
    <cellStyle name="Input 2 3 2 7 2 4" xfId="13736"/>
    <cellStyle name="Input 2 3 2 7 2 5" xfId="13737"/>
    <cellStyle name="Input 2 3 2 7 2 6" xfId="13738"/>
    <cellStyle name="Input 2 3 2 7 2 7" xfId="13739"/>
    <cellStyle name="Input 2 3 2 7 3" xfId="13740"/>
    <cellStyle name="Input 2 3 2 7 4" xfId="13741"/>
    <cellStyle name="Input 2 3 2 7 5" xfId="13742"/>
    <cellStyle name="Input 2 3 2 8" xfId="13743"/>
    <cellStyle name="Input 2 3 2 8 2" xfId="13744"/>
    <cellStyle name="Input 2 3 2 8 2 2" xfId="13745"/>
    <cellStyle name="Input 2 3 2 8 2 3" xfId="13746"/>
    <cellStyle name="Input 2 3 2 8 2 4" xfId="13747"/>
    <cellStyle name="Input 2 3 2 8 2 5" xfId="13748"/>
    <cellStyle name="Input 2 3 2 8 2 6" xfId="13749"/>
    <cellStyle name="Input 2 3 2 8 2 7" xfId="13750"/>
    <cellStyle name="Input 2 3 2 8 3" xfId="13751"/>
    <cellStyle name="Input 2 3 2 8 4" xfId="13752"/>
    <cellStyle name="Input 2 3 2 8 5" xfId="13753"/>
    <cellStyle name="Input 2 3 2 9" xfId="13754"/>
    <cellStyle name="Input 2 3 2 9 2" xfId="13755"/>
    <cellStyle name="Input 2 3 2 9 2 2" xfId="13756"/>
    <cellStyle name="Input 2 3 2 9 2 3" xfId="13757"/>
    <cellStyle name="Input 2 3 2 9 2 4" xfId="13758"/>
    <cellStyle name="Input 2 3 2 9 2 5" xfId="13759"/>
    <cellStyle name="Input 2 3 2 9 2 6" xfId="13760"/>
    <cellStyle name="Input 2 3 2 9 2 7" xfId="13761"/>
    <cellStyle name="Input 2 3 2 9 3" xfId="13762"/>
    <cellStyle name="Input 2 3 2 9 4" xfId="13763"/>
    <cellStyle name="Input 2 3 2 9 5" xfId="13764"/>
    <cellStyle name="Input 2 3 20" xfId="13765"/>
    <cellStyle name="Input 2 3 3" xfId="13766"/>
    <cellStyle name="Input 2 3 3 10" xfId="13767"/>
    <cellStyle name="Input 2 3 3 10 2" xfId="13768"/>
    <cellStyle name="Input 2 3 3 10 3" xfId="13769"/>
    <cellStyle name="Input 2 3 3 10 4" xfId="13770"/>
    <cellStyle name="Input 2 3 3 10 5" xfId="13771"/>
    <cellStyle name="Input 2 3 3 10 6" xfId="13772"/>
    <cellStyle name="Input 2 3 3 10 7" xfId="13773"/>
    <cellStyle name="Input 2 3 3 10 8" xfId="13774"/>
    <cellStyle name="Input 2 3 3 11" xfId="13775"/>
    <cellStyle name="Input 2 3 3 11 2" xfId="13776"/>
    <cellStyle name="Input 2 3 3 11 3" xfId="13777"/>
    <cellStyle name="Input 2 3 3 11 4" xfId="13778"/>
    <cellStyle name="Input 2 3 3 11 5" xfId="13779"/>
    <cellStyle name="Input 2 3 3 11 6" xfId="13780"/>
    <cellStyle name="Input 2 3 3 11 7" xfId="13781"/>
    <cellStyle name="Input 2 3 3 12" xfId="13782"/>
    <cellStyle name="Input 2 3 3 12 2" xfId="13783"/>
    <cellStyle name="Input 2 3 3 12 3" xfId="13784"/>
    <cellStyle name="Input 2 3 3 12 4" xfId="13785"/>
    <cellStyle name="Input 2 3 3 12 5" xfId="13786"/>
    <cellStyle name="Input 2 3 3 13" xfId="13787"/>
    <cellStyle name="Input 2 3 3 13 2" xfId="13788"/>
    <cellStyle name="Input 2 3 3 13 3" xfId="13789"/>
    <cellStyle name="Input 2 3 3 13 4" xfId="13790"/>
    <cellStyle name="Input 2 3 3 13 5" xfId="13791"/>
    <cellStyle name="Input 2 3 3 14" xfId="13792"/>
    <cellStyle name="Input 2 3 3 14 2" xfId="13793"/>
    <cellStyle name="Input 2 3 3 14 3" xfId="13794"/>
    <cellStyle name="Input 2 3 3 14 4" xfId="13795"/>
    <cellStyle name="Input 2 3 3 14 5" xfId="13796"/>
    <cellStyle name="Input 2 3 3 15" xfId="13797"/>
    <cellStyle name="Input 2 3 3 15 2" xfId="13798"/>
    <cellStyle name="Input 2 3 3 15 3" xfId="13799"/>
    <cellStyle name="Input 2 3 3 15 4" xfId="13800"/>
    <cellStyle name="Input 2 3 3 15 5" xfId="13801"/>
    <cellStyle name="Input 2 3 3 16" xfId="13802"/>
    <cellStyle name="Input 2 3 3 17" xfId="13803"/>
    <cellStyle name="Input 2 3 3 18" xfId="13804"/>
    <cellStyle name="Input 2 3 3 2" xfId="13805"/>
    <cellStyle name="Input 2 3 3 2 10" xfId="13806"/>
    <cellStyle name="Input 2 3 3 2 10 2" xfId="13807"/>
    <cellStyle name="Input 2 3 3 2 10 3" xfId="13808"/>
    <cellStyle name="Input 2 3 3 2 10 4" xfId="13809"/>
    <cellStyle name="Input 2 3 3 2 10 5" xfId="13810"/>
    <cellStyle name="Input 2 3 3 2 10 6" xfId="13811"/>
    <cellStyle name="Input 2 3 3 2 10 7" xfId="13812"/>
    <cellStyle name="Input 2 3 3 2 11" xfId="13813"/>
    <cellStyle name="Input 2 3 3 2 11 2" xfId="13814"/>
    <cellStyle name="Input 2 3 3 2 11 3" xfId="13815"/>
    <cellStyle name="Input 2 3 3 2 11 4" xfId="13816"/>
    <cellStyle name="Input 2 3 3 2 11 5" xfId="13817"/>
    <cellStyle name="Input 2 3 3 2 12" xfId="13818"/>
    <cellStyle name="Input 2 3 3 2 12 2" xfId="13819"/>
    <cellStyle name="Input 2 3 3 2 12 3" xfId="13820"/>
    <cellStyle name="Input 2 3 3 2 12 4" xfId="13821"/>
    <cellStyle name="Input 2 3 3 2 12 5" xfId="13822"/>
    <cellStyle name="Input 2 3 3 2 13" xfId="13823"/>
    <cellStyle name="Input 2 3 3 2 13 2" xfId="13824"/>
    <cellStyle name="Input 2 3 3 2 13 3" xfId="13825"/>
    <cellStyle name="Input 2 3 3 2 13 4" xfId="13826"/>
    <cellStyle name="Input 2 3 3 2 13 5" xfId="13827"/>
    <cellStyle name="Input 2 3 3 2 14" xfId="13828"/>
    <cellStyle name="Input 2 3 3 2 14 2" xfId="13829"/>
    <cellStyle name="Input 2 3 3 2 14 3" xfId="13830"/>
    <cellStyle name="Input 2 3 3 2 14 4" xfId="13831"/>
    <cellStyle name="Input 2 3 3 2 14 5" xfId="13832"/>
    <cellStyle name="Input 2 3 3 2 15" xfId="13833"/>
    <cellStyle name="Input 2 3 3 2 15 2" xfId="13834"/>
    <cellStyle name="Input 2 3 3 2 15 3" xfId="13835"/>
    <cellStyle name="Input 2 3 3 2 15 4" xfId="13836"/>
    <cellStyle name="Input 2 3 3 2 15 5" xfId="13837"/>
    <cellStyle name="Input 2 3 3 2 16" xfId="13838"/>
    <cellStyle name="Input 2 3 3 2 16 2" xfId="13839"/>
    <cellStyle name="Input 2 3 3 2 16 3" xfId="13840"/>
    <cellStyle name="Input 2 3 3 2 16 4" xfId="13841"/>
    <cellStyle name="Input 2 3 3 2 16 5" xfId="13842"/>
    <cellStyle name="Input 2 3 3 2 17" xfId="13843"/>
    <cellStyle name="Input 2 3 3 2 17 2" xfId="13844"/>
    <cellStyle name="Input 2 3 3 2 17 3" xfId="13845"/>
    <cellStyle name="Input 2 3 3 2 17 4" xfId="13846"/>
    <cellStyle name="Input 2 3 3 2 17 5" xfId="13847"/>
    <cellStyle name="Input 2 3 3 2 18" xfId="13848"/>
    <cellStyle name="Input 2 3 3 2 2" xfId="13849"/>
    <cellStyle name="Input 2 3 3 2 2 10" xfId="13850"/>
    <cellStyle name="Input 2 3 3 2 2 10 2" xfId="13851"/>
    <cellStyle name="Input 2 3 3 2 2 10 3" xfId="13852"/>
    <cellStyle name="Input 2 3 3 2 2 10 4" xfId="13853"/>
    <cellStyle name="Input 2 3 3 2 2 10 5" xfId="13854"/>
    <cellStyle name="Input 2 3 3 2 2 11" xfId="13855"/>
    <cellStyle name="Input 2 3 3 2 2 11 2" xfId="13856"/>
    <cellStyle name="Input 2 3 3 2 2 11 3" xfId="13857"/>
    <cellStyle name="Input 2 3 3 2 2 11 4" xfId="13858"/>
    <cellStyle name="Input 2 3 3 2 2 11 5" xfId="13859"/>
    <cellStyle name="Input 2 3 3 2 2 12" xfId="13860"/>
    <cellStyle name="Input 2 3 3 2 2 12 2" xfId="13861"/>
    <cellStyle name="Input 2 3 3 2 2 12 3" xfId="13862"/>
    <cellStyle name="Input 2 3 3 2 2 12 4" xfId="13863"/>
    <cellStyle name="Input 2 3 3 2 2 12 5" xfId="13864"/>
    <cellStyle name="Input 2 3 3 2 2 13" xfId="13865"/>
    <cellStyle name="Input 2 3 3 2 2 13 2" xfId="13866"/>
    <cellStyle name="Input 2 3 3 2 2 13 3" xfId="13867"/>
    <cellStyle name="Input 2 3 3 2 2 13 4" xfId="13868"/>
    <cellStyle name="Input 2 3 3 2 2 13 5" xfId="13869"/>
    <cellStyle name="Input 2 3 3 2 2 14" xfId="13870"/>
    <cellStyle name="Input 2 3 3 2 2 14 2" xfId="13871"/>
    <cellStyle name="Input 2 3 3 2 2 14 3" xfId="13872"/>
    <cellStyle name="Input 2 3 3 2 2 14 4" xfId="13873"/>
    <cellStyle name="Input 2 3 3 2 2 14 5" xfId="13874"/>
    <cellStyle name="Input 2 3 3 2 2 15" xfId="13875"/>
    <cellStyle name="Input 2 3 3 2 2 15 2" xfId="13876"/>
    <cellStyle name="Input 2 3 3 2 2 15 3" xfId="13877"/>
    <cellStyle name="Input 2 3 3 2 2 15 4" xfId="13878"/>
    <cellStyle name="Input 2 3 3 2 2 15 5" xfId="13879"/>
    <cellStyle name="Input 2 3 3 2 2 16" xfId="13880"/>
    <cellStyle name="Input 2 3 3 2 2 16 2" xfId="13881"/>
    <cellStyle name="Input 2 3 3 2 2 16 3" xfId="13882"/>
    <cellStyle name="Input 2 3 3 2 2 16 4" xfId="13883"/>
    <cellStyle name="Input 2 3 3 2 2 16 5" xfId="13884"/>
    <cellStyle name="Input 2 3 3 2 2 17" xfId="13885"/>
    <cellStyle name="Input 2 3 3 2 2 17 2" xfId="13886"/>
    <cellStyle name="Input 2 3 3 2 2 17 3" xfId="13887"/>
    <cellStyle name="Input 2 3 3 2 2 17 4" xfId="13888"/>
    <cellStyle name="Input 2 3 3 2 2 17 5" xfId="13889"/>
    <cellStyle name="Input 2 3 3 2 2 18" xfId="13890"/>
    <cellStyle name="Input 2 3 3 2 2 2" xfId="13891"/>
    <cellStyle name="Input 2 3 3 2 2 2 10" xfId="13892"/>
    <cellStyle name="Input 2 3 3 2 2 2 2" xfId="13893"/>
    <cellStyle name="Input 2 3 3 2 2 2 2 2" xfId="13894"/>
    <cellStyle name="Input 2 3 3 2 2 2 2 2 2" xfId="13895"/>
    <cellStyle name="Input 2 3 3 2 2 2 2 2 3" xfId="13896"/>
    <cellStyle name="Input 2 3 3 2 2 2 2 2 4" xfId="13897"/>
    <cellStyle name="Input 2 3 3 2 2 2 2 2 5" xfId="13898"/>
    <cellStyle name="Input 2 3 3 2 2 2 2 2 6" xfId="13899"/>
    <cellStyle name="Input 2 3 3 2 2 2 2 2 7" xfId="13900"/>
    <cellStyle name="Input 2 3 3 2 2 2 2 3" xfId="13901"/>
    <cellStyle name="Input 2 3 3 2 2 2 2 4" xfId="13902"/>
    <cellStyle name="Input 2 3 3 2 2 2 3" xfId="13903"/>
    <cellStyle name="Input 2 3 3 2 2 2 3 2" xfId="13904"/>
    <cellStyle name="Input 2 3 3 2 2 2 3 2 2" xfId="13905"/>
    <cellStyle name="Input 2 3 3 2 2 2 3 2 3" xfId="13906"/>
    <cellStyle name="Input 2 3 3 2 2 2 3 2 4" xfId="13907"/>
    <cellStyle name="Input 2 3 3 2 2 2 3 2 5" xfId="13908"/>
    <cellStyle name="Input 2 3 3 2 2 2 3 2 6" xfId="13909"/>
    <cellStyle name="Input 2 3 3 2 2 2 3 2 7" xfId="13910"/>
    <cellStyle name="Input 2 3 3 2 2 2 3 3" xfId="13911"/>
    <cellStyle name="Input 2 3 3 2 2 2 3 4" xfId="13912"/>
    <cellStyle name="Input 2 3 3 2 2 2 4" xfId="13913"/>
    <cellStyle name="Input 2 3 3 2 2 2 4 2" xfId="13914"/>
    <cellStyle name="Input 2 3 3 2 2 2 4 2 2" xfId="13915"/>
    <cellStyle name="Input 2 3 3 2 2 2 4 2 3" xfId="13916"/>
    <cellStyle name="Input 2 3 3 2 2 2 4 2 4" xfId="13917"/>
    <cellStyle name="Input 2 3 3 2 2 2 4 2 5" xfId="13918"/>
    <cellStyle name="Input 2 3 3 2 2 2 4 2 6" xfId="13919"/>
    <cellStyle name="Input 2 3 3 2 2 2 4 2 7" xfId="13920"/>
    <cellStyle name="Input 2 3 3 2 2 2 4 3" xfId="13921"/>
    <cellStyle name="Input 2 3 3 2 2 2 4 4" xfId="13922"/>
    <cellStyle name="Input 2 3 3 2 2 2 5" xfId="13923"/>
    <cellStyle name="Input 2 3 3 2 2 2 5 2" xfId="13924"/>
    <cellStyle name="Input 2 3 3 2 2 2 5 3" xfId="13925"/>
    <cellStyle name="Input 2 3 3 2 2 2 5 4" xfId="13926"/>
    <cellStyle name="Input 2 3 3 2 2 2 5 5" xfId="13927"/>
    <cellStyle name="Input 2 3 3 2 2 2 5 6" xfId="13928"/>
    <cellStyle name="Input 2 3 3 2 2 2 5 7" xfId="13929"/>
    <cellStyle name="Input 2 3 3 2 2 2 5 8" xfId="13930"/>
    <cellStyle name="Input 2 3 3 2 2 2 6" xfId="13931"/>
    <cellStyle name="Input 2 3 3 2 2 2 6 2" xfId="13932"/>
    <cellStyle name="Input 2 3 3 2 2 2 6 3" xfId="13933"/>
    <cellStyle name="Input 2 3 3 2 2 2 6 4" xfId="13934"/>
    <cellStyle name="Input 2 3 3 2 2 2 6 5" xfId="13935"/>
    <cellStyle name="Input 2 3 3 2 2 2 6 6" xfId="13936"/>
    <cellStyle name="Input 2 3 3 2 2 2 6 7" xfId="13937"/>
    <cellStyle name="Input 2 3 3 2 2 2 7" xfId="13938"/>
    <cellStyle name="Input 2 3 3 2 2 2 8" xfId="13939"/>
    <cellStyle name="Input 2 3 3 2 2 2 9" xfId="13940"/>
    <cellStyle name="Input 2 3 3 2 2 3" xfId="13941"/>
    <cellStyle name="Input 2 3 3 2 2 3 2" xfId="13942"/>
    <cellStyle name="Input 2 3 3 2 2 3 2 2" xfId="13943"/>
    <cellStyle name="Input 2 3 3 2 2 3 2 3" xfId="13944"/>
    <cellStyle name="Input 2 3 3 2 2 3 2 4" xfId="13945"/>
    <cellStyle name="Input 2 3 3 2 2 3 2 5" xfId="13946"/>
    <cellStyle name="Input 2 3 3 2 2 3 2 6" xfId="13947"/>
    <cellStyle name="Input 2 3 3 2 2 3 2 7" xfId="13948"/>
    <cellStyle name="Input 2 3 3 2 2 3 3" xfId="13949"/>
    <cellStyle name="Input 2 3 3 2 2 3 4" xfId="13950"/>
    <cellStyle name="Input 2 3 3 2 2 3 5" xfId="13951"/>
    <cellStyle name="Input 2 3 3 2 2 4" xfId="13952"/>
    <cellStyle name="Input 2 3 3 2 2 4 2" xfId="13953"/>
    <cellStyle name="Input 2 3 3 2 2 4 2 2" xfId="13954"/>
    <cellStyle name="Input 2 3 3 2 2 4 2 3" xfId="13955"/>
    <cellStyle name="Input 2 3 3 2 2 4 2 4" xfId="13956"/>
    <cellStyle name="Input 2 3 3 2 2 4 2 5" xfId="13957"/>
    <cellStyle name="Input 2 3 3 2 2 4 2 6" xfId="13958"/>
    <cellStyle name="Input 2 3 3 2 2 4 2 7" xfId="13959"/>
    <cellStyle name="Input 2 3 3 2 2 4 3" xfId="13960"/>
    <cellStyle name="Input 2 3 3 2 2 4 4" xfId="13961"/>
    <cellStyle name="Input 2 3 3 2 2 4 5" xfId="13962"/>
    <cellStyle name="Input 2 3 3 2 2 5" xfId="13963"/>
    <cellStyle name="Input 2 3 3 2 2 5 2" xfId="13964"/>
    <cellStyle name="Input 2 3 3 2 2 5 2 2" xfId="13965"/>
    <cellStyle name="Input 2 3 3 2 2 5 2 3" xfId="13966"/>
    <cellStyle name="Input 2 3 3 2 2 5 2 4" xfId="13967"/>
    <cellStyle name="Input 2 3 3 2 2 5 2 5" xfId="13968"/>
    <cellStyle name="Input 2 3 3 2 2 5 2 6" xfId="13969"/>
    <cellStyle name="Input 2 3 3 2 2 5 2 7" xfId="13970"/>
    <cellStyle name="Input 2 3 3 2 2 5 3" xfId="13971"/>
    <cellStyle name="Input 2 3 3 2 2 5 4" xfId="13972"/>
    <cellStyle name="Input 2 3 3 2 2 5 5" xfId="13973"/>
    <cellStyle name="Input 2 3 3 2 2 6" xfId="13974"/>
    <cellStyle name="Input 2 3 3 2 2 6 2" xfId="13975"/>
    <cellStyle name="Input 2 3 3 2 2 6 3" xfId="13976"/>
    <cellStyle name="Input 2 3 3 2 2 6 4" xfId="13977"/>
    <cellStyle name="Input 2 3 3 2 2 6 5" xfId="13978"/>
    <cellStyle name="Input 2 3 3 2 2 6 6" xfId="13979"/>
    <cellStyle name="Input 2 3 3 2 2 6 7" xfId="13980"/>
    <cellStyle name="Input 2 3 3 2 2 6 8" xfId="13981"/>
    <cellStyle name="Input 2 3 3 2 2 7" xfId="13982"/>
    <cellStyle name="Input 2 3 3 2 2 7 2" xfId="13983"/>
    <cellStyle name="Input 2 3 3 2 2 7 3" xfId="13984"/>
    <cellStyle name="Input 2 3 3 2 2 7 4" xfId="13985"/>
    <cellStyle name="Input 2 3 3 2 2 7 5" xfId="13986"/>
    <cellStyle name="Input 2 3 3 2 2 7 6" xfId="13987"/>
    <cellStyle name="Input 2 3 3 2 2 7 7" xfId="13988"/>
    <cellStyle name="Input 2 3 3 2 2 8" xfId="13989"/>
    <cellStyle name="Input 2 3 3 2 2 8 2" xfId="13990"/>
    <cellStyle name="Input 2 3 3 2 2 8 3" xfId="13991"/>
    <cellStyle name="Input 2 3 3 2 2 8 4" xfId="13992"/>
    <cellStyle name="Input 2 3 3 2 2 8 5" xfId="13993"/>
    <cellStyle name="Input 2 3 3 2 2 9" xfId="13994"/>
    <cellStyle name="Input 2 3 3 2 2 9 2" xfId="13995"/>
    <cellStyle name="Input 2 3 3 2 2 9 3" xfId="13996"/>
    <cellStyle name="Input 2 3 3 2 2 9 4" xfId="13997"/>
    <cellStyle name="Input 2 3 3 2 2 9 5" xfId="13998"/>
    <cellStyle name="Input 2 3 3 2 3" xfId="13999"/>
    <cellStyle name="Input 2 3 3 2 3 10" xfId="14000"/>
    <cellStyle name="Input 2 3 3 2 3 2" xfId="14001"/>
    <cellStyle name="Input 2 3 3 2 3 2 2" xfId="14002"/>
    <cellStyle name="Input 2 3 3 2 3 2 2 2" xfId="14003"/>
    <cellStyle name="Input 2 3 3 2 3 2 2 3" xfId="14004"/>
    <cellStyle name="Input 2 3 3 2 3 2 2 4" xfId="14005"/>
    <cellStyle name="Input 2 3 3 2 3 2 2 5" xfId="14006"/>
    <cellStyle name="Input 2 3 3 2 3 2 2 6" xfId="14007"/>
    <cellStyle name="Input 2 3 3 2 3 2 2 7" xfId="14008"/>
    <cellStyle name="Input 2 3 3 2 3 2 3" xfId="14009"/>
    <cellStyle name="Input 2 3 3 2 3 2 4" xfId="14010"/>
    <cellStyle name="Input 2 3 3 2 3 3" xfId="14011"/>
    <cellStyle name="Input 2 3 3 2 3 3 2" xfId="14012"/>
    <cellStyle name="Input 2 3 3 2 3 3 2 2" xfId="14013"/>
    <cellStyle name="Input 2 3 3 2 3 3 2 3" xfId="14014"/>
    <cellStyle name="Input 2 3 3 2 3 3 2 4" xfId="14015"/>
    <cellStyle name="Input 2 3 3 2 3 3 2 5" xfId="14016"/>
    <cellStyle name="Input 2 3 3 2 3 3 2 6" xfId="14017"/>
    <cellStyle name="Input 2 3 3 2 3 3 2 7" xfId="14018"/>
    <cellStyle name="Input 2 3 3 2 3 3 3" xfId="14019"/>
    <cellStyle name="Input 2 3 3 2 3 3 4" xfId="14020"/>
    <cellStyle name="Input 2 3 3 2 3 4" xfId="14021"/>
    <cellStyle name="Input 2 3 3 2 3 4 2" xfId="14022"/>
    <cellStyle name="Input 2 3 3 2 3 4 2 2" xfId="14023"/>
    <cellStyle name="Input 2 3 3 2 3 4 2 3" xfId="14024"/>
    <cellStyle name="Input 2 3 3 2 3 4 2 4" xfId="14025"/>
    <cellStyle name="Input 2 3 3 2 3 4 2 5" xfId="14026"/>
    <cellStyle name="Input 2 3 3 2 3 4 2 6" xfId="14027"/>
    <cellStyle name="Input 2 3 3 2 3 4 2 7" xfId="14028"/>
    <cellStyle name="Input 2 3 3 2 3 4 3" xfId="14029"/>
    <cellStyle name="Input 2 3 3 2 3 4 4" xfId="14030"/>
    <cellStyle name="Input 2 3 3 2 3 5" xfId="14031"/>
    <cellStyle name="Input 2 3 3 2 3 5 2" xfId="14032"/>
    <cellStyle name="Input 2 3 3 2 3 5 3" xfId="14033"/>
    <cellStyle name="Input 2 3 3 2 3 5 4" xfId="14034"/>
    <cellStyle name="Input 2 3 3 2 3 5 5" xfId="14035"/>
    <cellStyle name="Input 2 3 3 2 3 5 6" xfId="14036"/>
    <cellStyle name="Input 2 3 3 2 3 5 7" xfId="14037"/>
    <cellStyle name="Input 2 3 3 2 3 5 8" xfId="14038"/>
    <cellStyle name="Input 2 3 3 2 3 6" xfId="14039"/>
    <cellStyle name="Input 2 3 3 2 3 6 2" xfId="14040"/>
    <cellStyle name="Input 2 3 3 2 3 6 3" xfId="14041"/>
    <cellStyle name="Input 2 3 3 2 3 6 4" xfId="14042"/>
    <cellStyle name="Input 2 3 3 2 3 6 5" xfId="14043"/>
    <cellStyle name="Input 2 3 3 2 3 6 6" xfId="14044"/>
    <cellStyle name="Input 2 3 3 2 3 6 7" xfId="14045"/>
    <cellStyle name="Input 2 3 3 2 3 7" xfId="14046"/>
    <cellStyle name="Input 2 3 3 2 3 8" xfId="14047"/>
    <cellStyle name="Input 2 3 3 2 3 9" xfId="14048"/>
    <cellStyle name="Input 2 3 3 2 4" xfId="14049"/>
    <cellStyle name="Input 2 3 3 2 4 10" xfId="14050"/>
    <cellStyle name="Input 2 3 3 2 4 2" xfId="14051"/>
    <cellStyle name="Input 2 3 3 2 4 2 2" xfId="14052"/>
    <cellStyle name="Input 2 3 3 2 4 2 2 2" xfId="14053"/>
    <cellStyle name="Input 2 3 3 2 4 2 2 3" xfId="14054"/>
    <cellStyle name="Input 2 3 3 2 4 2 2 4" xfId="14055"/>
    <cellStyle name="Input 2 3 3 2 4 2 2 5" xfId="14056"/>
    <cellStyle name="Input 2 3 3 2 4 2 2 6" xfId="14057"/>
    <cellStyle name="Input 2 3 3 2 4 2 2 7" xfId="14058"/>
    <cellStyle name="Input 2 3 3 2 4 2 3" xfId="14059"/>
    <cellStyle name="Input 2 3 3 2 4 2 4" xfId="14060"/>
    <cellStyle name="Input 2 3 3 2 4 3" xfId="14061"/>
    <cellStyle name="Input 2 3 3 2 4 3 2" xfId="14062"/>
    <cellStyle name="Input 2 3 3 2 4 3 2 2" xfId="14063"/>
    <cellStyle name="Input 2 3 3 2 4 3 2 3" xfId="14064"/>
    <cellStyle name="Input 2 3 3 2 4 3 2 4" xfId="14065"/>
    <cellStyle name="Input 2 3 3 2 4 3 2 5" xfId="14066"/>
    <cellStyle name="Input 2 3 3 2 4 3 2 6" xfId="14067"/>
    <cellStyle name="Input 2 3 3 2 4 3 2 7" xfId="14068"/>
    <cellStyle name="Input 2 3 3 2 4 3 3" xfId="14069"/>
    <cellStyle name="Input 2 3 3 2 4 3 4" xfId="14070"/>
    <cellStyle name="Input 2 3 3 2 4 4" xfId="14071"/>
    <cellStyle name="Input 2 3 3 2 4 4 2" xfId="14072"/>
    <cellStyle name="Input 2 3 3 2 4 4 2 2" xfId="14073"/>
    <cellStyle name="Input 2 3 3 2 4 4 2 3" xfId="14074"/>
    <cellStyle name="Input 2 3 3 2 4 4 2 4" xfId="14075"/>
    <cellStyle name="Input 2 3 3 2 4 4 2 5" xfId="14076"/>
    <cellStyle name="Input 2 3 3 2 4 4 2 6" xfId="14077"/>
    <cellStyle name="Input 2 3 3 2 4 4 2 7" xfId="14078"/>
    <cellStyle name="Input 2 3 3 2 4 4 3" xfId="14079"/>
    <cellStyle name="Input 2 3 3 2 4 4 4" xfId="14080"/>
    <cellStyle name="Input 2 3 3 2 4 5" xfId="14081"/>
    <cellStyle name="Input 2 3 3 2 4 5 2" xfId="14082"/>
    <cellStyle name="Input 2 3 3 2 4 5 3" xfId="14083"/>
    <cellStyle name="Input 2 3 3 2 4 5 4" xfId="14084"/>
    <cellStyle name="Input 2 3 3 2 4 5 5" xfId="14085"/>
    <cellStyle name="Input 2 3 3 2 4 5 6" xfId="14086"/>
    <cellStyle name="Input 2 3 3 2 4 5 7" xfId="14087"/>
    <cellStyle name="Input 2 3 3 2 4 5 8" xfId="14088"/>
    <cellStyle name="Input 2 3 3 2 4 6" xfId="14089"/>
    <cellStyle name="Input 2 3 3 2 4 6 2" xfId="14090"/>
    <cellStyle name="Input 2 3 3 2 4 6 3" xfId="14091"/>
    <cellStyle name="Input 2 3 3 2 4 6 4" xfId="14092"/>
    <cellStyle name="Input 2 3 3 2 4 6 5" xfId="14093"/>
    <cellStyle name="Input 2 3 3 2 4 6 6" xfId="14094"/>
    <cellStyle name="Input 2 3 3 2 4 6 7" xfId="14095"/>
    <cellStyle name="Input 2 3 3 2 4 7" xfId="14096"/>
    <cellStyle name="Input 2 3 3 2 4 8" xfId="14097"/>
    <cellStyle name="Input 2 3 3 2 4 9" xfId="14098"/>
    <cellStyle name="Input 2 3 3 2 5" xfId="14099"/>
    <cellStyle name="Input 2 3 3 2 5 2" xfId="14100"/>
    <cellStyle name="Input 2 3 3 2 5 2 2" xfId="14101"/>
    <cellStyle name="Input 2 3 3 2 5 2 3" xfId="14102"/>
    <cellStyle name="Input 2 3 3 2 5 2 4" xfId="14103"/>
    <cellStyle name="Input 2 3 3 2 5 2 5" xfId="14104"/>
    <cellStyle name="Input 2 3 3 2 5 2 6" xfId="14105"/>
    <cellStyle name="Input 2 3 3 2 5 2 7" xfId="14106"/>
    <cellStyle name="Input 2 3 3 2 5 3" xfId="14107"/>
    <cellStyle name="Input 2 3 3 2 5 4" xfId="14108"/>
    <cellStyle name="Input 2 3 3 2 5 5" xfId="14109"/>
    <cellStyle name="Input 2 3 3 2 6" xfId="14110"/>
    <cellStyle name="Input 2 3 3 2 6 2" xfId="14111"/>
    <cellStyle name="Input 2 3 3 2 6 2 2" xfId="14112"/>
    <cellStyle name="Input 2 3 3 2 6 2 3" xfId="14113"/>
    <cellStyle name="Input 2 3 3 2 6 2 4" xfId="14114"/>
    <cellStyle name="Input 2 3 3 2 6 2 5" xfId="14115"/>
    <cellStyle name="Input 2 3 3 2 6 2 6" xfId="14116"/>
    <cellStyle name="Input 2 3 3 2 6 2 7" xfId="14117"/>
    <cellStyle name="Input 2 3 3 2 6 3" xfId="14118"/>
    <cellStyle name="Input 2 3 3 2 6 4" xfId="14119"/>
    <cellStyle name="Input 2 3 3 2 6 5" xfId="14120"/>
    <cellStyle name="Input 2 3 3 2 7" xfId="14121"/>
    <cellStyle name="Input 2 3 3 2 7 2" xfId="14122"/>
    <cellStyle name="Input 2 3 3 2 7 2 2" xfId="14123"/>
    <cellStyle name="Input 2 3 3 2 7 2 3" xfId="14124"/>
    <cellStyle name="Input 2 3 3 2 7 2 4" xfId="14125"/>
    <cellStyle name="Input 2 3 3 2 7 2 5" xfId="14126"/>
    <cellStyle name="Input 2 3 3 2 7 2 6" xfId="14127"/>
    <cellStyle name="Input 2 3 3 2 7 2 7" xfId="14128"/>
    <cellStyle name="Input 2 3 3 2 7 3" xfId="14129"/>
    <cellStyle name="Input 2 3 3 2 7 4" xfId="14130"/>
    <cellStyle name="Input 2 3 3 2 7 5" xfId="14131"/>
    <cellStyle name="Input 2 3 3 2 8" xfId="14132"/>
    <cellStyle name="Input 2 3 3 2 8 2" xfId="14133"/>
    <cellStyle name="Input 2 3 3 2 8 2 2" xfId="14134"/>
    <cellStyle name="Input 2 3 3 2 8 2 3" xfId="14135"/>
    <cellStyle name="Input 2 3 3 2 8 2 4" xfId="14136"/>
    <cellStyle name="Input 2 3 3 2 8 2 5" xfId="14137"/>
    <cellStyle name="Input 2 3 3 2 8 2 6" xfId="14138"/>
    <cellStyle name="Input 2 3 3 2 8 2 7" xfId="14139"/>
    <cellStyle name="Input 2 3 3 2 8 3" xfId="14140"/>
    <cellStyle name="Input 2 3 3 2 8 4" xfId="14141"/>
    <cellStyle name="Input 2 3 3 2 8 5" xfId="14142"/>
    <cellStyle name="Input 2 3 3 2 9" xfId="14143"/>
    <cellStyle name="Input 2 3 3 2 9 2" xfId="14144"/>
    <cellStyle name="Input 2 3 3 2 9 3" xfId="14145"/>
    <cellStyle name="Input 2 3 3 2 9 4" xfId="14146"/>
    <cellStyle name="Input 2 3 3 2 9 5" xfId="14147"/>
    <cellStyle name="Input 2 3 3 2 9 6" xfId="14148"/>
    <cellStyle name="Input 2 3 3 2 9 7" xfId="14149"/>
    <cellStyle name="Input 2 3 3 2 9 8" xfId="14150"/>
    <cellStyle name="Input 2 3 3 3" xfId="14151"/>
    <cellStyle name="Input 2 3 3 3 10" xfId="14152"/>
    <cellStyle name="Input 2 3 3 3 10 2" xfId="14153"/>
    <cellStyle name="Input 2 3 3 3 10 3" xfId="14154"/>
    <cellStyle name="Input 2 3 3 3 10 4" xfId="14155"/>
    <cellStyle name="Input 2 3 3 3 10 5" xfId="14156"/>
    <cellStyle name="Input 2 3 3 3 11" xfId="14157"/>
    <cellStyle name="Input 2 3 3 3 11 2" xfId="14158"/>
    <cellStyle name="Input 2 3 3 3 11 3" xfId="14159"/>
    <cellStyle name="Input 2 3 3 3 11 4" xfId="14160"/>
    <cellStyle name="Input 2 3 3 3 11 5" xfId="14161"/>
    <cellStyle name="Input 2 3 3 3 12" xfId="14162"/>
    <cellStyle name="Input 2 3 3 3 12 2" xfId="14163"/>
    <cellStyle name="Input 2 3 3 3 12 3" xfId="14164"/>
    <cellStyle name="Input 2 3 3 3 12 4" xfId="14165"/>
    <cellStyle name="Input 2 3 3 3 12 5" xfId="14166"/>
    <cellStyle name="Input 2 3 3 3 13" xfId="14167"/>
    <cellStyle name="Input 2 3 3 3 13 2" xfId="14168"/>
    <cellStyle name="Input 2 3 3 3 13 3" xfId="14169"/>
    <cellStyle name="Input 2 3 3 3 13 4" xfId="14170"/>
    <cellStyle name="Input 2 3 3 3 13 5" xfId="14171"/>
    <cellStyle name="Input 2 3 3 3 14" xfId="14172"/>
    <cellStyle name="Input 2 3 3 3 14 2" xfId="14173"/>
    <cellStyle name="Input 2 3 3 3 14 3" xfId="14174"/>
    <cellStyle name="Input 2 3 3 3 14 4" xfId="14175"/>
    <cellStyle name="Input 2 3 3 3 14 5" xfId="14176"/>
    <cellStyle name="Input 2 3 3 3 15" xfId="14177"/>
    <cellStyle name="Input 2 3 3 3 15 2" xfId="14178"/>
    <cellStyle name="Input 2 3 3 3 15 3" xfId="14179"/>
    <cellStyle name="Input 2 3 3 3 15 4" xfId="14180"/>
    <cellStyle name="Input 2 3 3 3 15 5" xfId="14181"/>
    <cellStyle name="Input 2 3 3 3 16" xfId="14182"/>
    <cellStyle name="Input 2 3 3 3 16 2" xfId="14183"/>
    <cellStyle name="Input 2 3 3 3 16 3" xfId="14184"/>
    <cellStyle name="Input 2 3 3 3 16 4" xfId="14185"/>
    <cellStyle name="Input 2 3 3 3 16 5" xfId="14186"/>
    <cellStyle name="Input 2 3 3 3 17" xfId="14187"/>
    <cellStyle name="Input 2 3 3 3 17 2" xfId="14188"/>
    <cellStyle name="Input 2 3 3 3 17 3" xfId="14189"/>
    <cellStyle name="Input 2 3 3 3 17 4" xfId="14190"/>
    <cellStyle name="Input 2 3 3 3 17 5" xfId="14191"/>
    <cellStyle name="Input 2 3 3 3 18" xfId="14192"/>
    <cellStyle name="Input 2 3 3 3 2" xfId="14193"/>
    <cellStyle name="Input 2 3 3 3 2 10" xfId="14194"/>
    <cellStyle name="Input 2 3 3 3 2 2" xfId="14195"/>
    <cellStyle name="Input 2 3 3 3 2 2 2" xfId="14196"/>
    <cellStyle name="Input 2 3 3 3 2 2 2 2" xfId="14197"/>
    <cellStyle name="Input 2 3 3 3 2 2 2 3" xfId="14198"/>
    <cellStyle name="Input 2 3 3 3 2 2 2 4" xfId="14199"/>
    <cellStyle name="Input 2 3 3 3 2 2 2 5" xfId="14200"/>
    <cellStyle name="Input 2 3 3 3 2 2 2 6" xfId="14201"/>
    <cellStyle name="Input 2 3 3 3 2 2 2 7" xfId="14202"/>
    <cellStyle name="Input 2 3 3 3 2 2 3" xfId="14203"/>
    <cellStyle name="Input 2 3 3 3 2 2 4" xfId="14204"/>
    <cellStyle name="Input 2 3 3 3 2 3" xfId="14205"/>
    <cellStyle name="Input 2 3 3 3 2 3 2" xfId="14206"/>
    <cellStyle name="Input 2 3 3 3 2 3 2 2" xfId="14207"/>
    <cellStyle name="Input 2 3 3 3 2 3 2 3" xfId="14208"/>
    <cellStyle name="Input 2 3 3 3 2 3 2 4" xfId="14209"/>
    <cellStyle name="Input 2 3 3 3 2 3 2 5" xfId="14210"/>
    <cellStyle name="Input 2 3 3 3 2 3 2 6" xfId="14211"/>
    <cellStyle name="Input 2 3 3 3 2 3 2 7" xfId="14212"/>
    <cellStyle name="Input 2 3 3 3 2 3 3" xfId="14213"/>
    <cellStyle name="Input 2 3 3 3 2 3 4" xfId="14214"/>
    <cellStyle name="Input 2 3 3 3 2 4" xfId="14215"/>
    <cellStyle name="Input 2 3 3 3 2 4 2" xfId="14216"/>
    <cellStyle name="Input 2 3 3 3 2 4 2 2" xfId="14217"/>
    <cellStyle name="Input 2 3 3 3 2 4 2 3" xfId="14218"/>
    <cellStyle name="Input 2 3 3 3 2 4 2 4" xfId="14219"/>
    <cellStyle name="Input 2 3 3 3 2 4 2 5" xfId="14220"/>
    <cellStyle name="Input 2 3 3 3 2 4 2 6" xfId="14221"/>
    <cellStyle name="Input 2 3 3 3 2 4 2 7" xfId="14222"/>
    <cellStyle name="Input 2 3 3 3 2 4 3" xfId="14223"/>
    <cellStyle name="Input 2 3 3 3 2 4 4" xfId="14224"/>
    <cellStyle name="Input 2 3 3 3 2 5" xfId="14225"/>
    <cellStyle name="Input 2 3 3 3 2 5 2" xfId="14226"/>
    <cellStyle name="Input 2 3 3 3 2 5 3" xfId="14227"/>
    <cellStyle name="Input 2 3 3 3 2 5 4" xfId="14228"/>
    <cellStyle name="Input 2 3 3 3 2 5 5" xfId="14229"/>
    <cellStyle name="Input 2 3 3 3 2 5 6" xfId="14230"/>
    <cellStyle name="Input 2 3 3 3 2 5 7" xfId="14231"/>
    <cellStyle name="Input 2 3 3 3 2 5 8" xfId="14232"/>
    <cellStyle name="Input 2 3 3 3 2 6" xfId="14233"/>
    <cellStyle name="Input 2 3 3 3 2 6 2" xfId="14234"/>
    <cellStyle name="Input 2 3 3 3 2 6 3" xfId="14235"/>
    <cellStyle name="Input 2 3 3 3 2 6 4" xfId="14236"/>
    <cellStyle name="Input 2 3 3 3 2 6 5" xfId="14237"/>
    <cellStyle name="Input 2 3 3 3 2 6 6" xfId="14238"/>
    <cellStyle name="Input 2 3 3 3 2 6 7" xfId="14239"/>
    <cellStyle name="Input 2 3 3 3 2 7" xfId="14240"/>
    <cellStyle name="Input 2 3 3 3 2 8" xfId="14241"/>
    <cellStyle name="Input 2 3 3 3 2 9" xfId="14242"/>
    <cellStyle name="Input 2 3 3 3 3" xfId="14243"/>
    <cellStyle name="Input 2 3 3 3 3 2" xfId="14244"/>
    <cellStyle name="Input 2 3 3 3 3 2 2" xfId="14245"/>
    <cellStyle name="Input 2 3 3 3 3 2 3" xfId="14246"/>
    <cellStyle name="Input 2 3 3 3 3 2 4" xfId="14247"/>
    <cellStyle name="Input 2 3 3 3 3 2 5" xfId="14248"/>
    <cellStyle name="Input 2 3 3 3 3 2 6" xfId="14249"/>
    <cellStyle name="Input 2 3 3 3 3 2 7" xfId="14250"/>
    <cellStyle name="Input 2 3 3 3 3 3" xfId="14251"/>
    <cellStyle name="Input 2 3 3 3 3 4" xfId="14252"/>
    <cellStyle name="Input 2 3 3 3 3 5" xfId="14253"/>
    <cellStyle name="Input 2 3 3 3 4" xfId="14254"/>
    <cellStyle name="Input 2 3 3 3 4 2" xfId="14255"/>
    <cellStyle name="Input 2 3 3 3 4 2 2" xfId="14256"/>
    <cellStyle name="Input 2 3 3 3 4 2 3" xfId="14257"/>
    <cellStyle name="Input 2 3 3 3 4 2 4" xfId="14258"/>
    <cellStyle name="Input 2 3 3 3 4 2 5" xfId="14259"/>
    <cellStyle name="Input 2 3 3 3 4 2 6" xfId="14260"/>
    <cellStyle name="Input 2 3 3 3 4 2 7" xfId="14261"/>
    <cellStyle name="Input 2 3 3 3 4 3" xfId="14262"/>
    <cellStyle name="Input 2 3 3 3 4 4" xfId="14263"/>
    <cellStyle name="Input 2 3 3 3 4 5" xfId="14264"/>
    <cellStyle name="Input 2 3 3 3 5" xfId="14265"/>
    <cellStyle name="Input 2 3 3 3 5 2" xfId="14266"/>
    <cellStyle name="Input 2 3 3 3 5 2 2" xfId="14267"/>
    <cellStyle name="Input 2 3 3 3 5 2 3" xfId="14268"/>
    <cellStyle name="Input 2 3 3 3 5 2 4" xfId="14269"/>
    <cellStyle name="Input 2 3 3 3 5 2 5" xfId="14270"/>
    <cellStyle name="Input 2 3 3 3 5 2 6" xfId="14271"/>
    <cellStyle name="Input 2 3 3 3 5 2 7" xfId="14272"/>
    <cellStyle name="Input 2 3 3 3 5 3" xfId="14273"/>
    <cellStyle name="Input 2 3 3 3 5 4" xfId="14274"/>
    <cellStyle name="Input 2 3 3 3 5 5" xfId="14275"/>
    <cellStyle name="Input 2 3 3 3 6" xfId="14276"/>
    <cellStyle name="Input 2 3 3 3 6 2" xfId="14277"/>
    <cellStyle name="Input 2 3 3 3 6 3" xfId="14278"/>
    <cellStyle name="Input 2 3 3 3 6 4" xfId="14279"/>
    <cellStyle name="Input 2 3 3 3 6 5" xfId="14280"/>
    <cellStyle name="Input 2 3 3 3 6 6" xfId="14281"/>
    <cellStyle name="Input 2 3 3 3 6 7" xfId="14282"/>
    <cellStyle name="Input 2 3 3 3 6 8" xfId="14283"/>
    <cellStyle name="Input 2 3 3 3 7" xfId="14284"/>
    <cellStyle name="Input 2 3 3 3 7 2" xfId="14285"/>
    <cellStyle name="Input 2 3 3 3 7 3" xfId="14286"/>
    <cellStyle name="Input 2 3 3 3 7 4" xfId="14287"/>
    <cellStyle name="Input 2 3 3 3 7 5" xfId="14288"/>
    <cellStyle name="Input 2 3 3 3 7 6" xfId="14289"/>
    <cellStyle name="Input 2 3 3 3 7 7" xfId="14290"/>
    <cellStyle name="Input 2 3 3 3 8" xfId="14291"/>
    <cellStyle name="Input 2 3 3 3 8 2" xfId="14292"/>
    <cellStyle name="Input 2 3 3 3 8 3" xfId="14293"/>
    <cellStyle name="Input 2 3 3 3 8 4" xfId="14294"/>
    <cellStyle name="Input 2 3 3 3 8 5" xfId="14295"/>
    <cellStyle name="Input 2 3 3 3 9" xfId="14296"/>
    <cellStyle name="Input 2 3 3 3 9 2" xfId="14297"/>
    <cellStyle name="Input 2 3 3 3 9 3" xfId="14298"/>
    <cellStyle name="Input 2 3 3 3 9 4" xfId="14299"/>
    <cellStyle name="Input 2 3 3 3 9 5" xfId="14300"/>
    <cellStyle name="Input 2 3 3 4" xfId="14301"/>
    <cellStyle name="Input 2 3 3 4 10" xfId="14302"/>
    <cellStyle name="Input 2 3 3 4 2" xfId="14303"/>
    <cellStyle name="Input 2 3 3 4 2 2" xfId="14304"/>
    <cellStyle name="Input 2 3 3 4 2 2 2" xfId="14305"/>
    <cellStyle name="Input 2 3 3 4 2 2 3" xfId="14306"/>
    <cellStyle name="Input 2 3 3 4 2 2 4" xfId="14307"/>
    <cellStyle name="Input 2 3 3 4 2 2 5" xfId="14308"/>
    <cellStyle name="Input 2 3 3 4 2 2 6" xfId="14309"/>
    <cellStyle name="Input 2 3 3 4 2 2 7" xfId="14310"/>
    <cellStyle name="Input 2 3 3 4 2 3" xfId="14311"/>
    <cellStyle name="Input 2 3 3 4 2 4" xfId="14312"/>
    <cellStyle name="Input 2 3 3 4 3" xfId="14313"/>
    <cellStyle name="Input 2 3 3 4 3 2" xfId="14314"/>
    <cellStyle name="Input 2 3 3 4 3 2 2" xfId="14315"/>
    <cellStyle name="Input 2 3 3 4 3 2 3" xfId="14316"/>
    <cellStyle name="Input 2 3 3 4 3 2 4" xfId="14317"/>
    <cellStyle name="Input 2 3 3 4 3 2 5" xfId="14318"/>
    <cellStyle name="Input 2 3 3 4 3 2 6" xfId="14319"/>
    <cellStyle name="Input 2 3 3 4 3 2 7" xfId="14320"/>
    <cellStyle name="Input 2 3 3 4 3 3" xfId="14321"/>
    <cellStyle name="Input 2 3 3 4 3 4" xfId="14322"/>
    <cellStyle name="Input 2 3 3 4 4" xfId="14323"/>
    <cellStyle name="Input 2 3 3 4 4 2" xfId="14324"/>
    <cellStyle name="Input 2 3 3 4 4 2 2" xfId="14325"/>
    <cellStyle name="Input 2 3 3 4 4 2 3" xfId="14326"/>
    <cellStyle name="Input 2 3 3 4 4 2 4" xfId="14327"/>
    <cellStyle name="Input 2 3 3 4 4 2 5" xfId="14328"/>
    <cellStyle name="Input 2 3 3 4 4 2 6" xfId="14329"/>
    <cellStyle name="Input 2 3 3 4 4 2 7" xfId="14330"/>
    <cellStyle name="Input 2 3 3 4 4 3" xfId="14331"/>
    <cellStyle name="Input 2 3 3 4 4 4" xfId="14332"/>
    <cellStyle name="Input 2 3 3 4 5" xfId="14333"/>
    <cellStyle name="Input 2 3 3 4 5 2" xfId="14334"/>
    <cellStyle name="Input 2 3 3 4 5 3" xfId="14335"/>
    <cellStyle name="Input 2 3 3 4 5 4" xfId="14336"/>
    <cellStyle name="Input 2 3 3 4 5 5" xfId="14337"/>
    <cellStyle name="Input 2 3 3 4 5 6" xfId="14338"/>
    <cellStyle name="Input 2 3 3 4 5 7" xfId="14339"/>
    <cellStyle name="Input 2 3 3 4 5 8" xfId="14340"/>
    <cellStyle name="Input 2 3 3 4 6" xfId="14341"/>
    <cellStyle name="Input 2 3 3 4 6 2" xfId="14342"/>
    <cellStyle name="Input 2 3 3 4 6 3" xfId="14343"/>
    <cellStyle name="Input 2 3 3 4 6 4" xfId="14344"/>
    <cellStyle name="Input 2 3 3 4 6 5" xfId="14345"/>
    <cellStyle name="Input 2 3 3 4 6 6" xfId="14346"/>
    <cellStyle name="Input 2 3 3 4 6 7" xfId="14347"/>
    <cellStyle name="Input 2 3 3 4 7" xfId="14348"/>
    <cellStyle name="Input 2 3 3 4 8" xfId="14349"/>
    <cellStyle name="Input 2 3 3 4 9" xfId="14350"/>
    <cellStyle name="Input 2 3 3 5" xfId="14351"/>
    <cellStyle name="Input 2 3 3 5 10" xfId="14352"/>
    <cellStyle name="Input 2 3 3 5 2" xfId="14353"/>
    <cellStyle name="Input 2 3 3 5 2 2" xfId="14354"/>
    <cellStyle name="Input 2 3 3 5 2 2 2" xfId="14355"/>
    <cellStyle name="Input 2 3 3 5 2 2 3" xfId="14356"/>
    <cellStyle name="Input 2 3 3 5 2 2 4" xfId="14357"/>
    <cellStyle name="Input 2 3 3 5 2 2 5" xfId="14358"/>
    <cellStyle name="Input 2 3 3 5 2 2 6" xfId="14359"/>
    <cellStyle name="Input 2 3 3 5 2 2 7" xfId="14360"/>
    <cellStyle name="Input 2 3 3 5 2 3" xfId="14361"/>
    <cellStyle name="Input 2 3 3 5 2 4" xfId="14362"/>
    <cellStyle name="Input 2 3 3 5 3" xfId="14363"/>
    <cellStyle name="Input 2 3 3 5 3 2" xfId="14364"/>
    <cellStyle name="Input 2 3 3 5 3 2 2" xfId="14365"/>
    <cellStyle name="Input 2 3 3 5 3 2 3" xfId="14366"/>
    <cellStyle name="Input 2 3 3 5 3 2 4" xfId="14367"/>
    <cellStyle name="Input 2 3 3 5 3 2 5" xfId="14368"/>
    <cellStyle name="Input 2 3 3 5 3 2 6" xfId="14369"/>
    <cellStyle name="Input 2 3 3 5 3 2 7" xfId="14370"/>
    <cellStyle name="Input 2 3 3 5 3 3" xfId="14371"/>
    <cellStyle name="Input 2 3 3 5 3 4" xfId="14372"/>
    <cellStyle name="Input 2 3 3 5 4" xfId="14373"/>
    <cellStyle name="Input 2 3 3 5 4 2" xfId="14374"/>
    <cellStyle name="Input 2 3 3 5 4 2 2" xfId="14375"/>
    <cellStyle name="Input 2 3 3 5 4 2 3" xfId="14376"/>
    <cellStyle name="Input 2 3 3 5 4 2 4" xfId="14377"/>
    <cellStyle name="Input 2 3 3 5 4 2 5" xfId="14378"/>
    <cellStyle name="Input 2 3 3 5 4 2 6" xfId="14379"/>
    <cellStyle name="Input 2 3 3 5 4 2 7" xfId="14380"/>
    <cellStyle name="Input 2 3 3 5 4 3" xfId="14381"/>
    <cellStyle name="Input 2 3 3 5 4 4" xfId="14382"/>
    <cellStyle name="Input 2 3 3 5 5" xfId="14383"/>
    <cellStyle name="Input 2 3 3 5 5 2" xfId="14384"/>
    <cellStyle name="Input 2 3 3 5 5 3" xfId="14385"/>
    <cellStyle name="Input 2 3 3 5 5 4" xfId="14386"/>
    <cellStyle name="Input 2 3 3 5 5 5" xfId="14387"/>
    <cellStyle name="Input 2 3 3 5 5 6" xfId="14388"/>
    <cellStyle name="Input 2 3 3 5 5 7" xfId="14389"/>
    <cellStyle name="Input 2 3 3 5 5 8" xfId="14390"/>
    <cellStyle name="Input 2 3 3 5 6" xfId="14391"/>
    <cellStyle name="Input 2 3 3 5 6 2" xfId="14392"/>
    <cellStyle name="Input 2 3 3 5 6 3" xfId="14393"/>
    <cellStyle name="Input 2 3 3 5 6 4" xfId="14394"/>
    <cellStyle name="Input 2 3 3 5 6 5" xfId="14395"/>
    <cellStyle name="Input 2 3 3 5 6 6" xfId="14396"/>
    <cellStyle name="Input 2 3 3 5 6 7" xfId="14397"/>
    <cellStyle name="Input 2 3 3 5 7" xfId="14398"/>
    <cellStyle name="Input 2 3 3 5 8" xfId="14399"/>
    <cellStyle name="Input 2 3 3 5 9" xfId="14400"/>
    <cellStyle name="Input 2 3 3 6" xfId="14401"/>
    <cellStyle name="Input 2 3 3 6 2" xfId="14402"/>
    <cellStyle name="Input 2 3 3 6 2 2" xfId="14403"/>
    <cellStyle name="Input 2 3 3 6 2 3" xfId="14404"/>
    <cellStyle name="Input 2 3 3 6 2 4" xfId="14405"/>
    <cellStyle name="Input 2 3 3 6 2 5" xfId="14406"/>
    <cellStyle name="Input 2 3 3 6 2 6" xfId="14407"/>
    <cellStyle name="Input 2 3 3 6 2 7" xfId="14408"/>
    <cellStyle name="Input 2 3 3 6 3" xfId="14409"/>
    <cellStyle name="Input 2 3 3 6 4" xfId="14410"/>
    <cellStyle name="Input 2 3 3 6 5" xfId="14411"/>
    <cellStyle name="Input 2 3 3 7" xfId="14412"/>
    <cellStyle name="Input 2 3 3 7 2" xfId="14413"/>
    <cellStyle name="Input 2 3 3 7 2 2" xfId="14414"/>
    <cellStyle name="Input 2 3 3 7 2 3" xfId="14415"/>
    <cellStyle name="Input 2 3 3 7 2 4" xfId="14416"/>
    <cellStyle name="Input 2 3 3 7 2 5" xfId="14417"/>
    <cellStyle name="Input 2 3 3 7 2 6" xfId="14418"/>
    <cellStyle name="Input 2 3 3 7 2 7" xfId="14419"/>
    <cellStyle name="Input 2 3 3 7 3" xfId="14420"/>
    <cellStyle name="Input 2 3 3 7 4" xfId="14421"/>
    <cellStyle name="Input 2 3 3 7 5" xfId="14422"/>
    <cellStyle name="Input 2 3 3 8" xfId="14423"/>
    <cellStyle name="Input 2 3 3 8 2" xfId="14424"/>
    <cellStyle name="Input 2 3 3 8 2 2" xfId="14425"/>
    <cellStyle name="Input 2 3 3 8 2 3" xfId="14426"/>
    <cellStyle name="Input 2 3 3 8 2 4" xfId="14427"/>
    <cellStyle name="Input 2 3 3 8 2 5" xfId="14428"/>
    <cellStyle name="Input 2 3 3 8 2 6" xfId="14429"/>
    <cellStyle name="Input 2 3 3 8 2 7" xfId="14430"/>
    <cellStyle name="Input 2 3 3 8 3" xfId="14431"/>
    <cellStyle name="Input 2 3 3 8 4" xfId="14432"/>
    <cellStyle name="Input 2 3 3 8 5" xfId="14433"/>
    <cellStyle name="Input 2 3 3 9" xfId="14434"/>
    <cellStyle name="Input 2 3 3 9 2" xfId="14435"/>
    <cellStyle name="Input 2 3 3 9 2 2" xfId="14436"/>
    <cellStyle name="Input 2 3 3 9 2 3" xfId="14437"/>
    <cellStyle name="Input 2 3 3 9 2 4" xfId="14438"/>
    <cellStyle name="Input 2 3 3 9 2 5" xfId="14439"/>
    <cellStyle name="Input 2 3 3 9 2 6" xfId="14440"/>
    <cellStyle name="Input 2 3 3 9 2 7" xfId="14441"/>
    <cellStyle name="Input 2 3 3 9 3" xfId="14442"/>
    <cellStyle name="Input 2 3 3 9 4" xfId="14443"/>
    <cellStyle name="Input 2 3 3 9 5" xfId="14444"/>
    <cellStyle name="Input 2 3 4" xfId="14445"/>
    <cellStyle name="Input 2 3 4 10" xfId="14446"/>
    <cellStyle name="Input 2 3 4 10 2" xfId="14447"/>
    <cellStyle name="Input 2 3 4 10 3" xfId="14448"/>
    <cellStyle name="Input 2 3 4 10 4" xfId="14449"/>
    <cellStyle name="Input 2 3 4 10 5" xfId="14450"/>
    <cellStyle name="Input 2 3 4 10 6" xfId="14451"/>
    <cellStyle name="Input 2 3 4 10 7" xfId="14452"/>
    <cellStyle name="Input 2 3 4 11" xfId="14453"/>
    <cellStyle name="Input 2 3 4 11 2" xfId="14454"/>
    <cellStyle name="Input 2 3 4 11 3" xfId="14455"/>
    <cellStyle name="Input 2 3 4 11 4" xfId="14456"/>
    <cellStyle name="Input 2 3 4 11 5" xfId="14457"/>
    <cellStyle name="Input 2 3 4 12" xfId="14458"/>
    <cellStyle name="Input 2 3 4 12 2" xfId="14459"/>
    <cellStyle name="Input 2 3 4 12 3" xfId="14460"/>
    <cellStyle name="Input 2 3 4 12 4" xfId="14461"/>
    <cellStyle name="Input 2 3 4 12 5" xfId="14462"/>
    <cellStyle name="Input 2 3 4 13" xfId="14463"/>
    <cellStyle name="Input 2 3 4 13 2" xfId="14464"/>
    <cellStyle name="Input 2 3 4 13 3" xfId="14465"/>
    <cellStyle name="Input 2 3 4 13 4" xfId="14466"/>
    <cellStyle name="Input 2 3 4 13 5" xfId="14467"/>
    <cellStyle name="Input 2 3 4 14" xfId="14468"/>
    <cellStyle name="Input 2 3 4 14 2" xfId="14469"/>
    <cellStyle name="Input 2 3 4 14 3" xfId="14470"/>
    <cellStyle name="Input 2 3 4 14 4" xfId="14471"/>
    <cellStyle name="Input 2 3 4 14 5" xfId="14472"/>
    <cellStyle name="Input 2 3 4 15" xfId="14473"/>
    <cellStyle name="Input 2 3 4 15 2" xfId="14474"/>
    <cellStyle name="Input 2 3 4 15 3" xfId="14475"/>
    <cellStyle name="Input 2 3 4 15 4" xfId="14476"/>
    <cellStyle name="Input 2 3 4 15 5" xfId="14477"/>
    <cellStyle name="Input 2 3 4 16" xfId="14478"/>
    <cellStyle name="Input 2 3 4 16 2" xfId="14479"/>
    <cellStyle name="Input 2 3 4 16 3" xfId="14480"/>
    <cellStyle name="Input 2 3 4 16 4" xfId="14481"/>
    <cellStyle name="Input 2 3 4 16 5" xfId="14482"/>
    <cellStyle name="Input 2 3 4 17" xfId="14483"/>
    <cellStyle name="Input 2 3 4 17 2" xfId="14484"/>
    <cellStyle name="Input 2 3 4 17 3" xfId="14485"/>
    <cellStyle name="Input 2 3 4 17 4" xfId="14486"/>
    <cellStyle name="Input 2 3 4 17 5" xfId="14487"/>
    <cellStyle name="Input 2 3 4 18" xfId="14488"/>
    <cellStyle name="Input 2 3 4 2" xfId="14489"/>
    <cellStyle name="Input 2 3 4 2 10" xfId="14490"/>
    <cellStyle name="Input 2 3 4 2 10 2" xfId="14491"/>
    <cellStyle name="Input 2 3 4 2 10 3" xfId="14492"/>
    <cellStyle name="Input 2 3 4 2 10 4" xfId="14493"/>
    <cellStyle name="Input 2 3 4 2 10 5" xfId="14494"/>
    <cellStyle name="Input 2 3 4 2 11" xfId="14495"/>
    <cellStyle name="Input 2 3 4 2 11 2" xfId="14496"/>
    <cellStyle name="Input 2 3 4 2 11 3" xfId="14497"/>
    <cellStyle name="Input 2 3 4 2 11 4" xfId="14498"/>
    <cellStyle name="Input 2 3 4 2 11 5" xfId="14499"/>
    <cellStyle name="Input 2 3 4 2 12" xfId="14500"/>
    <cellStyle name="Input 2 3 4 2 12 2" xfId="14501"/>
    <cellStyle name="Input 2 3 4 2 12 3" xfId="14502"/>
    <cellStyle name="Input 2 3 4 2 12 4" xfId="14503"/>
    <cellStyle name="Input 2 3 4 2 12 5" xfId="14504"/>
    <cellStyle name="Input 2 3 4 2 13" xfId="14505"/>
    <cellStyle name="Input 2 3 4 2 13 2" xfId="14506"/>
    <cellStyle name="Input 2 3 4 2 13 3" xfId="14507"/>
    <cellStyle name="Input 2 3 4 2 13 4" xfId="14508"/>
    <cellStyle name="Input 2 3 4 2 13 5" xfId="14509"/>
    <cellStyle name="Input 2 3 4 2 14" xfId="14510"/>
    <cellStyle name="Input 2 3 4 2 14 2" xfId="14511"/>
    <cellStyle name="Input 2 3 4 2 14 3" xfId="14512"/>
    <cellStyle name="Input 2 3 4 2 14 4" xfId="14513"/>
    <cellStyle name="Input 2 3 4 2 14 5" xfId="14514"/>
    <cellStyle name="Input 2 3 4 2 15" xfId="14515"/>
    <cellStyle name="Input 2 3 4 2 15 2" xfId="14516"/>
    <cellStyle name="Input 2 3 4 2 15 3" xfId="14517"/>
    <cellStyle name="Input 2 3 4 2 15 4" xfId="14518"/>
    <cellStyle name="Input 2 3 4 2 15 5" xfId="14519"/>
    <cellStyle name="Input 2 3 4 2 16" xfId="14520"/>
    <cellStyle name="Input 2 3 4 2 16 2" xfId="14521"/>
    <cellStyle name="Input 2 3 4 2 16 3" xfId="14522"/>
    <cellStyle name="Input 2 3 4 2 16 4" xfId="14523"/>
    <cellStyle name="Input 2 3 4 2 16 5" xfId="14524"/>
    <cellStyle name="Input 2 3 4 2 17" xfId="14525"/>
    <cellStyle name="Input 2 3 4 2 17 2" xfId="14526"/>
    <cellStyle name="Input 2 3 4 2 17 3" xfId="14527"/>
    <cellStyle name="Input 2 3 4 2 17 4" xfId="14528"/>
    <cellStyle name="Input 2 3 4 2 17 5" xfId="14529"/>
    <cellStyle name="Input 2 3 4 2 18" xfId="14530"/>
    <cellStyle name="Input 2 3 4 2 2" xfId="14531"/>
    <cellStyle name="Input 2 3 4 2 2 10" xfId="14532"/>
    <cellStyle name="Input 2 3 4 2 2 2" xfId="14533"/>
    <cellStyle name="Input 2 3 4 2 2 2 2" xfId="14534"/>
    <cellStyle name="Input 2 3 4 2 2 2 2 2" xfId="14535"/>
    <cellStyle name="Input 2 3 4 2 2 2 2 3" xfId="14536"/>
    <cellStyle name="Input 2 3 4 2 2 2 2 4" xfId="14537"/>
    <cellStyle name="Input 2 3 4 2 2 2 2 5" xfId="14538"/>
    <cellStyle name="Input 2 3 4 2 2 2 2 6" xfId="14539"/>
    <cellStyle name="Input 2 3 4 2 2 2 2 7" xfId="14540"/>
    <cellStyle name="Input 2 3 4 2 2 2 3" xfId="14541"/>
    <cellStyle name="Input 2 3 4 2 2 2 4" xfId="14542"/>
    <cellStyle name="Input 2 3 4 2 2 3" xfId="14543"/>
    <cellStyle name="Input 2 3 4 2 2 3 2" xfId="14544"/>
    <cellStyle name="Input 2 3 4 2 2 3 2 2" xfId="14545"/>
    <cellStyle name="Input 2 3 4 2 2 3 2 3" xfId="14546"/>
    <cellStyle name="Input 2 3 4 2 2 3 2 4" xfId="14547"/>
    <cellStyle name="Input 2 3 4 2 2 3 2 5" xfId="14548"/>
    <cellStyle name="Input 2 3 4 2 2 3 2 6" xfId="14549"/>
    <cellStyle name="Input 2 3 4 2 2 3 2 7" xfId="14550"/>
    <cellStyle name="Input 2 3 4 2 2 3 3" xfId="14551"/>
    <cellStyle name="Input 2 3 4 2 2 3 4" xfId="14552"/>
    <cellStyle name="Input 2 3 4 2 2 4" xfId="14553"/>
    <cellStyle name="Input 2 3 4 2 2 4 2" xfId="14554"/>
    <cellStyle name="Input 2 3 4 2 2 4 2 2" xfId="14555"/>
    <cellStyle name="Input 2 3 4 2 2 4 2 3" xfId="14556"/>
    <cellStyle name="Input 2 3 4 2 2 4 2 4" xfId="14557"/>
    <cellStyle name="Input 2 3 4 2 2 4 2 5" xfId="14558"/>
    <cellStyle name="Input 2 3 4 2 2 4 2 6" xfId="14559"/>
    <cellStyle name="Input 2 3 4 2 2 4 2 7" xfId="14560"/>
    <cellStyle name="Input 2 3 4 2 2 4 3" xfId="14561"/>
    <cellStyle name="Input 2 3 4 2 2 4 4" xfId="14562"/>
    <cellStyle name="Input 2 3 4 2 2 5" xfId="14563"/>
    <cellStyle name="Input 2 3 4 2 2 5 2" xfId="14564"/>
    <cellStyle name="Input 2 3 4 2 2 5 3" xfId="14565"/>
    <cellStyle name="Input 2 3 4 2 2 5 4" xfId="14566"/>
    <cellStyle name="Input 2 3 4 2 2 5 5" xfId="14567"/>
    <cellStyle name="Input 2 3 4 2 2 5 6" xfId="14568"/>
    <cellStyle name="Input 2 3 4 2 2 5 7" xfId="14569"/>
    <cellStyle name="Input 2 3 4 2 2 5 8" xfId="14570"/>
    <cellStyle name="Input 2 3 4 2 2 6" xfId="14571"/>
    <cellStyle name="Input 2 3 4 2 2 6 2" xfId="14572"/>
    <cellStyle name="Input 2 3 4 2 2 6 3" xfId="14573"/>
    <cellStyle name="Input 2 3 4 2 2 6 4" xfId="14574"/>
    <cellStyle name="Input 2 3 4 2 2 6 5" xfId="14575"/>
    <cellStyle name="Input 2 3 4 2 2 6 6" xfId="14576"/>
    <cellStyle name="Input 2 3 4 2 2 6 7" xfId="14577"/>
    <cellStyle name="Input 2 3 4 2 2 7" xfId="14578"/>
    <cellStyle name="Input 2 3 4 2 2 8" xfId="14579"/>
    <cellStyle name="Input 2 3 4 2 2 9" xfId="14580"/>
    <cellStyle name="Input 2 3 4 2 3" xfId="14581"/>
    <cellStyle name="Input 2 3 4 2 3 2" xfId="14582"/>
    <cellStyle name="Input 2 3 4 2 3 2 2" xfId="14583"/>
    <cellStyle name="Input 2 3 4 2 3 2 3" xfId="14584"/>
    <cellStyle name="Input 2 3 4 2 3 2 4" xfId="14585"/>
    <cellStyle name="Input 2 3 4 2 3 2 5" xfId="14586"/>
    <cellStyle name="Input 2 3 4 2 3 2 6" xfId="14587"/>
    <cellStyle name="Input 2 3 4 2 3 2 7" xfId="14588"/>
    <cellStyle name="Input 2 3 4 2 3 3" xfId="14589"/>
    <cellStyle name="Input 2 3 4 2 3 4" xfId="14590"/>
    <cellStyle name="Input 2 3 4 2 3 5" xfId="14591"/>
    <cellStyle name="Input 2 3 4 2 4" xfId="14592"/>
    <cellStyle name="Input 2 3 4 2 4 2" xfId="14593"/>
    <cellStyle name="Input 2 3 4 2 4 2 2" xfId="14594"/>
    <cellStyle name="Input 2 3 4 2 4 2 3" xfId="14595"/>
    <cellStyle name="Input 2 3 4 2 4 2 4" xfId="14596"/>
    <cellStyle name="Input 2 3 4 2 4 2 5" xfId="14597"/>
    <cellStyle name="Input 2 3 4 2 4 2 6" xfId="14598"/>
    <cellStyle name="Input 2 3 4 2 4 2 7" xfId="14599"/>
    <cellStyle name="Input 2 3 4 2 4 3" xfId="14600"/>
    <cellStyle name="Input 2 3 4 2 4 4" xfId="14601"/>
    <cellStyle name="Input 2 3 4 2 4 5" xfId="14602"/>
    <cellStyle name="Input 2 3 4 2 5" xfId="14603"/>
    <cellStyle name="Input 2 3 4 2 5 2" xfId="14604"/>
    <cellStyle name="Input 2 3 4 2 5 2 2" xfId="14605"/>
    <cellStyle name="Input 2 3 4 2 5 2 3" xfId="14606"/>
    <cellStyle name="Input 2 3 4 2 5 2 4" xfId="14607"/>
    <cellStyle name="Input 2 3 4 2 5 2 5" xfId="14608"/>
    <cellStyle name="Input 2 3 4 2 5 2 6" xfId="14609"/>
    <cellStyle name="Input 2 3 4 2 5 2 7" xfId="14610"/>
    <cellStyle name="Input 2 3 4 2 5 3" xfId="14611"/>
    <cellStyle name="Input 2 3 4 2 5 4" xfId="14612"/>
    <cellStyle name="Input 2 3 4 2 5 5" xfId="14613"/>
    <cellStyle name="Input 2 3 4 2 6" xfId="14614"/>
    <cellStyle name="Input 2 3 4 2 6 2" xfId="14615"/>
    <cellStyle name="Input 2 3 4 2 6 3" xfId="14616"/>
    <cellStyle name="Input 2 3 4 2 6 4" xfId="14617"/>
    <cellStyle name="Input 2 3 4 2 6 5" xfId="14618"/>
    <cellStyle name="Input 2 3 4 2 6 6" xfId="14619"/>
    <cellStyle name="Input 2 3 4 2 6 7" xfId="14620"/>
    <cellStyle name="Input 2 3 4 2 6 8" xfId="14621"/>
    <cellStyle name="Input 2 3 4 2 7" xfId="14622"/>
    <cellStyle name="Input 2 3 4 2 7 2" xfId="14623"/>
    <cellStyle name="Input 2 3 4 2 7 3" xfId="14624"/>
    <cellStyle name="Input 2 3 4 2 7 4" xfId="14625"/>
    <cellStyle name="Input 2 3 4 2 7 5" xfId="14626"/>
    <cellStyle name="Input 2 3 4 2 7 6" xfId="14627"/>
    <cellStyle name="Input 2 3 4 2 7 7" xfId="14628"/>
    <cellStyle name="Input 2 3 4 2 8" xfId="14629"/>
    <cellStyle name="Input 2 3 4 2 8 2" xfId="14630"/>
    <cellStyle name="Input 2 3 4 2 8 3" xfId="14631"/>
    <cellStyle name="Input 2 3 4 2 8 4" xfId="14632"/>
    <cellStyle name="Input 2 3 4 2 8 5" xfId="14633"/>
    <cellStyle name="Input 2 3 4 2 9" xfId="14634"/>
    <cellStyle name="Input 2 3 4 2 9 2" xfId="14635"/>
    <cellStyle name="Input 2 3 4 2 9 3" xfId="14636"/>
    <cellStyle name="Input 2 3 4 2 9 4" xfId="14637"/>
    <cellStyle name="Input 2 3 4 2 9 5" xfId="14638"/>
    <cellStyle name="Input 2 3 4 3" xfId="14639"/>
    <cellStyle name="Input 2 3 4 3 10" xfId="14640"/>
    <cellStyle name="Input 2 3 4 3 2" xfId="14641"/>
    <cellStyle name="Input 2 3 4 3 2 2" xfId="14642"/>
    <cellStyle name="Input 2 3 4 3 2 2 2" xfId="14643"/>
    <cellStyle name="Input 2 3 4 3 2 2 3" xfId="14644"/>
    <cellStyle name="Input 2 3 4 3 2 2 4" xfId="14645"/>
    <cellStyle name="Input 2 3 4 3 2 2 5" xfId="14646"/>
    <cellStyle name="Input 2 3 4 3 2 2 6" xfId="14647"/>
    <cellStyle name="Input 2 3 4 3 2 2 7" xfId="14648"/>
    <cellStyle name="Input 2 3 4 3 2 3" xfId="14649"/>
    <cellStyle name="Input 2 3 4 3 2 4" xfId="14650"/>
    <cellStyle name="Input 2 3 4 3 3" xfId="14651"/>
    <cellStyle name="Input 2 3 4 3 3 2" xfId="14652"/>
    <cellStyle name="Input 2 3 4 3 3 2 2" xfId="14653"/>
    <cellStyle name="Input 2 3 4 3 3 2 3" xfId="14654"/>
    <cellStyle name="Input 2 3 4 3 3 2 4" xfId="14655"/>
    <cellStyle name="Input 2 3 4 3 3 2 5" xfId="14656"/>
    <cellStyle name="Input 2 3 4 3 3 2 6" xfId="14657"/>
    <cellStyle name="Input 2 3 4 3 3 2 7" xfId="14658"/>
    <cellStyle name="Input 2 3 4 3 3 3" xfId="14659"/>
    <cellStyle name="Input 2 3 4 3 3 4" xfId="14660"/>
    <cellStyle name="Input 2 3 4 3 4" xfId="14661"/>
    <cellStyle name="Input 2 3 4 3 4 2" xfId="14662"/>
    <cellStyle name="Input 2 3 4 3 4 2 2" xfId="14663"/>
    <cellStyle name="Input 2 3 4 3 4 2 3" xfId="14664"/>
    <cellStyle name="Input 2 3 4 3 4 2 4" xfId="14665"/>
    <cellStyle name="Input 2 3 4 3 4 2 5" xfId="14666"/>
    <cellStyle name="Input 2 3 4 3 4 2 6" xfId="14667"/>
    <cellStyle name="Input 2 3 4 3 4 2 7" xfId="14668"/>
    <cellStyle name="Input 2 3 4 3 4 3" xfId="14669"/>
    <cellStyle name="Input 2 3 4 3 4 4" xfId="14670"/>
    <cellStyle name="Input 2 3 4 3 5" xfId="14671"/>
    <cellStyle name="Input 2 3 4 3 5 2" xfId="14672"/>
    <cellStyle name="Input 2 3 4 3 5 3" xfId="14673"/>
    <cellStyle name="Input 2 3 4 3 5 4" xfId="14674"/>
    <cellStyle name="Input 2 3 4 3 5 5" xfId="14675"/>
    <cellStyle name="Input 2 3 4 3 5 6" xfId="14676"/>
    <cellStyle name="Input 2 3 4 3 5 7" xfId="14677"/>
    <cellStyle name="Input 2 3 4 3 5 8" xfId="14678"/>
    <cellStyle name="Input 2 3 4 3 6" xfId="14679"/>
    <cellStyle name="Input 2 3 4 3 6 2" xfId="14680"/>
    <cellStyle name="Input 2 3 4 3 6 3" xfId="14681"/>
    <cellStyle name="Input 2 3 4 3 6 4" xfId="14682"/>
    <cellStyle name="Input 2 3 4 3 6 5" xfId="14683"/>
    <cellStyle name="Input 2 3 4 3 6 6" xfId="14684"/>
    <cellStyle name="Input 2 3 4 3 6 7" xfId="14685"/>
    <cellStyle name="Input 2 3 4 3 7" xfId="14686"/>
    <cellStyle name="Input 2 3 4 3 8" xfId="14687"/>
    <cellStyle name="Input 2 3 4 3 9" xfId="14688"/>
    <cellStyle name="Input 2 3 4 4" xfId="14689"/>
    <cellStyle name="Input 2 3 4 4 10" xfId="14690"/>
    <cellStyle name="Input 2 3 4 4 2" xfId="14691"/>
    <cellStyle name="Input 2 3 4 4 2 2" xfId="14692"/>
    <cellStyle name="Input 2 3 4 4 2 2 2" xfId="14693"/>
    <cellStyle name="Input 2 3 4 4 2 2 3" xfId="14694"/>
    <cellStyle name="Input 2 3 4 4 2 2 4" xfId="14695"/>
    <cellStyle name="Input 2 3 4 4 2 2 5" xfId="14696"/>
    <cellStyle name="Input 2 3 4 4 2 2 6" xfId="14697"/>
    <cellStyle name="Input 2 3 4 4 2 2 7" xfId="14698"/>
    <cellStyle name="Input 2 3 4 4 2 3" xfId="14699"/>
    <cellStyle name="Input 2 3 4 4 2 4" xfId="14700"/>
    <cellStyle name="Input 2 3 4 4 3" xfId="14701"/>
    <cellStyle name="Input 2 3 4 4 3 2" xfId="14702"/>
    <cellStyle name="Input 2 3 4 4 3 2 2" xfId="14703"/>
    <cellStyle name="Input 2 3 4 4 3 2 3" xfId="14704"/>
    <cellStyle name="Input 2 3 4 4 3 2 4" xfId="14705"/>
    <cellStyle name="Input 2 3 4 4 3 2 5" xfId="14706"/>
    <cellStyle name="Input 2 3 4 4 3 2 6" xfId="14707"/>
    <cellStyle name="Input 2 3 4 4 3 2 7" xfId="14708"/>
    <cellStyle name="Input 2 3 4 4 3 3" xfId="14709"/>
    <cellStyle name="Input 2 3 4 4 3 4" xfId="14710"/>
    <cellStyle name="Input 2 3 4 4 4" xfId="14711"/>
    <cellStyle name="Input 2 3 4 4 4 2" xfId="14712"/>
    <cellStyle name="Input 2 3 4 4 4 2 2" xfId="14713"/>
    <cellStyle name="Input 2 3 4 4 4 2 3" xfId="14714"/>
    <cellStyle name="Input 2 3 4 4 4 2 4" xfId="14715"/>
    <cellStyle name="Input 2 3 4 4 4 2 5" xfId="14716"/>
    <cellStyle name="Input 2 3 4 4 4 2 6" xfId="14717"/>
    <cellStyle name="Input 2 3 4 4 4 2 7" xfId="14718"/>
    <cellStyle name="Input 2 3 4 4 4 3" xfId="14719"/>
    <cellStyle name="Input 2 3 4 4 4 4" xfId="14720"/>
    <cellStyle name="Input 2 3 4 4 5" xfId="14721"/>
    <cellStyle name="Input 2 3 4 4 5 2" xfId="14722"/>
    <cellStyle name="Input 2 3 4 4 5 3" xfId="14723"/>
    <cellStyle name="Input 2 3 4 4 5 4" xfId="14724"/>
    <cellStyle name="Input 2 3 4 4 5 5" xfId="14725"/>
    <cellStyle name="Input 2 3 4 4 5 6" xfId="14726"/>
    <cellStyle name="Input 2 3 4 4 5 7" xfId="14727"/>
    <cellStyle name="Input 2 3 4 4 5 8" xfId="14728"/>
    <cellStyle name="Input 2 3 4 4 6" xfId="14729"/>
    <cellStyle name="Input 2 3 4 4 6 2" xfId="14730"/>
    <cellStyle name="Input 2 3 4 4 6 3" xfId="14731"/>
    <cellStyle name="Input 2 3 4 4 6 4" xfId="14732"/>
    <cellStyle name="Input 2 3 4 4 6 5" xfId="14733"/>
    <cellStyle name="Input 2 3 4 4 6 6" xfId="14734"/>
    <cellStyle name="Input 2 3 4 4 6 7" xfId="14735"/>
    <cellStyle name="Input 2 3 4 4 7" xfId="14736"/>
    <cellStyle name="Input 2 3 4 4 8" xfId="14737"/>
    <cellStyle name="Input 2 3 4 4 9" xfId="14738"/>
    <cellStyle name="Input 2 3 4 5" xfId="14739"/>
    <cellStyle name="Input 2 3 4 5 2" xfId="14740"/>
    <cellStyle name="Input 2 3 4 5 2 2" xfId="14741"/>
    <cellStyle name="Input 2 3 4 5 2 3" xfId="14742"/>
    <cellStyle name="Input 2 3 4 5 2 4" xfId="14743"/>
    <cellStyle name="Input 2 3 4 5 2 5" xfId="14744"/>
    <cellStyle name="Input 2 3 4 5 2 6" xfId="14745"/>
    <cellStyle name="Input 2 3 4 5 2 7" xfId="14746"/>
    <cellStyle name="Input 2 3 4 5 3" xfId="14747"/>
    <cellStyle name="Input 2 3 4 5 4" xfId="14748"/>
    <cellStyle name="Input 2 3 4 5 5" xfId="14749"/>
    <cellStyle name="Input 2 3 4 6" xfId="14750"/>
    <cellStyle name="Input 2 3 4 6 2" xfId="14751"/>
    <cellStyle name="Input 2 3 4 6 2 2" xfId="14752"/>
    <cellStyle name="Input 2 3 4 6 2 3" xfId="14753"/>
    <cellStyle name="Input 2 3 4 6 2 4" xfId="14754"/>
    <cellStyle name="Input 2 3 4 6 2 5" xfId="14755"/>
    <cellStyle name="Input 2 3 4 6 2 6" xfId="14756"/>
    <cellStyle name="Input 2 3 4 6 2 7" xfId="14757"/>
    <cellStyle name="Input 2 3 4 6 3" xfId="14758"/>
    <cellStyle name="Input 2 3 4 6 4" xfId="14759"/>
    <cellStyle name="Input 2 3 4 6 5" xfId="14760"/>
    <cellStyle name="Input 2 3 4 7" xfId="14761"/>
    <cellStyle name="Input 2 3 4 7 2" xfId="14762"/>
    <cellStyle name="Input 2 3 4 7 2 2" xfId="14763"/>
    <cellStyle name="Input 2 3 4 7 2 3" xfId="14764"/>
    <cellStyle name="Input 2 3 4 7 2 4" xfId="14765"/>
    <cellStyle name="Input 2 3 4 7 2 5" xfId="14766"/>
    <cellStyle name="Input 2 3 4 7 2 6" xfId="14767"/>
    <cellStyle name="Input 2 3 4 7 2 7" xfId="14768"/>
    <cellStyle name="Input 2 3 4 7 3" xfId="14769"/>
    <cellStyle name="Input 2 3 4 7 4" xfId="14770"/>
    <cellStyle name="Input 2 3 4 7 5" xfId="14771"/>
    <cellStyle name="Input 2 3 4 8" xfId="14772"/>
    <cellStyle name="Input 2 3 4 8 2" xfId="14773"/>
    <cellStyle name="Input 2 3 4 8 2 2" xfId="14774"/>
    <cellStyle name="Input 2 3 4 8 2 3" xfId="14775"/>
    <cellStyle name="Input 2 3 4 8 2 4" xfId="14776"/>
    <cellStyle name="Input 2 3 4 8 2 5" xfId="14777"/>
    <cellStyle name="Input 2 3 4 8 2 6" xfId="14778"/>
    <cellStyle name="Input 2 3 4 8 2 7" xfId="14779"/>
    <cellStyle name="Input 2 3 4 8 3" xfId="14780"/>
    <cellStyle name="Input 2 3 4 8 4" xfId="14781"/>
    <cellStyle name="Input 2 3 4 8 5" xfId="14782"/>
    <cellStyle name="Input 2 3 4 9" xfId="14783"/>
    <cellStyle name="Input 2 3 4 9 2" xfId="14784"/>
    <cellStyle name="Input 2 3 4 9 3" xfId="14785"/>
    <cellStyle name="Input 2 3 4 9 4" xfId="14786"/>
    <cellStyle name="Input 2 3 4 9 5" xfId="14787"/>
    <cellStyle name="Input 2 3 4 9 6" xfId="14788"/>
    <cellStyle name="Input 2 3 4 9 7" xfId="14789"/>
    <cellStyle name="Input 2 3 4 9 8" xfId="14790"/>
    <cellStyle name="Input 2 3 5" xfId="14791"/>
    <cellStyle name="Input 2 3 5 10" xfId="14792"/>
    <cellStyle name="Input 2 3 5 10 2" xfId="14793"/>
    <cellStyle name="Input 2 3 5 10 3" xfId="14794"/>
    <cellStyle name="Input 2 3 5 10 4" xfId="14795"/>
    <cellStyle name="Input 2 3 5 10 5" xfId="14796"/>
    <cellStyle name="Input 2 3 5 11" xfId="14797"/>
    <cellStyle name="Input 2 3 5 11 2" xfId="14798"/>
    <cellStyle name="Input 2 3 5 11 3" xfId="14799"/>
    <cellStyle name="Input 2 3 5 11 4" xfId="14800"/>
    <cellStyle name="Input 2 3 5 11 5" xfId="14801"/>
    <cellStyle name="Input 2 3 5 12" xfId="14802"/>
    <cellStyle name="Input 2 3 5 12 2" xfId="14803"/>
    <cellStyle name="Input 2 3 5 12 3" xfId="14804"/>
    <cellStyle name="Input 2 3 5 12 4" xfId="14805"/>
    <cellStyle name="Input 2 3 5 12 5" xfId="14806"/>
    <cellStyle name="Input 2 3 5 13" xfId="14807"/>
    <cellStyle name="Input 2 3 5 13 2" xfId="14808"/>
    <cellStyle name="Input 2 3 5 13 3" xfId="14809"/>
    <cellStyle name="Input 2 3 5 13 4" xfId="14810"/>
    <cellStyle name="Input 2 3 5 13 5" xfId="14811"/>
    <cellStyle name="Input 2 3 5 14" xfId="14812"/>
    <cellStyle name="Input 2 3 5 14 2" xfId="14813"/>
    <cellStyle name="Input 2 3 5 14 3" xfId="14814"/>
    <cellStyle name="Input 2 3 5 14 4" xfId="14815"/>
    <cellStyle name="Input 2 3 5 14 5" xfId="14816"/>
    <cellStyle name="Input 2 3 5 15" xfId="14817"/>
    <cellStyle name="Input 2 3 5 15 2" xfId="14818"/>
    <cellStyle name="Input 2 3 5 15 3" xfId="14819"/>
    <cellStyle name="Input 2 3 5 15 4" xfId="14820"/>
    <cellStyle name="Input 2 3 5 15 5" xfId="14821"/>
    <cellStyle name="Input 2 3 5 16" xfId="14822"/>
    <cellStyle name="Input 2 3 5 16 2" xfId="14823"/>
    <cellStyle name="Input 2 3 5 16 3" xfId="14824"/>
    <cellStyle name="Input 2 3 5 16 4" xfId="14825"/>
    <cellStyle name="Input 2 3 5 16 5" xfId="14826"/>
    <cellStyle name="Input 2 3 5 17" xfId="14827"/>
    <cellStyle name="Input 2 3 5 17 2" xfId="14828"/>
    <cellStyle name="Input 2 3 5 17 3" xfId="14829"/>
    <cellStyle name="Input 2 3 5 17 4" xfId="14830"/>
    <cellStyle name="Input 2 3 5 17 5" xfId="14831"/>
    <cellStyle name="Input 2 3 5 18" xfId="14832"/>
    <cellStyle name="Input 2 3 5 2" xfId="14833"/>
    <cellStyle name="Input 2 3 5 2 10" xfId="14834"/>
    <cellStyle name="Input 2 3 5 2 2" xfId="14835"/>
    <cellStyle name="Input 2 3 5 2 2 2" xfId="14836"/>
    <cellStyle name="Input 2 3 5 2 2 2 2" xfId="14837"/>
    <cellStyle name="Input 2 3 5 2 2 2 3" xfId="14838"/>
    <cellStyle name="Input 2 3 5 2 2 2 4" xfId="14839"/>
    <cellStyle name="Input 2 3 5 2 2 2 5" xfId="14840"/>
    <cellStyle name="Input 2 3 5 2 2 2 6" xfId="14841"/>
    <cellStyle name="Input 2 3 5 2 2 2 7" xfId="14842"/>
    <cellStyle name="Input 2 3 5 2 2 3" xfId="14843"/>
    <cellStyle name="Input 2 3 5 2 2 4" xfId="14844"/>
    <cellStyle name="Input 2 3 5 2 3" xfId="14845"/>
    <cellStyle name="Input 2 3 5 2 3 2" xfId="14846"/>
    <cellStyle name="Input 2 3 5 2 3 2 2" xfId="14847"/>
    <cellStyle name="Input 2 3 5 2 3 2 3" xfId="14848"/>
    <cellStyle name="Input 2 3 5 2 3 2 4" xfId="14849"/>
    <cellStyle name="Input 2 3 5 2 3 2 5" xfId="14850"/>
    <cellStyle name="Input 2 3 5 2 3 2 6" xfId="14851"/>
    <cellStyle name="Input 2 3 5 2 3 2 7" xfId="14852"/>
    <cellStyle name="Input 2 3 5 2 3 3" xfId="14853"/>
    <cellStyle name="Input 2 3 5 2 3 4" xfId="14854"/>
    <cellStyle name="Input 2 3 5 2 4" xfId="14855"/>
    <cellStyle name="Input 2 3 5 2 4 2" xfId="14856"/>
    <cellStyle name="Input 2 3 5 2 4 2 2" xfId="14857"/>
    <cellStyle name="Input 2 3 5 2 4 2 3" xfId="14858"/>
    <cellStyle name="Input 2 3 5 2 4 2 4" xfId="14859"/>
    <cellStyle name="Input 2 3 5 2 4 2 5" xfId="14860"/>
    <cellStyle name="Input 2 3 5 2 4 2 6" xfId="14861"/>
    <cellStyle name="Input 2 3 5 2 4 2 7" xfId="14862"/>
    <cellStyle name="Input 2 3 5 2 4 3" xfId="14863"/>
    <cellStyle name="Input 2 3 5 2 4 4" xfId="14864"/>
    <cellStyle name="Input 2 3 5 2 5" xfId="14865"/>
    <cellStyle name="Input 2 3 5 2 5 2" xfId="14866"/>
    <cellStyle name="Input 2 3 5 2 5 3" xfId="14867"/>
    <cellStyle name="Input 2 3 5 2 5 4" xfId="14868"/>
    <cellStyle name="Input 2 3 5 2 5 5" xfId="14869"/>
    <cellStyle name="Input 2 3 5 2 5 6" xfId="14870"/>
    <cellStyle name="Input 2 3 5 2 5 7" xfId="14871"/>
    <cellStyle name="Input 2 3 5 2 5 8" xfId="14872"/>
    <cellStyle name="Input 2 3 5 2 6" xfId="14873"/>
    <cellStyle name="Input 2 3 5 2 6 2" xfId="14874"/>
    <cellStyle name="Input 2 3 5 2 6 3" xfId="14875"/>
    <cellStyle name="Input 2 3 5 2 6 4" xfId="14876"/>
    <cellStyle name="Input 2 3 5 2 6 5" xfId="14877"/>
    <cellStyle name="Input 2 3 5 2 6 6" xfId="14878"/>
    <cellStyle name="Input 2 3 5 2 6 7" xfId="14879"/>
    <cellStyle name="Input 2 3 5 2 7" xfId="14880"/>
    <cellStyle name="Input 2 3 5 2 8" xfId="14881"/>
    <cellStyle name="Input 2 3 5 2 9" xfId="14882"/>
    <cellStyle name="Input 2 3 5 3" xfId="14883"/>
    <cellStyle name="Input 2 3 5 3 2" xfId="14884"/>
    <cellStyle name="Input 2 3 5 3 2 2" xfId="14885"/>
    <cellStyle name="Input 2 3 5 3 2 3" xfId="14886"/>
    <cellStyle name="Input 2 3 5 3 2 4" xfId="14887"/>
    <cellStyle name="Input 2 3 5 3 2 5" xfId="14888"/>
    <cellStyle name="Input 2 3 5 3 2 6" xfId="14889"/>
    <cellStyle name="Input 2 3 5 3 2 7" xfId="14890"/>
    <cellStyle name="Input 2 3 5 3 3" xfId="14891"/>
    <cellStyle name="Input 2 3 5 3 4" xfId="14892"/>
    <cellStyle name="Input 2 3 5 3 5" xfId="14893"/>
    <cellStyle name="Input 2 3 5 4" xfId="14894"/>
    <cellStyle name="Input 2 3 5 4 2" xfId="14895"/>
    <cellStyle name="Input 2 3 5 4 2 2" xfId="14896"/>
    <cellStyle name="Input 2 3 5 4 2 3" xfId="14897"/>
    <cellStyle name="Input 2 3 5 4 2 4" xfId="14898"/>
    <cellStyle name="Input 2 3 5 4 2 5" xfId="14899"/>
    <cellStyle name="Input 2 3 5 4 2 6" xfId="14900"/>
    <cellStyle name="Input 2 3 5 4 2 7" xfId="14901"/>
    <cellStyle name="Input 2 3 5 4 3" xfId="14902"/>
    <cellStyle name="Input 2 3 5 4 4" xfId="14903"/>
    <cellStyle name="Input 2 3 5 4 5" xfId="14904"/>
    <cellStyle name="Input 2 3 5 5" xfId="14905"/>
    <cellStyle name="Input 2 3 5 5 2" xfId="14906"/>
    <cellStyle name="Input 2 3 5 5 2 2" xfId="14907"/>
    <cellStyle name="Input 2 3 5 5 2 3" xfId="14908"/>
    <cellStyle name="Input 2 3 5 5 2 4" xfId="14909"/>
    <cellStyle name="Input 2 3 5 5 2 5" xfId="14910"/>
    <cellStyle name="Input 2 3 5 5 2 6" xfId="14911"/>
    <cellStyle name="Input 2 3 5 5 2 7" xfId="14912"/>
    <cellStyle name="Input 2 3 5 5 3" xfId="14913"/>
    <cellStyle name="Input 2 3 5 5 4" xfId="14914"/>
    <cellStyle name="Input 2 3 5 5 5" xfId="14915"/>
    <cellStyle name="Input 2 3 5 6" xfId="14916"/>
    <cellStyle name="Input 2 3 5 6 2" xfId="14917"/>
    <cellStyle name="Input 2 3 5 6 3" xfId="14918"/>
    <cellStyle name="Input 2 3 5 6 4" xfId="14919"/>
    <cellStyle name="Input 2 3 5 6 5" xfId="14920"/>
    <cellStyle name="Input 2 3 5 6 6" xfId="14921"/>
    <cellStyle name="Input 2 3 5 6 7" xfId="14922"/>
    <cellStyle name="Input 2 3 5 6 8" xfId="14923"/>
    <cellStyle name="Input 2 3 5 7" xfId="14924"/>
    <cellStyle name="Input 2 3 5 7 2" xfId="14925"/>
    <cellStyle name="Input 2 3 5 7 3" xfId="14926"/>
    <cellStyle name="Input 2 3 5 7 4" xfId="14927"/>
    <cellStyle name="Input 2 3 5 7 5" xfId="14928"/>
    <cellStyle name="Input 2 3 5 7 6" xfId="14929"/>
    <cellStyle name="Input 2 3 5 7 7" xfId="14930"/>
    <cellStyle name="Input 2 3 5 8" xfId="14931"/>
    <cellStyle name="Input 2 3 5 8 2" xfId="14932"/>
    <cellStyle name="Input 2 3 5 8 3" xfId="14933"/>
    <cellStyle name="Input 2 3 5 8 4" xfId="14934"/>
    <cellStyle name="Input 2 3 5 8 5" xfId="14935"/>
    <cellStyle name="Input 2 3 5 9" xfId="14936"/>
    <cellStyle name="Input 2 3 5 9 2" xfId="14937"/>
    <cellStyle name="Input 2 3 5 9 3" xfId="14938"/>
    <cellStyle name="Input 2 3 5 9 4" xfId="14939"/>
    <cellStyle name="Input 2 3 5 9 5" xfId="14940"/>
    <cellStyle name="Input 2 3 6" xfId="14941"/>
    <cellStyle name="Input 2 3 6 10" xfId="14942"/>
    <cellStyle name="Input 2 3 6 2" xfId="14943"/>
    <cellStyle name="Input 2 3 6 2 2" xfId="14944"/>
    <cellStyle name="Input 2 3 6 2 2 2" xfId="14945"/>
    <cellStyle name="Input 2 3 6 2 2 3" xfId="14946"/>
    <cellStyle name="Input 2 3 6 2 2 4" xfId="14947"/>
    <cellStyle name="Input 2 3 6 2 2 5" xfId="14948"/>
    <cellStyle name="Input 2 3 6 2 2 6" xfId="14949"/>
    <cellStyle name="Input 2 3 6 2 2 7" xfId="14950"/>
    <cellStyle name="Input 2 3 6 2 3" xfId="14951"/>
    <cellStyle name="Input 2 3 6 2 4" xfId="14952"/>
    <cellStyle name="Input 2 3 6 3" xfId="14953"/>
    <cellStyle name="Input 2 3 6 3 2" xfId="14954"/>
    <cellStyle name="Input 2 3 6 3 2 2" xfId="14955"/>
    <cellStyle name="Input 2 3 6 3 2 3" xfId="14956"/>
    <cellStyle name="Input 2 3 6 3 2 4" xfId="14957"/>
    <cellStyle name="Input 2 3 6 3 2 5" xfId="14958"/>
    <cellStyle name="Input 2 3 6 3 2 6" xfId="14959"/>
    <cellStyle name="Input 2 3 6 3 2 7" xfId="14960"/>
    <cellStyle name="Input 2 3 6 3 3" xfId="14961"/>
    <cellStyle name="Input 2 3 6 3 4" xfId="14962"/>
    <cellStyle name="Input 2 3 6 4" xfId="14963"/>
    <cellStyle name="Input 2 3 6 4 2" xfId="14964"/>
    <cellStyle name="Input 2 3 6 4 2 2" xfId="14965"/>
    <cellStyle name="Input 2 3 6 4 2 3" xfId="14966"/>
    <cellStyle name="Input 2 3 6 4 2 4" xfId="14967"/>
    <cellStyle name="Input 2 3 6 4 2 5" xfId="14968"/>
    <cellStyle name="Input 2 3 6 4 2 6" xfId="14969"/>
    <cellStyle name="Input 2 3 6 4 2 7" xfId="14970"/>
    <cellStyle name="Input 2 3 6 4 3" xfId="14971"/>
    <cellStyle name="Input 2 3 6 4 4" xfId="14972"/>
    <cellStyle name="Input 2 3 6 5" xfId="14973"/>
    <cellStyle name="Input 2 3 6 5 2" xfId="14974"/>
    <cellStyle name="Input 2 3 6 5 3" xfId="14975"/>
    <cellStyle name="Input 2 3 6 5 4" xfId="14976"/>
    <cellStyle name="Input 2 3 6 5 5" xfId="14977"/>
    <cellStyle name="Input 2 3 6 5 6" xfId="14978"/>
    <cellStyle name="Input 2 3 6 5 7" xfId="14979"/>
    <cellStyle name="Input 2 3 6 5 8" xfId="14980"/>
    <cellStyle name="Input 2 3 6 6" xfId="14981"/>
    <cellStyle name="Input 2 3 6 6 2" xfId="14982"/>
    <cellStyle name="Input 2 3 6 6 3" xfId="14983"/>
    <cellStyle name="Input 2 3 6 6 4" xfId="14984"/>
    <cellStyle name="Input 2 3 6 6 5" xfId="14985"/>
    <cellStyle name="Input 2 3 6 6 6" xfId="14986"/>
    <cellStyle name="Input 2 3 6 6 7" xfId="14987"/>
    <cellStyle name="Input 2 3 6 7" xfId="14988"/>
    <cellStyle name="Input 2 3 6 8" xfId="14989"/>
    <cellStyle name="Input 2 3 6 9" xfId="14990"/>
    <cellStyle name="Input 2 3 7" xfId="14991"/>
    <cellStyle name="Input 2 3 7 10" xfId="14992"/>
    <cellStyle name="Input 2 3 7 2" xfId="14993"/>
    <cellStyle name="Input 2 3 7 2 2" xfId="14994"/>
    <cellStyle name="Input 2 3 7 2 2 2" xfId="14995"/>
    <cellStyle name="Input 2 3 7 2 2 3" xfId="14996"/>
    <cellStyle name="Input 2 3 7 2 2 4" xfId="14997"/>
    <cellStyle name="Input 2 3 7 2 2 5" xfId="14998"/>
    <cellStyle name="Input 2 3 7 2 2 6" xfId="14999"/>
    <cellStyle name="Input 2 3 7 2 2 7" xfId="15000"/>
    <cellStyle name="Input 2 3 7 2 3" xfId="15001"/>
    <cellStyle name="Input 2 3 7 2 4" xfId="15002"/>
    <cellStyle name="Input 2 3 7 3" xfId="15003"/>
    <cellStyle name="Input 2 3 7 3 2" xfId="15004"/>
    <cellStyle name="Input 2 3 7 3 2 2" xfId="15005"/>
    <cellStyle name="Input 2 3 7 3 2 3" xfId="15006"/>
    <cellStyle name="Input 2 3 7 3 2 4" xfId="15007"/>
    <cellStyle name="Input 2 3 7 3 2 5" xfId="15008"/>
    <cellStyle name="Input 2 3 7 3 2 6" xfId="15009"/>
    <cellStyle name="Input 2 3 7 3 2 7" xfId="15010"/>
    <cellStyle name="Input 2 3 7 3 3" xfId="15011"/>
    <cellStyle name="Input 2 3 7 3 4" xfId="15012"/>
    <cellStyle name="Input 2 3 7 4" xfId="15013"/>
    <cellStyle name="Input 2 3 7 4 2" xfId="15014"/>
    <cellStyle name="Input 2 3 7 4 2 2" xfId="15015"/>
    <cellStyle name="Input 2 3 7 4 2 3" xfId="15016"/>
    <cellStyle name="Input 2 3 7 4 2 4" xfId="15017"/>
    <cellStyle name="Input 2 3 7 4 2 5" xfId="15018"/>
    <cellStyle name="Input 2 3 7 4 2 6" xfId="15019"/>
    <cellStyle name="Input 2 3 7 4 2 7" xfId="15020"/>
    <cellStyle name="Input 2 3 7 4 3" xfId="15021"/>
    <cellStyle name="Input 2 3 7 4 4" xfId="15022"/>
    <cellStyle name="Input 2 3 7 5" xfId="15023"/>
    <cellStyle name="Input 2 3 7 5 2" xfId="15024"/>
    <cellStyle name="Input 2 3 7 5 3" xfId="15025"/>
    <cellStyle name="Input 2 3 7 5 4" xfId="15026"/>
    <cellStyle name="Input 2 3 7 5 5" xfId="15027"/>
    <cellStyle name="Input 2 3 7 5 6" xfId="15028"/>
    <cellStyle name="Input 2 3 7 5 7" xfId="15029"/>
    <cellStyle name="Input 2 3 7 5 8" xfId="15030"/>
    <cellStyle name="Input 2 3 7 6" xfId="15031"/>
    <cellStyle name="Input 2 3 7 6 2" xfId="15032"/>
    <cellStyle name="Input 2 3 7 6 3" xfId="15033"/>
    <cellStyle name="Input 2 3 7 6 4" xfId="15034"/>
    <cellStyle name="Input 2 3 7 6 5" xfId="15035"/>
    <cellStyle name="Input 2 3 7 6 6" xfId="15036"/>
    <cellStyle name="Input 2 3 7 6 7" xfId="15037"/>
    <cellStyle name="Input 2 3 7 7" xfId="15038"/>
    <cellStyle name="Input 2 3 7 8" xfId="15039"/>
    <cellStyle name="Input 2 3 7 9" xfId="15040"/>
    <cellStyle name="Input 2 3 8" xfId="15041"/>
    <cellStyle name="Input 2 3 8 2" xfId="15042"/>
    <cellStyle name="Input 2 3 8 2 2" xfId="15043"/>
    <cellStyle name="Input 2 3 8 2 3" xfId="15044"/>
    <cellStyle name="Input 2 3 8 2 4" xfId="15045"/>
    <cellStyle name="Input 2 3 8 2 5" xfId="15046"/>
    <cellStyle name="Input 2 3 8 2 6" xfId="15047"/>
    <cellStyle name="Input 2 3 8 2 7" xfId="15048"/>
    <cellStyle name="Input 2 3 8 3" xfId="15049"/>
    <cellStyle name="Input 2 3 8 4" xfId="15050"/>
    <cellStyle name="Input 2 3 8 5" xfId="15051"/>
    <cellStyle name="Input 2 3 9" xfId="15052"/>
    <cellStyle name="Input 2 3 9 2" xfId="15053"/>
    <cellStyle name="Input 2 3 9 2 2" xfId="15054"/>
    <cellStyle name="Input 2 3 9 2 3" xfId="15055"/>
    <cellStyle name="Input 2 3 9 2 4" xfId="15056"/>
    <cellStyle name="Input 2 3 9 2 5" xfId="15057"/>
    <cellStyle name="Input 2 3 9 2 6" xfId="15058"/>
    <cellStyle name="Input 2 3 9 2 7" xfId="15059"/>
    <cellStyle name="Input 2 3 9 3" xfId="15060"/>
    <cellStyle name="Input 2 3 9 4" xfId="15061"/>
    <cellStyle name="Input 2 3 9 5" xfId="15062"/>
    <cellStyle name="Input 2 4" xfId="15063"/>
    <cellStyle name="Input 2 4 10" xfId="15064"/>
    <cellStyle name="Input 2 4 10 2" xfId="15065"/>
    <cellStyle name="Input 2 4 10 2 2" xfId="15066"/>
    <cellStyle name="Input 2 4 10 2 3" xfId="15067"/>
    <cellStyle name="Input 2 4 10 2 4" xfId="15068"/>
    <cellStyle name="Input 2 4 10 2 5" xfId="15069"/>
    <cellStyle name="Input 2 4 10 2 6" xfId="15070"/>
    <cellStyle name="Input 2 4 10 2 7" xfId="15071"/>
    <cellStyle name="Input 2 4 10 3" xfId="15072"/>
    <cellStyle name="Input 2 4 10 4" xfId="15073"/>
    <cellStyle name="Input 2 4 10 5" xfId="15074"/>
    <cellStyle name="Input 2 4 11" xfId="15075"/>
    <cellStyle name="Input 2 4 11 2" xfId="15076"/>
    <cellStyle name="Input 2 4 11 2 2" xfId="15077"/>
    <cellStyle name="Input 2 4 11 2 3" xfId="15078"/>
    <cellStyle name="Input 2 4 11 2 4" xfId="15079"/>
    <cellStyle name="Input 2 4 11 2 5" xfId="15080"/>
    <cellStyle name="Input 2 4 11 2 6" xfId="15081"/>
    <cellStyle name="Input 2 4 11 2 7" xfId="15082"/>
    <cellStyle name="Input 2 4 11 3" xfId="15083"/>
    <cellStyle name="Input 2 4 11 4" xfId="15084"/>
    <cellStyle name="Input 2 4 11 5" xfId="15085"/>
    <cellStyle name="Input 2 4 12" xfId="15086"/>
    <cellStyle name="Input 2 4 12 2" xfId="15087"/>
    <cellStyle name="Input 2 4 12 3" xfId="15088"/>
    <cellStyle name="Input 2 4 12 4" xfId="15089"/>
    <cellStyle name="Input 2 4 12 5" xfId="15090"/>
    <cellStyle name="Input 2 4 12 6" xfId="15091"/>
    <cellStyle name="Input 2 4 12 7" xfId="15092"/>
    <cellStyle name="Input 2 4 12 8" xfId="15093"/>
    <cellStyle name="Input 2 4 13" xfId="15094"/>
    <cellStyle name="Input 2 4 13 2" xfId="15095"/>
    <cellStyle name="Input 2 4 13 3" xfId="15096"/>
    <cellStyle name="Input 2 4 13 4" xfId="15097"/>
    <cellStyle name="Input 2 4 13 5" xfId="15098"/>
    <cellStyle name="Input 2 4 13 6" xfId="15099"/>
    <cellStyle name="Input 2 4 13 7" xfId="15100"/>
    <cellStyle name="Input 2 4 14" xfId="15101"/>
    <cellStyle name="Input 2 4 14 2" xfId="15102"/>
    <cellStyle name="Input 2 4 14 3" xfId="15103"/>
    <cellStyle name="Input 2 4 14 4" xfId="15104"/>
    <cellStyle name="Input 2 4 14 5" xfId="15105"/>
    <cellStyle name="Input 2 4 15" xfId="15106"/>
    <cellStyle name="Input 2 4 15 2" xfId="15107"/>
    <cellStyle name="Input 2 4 15 3" xfId="15108"/>
    <cellStyle name="Input 2 4 15 4" xfId="15109"/>
    <cellStyle name="Input 2 4 15 5" xfId="15110"/>
    <cellStyle name="Input 2 4 16" xfId="15111"/>
    <cellStyle name="Input 2 4 16 2" xfId="15112"/>
    <cellStyle name="Input 2 4 16 3" xfId="15113"/>
    <cellStyle name="Input 2 4 16 4" xfId="15114"/>
    <cellStyle name="Input 2 4 16 5" xfId="15115"/>
    <cellStyle name="Input 2 4 17" xfId="15116"/>
    <cellStyle name="Input 2 4 17 2" xfId="15117"/>
    <cellStyle name="Input 2 4 17 3" xfId="15118"/>
    <cellStyle name="Input 2 4 17 4" xfId="15119"/>
    <cellStyle name="Input 2 4 17 5" xfId="15120"/>
    <cellStyle name="Input 2 4 18" xfId="15121"/>
    <cellStyle name="Input 2 4 19" xfId="15122"/>
    <cellStyle name="Input 2 4 2" xfId="15123"/>
    <cellStyle name="Input 2 4 2 10" xfId="15124"/>
    <cellStyle name="Input 2 4 2 10 2" xfId="15125"/>
    <cellStyle name="Input 2 4 2 10 3" xfId="15126"/>
    <cellStyle name="Input 2 4 2 10 4" xfId="15127"/>
    <cellStyle name="Input 2 4 2 10 5" xfId="15128"/>
    <cellStyle name="Input 2 4 2 10 6" xfId="15129"/>
    <cellStyle name="Input 2 4 2 10 7" xfId="15130"/>
    <cellStyle name="Input 2 4 2 10 8" xfId="15131"/>
    <cellStyle name="Input 2 4 2 11" xfId="15132"/>
    <cellStyle name="Input 2 4 2 11 2" xfId="15133"/>
    <cellStyle name="Input 2 4 2 11 3" xfId="15134"/>
    <cellStyle name="Input 2 4 2 11 4" xfId="15135"/>
    <cellStyle name="Input 2 4 2 11 5" xfId="15136"/>
    <cellStyle name="Input 2 4 2 11 6" xfId="15137"/>
    <cellStyle name="Input 2 4 2 11 7" xfId="15138"/>
    <cellStyle name="Input 2 4 2 12" xfId="15139"/>
    <cellStyle name="Input 2 4 2 12 2" xfId="15140"/>
    <cellStyle name="Input 2 4 2 12 3" xfId="15141"/>
    <cellStyle name="Input 2 4 2 12 4" xfId="15142"/>
    <cellStyle name="Input 2 4 2 12 5" xfId="15143"/>
    <cellStyle name="Input 2 4 2 13" xfId="15144"/>
    <cellStyle name="Input 2 4 2 13 2" xfId="15145"/>
    <cellStyle name="Input 2 4 2 13 3" xfId="15146"/>
    <cellStyle name="Input 2 4 2 13 4" xfId="15147"/>
    <cellStyle name="Input 2 4 2 13 5" xfId="15148"/>
    <cellStyle name="Input 2 4 2 14" xfId="15149"/>
    <cellStyle name="Input 2 4 2 14 2" xfId="15150"/>
    <cellStyle name="Input 2 4 2 14 3" xfId="15151"/>
    <cellStyle name="Input 2 4 2 14 4" xfId="15152"/>
    <cellStyle name="Input 2 4 2 14 5" xfId="15153"/>
    <cellStyle name="Input 2 4 2 15" xfId="15154"/>
    <cellStyle name="Input 2 4 2 15 2" xfId="15155"/>
    <cellStyle name="Input 2 4 2 15 3" xfId="15156"/>
    <cellStyle name="Input 2 4 2 15 4" xfId="15157"/>
    <cellStyle name="Input 2 4 2 15 5" xfId="15158"/>
    <cellStyle name="Input 2 4 2 16" xfId="15159"/>
    <cellStyle name="Input 2 4 2 17" xfId="15160"/>
    <cellStyle name="Input 2 4 2 18" xfId="15161"/>
    <cellStyle name="Input 2 4 2 2" xfId="15162"/>
    <cellStyle name="Input 2 4 2 2 10" xfId="15163"/>
    <cellStyle name="Input 2 4 2 2 10 2" xfId="15164"/>
    <cellStyle name="Input 2 4 2 2 10 3" xfId="15165"/>
    <cellStyle name="Input 2 4 2 2 10 4" xfId="15166"/>
    <cellStyle name="Input 2 4 2 2 10 5" xfId="15167"/>
    <cellStyle name="Input 2 4 2 2 10 6" xfId="15168"/>
    <cellStyle name="Input 2 4 2 2 10 7" xfId="15169"/>
    <cellStyle name="Input 2 4 2 2 11" xfId="15170"/>
    <cellStyle name="Input 2 4 2 2 11 2" xfId="15171"/>
    <cellStyle name="Input 2 4 2 2 11 3" xfId="15172"/>
    <cellStyle name="Input 2 4 2 2 11 4" xfId="15173"/>
    <cellStyle name="Input 2 4 2 2 11 5" xfId="15174"/>
    <cellStyle name="Input 2 4 2 2 12" xfId="15175"/>
    <cellStyle name="Input 2 4 2 2 12 2" xfId="15176"/>
    <cellStyle name="Input 2 4 2 2 12 3" xfId="15177"/>
    <cellStyle name="Input 2 4 2 2 12 4" xfId="15178"/>
    <cellStyle name="Input 2 4 2 2 12 5" xfId="15179"/>
    <cellStyle name="Input 2 4 2 2 13" xfId="15180"/>
    <cellStyle name="Input 2 4 2 2 13 2" xfId="15181"/>
    <cellStyle name="Input 2 4 2 2 13 3" xfId="15182"/>
    <cellStyle name="Input 2 4 2 2 13 4" xfId="15183"/>
    <cellStyle name="Input 2 4 2 2 13 5" xfId="15184"/>
    <cellStyle name="Input 2 4 2 2 14" xfId="15185"/>
    <cellStyle name="Input 2 4 2 2 14 2" xfId="15186"/>
    <cellStyle name="Input 2 4 2 2 14 3" xfId="15187"/>
    <cellStyle name="Input 2 4 2 2 14 4" xfId="15188"/>
    <cellStyle name="Input 2 4 2 2 14 5" xfId="15189"/>
    <cellStyle name="Input 2 4 2 2 15" xfId="15190"/>
    <cellStyle name="Input 2 4 2 2 15 2" xfId="15191"/>
    <cellStyle name="Input 2 4 2 2 15 3" xfId="15192"/>
    <cellStyle name="Input 2 4 2 2 15 4" xfId="15193"/>
    <cellStyle name="Input 2 4 2 2 15 5" xfId="15194"/>
    <cellStyle name="Input 2 4 2 2 16" xfId="15195"/>
    <cellStyle name="Input 2 4 2 2 16 2" xfId="15196"/>
    <cellStyle name="Input 2 4 2 2 16 3" xfId="15197"/>
    <cellStyle name="Input 2 4 2 2 16 4" xfId="15198"/>
    <cellStyle name="Input 2 4 2 2 16 5" xfId="15199"/>
    <cellStyle name="Input 2 4 2 2 17" xfId="15200"/>
    <cellStyle name="Input 2 4 2 2 17 2" xfId="15201"/>
    <cellStyle name="Input 2 4 2 2 17 3" xfId="15202"/>
    <cellStyle name="Input 2 4 2 2 17 4" xfId="15203"/>
    <cellStyle name="Input 2 4 2 2 17 5" xfId="15204"/>
    <cellStyle name="Input 2 4 2 2 18" xfId="15205"/>
    <cellStyle name="Input 2 4 2 2 2" xfId="15206"/>
    <cellStyle name="Input 2 4 2 2 2 10" xfId="15207"/>
    <cellStyle name="Input 2 4 2 2 2 10 2" xfId="15208"/>
    <cellStyle name="Input 2 4 2 2 2 10 3" xfId="15209"/>
    <cellStyle name="Input 2 4 2 2 2 10 4" xfId="15210"/>
    <cellStyle name="Input 2 4 2 2 2 10 5" xfId="15211"/>
    <cellStyle name="Input 2 4 2 2 2 11" xfId="15212"/>
    <cellStyle name="Input 2 4 2 2 2 11 2" xfId="15213"/>
    <cellStyle name="Input 2 4 2 2 2 11 3" xfId="15214"/>
    <cellStyle name="Input 2 4 2 2 2 11 4" xfId="15215"/>
    <cellStyle name="Input 2 4 2 2 2 11 5" xfId="15216"/>
    <cellStyle name="Input 2 4 2 2 2 12" xfId="15217"/>
    <cellStyle name="Input 2 4 2 2 2 12 2" xfId="15218"/>
    <cellStyle name="Input 2 4 2 2 2 12 3" xfId="15219"/>
    <cellStyle name="Input 2 4 2 2 2 12 4" xfId="15220"/>
    <cellStyle name="Input 2 4 2 2 2 12 5" xfId="15221"/>
    <cellStyle name="Input 2 4 2 2 2 13" xfId="15222"/>
    <cellStyle name="Input 2 4 2 2 2 13 2" xfId="15223"/>
    <cellStyle name="Input 2 4 2 2 2 13 3" xfId="15224"/>
    <cellStyle name="Input 2 4 2 2 2 13 4" xfId="15225"/>
    <cellStyle name="Input 2 4 2 2 2 13 5" xfId="15226"/>
    <cellStyle name="Input 2 4 2 2 2 14" xfId="15227"/>
    <cellStyle name="Input 2 4 2 2 2 14 2" xfId="15228"/>
    <cellStyle name="Input 2 4 2 2 2 14 3" xfId="15229"/>
    <cellStyle name="Input 2 4 2 2 2 14 4" xfId="15230"/>
    <cellStyle name="Input 2 4 2 2 2 14 5" xfId="15231"/>
    <cellStyle name="Input 2 4 2 2 2 15" xfId="15232"/>
    <cellStyle name="Input 2 4 2 2 2 15 2" xfId="15233"/>
    <cellStyle name="Input 2 4 2 2 2 15 3" xfId="15234"/>
    <cellStyle name="Input 2 4 2 2 2 15 4" xfId="15235"/>
    <cellStyle name="Input 2 4 2 2 2 15 5" xfId="15236"/>
    <cellStyle name="Input 2 4 2 2 2 16" xfId="15237"/>
    <cellStyle name="Input 2 4 2 2 2 16 2" xfId="15238"/>
    <cellStyle name="Input 2 4 2 2 2 16 3" xfId="15239"/>
    <cellStyle name="Input 2 4 2 2 2 16 4" xfId="15240"/>
    <cellStyle name="Input 2 4 2 2 2 16 5" xfId="15241"/>
    <cellStyle name="Input 2 4 2 2 2 17" xfId="15242"/>
    <cellStyle name="Input 2 4 2 2 2 17 2" xfId="15243"/>
    <cellStyle name="Input 2 4 2 2 2 17 3" xfId="15244"/>
    <cellStyle name="Input 2 4 2 2 2 17 4" xfId="15245"/>
    <cellStyle name="Input 2 4 2 2 2 17 5" xfId="15246"/>
    <cellStyle name="Input 2 4 2 2 2 18" xfId="15247"/>
    <cellStyle name="Input 2 4 2 2 2 2" xfId="15248"/>
    <cellStyle name="Input 2 4 2 2 2 2 10" xfId="15249"/>
    <cellStyle name="Input 2 4 2 2 2 2 2" xfId="15250"/>
    <cellStyle name="Input 2 4 2 2 2 2 2 2" xfId="15251"/>
    <cellStyle name="Input 2 4 2 2 2 2 2 2 2" xfId="15252"/>
    <cellStyle name="Input 2 4 2 2 2 2 2 2 3" xfId="15253"/>
    <cellStyle name="Input 2 4 2 2 2 2 2 2 4" xfId="15254"/>
    <cellStyle name="Input 2 4 2 2 2 2 2 2 5" xfId="15255"/>
    <cellStyle name="Input 2 4 2 2 2 2 2 2 6" xfId="15256"/>
    <cellStyle name="Input 2 4 2 2 2 2 2 2 7" xfId="15257"/>
    <cellStyle name="Input 2 4 2 2 2 2 2 3" xfId="15258"/>
    <cellStyle name="Input 2 4 2 2 2 2 2 4" xfId="15259"/>
    <cellStyle name="Input 2 4 2 2 2 2 3" xfId="15260"/>
    <cellStyle name="Input 2 4 2 2 2 2 3 2" xfId="15261"/>
    <cellStyle name="Input 2 4 2 2 2 2 3 2 2" xfId="15262"/>
    <cellStyle name="Input 2 4 2 2 2 2 3 2 3" xfId="15263"/>
    <cellStyle name="Input 2 4 2 2 2 2 3 2 4" xfId="15264"/>
    <cellStyle name="Input 2 4 2 2 2 2 3 2 5" xfId="15265"/>
    <cellStyle name="Input 2 4 2 2 2 2 3 2 6" xfId="15266"/>
    <cellStyle name="Input 2 4 2 2 2 2 3 2 7" xfId="15267"/>
    <cellStyle name="Input 2 4 2 2 2 2 3 3" xfId="15268"/>
    <cellStyle name="Input 2 4 2 2 2 2 3 4" xfId="15269"/>
    <cellStyle name="Input 2 4 2 2 2 2 4" xfId="15270"/>
    <cellStyle name="Input 2 4 2 2 2 2 4 2" xfId="15271"/>
    <cellStyle name="Input 2 4 2 2 2 2 4 2 2" xfId="15272"/>
    <cellStyle name="Input 2 4 2 2 2 2 4 2 3" xfId="15273"/>
    <cellStyle name="Input 2 4 2 2 2 2 4 2 4" xfId="15274"/>
    <cellStyle name="Input 2 4 2 2 2 2 4 2 5" xfId="15275"/>
    <cellStyle name="Input 2 4 2 2 2 2 4 2 6" xfId="15276"/>
    <cellStyle name="Input 2 4 2 2 2 2 4 2 7" xfId="15277"/>
    <cellStyle name="Input 2 4 2 2 2 2 4 3" xfId="15278"/>
    <cellStyle name="Input 2 4 2 2 2 2 4 4" xfId="15279"/>
    <cellStyle name="Input 2 4 2 2 2 2 5" xfId="15280"/>
    <cellStyle name="Input 2 4 2 2 2 2 5 2" xfId="15281"/>
    <cellStyle name="Input 2 4 2 2 2 2 5 3" xfId="15282"/>
    <cellStyle name="Input 2 4 2 2 2 2 5 4" xfId="15283"/>
    <cellStyle name="Input 2 4 2 2 2 2 5 5" xfId="15284"/>
    <cellStyle name="Input 2 4 2 2 2 2 5 6" xfId="15285"/>
    <cellStyle name="Input 2 4 2 2 2 2 5 7" xfId="15286"/>
    <cellStyle name="Input 2 4 2 2 2 2 5 8" xfId="15287"/>
    <cellStyle name="Input 2 4 2 2 2 2 6" xfId="15288"/>
    <cellStyle name="Input 2 4 2 2 2 2 6 2" xfId="15289"/>
    <cellStyle name="Input 2 4 2 2 2 2 6 3" xfId="15290"/>
    <cellStyle name="Input 2 4 2 2 2 2 6 4" xfId="15291"/>
    <cellStyle name="Input 2 4 2 2 2 2 6 5" xfId="15292"/>
    <cellStyle name="Input 2 4 2 2 2 2 6 6" xfId="15293"/>
    <cellStyle name="Input 2 4 2 2 2 2 6 7" xfId="15294"/>
    <cellStyle name="Input 2 4 2 2 2 2 7" xfId="15295"/>
    <cellStyle name="Input 2 4 2 2 2 2 8" xfId="15296"/>
    <cellStyle name="Input 2 4 2 2 2 2 9" xfId="15297"/>
    <cellStyle name="Input 2 4 2 2 2 3" xfId="15298"/>
    <cellStyle name="Input 2 4 2 2 2 3 2" xfId="15299"/>
    <cellStyle name="Input 2 4 2 2 2 3 2 2" xfId="15300"/>
    <cellStyle name="Input 2 4 2 2 2 3 2 3" xfId="15301"/>
    <cellStyle name="Input 2 4 2 2 2 3 2 4" xfId="15302"/>
    <cellStyle name="Input 2 4 2 2 2 3 2 5" xfId="15303"/>
    <cellStyle name="Input 2 4 2 2 2 3 2 6" xfId="15304"/>
    <cellStyle name="Input 2 4 2 2 2 3 2 7" xfId="15305"/>
    <cellStyle name="Input 2 4 2 2 2 3 3" xfId="15306"/>
    <cellStyle name="Input 2 4 2 2 2 3 4" xfId="15307"/>
    <cellStyle name="Input 2 4 2 2 2 3 5" xfId="15308"/>
    <cellStyle name="Input 2 4 2 2 2 4" xfId="15309"/>
    <cellStyle name="Input 2 4 2 2 2 4 2" xfId="15310"/>
    <cellStyle name="Input 2 4 2 2 2 4 2 2" xfId="15311"/>
    <cellStyle name="Input 2 4 2 2 2 4 2 3" xfId="15312"/>
    <cellStyle name="Input 2 4 2 2 2 4 2 4" xfId="15313"/>
    <cellStyle name="Input 2 4 2 2 2 4 2 5" xfId="15314"/>
    <cellStyle name="Input 2 4 2 2 2 4 2 6" xfId="15315"/>
    <cellStyle name="Input 2 4 2 2 2 4 2 7" xfId="15316"/>
    <cellStyle name="Input 2 4 2 2 2 4 3" xfId="15317"/>
    <cellStyle name="Input 2 4 2 2 2 4 4" xfId="15318"/>
    <cellStyle name="Input 2 4 2 2 2 4 5" xfId="15319"/>
    <cellStyle name="Input 2 4 2 2 2 5" xfId="15320"/>
    <cellStyle name="Input 2 4 2 2 2 5 2" xfId="15321"/>
    <cellStyle name="Input 2 4 2 2 2 5 2 2" xfId="15322"/>
    <cellStyle name="Input 2 4 2 2 2 5 2 3" xfId="15323"/>
    <cellStyle name="Input 2 4 2 2 2 5 2 4" xfId="15324"/>
    <cellStyle name="Input 2 4 2 2 2 5 2 5" xfId="15325"/>
    <cellStyle name="Input 2 4 2 2 2 5 2 6" xfId="15326"/>
    <cellStyle name="Input 2 4 2 2 2 5 2 7" xfId="15327"/>
    <cellStyle name="Input 2 4 2 2 2 5 3" xfId="15328"/>
    <cellStyle name="Input 2 4 2 2 2 5 4" xfId="15329"/>
    <cellStyle name="Input 2 4 2 2 2 5 5" xfId="15330"/>
    <cellStyle name="Input 2 4 2 2 2 6" xfId="15331"/>
    <cellStyle name="Input 2 4 2 2 2 6 2" xfId="15332"/>
    <cellStyle name="Input 2 4 2 2 2 6 3" xfId="15333"/>
    <cellStyle name="Input 2 4 2 2 2 6 4" xfId="15334"/>
    <cellStyle name="Input 2 4 2 2 2 6 5" xfId="15335"/>
    <cellStyle name="Input 2 4 2 2 2 6 6" xfId="15336"/>
    <cellStyle name="Input 2 4 2 2 2 6 7" xfId="15337"/>
    <cellStyle name="Input 2 4 2 2 2 6 8" xfId="15338"/>
    <cellStyle name="Input 2 4 2 2 2 7" xfId="15339"/>
    <cellStyle name="Input 2 4 2 2 2 7 2" xfId="15340"/>
    <cellStyle name="Input 2 4 2 2 2 7 3" xfId="15341"/>
    <cellStyle name="Input 2 4 2 2 2 7 4" xfId="15342"/>
    <cellStyle name="Input 2 4 2 2 2 7 5" xfId="15343"/>
    <cellStyle name="Input 2 4 2 2 2 7 6" xfId="15344"/>
    <cellStyle name="Input 2 4 2 2 2 7 7" xfId="15345"/>
    <cellStyle name="Input 2 4 2 2 2 8" xfId="15346"/>
    <cellStyle name="Input 2 4 2 2 2 8 2" xfId="15347"/>
    <cellStyle name="Input 2 4 2 2 2 8 3" xfId="15348"/>
    <cellStyle name="Input 2 4 2 2 2 8 4" xfId="15349"/>
    <cellStyle name="Input 2 4 2 2 2 8 5" xfId="15350"/>
    <cellStyle name="Input 2 4 2 2 2 9" xfId="15351"/>
    <cellStyle name="Input 2 4 2 2 2 9 2" xfId="15352"/>
    <cellStyle name="Input 2 4 2 2 2 9 3" xfId="15353"/>
    <cellStyle name="Input 2 4 2 2 2 9 4" xfId="15354"/>
    <cellStyle name="Input 2 4 2 2 2 9 5" xfId="15355"/>
    <cellStyle name="Input 2 4 2 2 3" xfId="15356"/>
    <cellStyle name="Input 2 4 2 2 3 10" xfId="15357"/>
    <cellStyle name="Input 2 4 2 2 3 2" xfId="15358"/>
    <cellStyle name="Input 2 4 2 2 3 2 2" xfId="15359"/>
    <cellStyle name="Input 2 4 2 2 3 2 2 2" xfId="15360"/>
    <cellStyle name="Input 2 4 2 2 3 2 2 3" xfId="15361"/>
    <cellStyle name="Input 2 4 2 2 3 2 2 4" xfId="15362"/>
    <cellStyle name="Input 2 4 2 2 3 2 2 5" xfId="15363"/>
    <cellStyle name="Input 2 4 2 2 3 2 2 6" xfId="15364"/>
    <cellStyle name="Input 2 4 2 2 3 2 2 7" xfId="15365"/>
    <cellStyle name="Input 2 4 2 2 3 2 3" xfId="15366"/>
    <cellStyle name="Input 2 4 2 2 3 2 4" xfId="15367"/>
    <cellStyle name="Input 2 4 2 2 3 3" xfId="15368"/>
    <cellStyle name="Input 2 4 2 2 3 3 2" xfId="15369"/>
    <cellStyle name="Input 2 4 2 2 3 3 2 2" xfId="15370"/>
    <cellStyle name="Input 2 4 2 2 3 3 2 3" xfId="15371"/>
    <cellStyle name="Input 2 4 2 2 3 3 2 4" xfId="15372"/>
    <cellStyle name="Input 2 4 2 2 3 3 2 5" xfId="15373"/>
    <cellStyle name="Input 2 4 2 2 3 3 2 6" xfId="15374"/>
    <cellStyle name="Input 2 4 2 2 3 3 2 7" xfId="15375"/>
    <cellStyle name="Input 2 4 2 2 3 3 3" xfId="15376"/>
    <cellStyle name="Input 2 4 2 2 3 3 4" xfId="15377"/>
    <cellStyle name="Input 2 4 2 2 3 4" xfId="15378"/>
    <cellStyle name="Input 2 4 2 2 3 4 2" xfId="15379"/>
    <cellStyle name="Input 2 4 2 2 3 4 2 2" xfId="15380"/>
    <cellStyle name="Input 2 4 2 2 3 4 2 3" xfId="15381"/>
    <cellStyle name="Input 2 4 2 2 3 4 2 4" xfId="15382"/>
    <cellStyle name="Input 2 4 2 2 3 4 2 5" xfId="15383"/>
    <cellStyle name="Input 2 4 2 2 3 4 2 6" xfId="15384"/>
    <cellStyle name="Input 2 4 2 2 3 4 2 7" xfId="15385"/>
    <cellStyle name="Input 2 4 2 2 3 4 3" xfId="15386"/>
    <cellStyle name="Input 2 4 2 2 3 4 4" xfId="15387"/>
    <cellStyle name="Input 2 4 2 2 3 5" xfId="15388"/>
    <cellStyle name="Input 2 4 2 2 3 5 2" xfId="15389"/>
    <cellStyle name="Input 2 4 2 2 3 5 3" xfId="15390"/>
    <cellStyle name="Input 2 4 2 2 3 5 4" xfId="15391"/>
    <cellStyle name="Input 2 4 2 2 3 5 5" xfId="15392"/>
    <cellStyle name="Input 2 4 2 2 3 5 6" xfId="15393"/>
    <cellStyle name="Input 2 4 2 2 3 5 7" xfId="15394"/>
    <cellStyle name="Input 2 4 2 2 3 5 8" xfId="15395"/>
    <cellStyle name="Input 2 4 2 2 3 6" xfId="15396"/>
    <cellStyle name="Input 2 4 2 2 3 6 2" xfId="15397"/>
    <cellStyle name="Input 2 4 2 2 3 6 3" xfId="15398"/>
    <cellStyle name="Input 2 4 2 2 3 6 4" xfId="15399"/>
    <cellStyle name="Input 2 4 2 2 3 6 5" xfId="15400"/>
    <cellStyle name="Input 2 4 2 2 3 6 6" xfId="15401"/>
    <cellStyle name="Input 2 4 2 2 3 6 7" xfId="15402"/>
    <cellStyle name="Input 2 4 2 2 3 7" xfId="15403"/>
    <cellStyle name="Input 2 4 2 2 3 8" xfId="15404"/>
    <cellStyle name="Input 2 4 2 2 3 9" xfId="15405"/>
    <cellStyle name="Input 2 4 2 2 4" xfId="15406"/>
    <cellStyle name="Input 2 4 2 2 4 10" xfId="15407"/>
    <cellStyle name="Input 2 4 2 2 4 2" xfId="15408"/>
    <cellStyle name="Input 2 4 2 2 4 2 2" xfId="15409"/>
    <cellStyle name="Input 2 4 2 2 4 2 2 2" xfId="15410"/>
    <cellStyle name="Input 2 4 2 2 4 2 2 3" xfId="15411"/>
    <cellStyle name="Input 2 4 2 2 4 2 2 4" xfId="15412"/>
    <cellStyle name="Input 2 4 2 2 4 2 2 5" xfId="15413"/>
    <cellStyle name="Input 2 4 2 2 4 2 2 6" xfId="15414"/>
    <cellStyle name="Input 2 4 2 2 4 2 2 7" xfId="15415"/>
    <cellStyle name="Input 2 4 2 2 4 2 3" xfId="15416"/>
    <cellStyle name="Input 2 4 2 2 4 2 4" xfId="15417"/>
    <cellStyle name="Input 2 4 2 2 4 3" xfId="15418"/>
    <cellStyle name="Input 2 4 2 2 4 3 2" xfId="15419"/>
    <cellStyle name="Input 2 4 2 2 4 3 2 2" xfId="15420"/>
    <cellStyle name="Input 2 4 2 2 4 3 2 3" xfId="15421"/>
    <cellStyle name="Input 2 4 2 2 4 3 2 4" xfId="15422"/>
    <cellStyle name="Input 2 4 2 2 4 3 2 5" xfId="15423"/>
    <cellStyle name="Input 2 4 2 2 4 3 2 6" xfId="15424"/>
    <cellStyle name="Input 2 4 2 2 4 3 2 7" xfId="15425"/>
    <cellStyle name="Input 2 4 2 2 4 3 3" xfId="15426"/>
    <cellStyle name="Input 2 4 2 2 4 3 4" xfId="15427"/>
    <cellStyle name="Input 2 4 2 2 4 4" xfId="15428"/>
    <cellStyle name="Input 2 4 2 2 4 4 2" xfId="15429"/>
    <cellStyle name="Input 2 4 2 2 4 4 2 2" xfId="15430"/>
    <cellStyle name="Input 2 4 2 2 4 4 2 3" xfId="15431"/>
    <cellStyle name="Input 2 4 2 2 4 4 2 4" xfId="15432"/>
    <cellStyle name="Input 2 4 2 2 4 4 2 5" xfId="15433"/>
    <cellStyle name="Input 2 4 2 2 4 4 2 6" xfId="15434"/>
    <cellStyle name="Input 2 4 2 2 4 4 2 7" xfId="15435"/>
    <cellStyle name="Input 2 4 2 2 4 4 3" xfId="15436"/>
    <cellStyle name="Input 2 4 2 2 4 4 4" xfId="15437"/>
    <cellStyle name="Input 2 4 2 2 4 5" xfId="15438"/>
    <cellStyle name="Input 2 4 2 2 4 5 2" xfId="15439"/>
    <cellStyle name="Input 2 4 2 2 4 5 3" xfId="15440"/>
    <cellStyle name="Input 2 4 2 2 4 5 4" xfId="15441"/>
    <cellStyle name="Input 2 4 2 2 4 5 5" xfId="15442"/>
    <cellStyle name="Input 2 4 2 2 4 5 6" xfId="15443"/>
    <cellStyle name="Input 2 4 2 2 4 5 7" xfId="15444"/>
    <cellStyle name="Input 2 4 2 2 4 5 8" xfId="15445"/>
    <cellStyle name="Input 2 4 2 2 4 6" xfId="15446"/>
    <cellStyle name="Input 2 4 2 2 4 6 2" xfId="15447"/>
    <cellStyle name="Input 2 4 2 2 4 6 3" xfId="15448"/>
    <cellStyle name="Input 2 4 2 2 4 6 4" xfId="15449"/>
    <cellStyle name="Input 2 4 2 2 4 6 5" xfId="15450"/>
    <cellStyle name="Input 2 4 2 2 4 6 6" xfId="15451"/>
    <cellStyle name="Input 2 4 2 2 4 6 7" xfId="15452"/>
    <cellStyle name="Input 2 4 2 2 4 7" xfId="15453"/>
    <cellStyle name="Input 2 4 2 2 4 8" xfId="15454"/>
    <cellStyle name="Input 2 4 2 2 4 9" xfId="15455"/>
    <cellStyle name="Input 2 4 2 2 5" xfId="15456"/>
    <cellStyle name="Input 2 4 2 2 5 2" xfId="15457"/>
    <cellStyle name="Input 2 4 2 2 5 2 2" xfId="15458"/>
    <cellStyle name="Input 2 4 2 2 5 2 3" xfId="15459"/>
    <cellStyle name="Input 2 4 2 2 5 2 4" xfId="15460"/>
    <cellStyle name="Input 2 4 2 2 5 2 5" xfId="15461"/>
    <cellStyle name="Input 2 4 2 2 5 2 6" xfId="15462"/>
    <cellStyle name="Input 2 4 2 2 5 2 7" xfId="15463"/>
    <cellStyle name="Input 2 4 2 2 5 3" xfId="15464"/>
    <cellStyle name="Input 2 4 2 2 5 4" xfId="15465"/>
    <cellStyle name="Input 2 4 2 2 5 5" xfId="15466"/>
    <cellStyle name="Input 2 4 2 2 6" xfId="15467"/>
    <cellStyle name="Input 2 4 2 2 6 2" xfId="15468"/>
    <cellStyle name="Input 2 4 2 2 6 2 2" xfId="15469"/>
    <cellStyle name="Input 2 4 2 2 6 2 3" xfId="15470"/>
    <cellStyle name="Input 2 4 2 2 6 2 4" xfId="15471"/>
    <cellStyle name="Input 2 4 2 2 6 2 5" xfId="15472"/>
    <cellStyle name="Input 2 4 2 2 6 2 6" xfId="15473"/>
    <cellStyle name="Input 2 4 2 2 6 2 7" xfId="15474"/>
    <cellStyle name="Input 2 4 2 2 6 3" xfId="15475"/>
    <cellStyle name="Input 2 4 2 2 6 4" xfId="15476"/>
    <cellStyle name="Input 2 4 2 2 6 5" xfId="15477"/>
    <cellStyle name="Input 2 4 2 2 7" xfId="15478"/>
    <cellStyle name="Input 2 4 2 2 7 2" xfId="15479"/>
    <cellStyle name="Input 2 4 2 2 7 2 2" xfId="15480"/>
    <cellStyle name="Input 2 4 2 2 7 2 3" xfId="15481"/>
    <cellStyle name="Input 2 4 2 2 7 2 4" xfId="15482"/>
    <cellStyle name="Input 2 4 2 2 7 2 5" xfId="15483"/>
    <cellStyle name="Input 2 4 2 2 7 2 6" xfId="15484"/>
    <cellStyle name="Input 2 4 2 2 7 2 7" xfId="15485"/>
    <cellStyle name="Input 2 4 2 2 7 3" xfId="15486"/>
    <cellStyle name="Input 2 4 2 2 7 4" xfId="15487"/>
    <cellStyle name="Input 2 4 2 2 7 5" xfId="15488"/>
    <cellStyle name="Input 2 4 2 2 8" xfId="15489"/>
    <cellStyle name="Input 2 4 2 2 8 2" xfId="15490"/>
    <cellStyle name="Input 2 4 2 2 8 2 2" xfId="15491"/>
    <cellStyle name="Input 2 4 2 2 8 2 3" xfId="15492"/>
    <cellStyle name="Input 2 4 2 2 8 2 4" xfId="15493"/>
    <cellStyle name="Input 2 4 2 2 8 2 5" xfId="15494"/>
    <cellStyle name="Input 2 4 2 2 8 2 6" xfId="15495"/>
    <cellStyle name="Input 2 4 2 2 8 2 7" xfId="15496"/>
    <cellStyle name="Input 2 4 2 2 8 3" xfId="15497"/>
    <cellStyle name="Input 2 4 2 2 8 4" xfId="15498"/>
    <cellStyle name="Input 2 4 2 2 8 5" xfId="15499"/>
    <cellStyle name="Input 2 4 2 2 9" xfId="15500"/>
    <cellStyle name="Input 2 4 2 2 9 2" xfId="15501"/>
    <cellStyle name="Input 2 4 2 2 9 3" xfId="15502"/>
    <cellStyle name="Input 2 4 2 2 9 4" xfId="15503"/>
    <cellStyle name="Input 2 4 2 2 9 5" xfId="15504"/>
    <cellStyle name="Input 2 4 2 2 9 6" xfId="15505"/>
    <cellStyle name="Input 2 4 2 2 9 7" xfId="15506"/>
    <cellStyle name="Input 2 4 2 2 9 8" xfId="15507"/>
    <cellStyle name="Input 2 4 2 3" xfId="15508"/>
    <cellStyle name="Input 2 4 2 3 10" xfId="15509"/>
    <cellStyle name="Input 2 4 2 3 10 2" xfId="15510"/>
    <cellStyle name="Input 2 4 2 3 10 3" xfId="15511"/>
    <cellStyle name="Input 2 4 2 3 10 4" xfId="15512"/>
    <cellStyle name="Input 2 4 2 3 10 5" xfId="15513"/>
    <cellStyle name="Input 2 4 2 3 11" xfId="15514"/>
    <cellStyle name="Input 2 4 2 3 11 2" xfId="15515"/>
    <cellStyle name="Input 2 4 2 3 11 3" xfId="15516"/>
    <cellStyle name="Input 2 4 2 3 11 4" xfId="15517"/>
    <cellStyle name="Input 2 4 2 3 11 5" xfId="15518"/>
    <cellStyle name="Input 2 4 2 3 12" xfId="15519"/>
    <cellStyle name="Input 2 4 2 3 12 2" xfId="15520"/>
    <cellStyle name="Input 2 4 2 3 12 3" xfId="15521"/>
    <cellStyle name="Input 2 4 2 3 12 4" xfId="15522"/>
    <cellStyle name="Input 2 4 2 3 12 5" xfId="15523"/>
    <cellStyle name="Input 2 4 2 3 13" xfId="15524"/>
    <cellStyle name="Input 2 4 2 3 13 2" xfId="15525"/>
    <cellStyle name="Input 2 4 2 3 13 3" xfId="15526"/>
    <cellStyle name="Input 2 4 2 3 13 4" xfId="15527"/>
    <cellStyle name="Input 2 4 2 3 13 5" xfId="15528"/>
    <cellStyle name="Input 2 4 2 3 14" xfId="15529"/>
    <cellStyle name="Input 2 4 2 3 14 2" xfId="15530"/>
    <cellStyle name="Input 2 4 2 3 14 3" xfId="15531"/>
    <cellStyle name="Input 2 4 2 3 14 4" xfId="15532"/>
    <cellStyle name="Input 2 4 2 3 14 5" xfId="15533"/>
    <cellStyle name="Input 2 4 2 3 15" xfId="15534"/>
    <cellStyle name="Input 2 4 2 3 15 2" xfId="15535"/>
    <cellStyle name="Input 2 4 2 3 15 3" xfId="15536"/>
    <cellStyle name="Input 2 4 2 3 15 4" xfId="15537"/>
    <cellStyle name="Input 2 4 2 3 15 5" xfId="15538"/>
    <cellStyle name="Input 2 4 2 3 16" xfId="15539"/>
    <cellStyle name="Input 2 4 2 3 16 2" xfId="15540"/>
    <cellStyle name="Input 2 4 2 3 16 3" xfId="15541"/>
    <cellStyle name="Input 2 4 2 3 16 4" xfId="15542"/>
    <cellStyle name="Input 2 4 2 3 16 5" xfId="15543"/>
    <cellStyle name="Input 2 4 2 3 17" xfId="15544"/>
    <cellStyle name="Input 2 4 2 3 17 2" xfId="15545"/>
    <cellStyle name="Input 2 4 2 3 17 3" xfId="15546"/>
    <cellStyle name="Input 2 4 2 3 17 4" xfId="15547"/>
    <cellStyle name="Input 2 4 2 3 17 5" xfId="15548"/>
    <cellStyle name="Input 2 4 2 3 18" xfId="15549"/>
    <cellStyle name="Input 2 4 2 3 2" xfId="15550"/>
    <cellStyle name="Input 2 4 2 3 2 10" xfId="15551"/>
    <cellStyle name="Input 2 4 2 3 2 2" xfId="15552"/>
    <cellStyle name="Input 2 4 2 3 2 2 2" xfId="15553"/>
    <cellStyle name="Input 2 4 2 3 2 2 2 2" xfId="15554"/>
    <cellStyle name="Input 2 4 2 3 2 2 2 3" xfId="15555"/>
    <cellStyle name="Input 2 4 2 3 2 2 2 4" xfId="15556"/>
    <cellStyle name="Input 2 4 2 3 2 2 2 5" xfId="15557"/>
    <cellStyle name="Input 2 4 2 3 2 2 2 6" xfId="15558"/>
    <cellStyle name="Input 2 4 2 3 2 2 2 7" xfId="15559"/>
    <cellStyle name="Input 2 4 2 3 2 2 3" xfId="15560"/>
    <cellStyle name="Input 2 4 2 3 2 2 4" xfId="15561"/>
    <cellStyle name="Input 2 4 2 3 2 3" xfId="15562"/>
    <cellStyle name="Input 2 4 2 3 2 3 2" xfId="15563"/>
    <cellStyle name="Input 2 4 2 3 2 3 2 2" xfId="15564"/>
    <cellStyle name="Input 2 4 2 3 2 3 2 3" xfId="15565"/>
    <cellStyle name="Input 2 4 2 3 2 3 2 4" xfId="15566"/>
    <cellStyle name="Input 2 4 2 3 2 3 2 5" xfId="15567"/>
    <cellStyle name="Input 2 4 2 3 2 3 2 6" xfId="15568"/>
    <cellStyle name="Input 2 4 2 3 2 3 2 7" xfId="15569"/>
    <cellStyle name="Input 2 4 2 3 2 3 3" xfId="15570"/>
    <cellStyle name="Input 2 4 2 3 2 3 4" xfId="15571"/>
    <cellStyle name="Input 2 4 2 3 2 4" xfId="15572"/>
    <cellStyle name="Input 2 4 2 3 2 4 2" xfId="15573"/>
    <cellStyle name="Input 2 4 2 3 2 4 2 2" xfId="15574"/>
    <cellStyle name="Input 2 4 2 3 2 4 2 3" xfId="15575"/>
    <cellStyle name="Input 2 4 2 3 2 4 2 4" xfId="15576"/>
    <cellStyle name="Input 2 4 2 3 2 4 2 5" xfId="15577"/>
    <cellStyle name="Input 2 4 2 3 2 4 2 6" xfId="15578"/>
    <cellStyle name="Input 2 4 2 3 2 4 2 7" xfId="15579"/>
    <cellStyle name="Input 2 4 2 3 2 4 3" xfId="15580"/>
    <cellStyle name="Input 2 4 2 3 2 4 4" xfId="15581"/>
    <cellStyle name="Input 2 4 2 3 2 5" xfId="15582"/>
    <cellStyle name="Input 2 4 2 3 2 5 2" xfId="15583"/>
    <cellStyle name="Input 2 4 2 3 2 5 3" xfId="15584"/>
    <cellStyle name="Input 2 4 2 3 2 5 4" xfId="15585"/>
    <cellStyle name="Input 2 4 2 3 2 5 5" xfId="15586"/>
    <cellStyle name="Input 2 4 2 3 2 5 6" xfId="15587"/>
    <cellStyle name="Input 2 4 2 3 2 5 7" xfId="15588"/>
    <cellStyle name="Input 2 4 2 3 2 5 8" xfId="15589"/>
    <cellStyle name="Input 2 4 2 3 2 6" xfId="15590"/>
    <cellStyle name="Input 2 4 2 3 2 6 2" xfId="15591"/>
    <cellStyle name="Input 2 4 2 3 2 6 3" xfId="15592"/>
    <cellStyle name="Input 2 4 2 3 2 6 4" xfId="15593"/>
    <cellStyle name="Input 2 4 2 3 2 6 5" xfId="15594"/>
    <cellStyle name="Input 2 4 2 3 2 6 6" xfId="15595"/>
    <cellStyle name="Input 2 4 2 3 2 6 7" xfId="15596"/>
    <cellStyle name="Input 2 4 2 3 2 7" xfId="15597"/>
    <cellStyle name="Input 2 4 2 3 2 8" xfId="15598"/>
    <cellStyle name="Input 2 4 2 3 2 9" xfId="15599"/>
    <cellStyle name="Input 2 4 2 3 3" xfId="15600"/>
    <cellStyle name="Input 2 4 2 3 3 2" xfId="15601"/>
    <cellStyle name="Input 2 4 2 3 3 2 2" xfId="15602"/>
    <cellStyle name="Input 2 4 2 3 3 2 3" xfId="15603"/>
    <cellStyle name="Input 2 4 2 3 3 2 4" xfId="15604"/>
    <cellStyle name="Input 2 4 2 3 3 2 5" xfId="15605"/>
    <cellStyle name="Input 2 4 2 3 3 2 6" xfId="15606"/>
    <cellStyle name="Input 2 4 2 3 3 2 7" xfId="15607"/>
    <cellStyle name="Input 2 4 2 3 3 3" xfId="15608"/>
    <cellStyle name="Input 2 4 2 3 3 4" xfId="15609"/>
    <cellStyle name="Input 2 4 2 3 3 5" xfId="15610"/>
    <cellStyle name="Input 2 4 2 3 4" xfId="15611"/>
    <cellStyle name="Input 2 4 2 3 4 2" xfId="15612"/>
    <cellStyle name="Input 2 4 2 3 4 2 2" xfId="15613"/>
    <cellStyle name="Input 2 4 2 3 4 2 3" xfId="15614"/>
    <cellStyle name="Input 2 4 2 3 4 2 4" xfId="15615"/>
    <cellStyle name="Input 2 4 2 3 4 2 5" xfId="15616"/>
    <cellStyle name="Input 2 4 2 3 4 2 6" xfId="15617"/>
    <cellStyle name="Input 2 4 2 3 4 2 7" xfId="15618"/>
    <cellStyle name="Input 2 4 2 3 4 3" xfId="15619"/>
    <cellStyle name="Input 2 4 2 3 4 4" xfId="15620"/>
    <cellStyle name="Input 2 4 2 3 4 5" xfId="15621"/>
    <cellStyle name="Input 2 4 2 3 5" xfId="15622"/>
    <cellStyle name="Input 2 4 2 3 5 2" xfId="15623"/>
    <cellStyle name="Input 2 4 2 3 5 2 2" xfId="15624"/>
    <cellStyle name="Input 2 4 2 3 5 2 3" xfId="15625"/>
    <cellStyle name="Input 2 4 2 3 5 2 4" xfId="15626"/>
    <cellStyle name="Input 2 4 2 3 5 2 5" xfId="15627"/>
    <cellStyle name="Input 2 4 2 3 5 2 6" xfId="15628"/>
    <cellStyle name="Input 2 4 2 3 5 2 7" xfId="15629"/>
    <cellStyle name="Input 2 4 2 3 5 3" xfId="15630"/>
    <cellStyle name="Input 2 4 2 3 5 4" xfId="15631"/>
    <cellStyle name="Input 2 4 2 3 5 5" xfId="15632"/>
    <cellStyle name="Input 2 4 2 3 6" xfId="15633"/>
    <cellStyle name="Input 2 4 2 3 6 2" xfId="15634"/>
    <cellStyle name="Input 2 4 2 3 6 3" xfId="15635"/>
    <cellStyle name="Input 2 4 2 3 6 4" xfId="15636"/>
    <cellStyle name="Input 2 4 2 3 6 5" xfId="15637"/>
    <cellStyle name="Input 2 4 2 3 6 6" xfId="15638"/>
    <cellStyle name="Input 2 4 2 3 6 7" xfId="15639"/>
    <cellStyle name="Input 2 4 2 3 6 8" xfId="15640"/>
    <cellStyle name="Input 2 4 2 3 7" xfId="15641"/>
    <cellStyle name="Input 2 4 2 3 7 2" xfId="15642"/>
    <cellStyle name="Input 2 4 2 3 7 3" xfId="15643"/>
    <cellStyle name="Input 2 4 2 3 7 4" xfId="15644"/>
    <cellStyle name="Input 2 4 2 3 7 5" xfId="15645"/>
    <cellStyle name="Input 2 4 2 3 7 6" xfId="15646"/>
    <cellStyle name="Input 2 4 2 3 7 7" xfId="15647"/>
    <cellStyle name="Input 2 4 2 3 8" xfId="15648"/>
    <cellStyle name="Input 2 4 2 3 8 2" xfId="15649"/>
    <cellStyle name="Input 2 4 2 3 8 3" xfId="15650"/>
    <cellStyle name="Input 2 4 2 3 8 4" xfId="15651"/>
    <cellStyle name="Input 2 4 2 3 8 5" xfId="15652"/>
    <cellStyle name="Input 2 4 2 3 9" xfId="15653"/>
    <cellStyle name="Input 2 4 2 3 9 2" xfId="15654"/>
    <cellStyle name="Input 2 4 2 3 9 3" xfId="15655"/>
    <cellStyle name="Input 2 4 2 3 9 4" xfId="15656"/>
    <cellStyle name="Input 2 4 2 3 9 5" xfId="15657"/>
    <cellStyle name="Input 2 4 2 4" xfId="15658"/>
    <cellStyle name="Input 2 4 2 4 10" xfId="15659"/>
    <cellStyle name="Input 2 4 2 4 2" xfId="15660"/>
    <cellStyle name="Input 2 4 2 4 2 2" xfId="15661"/>
    <cellStyle name="Input 2 4 2 4 2 2 2" xfId="15662"/>
    <cellStyle name="Input 2 4 2 4 2 2 3" xfId="15663"/>
    <cellStyle name="Input 2 4 2 4 2 2 4" xfId="15664"/>
    <cellStyle name="Input 2 4 2 4 2 2 5" xfId="15665"/>
    <cellStyle name="Input 2 4 2 4 2 2 6" xfId="15666"/>
    <cellStyle name="Input 2 4 2 4 2 2 7" xfId="15667"/>
    <cellStyle name="Input 2 4 2 4 2 3" xfId="15668"/>
    <cellStyle name="Input 2 4 2 4 2 4" xfId="15669"/>
    <cellStyle name="Input 2 4 2 4 3" xfId="15670"/>
    <cellStyle name="Input 2 4 2 4 3 2" xfId="15671"/>
    <cellStyle name="Input 2 4 2 4 3 2 2" xfId="15672"/>
    <cellStyle name="Input 2 4 2 4 3 2 3" xfId="15673"/>
    <cellStyle name="Input 2 4 2 4 3 2 4" xfId="15674"/>
    <cellStyle name="Input 2 4 2 4 3 2 5" xfId="15675"/>
    <cellStyle name="Input 2 4 2 4 3 2 6" xfId="15676"/>
    <cellStyle name="Input 2 4 2 4 3 2 7" xfId="15677"/>
    <cellStyle name="Input 2 4 2 4 3 3" xfId="15678"/>
    <cellStyle name="Input 2 4 2 4 3 4" xfId="15679"/>
    <cellStyle name="Input 2 4 2 4 4" xfId="15680"/>
    <cellStyle name="Input 2 4 2 4 4 2" xfId="15681"/>
    <cellStyle name="Input 2 4 2 4 4 2 2" xfId="15682"/>
    <cellStyle name="Input 2 4 2 4 4 2 3" xfId="15683"/>
    <cellStyle name="Input 2 4 2 4 4 2 4" xfId="15684"/>
    <cellStyle name="Input 2 4 2 4 4 2 5" xfId="15685"/>
    <cellStyle name="Input 2 4 2 4 4 2 6" xfId="15686"/>
    <cellStyle name="Input 2 4 2 4 4 2 7" xfId="15687"/>
    <cellStyle name="Input 2 4 2 4 4 3" xfId="15688"/>
    <cellStyle name="Input 2 4 2 4 4 4" xfId="15689"/>
    <cellStyle name="Input 2 4 2 4 5" xfId="15690"/>
    <cellStyle name="Input 2 4 2 4 5 2" xfId="15691"/>
    <cellStyle name="Input 2 4 2 4 5 3" xfId="15692"/>
    <cellStyle name="Input 2 4 2 4 5 4" xfId="15693"/>
    <cellStyle name="Input 2 4 2 4 5 5" xfId="15694"/>
    <cellStyle name="Input 2 4 2 4 5 6" xfId="15695"/>
    <cellStyle name="Input 2 4 2 4 5 7" xfId="15696"/>
    <cellStyle name="Input 2 4 2 4 5 8" xfId="15697"/>
    <cellStyle name="Input 2 4 2 4 6" xfId="15698"/>
    <cellStyle name="Input 2 4 2 4 6 2" xfId="15699"/>
    <cellStyle name="Input 2 4 2 4 6 3" xfId="15700"/>
    <cellStyle name="Input 2 4 2 4 6 4" xfId="15701"/>
    <cellStyle name="Input 2 4 2 4 6 5" xfId="15702"/>
    <cellStyle name="Input 2 4 2 4 6 6" xfId="15703"/>
    <cellStyle name="Input 2 4 2 4 6 7" xfId="15704"/>
    <cellStyle name="Input 2 4 2 4 7" xfId="15705"/>
    <cellStyle name="Input 2 4 2 4 8" xfId="15706"/>
    <cellStyle name="Input 2 4 2 4 9" xfId="15707"/>
    <cellStyle name="Input 2 4 2 5" xfId="15708"/>
    <cellStyle name="Input 2 4 2 5 10" xfId="15709"/>
    <cellStyle name="Input 2 4 2 5 2" xfId="15710"/>
    <cellStyle name="Input 2 4 2 5 2 2" xfId="15711"/>
    <cellStyle name="Input 2 4 2 5 2 2 2" xfId="15712"/>
    <cellStyle name="Input 2 4 2 5 2 2 3" xfId="15713"/>
    <cellStyle name="Input 2 4 2 5 2 2 4" xfId="15714"/>
    <cellStyle name="Input 2 4 2 5 2 2 5" xfId="15715"/>
    <cellStyle name="Input 2 4 2 5 2 2 6" xfId="15716"/>
    <cellStyle name="Input 2 4 2 5 2 2 7" xfId="15717"/>
    <cellStyle name="Input 2 4 2 5 2 3" xfId="15718"/>
    <cellStyle name="Input 2 4 2 5 2 4" xfId="15719"/>
    <cellStyle name="Input 2 4 2 5 3" xfId="15720"/>
    <cellStyle name="Input 2 4 2 5 3 2" xfId="15721"/>
    <cellStyle name="Input 2 4 2 5 3 2 2" xfId="15722"/>
    <cellStyle name="Input 2 4 2 5 3 2 3" xfId="15723"/>
    <cellStyle name="Input 2 4 2 5 3 2 4" xfId="15724"/>
    <cellStyle name="Input 2 4 2 5 3 2 5" xfId="15725"/>
    <cellStyle name="Input 2 4 2 5 3 2 6" xfId="15726"/>
    <cellStyle name="Input 2 4 2 5 3 2 7" xfId="15727"/>
    <cellStyle name="Input 2 4 2 5 3 3" xfId="15728"/>
    <cellStyle name="Input 2 4 2 5 3 4" xfId="15729"/>
    <cellStyle name="Input 2 4 2 5 4" xfId="15730"/>
    <cellStyle name="Input 2 4 2 5 4 2" xfId="15731"/>
    <cellStyle name="Input 2 4 2 5 4 2 2" xfId="15732"/>
    <cellStyle name="Input 2 4 2 5 4 2 3" xfId="15733"/>
    <cellStyle name="Input 2 4 2 5 4 2 4" xfId="15734"/>
    <cellStyle name="Input 2 4 2 5 4 2 5" xfId="15735"/>
    <cellStyle name="Input 2 4 2 5 4 2 6" xfId="15736"/>
    <cellStyle name="Input 2 4 2 5 4 2 7" xfId="15737"/>
    <cellStyle name="Input 2 4 2 5 4 3" xfId="15738"/>
    <cellStyle name="Input 2 4 2 5 4 4" xfId="15739"/>
    <cellStyle name="Input 2 4 2 5 5" xfId="15740"/>
    <cellStyle name="Input 2 4 2 5 5 2" xfId="15741"/>
    <cellStyle name="Input 2 4 2 5 5 3" xfId="15742"/>
    <cellStyle name="Input 2 4 2 5 5 4" xfId="15743"/>
    <cellStyle name="Input 2 4 2 5 5 5" xfId="15744"/>
    <cellStyle name="Input 2 4 2 5 5 6" xfId="15745"/>
    <cellStyle name="Input 2 4 2 5 5 7" xfId="15746"/>
    <cellStyle name="Input 2 4 2 5 5 8" xfId="15747"/>
    <cellStyle name="Input 2 4 2 5 6" xfId="15748"/>
    <cellStyle name="Input 2 4 2 5 6 2" xfId="15749"/>
    <cellStyle name="Input 2 4 2 5 6 3" xfId="15750"/>
    <cellStyle name="Input 2 4 2 5 6 4" xfId="15751"/>
    <cellStyle name="Input 2 4 2 5 6 5" xfId="15752"/>
    <cellStyle name="Input 2 4 2 5 6 6" xfId="15753"/>
    <cellStyle name="Input 2 4 2 5 6 7" xfId="15754"/>
    <cellStyle name="Input 2 4 2 5 7" xfId="15755"/>
    <cellStyle name="Input 2 4 2 5 8" xfId="15756"/>
    <cellStyle name="Input 2 4 2 5 9" xfId="15757"/>
    <cellStyle name="Input 2 4 2 6" xfId="15758"/>
    <cellStyle name="Input 2 4 2 6 2" xfId="15759"/>
    <cellStyle name="Input 2 4 2 6 2 2" xfId="15760"/>
    <cellStyle name="Input 2 4 2 6 2 3" xfId="15761"/>
    <cellStyle name="Input 2 4 2 6 2 4" xfId="15762"/>
    <cellStyle name="Input 2 4 2 6 2 5" xfId="15763"/>
    <cellStyle name="Input 2 4 2 6 2 6" xfId="15764"/>
    <cellStyle name="Input 2 4 2 6 2 7" xfId="15765"/>
    <cellStyle name="Input 2 4 2 6 3" xfId="15766"/>
    <cellStyle name="Input 2 4 2 6 4" xfId="15767"/>
    <cellStyle name="Input 2 4 2 6 5" xfId="15768"/>
    <cellStyle name="Input 2 4 2 7" xfId="15769"/>
    <cellStyle name="Input 2 4 2 7 2" xfId="15770"/>
    <cellStyle name="Input 2 4 2 7 2 2" xfId="15771"/>
    <cellStyle name="Input 2 4 2 7 2 3" xfId="15772"/>
    <cellStyle name="Input 2 4 2 7 2 4" xfId="15773"/>
    <cellStyle name="Input 2 4 2 7 2 5" xfId="15774"/>
    <cellStyle name="Input 2 4 2 7 2 6" xfId="15775"/>
    <cellStyle name="Input 2 4 2 7 2 7" xfId="15776"/>
    <cellStyle name="Input 2 4 2 7 3" xfId="15777"/>
    <cellStyle name="Input 2 4 2 7 4" xfId="15778"/>
    <cellStyle name="Input 2 4 2 7 5" xfId="15779"/>
    <cellStyle name="Input 2 4 2 8" xfId="15780"/>
    <cellStyle name="Input 2 4 2 8 2" xfId="15781"/>
    <cellStyle name="Input 2 4 2 8 2 2" xfId="15782"/>
    <cellStyle name="Input 2 4 2 8 2 3" xfId="15783"/>
    <cellStyle name="Input 2 4 2 8 2 4" xfId="15784"/>
    <cellStyle name="Input 2 4 2 8 2 5" xfId="15785"/>
    <cellStyle name="Input 2 4 2 8 2 6" xfId="15786"/>
    <cellStyle name="Input 2 4 2 8 2 7" xfId="15787"/>
    <cellStyle name="Input 2 4 2 8 3" xfId="15788"/>
    <cellStyle name="Input 2 4 2 8 4" xfId="15789"/>
    <cellStyle name="Input 2 4 2 8 5" xfId="15790"/>
    <cellStyle name="Input 2 4 2 9" xfId="15791"/>
    <cellStyle name="Input 2 4 2 9 2" xfId="15792"/>
    <cellStyle name="Input 2 4 2 9 2 2" xfId="15793"/>
    <cellStyle name="Input 2 4 2 9 2 3" xfId="15794"/>
    <cellStyle name="Input 2 4 2 9 2 4" xfId="15795"/>
    <cellStyle name="Input 2 4 2 9 2 5" xfId="15796"/>
    <cellStyle name="Input 2 4 2 9 2 6" xfId="15797"/>
    <cellStyle name="Input 2 4 2 9 2 7" xfId="15798"/>
    <cellStyle name="Input 2 4 2 9 3" xfId="15799"/>
    <cellStyle name="Input 2 4 2 9 4" xfId="15800"/>
    <cellStyle name="Input 2 4 2 9 5" xfId="15801"/>
    <cellStyle name="Input 2 4 20" xfId="15802"/>
    <cellStyle name="Input 2 4 3" xfId="15803"/>
    <cellStyle name="Input 2 4 3 10" xfId="15804"/>
    <cellStyle name="Input 2 4 3 10 2" xfId="15805"/>
    <cellStyle name="Input 2 4 3 10 3" xfId="15806"/>
    <cellStyle name="Input 2 4 3 10 4" xfId="15807"/>
    <cellStyle name="Input 2 4 3 10 5" xfId="15808"/>
    <cellStyle name="Input 2 4 3 10 6" xfId="15809"/>
    <cellStyle name="Input 2 4 3 10 7" xfId="15810"/>
    <cellStyle name="Input 2 4 3 10 8" xfId="15811"/>
    <cellStyle name="Input 2 4 3 11" xfId="15812"/>
    <cellStyle name="Input 2 4 3 11 2" xfId="15813"/>
    <cellStyle name="Input 2 4 3 11 3" xfId="15814"/>
    <cellStyle name="Input 2 4 3 11 4" xfId="15815"/>
    <cellStyle name="Input 2 4 3 11 5" xfId="15816"/>
    <cellStyle name="Input 2 4 3 11 6" xfId="15817"/>
    <cellStyle name="Input 2 4 3 11 7" xfId="15818"/>
    <cellStyle name="Input 2 4 3 12" xfId="15819"/>
    <cellStyle name="Input 2 4 3 12 2" xfId="15820"/>
    <cellStyle name="Input 2 4 3 12 3" xfId="15821"/>
    <cellStyle name="Input 2 4 3 12 4" xfId="15822"/>
    <cellStyle name="Input 2 4 3 12 5" xfId="15823"/>
    <cellStyle name="Input 2 4 3 13" xfId="15824"/>
    <cellStyle name="Input 2 4 3 13 2" xfId="15825"/>
    <cellStyle name="Input 2 4 3 13 3" xfId="15826"/>
    <cellStyle name="Input 2 4 3 13 4" xfId="15827"/>
    <cellStyle name="Input 2 4 3 13 5" xfId="15828"/>
    <cellStyle name="Input 2 4 3 14" xfId="15829"/>
    <cellStyle name="Input 2 4 3 14 2" xfId="15830"/>
    <cellStyle name="Input 2 4 3 14 3" xfId="15831"/>
    <cellStyle name="Input 2 4 3 14 4" xfId="15832"/>
    <cellStyle name="Input 2 4 3 14 5" xfId="15833"/>
    <cellStyle name="Input 2 4 3 15" xfId="15834"/>
    <cellStyle name="Input 2 4 3 15 2" xfId="15835"/>
    <cellStyle name="Input 2 4 3 15 3" xfId="15836"/>
    <cellStyle name="Input 2 4 3 15 4" xfId="15837"/>
    <cellStyle name="Input 2 4 3 15 5" xfId="15838"/>
    <cellStyle name="Input 2 4 3 16" xfId="15839"/>
    <cellStyle name="Input 2 4 3 17" xfId="15840"/>
    <cellStyle name="Input 2 4 3 18" xfId="15841"/>
    <cellStyle name="Input 2 4 3 2" xfId="15842"/>
    <cellStyle name="Input 2 4 3 2 10" xfId="15843"/>
    <cellStyle name="Input 2 4 3 2 10 2" xfId="15844"/>
    <cellStyle name="Input 2 4 3 2 10 3" xfId="15845"/>
    <cellStyle name="Input 2 4 3 2 10 4" xfId="15846"/>
    <cellStyle name="Input 2 4 3 2 10 5" xfId="15847"/>
    <cellStyle name="Input 2 4 3 2 10 6" xfId="15848"/>
    <cellStyle name="Input 2 4 3 2 10 7" xfId="15849"/>
    <cellStyle name="Input 2 4 3 2 11" xfId="15850"/>
    <cellStyle name="Input 2 4 3 2 11 2" xfId="15851"/>
    <cellStyle name="Input 2 4 3 2 11 3" xfId="15852"/>
    <cellStyle name="Input 2 4 3 2 11 4" xfId="15853"/>
    <cellStyle name="Input 2 4 3 2 11 5" xfId="15854"/>
    <cellStyle name="Input 2 4 3 2 12" xfId="15855"/>
    <cellStyle name="Input 2 4 3 2 12 2" xfId="15856"/>
    <cellStyle name="Input 2 4 3 2 12 3" xfId="15857"/>
    <cellStyle name="Input 2 4 3 2 12 4" xfId="15858"/>
    <cellStyle name="Input 2 4 3 2 12 5" xfId="15859"/>
    <cellStyle name="Input 2 4 3 2 13" xfId="15860"/>
    <cellStyle name="Input 2 4 3 2 13 2" xfId="15861"/>
    <cellStyle name="Input 2 4 3 2 13 3" xfId="15862"/>
    <cellStyle name="Input 2 4 3 2 13 4" xfId="15863"/>
    <cellStyle name="Input 2 4 3 2 13 5" xfId="15864"/>
    <cellStyle name="Input 2 4 3 2 14" xfId="15865"/>
    <cellStyle name="Input 2 4 3 2 14 2" xfId="15866"/>
    <cellStyle name="Input 2 4 3 2 14 3" xfId="15867"/>
    <cellStyle name="Input 2 4 3 2 14 4" xfId="15868"/>
    <cellStyle name="Input 2 4 3 2 14 5" xfId="15869"/>
    <cellStyle name="Input 2 4 3 2 15" xfId="15870"/>
    <cellStyle name="Input 2 4 3 2 15 2" xfId="15871"/>
    <cellStyle name="Input 2 4 3 2 15 3" xfId="15872"/>
    <cellStyle name="Input 2 4 3 2 15 4" xfId="15873"/>
    <cellStyle name="Input 2 4 3 2 15 5" xfId="15874"/>
    <cellStyle name="Input 2 4 3 2 16" xfId="15875"/>
    <cellStyle name="Input 2 4 3 2 16 2" xfId="15876"/>
    <cellStyle name="Input 2 4 3 2 16 3" xfId="15877"/>
    <cellStyle name="Input 2 4 3 2 16 4" xfId="15878"/>
    <cellStyle name="Input 2 4 3 2 16 5" xfId="15879"/>
    <cellStyle name="Input 2 4 3 2 17" xfId="15880"/>
    <cellStyle name="Input 2 4 3 2 17 2" xfId="15881"/>
    <cellStyle name="Input 2 4 3 2 17 3" xfId="15882"/>
    <cellStyle name="Input 2 4 3 2 17 4" xfId="15883"/>
    <cellStyle name="Input 2 4 3 2 17 5" xfId="15884"/>
    <cellStyle name="Input 2 4 3 2 18" xfId="15885"/>
    <cellStyle name="Input 2 4 3 2 2" xfId="15886"/>
    <cellStyle name="Input 2 4 3 2 2 10" xfId="15887"/>
    <cellStyle name="Input 2 4 3 2 2 10 2" xfId="15888"/>
    <cellStyle name="Input 2 4 3 2 2 10 3" xfId="15889"/>
    <cellStyle name="Input 2 4 3 2 2 10 4" xfId="15890"/>
    <cellStyle name="Input 2 4 3 2 2 10 5" xfId="15891"/>
    <cellStyle name="Input 2 4 3 2 2 11" xfId="15892"/>
    <cellStyle name="Input 2 4 3 2 2 11 2" xfId="15893"/>
    <cellStyle name="Input 2 4 3 2 2 11 3" xfId="15894"/>
    <cellStyle name="Input 2 4 3 2 2 11 4" xfId="15895"/>
    <cellStyle name="Input 2 4 3 2 2 11 5" xfId="15896"/>
    <cellStyle name="Input 2 4 3 2 2 12" xfId="15897"/>
    <cellStyle name="Input 2 4 3 2 2 12 2" xfId="15898"/>
    <cellStyle name="Input 2 4 3 2 2 12 3" xfId="15899"/>
    <cellStyle name="Input 2 4 3 2 2 12 4" xfId="15900"/>
    <cellStyle name="Input 2 4 3 2 2 12 5" xfId="15901"/>
    <cellStyle name="Input 2 4 3 2 2 13" xfId="15902"/>
    <cellStyle name="Input 2 4 3 2 2 13 2" xfId="15903"/>
    <cellStyle name="Input 2 4 3 2 2 13 3" xfId="15904"/>
    <cellStyle name="Input 2 4 3 2 2 13 4" xfId="15905"/>
    <cellStyle name="Input 2 4 3 2 2 13 5" xfId="15906"/>
    <cellStyle name="Input 2 4 3 2 2 14" xfId="15907"/>
    <cellStyle name="Input 2 4 3 2 2 14 2" xfId="15908"/>
    <cellStyle name="Input 2 4 3 2 2 14 3" xfId="15909"/>
    <cellStyle name="Input 2 4 3 2 2 14 4" xfId="15910"/>
    <cellStyle name="Input 2 4 3 2 2 14 5" xfId="15911"/>
    <cellStyle name="Input 2 4 3 2 2 15" xfId="15912"/>
    <cellStyle name="Input 2 4 3 2 2 15 2" xfId="15913"/>
    <cellStyle name="Input 2 4 3 2 2 15 3" xfId="15914"/>
    <cellStyle name="Input 2 4 3 2 2 15 4" xfId="15915"/>
    <cellStyle name="Input 2 4 3 2 2 15 5" xfId="15916"/>
    <cellStyle name="Input 2 4 3 2 2 16" xfId="15917"/>
    <cellStyle name="Input 2 4 3 2 2 16 2" xfId="15918"/>
    <cellStyle name="Input 2 4 3 2 2 16 3" xfId="15919"/>
    <cellStyle name="Input 2 4 3 2 2 16 4" xfId="15920"/>
    <cellStyle name="Input 2 4 3 2 2 16 5" xfId="15921"/>
    <cellStyle name="Input 2 4 3 2 2 17" xfId="15922"/>
    <cellStyle name="Input 2 4 3 2 2 17 2" xfId="15923"/>
    <cellStyle name="Input 2 4 3 2 2 17 3" xfId="15924"/>
    <cellStyle name="Input 2 4 3 2 2 17 4" xfId="15925"/>
    <cellStyle name="Input 2 4 3 2 2 17 5" xfId="15926"/>
    <cellStyle name="Input 2 4 3 2 2 18" xfId="15927"/>
    <cellStyle name="Input 2 4 3 2 2 2" xfId="15928"/>
    <cellStyle name="Input 2 4 3 2 2 2 10" xfId="15929"/>
    <cellStyle name="Input 2 4 3 2 2 2 2" xfId="15930"/>
    <cellStyle name="Input 2 4 3 2 2 2 2 2" xfId="15931"/>
    <cellStyle name="Input 2 4 3 2 2 2 2 2 2" xfId="15932"/>
    <cellStyle name="Input 2 4 3 2 2 2 2 2 3" xfId="15933"/>
    <cellStyle name="Input 2 4 3 2 2 2 2 2 4" xfId="15934"/>
    <cellStyle name="Input 2 4 3 2 2 2 2 2 5" xfId="15935"/>
    <cellStyle name="Input 2 4 3 2 2 2 2 2 6" xfId="15936"/>
    <cellStyle name="Input 2 4 3 2 2 2 2 2 7" xfId="15937"/>
    <cellStyle name="Input 2 4 3 2 2 2 2 3" xfId="15938"/>
    <cellStyle name="Input 2 4 3 2 2 2 2 4" xfId="15939"/>
    <cellStyle name="Input 2 4 3 2 2 2 3" xfId="15940"/>
    <cellStyle name="Input 2 4 3 2 2 2 3 2" xfId="15941"/>
    <cellStyle name="Input 2 4 3 2 2 2 3 2 2" xfId="15942"/>
    <cellStyle name="Input 2 4 3 2 2 2 3 2 3" xfId="15943"/>
    <cellStyle name="Input 2 4 3 2 2 2 3 2 4" xfId="15944"/>
    <cellStyle name="Input 2 4 3 2 2 2 3 2 5" xfId="15945"/>
    <cellStyle name="Input 2 4 3 2 2 2 3 2 6" xfId="15946"/>
    <cellStyle name="Input 2 4 3 2 2 2 3 2 7" xfId="15947"/>
    <cellStyle name="Input 2 4 3 2 2 2 3 3" xfId="15948"/>
    <cellStyle name="Input 2 4 3 2 2 2 3 4" xfId="15949"/>
    <cellStyle name="Input 2 4 3 2 2 2 4" xfId="15950"/>
    <cellStyle name="Input 2 4 3 2 2 2 4 2" xfId="15951"/>
    <cellStyle name="Input 2 4 3 2 2 2 4 2 2" xfId="15952"/>
    <cellStyle name="Input 2 4 3 2 2 2 4 2 3" xfId="15953"/>
    <cellStyle name="Input 2 4 3 2 2 2 4 2 4" xfId="15954"/>
    <cellStyle name="Input 2 4 3 2 2 2 4 2 5" xfId="15955"/>
    <cellStyle name="Input 2 4 3 2 2 2 4 2 6" xfId="15956"/>
    <cellStyle name="Input 2 4 3 2 2 2 4 2 7" xfId="15957"/>
    <cellStyle name="Input 2 4 3 2 2 2 4 3" xfId="15958"/>
    <cellStyle name="Input 2 4 3 2 2 2 4 4" xfId="15959"/>
    <cellStyle name="Input 2 4 3 2 2 2 5" xfId="15960"/>
    <cellStyle name="Input 2 4 3 2 2 2 5 2" xfId="15961"/>
    <cellStyle name="Input 2 4 3 2 2 2 5 3" xfId="15962"/>
    <cellStyle name="Input 2 4 3 2 2 2 5 4" xfId="15963"/>
    <cellStyle name="Input 2 4 3 2 2 2 5 5" xfId="15964"/>
    <cellStyle name="Input 2 4 3 2 2 2 5 6" xfId="15965"/>
    <cellStyle name="Input 2 4 3 2 2 2 5 7" xfId="15966"/>
    <cellStyle name="Input 2 4 3 2 2 2 5 8" xfId="15967"/>
    <cellStyle name="Input 2 4 3 2 2 2 6" xfId="15968"/>
    <cellStyle name="Input 2 4 3 2 2 2 6 2" xfId="15969"/>
    <cellStyle name="Input 2 4 3 2 2 2 6 3" xfId="15970"/>
    <cellStyle name="Input 2 4 3 2 2 2 6 4" xfId="15971"/>
    <cellStyle name="Input 2 4 3 2 2 2 6 5" xfId="15972"/>
    <cellStyle name="Input 2 4 3 2 2 2 6 6" xfId="15973"/>
    <cellStyle name="Input 2 4 3 2 2 2 6 7" xfId="15974"/>
    <cellStyle name="Input 2 4 3 2 2 2 7" xfId="15975"/>
    <cellStyle name="Input 2 4 3 2 2 2 8" xfId="15976"/>
    <cellStyle name="Input 2 4 3 2 2 2 9" xfId="15977"/>
    <cellStyle name="Input 2 4 3 2 2 3" xfId="15978"/>
    <cellStyle name="Input 2 4 3 2 2 3 2" xfId="15979"/>
    <cellStyle name="Input 2 4 3 2 2 3 2 2" xfId="15980"/>
    <cellStyle name="Input 2 4 3 2 2 3 2 3" xfId="15981"/>
    <cellStyle name="Input 2 4 3 2 2 3 2 4" xfId="15982"/>
    <cellStyle name="Input 2 4 3 2 2 3 2 5" xfId="15983"/>
    <cellStyle name="Input 2 4 3 2 2 3 2 6" xfId="15984"/>
    <cellStyle name="Input 2 4 3 2 2 3 2 7" xfId="15985"/>
    <cellStyle name="Input 2 4 3 2 2 3 3" xfId="15986"/>
    <cellStyle name="Input 2 4 3 2 2 3 4" xfId="15987"/>
    <cellStyle name="Input 2 4 3 2 2 3 5" xfId="15988"/>
    <cellStyle name="Input 2 4 3 2 2 4" xfId="15989"/>
    <cellStyle name="Input 2 4 3 2 2 4 2" xfId="15990"/>
    <cellStyle name="Input 2 4 3 2 2 4 2 2" xfId="15991"/>
    <cellStyle name="Input 2 4 3 2 2 4 2 3" xfId="15992"/>
    <cellStyle name="Input 2 4 3 2 2 4 2 4" xfId="15993"/>
    <cellStyle name="Input 2 4 3 2 2 4 2 5" xfId="15994"/>
    <cellStyle name="Input 2 4 3 2 2 4 2 6" xfId="15995"/>
    <cellStyle name="Input 2 4 3 2 2 4 2 7" xfId="15996"/>
    <cellStyle name="Input 2 4 3 2 2 4 3" xfId="15997"/>
    <cellStyle name="Input 2 4 3 2 2 4 4" xfId="15998"/>
    <cellStyle name="Input 2 4 3 2 2 4 5" xfId="15999"/>
    <cellStyle name="Input 2 4 3 2 2 5" xfId="16000"/>
    <cellStyle name="Input 2 4 3 2 2 5 2" xfId="16001"/>
    <cellStyle name="Input 2 4 3 2 2 5 2 2" xfId="16002"/>
    <cellStyle name="Input 2 4 3 2 2 5 2 3" xfId="16003"/>
    <cellStyle name="Input 2 4 3 2 2 5 2 4" xfId="16004"/>
    <cellStyle name="Input 2 4 3 2 2 5 2 5" xfId="16005"/>
    <cellStyle name="Input 2 4 3 2 2 5 2 6" xfId="16006"/>
    <cellStyle name="Input 2 4 3 2 2 5 2 7" xfId="16007"/>
    <cellStyle name="Input 2 4 3 2 2 5 3" xfId="16008"/>
    <cellStyle name="Input 2 4 3 2 2 5 4" xfId="16009"/>
    <cellStyle name="Input 2 4 3 2 2 5 5" xfId="16010"/>
    <cellStyle name="Input 2 4 3 2 2 6" xfId="16011"/>
    <cellStyle name="Input 2 4 3 2 2 6 2" xfId="16012"/>
    <cellStyle name="Input 2 4 3 2 2 6 3" xfId="16013"/>
    <cellStyle name="Input 2 4 3 2 2 6 4" xfId="16014"/>
    <cellStyle name="Input 2 4 3 2 2 6 5" xfId="16015"/>
    <cellStyle name="Input 2 4 3 2 2 6 6" xfId="16016"/>
    <cellStyle name="Input 2 4 3 2 2 6 7" xfId="16017"/>
    <cellStyle name="Input 2 4 3 2 2 6 8" xfId="16018"/>
    <cellStyle name="Input 2 4 3 2 2 7" xfId="16019"/>
    <cellStyle name="Input 2 4 3 2 2 7 2" xfId="16020"/>
    <cellStyle name="Input 2 4 3 2 2 7 3" xfId="16021"/>
    <cellStyle name="Input 2 4 3 2 2 7 4" xfId="16022"/>
    <cellStyle name="Input 2 4 3 2 2 7 5" xfId="16023"/>
    <cellStyle name="Input 2 4 3 2 2 7 6" xfId="16024"/>
    <cellStyle name="Input 2 4 3 2 2 7 7" xfId="16025"/>
    <cellStyle name="Input 2 4 3 2 2 8" xfId="16026"/>
    <cellStyle name="Input 2 4 3 2 2 8 2" xfId="16027"/>
    <cellStyle name="Input 2 4 3 2 2 8 3" xfId="16028"/>
    <cellStyle name="Input 2 4 3 2 2 8 4" xfId="16029"/>
    <cellStyle name="Input 2 4 3 2 2 8 5" xfId="16030"/>
    <cellStyle name="Input 2 4 3 2 2 9" xfId="16031"/>
    <cellStyle name="Input 2 4 3 2 2 9 2" xfId="16032"/>
    <cellStyle name="Input 2 4 3 2 2 9 3" xfId="16033"/>
    <cellStyle name="Input 2 4 3 2 2 9 4" xfId="16034"/>
    <cellStyle name="Input 2 4 3 2 2 9 5" xfId="16035"/>
    <cellStyle name="Input 2 4 3 2 3" xfId="16036"/>
    <cellStyle name="Input 2 4 3 2 3 10" xfId="16037"/>
    <cellStyle name="Input 2 4 3 2 3 2" xfId="16038"/>
    <cellStyle name="Input 2 4 3 2 3 2 2" xfId="16039"/>
    <cellStyle name="Input 2 4 3 2 3 2 2 2" xfId="16040"/>
    <cellStyle name="Input 2 4 3 2 3 2 2 3" xfId="16041"/>
    <cellStyle name="Input 2 4 3 2 3 2 2 4" xfId="16042"/>
    <cellStyle name="Input 2 4 3 2 3 2 2 5" xfId="16043"/>
    <cellStyle name="Input 2 4 3 2 3 2 2 6" xfId="16044"/>
    <cellStyle name="Input 2 4 3 2 3 2 2 7" xfId="16045"/>
    <cellStyle name="Input 2 4 3 2 3 2 3" xfId="16046"/>
    <cellStyle name="Input 2 4 3 2 3 2 4" xfId="16047"/>
    <cellStyle name="Input 2 4 3 2 3 3" xfId="16048"/>
    <cellStyle name="Input 2 4 3 2 3 3 2" xfId="16049"/>
    <cellStyle name="Input 2 4 3 2 3 3 2 2" xfId="16050"/>
    <cellStyle name="Input 2 4 3 2 3 3 2 3" xfId="16051"/>
    <cellStyle name="Input 2 4 3 2 3 3 2 4" xfId="16052"/>
    <cellStyle name="Input 2 4 3 2 3 3 2 5" xfId="16053"/>
    <cellStyle name="Input 2 4 3 2 3 3 2 6" xfId="16054"/>
    <cellStyle name="Input 2 4 3 2 3 3 2 7" xfId="16055"/>
    <cellStyle name="Input 2 4 3 2 3 3 3" xfId="16056"/>
    <cellStyle name="Input 2 4 3 2 3 3 4" xfId="16057"/>
    <cellStyle name="Input 2 4 3 2 3 4" xfId="16058"/>
    <cellStyle name="Input 2 4 3 2 3 4 2" xfId="16059"/>
    <cellStyle name="Input 2 4 3 2 3 4 2 2" xfId="16060"/>
    <cellStyle name="Input 2 4 3 2 3 4 2 3" xfId="16061"/>
    <cellStyle name="Input 2 4 3 2 3 4 2 4" xfId="16062"/>
    <cellStyle name="Input 2 4 3 2 3 4 2 5" xfId="16063"/>
    <cellStyle name="Input 2 4 3 2 3 4 2 6" xfId="16064"/>
    <cellStyle name="Input 2 4 3 2 3 4 2 7" xfId="16065"/>
    <cellStyle name="Input 2 4 3 2 3 4 3" xfId="16066"/>
    <cellStyle name="Input 2 4 3 2 3 4 4" xfId="16067"/>
    <cellStyle name="Input 2 4 3 2 3 5" xfId="16068"/>
    <cellStyle name="Input 2 4 3 2 3 5 2" xfId="16069"/>
    <cellStyle name="Input 2 4 3 2 3 5 3" xfId="16070"/>
    <cellStyle name="Input 2 4 3 2 3 5 4" xfId="16071"/>
    <cellStyle name="Input 2 4 3 2 3 5 5" xfId="16072"/>
    <cellStyle name="Input 2 4 3 2 3 5 6" xfId="16073"/>
    <cellStyle name="Input 2 4 3 2 3 5 7" xfId="16074"/>
    <cellStyle name="Input 2 4 3 2 3 5 8" xfId="16075"/>
    <cellStyle name="Input 2 4 3 2 3 6" xfId="16076"/>
    <cellStyle name="Input 2 4 3 2 3 6 2" xfId="16077"/>
    <cellStyle name="Input 2 4 3 2 3 6 3" xfId="16078"/>
    <cellStyle name="Input 2 4 3 2 3 6 4" xfId="16079"/>
    <cellStyle name="Input 2 4 3 2 3 6 5" xfId="16080"/>
    <cellStyle name="Input 2 4 3 2 3 6 6" xfId="16081"/>
    <cellStyle name="Input 2 4 3 2 3 6 7" xfId="16082"/>
    <cellStyle name="Input 2 4 3 2 3 7" xfId="16083"/>
    <cellStyle name="Input 2 4 3 2 3 8" xfId="16084"/>
    <cellStyle name="Input 2 4 3 2 3 9" xfId="16085"/>
    <cellStyle name="Input 2 4 3 2 4" xfId="16086"/>
    <cellStyle name="Input 2 4 3 2 4 10" xfId="16087"/>
    <cellStyle name="Input 2 4 3 2 4 2" xfId="16088"/>
    <cellStyle name="Input 2 4 3 2 4 2 2" xfId="16089"/>
    <cellStyle name="Input 2 4 3 2 4 2 2 2" xfId="16090"/>
    <cellStyle name="Input 2 4 3 2 4 2 2 3" xfId="16091"/>
    <cellStyle name="Input 2 4 3 2 4 2 2 4" xfId="16092"/>
    <cellStyle name="Input 2 4 3 2 4 2 2 5" xfId="16093"/>
    <cellStyle name="Input 2 4 3 2 4 2 2 6" xfId="16094"/>
    <cellStyle name="Input 2 4 3 2 4 2 2 7" xfId="16095"/>
    <cellStyle name="Input 2 4 3 2 4 2 3" xfId="16096"/>
    <cellStyle name="Input 2 4 3 2 4 2 4" xfId="16097"/>
    <cellStyle name="Input 2 4 3 2 4 3" xfId="16098"/>
    <cellStyle name="Input 2 4 3 2 4 3 2" xfId="16099"/>
    <cellStyle name="Input 2 4 3 2 4 3 2 2" xfId="16100"/>
    <cellStyle name="Input 2 4 3 2 4 3 2 3" xfId="16101"/>
    <cellStyle name="Input 2 4 3 2 4 3 2 4" xfId="16102"/>
    <cellStyle name="Input 2 4 3 2 4 3 2 5" xfId="16103"/>
    <cellStyle name="Input 2 4 3 2 4 3 2 6" xfId="16104"/>
    <cellStyle name="Input 2 4 3 2 4 3 2 7" xfId="16105"/>
    <cellStyle name="Input 2 4 3 2 4 3 3" xfId="16106"/>
    <cellStyle name="Input 2 4 3 2 4 3 4" xfId="16107"/>
    <cellStyle name="Input 2 4 3 2 4 4" xfId="16108"/>
    <cellStyle name="Input 2 4 3 2 4 4 2" xfId="16109"/>
    <cellStyle name="Input 2 4 3 2 4 4 2 2" xfId="16110"/>
    <cellStyle name="Input 2 4 3 2 4 4 2 3" xfId="16111"/>
    <cellStyle name="Input 2 4 3 2 4 4 2 4" xfId="16112"/>
    <cellStyle name="Input 2 4 3 2 4 4 2 5" xfId="16113"/>
    <cellStyle name="Input 2 4 3 2 4 4 2 6" xfId="16114"/>
    <cellStyle name="Input 2 4 3 2 4 4 2 7" xfId="16115"/>
    <cellStyle name="Input 2 4 3 2 4 4 3" xfId="16116"/>
    <cellStyle name="Input 2 4 3 2 4 4 4" xfId="16117"/>
    <cellStyle name="Input 2 4 3 2 4 5" xfId="16118"/>
    <cellStyle name="Input 2 4 3 2 4 5 2" xfId="16119"/>
    <cellStyle name="Input 2 4 3 2 4 5 3" xfId="16120"/>
    <cellStyle name="Input 2 4 3 2 4 5 4" xfId="16121"/>
    <cellStyle name="Input 2 4 3 2 4 5 5" xfId="16122"/>
    <cellStyle name="Input 2 4 3 2 4 5 6" xfId="16123"/>
    <cellStyle name="Input 2 4 3 2 4 5 7" xfId="16124"/>
    <cellStyle name="Input 2 4 3 2 4 5 8" xfId="16125"/>
    <cellStyle name="Input 2 4 3 2 4 6" xfId="16126"/>
    <cellStyle name="Input 2 4 3 2 4 6 2" xfId="16127"/>
    <cellStyle name="Input 2 4 3 2 4 6 3" xfId="16128"/>
    <cellStyle name="Input 2 4 3 2 4 6 4" xfId="16129"/>
    <cellStyle name="Input 2 4 3 2 4 6 5" xfId="16130"/>
    <cellStyle name="Input 2 4 3 2 4 6 6" xfId="16131"/>
    <cellStyle name="Input 2 4 3 2 4 6 7" xfId="16132"/>
    <cellStyle name="Input 2 4 3 2 4 7" xfId="16133"/>
    <cellStyle name="Input 2 4 3 2 4 8" xfId="16134"/>
    <cellStyle name="Input 2 4 3 2 4 9" xfId="16135"/>
    <cellStyle name="Input 2 4 3 2 5" xfId="16136"/>
    <cellStyle name="Input 2 4 3 2 5 2" xfId="16137"/>
    <cellStyle name="Input 2 4 3 2 5 2 2" xfId="16138"/>
    <cellStyle name="Input 2 4 3 2 5 2 3" xfId="16139"/>
    <cellStyle name="Input 2 4 3 2 5 2 4" xfId="16140"/>
    <cellStyle name="Input 2 4 3 2 5 2 5" xfId="16141"/>
    <cellStyle name="Input 2 4 3 2 5 2 6" xfId="16142"/>
    <cellStyle name="Input 2 4 3 2 5 2 7" xfId="16143"/>
    <cellStyle name="Input 2 4 3 2 5 3" xfId="16144"/>
    <cellStyle name="Input 2 4 3 2 5 4" xfId="16145"/>
    <cellStyle name="Input 2 4 3 2 5 5" xfId="16146"/>
    <cellStyle name="Input 2 4 3 2 6" xfId="16147"/>
    <cellStyle name="Input 2 4 3 2 6 2" xfId="16148"/>
    <cellStyle name="Input 2 4 3 2 6 2 2" xfId="16149"/>
    <cellStyle name="Input 2 4 3 2 6 2 3" xfId="16150"/>
    <cellStyle name="Input 2 4 3 2 6 2 4" xfId="16151"/>
    <cellStyle name="Input 2 4 3 2 6 2 5" xfId="16152"/>
    <cellStyle name="Input 2 4 3 2 6 2 6" xfId="16153"/>
    <cellStyle name="Input 2 4 3 2 6 2 7" xfId="16154"/>
    <cellStyle name="Input 2 4 3 2 6 3" xfId="16155"/>
    <cellStyle name="Input 2 4 3 2 6 4" xfId="16156"/>
    <cellStyle name="Input 2 4 3 2 6 5" xfId="16157"/>
    <cellStyle name="Input 2 4 3 2 7" xfId="16158"/>
    <cellStyle name="Input 2 4 3 2 7 2" xfId="16159"/>
    <cellStyle name="Input 2 4 3 2 7 2 2" xfId="16160"/>
    <cellStyle name="Input 2 4 3 2 7 2 3" xfId="16161"/>
    <cellStyle name="Input 2 4 3 2 7 2 4" xfId="16162"/>
    <cellStyle name="Input 2 4 3 2 7 2 5" xfId="16163"/>
    <cellStyle name="Input 2 4 3 2 7 2 6" xfId="16164"/>
    <cellStyle name="Input 2 4 3 2 7 2 7" xfId="16165"/>
    <cellStyle name="Input 2 4 3 2 7 3" xfId="16166"/>
    <cellStyle name="Input 2 4 3 2 7 4" xfId="16167"/>
    <cellStyle name="Input 2 4 3 2 7 5" xfId="16168"/>
    <cellStyle name="Input 2 4 3 2 8" xfId="16169"/>
    <cellStyle name="Input 2 4 3 2 8 2" xfId="16170"/>
    <cellStyle name="Input 2 4 3 2 8 2 2" xfId="16171"/>
    <cellStyle name="Input 2 4 3 2 8 2 3" xfId="16172"/>
    <cellStyle name="Input 2 4 3 2 8 2 4" xfId="16173"/>
    <cellStyle name="Input 2 4 3 2 8 2 5" xfId="16174"/>
    <cellStyle name="Input 2 4 3 2 8 2 6" xfId="16175"/>
    <cellStyle name="Input 2 4 3 2 8 2 7" xfId="16176"/>
    <cellStyle name="Input 2 4 3 2 8 3" xfId="16177"/>
    <cellStyle name="Input 2 4 3 2 8 4" xfId="16178"/>
    <cellStyle name="Input 2 4 3 2 8 5" xfId="16179"/>
    <cellStyle name="Input 2 4 3 2 9" xfId="16180"/>
    <cellStyle name="Input 2 4 3 2 9 2" xfId="16181"/>
    <cellStyle name="Input 2 4 3 2 9 3" xfId="16182"/>
    <cellStyle name="Input 2 4 3 2 9 4" xfId="16183"/>
    <cellStyle name="Input 2 4 3 2 9 5" xfId="16184"/>
    <cellStyle name="Input 2 4 3 2 9 6" xfId="16185"/>
    <cellStyle name="Input 2 4 3 2 9 7" xfId="16186"/>
    <cellStyle name="Input 2 4 3 2 9 8" xfId="16187"/>
    <cellStyle name="Input 2 4 3 3" xfId="16188"/>
    <cellStyle name="Input 2 4 3 3 10" xfId="16189"/>
    <cellStyle name="Input 2 4 3 3 10 2" xfId="16190"/>
    <cellStyle name="Input 2 4 3 3 10 3" xfId="16191"/>
    <cellStyle name="Input 2 4 3 3 10 4" xfId="16192"/>
    <cellStyle name="Input 2 4 3 3 10 5" xfId="16193"/>
    <cellStyle name="Input 2 4 3 3 11" xfId="16194"/>
    <cellStyle name="Input 2 4 3 3 11 2" xfId="16195"/>
    <cellStyle name="Input 2 4 3 3 11 3" xfId="16196"/>
    <cellStyle name="Input 2 4 3 3 11 4" xfId="16197"/>
    <cellStyle name="Input 2 4 3 3 11 5" xfId="16198"/>
    <cellStyle name="Input 2 4 3 3 12" xfId="16199"/>
    <cellStyle name="Input 2 4 3 3 12 2" xfId="16200"/>
    <cellStyle name="Input 2 4 3 3 12 3" xfId="16201"/>
    <cellStyle name="Input 2 4 3 3 12 4" xfId="16202"/>
    <cellStyle name="Input 2 4 3 3 12 5" xfId="16203"/>
    <cellStyle name="Input 2 4 3 3 13" xfId="16204"/>
    <cellStyle name="Input 2 4 3 3 13 2" xfId="16205"/>
    <cellStyle name="Input 2 4 3 3 13 3" xfId="16206"/>
    <cellStyle name="Input 2 4 3 3 13 4" xfId="16207"/>
    <cellStyle name="Input 2 4 3 3 13 5" xfId="16208"/>
    <cellStyle name="Input 2 4 3 3 14" xfId="16209"/>
    <cellStyle name="Input 2 4 3 3 14 2" xfId="16210"/>
    <cellStyle name="Input 2 4 3 3 14 3" xfId="16211"/>
    <cellStyle name="Input 2 4 3 3 14 4" xfId="16212"/>
    <cellStyle name="Input 2 4 3 3 14 5" xfId="16213"/>
    <cellStyle name="Input 2 4 3 3 15" xfId="16214"/>
    <cellStyle name="Input 2 4 3 3 15 2" xfId="16215"/>
    <cellStyle name="Input 2 4 3 3 15 3" xfId="16216"/>
    <cellStyle name="Input 2 4 3 3 15 4" xfId="16217"/>
    <cellStyle name="Input 2 4 3 3 15 5" xfId="16218"/>
    <cellStyle name="Input 2 4 3 3 16" xfId="16219"/>
    <cellStyle name="Input 2 4 3 3 16 2" xfId="16220"/>
    <cellStyle name="Input 2 4 3 3 16 3" xfId="16221"/>
    <cellStyle name="Input 2 4 3 3 16 4" xfId="16222"/>
    <cellStyle name="Input 2 4 3 3 16 5" xfId="16223"/>
    <cellStyle name="Input 2 4 3 3 17" xfId="16224"/>
    <cellStyle name="Input 2 4 3 3 17 2" xfId="16225"/>
    <cellStyle name="Input 2 4 3 3 17 3" xfId="16226"/>
    <cellStyle name="Input 2 4 3 3 17 4" xfId="16227"/>
    <cellStyle name="Input 2 4 3 3 17 5" xfId="16228"/>
    <cellStyle name="Input 2 4 3 3 18" xfId="16229"/>
    <cellStyle name="Input 2 4 3 3 2" xfId="16230"/>
    <cellStyle name="Input 2 4 3 3 2 10" xfId="16231"/>
    <cellStyle name="Input 2 4 3 3 2 2" xfId="16232"/>
    <cellStyle name="Input 2 4 3 3 2 2 2" xfId="16233"/>
    <cellStyle name="Input 2 4 3 3 2 2 2 2" xfId="16234"/>
    <cellStyle name="Input 2 4 3 3 2 2 2 3" xfId="16235"/>
    <cellStyle name="Input 2 4 3 3 2 2 2 4" xfId="16236"/>
    <cellStyle name="Input 2 4 3 3 2 2 2 5" xfId="16237"/>
    <cellStyle name="Input 2 4 3 3 2 2 2 6" xfId="16238"/>
    <cellStyle name="Input 2 4 3 3 2 2 2 7" xfId="16239"/>
    <cellStyle name="Input 2 4 3 3 2 2 3" xfId="16240"/>
    <cellStyle name="Input 2 4 3 3 2 2 4" xfId="16241"/>
    <cellStyle name="Input 2 4 3 3 2 3" xfId="16242"/>
    <cellStyle name="Input 2 4 3 3 2 3 2" xfId="16243"/>
    <cellStyle name="Input 2 4 3 3 2 3 2 2" xfId="16244"/>
    <cellStyle name="Input 2 4 3 3 2 3 2 3" xfId="16245"/>
    <cellStyle name="Input 2 4 3 3 2 3 2 4" xfId="16246"/>
    <cellStyle name="Input 2 4 3 3 2 3 2 5" xfId="16247"/>
    <cellStyle name="Input 2 4 3 3 2 3 2 6" xfId="16248"/>
    <cellStyle name="Input 2 4 3 3 2 3 2 7" xfId="16249"/>
    <cellStyle name="Input 2 4 3 3 2 3 3" xfId="16250"/>
    <cellStyle name="Input 2 4 3 3 2 3 4" xfId="16251"/>
    <cellStyle name="Input 2 4 3 3 2 4" xfId="16252"/>
    <cellStyle name="Input 2 4 3 3 2 4 2" xfId="16253"/>
    <cellStyle name="Input 2 4 3 3 2 4 2 2" xfId="16254"/>
    <cellStyle name="Input 2 4 3 3 2 4 2 3" xfId="16255"/>
    <cellStyle name="Input 2 4 3 3 2 4 2 4" xfId="16256"/>
    <cellStyle name="Input 2 4 3 3 2 4 2 5" xfId="16257"/>
    <cellStyle name="Input 2 4 3 3 2 4 2 6" xfId="16258"/>
    <cellStyle name="Input 2 4 3 3 2 4 2 7" xfId="16259"/>
    <cellStyle name="Input 2 4 3 3 2 4 3" xfId="16260"/>
    <cellStyle name="Input 2 4 3 3 2 4 4" xfId="16261"/>
    <cellStyle name="Input 2 4 3 3 2 5" xfId="16262"/>
    <cellStyle name="Input 2 4 3 3 2 5 2" xfId="16263"/>
    <cellStyle name="Input 2 4 3 3 2 5 3" xfId="16264"/>
    <cellStyle name="Input 2 4 3 3 2 5 4" xfId="16265"/>
    <cellStyle name="Input 2 4 3 3 2 5 5" xfId="16266"/>
    <cellStyle name="Input 2 4 3 3 2 5 6" xfId="16267"/>
    <cellStyle name="Input 2 4 3 3 2 5 7" xfId="16268"/>
    <cellStyle name="Input 2 4 3 3 2 5 8" xfId="16269"/>
    <cellStyle name="Input 2 4 3 3 2 6" xfId="16270"/>
    <cellStyle name="Input 2 4 3 3 2 6 2" xfId="16271"/>
    <cellStyle name="Input 2 4 3 3 2 6 3" xfId="16272"/>
    <cellStyle name="Input 2 4 3 3 2 6 4" xfId="16273"/>
    <cellStyle name="Input 2 4 3 3 2 6 5" xfId="16274"/>
    <cellStyle name="Input 2 4 3 3 2 6 6" xfId="16275"/>
    <cellStyle name="Input 2 4 3 3 2 6 7" xfId="16276"/>
    <cellStyle name="Input 2 4 3 3 2 7" xfId="16277"/>
    <cellStyle name="Input 2 4 3 3 2 8" xfId="16278"/>
    <cellStyle name="Input 2 4 3 3 2 9" xfId="16279"/>
    <cellStyle name="Input 2 4 3 3 3" xfId="16280"/>
    <cellStyle name="Input 2 4 3 3 3 2" xfId="16281"/>
    <cellStyle name="Input 2 4 3 3 3 2 2" xfId="16282"/>
    <cellStyle name="Input 2 4 3 3 3 2 3" xfId="16283"/>
    <cellStyle name="Input 2 4 3 3 3 2 4" xfId="16284"/>
    <cellStyle name="Input 2 4 3 3 3 2 5" xfId="16285"/>
    <cellStyle name="Input 2 4 3 3 3 2 6" xfId="16286"/>
    <cellStyle name="Input 2 4 3 3 3 2 7" xfId="16287"/>
    <cellStyle name="Input 2 4 3 3 3 3" xfId="16288"/>
    <cellStyle name="Input 2 4 3 3 3 4" xfId="16289"/>
    <cellStyle name="Input 2 4 3 3 3 5" xfId="16290"/>
    <cellStyle name="Input 2 4 3 3 4" xfId="16291"/>
    <cellStyle name="Input 2 4 3 3 4 2" xfId="16292"/>
    <cellStyle name="Input 2 4 3 3 4 2 2" xfId="16293"/>
    <cellStyle name="Input 2 4 3 3 4 2 3" xfId="16294"/>
    <cellStyle name="Input 2 4 3 3 4 2 4" xfId="16295"/>
    <cellStyle name="Input 2 4 3 3 4 2 5" xfId="16296"/>
    <cellStyle name="Input 2 4 3 3 4 2 6" xfId="16297"/>
    <cellStyle name="Input 2 4 3 3 4 2 7" xfId="16298"/>
    <cellStyle name="Input 2 4 3 3 4 3" xfId="16299"/>
    <cellStyle name="Input 2 4 3 3 4 4" xfId="16300"/>
    <cellStyle name="Input 2 4 3 3 4 5" xfId="16301"/>
    <cellStyle name="Input 2 4 3 3 5" xfId="16302"/>
    <cellStyle name="Input 2 4 3 3 5 2" xfId="16303"/>
    <cellStyle name="Input 2 4 3 3 5 2 2" xfId="16304"/>
    <cellStyle name="Input 2 4 3 3 5 2 3" xfId="16305"/>
    <cellStyle name="Input 2 4 3 3 5 2 4" xfId="16306"/>
    <cellStyle name="Input 2 4 3 3 5 2 5" xfId="16307"/>
    <cellStyle name="Input 2 4 3 3 5 2 6" xfId="16308"/>
    <cellStyle name="Input 2 4 3 3 5 2 7" xfId="16309"/>
    <cellStyle name="Input 2 4 3 3 5 3" xfId="16310"/>
    <cellStyle name="Input 2 4 3 3 5 4" xfId="16311"/>
    <cellStyle name="Input 2 4 3 3 5 5" xfId="16312"/>
    <cellStyle name="Input 2 4 3 3 6" xfId="16313"/>
    <cellStyle name="Input 2 4 3 3 6 2" xfId="16314"/>
    <cellStyle name="Input 2 4 3 3 6 3" xfId="16315"/>
    <cellStyle name="Input 2 4 3 3 6 4" xfId="16316"/>
    <cellStyle name="Input 2 4 3 3 6 5" xfId="16317"/>
    <cellStyle name="Input 2 4 3 3 6 6" xfId="16318"/>
    <cellStyle name="Input 2 4 3 3 6 7" xfId="16319"/>
    <cellStyle name="Input 2 4 3 3 6 8" xfId="16320"/>
    <cellStyle name="Input 2 4 3 3 7" xfId="16321"/>
    <cellStyle name="Input 2 4 3 3 7 2" xfId="16322"/>
    <cellStyle name="Input 2 4 3 3 7 3" xfId="16323"/>
    <cellStyle name="Input 2 4 3 3 7 4" xfId="16324"/>
    <cellStyle name="Input 2 4 3 3 7 5" xfId="16325"/>
    <cellStyle name="Input 2 4 3 3 7 6" xfId="16326"/>
    <cellStyle name="Input 2 4 3 3 7 7" xfId="16327"/>
    <cellStyle name="Input 2 4 3 3 8" xfId="16328"/>
    <cellStyle name="Input 2 4 3 3 8 2" xfId="16329"/>
    <cellStyle name="Input 2 4 3 3 8 3" xfId="16330"/>
    <cellStyle name="Input 2 4 3 3 8 4" xfId="16331"/>
    <cellStyle name="Input 2 4 3 3 8 5" xfId="16332"/>
    <cellStyle name="Input 2 4 3 3 9" xfId="16333"/>
    <cellStyle name="Input 2 4 3 3 9 2" xfId="16334"/>
    <cellStyle name="Input 2 4 3 3 9 3" xfId="16335"/>
    <cellStyle name="Input 2 4 3 3 9 4" xfId="16336"/>
    <cellStyle name="Input 2 4 3 3 9 5" xfId="16337"/>
    <cellStyle name="Input 2 4 3 4" xfId="16338"/>
    <cellStyle name="Input 2 4 3 4 10" xfId="16339"/>
    <cellStyle name="Input 2 4 3 4 2" xfId="16340"/>
    <cellStyle name="Input 2 4 3 4 2 2" xfId="16341"/>
    <cellStyle name="Input 2 4 3 4 2 2 2" xfId="16342"/>
    <cellStyle name="Input 2 4 3 4 2 2 3" xfId="16343"/>
    <cellStyle name="Input 2 4 3 4 2 2 4" xfId="16344"/>
    <cellStyle name="Input 2 4 3 4 2 2 5" xfId="16345"/>
    <cellStyle name="Input 2 4 3 4 2 2 6" xfId="16346"/>
    <cellStyle name="Input 2 4 3 4 2 2 7" xfId="16347"/>
    <cellStyle name="Input 2 4 3 4 2 3" xfId="16348"/>
    <cellStyle name="Input 2 4 3 4 2 4" xfId="16349"/>
    <cellStyle name="Input 2 4 3 4 3" xfId="16350"/>
    <cellStyle name="Input 2 4 3 4 3 2" xfId="16351"/>
    <cellStyle name="Input 2 4 3 4 3 2 2" xfId="16352"/>
    <cellStyle name="Input 2 4 3 4 3 2 3" xfId="16353"/>
    <cellStyle name="Input 2 4 3 4 3 2 4" xfId="16354"/>
    <cellStyle name="Input 2 4 3 4 3 2 5" xfId="16355"/>
    <cellStyle name="Input 2 4 3 4 3 2 6" xfId="16356"/>
    <cellStyle name="Input 2 4 3 4 3 2 7" xfId="16357"/>
    <cellStyle name="Input 2 4 3 4 3 3" xfId="16358"/>
    <cellStyle name="Input 2 4 3 4 3 4" xfId="16359"/>
    <cellStyle name="Input 2 4 3 4 4" xfId="16360"/>
    <cellStyle name="Input 2 4 3 4 4 2" xfId="16361"/>
    <cellStyle name="Input 2 4 3 4 4 2 2" xfId="16362"/>
    <cellStyle name="Input 2 4 3 4 4 2 3" xfId="16363"/>
    <cellStyle name="Input 2 4 3 4 4 2 4" xfId="16364"/>
    <cellStyle name="Input 2 4 3 4 4 2 5" xfId="16365"/>
    <cellStyle name="Input 2 4 3 4 4 2 6" xfId="16366"/>
    <cellStyle name="Input 2 4 3 4 4 2 7" xfId="16367"/>
    <cellStyle name="Input 2 4 3 4 4 3" xfId="16368"/>
    <cellStyle name="Input 2 4 3 4 4 4" xfId="16369"/>
    <cellStyle name="Input 2 4 3 4 5" xfId="16370"/>
    <cellStyle name="Input 2 4 3 4 5 2" xfId="16371"/>
    <cellStyle name="Input 2 4 3 4 5 3" xfId="16372"/>
    <cellStyle name="Input 2 4 3 4 5 4" xfId="16373"/>
    <cellStyle name="Input 2 4 3 4 5 5" xfId="16374"/>
    <cellStyle name="Input 2 4 3 4 5 6" xfId="16375"/>
    <cellStyle name="Input 2 4 3 4 5 7" xfId="16376"/>
    <cellStyle name="Input 2 4 3 4 5 8" xfId="16377"/>
    <cellStyle name="Input 2 4 3 4 6" xfId="16378"/>
    <cellStyle name="Input 2 4 3 4 6 2" xfId="16379"/>
    <cellStyle name="Input 2 4 3 4 6 3" xfId="16380"/>
    <cellStyle name="Input 2 4 3 4 6 4" xfId="16381"/>
    <cellStyle name="Input 2 4 3 4 6 5" xfId="16382"/>
    <cellStyle name="Input 2 4 3 4 6 6" xfId="16383"/>
    <cellStyle name="Input 2 4 3 4 6 7" xfId="16384"/>
    <cellStyle name="Input 2 4 3 4 7" xfId="16385"/>
    <cellStyle name="Input 2 4 3 4 8" xfId="16386"/>
    <cellStyle name="Input 2 4 3 4 9" xfId="16387"/>
    <cellStyle name="Input 2 4 3 5" xfId="16388"/>
    <cellStyle name="Input 2 4 3 5 10" xfId="16389"/>
    <cellStyle name="Input 2 4 3 5 2" xfId="16390"/>
    <cellStyle name="Input 2 4 3 5 2 2" xfId="16391"/>
    <cellStyle name="Input 2 4 3 5 2 2 2" xfId="16392"/>
    <cellStyle name="Input 2 4 3 5 2 2 3" xfId="16393"/>
    <cellStyle name="Input 2 4 3 5 2 2 4" xfId="16394"/>
    <cellStyle name="Input 2 4 3 5 2 2 5" xfId="16395"/>
    <cellStyle name="Input 2 4 3 5 2 2 6" xfId="16396"/>
    <cellStyle name="Input 2 4 3 5 2 2 7" xfId="16397"/>
    <cellStyle name="Input 2 4 3 5 2 3" xfId="16398"/>
    <cellStyle name="Input 2 4 3 5 2 4" xfId="16399"/>
    <cellStyle name="Input 2 4 3 5 3" xfId="16400"/>
    <cellStyle name="Input 2 4 3 5 3 2" xfId="16401"/>
    <cellStyle name="Input 2 4 3 5 3 2 2" xfId="16402"/>
    <cellStyle name="Input 2 4 3 5 3 2 3" xfId="16403"/>
    <cellStyle name="Input 2 4 3 5 3 2 4" xfId="16404"/>
    <cellStyle name="Input 2 4 3 5 3 2 5" xfId="16405"/>
    <cellStyle name="Input 2 4 3 5 3 2 6" xfId="16406"/>
    <cellStyle name="Input 2 4 3 5 3 2 7" xfId="16407"/>
    <cellStyle name="Input 2 4 3 5 3 3" xfId="16408"/>
    <cellStyle name="Input 2 4 3 5 3 4" xfId="16409"/>
    <cellStyle name="Input 2 4 3 5 4" xfId="16410"/>
    <cellStyle name="Input 2 4 3 5 4 2" xfId="16411"/>
    <cellStyle name="Input 2 4 3 5 4 2 2" xfId="16412"/>
    <cellStyle name="Input 2 4 3 5 4 2 3" xfId="16413"/>
    <cellStyle name="Input 2 4 3 5 4 2 4" xfId="16414"/>
    <cellStyle name="Input 2 4 3 5 4 2 5" xfId="16415"/>
    <cellStyle name="Input 2 4 3 5 4 2 6" xfId="16416"/>
    <cellStyle name="Input 2 4 3 5 4 2 7" xfId="16417"/>
    <cellStyle name="Input 2 4 3 5 4 3" xfId="16418"/>
    <cellStyle name="Input 2 4 3 5 4 4" xfId="16419"/>
    <cellStyle name="Input 2 4 3 5 5" xfId="16420"/>
    <cellStyle name="Input 2 4 3 5 5 2" xfId="16421"/>
    <cellStyle name="Input 2 4 3 5 5 3" xfId="16422"/>
    <cellStyle name="Input 2 4 3 5 5 4" xfId="16423"/>
    <cellStyle name="Input 2 4 3 5 5 5" xfId="16424"/>
    <cellStyle name="Input 2 4 3 5 5 6" xfId="16425"/>
    <cellStyle name="Input 2 4 3 5 5 7" xfId="16426"/>
    <cellStyle name="Input 2 4 3 5 5 8" xfId="16427"/>
    <cellStyle name="Input 2 4 3 5 6" xfId="16428"/>
    <cellStyle name="Input 2 4 3 5 6 2" xfId="16429"/>
    <cellStyle name="Input 2 4 3 5 6 3" xfId="16430"/>
    <cellStyle name="Input 2 4 3 5 6 4" xfId="16431"/>
    <cellStyle name="Input 2 4 3 5 6 5" xfId="16432"/>
    <cellStyle name="Input 2 4 3 5 6 6" xfId="16433"/>
    <cellStyle name="Input 2 4 3 5 6 7" xfId="16434"/>
    <cellStyle name="Input 2 4 3 5 7" xfId="16435"/>
    <cellStyle name="Input 2 4 3 5 8" xfId="16436"/>
    <cellStyle name="Input 2 4 3 5 9" xfId="16437"/>
    <cellStyle name="Input 2 4 3 6" xfId="16438"/>
    <cellStyle name="Input 2 4 3 6 2" xfId="16439"/>
    <cellStyle name="Input 2 4 3 6 2 2" xfId="16440"/>
    <cellStyle name="Input 2 4 3 6 2 3" xfId="16441"/>
    <cellStyle name="Input 2 4 3 6 2 4" xfId="16442"/>
    <cellStyle name="Input 2 4 3 6 2 5" xfId="16443"/>
    <cellStyle name="Input 2 4 3 6 2 6" xfId="16444"/>
    <cellStyle name="Input 2 4 3 6 2 7" xfId="16445"/>
    <cellStyle name="Input 2 4 3 6 3" xfId="16446"/>
    <cellStyle name="Input 2 4 3 6 4" xfId="16447"/>
    <cellStyle name="Input 2 4 3 6 5" xfId="16448"/>
    <cellStyle name="Input 2 4 3 7" xfId="16449"/>
    <cellStyle name="Input 2 4 3 7 2" xfId="16450"/>
    <cellStyle name="Input 2 4 3 7 2 2" xfId="16451"/>
    <cellStyle name="Input 2 4 3 7 2 3" xfId="16452"/>
    <cellStyle name="Input 2 4 3 7 2 4" xfId="16453"/>
    <cellStyle name="Input 2 4 3 7 2 5" xfId="16454"/>
    <cellStyle name="Input 2 4 3 7 2 6" xfId="16455"/>
    <cellStyle name="Input 2 4 3 7 2 7" xfId="16456"/>
    <cellStyle name="Input 2 4 3 7 3" xfId="16457"/>
    <cellStyle name="Input 2 4 3 7 4" xfId="16458"/>
    <cellStyle name="Input 2 4 3 7 5" xfId="16459"/>
    <cellStyle name="Input 2 4 3 8" xfId="16460"/>
    <cellStyle name="Input 2 4 3 8 2" xfId="16461"/>
    <cellStyle name="Input 2 4 3 8 2 2" xfId="16462"/>
    <cellStyle name="Input 2 4 3 8 2 3" xfId="16463"/>
    <cellStyle name="Input 2 4 3 8 2 4" xfId="16464"/>
    <cellStyle name="Input 2 4 3 8 2 5" xfId="16465"/>
    <cellStyle name="Input 2 4 3 8 2 6" xfId="16466"/>
    <cellStyle name="Input 2 4 3 8 2 7" xfId="16467"/>
    <cellStyle name="Input 2 4 3 8 3" xfId="16468"/>
    <cellStyle name="Input 2 4 3 8 4" xfId="16469"/>
    <cellStyle name="Input 2 4 3 8 5" xfId="16470"/>
    <cellStyle name="Input 2 4 3 9" xfId="16471"/>
    <cellStyle name="Input 2 4 3 9 2" xfId="16472"/>
    <cellStyle name="Input 2 4 3 9 2 2" xfId="16473"/>
    <cellStyle name="Input 2 4 3 9 2 3" xfId="16474"/>
    <cellStyle name="Input 2 4 3 9 2 4" xfId="16475"/>
    <cellStyle name="Input 2 4 3 9 2 5" xfId="16476"/>
    <cellStyle name="Input 2 4 3 9 2 6" xfId="16477"/>
    <cellStyle name="Input 2 4 3 9 2 7" xfId="16478"/>
    <cellStyle name="Input 2 4 3 9 3" xfId="16479"/>
    <cellStyle name="Input 2 4 3 9 4" xfId="16480"/>
    <cellStyle name="Input 2 4 3 9 5" xfId="16481"/>
    <cellStyle name="Input 2 4 4" xfId="16482"/>
    <cellStyle name="Input 2 4 4 10" xfId="16483"/>
    <cellStyle name="Input 2 4 4 10 2" xfId="16484"/>
    <cellStyle name="Input 2 4 4 10 3" xfId="16485"/>
    <cellStyle name="Input 2 4 4 10 4" xfId="16486"/>
    <cellStyle name="Input 2 4 4 10 5" xfId="16487"/>
    <cellStyle name="Input 2 4 4 10 6" xfId="16488"/>
    <cellStyle name="Input 2 4 4 10 7" xfId="16489"/>
    <cellStyle name="Input 2 4 4 11" xfId="16490"/>
    <cellStyle name="Input 2 4 4 11 2" xfId="16491"/>
    <cellStyle name="Input 2 4 4 11 3" xfId="16492"/>
    <cellStyle name="Input 2 4 4 11 4" xfId="16493"/>
    <cellStyle name="Input 2 4 4 11 5" xfId="16494"/>
    <cellStyle name="Input 2 4 4 12" xfId="16495"/>
    <cellStyle name="Input 2 4 4 12 2" xfId="16496"/>
    <cellStyle name="Input 2 4 4 12 3" xfId="16497"/>
    <cellStyle name="Input 2 4 4 12 4" xfId="16498"/>
    <cellStyle name="Input 2 4 4 12 5" xfId="16499"/>
    <cellStyle name="Input 2 4 4 13" xfId="16500"/>
    <cellStyle name="Input 2 4 4 13 2" xfId="16501"/>
    <cellStyle name="Input 2 4 4 13 3" xfId="16502"/>
    <cellStyle name="Input 2 4 4 13 4" xfId="16503"/>
    <cellStyle name="Input 2 4 4 13 5" xfId="16504"/>
    <cellStyle name="Input 2 4 4 14" xfId="16505"/>
    <cellStyle name="Input 2 4 4 14 2" xfId="16506"/>
    <cellStyle name="Input 2 4 4 14 3" xfId="16507"/>
    <cellStyle name="Input 2 4 4 14 4" xfId="16508"/>
    <cellStyle name="Input 2 4 4 14 5" xfId="16509"/>
    <cellStyle name="Input 2 4 4 15" xfId="16510"/>
    <cellStyle name="Input 2 4 4 15 2" xfId="16511"/>
    <cellStyle name="Input 2 4 4 15 3" xfId="16512"/>
    <cellStyle name="Input 2 4 4 15 4" xfId="16513"/>
    <cellStyle name="Input 2 4 4 15 5" xfId="16514"/>
    <cellStyle name="Input 2 4 4 16" xfId="16515"/>
    <cellStyle name="Input 2 4 4 16 2" xfId="16516"/>
    <cellStyle name="Input 2 4 4 16 3" xfId="16517"/>
    <cellStyle name="Input 2 4 4 16 4" xfId="16518"/>
    <cellStyle name="Input 2 4 4 16 5" xfId="16519"/>
    <cellStyle name="Input 2 4 4 17" xfId="16520"/>
    <cellStyle name="Input 2 4 4 17 2" xfId="16521"/>
    <cellStyle name="Input 2 4 4 17 3" xfId="16522"/>
    <cellStyle name="Input 2 4 4 17 4" xfId="16523"/>
    <cellStyle name="Input 2 4 4 17 5" xfId="16524"/>
    <cellStyle name="Input 2 4 4 18" xfId="16525"/>
    <cellStyle name="Input 2 4 4 2" xfId="16526"/>
    <cellStyle name="Input 2 4 4 2 10" xfId="16527"/>
    <cellStyle name="Input 2 4 4 2 10 2" xfId="16528"/>
    <cellStyle name="Input 2 4 4 2 10 3" xfId="16529"/>
    <cellStyle name="Input 2 4 4 2 10 4" xfId="16530"/>
    <cellStyle name="Input 2 4 4 2 10 5" xfId="16531"/>
    <cellStyle name="Input 2 4 4 2 11" xfId="16532"/>
    <cellStyle name="Input 2 4 4 2 11 2" xfId="16533"/>
    <cellStyle name="Input 2 4 4 2 11 3" xfId="16534"/>
    <cellStyle name="Input 2 4 4 2 11 4" xfId="16535"/>
    <cellStyle name="Input 2 4 4 2 11 5" xfId="16536"/>
    <cellStyle name="Input 2 4 4 2 12" xfId="16537"/>
    <cellStyle name="Input 2 4 4 2 12 2" xfId="16538"/>
    <cellStyle name="Input 2 4 4 2 12 3" xfId="16539"/>
    <cellStyle name="Input 2 4 4 2 12 4" xfId="16540"/>
    <cellStyle name="Input 2 4 4 2 12 5" xfId="16541"/>
    <cellStyle name="Input 2 4 4 2 13" xfId="16542"/>
    <cellStyle name="Input 2 4 4 2 13 2" xfId="16543"/>
    <cellStyle name="Input 2 4 4 2 13 3" xfId="16544"/>
    <cellStyle name="Input 2 4 4 2 13 4" xfId="16545"/>
    <cellStyle name="Input 2 4 4 2 13 5" xfId="16546"/>
    <cellStyle name="Input 2 4 4 2 14" xfId="16547"/>
    <cellStyle name="Input 2 4 4 2 14 2" xfId="16548"/>
    <cellStyle name="Input 2 4 4 2 14 3" xfId="16549"/>
    <cellStyle name="Input 2 4 4 2 14 4" xfId="16550"/>
    <cellStyle name="Input 2 4 4 2 14 5" xfId="16551"/>
    <cellStyle name="Input 2 4 4 2 15" xfId="16552"/>
    <cellStyle name="Input 2 4 4 2 15 2" xfId="16553"/>
    <cellStyle name="Input 2 4 4 2 15 3" xfId="16554"/>
    <cellStyle name="Input 2 4 4 2 15 4" xfId="16555"/>
    <cellStyle name="Input 2 4 4 2 15 5" xfId="16556"/>
    <cellStyle name="Input 2 4 4 2 16" xfId="16557"/>
    <cellStyle name="Input 2 4 4 2 16 2" xfId="16558"/>
    <cellStyle name="Input 2 4 4 2 16 3" xfId="16559"/>
    <cellStyle name="Input 2 4 4 2 16 4" xfId="16560"/>
    <cellStyle name="Input 2 4 4 2 16 5" xfId="16561"/>
    <cellStyle name="Input 2 4 4 2 17" xfId="16562"/>
    <cellStyle name="Input 2 4 4 2 17 2" xfId="16563"/>
    <cellStyle name="Input 2 4 4 2 17 3" xfId="16564"/>
    <cellStyle name="Input 2 4 4 2 17 4" xfId="16565"/>
    <cellStyle name="Input 2 4 4 2 17 5" xfId="16566"/>
    <cellStyle name="Input 2 4 4 2 18" xfId="16567"/>
    <cellStyle name="Input 2 4 4 2 2" xfId="16568"/>
    <cellStyle name="Input 2 4 4 2 2 10" xfId="16569"/>
    <cellStyle name="Input 2 4 4 2 2 2" xfId="16570"/>
    <cellStyle name="Input 2 4 4 2 2 2 2" xfId="16571"/>
    <cellStyle name="Input 2 4 4 2 2 2 2 2" xfId="16572"/>
    <cellStyle name="Input 2 4 4 2 2 2 2 3" xfId="16573"/>
    <cellStyle name="Input 2 4 4 2 2 2 2 4" xfId="16574"/>
    <cellStyle name="Input 2 4 4 2 2 2 2 5" xfId="16575"/>
    <cellStyle name="Input 2 4 4 2 2 2 2 6" xfId="16576"/>
    <cellStyle name="Input 2 4 4 2 2 2 2 7" xfId="16577"/>
    <cellStyle name="Input 2 4 4 2 2 2 3" xfId="16578"/>
    <cellStyle name="Input 2 4 4 2 2 2 4" xfId="16579"/>
    <cellStyle name="Input 2 4 4 2 2 3" xfId="16580"/>
    <cellStyle name="Input 2 4 4 2 2 3 2" xfId="16581"/>
    <cellStyle name="Input 2 4 4 2 2 3 2 2" xfId="16582"/>
    <cellStyle name="Input 2 4 4 2 2 3 2 3" xfId="16583"/>
    <cellStyle name="Input 2 4 4 2 2 3 2 4" xfId="16584"/>
    <cellStyle name="Input 2 4 4 2 2 3 2 5" xfId="16585"/>
    <cellStyle name="Input 2 4 4 2 2 3 2 6" xfId="16586"/>
    <cellStyle name="Input 2 4 4 2 2 3 2 7" xfId="16587"/>
    <cellStyle name="Input 2 4 4 2 2 3 3" xfId="16588"/>
    <cellStyle name="Input 2 4 4 2 2 3 4" xfId="16589"/>
    <cellStyle name="Input 2 4 4 2 2 4" xfId="16590"/>
    <cellStyle name="Input 2 4 4 2 2 4 2" xfId="16591"/>
    <cellStyle name="Input 2 4 4 2 2 4 2 2" xfId="16592"/>
    <cellStyle name="Input 2 4 4 2 2 4 2 3" xfId="16593"/>
    <cellStyle name="Input 2 4 4 2 2 4 2 4" xfId="16594"/>
    <cellStyle name="Input 2 4 4 2 2 4 2 5" xfId="16595"/>
    <cellStyle name="Input 2 4 4 2 2 4 2 6" xfId="16596"/>
    <cellStyle name="Input 2 4 4 2 2 4 2 7" xfId="16597"/>
    <cellStyle name="Input 2 4 4 2 2 4 3" xfId="16598"/>
    <cellStyle name="Input 2 4 4 2 2 4 4" xfId="16599"/>
    <cellStyle name="Input 2 4 4 2 2 5" xfId="16600"/>
    <cellStyle name="Input 2 4 4 2 2 5 2" xfId="16601"/>
    <cellStyle name="Input 2 4 4 2 2 5 3" xfId="16602"/>
    <cellStyle name="Input 2 4 4 2 2 5 4" xfId="16603"/>
    <cellStyle name="Input 2 4 4 2 2 5 5" xfId="16604"/>
    <cellStyle name="Input 2 4 4 2 2 5 6" xfId="16605"/>
    <cellStyle name="Input 2 4 4 2 2 5 7" xfId="16606"/>
    <cellStyle name="Input 2 4 4 2 2 5 8" xfId="16607"/>
    <cellStyle name="Input 2 4 4 2 2 6" xfId="16608"/>
    <cellStyle name="Input 2 4 4 2 2 6 2" xfId="16609"/>
    <cellStyle name="Input 2 4 4 2 2 6 3" xfId="16610"/>
    <cellStyle name="Input 2 4 4 2 2 6 4" xfId="16611"/>
    <cellStyle name="Input 2 4 4 2 2 6 5" xfId="16612"/>
    <cellStyle name="Input 2 4 4 2 2 6 6" xfId="16613"/>
    <cellStyle name="Input 2 4 4 2 2 6 7" xfId="16614"/>
    <cellStyle name="Input 2 4 4 2 2 7" xfId="16615"/>
    <cellStyle name="Input 2 4 4 2 2 8" xfId="16616"/>
    <cellStyle name="Input 2 4 4 2 2 9" xfId="16617"/>
    <cellStyle name="Input 2 4 4 2 3" xfId="16618"/>
    <cellStyle name="Input 2 4 4 2 3 2" xfId="16619"/>
    <cellStyle name="Input 2 4 4 2 3 2 2" xfId="16620"/>
    <cellStyle name="Input 2 4 4 2 3 2 3" xfId="16621"/>
    <cellStyle name="Input 2 4 4 2 3 2 4" xfId="16622"/>
    <cellStyle name="Input 2 4 4 2 3 2 5" xfId="16623"/>
    <cellStyle name="Input 2 4 4 2 3 2 6" xfId="16624"/>
    <cellStyle name="Input 2 4 4 2 3 2 7" xfId="16625"/>
    <cellStyle name="Input 2 4 4 2 3 3" xfId="16626"/>
    <cellStyle name="Input 2 4 4 2 3 4" xfId="16627"/>
    <cellStyle name="Input 2 4 4 2 3 5" xfId="16628"/>
    <cellStyle name="Input 2 4 4 2 4" xfId="16629"/>
    <cellStyle name="Input 2 4 4 2 4 2" xfId="16630"/>
    <cellStyle name="Input 2 4 4 2 4 2 2" xfId="16631"/>
    <cellStyle name="Input 2 4 4 2 4 2 3" xfId="16632"/>
    <cellStyle name="Input 2 4 4 2 4 2 4" xfId="16633"/>
    <cellStyle name="Input 2 4 4 2 4 2 5" xfId="16634"/>
    <cellStyle name="Input 2 4 4 2 4 2 6" xfId="16635"/>
    <cellStyle name="Input 2 4 4 2 4 2 7" xfId="16636"/>
    <cellStyle name="Input 2 4 4 2 4 3" xfId="16637"/>
    <cellStyle name="Input 2 4 4 2 4 4" xfId="16638"/>
    <cellStyle name="Input 2 4 4 2 4 5" xfId="16639"/>
    <cellStyle name="Input 2 4 4 2 5" xfId="16640"/>
    <cellStyle name="Input 2 4 4 2 5 2" xfId="16641"/>
    <cellStyle name="Input 2 4 4 2 5 2 2" xfId="16642"/>
    <cellStyle name="Input 2 4 4 2 5 2 3" xfId="16643"/>
    <cellStyle name="Input 2 4 4 2 5 2 4" xfId="16644"/>
    <cellStyle name="Input 2 4 4 2 5 2 5" xfId="16645"/>
    <cellStyle name="Input 2 4 4 2 5 2 6" xfId="16646"/>
    <cellStyle name="Input 2 4 4 2 5 2 7" xfId="16647"/>
    <cellStyle name="Input 2 4 4 2 5 3" xfId="16648"/>
    <cellStyle name="Input 2 4 4 2 5 4" xfId="16649"/>
    <cellStyle name="Input 2 4 4 2 5 5" xfId="16650"/>
    <cellStyle name="Input 2 4 4 2 6" xfId="16651"/>
    <cellStyle name="Input 2 4 4 2 6 2" xfId="16652"/>
    <cellStyle name="Input 2 4 4 2 6 3" xfId="16653"/>
    <cellStyle name="Input 2 4 4 2 6 4" xfId="16654"/>
    <cellStyle name="Input 2 4 4 2 6 5" xfId="16655"/>
    <cellStyle name="Input 2 4 4 2 6 6" xfId="16656"/>
    <cellStyle name="Input 2 4 4 2 6 7" xfId="16657"/>
    <cellStyle name="Input 2 4 4 2 6 8" xfId="16658"/>
    <cellStyle name="Input 2 4 4 2 7" xfId="16659"/>
    <cellStyle name="Input 2 4 4 2 7 2" xfId="16660"/>
    <cellStyle name="Input 2 4 4 2 7 3" xfId="16661"/>
    <cellStyle name="Input 2 4 4 2 7 4" xfId="16662"/>
    <cellStyle name="Input 2 4 4 2 7 5" xfId="16663"/>
    <cellStyle name="Input 2 4 4 2 7 6" xfId="16664"/>
    <cellStyle name="Input 2 4 4 2 7 7" xfId="16665"/>
    <cellStyle name="Input 2 4 4 2 8" xfId="16666"/>
    <cellStyle name="Input 2 4 4 2 8 2" xfId="16667"/>
    <cellStyle name="Input 2 4 4 2 8 3" xfId="16668"/>
    <cellStyle name="Input 2 4 4 2 8 4" xfId="16669"/>
    <cellStyle name="Input 2 4 4 2 8 5" xfId="16670"/>
    <cellStyle name="Input 2 4 4 2 9" xfId="16671"/>
    <cellStyle name="Input 2 4 4 2 9 2" xfId="16672"/>
    <cellStyle name="Input 2 4 4 2 9 3" xfId="16673"/>
    <cellStyle name="Input 2 4 4 2 9 4" xfId="16674"/>
    <cellStyle name="Input 2 4 4 2 9 5" xfId="16675"/>
    <cellStyle name="Input 2 4 4 3" xfId="16676"/>
    <cellStyle name="Input 2 4 4 3 10" xfId="16677"/>
    <cellStyle name="Input 2 4 4 3 2" xfId="16678"/>
    <cellStyle name="Input 2 4 4 3 2 2" xfId="16679"/>
    <cellStyle name="Input 2 4 4 3 2 2 2" xfId="16680"/>
    <cellStyle name="Input 2 4 4 3 2 2 3" xfId="16681"/>
    <cellStyle name="Input 2 4 4 3 2 2 4" xfId="16682"/>
    <cellStyle name="Input 2 4 4 3 2 2 5" xfId="16683"/>
    <cellStyle name="Input 2 4 4 3 2 2 6" xfId="16684"/>
    <cellStyle name="Input 2 4 4 3 2 2 7" xfId="16685"/>
    <cellStyle name="Input 2 4 4 3 2 3" xfId="16686"/>
    <cellStyle name="Input 2 4 4 3 2 4" xfId="16687"/>
    <cellStyle name="Input 2 4 4 3 3" xfId="16688"/>
    <cellStyle name="Input 2 4 4 3 3 2" xfId="16689"/>
    <cellStyle name="Input 2 4 4 3 3 2 2" xfId="16690"/>
    <cellStyle name="Input 2 4 4 3 3 2 3" xfId="16691"/>
    <cellStyle name="Input 2 4 4 3 3 2 4" xfId="16692"/>
    <cellStyle name="Input 2 4 4 3 3 2 5" xfId="16693"/>
    <cellStyle name="Input 2 4 4 3 3 2 6" xfId="16694"/>
    <cellStyle name="Input 2 4 4 3 3 2 7" xfId="16695"/>
    <cellStyle name="Input 2 4 4 3 3 3" xfId="16696"/>
    <cellStyle name="Input 2 4 4 3 3 4" xfId="16697"/>
    <cellStyle name="Input 2 4 4 3 4" xfId="16698"/>
    <cellStyle name="Input 2 4 4 3 4 2" xfId="16699"/>
    <cellStyle name="Input 2 4 4 3 4 2 2" xfId="16700"/>
    <cellStyle name="Input 2 4 4 3 4 2 3" xfId="16701"/>
    <cellStyle name="Input 2 4 4 3 4 2 4" xfId="16702"/>
    <cellStyle name="Input 2 4 4 3 4 2 5" xfId="16703"/>
    <cellStyle name="Input 2 4 4 3 4 2 6" xfId="16704"/>
    <cellStyle name="Input 2 4 4 3 4 2 7" xfId="16705"/>
    <cellStyle name="Input 2 4 4 3 4 3" xfId="16706"/>
    <cellStyle name="Input 2 4 4 3 4 4" xfId="16707"/>
    <cellStyle name="Input 2 4 4 3 5" xfId="16708"/>
    <cellStyle name="Input 2 4 4 3 5 2" xfId="16709"/>
    <cellStyle name="Input 2 4 4 3 5 3" xfId="16710"/>
    <cellStyle name="Input 2 4 4 3 5 4" xfId="16711"/>
    <cellStyle name="Input 2 4 4 3 5 5" xfId="16712"/>
    <cellStyle name="Input 2 4 4 3 5 6" xfId="16713"/>
    <cellStyle name="Input 2 4 4 3 5 7" xfId="16714"/>
    <cellStyle name="Input 2 4 4 3 5 8" xfId="16715"/>
    <cellStyle name="Input 2 4 4 3 6" xfId="16716"/>
    <cellStyle name="Input 2 4 4 3 6 2" xfId="16717"/>
    <cellStyle name="Input 2 4 4 3 6 3" xfId="16718"/>
    <cellStyle name="Input 2 4 4 3 6 4" xfId="16719"/>
    <cellStyle name="Input 2 4 4 3 6 5" xfId="16720"/>
    <cellStyle name="Input 2 4 4 3 6 6" xfId="16721"/>
    <cellStyle name="Input 2 4 4 3 6 7" xfId="16722"/>
    <cellStyle name="Input 2 4 4 3 7" xfId="16723"/>
    <cellStyle name="Input 2 4 4 3 8" xfId="16724"/>
    <cellStyle name="Input 2 4 4 3 9" xfId="16725"/>
    <cellStyle name="Input 2 4 4 4" xfId="16726"/>
    <cellStyle name="Input 2 4 4 4 10" xfId="16727"/>
    <cellStyle name="Input 2 4 4 4 2" xfId="16728"/>
    <cellStyle name="Input 2 4 4 4 2 2" xfId="16729"/>
    <cellStyle name="Input 2 4 4 4 2 2 2" xfId="16730"/>
    <cellStyle name="Input 2 4 4 4 2 2 3" xfId="16731"/>
    <cellStyle name="Input 2 4 4 4 2 2 4" xfId="16732"/>
    <cellStyle name="Input 2 4 4 4 2 2 5" xfId="16733"/>
    <cellStyle name="Input 2 4 4 4 2 2 6" xfId="16734"/>
    <cellStyle name="Input 2 4 4 4 2 2 7" xfId="16735"/>
    <cellStyle name="Input 2 4 4 4 2 3" xfId="16736"/>
    <cellStyle name="Input 2 4 4 4 2 4" xfId="16737"/>
    <cellStyle name="Input 2 4 4 4 3" xfId="16738"/>
    <cellStyle name="Input 2 4 4 4 3 2" xfId="16739"/>
    <cellStyle name="Input 2 4 4 4 3 2 2" xfId="16740"/>
    <cellStyle name="Input 2 4 4 4 3 2 3" xfId="16741"/>
    <cellStyle name="Input 2 4 4 4 3 2 4" xfId="16742"/>
    <cellStyle name="Input 2 4 4 4 3 2 5" xfId="16743"/>
    <cellStyle name="Input 2 4 4 4 3 2 6" xfId="16744"/>
    <cellStyle name="Input 2 4 4 4 3 2 7" xfId="16745"/>
    <cellStyle name="Input 2 4 4 4 3 3" xfId="16746"/>
    <cellStyle name="Input 2 4 4 4 3 4" xfId="16747"/>
    <cellStyle name="Input 2 4 4 4 4" xfId="16748"/>
    <cellStyle name="Input 2 4 4 4 4 2" xfId="16749"/>
    <cellStyle name="Input 2 4 4 4 4 2 2" xfId="16750"/>
    <cellStyle name="Input 2 4 4 4 4 2 3" xfId="16751"/>
    <cellStyle name="Input 2 4 4 4 4 2 4" xfId="16752"/>
    <cellStyle name="Input 2 4 4 4 4 2 5" xfId="16753"/>
    <cellStyle name="Input 2 4 4 4 4 2 6" xfId="16754"/>
    <cellStyle name="Input 2 4 4 4 4 2 7" xfId="16755"/>
    <cellStyle name="Input 2 4 4 4 4 3" xfId="16756"/>
    <cellStyle name="Input 2 4 4 4 4 4" xfId="16757"/>
    <cellStyle name="Input 2 4 4 4 5" xfId="16758"/>
    <cellStyle name="Input 2 4 4 4 5 2" xfId="16759"/>
    <cellStyle name="Input 2 4 4 4 5 3" xfId="16760"/>
    <cellStyle name="Input 2 4 4 4 5 4" xfId="16761"/>
    <cellStyle name="Input 2 4 4 4 5 5" xfId="16762"/>
    <cellStyle name="Input 2 4 4 4 5 6" xfId="16763"/>
    <cellStyle name="Input 2 4 4 4 5 7" xfId="16764"/>
    <cellStyle name="Input 2 4 4 4 5 8" xfId="16765"/>
    <cellStyle name="Input 2 4 4 4 6" xfId="16766"/>
    <cellStyle name="Input 2 4 4 4 6 2" xfId="16767"/>
    <cellStyle name="Input 2 4 4 4 6 3" xfId="16768"/>
    <cellStyle name="Input 2 4 4 4 6 4" xfId="16769"/>
    <cellStyle name="Input 2 4 4 4 6 5" xfId="16770"/>
    <cellStyle name="Input 2 4 4 4 6 6" xfId="16771"/>
    <cellStyle name="Input 2 4 4 4 6 7" xfId="16772"/>
    <cellStyle name="Input 2 4 4 4 7" xfId="16773"/>
    <cellStyle name="Input 2 4 4 4 8" xfId="16774"/>
    <cellStyle name="Input 2 4 4 4 9" xfId="16775"/>
    <cellStyle name="Input 2 4 4 5" xfId="16776"/>
    <cellStyle name="Input 2 4 4 5 2" xfId="16777"/>
    <cellStyle name="Input 2 4 4 5 2 2" xfId="16778"/>
    <cellStyle name="Input 2 4 4 5 2 3" xfId="16779"/>
    <cellStyle name="Input 2 4 4 5 2 4" xfId="16780"/>
    <cellStyle name="Input 2 4 4 5 2 5" xfId="16781"/>
    <cellStyle name="Input 2 4 4 5 2 6" xfId="16782"/>
    <cellStyle name="Input 2 4 4 5 2 7" xfId="16783"/>
    <cellStyle name="Input 2 4 4 5 3" xfId="16784"/>
    <cellStyle name="Input 2 4 4 5 4" xfId="16785"/>
    <cellStyle name="Input 2 4 4 5 5" xfId="16786"/>
    <cellStyle name="Input 2 4 4 6" xfId="16787"/>
    <cellStyle name="Input 2 4 4 6 2" xfId="16788"/>
    <cellStyle name="Input 2 4 4 6 2 2" xfId="16789"/>
    <cellStyle name="Input 2 4 4 6 2 3" xfId="16790"/>
    <cellStyle name="Input 2 4 4 6 2 4" xfId="16791"/>
    <cellStyle name="Input 2 4 4 6 2 5" xfId="16792"/>
    <cellStyle name="Input 2 4 4 6 2 6" xfId="16793"/>
    <cellStyle name="Input 2 4 4 6 2 7" xfId="16794"/>
    <cellStyle name="Input 2 4 4 6 3" xfId="16795"/>
    <cellStyle name="Input 2 4 4 6 4" xfId="16796"/>
    <cellStyle name="Input 2 4 4 6 5" xfId="16797"/>
    <cellStyle name="Input 2 4 4 7" xfId="16798"/>
    <cellStyle name="Input 2 4 4 7 2" xfId="16799"/>
    <cellStyle name="Input 2 4 4 7 2 2" xfId="16800"/>
    <cellStyle name="Input 2 4 4 7 2 3" xfId="16801"/>
    <cellStyle name="Input 2 4 4 7 2 4" xfId="16802"/>
    <cellStyle name="Input 2 4 4 7 2 5" xfId="16803"/>
    <cellStyle name="Input 2 4 4 7 2 6" xfId="16804"/>
    <cellStyle name="Input 2 4 4 7 2 7" xfId="16805"/>
    <cellStyle name="Input 2 4 4 7 3" xfId="16806"/>
    <cellStyle name="Input 2 4 4 7 4" xfId="16807"/>
    <cellStyle name="Input 2 4 4 7 5" xfId="16808"/>
    <cellStyle name="Input 2 4 4 8" xfId="16809"/>
    <cellStyle name="Input 2 4 4 8 2" xfId="16810"/>
    <cellStyle name="Input 2 4 4 8 2 2" xfId="16811"/>
    <cellStyle name="Input 2 4 4 8 2 3" xfId="16812"/>
    <cellStyle name="Input 2 4 4 8 2 4" xfId="16813"/>
    <cellStyle name="Input 2 4 4 8 2 5" xfId="16814"/>
    <cellStyle name="Input 2 4 4 8 2 6" xfId="16815"/>
    <cellStyle name="Input 2 4 4 8 2 7" xfId="16816"/>
    <cellStyle name="Input 2 4 4 8 3" xfId="16817"/>
    <cellStyle name="Input 2 4 4 8 4" xfId="16818"/>
    <cellStyle name="Input 2 4 4 8 5" xfId="16819"/>
    <cellStyle name="Input 2 4 4 9" xfId="16820"/>
    <cellStyle name="Input 2 4 4 9 2" xfId="16821"/>
    <cellStyle name="Input 2 4 4 9 3" xfId="16822"/>
    <cellStyle name="Input 2 4 4 9 4" xfId="16823"/>
    <cellStyle name="Input 2 4 4 9 5" xfId="16824"/>
    <cellStyle name="Input 2 4 4 9 6" xfId="16825"/>
    <cellStyle name="Input 2 4 4 9 7" xfId="16826"/>
    <cellStyle name="Input 2 4 4 9 8" xfId="16827"/>
    <cellStyle name="Input 2 4 5" xfId="16828"/>
    <cellStyle name="Input 2 4 5 10" xfId="16829"/>
    <cellStyle name="Input 2 4 5 10 2" xfId="16830"/>
    <cellStyle name="Input 2 4 5 10 3" xfId="16831"/>
    <cellStyle name="Input 2 4 5 10 4" xfId="16832"/>
    <cellStyle name="Input 2 4 5 10 5" xfId="16833"/>
    <cellStyle name="Input 2 4 5 11" xfId="16834"/>
    <cellStyle name="Input 2 4 5 11 2" xfId="16835"/>
    <cellStyle name="Input 2 4 5 11 3" xfId="16836"/>
    <cellStyle name="Input 2 4 5 11 4" xfId="16837"/>
    <cellStyle name="Input 2 4 5 11 5" xfId="16838"/>
    <cellStyle name="Input 2 4 5 12" xfId="16839"/>
    <cellStyle name="Input 2 4 5 12 2" xfId="16840"/>
    <cellStyle name="Input 2 4 5 12 3" xfId="16841"/>
    <cellStyle name="Input 2 4 5 12 4" xfId="16842"/>
    <cellStyle name="Input 2 4 5 12 5" xfId="16843"/>
    <cellStyle name="Input 2 4 5 13" xfId="16844"/>
    <cellStyle name="Input 2 4 5 13 2" xfId="16845"/>
    <cellStyle name="Input 2 4 5 13 3" xfId="16846"/>
    <cellStyle name="Input 2 4 5 13 4" xfId="16847"/>
    <cellStyle name="Input 2 4 5 13 5" xfId="16848"/>
    <cellStyle name="Input 2 4 5 14" xfId="16849"/>
    <cellStyle name="Input 2 4 5 14 2" xfId="16850"/>
    <cellStyle name="Input 2 4 5 14 3" xfId="16851"/>
    <cellStyle name="Input 2 4 5 14 4" xfId="16852"/>
    <cellStyle name="Input 2 4 5 14 5" xfId="16853"/>
    <cellStyle name="Input 2 4 5 15" xfId="16854"/>
    <cellStyle name="Input 2 4 5 15 2" xfId="16855"/>
    <cellStyle name="Input 2 4 5 15 3" xfId="16856"/>
    <cellStyle name="Input 2 4 5 15 4" xfId="16857"/>
    <cellStyle name="Input 2 4 5 15 5" xfId="16858"/>
    <cellStyle name="Input 2 4 5 16" xfId="16859"/>
    <cellStyle name="Input 2 4 5 16 2" xfId="16860"/>
    <cellStyle name="Input 2 4 5 16 3" xfId="16861"/>
    <cellStyle name="Input 2 4 5 16 4" xfId="16862"/>
    <cellStyle name="Input 2 4 5 16 5" xfId="16863"/>
    <cellStyle name="Input 2 4 5 17" xfId="16864"/>
    <cellStyle name="Input 2 4 5 17 2" xfId="16865"/>
    <cellStyle name="Input 2 4 5 17 3" xfId="16866"/>
    <cellStyle name="Input 2 4 5 17 4" xfId="16867"/>
    <cellStyle name="Input 2 4 5 17 5" xfId="16868"/>
    <cellStyle name="Input 2 4 5 18" xfId="16869"/>
    <cellStyle name="Input 2 4 5 2" xfId="16870"/>
    <cellStyle name="Input 2 4 5 2 10" xfId="16871"/>
    <cellStyle name="Input 2 4 5 2 2" xfId="16872"/>
    <cellStyle name="Input 2 4 5 2 2 2" xfId="16873"/>
    <cellStyle name="Input 2 4 5 2 2 2 2" xfId="16874"/>
    <cellStyle name="Input 2 4 5 2 2 2 3" xfId="16875"/>
    <cellStyle name="Input 2 4 5 2 2 2 4" xfId="16876"/>
    <cellStyle name="Input 2 4 5 2 2 2 5" xfId="16877"/>
    <cellStyle name="Input 2 4 5 2 2 2 6" xfId="16878"/>
    <cellStyle name="Input 2 4 5 2 2 2 7" xfId="16879"/>
    <cellStyle name="Input 2 4 5 2 2 3" xfId="16880"/>
    <cellStyle name="Input 2 4 5 2 2 4" xfId="16881"/>
    <cellStyle name="Input 2 4 5 2 3" xfId="16882"/>
    <cellStyle name="Input 2 4 5 2 3 2" xfId="16883"/>
    <cellStyle name="Input 2 4 5 2 3 2 2" xfId="16884"/>
    <cellStyle name="Input 2 4 5 2 3 2 3" xfId="16885"/>
    <cellStyle name="Input 2 4 5 2 3 2 4" xfId="16886"/>
    <cellStyle name="Input 2 4 5 2 3 2 5" xfId="16887"/>
    <cellStyle name="Input 2 4 5 2 3 2 6" xfId="16888"/>
    <cellStyle name="Input 2 4 5 2 3 2 7" xfId="16889"/>
    <cellStyle name="Input 2 4 5 2 3 3" xfId="16890"/>
    <cellStyle name="Input 2 4 5 2 3 4" xfId="16891"/>
    <cellStyle name="Input 2 4 5 2 4" xfId="16892"/>
    <cellStyle name="Input 2 4 5 2 4 2" xfId="16893"/>
    <cellStyle name="Input 2 4 5 2 4 2 2" xfId="16894"/>
    <cellStyle name="Input 2 4 5 2 4 2 3" xfId="16895"/>
    <cellStyle name="Input 2 4 5 2 4 2 4" xfId="16896"/>
    <cellStyle name="Input 2 4 5 2 4 2 5" xfId="16897"/>
    <cellStyle name="Input 2 4 5 2 4 2 6" xfId="16898"/>
    <cellStyle name="Input 2 4 5 2 4 2 7" xfId="16899"/>
    <cellStyle name="Input 2 4 5 2 4 3" xfId="16900"/>
    <cellStyle name="Input 2 4 5 2 4 4" xfId="16901"/>
    <cellStyle name="Input 2 4 5 2 5" xfId="16902"/>
    <cellStyle name="Input 2 4 5 2 5 2" xfId="16903"/>
    <cellStyle name="Input 2 4 5 2 5 3" xfId="16904"/>
    <cellStyle name="Input 2 4 5 2 5 4" xfId="16905"/>
    <cellStyle name="Input 2 4 5 2 5 5" xfId="16906"/>
    <cellStyle name="Input 2 4 5 2 5 6" xfId="16907"/>
    <cellStyle name="Input 2 4 5 2 5 7" xfId="16908"/>
    <cellStyle name="Input 2 4 5 2 5 8" xfId="16909"/>
    <cellStyle name="Input 2 4 5 2 6" xfId="16910"/>
    <cellStyle name="Input 2 4 5 2 6 2" xfId="16911"/>
    <cellStyle name="Input 2 4 5 2 6 3" xfId="16912"/>
    <cellStyle name="Input 2 4 5 2 6 4" xfId="16913"/>
    <cellStyle name="Input 2 4 5 2 6 5" xfId="16914"/>
    <cellStyle name="Input 2 4 5 2 6 6" xfId="16915"/>
    <cellStyle name="Input 2 4 5 2 6 7" xfId="16916"/>
    <cellStyle name="Input 2 4 5 2 7" xfId="16917"/>
    <cellStyle name="Input 2 4 5 2 8" xfId="16918"/>
    <cellStyle name="Input 2 4 5 2 9" xfId="16919"/>
    <cellStyle name="Input 2 4 5 3" xfId="16920"/>
    <cellStyle name="Input 2 4 5 3 2" xfId="16921"/>
    <cellStyle name="Input 2 4 5 3 2 2" xfId="16922"/>
    <cellStyle name="Input 2 4 5 3 2 3" xfId="16923"/>
    <cellStyle name="Input 2 4 5 3 2 4" xfId="16924"/>
    <cellStyle name="Input 2 4 5 3 2 5" xfId="16925"/>
    <cellStyle name="Input 2 4 5 3 2 6" xfId="16926"/>
    <cellStyle name="Input 2 4 5 3 2 7" xfId="16927"/>
    <cellStyle name="Input 2 4 5 3 3" xfId="16928"/>
    <cellStyle name="Input 2 4 5 3 4" xfId="16929"/>
    <cellStyle name="Input 2 4 5 3 5" xfId="16930"/>
    <cellStyle name="Input 2 4 5 4" xfId="16931"/>
    <cellStyle name="Input 2 4 5 4 2" xfId="16932"/>
    <cellStyle name="Input 2 4 5 4 2 2" xfId="16933"/>
    <cellStyle name="Input 2 4 5 4 2 3" xfId="16934"/>
    <cellStyle name="Input 2 4 5 4 2 4" xfId="16935"/>
    <cellStyle name="Input 2 4 5 4 2 5" xfId="16936"/>
    <cellStyle name="Input 2 4 5 4 2 6" xfId="16937"/>
    <cellStyle name="Input 2 4 5 4 2 7" xfId="16938"/>
    <cellStyle name="Input 2 4 5 4 3" xfId="16939"/>
    <cellStyle name="Input 2 4 5 4 4" xfId="16940"/>
    <cellStyle name="Input 2 4 5 4 5" xfId="16941"/>
    <cellStyle name="Input 2 4 5 5" xfId="16942"/>
    <cellStyle name="Input 2 4 5 5 2" xfId="16943"/>
    <cellStyle name="Input 2 4 5 5 2 2" xfId="16944"/>
    <cellStyle name="Input 2 4 5 5 2 3" xfId="16945"/>
    <cellStyle name="Input 2 4 5 5 2 4" xfId="16946"/>
    <cellStyle name="Input 2 4 5 5 2 5" xfId="16947"/>
    <cellStyle name="Input 2 4 5 5 2 6" xfId="16948"/>
    <cellStyle name="Input 2 4 5 5 2 7" xfId="16949"/>
    <cellStyle name="Input 2 4 5 5 3" xfId="16950"/>
    <cellStyle name="Input 2 4 5 5 4" xfId="16951"/>
    <cellStyle name="Input 2 4 5 5 5" xfId="16952"/>
    <cellStyle name="Input 2 4 5 6" xfId="16953"/>
    <cellStyle name="Input 2 4 5 6 2" xfId="16954"/>
    <cellStyle name="Input 2 4 5 6 3" xfId="16955"/>
    <cellStyle name="Input 2 4 5 6 4" xfId="16956"/>
    <cellStyle name="Input 2 4 5 6 5" xfId="16957"/>
    <cellStyle name="Input 2 4 5 6 6" xfId="16958"/>
    <cellStyle name="Input 2 4 5 6 7" xfId="16959"/>
    <cellStyle name="Input 2 4 5 6 8" xfId="16960"/>
    <cellStyle name="Input 2 4 5 7" xfId="16961"/>
    <cellStyle name="Input 2 4 5 7 2" xfId="16962"/>
    <cellStyle name="Input 2 4 5 7 3" xfId="16963"/>
    <cellStyle name="Input 2 4 5 7 4" xfId="16964"/>
    <cellStyle name="Input 2 4 5 7 5" xfId="16965"/>
    <cellStyle name="Input 2 4 5 7 6" xfId="16966"/>
    <cellStyle name="Input 2 4 5 7 7" xfId="16967"/>
    <cellStyle name="Input 2 4 5 8" xfId="16968"/>
    <cellStyle name="Input 2 4 5 8 2" xfId="16969"/>
    <cellStyle name="Input 2 4 5 8 3" xfId="16970"/>
    <cellStyle name="Input 2 4 5 8 4" xfId="16971"/>
    <cellStyle name="Input 2 4 5 8 5" xfId="16972"/>
    <cellStyle name="Input 2 4 5 9" xfId="16973"/>
    <cellStyle name="Input 2 4 5 9 2" xfId="16974"/>
    <cellStyle name="Input 2 4 5 9 3" xfId="16975"/>
    <cellStyle name="Input 2 4 5 9 4" xfId="16976"/>
    <cellStyle name="Input 2 4 5 9 5" xfId="16977"/>
    <cellStyle name="Input 2 4 6" xfId="16978"/>
    <cellStyle name="Input 2 4 6 10" xfId="16979"/>
    <cellStyle name="Input 2 4 6 2" xfId="16980"/>
    <cellStyle name="Input 2 4 6 2 2" xfId="16981"/>
    <cellStyle name="Input 2 4 6 2 2 2" xfId="16982"/>
    <cellStyle name="Input 2 4 6 2 2 3" xfId="16983"/>
    <cellStyle name="Input 2 4 6 2 2 4" xfId="16984"/>
    <cellStyle name="Input 2 4 6 2 2 5" xfId="16985"/>
    <cellStyle name="Input 2 4 6 2 2 6" xfId="16986"/>
    <cellStyle name="Input 2 4 6 2 2 7" xfId="16987"/>
    <cellStyle name="Input 2 4 6 2 3" xfId="16988"/>
    <cellStyle name="Input 2 4 6 2 4" xfId="16989"/>
    <cellStyle name="Input 2 4 6 3" xfId="16990"/>
    <cellStyle name="Input 2 4 6 3 2" xfId="16991"/>
    <cellStyle name="Input 2 4 6 3 2 2" xfId="16992"/>
    <cellStyle name="Input 2 4 6 3 2 3" xfId="16993"/>
    <cellStyle name="Input 2 4 6 3 2 4" xfId="16994"/>
    <cellStyle name="Input 2 4 6 3 2 5" xfId="16995"/>
    <cellStyle name="Input 2 4 6 3 2 6" xfId="16996"/>
    <cellStyle name="Input 2 4 6 3 2 7" xfId="16997"/>
    <cellStyle name="Input 2 4 6 3 3" xfId="16998"/>
    <cellStyle name="Input 2 4 6 3 4" xfId="16999"/>
    <cellStyle name="Input 2 4 6 4" xfId="17000"/>
    <cellStyle name="Input 2 4 6 4 2" xfId="17001"/>
    <cellStyle name="Input 2 4 6 4 2 2" xfId="17002"/>
    <cellStyle name="Input 2 4 6 4 2 3" xfId="17003"/>
    <cellStyle name="Input 2 4 6 4 2 4" xfId="17004"/>
    <cellStyle name="Input 2 4 6 4 2 5" xfId="17005"/>
    <cellStyle name="Input 2 4 6 4 2 6" xfId="17006"/>
    <cellStyle name="Input 2 4 6 4 2 7" xfId="17007"/>
    <cellStyle name="Input 2 4 6 4 3" xfId="17008"/>
    <cellStyle name="Input 2 4 6 4 4" xfId="17009"/>
    <cellStyle name="Input 2 4 6 5" xfId="17010"/>
    <cellStyle name="Input 2 4 6 5 2" xfId="17011"/>
    <cellStyle name="Input 2 4 6 5 3" xfId="17012"/>
    <cellStyle name="Input 2 4 6 5 4" xfId="17013"/>
    <cellStyle name="Input 2 4 6 5 5" xfId="17014"/>
    <cellStyle name="Input 2 4 6 5 6" xfId="17015"/>
    <cellStyle name="Input 2 4 6 5 7" xfId="17016"/>
    <cellStyle name="Input 2 4 6 5 8" xfId="17017"/>
    <cellStyle name="Input 2 4 6 6" xfId="17018"/>
    <cellStyle name="Input 2 4 6 6 2" xfId="17019"/>
    <cellStyle name="Input 2 4 6 6 3" xfId="17020"/>
    <cellStyle name="Input 2 4 6 6 4" xfId="17021"/>
    <cellStyle name="Input 2 4 6 6 5" xfId="17022"/>
    <cellStyle name="Input 2 4 6 6 6" xfId="17023"/>
    <cellStyle name="Input 2 4 6 6 7" xfId="17024"/>
    <cellStyle name="Input 2 4 6 7" xfId="17025"/>
    <cellStyle name="Input 2 4 6 8" xfId="17026"/>
    <cellStyle name="Input 2 4 6 9" xfId="17027"/>
    <cellStyle name="Input 2 4 7" xfId="17028"/>
    <cellStyle name="Input 2 4 7 10" xfId="17029"/>
    <cellStyle name="Input 2 4 7 2" xfId="17030"/>
    <cellStyle name="Input 2 4 7 2 2" xfId="17031"/>
    <cellStyle name="Input 2 4 7 2 2 2" xfId="17032"/>
    <cellStyle name="Input 2 4 7 2 2 3" xfId="17033"/>
    <cellStyle name="Input 2 4 7 2 2 4" xfId="17034"/>
    <cellStyle name="Input 2 4 7 2 2 5" xfId="17035"/>
    <cellStyle name="Input 2 4 7 2 2 6" xfId="17036"/>
    <cellStyle name="Input 2 4 7 2 2 7" xfId="17037"/>
    <cellStyle name="Input 2 4 7 2 3" xfId="17038"/>
    <cellStyle name="Input 2 4 7 2 4" xfId="17039"/>
    <cellStyle name="Input 2 4 7 3" xfId="17040"/>
    <cellStyle name="Input 2 4 7 3 2" xfId="17041"/>
    <cellStyle name="Input 2 4 7 3 2 2" xfId="17042"/>
    <cellStyle name="Input 2 4 7 3 2 3" xfId="17043"/>
    <cellStyle name="Input 2 4 7 3 2 4" xfId="17044"/>
    <cellStyle name="Input 2 4 7 3 2 5" xfId="17045"/>
    <cellStyle name="Input 2 4 7 3 2 6" xfId="17046"/>
    <cellStyle name="Input 2 4 7 3 2 7" xfId="17047"/>
    <cellStyle name="Input 2 4 7 3 3" xfId="17048"/>
    <cellStyle name="Input 2 4 7 3 4" xfId="17049"/>
    <cellStyle name="Input 2 4 7 4" xfId="17050"/>
    <cellStyle name="Input 2 4 7 4 2" xfId="17051"/>
    <cellStyle name="Input 2 4 7 4 2 2" xfId="17052"/>
    <cellStyle name="Input 2 4 7 4 2 3" xfId="17053"/>
    <cellStyle name="Input 2 4 7 4 2 4" xfId="17054"/>
    <cellStyle name="Input 2 4 7 4 2 5" xfId="17055"/>
    <cellStyle name="Input 2 4 7 4 2 6" xfId="17056"/>
    <cellStyle name="Input 2 4 7 4 2 7" xfId="17057"/>
    <cellStyle name="Input 2 4 7 4 3" xfId="17058"/>
    <cellStyle name="Input 2 4 7 4 4" xfId="17059"/>
    <cellStyle name="Input 2 4 7 5" xfId="17060"/>
    <cellStyle name="Input 2 4 7 5 2" xfId="17061"/>
    <cellStyle name="Input 2 4 7 5 3" xfId="17062"/>
    <cellStyle name="Input 2 4 7 5 4" xfId="17063"/>
    <cellStyle name="Input 2 4 7 5 5" xfId="17064"/>
    <cellStyle name="Input 2 4 7 5 6" xfId="17065"/>
    <cellStyle name="Input 2 4 7 5 7" xfId="17066"/>
    <cellStyle name="Input 2 4 7 5 8" xfId="17067"/>
    <cellStyle name="Input 2 4 7 6" xfId="17068"/>
    <cellStyle name="Input 2 4 7 6 2" xfId="17069"/>
    <cellStyle name="Input 2 4 7 6 3" xfId="17070"/>
    <cellStyle name="Input 2 4 7 6 4" xfId="17071"/>
    <cellStyle name="Input 2 4 7 6 5" xfId="17072"/>
    <cellStyle name="Input 2 4 7 6 6" xfId="17073"/>
    <cellStyle name="Input 2 4 7 6 7" xfId="17074"/>
    <cellStyle name="Input 2 4 7 7" xfId="17075"/>
    <cellStyle name="Input 2 4 7 8" xfId="17076"/>
    <cellStyle name="Input 2 4 7 9" xfId="17077"/>
    <cellStyle name="Input 2 4 8" xfId="17078"/>
    <cellStyle name="Input 2 4 8 2" xfId="17079"/>
    <cellStyle name="Input 2 4 8 2 2" xfId="17080"/>
    <cellStyle name="Input 2 4 8 2 3" xfId="17081"/>
    <cellStyle name="Input 2 4 8 2 4" xfId="17082"/>
    <cellStyle name="Input 2 4 8 2 5" xfId="17083"/>
    <cellStyle name="Input 2 4 8 2 6" xfId="17084"/>
    <cellStyle name="Input 2 4 8 2 7" xfId="17085"/>
    <cellStyle name="Input 2 4 8 3" xfId="17086"/>
    <cellStyle name="Input 2 4 8 4" xfId="17087"/>
    <cellStyle name="Input 2 4 8 5" xfId="17088"/>
    <cellStyle name="Input 2 4 9" xfId="17089"/>
    <cellStyle name="Input 2 4 9 2" xfId="17090"/>
    <cellStyle name="Input 2 4 9 2 2" xfId="17091"/>
    <cellStyle name="Input 2 4 9 2 3" xfId="17092"/>
    <cellStyle name="Input 2 4 9 2 4" xfId="17093"/>
    <cellStyle name="Input 2 4 9 2 5" xfId="17094"/>
    <cellStyle name="Input 2 4 9 2 6" xfId="17095"/>
    <cellStyle name="Input 2 4 9 2 7" xfId="17096"/>
    <cellStyle name="Input 2 4 9 3" xfId="17097"/>
    <cellStyle name="Input 2 4 9 4" xfId="17098"/>
    <cellStyle name="Input 2 4 9 5" xfId="17099"/>
    <cellStyle name="Input 2 5" xfId="17100"/>
    <cellStyle name="Input 2 5 10" xfId="17101"/>
    <cellStyle name="Input 2 5 10 2" xfId="17102"/>
    <cellStyle name="Input 2 5 10 2 2" xfId="17103"/>
    <cellStyle name="Input 2 5 10 2 3" xfId="17104"/>
    <cellStyle name="Input 2 5 10 2 4" xfId="17105"/>
    <cellStyle name="Input 2 5 10 2 5" xfId="17106"/>
    <cellStyle name="Input 2 5 10 2 6" xfId="17107"/>
    <cellStyle name="Input 2 5 10 2 7" xfId="17108"/>
    <cellStyle name="Input 2 5 10 3" xfId="17109"/>
    <cellStyle name="Input 2 5 10 4" xfId="17110"/>
    <cellStyle name="Input 2 5 10 5" xfId="17111"/>
    <cellStyle name="Input 2 5 11" xfId="17112"/>
    <cellStyle name="Input 2 5 11 2" xfId="17113"/>
    <cellStyle name="Input 2 5 11 2 2" xfId="17114"/>
    <cellStyle name="Input 2 5 11 2 3" xfId="17115"/>
    <cellStyle name="Input 2 5 11 2 4" xfId="17116"/>
    <cellStyle name="Input 2 5 11 2 5" xfId="17117"/>
    <cellStyle name="Input 2 5 11 2 6" xfId="17118"/>
    <cellStyle name="Input 2 5 11 2 7" xfId="17119"/>
    <cellStyle name="Input 2 5 11 3" xfId="17120"/>
    <cellStyle name="Input 2 5 11 4" xfId="17121"/>
    <cellStyle name="Input 2 5 11 5" xfId="17122"/>
    <cellStyle name="Input 2 5 12" xfId="17123"/>
    <cellStyle name="Input 2 5 12 2" xfId="17124"/>
    <cellStyle name="Input 2 5 12 3" xfId="17125"/>
    <cellStyle name="Input 2 5 12 4" xfId="17126"/>
    <cellStyle name="Input 2 5 12 5" xfId="17127"/>
    <cellStyle name="Input 2 5 12 6" xfId="17128"/>
    <cellStyle name="Input 2 5 12 7" xfId="17129"/>
    <cellStyle name="Input 2 5 12 8" xfId="17130"/>
    <cellStyle name="Input 2 5 13" xfId="17131"/>
    <cellStyle name="Input 2 5 13 2" xfId="17132"/>
    <cellStyle name="Input 2 5 13 3" xfId="17133"/>
    <cellStyle name="Input 2 5 13 4" xfId="17134"/>
    <cellStyle name="Input 2 5 13 5" xfId="17135"/>
    <cellStyle name="Input 2 5 13 6" xfId="17136"/>
    <cellStyle name="Input 2 5 13 7" xfId="17137"/>
    <cellStyle name="Input 2 5 14" xfId="17138"/>
    <cellStyle name="Input 2 5 14 2" xfId="17139"/>
    <cellStyle name="Input 2 5 14 3" xfId="17140"/>
    <cellStyle name="Input 2 5 14 4" xfId="17141"/>
    <cellStyle name="Input 2 5 14 5" xfId="17142"/>
    <cellStyle name="Input 2 5 15" xfId="17143"/>
    <cellStyle name="Input 2 5 15 2" xfId="17144"/>
    <cellStyle name="Input 2 5 15 3" xfId="17145"/>
    <cellStyle name="Input 2 5 15 4" xfId="17146"/>
    <cellStyle name="Input 2 5 15 5" xfId="17147"/>
    <cellStyle name="Input 2 5 16" xfId="17148"/>
    <cellStyle name="Input 2 5 16 2" xfId="17149"/>
    <cellStyle name="Input 2 5 16 3" xfId="17150"/>
    <cellStyle name="Input 2 5 16 4" xfId="17151"/>
    <cellStyle name="Input 2 5 16 5" xfId="17152"/>
    <cellStyle name="Input 2 5 17" xfId="17153"/>
    <cellStyle name="Input 2 5 17 2" xfId="17154"/>
    <cellStyle name="Input 2 5 17 3" xfId="17155"/>
    <cellStyle name="Input 2 5 17 4" xfId="17156"/>
    <cellStyle name="Input 2 5 17 5" xfId="17157"/>
    <cellStyle name="Input 2 5 18" xfId="17158"/>
    <cellStyle name="Input 2 5 19" xfId="17159"/>
    <cellStyle name="Input 2 5 2" xfId="17160"/>
    <cellStyle name="Input 2 5 2 10" xfId="17161"/>
    <cellStyle name="Input 2 5 2 10 2" xfId="17162"/>
    <cellStyle name="Input 2 5 2 10 3" xfId="17163"/>
    <cellStyle name="Input 2 5 2 10 4" xfId="17164"/>
    <cellStyle name="Input 2 5 2 10 5" xfId="17165"/>
    <cellStyle name="Input 2 5 2 10 6" xfId="17166"/>
    <cellStyle name="Input 2 5 2 10 7" xfId="17167"/>
    <cellStyle name="Input 2 5 2 10 8" xfId="17168"/>
    <cellStyle name="Input 2 5 2 11" xfId="17169"/>
    <cellStyle name="Input 2 5 2 11 2" xfId="17170"/>
    <cellStyle name="Input 2 5 2 11 3" xfId="17171"/>
    <cellStyle name="Input 2 5 2 11 4" xfId="17172"/>
    <cellStyle name="Input 2 5 2 11 5" xfId="17173"/>
    <cellStyle name="Input 2 5 2 11 6" xfId="17174"/>
    <cellStyle name="Input 2 5 2 11 7" xfId="17175"/>
    <cellStyle name="Input 2 5 2 12" xfId="17176"/>
    <cellStyle name="Input 2 5 2 12 2" xfId="17177"/>
    <cellStyle name="Input 2 5 2 12 3" xfId="17178"/>
    <cellStyle name="Input 2 5 2 12 4" xfId="17179"/>
    <cellStyle name="Input 2 5 2 12 5" xfId="17180"/>
    <cellStyle name="Input 2 5 2 13" xfId="17181"/>
    <cellStyle name="Input 2 5 2 13 2" xfId="17182"/>
    <cellStyle name="Input 2 5 2 13 3" xfId="17183"/>
    <cellStyle name="Input 2 5 2 13 4" xfId="17184"/>
    <cellStyle name="Input 2 5 2 13 5" xfId="17185"/>
    <cellStyle name="Input 2 5 2 14" xfId="17186"/>
    <cellStyle name="Input 2 5 2 14 2" xfId="17187"/>
    <cellStyle name="Input 2 5 2 14 3" xfId="17188"/>
    <cellStyle name="Input 2 5 2 14 4" xfId="17189"/>
    <cellStyle name="Input 2 5 2 14 5" xfId="17190"/>
    <cellStyle name="Input 2 5 2 15" xfId="17191"/>
    <cellStyle name="Input 2 5 2 15 2" xfId="17192"/>
    <cellStyle name="Input 2 5 2 15 3" xfId="17193"/>
    <cellStyle name="Input 2 5 2 15 4" xfId="17194"/>
    <cellStyle name="Input 2 5 2 15 5" xfId="17195"/>
    <cellStyle name="Input 2 5 2 16" xfId="17196"/>
    <cellStyle name="Input 2 5 2 17" xfId="17197"/>
    <cellStyle name="Input 2 5 2 18" xfId="17198"/>
    <cellStyle name="Input 2 5 2 2" xfId="17199"/>
    <cellStyle name="Input 2 5 2 2 10" xfId="17200"/>
    <cellStyle name="Input 2 5 2 2 10 2" xfId="17201"/>
    <cellStyle name="Input 2 5 2 2 10 3" xfId="17202"/>
    <cellStyle name="Input 2 5 2 2 10 4" xfId="17203"/>
    <cellStyle name="Input 2 5 2 2 10 5" xfId="17204"/>
    <cellStyle name="Input 2 5 2 2 10 6" xfId="17205"/>
    <cellStyle name="Input 2 5 2 2 10 7" xfId="17206"/>
    <cellStyle name="Input 2 5 2 2 11" xfId="17207"/>
    <cellStyle name="Input 2 5 2 2 11 2" xfId="17208"/>
    <cellStyle name="Input 2 5 2 2 11 3" xfId="17209"/>
    <cellStyle name="Input 2 5 2 2 11 4" xfId="17210"/>
    <cellStyle name="Input 2 5 2 2 11 5" xfId="17211"/>
    <cellStyle name="Input 2 5 2 2 12" xfId="17212"/>
    <cellStyle name="Input 2 5 2 2 12 2" xfId="17213"/>
    <cellStyle name="Input 2 5 2 2 12 3" xfId="17214"/>
    <cellStyle name="Input 2 5 2 2 12 4" xfId="17215"/>
    <cellStyle name="Input 2 5 2 2 12 5" xfId="17216"/>
    <cellStyle name="Input 2 5 2 2 13" xfId="17217"/>
    <cellStyle name="Input 2 5 2 2 13 2" xfId="17218"/>
    <cellStyle name="Input 2 5 2 2 13 3" xfId="17219"/>
    <cellStyle name="Input 2 5 2 2 13 4" xfId="17220"/>
    <cellStyle name="Input 2 5 2 2 13 5" xfId="17221"/>
    <cellStyle name="Input 2 5 2 2 14" xfId="17222"/>
    <cellStyle name="Input 2 5 2 2 14 2" xfId="17223"/>
    <cellStyle name="Input 2 5 2 2 14 3" xfId="17224"/>
    <cellStyle name="Input 2 5 2 2 14 4" xfId="17225"/>
    <cellStyle name="Input 2 5 2 2 14 5" xfId="17226"/>
    <cellStyle name="Input 2 5 2 2 15" xfId="17227"/>
    <cellStyle name="Input 2 5 2 2 15 2" xfId="17228"/>
    <cellStyle name="Input 2 5 2 2 15 3" xfId="17229"/>
    <cellStyle name="Input 2 5 2 2 15 4" xfId="17230"/>
    <cellStyle name="Input 2 5 2 2 15 5" xfId="17231"/>
    <cellStyle name="Input 2 5 2 2 16" xfId="17232"/>
    <cellStyle name="Input 2 5 2 2 16 2" xfId="17233"/>
    <cellStyle name="Input 2 5 2 2 16 3" xfId="17234"/>
    <cellStyle name="Input 2 5 2 2 16 4" xfId="17235"/>
    <cellStyle name="Input 2 5 2 2 16 5" xfId="17236"/>
    <cellStyle name="Input 2 5 2 2 17" xfId="17237"/>
    <cellStyle name="Input 2 5 2 2 17 2" xfId="17238"/>
    <cellStyle name="Input 2 5 2 2 17 3" xfId="17239"/>
    <cellStyle name="Input 2 5 2 2 17 4" xfId="17240"/>
    <cellStyle name="Input 2 5 2 2 17 5" xfId="17241"/>
    <cellStyle name="Input 2 5 2 2 18" xfId="17242"/>
    <cellStyle name="Input 2 5 2 2 2" xfId="17243"/>
    <cellStyle name="Input 2 5 2 2 2 10" xfId="17244"/>
    <cellStyle name="Input 2 5 2 2 2 10 2" xfId="17245"/>
    <cellStyle name="Input 2 5 2 2 2 10 3" xfId="17246"/>
    <cellStyle name="Input 2 5 2 2 2 10 4" xfId="17247"/>
    <cellStyle name="Input 2 5 2 2 2 10 5" xfId="17248"/>
    <cellStyle name="Input 2 5 2 2 2 11" xfId="17249"/>
    <cellStyle name="Input 2 5 2 2 2 11 2" xfId="17250"/>
    <cellStyle name="Input 2 5 2 2 2 11 3" xfId="17251"/>
    <cellStyle name="Input 2 5 2 2 2 11 4" xfId="17252"/>
    <cellStyle name="Input 2 5 2 2 2 11 5" xfId="17253"/>
    <cellStyle name="Input 2 5 2 2 2 12" xfId="17254"/>
    <cellStyle name="Input 2 5 2 2 2 12 2" xfId="17255"/>
    <cellStyle name="Input 2 5 2 2 2 12 3" xfId="17256"/>
    <cellStyle name="Input 2 5 2 2 2 12 4" xfId="17257"/>
    <cellStyle name="Input 2 5 2 2 2 12 5" xfId="17258"/>
    <cellStyle name="Input 2 5 2 2 2 13" xfId="17259"/>
    <cellStyle name="Input 2 5 2 2 2 13 2" xfId="17260"/>
    <cellStyle name="Input 2 5 2 2 2 13 3" xfId="17261"/>
    <cellStyle name="Input 2 5 2 2 2 13 4" xfId="17262"/>
    <cellStyle name="Input 2 5 2 2 2 13 5" xfId="17263"/>
    <cellStyle name="Input 2 5 2 2 2 14" xfId="17264"/>
    <cellStyle name="Input 2 5 2 2 2 14 2" xfId="17265"/>
    <cellStyle name="Input 2 5 2 2 2 14 3" xfId="17266"/>
    <cellStyle name="Input 2 5 2 2 2 14 4" xfId="17267"/>
    <cellStyle name="Input 2 5 2 2 2 14 5" xfId="17268"/>
    <cellStyle name="Input 2 5 2 2 2 15" xfId="17269"/>
    <cellStyle name="Input 2 5 2 2 2 15 2" xfId="17270"/>
    <cellStyle name="Input 2 5 2 2 2 15 3" xfId="17271"/>
    <cellStyle name="Input 2 5 2 2 2 15 4" xfId="17272"/>
    <cellStyle name="Input 2 5 2 2 2 15 5" xfId="17273"/>
    <cellStyle name="Input 2 5 2 2 2 16" xfId="17274"/>
    <cellStyle name="Input 2 5 2 2 2 16 2" xfId="17275"/>
    <cellStyle name="Input 2 5 2 2 2 16 3" xfId="17276"/>
    <cellStyle name="Input 2 5 2 2 2 16 4" xfId="17277"/>
    <cellStyle name="Input 2 5 2 2 2 16 5" xfId="17278"/>
    <cellStyle name="Input 2 5 2 2 2 17" xfId="17279"/>
    <cellStyle name="Input 2 5 2 2 2 17 2" xfId="17280"/>
    <cellStyle name="Input 2 5 2 2 2 17 3" xfId="17281"/>
    <cellStyle name="Input 2 5 2 2 2 17 4" xfId="17282"/>
    <cellStyle name="Input 2 5 2 2 2 17 5" xfId="17283"/>
    <cellStyle name="Input 2 5 2 2 2 18" xfId="17284"/>
    <cellStyle name="Input 2 5 2 2 2 2" xfId="17285"/>
    <cellStyle name="Input 2 5 2 2 2 2 10" xfId="17286"/>
    <cellStyle name="Input 2 5 2 2 2 2 2" xfId="17287"/>
    <cellStyle name="Input 2 5 2 2 2 2 2 2" xfId="17288"/>
    <cellStyle name="Input 2 5 2 2 2 2 2 2 2" xfId="17289"/>
    <cellStyle name="Input 2 5 2 2 2 2 2 2 3" xfId="17290"/>
    <cellStyle name="Input 2 5 2 2 2 2 2 2 4" xfId="17291"/>
    <cellStyle name="Input 2 5 2 2 2 2 2 2 5" xfId="17292"/>
    <cellStyle name="Input 2 5 2 2 2 2 2 2 6" xfId="17293"/>
    <cellStyle name="Input 2 5 2 2 2 2 2 2 7" xfId="17294"/>
    <cellStyle name="Input 2 5 2 2 2 2 2 3" xfId="17295"/>
    <cellStyle name="Input 2 5 2 2 2 2 2 4" xfId="17296"/>
    <cellStyle name="Input 2 5 2 2 2 2 3" xfId="17297"/>
    <cellStyle name="Input 2 5 2 2 2 2 3 2" xfId="17298"/>
    <cellStyle name="Input 2 5 2 2 2 2 3 2 2" xfId="17299"/>
    <cellStyle name="Input 2 5 2 2 2 2 3 2 3" xfId="17300"/>
    <cellStyle name="Input 2 5 2 2 2 2 3 2 4" xfId="17301"/>
    <cellStyle name="Input 2 5 2 2 2 2 3 2 5" xfId="17302"/>
    <cellStyle name="Input 2 5 2 2 2 2 3 2 6" xfId="17303"/>
    <cellStyle name="Input 2 5 2 2 2 2 3 2 7" xfId="17304"/>
    <cellStyle name="Input 2 5 2 2 2 2 3 3" xfId="17305"/>
    <cellStyle name="Input 2 5 2 2 2 2 3 4" xfId="17306"/>
    <cellStyle name="Input 2 5 2 2 2 2 4" xfId="17307"/>
    <cellStyle name="Input 2 5 2 2 2 2 4 2" xfId="17308"/>
    <cellStyle name="Input 2 5 2 2 2 2 4 2 2" xfId="17309"/>
    <cellStyle name="Input 2 5 2 2 2 2 4 2 3" xfId="17310"/>
    <cellStyle name="Input 2 5 2 2 2 2 4 2 4" xfId="17311"/>
    <cellStyle name="Input 2 5 2 2 2 2 4 2 5" xfId="17312"/>
    <cellStyle name="Input 2 5 2 2 2 2 4 2 6" xfId="17313"/>
    <cellStyle name="Input 2 5 2 2 2 2 4 2 7" xfId="17314"/>
    <cellStyle name="Input 2 5 2 2 2 2 4 3" xfId="17315"/>
    <cellStyle name="Input 2 5 2 2 2 2 4 4" xfId="17316"/>
    <cellStyle name="Input 2 5 2 2 2 2 5" xfId="17317"/>
    <cellStyle name="Input 2 5 2 2 2 2 5 2" xfId="17318"/>
    <cellStyle name="Input 2 5 2 2 2 2 5 3" xfId="17319"/>
    <cellStyle name="Input 2 5 2 2 2 2 5 4" xfId="17320"/>
    <cellStyle name="Input 2 5 2 2 2 2 5 5" xfId="17321"/>
    <cellStyle name="Input 2 5 2 2 2 2 5 6" xfId="17322"/>
    <cellStyle name="Input 2 5 2 2 2 2 5 7" xfId="17323"/>
    <cellStyle name="Input 2 5 2 2 2 2 5 8" xfId="17324"/>
    <cellStyle name="Input 2 5 2 2 2 2 6" xfId="17325"/>
    <cellStyle name="Input 2 5 2 2 2 2 6 2" xfId="17326"/>
    <cellStyle name="Input 2 5 2 2 2 2 6 3" xfId="17327"/>
    <cellStyle name="Input 2 5 2 2 2 2 6 4" xfId="17328"/>
    <cellStyle name="Input 2 5 2 2 2 2 6 5" xfId="17329"/>
    <cellStyle name="Input 2 5 2 2 2 2 6 6" xfId="17330"/>
    <cellStyle name="Input 2 5 2 2 2 2 6 7" xfId="17331"/>
    <cellStyle name="Input 2 5 2 2 2 2 7" xfId="17332"/>
    <cellStyle name="Input 2 5 2 2 2 2 8" xfId="17333"/>
    <cellStyle name="Input 2 5 2 2 2 2 9" xfId="17334"/>
    <cellStyle name="Input 2 5 2 2 2 3" xfId="17335"/>
    <cellStyle name="Input 2 5 2 2 2 3 2" xfId="17336"/>
    <cellStyle name="Input 2 5 2 2 2 3 2 2" xfId="17337"/>
    <cellStyle name="Input 2 5 2 2 2 3 2 3" xfId="17338"/>
    <cellStyle name="Input 2 5 2 2 2 3 2 4" xfId="17339"/>
    <cellStyle name="Input 2 5 2 2 2 3 2 5" xfId="17340"/>
    <cellStyle name="Input 2 5 2 2 2 3 2 6" xfId="17341"/>
    <cellStyle name="Input 2 5 2 2 2 3 2 7" xfId="17342"/>
    <cellStyle name="Input 2 5 2 2 2 3 3" xfId="17343"/>
    <cellStyle name="Input 2 5 2 2 2 3 4" xfId="17344"/>
    <cellStyle name="Input 2 5 2 2 2 3 5" xfId="17345"/>
    <cellStyle name="Input 2 5 2 2 2 4" xfId="17346"/>
    <cellStyle name="Input 2 5 2 2 2 4 2" xfId="17347"/>
    <cellStyle name="Input 2 5 2 2 2 4 2 2" xfId="17348"/>
    <cellStyle name="Input 2 5 2 2 2 4 2 3" xfId="17349"/>
    <cellStyle name="Input 2 5 2 2 2 4 2 4" xfId="17350"/>
    <cellStyle name="Input 2 5 2 2 2 4 2 5" xfId="17351"/>
    <cellStyle name="Input 2 5 2 2 2 4 2 6" xfId="17352"/>
    <cellStyle name="Input 2 5 2 2 2 4 2 7" xfId="17353"/>
    <cellStyle name="Input 2 5 2 2 2 4 3" xfId="17354"/>
    <cellStyle name="Input 2 5 2 2 2 4 4" xfId="17355"/>
    <cellStyle name="Input 2 5 2 2 2 4 5" xfId="17356"/>
    <cellStyle name="Input 2 5 2 2 2 5" xfId="17357"/>
    <cellStyle name="Input 2 5 2 2 2 5 2" xfId="17358"/>
    <cellStyle name="Input 2 5 2 2 2 5 2 2" xfId="17359"/>
    <cellStyle name="Input 2 5 2 2 2 5 2 3" xfId="17360"/>
    <cellStyle name="Input 2 5 2 2 2 5 2 4" xfId="17361"/>
    <cellStyle name="Input 2 5 2 2 2 5 2 5" xfId="17362"/>
    <cellStyle name="Input 2 5 2 2 2 5 2 6" xfId="17363"/>
    <cellStyle name="Input 2 5 2 2 2 5 2 7" xfId="17364"/>
    <cellStyle name="Input 2 5 2 2 2 5 3" xfId="17365"/>
    <cellStyle name="Input 2 5 2 2 2 5 4" xfId="17366"/>
    <cellStyle name="Input 2 5 2 2 2 5 5" xfId="17367"/>
    <cellStyle name="Input 2 5 2 2 2 6" xfId="17368"/>
    <cellStyle name="Input 2 5 2 2 2 6 2" xfId="17369"/>
    <cellStyle name="Input 2 5 2 2 2 6 3" xfId="17370"/>
    <cellStyle name="Input 2 5 2 2 2 6 4" xfId="17371"/>
    <cellStyle name="Input 2 5 2 2 2 6 5" xfId="17372"/>
    <cellStyle name="Input 2 5 2 2 2 6 6" xfId="17373"/>
    <cellStyle name="Input 2 5 2 2 2 6 7" xfId="17374"/>
    <cellStyle name="Input 2 5 2 2 2 6 8" xfId="17375"/>
    <cellStyle name="Input 2 5 2 2 2 7" xfId="17376"/>
    <cellStyle name="Input 2 5 2 2 2 7 2" xfId="17377"/>
    <cellStyle name="Input 2 5 2 2 2 7 3" xfId="17378"/>
    <cellStyle name="Input 2 5 2 2 2 7 4" xfId="17379"/>
    <cellStyle name="Input 2 5 2 2 2 7 5" xfId="17380"/>
    <cellStyle name="Input 2 5 2 2 2 7 6" xfId="17381"/>
    <cellStyle name="Input 2 5 2 2 2 7 7" xfId="17382"/>
    <cellStyle name="Input 2 5 2 2 2 8" xfId="17383"/>
    <cellStyle name="Input 2 5 2 2 2 8 2" xfId="17384"/>
    <cellStyle name="Input 2 5 2 2 2 8 3" xfId="17385"/>
    <cellStyle name="Input 2 5 2 2 2 8 4" xfId="17386"/>
    <cellStyle name="Input 2 5 2 2 2 8 5" xfId="17387"/>
    <cellStyle name="Input 2 5 2 2 2 9" xfId="17388"/>
    <cellStyle name="Input 2 5 2 2 2 9 2" xfId="17389"/>
    <cellStyle name="Input 2 5 2 2 2 9 3" xfId="17390"/>
    <cellStyle name="Input 2 5 2 2 2 9 4" xfId="17391"/>
    <cellStyle name="Input 2 5 2 2 2 9 5" xfId="17392"/>
    <cellStyle name="Input 2 5 2 2 3" xfId="17393"/>
    <cellStyle name="Input 2 5 2 2 3 10" xfId="17394"/>
    <cellStyle name="Input 2 5 2 2 3 2" xfId="17395"/>
    <cellStyle name="Input 2 5 2 2 3 2 2" xfId="17396"/>
    <cellStyle name="Input 2 5 2 2 3 2 2 2" xfId="17397"/>
    <cellStyle name="Input 2 5 2 2 3 2 2 3" xfId="17398"/>
    <cellStyle name="Input 2 5 2 2 3 2 2 4" xfId="17399"/>
    <cellStyle name="Input 2 5 2 2 3 2 2 5" xfId="17400"/>
    <cellStyle name="Input 2 5 2 2 3 2 2 6" xfId="17401"/>
    <cellStyle name="Input 2 5 2 2 3 2 2 7" xfId="17402"/>
    <cellStyle name="Input 2 5 2 2 3 2 3" xfId="17403"/>
    <cellStyle name="Input 2 5 2 2 3 2 4" xfId="17404"/>
    <cellStyle name="Input 2 5 2 2 3 3" xfId="17405"/>
    <cellStyle name="Input 2 5 2 2 3 3 2" xfId="17406"/>
    <cellStyle name="Input 2 5 2 2 3 3 2 2" xfId="17407"/>
    <cellStyle name="Input 2 5 2 2 3 3 2 3" xfId="17408"/>
    <cellStyle name="Input 2 5 2 2 3 3 2 4" xfId="17409"/>
    <cellStyle name="Input 2 5 2 2 3 3 2 5" xfId="17410"/>
    <cellStyle name="Input 2 5 2 2 3 3 2 6" xfId="17411"/>
    <cellStyle name="Input 2 5 2 2 3 3 2 7" xfId="17412"/>
    <cellStyle name="Input 2 5 2 2 3 3 3" xfId="17413"/>
    <cellStyle name="Input 2 5 2 2 3 3 4" xfId="17414"/>
    <cellStyle name="Input 2 5 2 2 3 4" xfId="17415"/>
    <cellStyle name="Input 2 5 2 2 3 4 2" xfId="17416"/>
    <cellStyle name="Input 2 5 2 2 3 4 2 2" xfId="17417"/>
    <cellStyle name="Input 2 5 2 2 3 4 2 3" xfId="17418"/>
    <cellStyle name="Input 2 5 2 2 3 4 2 4" xfId="17419"/>
    <cellStyle name="Input 2 5 2 2 3 4 2 5" xfId="17420"/>
    <cellStyle name="Input 2 5 2 2 3 4 2 6" xfId="17421"/>
    <cellStyle name="Input 2 5 2 2 3 4 2 7" xfId="17422"/>
    <cellStyle name="Input 2 5 2 2 3 4 3" xfId="17423"/>
    <cellStyle name="Input 2 5 2 2 3 4 4" xfId="17424"/>
    <cellStyle name="Input 2 5 2 2 3 5" xfId="17425"/>
    <cellStyle name="Input 2 5 2 2 3 5 2" xfId="17426"/>
    <cellStyle name="Input 2 5 2 2 3 5 3" xfId="17427"/>
    <cellStyle name="Input 2 5 2 2 3 5 4" xfId="17428"/>
    <cellStyle name="Input 2 5 2 2 3 5 5" xfId="17429"/>
    <cellStyle name="Input 2 5 2 2 3 5 6" xfId="17430"/>
    <cellStyle name="Input 2 5 2 2 3 5 7" xfId="17431"/>
    <cellStyle name="Input 2 5 2 2 3 5 8" xfId="17432"/>
    <cellStyle name="Input 2 5 2 2 3 6" xfId="17433"/>
    <cellStyle name="Input 2 5 2 2 3 6 2" xfId="17434"/>
    <cellStyle name="Input 2 5 2 2 3 6 3" xfId="17435"/>
    <cellStyle name="Input 2 5 2 2 3 6 4" xfId="17436"/>
    <cellStyle name="Input 2 5 2 2 3 6 5" xfId="17437"/>
    <cellStyle name="Input 2 5 2 2 3 6 6" xfId="17438"/>
    <cellStyle name="Input 2 5 2 2 3 6 7" xfId="17439"/>
    <cellStyle name="Input 2 5 2 2 3 7" xfId="17440"/>
    <cellStyle name="Input 2 5 2 2 3 8" xfId="17441"/>
    <cellStyle name="Input 2 5 2 2 3 9" xfId="17442"/>
    <cellStyle name="Input 2 5 2 2 4" xfId="17443"/>
    <cellStyle name="Input 2 5 2 2 4 10" xfId="17444"/>
    <cellStyle name="Input 2 5 2 2 4 2" xfId="17445"/>
    <cellStyle name="Input 2 5 2 2 4 2 2" xfId="17446"/>
    <cellStyle name="Input 2 5 2 2 4 2 2 2" xfId="17447"/>
    <cellStyle name="Input 2 5 2 2 4 2 2 3" xfId="17448"/>
    <cellStyle name="Input 2 5 2 2 4 2 2 4" xfId="17449"/>
    <cellStyle name="Input 2 5 2 2 4 2 2 5" xfId="17450"/>
    <cellStyle name="Input 2 5 2 2 4 2 2 6" xfId="17451"/>
    <cellStyle name="Input 2 5 2 2 4 2 2 7" xfId="17452"/>
    <cellStyle name="Input 2 5 2 2 4 2 3" xfId="17453"/>
    <cellStyle name="Input 2 5 2 2 4 2 4" xfId="17454"/>
    <cellStyle name="Input 2 5 2 2 4 3" xfId="17455"/>
    <cellStyle name="Input 2 5 2 2 4 3 2" xfId="17456"/>
    <cellStyle name="Input 2 5 2 2 4 3 2 2" xfId="17457"/>
    <cellStyle name="Input 2 5 2 2 4 3 2 3" xfId="17458"/>
    <cellStyle name="Input 2 5 2 2 4 3 2 4" xfId="17459"/>
    <cellStyle name="Input 2 5 2 2 4 3 2 5" xfId="17460"/>
    <cellStyle name="Input 2 5 2 2 4 3 2 6" xfId="17461"/>
    <cellStyle name="Input 2 5 2 2 4 3 2 7" xfId="17462"/>
    <cellStyle name="Input 2 5 2 2 4 3 3" xfId="17463"/>
    <cellStyle name="Input 2 5 2 2 4 3 4" xfId="17464"/>
    <cellStyle name="Input 2 5 2 2 4 4" xfId="17465"/>
    <cellStyle name="Input 2 5 2 2 4 4 2" xfId="17466"/>
    <cellStyle name="Input 2 5 2 2 4 4 2 2" xfId="17467"/>
    <cellStyle name="Input 2 5 2 2 4 4 2 3" xfId="17468"/>
    <cellStyle name="Input 2 5 2 2 4 4 2 4" xfId="17469"/>
    <cellStyle name="Input 2 5 2 2 4 4 2 5" xfId="17470"/>
    <cellStyle name="Input 2 5 2 2 4 4 2 6" xfId="17471"/>
    <cellStyle name="Input 2 5 2 2 4 4 2 7" xfId="17472"/>
    <cellStyle name="Input 2 5 2 2 4 4 3" xfId="17473"/>
    <cellStyle name="Input 2 5 2 2 4 4 4" xfId="17474"/>
    <cellStyle name="Input 2 5 2 2 4 5" xfId="17475"/>
    <cellStyle name="Input 2 5 2 2 4 5 2" xfId="17476"/>
    <cellStyle name="Input 2 5 2 2 4 5 3" xfId="17477"/>
    <cellStyle name="Input 2 5 2 2 4 5 4" xfId="17478"/>
    <cellStyle name="Input 2 5 2 2 4 5 5" xfId="17479"/>
    <cellStyle name="Input 2 5 2 2 4 5 6" xfId="17480"/>
    <cellStyle name="Input 2 5 2 2 4 5 7" xfId="17481"/>
    <cellStyle name="Input 2 5 2 2 4 5 8" xfId="17482"/>
    <cellStyle name="Input 2 5 2 2 4 6" xfId="17483"/>
    <cellStyle name="Input 2 5 2 2 4 6 2" xfId="17484"/>
    <cellStyle name="Input 2 5 2 2 4 6 3" xfId="17485"/>
    <cellStyle name="Input 2 5 2 2 4 6 4" xfId="17486"/>
    <cellStyle name="Input 2 5 2 2 4 6 5" xfId="17487"/>
    <cellStyle name="Input 2 5 2 2 4 6 6" xfId="17488"/>
    <cellStyle name="Input 2 5 2 2 4 6 7" xfId="17489"/>
    <cellStyle name="Input 2 5 2 2 4 7" xfId="17490"/>
    <cellStyle name="Input 2 5 2 2 4 8" xfId="17491"/>
    <cellStyle name="Input 2 5 2 2 4 9" xfId="17492"/>
    <cellStyle name="Input 2 5 2 2 5" xfId="17493"/>
    <cellStyle name="Input 2 5 2 2 5 2" xfId="17494"/>
    <cellStyle name="Input 2 5 2 2 5 2 2" xfId="17495"/>
    <cellStyle name="Input 2 5 2 2 5 2 3" xfId="17496"/>
    <cellStyle name="Input 2 5 2 2 5 2 4" xfId="17497"/>
    <cellStyle name="Input 2 5 2 2 5 2 5" xfId="17498"/>
    <cellStyle name="Input 2 5 2 2 5 2 6" xfId="17499"/>
    <cellStyle name="Input 2 5 2 2 5 2 7" xfId="17500"/>
    <cellStyle name="Input 2 5 2 2 5 3" xfId="17501"/>
    <cellStyle name="Input 2 5 2 2 5 4" xfId="17502"/>
    <cellStyle name="Input 2 5 2 2 5 5" xfId="17503"/>
    <cellStyle name="Input 2 5 2 2 6" xfId="17504"/>
    <cellStyle name="Input 2 5 2 2 6 2" xfId="17505"/>
    <cellStyle name="Input 2 5 2 2 6 2 2" xfId="17506"/>
    <cellStyle name="Input 2 5 2 2 6 2 3" xfId="17507"/>
    <cellStyle name="Input 2 5 2 2 6 2 4" xfId="17508"/>
    <cellStyle name="Input 2 5 2 2 6 2 5" xfId="17509"/>
    <cellStyle name="Input 2 5 2 2 6 2 6" xfId="17510"/>
    <cellStyle name="Input 2 5 2 2 6 2 7" xfId="17511"/>
    <cellStyle name="Input 2 5 2 2 6 3" xfId="17512"/>
    <cellStyle name="Input 2 5 2 2 6 4" xfId="17513"/>
    <cellStyle name="Input 2 5 2 2 6 5" xfId="17514"/>
    <cellStyle name="Input 2 5 2 2 7" xfId="17515"/>
    <cellStyle name="Input 2 5 2 2 7 2" xfId="17516"/>
    <cellStyle name="Input 2 5 2 2 7 2 2" xfId="17517"/>
    <cellStyle name="Input 2 5 2 2 7 2 3" xfId="17518"/>
    <cellStyle name="Input 2 5 2 2 7 2 4" xfId="17519"/>
    <cellStyle name="Input 2 5 2 2 7 2 5" xfId="17520"/>
    <cellStyle name="Input 2 5 2 2 7 2 6" xfId="17521"/>
    <cellStyle name="Input 2 5 2 2 7 2 7" xfId="17522"/>
    <cellStyle name="Input 2 5 2 2 7 3" xfId="17523"/>
    <cellStyle name="Input 2 5 2 2 7 4" xfId="17524"/>
    <cellStyle name="Input 2 5 2 2 7 5" xfId="17525"/>
    <cellStyle name="Input 2 5 2 2 8" xfId="17526"/>
    <cellStyle name="Input 2 5 2 2 8 2" xfId="17527"/>
    <cellStyle name="Input 2 5 2 2 8 2 2" xfId="17528"/>
    <cellStyle name="Input 2 5 2 2 8 2 3" xfId="17529"/>
    <cellStyle name="Input 2 5 2 2 8 2 4" xfId="17530"/>
    <cellStyle name="Input 2 5 2 2 8 2 5" xfId="17531"/>
    <cellStyle name="Input 2 5 2 2 8 2 6" xfId="17532"/>
    <cellStyle name="Input 2 5 2 2 8 2 7" xfId="17533"/>
    <cellStyle name="Input 2 5 2 2 8 3" xfId="17534"/>
    <cellStyle name="Input 2 5 2 2 8 4" xfId="17535"/>
    <cellStyle name="Input 2 5 2 2 8 5" xfId="17536"/>
    <cellStyle name="Input 2 5 2 2 9" xfId="17537"/>
    <cellStyle name="Input 2 5 2 2 9 2" xfId="17538"/>
    <cellStyle name="Input 2 5 2 2 9 3" xfId="17539"/>
    <cellStyle name="Input 2 5 2 2 9 4" xfId="17540"/>
    <cellStyle name="Input 2 5 2 2 9 5" xfId="17541"/>
    <cellStyle name="Input 2 5 2 2 9 6" xfId="17542"/>
    <cellStyle name="Input 2 5 2 2 9 7" xfId="17543"/>
    <cellStyle name="Input 2 5 2 2 9 8" xfId="17544"/>
    <cellStyle name="Input 2 5 2 3" xfId="17545"/>
    <cellStyle name="Input 2 5 2 3 10" xfId="17546"/>
    <cellStyle name="Input 2 5 2 3 10 2" xfId="17547"/>
    <cellStyle name="Input 2 5 2 3 10 3" xfId="17548"/>
    <cellStyle name="Input 2 5 2 3 10 4" xfId="17549"/>
    <cellStyle name="Input 2 5 2 3 10 5" xfId="17550"/>
    <cellStyle name="Input 2 5 2 3 11" xfId="17551"/>
    <cellStyle name="Input 2 5 2 3 11 2" xfId="17552"/>
    <cellStyle name="Input 2 5 2 3 11 3" xfId="17553"/>
    <cellStyle name="Input 2 5 2 3 11 4" xfId="17554"/>
    <cellStyle name="Input 2 5 2 3 11 5" xfId="17555"/>
    <cellStyle name="Input 2 5 2 3 12" xfId="17556"/>
    <cellStyle name="Input 2 5 2 3 12 2" xfId="17557"/>
    <cellStyle name="Input 2 5 2 3 12 3" xfId="17558"/>
    <cellStyle name="Input 2 5 2 3 12 4" xfId="17559"/>
    <cellStyle name="Input 2 5 2 3 12 5" xfId="17560"/>
    <cellStyle name="Input 2 5 2 3 13" xfId="17561"/>
    <cellStyle name="Input 2 5 2 3 13 2" xfId="17562"/>
    <cellStyle name="Input 2 5 2 3 13 3" xfId="17563"/>
    <cellStyle name="Input 2 5 2 3 13 4" xfId="17564"/>
    <cellStyle name="Input 2 5 2 3 13 5" xfId="17565"/>
    <cellStyle name="Input 2 5 2 3 14" xfId="17566"/>
    <cellStyle name="Input 2 5 2 3 14 2" xfId="17567"/>
    <cellStyle name="Input 2 5 2 3 14 3" xfId="17568"/>
    <cellStyle name="Input 2 5 2 3 14 4" xfId="17569"/>
    <cellStyle name="Input 2 5 2 3 14 5" xfId="17570"/>
    <cellStyle name="Input 2 5 2 3 15" xfId="17571"/>
    <cellStyle name="Input 2 5 2 3 15 2" xfId="17572"/>
    <cellStyle name="Input 2 5 2 3 15 3" xfId="17573"/>
    <cellStyle name="Input 2 5 2 3 15 4" xfId="17574"/>
    <cellStyle name="Input 2 5 2 3 15 5" xfId="17575"/>
    <cellStyle name="Input 2 5 2 3 16" xfId="17576"/>
    <cellStyle name="Input 2 5 2 3 16 2" xfId="17577"/>
    <cellStyle name="Input 2 5 2 3 16 3" xfId="17578"/>
    <cellStyle name="Input 2 5 2 3 16 4" xfId="17579"/>
    <cellStyle name="Input 2 5 2 3 16 5" xfId="17580"/>
    <cellStyle name="Input 2 5 2 3 17" xfId="17581"/>
    <cellStyle name="Input 2 5 2 3 17 2" xfId="17582"/>
    <cellStyle name="Input 2 5 2 3 17 3" xfId="17583"/>
    <cellStyle name="Input 2 5 2 3 17 4" xfId="17584"/>
    <cellStyle name="Input 2 5 2 3 17 5" xfId="17585"/>
    <cellStyle name="Input 2 5 2 3 18" xfId="17586"/>
    <cellStyle name="Input 2 5 2 3 2" xfId="17587"/>
    <cellStyle name="Input 2 5 2 3 2 10" xfId="17588"/>
    <cellStyle name="Input 2 5 2 3 2 2" xfId="17589"/>
    <cellStyle name="Input 2 5 2 3 2 2 2" xfId="17590"/>
    <cellStyle name="Input 2 5 2 3 2 2 2 2" xfId="17591"/>
    <cellStyle name="Input 2 5 2 3 2 2 2 3" xfId="17592"/>
    <cellStyle name="Input 2 5 2 3 2 2 2 4" xfId="17593"/>
    <cellStyle name="Input 2 5 2 3 2 2 2 5" xfId="17594"/>
    <cellStyle name="Input 2 5 2 3 2 2 2 6" xfId="17595"/>
    <cellStyle name="Input 2 5 2 3 2 2 2 7" xfId="17596"/>
    <cellStyle name="Input 2 5 2 3 2 2 3" xfId="17597"/>
    <cellStyle name="Input 2 5 2 3 2 2 4" xfId="17598"/>
    <cellStyle name="Input 2 5 2 3 2 3" xfId="17599"/>
    <cellStyle name="Input 2 5 2 3 2 3 2" xfId="17600"/>
    <cellStyle name="Input 2 5 2 3 2 3 2 2" xfId="17601"/>
    <cellStyle name="Input 2 5 2 3 2 3 2 3" xfId="17602"/>
    <cellStyle name="Input 2 5 2 3 2 3 2 4" xfId="17603"/>
    <cellStyle name="Input 2 5 2 3 2 3 2 5" xfId="17604"/>
    <cellStyle name="Input 2 5 2 3 2 3 2 6" xfId="17605"/>
    <cellStyle name="Input 2 5 2 3 2 3 2 7" xfId="17606"/>
    <cellStyle name="Input 2 5 2 3 2 3 3" xfId="17607"/>
    <cellStyle name="Input 2 5 2 3 2 3 4" xfId="17608"/>
    <cellStyle name="Input 2 5 2 3 2 4" xfId="17609"/>
    <cellStyle name="Input 2 5 2 3 2 4 2" xfId="17610"/>
    <cellStyle name="Input 2 5 2 3 2 4 2 2" xfId="17611"/>
    <cellStyle name="Input 2 5 2 3 2 4 2 3" xfId="17612"/>
    <cellStyle name="Input 2 5 2 3 2 4 2 4" xfId="17613"/>
    <cellStyle name="Input 2 5 2 3 2 4 2 5" xfId="17614"/>
    <cellStyle name="Input 2 5 2 3 2 4 2 6" xfId="17615"/>
    <cellStyle name="Input 2 5 2 3 2 4 2 7" xfId="17616"/>
    <cellStyle name="Input 2 5 2 3 2 4 3" xfId="17617"/>
    <cellStyle name="Input 2 5 2 3 2 4 4" xfId="17618"/>
    <cellStyle name="Input 2 5 2 3 2 5" xfId="17619"/>
    <cellStyle name="Input 2 5 2 3 2 5 2" xfId="17620"/>
    <cellStyle name="Input 2 5 2 3 2 5 3" xfId="17621"/>
    <cellStyle name="Input 2 5 2 3 2 5 4" xfId="17622"/>
    <cellStyle name="Input 2 5 2 3 2 5 5" xfId="17623"/>
    <cellStyle name="Input 2 5 2 3 2 5 6" xfId="17624"/>
    <cellStyle name="Input 2 5 2 3 2 5 7" xfId="17625"/>
    <cellStyle name="Input 2 5 2 3 2 5 8" xfId="17626"/>
    <cellStyle name="Input 2 5 2 3 2 6" xfId="17627"/>
    <cellStyle name="Input 2 5 2 3 2 6 2" xfId="17628"/>
    <cellStyle name="Input 2 5 2 3 2 6 3" xfId="17629"/>
    <cellStyle name="Input 2 5 2 3 2 6 4" xfId="17630"/>
    <cellStyle name="Input 2 5 2 3 2 6 5" xfId="17631"/>
    <cellStyle name="Input 2 5 2 3 2 6 6" xfId="17632"/>
    <cellStyle name="Input 2 5 2 3 2 6 7" xfId="17633"/>
    <cellStyle name="Input 2 5 2 3 2 7" xfId="17634"/>
    <cellStyle name="Input 2 5 2 3 2 8" xfId="17635"/>
    <cellStyle name="Input 2 5 2 3 2 9" xfId="17636"/>
    <cellStyle name="Input 2 5 2 3 3" xfId="17637"/>
    <cellStyle name="Input 2 5 2 3 3 2" xfId="17638"/>
    <cellStyle name="Input 2 5 2 3 3 2 2" xfId="17639"/>
    <cellStyle name="Input 2 5 2 3 3 2 3" xfId="17640"/>
    <cellStyle name="Input 2 5 2 3 3 2 4" xfId="17641"/>
    <cellStyle name="Input 2 5 2 3 3 2 5" xfId="17642"/>
    <cellStyle name="Input 2 5 2 3 3 2 6" xfId="17643"/>
    <cellStyle name="Input 2 5 2 3 3 2 7" xfId="17644"/>
    <cellStyle name="Input 2 5 2 3 3 3" xfId="17645"/>
    <cellStyle name="Input 2 5 2 3 3 4" xfId="17646"/>
    <cellStyle name="Input 2 5 2 3 3 5" xfId="17647"/>
    <cellStyle name="Input 2 5 2 3 4" xfId="17648"/>
    <cellStyle name="Input 2 5 2 3 4 2" xfId="17649"/>
    <cellStyle name="Input 2 5 2 3 4 2 2" xfId="17650"/>
    <cellStyle name="Input 2 5 2 3 4 2 3" xfId="17651"/>
    <cellStyle name="Input 2 5 2 3 4 2 4" xfId="17652"/>
    <cellStyle name="Input 2 5 2 3 4 2 5" xfId="17653"/>
    <cellStyle name="Input 2 5 2 3 4 2 6" xfId="17654"/>
    <cellStyle name="Input 2 5 2 3 4 2 7" xfId="17655"/>
    <cellStyle name="Input 2 5 2 3 4 3" xfId="17656"/>
    <cellStyle name="Input 2 5 2 3 4 4" xfId="17657"/>
    <cellStyle name="Input 2 5 2 3 4 5" xfId="17658"/>
    <cellStyle name="Input 2 5 2 3 5" xfId="17659"/>
    <cellStyle name="Input 2 5 2 3 5 2" xfId="17660"/>
    <cellStyle name="Input 2 5 2 3 5 2 2" xfId="17661"/>
    <cellStyle name="Input 2 5 2 3 5 2 3" xfId="17662"/>
    <cellStyle name="Input 2 5 2 3 5 2 4" xfId="17663"/>
    <cellStyle name="Input 2 5 2 3 5 2 5" xfId="17664"/>
    <cellStyle name="Input 2 5 2 3 5 2 6" xfId="17665"/>
    <cellStyle name="Input 2 5 2 3 5 2 7" xfId="17666"/>
    <cellStyle name="Input 2 5 2 3 5 3" xfId="17667"/>
    <cellStyle name="Input 2 5 2 3 5 4" xfId="17668"/>
    <cellStyle name="Input 2 5 2 3 5 5" xfId="17669"/>
    <cellStyle name="Input 2 5 2 3 6" xfId="17670"/>
    <cellStyle name="Input 2 5 2 3 6 2" xfId="17671"/>
    <cellStyle name="Input 2 5 2 3 6 3" xfId="17672"/>
    <cellStyle name="Input 2 5 2 3 6 4" xfId="17673"/>
    <cellStyle name="Input 2 5 2 3 6 5" xfId="17674"/>
    <cellStyle name="Input 2 5 2 3 6 6" xfId="17675"/>
    <cellStyle name="Input 2 5 2 3 6 7" xfId="17676"/>
    <cellStyle name="Input 2 5 2 3 6 8" xfId="17677"/>
    <cellStyle name="Input 2 5 2 3 7" xfId="17678"/>
    <cellStyle name="Input 2 5 2 3 7 2" xfId="17679"/>
    <cellStyle name="Input 2 5 2 3 7 3" xfId="17680"/>
    <cellStyle name="Input 2 5 2 3 7 4" xfId="17681"/>
    <cellStyle name="Input 2 5 2 3 7 5" xfId="17682"/>
    <cellStyle name="Input 2 5 2 3 7 6" xfId="17683"/>
    <cellStyle name="Input 2 5 2 3 7 7" xfId="17684"/>
    <cellStyle name="Input 2 5 2 3 8" xfId="17685"/>
    <cellStyle name="Input 2 5 2 3 8 2" xfId="17686"/>
    <cellStyle name="Input 2 5 2 3 8 3" xfId="17687"/>
    <cellStyle name="Input 2 5 2 3 8 4" xfId="17688"/>
    <cellStyle name="Input 2 5 2 3 8 5" xfId="17689"/>
    <cellStyle name="Input 2 5 2 3 9" xfId="17690"/>
    <cellStyle name="Input 2 5 2 3 9 2" xfId="17691"/>
    <cellStyle name="Input 2 5 2 3 9 3" xfId="17692"/>
    <cellStyle name="Input 2 5 2 3 9 4" xfId="17693"/>
    <cellStyle name="Input 2 5 2 3 9 5" xfId="17694"/>
    <cellStyle name="Input 2 5 2 4" xfId="17695"/>
    <cellStyle name="Input 2 5 2 4 10" xfId="17696"/>
    <cellStyle name="Input 2 5 2 4 2" xfId="17697"/>
    <cellStyle name="Input 2 5 2 4 2 2" xfId="17698"/>
    <cellStyle name="Input 2 5 2 4 2 2 2" xfId="17699"/>
    <cellStyle name="Input 2 5 2 4 2 2 3" xfId="17700"/>
    <cellStyle name="Input 2 5 2 4 2 2 4" xfId="17701"/>
    <cellStyle name="Input 2 5 2 4 2 2 5" xfId="17702"/>
    <cellStyle name="Input 2 5 2 4 2 2 6" xfId="17703"/>
    <cellStyle name="Input 2 5 2 4 2 2 7" xfId="17704"/>
    <cellStyle name="Input 2 5 2 4 2 3" xfId="17705"/>
    <cellStyle name="Input 2 5 2 4 2 4" xfId="17706"/>
    <cellStyle name="Input 2 5 2 4 3" xfId="17707"/>
    <cellStyle name="Input 2 5 2 4 3 2" xfId="17708"/>
    <cellStyle name="Input 2 5 2 4 3 2 2" xfId="17709"/>
    <cellStyle name="Input 2 5 2 4 3 2 3" xfId="17710"/>
    <cellStyle name="Input 2 5 2 4 3 2 4" xfId="17711"/>
    <cellStyle name="Input 2 5 2 4 3 2 5" xfId="17712"/>
    <cellStyle name="Input 2 5 2 4 3 2 6" xfId="17713"/>
    <cellStyle name="Input 2 5 2 4 3 2 7" xfId="17714"/>
    <cellStyle name="Input 2 5 2 4 3 3" xfId="17715"/>
    <cellStyle name="Input 2 5 2 4 3 4" xfId="17716"/>
    <cellStyle name="Input 2 5 2 4 4" xfId="17717"/>
    <cellStyle name="Input 2 5 2 4 4 2" xfId="17718"/>
    <cellStyle name="Input 2 5 2 4 4 2 2" xfId="17719"/>
    <cellStyle name="Input 2 5 2 4 4 2 3" xfId="17720"/>
    <cellStyle name="Input 2 5 2 4 4 2 4" xfId="17721"/>
    <cellStyle name="Input 2 5 2 4 4 2 5" xfId="17722"/>
    <cellStyle name="Input 2 5 2 4 4 2 6" xfId="17723"/>
    <cellStyle name="Input 2 5 2 4 4 2 7" xfId="17724"/>
    <cellStyle name="Input 2 5 2 4 4 3" xfId="17725"/>
    <cellStyle name="Input 2 5 2 4 4 4" xfId="17726"/>
    <cellStyle name="Input 2 5 2 4 5" xfId="17727"/>
    <cellStyle name="Input 2 5 2 4 5 2" xfId="17728"/>
    <cellStyle name="Input 2 5 2 4 5 3" xfId="17729"/>
    <cellStyle name="Input 2 5 2 4 5 4" xfId="17730"/>
    <cellStyle name="Input 2 5 2 4 5 5" xfId="17731"/>
    <cellStyle name="Input 2 5 2 4 5 6" xfId="17732"/>
    <cellStyle name="Input 2 5 2 4 5 7" xfId="17733"/>
    <cellStyle name="Input 2 5 2 4 5 8" xfId="17734"/>
    <cellStyle name="Input 2 5 2 4 6" xfId="17735"/>
    <cellStyle name="Input 2 5 2 4 6 2" xfId="17736"/>
    <cellStyle name="Input 2 5 2 4 6 3" xfId="17737"/>
    <cellStyle name="Input 2 5 2 4 6 4" xfId="17738"/>
    <cellStyle name="Input 2 5 2 4 6 5" xfId="17739"/>
    <cellStyle name="Input 2 5 2 4 6 6" xfId="17740"/>
    <cellStyle name="Input 2 5 2 4 6 7" xfId="17741"/>
    <cellStyle name="Input 2 5 2 4 7" xfId="17742"/>
    <cellStyle name="Input 2 5 2 4 8" xfId="17743"/>
    <cellStyle name="Input 2 5 2 4 9" xfId="17744"/>
    <cellStyle name="Input 2 5 2 5" xfId="17745"/>
    <cellStyle name="Input 2 5 2 5 10" xfId="17746"/>
    <cellStyle name="Input 2 5 2 5 2" xfId="17747"/>
    <cellStyle name="Input 2 5 2 5 2 2" xfId="17748"/>
    <cellStyle name="Input 2 5 2 5 2 2 2" xfId="17749"/>
    <cellStyle name="Input 2 5 2 5 2 2 3" xfId="17750"/>
    <cellStyle name="Input 2 5 2 5 2 2 4" xfId="17751"/>
    <cellStyle name="Input 2 5 2 5 2 2 5" xfId="17752"/>
    <cellStyle name="Input 2 5 2 5 2 2 6" xfId="17753"/>
    <cellStyle name="Input 2 5 2 5 2 2 7" xfId="17754"/>
    <cellStyle name="Input 2 5 2 5 2 3" xfId="17755"/>
    <cellStyle name="Input 2 5 2 5 2 4" xfId="17756"/>
    <cellStyle name="Input 2 5 2 5 3" xfId="17757"/>
    <cellStyle name="Input 2 5 2 5 3 2" xfId="17758"/>
    <cellStyle name="Input 2 5 2 5 3 2 2" xfId="17759"/>
    <cellStyle name="Input 2 5 2 5 3 2 3" xfId="17760"/>
    <cellStyle name="Input 2 5 2 5 3 2 4" xfId="17761"/>
    <cellStyle name="Input 2 5 2 5 3 2 5" xfId="17762"/>
    <cellStyle name="Input 2 5 2 5 3 2 6" xfId="17763"/>
    <cellStyle name="Input 2 5 2 5 3 2 7" xfId="17764"/>
    <cellStyle name="Input 2 5 2 5 3 3" xfId="17765"/>
    <cellStyle name="Input 2 5 2 5 3 4" xfId="17766"/>
    <cellStyle name="Input 2 5 2 5 4" xfId="17767"/>
    <cellStyle name="Input 2 5 2 5 4 2" xfId="17768"/>
    <cellStyle name="Input 2 5 2 5 4 2 2" xfId="17769"/>
    <cellStyle name="Input 2 5 2 5 4 2 3" xfId="17770"/>
    <cellStyle name="Input 2 5 2 5 4 2 4" xfId="17771"/>
    <cellStyle name="Input 2 5 2 5 4 2 5" xfId="17772"/>
    <cellStyle name="Input 2 5 2 5 4 2 6" xfId="17773"/>
    <cellStyle name="Input 2 5 2 5 4 2 7" xfId="17774"/>
    <cellStyle name="Input 2 5 2 5 4 3" xfId="17775"/>
    <cellStyle name="Input 2 5 2 5 4 4" xfId="17776"/>
    <cellStyle name="Input 2 5 2 5 5" xfId="17777"/>
    <cellStyle name="Input 2 5 2 5 5 2" xfId="17778"/>
    <cellStyle name="Input 2 5 2 5 5 3" xfId="17779"/>
    <cellStyle name="Input 2 5 2 5 5 4" xfId="17780"/>
    <cellStyle name="Input 2 5 2 5 5 5" xfId="17781"/>
    <cellStyle name="Input 2 5 2 5 5 6" xfId="17782"/>
    <cellStyle name="Input 2 5 2 5 5 7" xfId="17783"/>
    <cellStyle name="Input 2 5 2 5 5 8" xfId="17784"/>
    <cellStyle name="Input 2 5 2 5 6" xfId="17785"/>
    <cellStyle name="Input 2 5 2 5 6 2" xfId="17786"/>
    <cellStyle name="Input 2 5 2 5 6 3" xfId="17787"/>
    <cellStyle name="Input 2 5 2 5 6 4" xfId="17788"/>
    <cellStyle name="Input 2 5 2 5 6 5" xfId="17789"/>
    <cellStyle name="Input 2 5 2 5 6 6" xfId="17790"/>
    <cellStyle name="Input 2 5 2 5 6 7" xfId="17791"/>
    <cellStyle name="Input 2 5 2 5 7" xfId="17792"/>
    <cellStyle name="Input 2 5 2 5 8" xfId="17793"/>
    <cellStyle name="Input 2 5 2 5 9" xfId="17794"/>
    <cellStyle name="Input 2 5 2 6" xfId="17795"/>
    <cellStyle name="Input 2 5 2 6 2" xfId="17796"/>
    <cellStyle name="Input 2 5 2 6 2 2" xfId="17797"/>
    <cellStyle name="Input 2 5 2 6 2 3" xfId="17798"/>
    <cellStyle name="Input 2 5 2 6 2 4" xfId="17799"/>
    <cellStyle name="Input 2 5 2 6 2 5" xfId="17800"/>
    <cellStyle name="Input 2 5 2 6 2 6" xfId="17801"/>
    <cellStyle name="Input 2 5 2 6 2 7" xfId="17802"/>
    <cellStyle name="Input 2 5 2 6 3" xfId="17803"/>
    <cellStyle name="Input 2 5 2 6 4" xfId="17804"/>
    <cellStyle name="Input 2 5 2 6 5" xfId="17805"/>
    <cellStyle name="Input 2 5 2 7" xfId="17806"/>
    <cellStyle name="Input 2 5 2 7 2" xfId="17807"/>
    <cellStyle name="Input 2 5 2 7 2 2" xfId="17808"/>
    <cellStyle name="Input 2 5 2 7 2 3" xfId="17809"/>
    <cellStyle name="Input 2 5 2 7 2 4" xfId="17810"/>
    <cellStyle name="Input 2 5 2 7 2 5" xfId="17811"/>
    <cellStyle name="Input 2 5 2 7 2 6" xfId="17812"/>
    <cellStyle name="Input 2 5 2 7 2 7" xfId="17813"/>
    <cellStyle name="Input 2 5 2 7 3" xfId="17814"/>
    <cellStyle name="Input 2 5 2 7 4" xfId="17815"/>
    <cellStyle name="Input 2 5 2 7 5" xfId="17816"/>
    <cellStyle name="Input 2 5 2 8" xfId="17817"/>
    <cellStyle name="Input 2 5 2 8 2" xfId="17818"/>
    <cellStyle name="Input 2 5 2 8 2 2" xfId="17819"/>
    <cellStyle name="Input 2 5 2 8 2 3" xfId="17820"/>
    <cellStyle name="Input 2 5 2 8 2 4" xfId="17821"/>
    <cellStyle name="Input 2 5 2 8 2 5" xfId="17822"/>
    <cellStyle name="Input 2 5 2 8 2 6" xfId="17823"/>
    <cellStyle name="Input 2 5 2 8 2 7" xfId="17824"/>
    <cellStyle name="Input 2 5 2 8 3" xfId="17825"/>
    <cellStyle name="Input 2 5 2 8 4" xfId="17826"/>
    <cellStyle name="Input 2 5 2 8 5" xfId="17827"/>
    <cellStyle name="Input 2 5 2 9" xfId="17828"/>
    <cellStyle name="Input 2 5 2 9 2" xfId="17829"/>
    <cellStyle name="Input 2 5 2 9 2 2" xfId="17830"/>
    <cellStyle name="Input 2 5 2 9 2 3" xfId="17831"/>
    <cellStyle name="Input 2 5 2 9 2 4" xfId="17832"/>
    <cellStyle name="Input 2 5 2 9 2 5" xfId="17833"/>
    <cellStyle name="Input 2 5 2 9 2 6" xfId="17834"/>
    <cellStyle name="Input 2 5 2 9 2 7" xfId="17835"/>
    <cellStyle name="Input 2 5 2 9 3" xfId="17836"/>
    <cellStyle name="Input 2 5 2 9 4" xfId="17837"/>
    <cellStyle name="Input 2 5 2 9 5" xfId="17838"/>
    <cellStyle name="Input 2 5 20" xfId="17839"/>
    <cellStyle name="Input 2 5 3" xfId="17840"/>
    <cellStyle name="Input 2 5 3 10" xfId="17841"/>
    <cellStyle name="Input 2 5 3 10 2" xfId="17842"/>
    <cellStyle name="Input 2 5 3 10 3" xfId="17843"/>
    <cellStyle name="Input 2 5 3 10 4" xfId="17844"/>
    <cellStyle name="Input 2 5 3 10 5" xfId="17845"/>
    <cellStyle name="Input 2 5 3 10 6" xfId="17846"/>
    <cellStyle name="Input 2 5 3 10 7" xfId="17847"/>
    <cellStyle name="Input 2 5 3 10 8" xfId="17848"/>
    <cellStyle name="Input 2 5 3 11" xfId="17849"/>
    <cellStyle name="Input 2 5 3 11 2" xfId="17850"/>
    <cellStyle name="Input 2 5 3 11 3" xfId="17851"/>
    <cellStyle name="Input 2 5 3 11 4" xfId="17852"/>
    <cellStyle name="Input 2 5 3 11 5" xfId="17853"/>
    <cellStyle name="Input 2 5 3 11 6" xfId="17854"/>
    <cellStyle name="Input 2 5 3 11 7" xfId="17855"/>
    <cellStyle name="Input 2 5 3 12" xfId="17856"/>
    <cellStyle name="Input 2 5 3 12 2" xfId="17857"/>
    <cellStyle name="Input 2 5 3 12 3" xfId="17858"/>
    <cellStyle name="Input 2 5 3 12 4" xfId="17859"/>
    <cellStyle name="Input 2 5 3 12 5" xfId="17860"/>
    <cellStyle name="Input 2 5 3 13" xfId="17861"/>
    <cellStyle name="Input 2 5 3 13 2" xfId="17862"/>
    <cellStyle name="Input 2 5 3 13 3" xfId="17863"/>
    <cellStyle name="Input 2 5 3 13 4" xfId="17864"/>
    <cellStyle name="Input 2 5 3 13 5" xfId="17865"/>
    <cellStyle name="Input 2 5 3 14" xfId="17866"/>
    <cellStyle name="Input 2 5 3 14 2" xfId="17867"/>
    <cellStyle name="Input 2 5 3 14 3" xfId="17868"/>
    <cellStyle name="Input 2 5 3 14 4" xfId="17869"/>
    <cellStyle name="Input 2 5 3 14 5" xfId="17870"/>
    <cellStyle name="Input 2 5 3 15" xfId="17871"/>
    <cellStyle name="Input 2 5 3 15 2" xfId="17872"/>
    <cellStyle name="Input 2 5 3 15 3" xfId="17873"/>
    <cellStyle name="Input 2 5 3 15 4" xfId="17874"/>
    <cellStyle name="Input 2 5 3 15 5" xfId="17875"/>
    <cellStyle name="Input 2 5 3 16" xfId="17876"/>
    <cellStyle name="Input 2 5 3 17" xfId="17877"/>
    <cellStyle name="Input 2 5 3 18" xfId="17878"/>
    <cellStyle name="Input 2 5 3 2" xfId="17879"/>
    <cellStyle name="Input 2 5 3 2 10" xfId="17880"/>
    <cellStyle name="Input 2 5 3 2 10 2" xfId="17881"/>
    <cellStyle name="Input 2 5 3 2 10 3" xfId="17882"/>
    <cellStyle name="Input 2 5 3 2 10 4" xfId="17883"/>
    <cellStyle name="Input 2 5 3 2 10 5" xfId="17884"/>
    <cellStyle name="Input 2 5 3 2 10 6" xfId="17885"/>
    <cellStyle name="Input 2 5 3 2 10 7" xfId="17886"/>
    <cellStyle name="Input 2 5 3 2 11" xfId="17887"/>
    <cellStyle name="Input 2 5 3 2 11 2" xfId="17888"/>
    <cellStyle name="Input 2 5 3 2 11 3" xfId="17889"/>
    <cellStyle name="Input 2 5 3 2 11 4" xfId="17890"/>
    <cellStyle name="Input 2 5 3 2 11 5" xfId="17891"/>
    <cellStyle name="Input 2 5 3 2 12" xfId="17892"/>
    <cellStyle name="Input 2 5 3 2 12 2" xfId="17893"/>
    <cellStyle name="Input 2 5 3 2 12 3" xfId="17894"/>
    <cellStyle name="Input 2 5 3 2 12 4" xfId="17895"/>
    <cellStyle name="Input 2 5 3 2 12 5" xfId="17896"/>
    <cellStyle name="Input 2 5 3 2 13" xfId="17897"/>
    <cellStyle name="Input 2 5 3 2 13 2" xfId="17898"/>
    <cellStyle name="Input 2 5 3 2 13 3" xfId="17899"/>
    <cellStyle name="Input 2 5 3 2 13 4" xfId="17900"/>
    <cellStyle name="Input 2 5 3 2 13 5" xfId="17901"/>
    <cellStyle name="Input 2 5 3 2 14" xfId="17902"/>
    <cellStyle name="Input 2 5 3 2 14 2" xfId="17903"/>
    <cellStyle name="Input 2 5 3 2 14 3" xfId="17904"/>
    <cellStyle name="Input 2 5 3 2 14 4" xfId="17905"/>
    <cellStyle name="Input 2 5 3 2 14 5" xfId="17906"/>
    <cellStyle name="Input 2 5 3 2 15" xfId="17907"/>
    <cellStyle name="Input 2 5 3 2 15 2" xfId="17908"/>
    <cellStyle name="Input 2 5 3 2 15 3" xfId="17909"/>
    <cellStyle name="Input 2 5 3 2 15 4" xfId="17910"/>
    <cellStyle name="Input 2 5 3 2 15 5" xfId="17911"/>
    <cellStyle name="Input 2 5 3 2 16" xfId="17912"/>
    <cellStyle name="Input 2 5 3 2 16 2" xfId="17913"/>
    <cellStyle name="Input 2 5 3 2 16 3" xfId="17914"/>
    <cellStyle name="Input 2 5 3 2 16 4" xfId="17915"/>
    <cellStyle name="Input 2 5 3 2 16 5" xfId="17916"/>
    <cellStyle name="Input 2 5 3 2 17" xfId="17917"/>
    <cellStyle name="Input 2 5 3 2 17 2" xfId="17918"/>
    <cellStyle name="Input 2 5 3 2 17 3" xfId="17919"/>
    <cellStyle name="Input 2 5 3 2 17 4" xfId="17920"/>
    <cellStyle name="Input 2 5 3 2 17 5" xfId="17921"/>
    <cellStyle name="Input 2 5 3 2 18" xfId="17922"/>
    <cellStyle name="Input 2 5 3 2 2" xfId="17923"/>
    <cellStyle name="Input 2 5 3 2 2 10" xfId="17924"/>
    <cellStyle name="Input 2 5 3 2 2 10 2" xfId="17925"/>
    <cellStyle name="Input 2 5 3 2 2 10 3" xfId="17926"/>
    <cellStyle name="Input 2 5 3 2 2 10 4" xfId="17927"/>
    <cellStyle name="Input 2 5 3 2 2 10 5" xfId="17928"/>
    <cellStyle name="Input 2 5 3 2 2 11" xfId="17929"/>
    <cellStyle name="Input 2 5 3 2 2 11 2" xfId="17930"/>
    <cellStyle name="Input 2 5 3 2 2 11 3" xfId="17931"/>
    <cellStyle name="Input 2 5 3 2 2 11 4" xfId="17932"/>
    <cellStyle name="Input 2 5 3 2 2 11 5" xfId="17933"/>
    <cellStyle name="Input 2 5 3 2 2 12" xfId="17934"/>
    <cellStyle name="Input 2 5 3 2 2 12 2" xfId="17935"/>
    <cellStyle name="Input 2 5 3 2 2 12 3" xfId="17936"/>
    <cellStyle name="Input 2 5 3 2 2 12 4" xfId="17937"/>
    <cellStyle name="Input 2 5 3 2 2 12 5" xfId="17938"/>
    <cellStyle name="Input 2 5 3 2 2 13" xfId="17939"/>
    <cellStyle name="Input 2 5 3 2 2 13 2" xfId="17940"/>
    <cellStyle name="Input 2 5 3 2 2 13 3" xfId="17941"/>
    <cellStyle name="Input 2 5 3 2 2 13 4" xfId="17942"/>
    <cellStyle name="Input 2 5 3 2 2 13 5" xfId="17943"/>
    <cellStyle name="Input 2 5 3 2 2 14" xfId="17944"/>
    <cellStyle name="Input 2 5 3 2 2 14 2" xfId="17945"/>
    <cellStyle name="Input 2 5 3 2 2 14 3" xfId="17946"/>
    <cellStyle name="Input 2 5 3 2 2 14 4" xfId="17947"/>
    <cellStyle name="Input 2 5 3 2 2 14 5" xfId="17948"/>
    <cellStyle name="Input 2 5 3 2 2 15" xfId="17949"/>
    <cellStyle name="Input 2 5 3 2 2 15 2" xfId="17950"/>
    <cellStyle name="Input 2 5 3 2 2 15 3" xfId="17951"/>
    <cellStyle name="Input 2 5 3 2 2 15 4" xfId="17952"/>
    <cellStyle name="Input 2 5 3 2 2 15 5" xfId="17953"/>
    <cellStyle name="Input 2 5 3 2 2 16" xfId="17954"/>
    <cellStyle name="Input 2 5 3 2 2 16 2" xfId="17955"/>
    <cellStyle name="Input 2 5 3 2 2 16 3" xfId="17956"/>
    <cellStyle name="Input 2 5 3 2 2 16 4" xfId="17957"/>
    <cellStyle name="Input 2 5 3 2 2 16 5" xfId="17958"/>
    <cellStyle name="Input 2 5 3 2 2 17" xfId="17959"/>
    <cellStyle name="Input 2 5 3 2 2 17 2" xfId="17960"/>
    <cellStyle name="Input 2 5 3 2 2 17 3" xfId="17961"/>
    <cellStyle name="Input 2 5 3 2 2 17 4" xfId="17962"/>
    <cellStyle name="Input 2 5 3 2 2 17 5" xfId="17963"/>
    <cellStyle name="Input 2 5 3 2 2 18" xfId="17964"/>
    <cellStyle name="Input 2 5 3 2 2 2" xfId="17965"/>
    <cellStyle name="Input 2 5 3 2 2 2 10" xfId="17966"/>
    <cellStyle name="Input 2 5 3 2 2 2 2" xfId="17967"/>
    <cellStyle name="Input 2 5 3 2 2 2 2 2" xfId="17968"/>
    <cellStyle name="Input 2 5 3 2 2 2 2 2 2" xfId="17969"/>
    <cellStyle name="Input 2 5 3 2 2 2 2 2 3" xfId="17970"/>
    <cellStyle name="Input 2 5 3 2 2 2 2 2 4" xfId="17971"/>
    <cellStyle name="Input 2 5 3 2 2 2 2 2 5" xfId="17972"/>
    <cellStyle name="Input 2 5 3 2 2 2 2 2 6" xfId="17973"/>
    <cellStyle name="Input 2 5 3 2 2 2 2 2 7" xfId="17974"/>
    <cellStyle name="Input 2 5 3 2 2 2 2 3" xfId="17975"/>
    <cellStyle name="Input 2 5 3 2 2 2 2 4" xfId="17976"/>
    <cellStyle name="Input 2 5 3 2 2 2 3" xfId="17977"/>
    <cellStyle name="Input 2 5 3 2 2 2 3 2" xfId="17978"/>
    <cellStyle name="Input 2 5 3 2 2 2 3 2 2" xfId="17979"/>
    <cellStyle name="Input 2 5 3 2 2 2 3 2 3" xfId="17980"/>
    <cellStyle name="Input 2 5 3 2 2 2 3 2 4" xfId="17981"/>
    <cellStyle name="Input 2 5 3 2 2 2 3 2 5" xfId="17982"/>
    <cellStyle name="Input 2 5 3 2 2 2 3 2 6" xfId="17983"/>
    <cellStyle name="Input 2 5 3 2 2 2 3 2 7" xfId="17984"/>
    <cellStyle name="Input 2 5 3 2 2 2 3 3" xfId="17985"/>
    <cellStyle name="Input 2 5 3 2 2 2 3 4" xfId="17986"/>
    <cellStyle name="Input 2 5 3 2 2 2 4" xfId="17987"/>
    <cellStyle name="Input 2 5 3 2 2 2 4 2" xfId="17988"/>
    <cellStyle name="Input 2 5 3 2 2 2 4 2 2" xfId="17989"/>
    <cellStyle name="Input 2 5 3 2 2 2 4 2 3" xfId="17990"/>
    <cellStyle name="Input 2 5 3 2 2 2 4 2 4" xfId="17991"/>
    <cellStyle name="Input 2 5 3 2 2 2 4 2 5" xfId="17992"/>
    <cellStyle name="Input 2 5 3 2 2 2 4 2 6" xfId="17993"/>
    <cellStyle name="Input 2 5 3 2 2 2 4 2 7" xfId="17994"/>
    <cellStyle name="Input 2 5 3 2 2 2 4 3" xfId="17995"/>
    <cellStyle name="Input 2 5 3 2 2 2 4 4" xfId="17996"/>
    <cellStyle name="Input 2 5 3 2 2 2 5" xfId="17997"/>
    <cellStyle name="Input 2 5 3 2 2 2 5 2" xfId="17998"/>
    <cellStyle name="Input 2 5 3 2 2 2 5 3" xfId="17999"/>
    <cellStyle name="Input 2 5 3 2 2 2 5 4" xfId="18000"/>
    <cellStyle name="Input 2 5 3 2 2 2 5 5" xfId="18001"/>
    <cellStyle name="Input 2 5 3 2 2 2 5 6" xfId="18002"/>
    <cellStyle name="Input 2 5 3 2 2 2 5 7" xfId="18003"/>
    <cellStyle name="Input 2 5 3 2 2 2 5 8" xfId="18004"/>
    <cellStyle name="Input 2 5 3 2 2 2 6" xfId="18005"/>
    <cellStyle name="Input 2 5 3 2 2 2 6 2" xfId="18006"/>
    <cellStyle name="Input 2 5 3 2 2 2 6 3" xfId="18007"/>
    <cellStyle name="Input 2 5 3 2 2 2 6 4" xfId="18008"/>
    <cellStyle name="Input 2 5 3 2 2 2 6 5" xfId="18009"/>
    <cellStyle name="Input 2 5 3 2 2 2 6 6" xfId="18010"/>
    <cellStyle name="Input 2 5 3 2 2 2 6 7" xfId="18011"/>
    <cellStyle name="Input 2 5 3 2 2 2 7" xfId="18012"/>
    <cellStyle name="Input 2 5 3 2 2 2 8" xfId="18013"/>
    <cellStyle name="Input 2 5 3 2 2 2 9" xfId="18014"/>
    <cellStyle name="Input 2 5 3 2 2 3" xfId="18015"/>
    <cellStyle name="Input 2 5 3 2 2 3 2" xfId="18016"/>
    <cellStyle name="Input 2 5 3 2 2 3 2 2" xfId="18017"/>
    <cellStyle name="Input 2 5 3 2 2 3 2 3" xfId="18018"/>
    <cellStyle name="Input 2 5 3 2 2 3 2 4" xfId="18019"/>
    <cellStyle name="Input 2 5 3 2 2 3 2 5" xfId="18020"/>
    <cellStyle name="Input 2 5 3 2 2 3 2 6" xfId="18021"/>
    <cellStyle name="Input 2 5 3 2 2 3 2 7" xfId="18022"/>
    <cellStyle name="Input 2 5 3 2 2 3 3" xfId="18023"/>
    <cellStyle name="Input 2 5 3 2 2 3 4" xfId="18024"/>
    <cellStyle name="Input 2 5 3 2 2 3 5" xfId="18025"/>
    <cellStyle name="Input 2 5 3 2 2 4" xfId="18026"/>
    <cellStyle name="Input 2 5 3 2 2 4 2" xfId="18027"/>
    <cellStyle name="Input 2 5 3 2 2 4 2 2" xfId="18028"/>
    <cellStyle name="Input 2 5 3 2 2 4 2 3" xfId="18029"/>
    <cellStyle name="Input 2 5 3 2 2 4 2 4" xfId="18030"/>
    <cellStyle name="Input 2 5 3 2 2 4 2 5" xfId="18031"/>
    <cellStyle name="Input 2 5 3 2 2 4 2 6" xfId="18032"/>
    <cellStyle name="Input 2 5 3 2 2 4 2 7" xfId="18033"/>
    <cellStyle name="Input 2 5 3 2 2 4 3" xfId="18034"/>
    <cellStyle name="Input 2 5 3 2 2 4 4" xfId="18035"/>
    <cellStyle name="Input 2 5 3 2 2 4 5" xfId="18036"/>
    <cellStyle name="Input 2 5 3 2 2 5" xfId="18037"/>
    <cellStyle name="Input 2 5 3 2 2 5 2" xfId="18038"/>
    <cellStyle name="Input 2 5 3 2 2 5 2 2" xfId="18039"/>
    <cellStyle name="Input 2 5 3 2 2 5 2 3" xfId="18040"/>
    <cellStyle name="Input 2 5 3 2 2 5 2 4" xfId="18041"/>
    <cellStyle name="Input 2 5 3 2 2 5 2 5" xfId="18042"/>
    <cellStyle name="Input 2 5 3 2 2 5 2 6" xfId="18043"/>
    <cellStyle name="Input 2 5 3 2 2 5 2 7" xfId="18044"/>
    <cellStyle name="Input 2 5 3 2 2 5 3" xfId="18045"/>
    <cellStyle name="Input 2 5 3 2 2 5 4" xfId="18046"/>
    <cellStyle name="Input 2 5 3 2 2 5 5" xfId="18047"/>
    <cellStyle name="Input 2 5 3 2 2 6" xfId="18048"/>
    <cellStyle name="Input 2 5 3 2 2 6 2" xfId="18049"/>
    <cellStyle name="Input 2 5 3 2 2 6 3" xfId="18050"/>
    <cellStyle name="Input 2 5 3 2 2 6 4" xfId="18051"/>
    <cellStyle name="Input 2 5 3 2 2 6 5" xfId="18052"/>
    <cellStyle name="Input 2 5 3 2 2 6 6" xfId="18053"/>
    <cellStyle name="Input 2 5 3 2 2 6 7" xfId="18054"/>
    <cellStyle name="Input 2 5 3 2 2 6 8" xfId="18055"/>
    <cellStyle name="Input 2 5 3 2 2 7" xfId="18056"/>
    <cellStyle name="Input 2 5 3 2 2 7 2" xfId="18057"/>
    <cellStyle name="Input 2 5 3 2 2 7 3" xfId="18058"/>
    <cellStyle name="Input 2 5 3 2 2 7 4" xfId="18059"/>
    <cellStyle name="Input 2 5 3 2 2 7 5" xfId="18060"/>
    <cellStyle name="Input 2 5 3 2 2 7 6" xfId="18061"/>
    <cellStyle name="Input 2 5 3 2 2 7 7" xfId="18062"/>
    <cellStyle name="Input 2 5 3 2 2 8" xfId="18063"/>
    <cellStyle name="Input 2 5 3 2 2 8 2" xfId="18064"/>
    <cellStyle name="Input 2 5 3 2 2 8 3" xfId="18065"/>
    <cellStyle name="Input 2 5 3 2 2 8 4" xfId="18066"/>
    <cellStyle name="Input 2 5 3 2 2 8 5" xfId="18067"/>
    <cellStyle name="Input 2 5 3 2 2 9" xfId="18068"/>
    <cellStyle name="Input 2 5 3 2 2 9 2" xfId="18069"/>
    <cellStyle name="Input 2 5 3 2 2 9 3" xfId="18070"/>
    <cellStyle name="Input 2 5 3 2 2 9 4" xfId="18071"/>
    <cellStyle name="Input 2 5 3 2 2 9 5" xfId="18072"/>
    <cellStyle name="Input 2 5 3 2 3" xfId="18073"/>
    <cellStyle name="Input 2 5 3 2 3 10" xfId="18074"/>
    <cellStyle name="Input 2 5 3 2 3 2" xfId="18075"/>
    <cellStyle name="Input 2 5 3 2 3 2 2" xfId="18076"/>
    <cellStyle name="Input 2 5 3 2 3 2 2 2" xfId="18077"/>
    <cellStyle name="Input 2 5 3 2 3 2 2 3" xfId="18078"/>
    <cellStyle name="Input 2 5 3 2 3 2 2 4" xfId="18079"/>
    <cellStyle name="Input 2 5 3 2 3 2 2 5" xfId="18080"/>
    <cellStyle name="Input 2 5 3 2 3 2 2 6" xfId="18081"/>
    <cellStyle name="Input 2 5 3 2 3 2 2 7" xfId="18082"/>
    <cellStyle name="Input 2 5 3 2 3 2 3" xfId="18083"/>
    <cellStyle name="Input 2 5 3 2 3 2 4" xfId="18084"/>
    <cellStyle name="Input 2 5 3 2 3 3" xfId="18085"/>
    <cellStyle name="Input 2 5 3 2 3 3 2" xfId="18086"/>
    <cellStyle name="Input 2 5 3 2 3 3 2 2" xfId="18087"/>
    <cellStyle name="Input 2 5 3 2 3 3 2 3" xfId="18088"/>
    <cellStyle name="Input 2 5 3 2 3 3 2 4" xfId="18089"/>
    <cellStyle name="Input 2 5 3 2 3 3 2 5" xfId="18090"/>
    <cellStyle name="Input 2 5 3 2 3 3 2 6" xfId="18091"/>
    <cellStyle name="Input 2 5 3 2 3 3 2 7" xfId="18092"/>
    <cellStyle name="Input 2 5 3 2 3 3 3" xfId="18093"/>
    <cellStyle name="Input 2 5 3 2 3 3 4" xfId="18094"/>
    <cellStyle name="Input 2 5 3 2 3 4" xfId="18095"/>
    <cellStyle name="Input 2 5 3 2 3 4 2" xfId="18096"/>
    <cellStyle name="Input 2 5 3 2 3 4 2 2" xfId="18097"/>
    <cellStyle name="Input 2 5 3 2 3 4 2 3" xfId="18098"/>
    <cellStyle name="Input 2 5 3 2 3 4 2 4" xfId="18099"/>
    <cellStyle name="Input 2 5 3 2 3 4 2 5" xfId="18100"/>
    <cellStyle name="Input 2 5 3 2 3 4 2 6" xfId="18101"/>
    <cellStyle name="Input 2 5 3 2 3 4 2 7" xfId="18102"/>
    <cellStyle name="Input 2 5 3 2 3 4 3" xfId="18103"/>
    <cellStyle name="Input 2 5 3 2 3 4 4" xfId="18104"/>
    <cellStyle name="Input 2 5 3 2 3 5" xfId="18105"/>
    <cellStyle name="Input 2 5 3 2 3 5 2" xfId="18106"/>
    <cellStyle name="Input 2 5 3 2 3 5 3" xfId="18107"/>
    <cellStyle name="Input 2 5 3 2 3 5 4" xfId="18108"/>
    <cellStyle name="Input 2 5 3 2 3 5 5" xfId="18109"/>
    <cellStyle name="Input 2 5 3 2 3 5 6" xfId="18110"/>
    <cellStyle name="Input 2 5 3 2 3 5 7" xfId="18111"/>
    <cellStyle name="Input 2 5 3 2 3 5 8" xfId="18112"/>
    <cellStyle name="Input 2 5 3 2 3 6" xfId="18113"/>
    <cellStyle name="Input 2 5 3 2 3 6 2" xfId="18114"/>
    <cellStyle name="Input 2 5 3 2 3 6 3" xfId="18115"/>
    <cellStyle name="Input 2 5 3 2 3 6 4" xfId="18116"/>
    <cellStyle name="Input 2 5 3 2 3 6 5" xfId="18117"/>
    <cellStyle name="Input 2 5 3 2 3 6 6" xfId="18118"/>
    <cellStyle name="Input 2 5 3 2 3 6 7" xfId="18119"/>
    <cellStyle name="Input 2 5 3 2 3 7" xfId="18120"/>
    <cellStyle name="Input 2 5 3 2 3 8" xfId="18121"/>
    <cellStyle name="Input 2 5 3 2 3 9" xfId="18122"/>
    <cellStyle name="Input 2 5 3 2 4" xfId="18123"/>
    <cellStyle name="Input 2 5 3 2 4 10" xfId="18124"/>
    <cellStyle name="Input 2 5 3 2 4 2" xfId="18125"/>
    <cellStyle name="Input 2 5 3 2 4 2 2" xfId="18126"/>
    <cellStyle name="Input 2 5 3 2 4 2 2 2" xfId="18127"/>
    <cellStyle name="Input 2 5 3 2 4 2 2 3" xfId="18128"/>
    <cellStyle name="Input 2 5 3 2 4 2 2 4" xfId="18129"/>
    <cellStyle name="Input 2 5 3 2 4 2 2 5" xfId="18130"/>
    <cellStyle name="Input 2 5 3 2 4 2 2 6" xfId="18131"/>
    <cellStyle name="Input 2 5 3 2 4 2 2 7" xfId="18132"/>
    <cellStyle name="Input 2 5 3 2 4 2 3" xfId="18133"/>
    <cellStyle name="Input 2 5 3 2 4 2 4" xfId="18134"/>
    <cellStyle name="Input 2 5 3 2 4 3" xfId="18135"/>
    <cellStyle name="Input 2 5 3 2 4 3 2" xfId="18136"/>
    <cellStyle name="Input 2 5 3 2 4 3 2 2" xfId="18137"/>
    <cellStyle name="Input 2 5 3 2 4 3 2 3" xfId="18138"/>
    <cellStyle name="Input 2 5 3 2 4 3 2 4" xfId="18139"/>
    <cellStyle name="Input 2 5 3 2 4 3 2 5" xfId="18140"/>
    <cellStyle name="Input 2 5 3 2 4 3 2 6" xfId="18141"/>
    <cellStyle name="Input 2 5 3 2 4 3 2 7" xfId="18142"/>
    <cellStyle name="Input 2 5 3 2 4 3 3" xfId="18143"/>
    <cellStyle name="Input 2 5 3 2 4 3 4" xfId="18144"/>
    <cellStyle name="Input 2 5 3 2 4 4" xfId="18145"/>
    <cellStyle name="Input 2 5 3 2 4 4 2" xfId="18146"/>
    <cellStyle name="Input 2 5 3 2 4 4 2 2" xfId="18147"/>
    <cellStyle name="Input 2 5 3 2 4 4 2 3" xfId="18148"/>
    <cellStyle name="Input 2 5 3 2 4 4 2 4" xfId="18149"/>
    <cellStyle name="Input 2 5 3 2 4 4 2 5" xfId="18150"/>
    <cellStyle name="Input 2 5 3 2 4 4 2 6" xfId="18151"/>
    <cellStyle name="Input 2 5 3 2 4 4 2 7" xfId="18152"/>
    <cellStyle name="Input 2 5 3 2 4 4 3" xfId="18153"/>
    <cellStyle name="Input 2 5 3 2 4 4 4" xfId="18154"/>
    <cellStyle name="Input 2 5 3 2 4 5" xfId="18155"/>
    <cellStyle name="Input 2 5 3 2 4 5 2" xfId="18156"/>
    <cellStyle name="Input 2 5 3 2 4 5 3" xfId="18157"/>
    <cellStyle name="Input 2 5 3 2 4 5 4" xfId="18158"/>
    <cellStyle name="Input 2 5 3 2 4 5 5" xfId="18159"/>
    <cellStyle name="Input 2 5 3 2 4 5 6" xfId="18160"/>
    <cellStyle name="Input 2 5 3 2 4 5 7" xfId="18161"/>
    <cellStyle name="Input 2 5 3 2 4 5 8" xfId="18162"/>
    <cellStyle name="Input 2 5 3 2 4 6" xfId="18163"/>
    <cellStyle name="Input 2 5 3 2 4 6 2" xfId="18164"/>
    <cellStyle name="Input 2 5 3 2 4 6 3" xfId="18165"/>
    <cellStyle name="Input 2 5 3 2 4 6 4" xfId="18166"/>
    <cellStyle name="Input 2 5 3 2 4 6 5" xfId="18167"/>
    <cellStyle name="Input 2 5 3 2 4 6 6" xfId="18168"/>
    <cellStyle name="Input 2 5 3 2 4 6 7" xfId="18169"/>
    <cellStyle name="Input 2 5 3 2 4 7" xfId="18170"/>
    <cellStyle name="Input 2 5 3 2 4 8" xfId="18171"/>
    <cellStyle name="Input 2 5 3 2 4 9" xfId="18172"/>
    <cellStyle name="Input 2 5 3 2 5" xfId="18173"/>
    <cellStyle name="Input 2 5 3 2 5 2" xfId="18174"/>
    <cellStyle name="Input 2 5 3 2 5 2 2" xfId="18175"/>
    <cellStyle name="Input 2 5 3 2 5 2 3" xfId="18176"/>
    <cellStyle name="Input 2 5 3 2 5 2 4" xfId="18177"/>
    <cellStyle name="Input 2 5 3 2 5 2 5" xfId="18178"/>
    <cellStyle name="Input 2 5 3 2 5 2 6" xfId="18179"/>
    <cellStyle name="Input 2 5 3 2 5 2 7" xfId="18180"/>
    <cellStyle name="Input 2 5 3 2 5 3" xfId="18181"/>
    <cellStyle name="Input 2 5 3 2 5 4" xfId="18182"/>
    <cellStyle name="Input 2 5 3 2 5 5" xfId="18183"/>
    <cellStyle name="Input 2 5 3 2 6" xfId="18184"/>
    <cellStyle name="Input 2 5 3 2 6 2" xfId="18185"/>
    <cellStyle name="Input 2 5 3 2 6 2 2" xfId="18186"/>
    <cellStyle name="Input 2 5 3 2 6 2 3" xfId="18187"/>
    <cellStyle name="Input 2 5 3 2 6 2 4" xfId="18188"/>
    <cellStyle name="Input 2 5 3 2 6 2 5" xfId="18189"/>
    <cellStyle name="Input 2 5 3 2 6 2 6" xfId="18190"/>
    <cellStyle name="Input 2 5 3 2 6 2 7" xfId="18191"/>
    <cellStyle name="Input 2 5 3 2 6 3" xfId="18192"/>
    <cellStyle name="Input 2 5 3 2 6 4" xfId="18193"/>
    <cellStyle name="Input 2 5 3 2 6 5" xfId="18194"/>
    <cellStyle name="Input 2 5 3 2 7" xfId="18195"/>
    <cellStyle name="Input 2 5 3 2 7 2" xfId="18196"/>
    <cellStyle name="Input 2 5 3 2 7 2 2" xfId="18197"/>
    <cellStyle name="Input 2 5 3 2 7 2 3" xfId="18198"/>
    <cellStyle name="Input 2 5 3 2 7 2 4" xfId="18199"/>
    <cellStyle name="Input 2 5 3 2 7 2 5" xfId="18200"/>
    <cellStyle name="Input 2 5 3 2 7 2 6" xfId="18201"/>
    <cellStyle name="Input 2 5 3 2 7 2 7" xfId="18202"/>
    <cellStyle name="Input 2 5 3 2 7 3" xfId="18203"/>
    <cellStyle name="Input 2 5 3 2 7 4" xfId="18204"/>
    <cellStyle name="Input 2 5 3 2 7 5" xfId="18205"/>
    <cellStyle name="Input 2 5 3 2 8" xfId="18206"/>
    <cellStyle name="Input 2 5 3 2 8 2" xfId="18207"/>
    <cellStyle name="Input 2 5 3 2 8 2 2" xfId="18208"/>
    <cellStyle name="Input 2 5 3 2 8 2 3" xfId="18209"/>
    <cellStyle name="Input 2 5 3 2 8 2 4" xfId="18210"/>
    <cellStyle name="Input 2 5 3 2 8 2 5" xfId="18211"/>
    <cellStyle name="Input 2 5 3 2 8 2 6" xfId="18212"/>
    <cellStyle name="Input 2 5 3 2 8 2 7" xfId="18213"/>
    <cellStyle name="Input 2 5 3 2 8 3" xfId="18214"/>
    <cellStyle name="Input 2 5 3 2 8 4" xfId="18215"/>
    <cellStyle name="Input 2 5 3 2 8 5" xfId="18216"/>
    <cellStyle name="Input 2 5 3 2 9" xfId="18217"/>
    <cellStyle name="Input 2 5 3 2 9 2" xfId="18218"/>
    <cellStyle name="Input 2 5 3 2 9 3" xfId="18219"/>
    <cellStyle name="Input 2 5 3 2 9 4" xfId="18220"/>
    <cellStyle name="Input 2 5 3 2 9 5" xfId="18221"/>
    <cellStyle name="Input 2 5 3 2 9 6" xfId="18222"/>
    <cellStyle name="Input 2 5 3 2 9 7" xfId="18223"/>
    <cellStyle name="Input 2 5 3 2 9 8" xfId="18224"/>
    <cellStyle name="Input 2 5 3 3" xfId="18225"/>
    <cellStyle name="Input 2 5 3 3 10" xfId="18226"/>
    <cellStyle name="Input 2 5 3 3 10 2" xfId="18227"/>
    <cellStyle name="Input 2 5 3 3 10 3" xfId="18228"/>
    <cellStyle name="Input 2 5 3 3 10 4" xfId="18229"/>
    <cellStyle name="Input 2 5 3 3 10 5" xfId="18230"/>
    <cellStyle name="Input 2 5 3 3 11" xfId="18231"/>
    <cellStyle name="Input 2 5 3 3 11 2" xfId="18232"/>
    <cellStyle name="Input 2 5 3 3 11 3" xfId="18233"/>
    <cellStyle name="Input 2 5 3 3 11 4" xfId="18234"/>
    <cellStyle name="Input 2 5 3 3 11 5" xfId="18235"/>
    <cellStyle name="Input 2 5 3 3 12" xfId="18236"/>
    <cellStyle name="Input 2 5 3 3 12 2" xfId="18237"/>
    <cellStyle name="Input 2 5 3 3 12 3" xfId="18238"/>
    <cellStyle name="Input 2 5 3 3 12 4" xfId="18239"/>
    <cellStyle name="Input 2 5 3 3 12 5" xfId="18240"/>
    <cellStyle name="Input 2 5 3 3 13" xfId="18241"/>
    <cellStyle name="Input 2 5 3 3 13 2" xfId="18242"/>
    <cellStyle name="Input 2 5 3 3 13 3" xfId="18243"/>
    <cellStyle name="Input 2 5 3 3 13 4" xfId="18244"/>
    <cellStyle name="Input 2 5 3 3 13 5" xfId="18245"/>
    <cellStyle name="Input 2 5 3 3 14" xfId="18246"/>
    <cellStyle name="Input 2 5 3 3 14 2" xfId="18247"/>
    <cellStyle name="Input 2 5 3 3 14 3" xfId="18248"/>
    <cellStyle name="Input 2 5 3 3 14 4" xfId="18249"/>
    <cellStyle name="Input 2 5 3 3 14 5" xfId="18250"/>
    <cellStyle name="Input 2 5 3 3 15" xfId="18251"/>
    <cellStyle name="Input 2 5 3 3 15 2" xfId="18252"/>
    <cellStyle name="Input 2 5 3 3 15 3" xfId="18253"/>
    <cellStyle name="Input 2 5 3 3 15 4" xfId="18254"/>
    <cellStyle name="Input 2 5 3 3 15 5" xfId="18255"/>
    <cellStyle name="Input 2 5 3 3 16" xfId="18256"/>
    <cellStyle name="Input 2 5 3 3 16 2" xfId="18257"/>
    <cellStyle name="Input 2 5 3 3 16 3" xfId="18258"/>
    <cellStyle name="Input 2 5 3 3 16 4" xfId="18259"/>
    <cellStyle name="Input 2 5 3 3 16 5" xfId="18260"/>
    <cellStyle name="Input 2 5 3 3 17" xfId="18261"/>
    <cellStyle name="Input 2 5 3 3 17 2" xfId="18262"/>
    <cellStyle name="Input 2 5 3 3 17 3" xfId="18263"/>
    <cellStyle name="Input 2 5 3 3 17 4" xfId="18264"/>
    <cellStyle name="Input 2 5 3 3 17 5" xfId="18265"/>
    <cellStyle name="Input 2 5 3 3 18" xfId="18266"/>
    <cellStyle name="Input 2 5 3 3 2" xfId="18267"/>
    <cellStyle name="Input 2 5 3 3 2 10" xfId="18268"/>
    <cellStyle name="Input 2 5 3 3 2 2" xfId="18269"/>
    <cellStyle name="Input 2 5 3 3 2 2 2" xfId="18270"/>
    <cellStyle name="Input 2 5 3 3 2 2 2 2" xfId="18271"/>
    <cellStyle name="Input 2 5 3 3 2 2 2 3" xfId="18272"/>
    <cellStyle name="Input 2 5 3 3 2 2 2 4" xfId="18273"/>
    <cellStyle name="Input 2 5 3 3 2 2 2 5" xfId="18274"/>
    <cellStyle name="Input 2 5 3 3 2 2 2 6" xfId="18275"/>
    <cellStyle name="Input 2 5 3 3 2 2 2 7" xfId="18276"/>
    <cellStyle name="Input 2 5 3 3 2 2 3" xfId="18277"/>
    <cellStyle name="Input 2 5 3 3 2 2 4" xfId="18278"/>
    <cellStyle name="Input 2 5 3 3 2 3" xfId="18279"/>
    <cellStyle name="Input 2 5 3 3 2 3 2" xfId="18280"/>
    <cellStyle name="Input 2 5 3 3 2 3 2 2" xfId="18281"/>
    <cellStyle name="Input 2 5 3 3 2 3 2 3" xfId="18282"/>
    <cellStyle name="Input 2 5 3 3 2 3 2 4" xfId="18283"/>
    <cellStyle name="Input 2 5 3 3 2 3 2 5" xfId="18284"/>
    <cellStyle name="Input 2 5 3 3 2 3 2 6" xfId="18285"/>
    <cellStyle name="Input 2 5 3 3 2 3 2 7" xfId="18286"/>
    <cellStyle name="Input 2 5 3 3 2 3 3" xfId="18287"/>
    <cellStyle name="Input 2 5 3 3 2 3 4" xfId="18288"/>
    <cellStyle name="Input 2 5 3 3 2 4" xfId="18289"/>
    <cellStyle name="Input 2 5 3 3 2 4 2" xfId="18290"/>
    <cellStyle name="Input 2 5 3 3 2 4 2 2" xfId="18291"/>
    <cellStyle name="Input 2 5 3 3 2 4 2 3" xfId="18292"/>
    <cellStyle name="Input 2 5 3 3 2 4 2 4" xfId="18293"/>
    <cellStyle name="Input 2 5 3 3 2 4 2 5" xfId="18294"/>
    <cellStyle name="Input 2 5 3 3 2 4 2 6" xfId="18295"/>
    <cellStyle name="Input 2 5 3 3 2 4 2 7" xfId="18296"/>
    <cellStyle name="Input 2 5 3 3 2 4 3" xfId="18297"/>
    <cellStyle name="Input 2 5 3 3 2 4 4" xfId="18298"/>
    <cellStyle name="Input 2 5 3 3 2 5" xfId="18299"/>
    <cellStyle name="Input 2 5 3 3 2 5 2" xfId="18300"/>
    <cellStyle name="Input 2 5 3 3 2 5 3" xfId="18301"/>
    <cellStyle name="Input 2 5 3 3 2 5 4" xfId="18302"/>
    <cellStyle name="Input 2 5 3 3 2 5 5" xfId="18303"/>
    <cellStyle name="Input 2 5 3 3 2 5 6" xfId="18304"/>
    <cellStyle name="Input 2 5 3 3 2 5 7" xfId="18305"/>
    <cellStyle name="Input 2 5 3 3 2 5 8" xfId="18306"/>
    <cellStyle name="Input 2 5 3 3 2 6" xfId="18307"/>
    <cellStyle name="Input 2 5 3 3 2 6 2" xfId="18308"/>
    <cellStyle name="Input 2 5 3 3 2 6 3" xfId="18309"/>
    <cellStyle name="Input 2 5 3 3 2 6 4" xfId="18310"/>
    <cellStyle name="Input 2 5 3 3 2 6 5" xfId="18311"/>
    <cellStyle name="Input 2 5 3 3 2 6 6" xfId="18312"/>
    <cellStyle name="Input 2 5 3 3 2 6 7" xfId="18313"/>
    <cellStyle name="Input 2 5 3 3 2 7" xfId="18314"/>
    <cellStyle name="Input 2 5 3 3 2 8" xfId="18315"/>
    <cellStyle name="Input 2 5 3 3 2 9" xfId="18316"/>
    <cellStyle name="Input 2 5 3 3 3" xfId="18317"/>
    <cellStyle name="Input 2 5 3 3 3 2" xfId="18318"/>
    <cellStyle name="Input 2 5 3 3 3 2 2" xfId="18319"/>
    <cellStyle name="Input 2 5 3 3 3 2 3" xfId="18320"/>
    <cellStyle name="Input 2 5 3 3 3 2 4" xfId="18321"/>
    <cellStyle name="Input 2 5 3 3 3 2 5" xfId="18322"/>
    <cellStyle name="Input 2 5 3 3 3 2 6" xfId="18323"/>
    <cellStyle name="Input 2 5 3 3 3 2 7" xfId="18324"/>
    <cellStyle name="Input 2 5 3 3 3 3" xfId="18325"/>
    <cellStyle name="Input 2 5 3 3 3 4" xfId="18326"/>
    <cellStyle name="Input 2 5 3 3 3 5" xfId="18327"/>
    <cellStyle name="Input 2 5 3 3 4" xfId="18328"/>
    <cellStyle name="Input 2 5 3 3 4 2" xfId="18329"/>
    <cellStyle name="Input 2 5 3 3 4 2 2" xfId="18330"/>
    <cellStyle name="Input 2 5 3 3 4 2 3" xfId="18331"/>
    <cellStyle name="Input 2 5 3 3 4 2 4" xfId="18332"/>
    <cellStyle name="Input 2 5 3 3 4 2 5" xfId="18333"/>
    <cellStyle name="Input 2 5 3 3 4 2 6" xfId="18334"/>
    <cellStyle name="Input 2 5 3 3 4 2 7" xfId="18335"/>
    <cellStyle name="Input 2 5 3 3 4 3" xfId="18336"/>
    <cellStyle name="Input 2 5 3 3 4 4" xfId="18337"/>
    <cellStyle name="Input 2 5 3 3 4 5" xfId="18338"/>
    <cellStyle name="Input 2 5 3 3 5" xfId="18339"/>
    <cellStyle name="Input 2 5 3 3 5 2" xfId="18340"/>
    <cellStyle name="Input 2 5 3 3 5 2 2" xfId="18341"/>
    <cellStyle name="Input 2 5 3 3 5 2 3" xfId="18342"/>
    <cellStyle name="Input 2 5 3 3 5 2 4" xfId="18343"/>
    <cellStyle name="Input 2 5 3 3 5 2 5" xfId="18344"/>
    <cellStyle name="Input 2 5 3 3 5 2 6" xfId="18345"/>
    <cellStyle name="Input 2 5 3 3 5 2 7" xfId="18346"/>
    <cellStyle name="Input 2 5 3 3 5 3" xfId="18347"/>
    <cellStyle name="Input 2 5 3 3 5 4" xfId="18348"/>
    <cellStyle name="Input 2 5 3 3 5 5" xfId="18349"/>
    <cellStyle name="Input 2 5 3 3 6" xfId="18350"/>
    <cellStyle name="Input 2 5 3 3 6 2" xfId="18351"/>
    <cellStyle name="Input 2 5 3 3 6 3" xfId="18352"/>
    <cellStyle name="Input 2 5 3 3 6 4" xfId="18353"/>
    <cellStyle name="Input 2 5 3 3 6 5" xfId="18354"/>
    <cellStyle name="Input 2 5 3 3 6 6" xfId="18355"/>
    <cellStyle name="Input 2 5 3 3 6 7" xfId="18356"/>
    <cellStyle name="Input 2 5 3 3 6 8" xfId="18357"/>
    <cellStyle name="Input 2 5 3 3 7" xfId="18358"/>
    <cellStyle name="Input 2 5 3 3 7 2" xfId="18359"/>
    <cellStyle name="Input 2 5 3 3 7 3" xfId="18360"/>
    <cellStyle name="Input 2 5 3 3 7 4" xfId="18361"/>
    <cellStyle name="Input 2 5 3 3 7 5" xfId="18362"/>
    <cellStyle name="Input 2 5 3 3 7 6" xfId="18363"/>
    <cellStyle name="Input 2 5 3 3 7 7" xfId="18364"/>
    <cellStyle name="Input 2 5 3 3 8" xfId="18365"/>
    <cellStyle name="Input 2 5 3 3 8 2" xfId="18366"/>
    <cellStyle name="Input 2 5 3 3 8 3" xfId="18367"/>
    <cellStyle name="Input 2 5 3 3 8 4" xfId="18368"/>
    <cellStyle name="Input 2 5 3 3 8 5" xfId="18369"/>
    <cellStyle name="Input 2 5 3 3 9" xfId="18370"/>
    <cellStyle name="Input 2 5 3 3 9 2" xfId="18371"/>
    <cellStyle name="Input 2 5 3 3 9 3" xfId="18372"/>
    <cellStyle name="Input 2 5 3 3 9 4" xfId="18373"/>
    <cellStyle name="Input 2 5 3 3 9 5" xfId="18374"/>
    <cellStyle name="Input 2 5 3 4" xfId="18375"/>
    <cellStyle name="Input 2 5 3 4 10" xfId="18376"/>
    <cellStyle name="Input 2 5 3 4 2" xfId="18377"/>
    <cellStyle name="Input 2 5 3 4 2 2" xfId="18378"/>
    <cellStyle name="Input 2 5 3 4 2 2 2" xfId="18379"/>
    <cellStyle name="Input 2 5 3 4 2 2 3" xfId="18380"/>
    <cellStyle name="Input 2 5 3 4 2 2 4" xfId="18381"/>
    <cellStyle name="Input 2 5 3 4 2 2 5" xfId="18382"/>
    <cellStyle name="Input 2 5 3 4 2 2 6" xfId="18383"/>
    <cellStyle name="Input 2 5 3 4 2 2 7" xfId="18384"/>
    <cellStyle name="Input 2 5 3 4 2 3" xfId="18385"/>
    <cellStyle name="Input 2 5 3 4 2 4" xfId="18386"/>
    <cellStyle name="Input 2 5 3 4 3" xfId="18387"/>
    <cellStyle name="Input 2 5 3 4 3 2" xfId="18388"/>
    <cellStyle name="Input 2 5 3 4 3 2 2" xfId="18389"/>
    <cellStyle name="Input 2 5 3 4 3 2 3" xfId="18390"/>
    <cellStyle name="Input 2 5 3 4 3 2 4" xfId="18391"/>
    <cellStyle name="Input 2 5 3 4 3 2 5" xfId="18392"/>
    <cellStyle name="Input 2 5 3 4 3 2 6" xfId="18393"/>
    <cellStyle name="Input 2 5 3 4 3 2 7" xfId="18394"/>
    <cellStyle name="Input 2 5 3 4 3 3" xfId="18395"/>
    <cellStyle name="Input 2 5 3 4 3 4" xfId="18396"/>
    <cellStyle name="Input 2 5 3 4 4" xfId="18397"/>
    <cellStyle name="Input 2 5 3 4 4 2" xfId="18398"/>
    <cellStyle name="Input 2 5 3 4 4 2 2" xfId="18399"/>
    <cellStyle name="Input 2 5 3 4 4 2 3" xfId="18400"/>
    <cellStyle name="Input 2 5 3 4 4 2 4" xfId="18401"/>
    <cellStyle name="Input 2 5 3 4 4 2 5" xfId="18402"/>
    <cellStyle name="Input 2 5 3 4 4 2 6" xfId="18403"/>
    <cellStyle name="Input 2 5 3 4 4 2 7" xfId="18404"/>
    <cellStyle name="Input 2 5 3 4 4 3" xfId="18405"/>
    <cellStyle name="Input 2 5 3 4 4 4" xfId="18406"/>
    <cellStyle name="Input 2 5 3 4 5" xfId="18407"/>
    <cellStyle name="Input 2 5 3 4 5 2" xfId="18408"/>
    <cellStyle name="Input 2 5 3 4 5 3" xfId="18409"/>
    <cellStyle name="Input 2 5 3 4 5 4" xfId="18410"/>
    <cellStyle name="Input 2 5 3 4 5 5" xfId="18411"/>
    <cellStyle name="Input 2 5 3 4 5 6" xfId="18412"/>
    <cellStyle name="Input 2 5 3 4 5 7" xfId="18413"/>
    <cellStyle name="Input 2 5 3 4 5 8" xfId="18414"/>
    <cellStyle name="Input 2 5 3 4 6" xfId="18415"/>
    <cellStyle name="Input 2 5 3 4 6 2" xfId="18416"/>
    <cellStyle name="Input 2 5 3 4 6 3" xfId="18417"/>
    <cellStyle name="Input 2 5 3 4 6 4" xfId="18418"/>
    <cellStyle name="Input 2 5 3 4 6 5" xfId="18419"/>
    <cellStyle name="Input 2 5 3 4 6 6" xfId="18420"/>
    <cellStyle name="Input 2 5 3 4 6 7" xfId="18421"/>
    <cellStyle name="Input 2 5 3 4 7" xfId="18422"/>
    <cellStyle name="Input 2 5 3 4 8" xfId="18423"/>
    <cellStyle name="Input 2 5 3 4 9" xfId="18424"/>
    <cellStyle name="Input 2 5 3 5" xfId="18425"/>
    <cellStyle name="Input 2 5 3 5 10" xfId="18426"/>
    <cellStyle name="Input 2 5 3 5 2" xfId="18427"/>
    <cellStyle name="Input 2 5 3 5 2 2" xfId="18428"/>
    <cellStyle name="Input 2 5 3 5 2 2 2" xfId="18429"/>
    <cellStyle name="Input 2 5 3 5 2 2 3" xfId="18430"/>
    <cellStyle name="Input 2 5 3 5 2 2 4" xfId="18431"/>
    <cellStyle name="Input 2 5 3 5 2 2 5" xfId="18432"/>
    <cellStyle name="Input 2 5 3 5 2 2 6" xfId="18433"/>
    <cellStyle name="Input 2 5 3 5 2 2 7" xfId="18434"/>
    <cellStyle name="Input 2 5 3 5 2 3" xfId="18435"/>
    <cellStyle name="Input 2 5 3 5 2 4" xfId="18436"/>
    <cellStyle name="Input 2 5 3 5 3" xfId="18437"/>
    <cellStyle name="Input 2 5 3 5 3 2" xfId="18438"/>
    <cellStyle name="Input 2 5 3 5 3 2 2" xfId="18439"/>
    <cellStyle name="Input 2 5 3 5 3 2 3" xfId="18440"/>
    <cellStyle name="Input 2 5 3 5 3 2 4" xfId="18441"/>
    <cellStyle name="Input 2 5 3 5 3 2 5" xfId="18442"/>
    <cellStyle name="Input 2 5 3 5 3 2 6" xfId="18443"/>
    <cellStyle name="Input 2 5 3 5 3 2 7" xfId="18444"/>
    <cellStyle name="Input 2 5 3 5 3 3" xfId="18445"/>
    <cellStyle name="Input 2 5 3 5 3 4" xfId="18446"/>
    <cellStyle name="Input 2 5 3 5 4" xfId="18447"/>
    <cellStyle name="Input 2 5 3 5 4 2" xfId="18448"/>
    <cellStyle name="Input 2 5 3 5 4 2 2" xfId="18449"/>
    <cellStyle name="Input 2 5 3 5 4 2 3" xfId="18450"/>
    <cellStyle name="Input 2 5 3 5 4 2 4" xfId="18451"/>
    <cellStyle name="Input 2 5 3 5 4 2 5" xfId="18452"/>
    <cellStyle name="Input 2 5 3 5 4 2 6" xfId="18453"/>
    <cellStyle name="Input 2 5 3 5 4 2 7" xfId="18454"/>
    <cellStyle name="Input 2 5 3 5 4 3" xfId="18455"/>
    <cellStyle name="Input 2 5 3 5 4 4" xfId="18456"/>
    <cellStyle name="Input 2 5 3 5 5" xfId="18457"/>
    <cellStyle name="Input 2 5 3 5 5 2" xfId="18458"/>
    <cellStyle name="Input 2 5 3 5 5 3" xfId="18459"/>
    <cellStyle name="Input 2 5 3 5 5 4" xfId="18460"/>
    <cellStyle name="Input 2 5 3 5 5 5" xfId="18461"/>
    <cellStyle name="Input 2 5 3 5 5 6" xfId="18462"/>
    <cellStyle name="Input 2 5 3 5 5 7" xfId="18463"/>
    <cellStyle name="Input 2 5 3 5 5 8" xfId="18464"/>
    <cellStyle name="Input 2 5 3 5 6" xfId="18465"/>
    <cellStyle name="Input 2 5 3 5 6 2" xfId="18466"/>
    <cellStyle name="Input 2 5 3 5 6 3" xfId="18467"/>
    <cellStyle name="Input 2 5 3 5 6 4" xfId="18468"/>
    <cellStyle name="Input 2 5 3 5 6 5" xfId="18469"/>
    <cellStyle name="Input 2 5 3 5 6 6" xfId="18470"/>
    <cellStyle name="Input 2 5 3 5 6 7" xfId="18471"/>
    <cellStyle name="Input 2 5 3 5 7" xfId="18472"/>
    <cellStyle name="Input 2 5 3 5 8" xfId="18473"/>
    <cellStyle name="Input 2 5 3 5 9" xfId="18474"/>
    <cellStyle name="Input 2 5 3 6" xfId="18475"/>
    <cellStyle name="Input 2 5 3 6 2" xfId="18476"/>
    <cellStyle name="Input 2 5 3 6 2 2" xfId="18477"/>
    <cellStyle name="Input 2 5 3 6 2 3" xfId="18478"/>
    <cellStyle name="Input 2 5 3 6 2 4" xfId="18479"/>
    <cellStyle name="Input 2 5 3 6 2 5" xfId="18480"/>
    <cellStyle name="Input 2 5 3 6 2 6" xfId="18481"/>
    <cellStyle name="Input 2 5 3 6 2 7" xfId="18482"/>
    <cellStyle name="Input 2 5 3 6 3" xfId="18483"/>
    <cellStyle name="Input 2 5 3 6 4" xfId="18484"/>
    <cellStyle name="Input 2 5 3 6 5" xfId="18485"/>
    <cellStyle name="Input 2 5 3 7" xfId="18486"/>
    <cellStyle name="Input 2 5 3 7 2" xfId="18487"/>
    <cellStyle name="Input 2 5 3 7 2 2" xfId="18488"/>
    <cellStyle name="Input 2 5 3 7 2 3" xfId="18489"/>
    <cellStyle name="Input 2 5 3 7 2 4" xfId="18490"/>
    <cellStyle name="Input 2 5 3 7 2 5" xfId="18491"/>
    <cellStyle name="Input 2 5 3 7 2 6" xfId="18492"/>
    <cellStyle name="Input 2 5 3 7 2 7" xfId="18493"/>
    <cellStyle name="Input 2 5 3 7 3" xfId="18494"/>
    <cellStyle name="Input 2 5 3 7 4" xfId="18495"/>
    <cellStyle name="Input 2 5 3 7 5" xfId="18496"/>
    <cellStyle name="Input 2 5 3 8" xfId="18497"/>
    <cellStyle name="Input 2 5 3 8 2" xfId="18498"/>
    <cellStyle name="Input 2 5 3 8 2 2" xfId="18499"/>
    <cellStyle name="Input 2 5 3 8 2 3" xfId="18500"/>
    <cellStyle name="Input 2 5 3 8 2 4" xfId="18501"/>
    <cellStyle name="Input 2 5 3 8 2 5" xfId="18502"/>
    <cellStyle name="Input 2 5 3 8 2 6" xfId="18503"/>
    <cellStyle name="Input 2 5 3 8 2 7" xfId="18504"/>
    <cellStyle name="Input 2 5 3 8 3" xfId="18505"/>
    <cellStyle name="Input 2 5 3 8 4" xfId="18506"/>
    <cellStyle name="Input 2 5 3 8 5" xfId="18507"/>
    <cellStyle name="Input 2 5 3 9" xfId="18508"/>
    <cellStyle name="Input 2 5 3 9 2" xfId="18509"/>
    <cellStyle name="Input 2 5 3 9 2 2" xfId="18510"/>
    <cellStyle name="Input 2 5 3 9 2 3" xfId="18511"/>
    <cellStyle name="Input 2 5 3 9 2 4" xfId="18512"/>
    <cellStyle name="Input 2 5 3 9 2 5" xfId="18513"/>
    <cellStyle name="Input 2 5 3 9 2 6" xfId="18514"/>
    <cellStyle name="Input 2 5 3 9 2 7" xfId="18515"/>
    <cellStyle name="Input 2 5 3 9 3" xfId="18516"/>
    <cellStyle name="Input 2 5 3 9 4" xfId="18517"/>
    <cellStyle name="Input 2 5 3 9 5" xfId="18518"/>
    <cellStyle name="Input 2 5 4" xfId="18519"/>
    <cellStyle name="Input 2 5 4 10" xfId="18520"/>
    <cellStyle name="Input 2 5 4 10 2" xfId="18521"/>
    <cellStyle name="Input 2 5 4 10 3" xfId="18522"/>
    <cellStyle name="Input 2 5 4 10 4" xfId="18523"/>
    <cellStyle name="Input 2 5 4 10 5" xfId="18524"/>
    <cellStyle name="Input 2 5 4 10 6" xfId="18525"/>
    <cellStyle name="Input 2 5 4 10 7" xfId="18526"/>
    <cellStyle name="Input 2 5 4 11" xfId="18527"/>
    <cellStyle name="Input 2 5 4 11 2" xfId="18528"/>
    <cellStyle name="Input 2 5 4 11 3" xfId="18529"/>
    <cellStyle name="Input 2 5 4 11 4" xfId="18530"/>
    <cellStyle name="Input 2 5 4 11 5" xfId="18531"/>
    <cellStyle name="Input 2 5 4 12" xfId="18532"/>
    <cellStyle name="Input 2 5 4 12 2" xfId="18533"/>
    <cellStyle name="Input 2 5 4 12 3" xfId="18534"/>
    <cellStyle name="Input 2 5 4 12 4" xfId="18535"/>
    <cellStyle name="Input 2 5 4 12 5" xfId="18536"/>
    <cellStyle name="Input 2 5 4 13" xfId="18537"/>
    <cellStyle name="Input 2 5 4 13 2" xfId="18538"/>
    <cellStyle name="Input 2 5 4 13 3" xfId="18539"/>
    <cellStyle name="Input 2 5 4 13 4" xfId="18540"/>
    <cellStyle name="Input 2 5 4 13 5" xfId="18541"/>
    <cellStyle name="Input 2 5 4 14" xfId="18542"/>
    <cellStyle name="Input 2 5 4 14 2" xfId="18543"/>
    <cellStyle name="Input 2 5 4 14 3" xfId="18544"/>
    <cellStyle name="Input 2 5 4 14 4" xfId="18545"/>
    <cellStyle name="Input 2 5 4 14 5" xfId="18546"/>
    <cellStyle name="Input 2 5 4 15" xfId="18547"/>
    <cellStyle name="Input 2 5 4 15 2" xfId="18548"/>
    <cellStyle name="Input 2 5 4 15 3" xfId="18549"/>
    <cellStyle name="Input 2 5 4 15 4" xfId="18550"/>
    <cellStyle name="Input 2 5 4 15 5" xfId="18551"/>
    <cellStyle name="Input 2 5 4 16" xfId="18552"/>
    <cellStyle name="Input 2 5 4 16 2" xfId="18553"/>
    <cellStyle name="Input 2 5 4 16 3" xfId="18554"/>
    <cellStyle name="Input 2 5 4 16 4" xfId="18555"/>
    <cellStyle name="Input 2 5 4 16 5" xfId="18556"/>
    <cellStyle name="Input 2 5 4 17" xfId="18557"/>
    <cellStyle name="Input 2 5 4 17 2" xfId="18558"/>
    <cellStyle name="Input 2 5 4 17 3" xfId="18559"/>
    <cellStyle name="Input 2 5 4 17 4" xfId="18560"/>
    <cellStyle name="Input 2 5 4 17 5" xfId="18561"/>
    <cellStyle name="Input 2 5 4 18" xfId="18562"/>
    <cellStyle name="Input 2 5 4 2" xfId="18563"/>
    <cellStyle name="Input 2 5 4 2 10" xfId="18564"/>
    <cellStyle name="Input 2 5 4 2 10 2" xfId="18565"/>
    <cellStyle name="Input 2 5 4 2 10 3" xfId="18566"/>
    <cellStyle name="Input 2 5 4 2 10 4" xfId="18567"/>
    <cellStyle name="Input 2 5 4 2 10 5" xfId="18568"/>
    <cellStyle name="Input 2 5 4 2 11" xfId="18569"/>
    <cellStyle name="Input 2 5 4 2 11 2" xfId="18570"/>
    <cellStyle name="Input 2 5 4 2 11 3" xfId="18571"/>
    <cellStyle name="Input 2 5 4 2 11 4" xfId="18572"/>
    <cellStyle name="Input 2 5 4 2 11 5" xfId="18573"/>
    <cellStyle name="Input 2 5 4 2 12" xfId="18574"/>
    <cellStyle name="Input 2 5 4 2 12 2" xfId="18575"/>
    <cellStyle name="Input 2 5 4 2 12 3" xfId="18576"/>
    <cellStyle name="Input 2 5 4 2 12 4" xfId="18577"/>
    <cellStyle name="Input 2 5 4 2 12 5" xfId="18578"/>
    <cellStyle name="Input 2 5 4 2 13" xfId="18579"/>
    <cellStyle name="Input 2 5 4 2 13 2" xfId="18580"/>
    <cellStyle name="Input 2 5 4 2 13 3" xfId="18581"/>
    <cellStyle name="Input 2 5 4 2 13 4" xfId="18582"/>
    <cellStyle name="Input 2 5 4 2 13 5" xfId="18583"/>
    <cellStyle name="Input 2 5 4 2 14" xfId="18584"/>
    <cellStyle name="Input 2 5 4 2 14 2" xfId="18585"/>
    <cellStyle name="Input 2 5 4 2 14 3" xfId="18586"/>
    <cellStyle name="Input 2 5 4 2 14 4" xfId="18587"/>
    <cellStyle name="Input 2 5 4 2 14 5" xfId="18588"/>
    <cellStyle name="Input 2 5 4 2 15" xfId="18589"/>
    <cellStyle name="Input 2 5 4 2 15 2" xfId="18590"/>
    <cellStyle name="Input 2 5 4 2 15 3" xfId="18591"/>
    <cellStyle name="Input 2 5 4 2 15 4" xfId="18592"/>
    <cellStyle name="Input 2 5 4 2 15 5" xfId="18593"/>
    <cellStyle name="Input 2 5 4 2 16" xfId="18594"/>
    <cellStyle name="Input 2 5 4 2 16 2" xfId="18595"/>
    <cellStyle name="Input 2 5 4 2 16 3" xfId="18596"/>
    <cellStyle name="Input 2 5 4 2 16 4" xfId="18597"/>
    <cellStyle name="Input 2 5 4 2 16 5" xfId="18598"/>
    <cellStyle name="Input 2 5 4 2 17" xfId="18599"/>
    <cellStyle name="Input 2 5 4 2 17 2" xfId="18600"/>
    <cellStyle name="Input 2 5 4 2 17 3" xfId="18601"/>
    <cellStyle name="Input 2 5 4 2 17 4" xfId="18602"/>
    <cellStyle name="Input 2 5 4 2 17 5" xfId="18603"/>
    <cellStyle name="Input 2 5 4 2 18" xfId="18604"/>
    <cellStyle name="Input 2 5 4 2 2" xfId="18605"/>
    <cellStyle name="Input 2 5 4 2 2 10" xfId="18606"/>
    <cellStyle name="Input 2 5 4 2 2 2" xfId="18607"/>
    <cellStyle name="Input 2 5 4 2 2 2 2" xfId="18608"/>
    <cellStyle name="Input 2 5 4 2 2 2 2 2" xfId="18609"/>
    <cellStyle name="Input 2 5 4 2 2 2 2 3" xfId="18610"/>
    <cellStyle name="Input 2 5 4 2 2 2 2 4" xfId="18611"/>
    <cellStyle name="Input 2 5 4 2 2 2 2 5" xfId="18612"/>
    <cellStyle name="Input 2 5 4 2 2 2 2 6" xfId="18613"/>
    <cellStyle name="Input 2 5 4 2 2 2 2 7" xfId="18614"/>
    <cellStyle name="Input 2 5 4 2 2 2 3" xfId="18615"/>
    <cellStyle name="Input 2 5 4 2 2 2 4" xfId="18616"/>
    <cellStyle name="Input 2 5 4 2 2 3" xfId="18617"/>
    <cellStyle name="Input 2 5 4 2 2 3 2" xfId="18618"/>
    <cellStyle name="Input 2 5 4 2 2 3 2 2" xfId="18619"/>
    <cellStyle name="Input 2 5 4 2 2 3 2 3" xfId="18620"/>
    <cellStyle name="Input 2 5 4 2 2 3 2 4" xfId="18621"/>
    <cellStyle name="Input 2 5 4 2 2 3 2 5" xfId="18622"/>
    <cellStyle name="Input 2 5 4 2 2 3 2 6" xfId="18623"/>
    <cellStyle name="Input 2 5 4 2 2 3 2 7" xfId="18624"/>
    <cellStyle name="Input 2 5 4 2 2 3 3" xfId="18625"/>
    <cellStyle name="Input 2 5 4 2 2 3 4" xfId="18626"/>
    <cellStyle name="Input 2 5 4 2 2 4" xfId="18627"/>
    <cellStyle name="Input 2 5 4 2 2 4 2" xfId="18628"/>
    <cellStyle name="Input 2 5 4 2 2 4 2 2" xfId="18629"/>
    <cellStyle name="Input 2 5 4 2 2 4 2 3" xfId="18630"/>
    <cellStyle name="Input 2 5 4 2 2 4 2 4" xfId="18631"/>
    <cellStyle name="Input 2 5 4 2 2 4 2 5" xfId="18632"/>
    <cellStyle name="Input 2 5 4 2 2 4 2 6" xfId="18633"/>
    <cellStyle name="Input 2 5 4 2 2 4 2 7" xfId="18634"/>
    <cellStyle name="Input 2 5 4 2 2 4 3" xfId="18635"/>
    <cellStyle name="Input 2 5 4 2 2 4 4" xfId="18636"/>
    <cellStyle name="Input 2 5 4 2 2 5" xfId="18637"/>
    <cellStyle name="Input 2 5 4 2 2 5 2" xfId="18638"/>
    <cellStyle name="Input 2 5 4 2 2 5 3" xfId="18639"/>
    <cellStyle name="Input 2 5 4 2 2 5 4" xfId="18640"/>
    <cellStyle name="Input 2 5 4 2 2 5 5" xfId="18641"/>
    <cellStyle name="Input 2 5 4 2 2 5 6" xfId="18642"/>
    <cellStyle name="Input 2 5 4 2 2 5 7" xfId="18643"/>
    <cellStyle name="Input 2 5 4 2 2 5 8" xfId="18644"/>
    <cellStyle name="Input 2 5 4 2 2 6" xfId="18645"/>
    <cellStyle name="Input 2 5 4 2 2 6 2" xfId="18646"/>
    <cellStyle name="Input 2 5 4 2 2 6 3" xfId="18647"/>
    <cellStyle name="Input 2 5 4 2 2 6 4" xfId="18648"/>
    <cellStyle name="Input 2 5 4 2 2 6 5" xfId="18649"/>
    <cellStyle name="Input 2 5 4 2 2 6 6" xfId="18650"/>
    <cellStyle name="Input 2 5 4 2 2 6 7" xfId="18651"/>
    <cellStyle name="Input 2 5 4 2 2 7" xfId="18652"/>
    <cellStyle name="Input 2 5 4 2 2 8" xfId="18653"/>
    <cellStyle name="Input 2 5 4 2 2 9" xfId="18654"/>
    <cellStyle name="Input 2 5 4 2 3" xfId="18655"/>
    <cellStyle name="Input 2 5 4 2 3 2" xfId="18656"/>
    <cellStyle name="Input 2 5 4 2 3 2 2" xfId="18657"/>
    <cellStyle name="Input 2 5 4 2 3 2 3" xfId="18658"/>
    <cellStyle name="Input 2 5 4 2 3 2 4" xfId="18659"/>
    <cellStyle name="Input 2 5 4 2 3 2 5" xfId="18660"/>
    <cellStyle name="Input 2 5 4 2 3 2 6" xfId="18661"/>
    <cellStyle name="Input 2 5 4 2 3 2 7" xfId="18662"/>
    <cellStyle name="Input 2 5 4 2 3 3" xfId="18663"/>
    <cellStyle name="Input 2 5 4 2 3 4" xfId="18664"/>
    <cellStyle name="Input 2 5 4 2 3 5" xfId="18665"/>
    <cellStyle name="Input 2 5 4 2 4" xfId="18666"/>
    <cellStyle name="Input 2 5 4 2 4 2" xfId="18667"/>
    <cellStyle name="Input 2 5 4 2 4 2 2" xfId="18668"/>
    <cellStyle name="Input 2 5 4 2 4 2 3" xfId="18669"/>
    <cellStyle name="Input 2 5 4 2 4 2 4" xfId="18670"/>
    <cellStyle name="Input 2 5 4 2 4 2 5" xfId="18671"/>
    <cellStyle name="Input 2 5 4 2 4 2 6" xfId="18672"/>
    <cellStyle name="Input 2 5 4 2 4 2 7" xfId="18673"/>
    <cellStyle name="Input 2 5 4 2 4 3" xfId="18674"/>
    <cellStyle name="Input 2 5 4 2 4 4" xfId="18675"/>
    <cellStyle name="Input 2 5 4 2 4 5" xfId="18676"/>
    <cellStyle name="Input 2 5 4 2 5" xfId="18677"/>
    <cellStyle name="Input 2 5 4 2 5 2" xfId="18678"/>
    <cellStyle name="Input 2 5 4 2 5 2 2" xfId="18679"/>
    <cellStyle name="Input 2 5 4 2 5 2 3" xfId="18680"/>
    <cellStyle name="Input 2 5 4 2 5 2 4" xfId="18681"/>
    <cellStyle name="Input 2 5 4 2 5 2 5" xfId="18682"/>
    <cellStyle name="Input 2 5 4 2 5 2 6" xfId="18683"/>
    <cellStyle name="Input 2 5 4 2 5 2 7" xfId="18684"/>
    <cellStyle name="Input 2 5 4 2 5 3" xfId="18685"/>
    <cellStyle name="Input 2 5 4 2 5 4" xfId="18686"/>
    <cellStyle name="Input 2 5 4 2 5 5" xfId="18687"/>
    <cellStyle name="Input 2 5 4 2 6" xfId="18688"/>
    <cellStyle name="Input 2 5 4 2 6 2" xfId="18689"/>
    <cellStyle name="Input 2 5 4 2 6 3" xfId="18690"/>
    <cellStyle name="Input 2 5 4 2 6 4" xfId="18691"/>
    <cellStyle name="Input 2 5 4 2 6 5" xfId="18692"/>
    <cellStyle name="Input 2 5 4 2 6 6" xfId="18693"/>
    <cellStyle name="Input 2 5 4 2 6 7" xfId="18694"/>
    <cellStyle name="Input 2 5 4 2 6 8" xfId="18695"/>
    <cellStyle name="Input 2 5 4 2 7" xfId="18696"/>
    <cellStyle name="Input 2 5 4 2 7 2" xfId="18697"/>
    <cellStyle name="Input 2 5 4 2 7 3" xfId="18698"/>
    <cellStyle name="Input 2 5 4 2 7 4" xfId="18699"/>
    <cellStyle name="Input 2 5 4 2 7 5" xfId="18700"/>
    <cellStyle name="Input 2 5 4 2 7 6" xfId="18701"/>
    <cellStyle name="Input 2 5 4 2 7 7" xfId="18702"/>
    <cellStyle name="Input 2 5 4 2 8" xfId="18703"/>
    <cellStyle name="Input 2 5 4 2 8 2" xfId="18704"/>
    <cellStyle name="Input 2 5 4 2 8 3" xfId="18705"/>
    <cellStyle name="Input 2 5 4 2 8 4" xfId="18706"/>
    <cellStyle name="Input 2 5 4 2 8 5" xfId="18707"/>
    <cellStyle name="Input 2 5 4 2 9" xfId="18708"/>
    <cellStyle name="Input 2 5 4 2 9 2" xfId="18709"/>
    <cellStyle name="Input 2 5 4 2 9 3" xfId="18710"/>
    <cellStyle name="Input 2 5 4 2 9 4" xfId="18711"/>
    <cellStyle name="Input 2 5 4 2 9 5" xfId="18712"/>
    <cellStyle name="Input 2 5 4 3" xfId="18713"/>
    <cellStyle name="Input 2 5 4 3 10" xfId="18714"/>
    <cellStyle name="Input 2 5 4 3 2" xfId="18715"/>
    <cellStyle name="Input 2 5 4 3 2 2" xfId="18716"/>
    <cellStyle name="Input 2 5 4 3 2 2 2" xfId="18717"/>
    <cellStyle name="Input 2 5 4 3 2 2 3" xfId="18718"/>
    <cellStyle name="Input 2 5 4 3 2 2 4" xfId="18719"/>
    <cellStyle name="Input 2 5 4 3 2 2 5" xfId="18720"/>
    <cellStyle name="Input 2 5 4 3 2 2 6" xfId="18721"/>
    <cellStyle name="Input 2 5 4 3 2 2 7" xfId="18722"/>
    <cellStyle name="Input 2 5 4 3 2 3" xfId="18723"/>
    <cellStyle name="Input 2 5 4 3 2 4" xfId="18724"/>
    <cellStyle name="Input 2 5 4 3 3" xfId="18725"/>
    <cellStyle name="Input 2 5 4 3 3 2" xfId="18726"/>
    <cellStyle name="Input 2 5 4 3 3 2 2" xfId="18727"/>
    <cellStyle name="Input 2 5 4 3 3 2 3" xfId="18728"/>
    <cellStyle name="Input 2 5 4 3 3 2 4" xfId="18729"/>
    <cellStyle name="Input 2 5 4 3 3 2 5" xfId="18730"/>
    <cellStyle name="Input 2 5 4 3 3 2 6" xfId="18731"/>
    <cellStyle name="Input 2 5 4 3 3 2 7" xfId="18732"/>
    <cellStyle name="Input 2 5 4 3 3 3" xfId="18733"/>
    <cellStyle name="Input 2 5 4 3 3 4" xfId="18734"/>
    <cellStyle name="Input 2 5 4 3 4" xfId="18735"/>
    <cellStyle name="Input 2 5 4 3 4 2" xfId="18736"/>
    <cellStyle name="Input 2 5 4 3 4 2 2" xfId="18737"/>
    <cellStyle name="Input 2 5 4 3 4 2 3" xfId="18738"/>
    <cellStyle name="Input 2 5 4 3 4 2 4" xfId="18739"/>
    <cellStyle name="Input 2 5 4 3 4 2 5" xfId="18740"/>
    <cellStyle name="Input 2 5 4 3 4 2 6" xfId="18741"/>
    <cellStyle name="Input 2 5 4 3 4 2 7" xfId="18742"/>
    <cellStyle name="Input 2 5 4 3 4 3" xfId="18743"/>
    <cellStyle name="Input 2 5 4 3 4 4" xfId="18744"/>
    <cellStyle name="Input 2 5 4 3 5" xfId="18745"/>
    <cellStyle name="Input 2 5 4 3 5 2" xfId="18746"/>
    <cellStyle name="Input 2 5 4 3 5 3" xfId="18747"/>
    <cellStyle name="Input 2 5 4 3 5 4" xfId="18748"/>
    <cellStyle name="Input 2 5 4 3 5 5" xfId="18749"/>
    <cellStyle name="Input 2 5 4 3 5 6" xfId="18750"/>
    <cellStyle name="Input 2 5 4 3 5 7" xfId="18751"/>
    <cellStyle name="Input 2 5 4 3 5 8" xfId="18752"/>
    <cellStyle name="Input 2 5 4 3 6" xfId="18753"/>
    <cellStyle name="Input 2 5 4 3 6 2" xfId="18754"/>
    <cellStyle name="Input 2 5 4 3 6 3" xfId="18755"/>
    <cellStyle name="Input 2 5 4 3 6 4" xfId="18756"/>
    <cellStyle name="Input 2 5 4 3 6 5" xfId="18757"/>
    <cellStyle name="Input 2 5 4 3 6 6" xfId="18758"/>
    <cellStyle name="Input 2 5 4 3 6 7" xfId="18759"/>
    <cellStyle name="Input 2 5 4 3 7" xfId="18760"/>
    <cellStyle name="Input 2 5 4 3 8" xfId="18761"/>
    <cellStyle name="Input 2 5 4 3 9" xfId="18762"/>
    <cellStyle name="Input 2 5 4 4" xfId="18763"/>
    <cellStyle name="Input 2 5 4 4 10" xfId="18764"/>
    <cellStyle name="Input 2 5 4 4 2" xfId="18765"/>
    <cellStyle name="Input 2 5 4 4 2 2" xfId="18766"/>
    <cellStyle name="Input 2 5 4 4 2 2 2" xfId="18767"/>
    <cellStyle name="Input 2 5 4 4 2 2 3" xfId="18768"/>
    <cellStyle name="Input 2 5 4 4 2 2 4" xfId="18769"/>
    <cellStyle name="Input 2 5 4 4 2 2 5" xfId="18770"/>
    <cellStyle name="Input 2 5 4 4 2 2 6" xfId="18771"/>
    <cellStyle name="Input 2 5 4 4 2 2 7" xfId="18772"/>
    <cellStyle name="Input 2 5 4 4 2 3" xfId="18773"/>
    <cellStyle name="Input 2 5 4 4 2 4" xfId="18774"/>
    <cellStyle name="Input 2 5 4 4 3" xfId="18775"/>
    <cellStyle name="Input 2 5 4 4 3 2" xfId="18776"/>
    <cellStyle name="Input 2 5 4 4 3 2 2" xfId="18777"/>
    <cellStyle name="Input 2 5 4 4 3 2 3" xfId="18778"/>
    <cellStyle name="Input 2 5 4 4 3 2 4" xfId="18779"/>
    <cellStyle name="Input 2 5 4 4 3 2 5" xfId="18780"/>
    <cellStyle name="Input 2 5 4 4 3 2 6" xfId="18781"/>
    <cellStyle name="Input 2 5 4 4 3 2 7" xfId="18782"/>
    <cellStyle name="Input 2 5 4 4 3 3" xfId="18783"/>
    <cellStyle name="Input 2 5 4 4 3 4" xfId="18784"/>
    <cellStyle name="Input 2 5 4 4 4" xfId="18785"/>
    <cellStyle name="Input 2 5 4 4 4 2" xfId="18786"/>
    <cellStyle name="Input 2 5 4 4 4 2 2" xfId="18787"/>
    <cellStyle name="Input 2 5 4 4 4 2 3" xfId="18788"/>
    <cellStyle name="Input 2 5 4 4 4 2 4" xfId="18789"/>
    <cellStyle name="Input 2 5 4 4 4 2 5" xfId="18790"/>
    <cellStyle name="Input 2 5 4 4 4 2 6" xfId="18791"/>
    <cellStyle name="Input 2 5 4 4 4 2 7" xfId="18792"/>
    <cellStyle name="Input 2 5 4 4 4 3" xfId="18793"/>
    <cellStyle name="Input 2 5 4 4 4 4" xfId="18794"/>
    <cellStyle name="Input 2 5 4 4 5" xfId="18795"/>
    <cellStyle name="Input 2 5 4 4 5 2" xfId="18796"/>
    <cellStyle name="Input 2 5 4 4 5 3" xfId="18797"/>
    <cellStyle name="Input 2 5 4 4 5 4" xfId="18798"/>
    <cellStyle name="Input 2 5 4 4 5 5" xfId="18799"/>
    <cellStyle name="Input 2 5 4 4 5 6" xfId="18800"/>
    <cellStyle name="Input 2 5 4 4 5 7" xfId="18801"/>
    <cellStyle name="Input 2 5 4 4 5 8" xfId="18802"/>
    <cellStyle name="Input 2 5 4 4 6" xfId="18803"/>
    <cellStyle name="Input 2 5 4 4 6 2" xfId="18804"/>
    <cellStyle name="Input 2 5 4 4 6 3" xfId="18805"/>
    <cellStyle name="Input 2 5 4 4 6 4" xfId="18806"/>
    <cellStyle name="Input 2 5 4 4 6 5" xfId="18807"/>
    <cellStyle name="Input 2 5 4 4 6 6" xfId="18808"/>
    <cellStyle name="Input 2 5 4 4 6 7" xfId="18809"/>
    <cellStyle name="Input 2 5 4 4 7" xfId="18810"/>
    <cellStyle name="Input 2 5 4 4 8" xfId="18811"/>
    <cellStyle name="Input 2 5 4 4 9" xfId="18812"/>
    <cellStyle name="Input 2 5 4 5" xfId="18813"/>
    <cellStyle name="Input 2 5 4 5 2" xfId="18814"/>
    <cellStyle name="Input 2 5 4 5 2 2" xfId="18815"/>
    <cellStyle name="Input 2 5 4 5 2 3" xfId="18816"/>
    <cellStyle name="Input 2 5 4 5 2 4" xfId="18817"/>
    <cellStyle name="Input 2 5 4 5 2 5" xfId="18818"/>
    <cellStyle name="Input 2 5 4 5 2 6" xfId="18819"/>
    <cellStyle name="Input 2 5 4 5 2 7" xfId="18820"/>
    <cellStyle name="Input 2 5 4 5 3" xfId="18821"/>
    <cellStyle name="Input 2 5 4 5 4" xfId="18822"/>
    <cellStyle name="Input 2 5 4 5 5" xfId="18823"/>
    <cellStyle name="Input 2 5 4 6" xfId="18824"/>
    <cellStyle name="Input 2 5 4 6 2" xfId="18825"/>
    <cellStyle name="Input 2 5 4 6 2 2" xfId="18826"/>
    <cellStyle name="Input 2 5 4 6 2 3" xfId="18827"/>
    <cellStyle name="Input 2 5 4 6 2 4" xfId="18828"/>
    <cellStyle name="Input 2 5 4 6 2 5" xfId="18829"/>
    <cellStyle name="Input 2 5 4 6 2 6" xfId="18830"/>
    <cellStyle name="Input 2 5 4 6 2 7" xfId="18831"/>
    <cellStyle name="Input 2 5 4 6 3" xfId="18832"/>
    <cellStyle name="Input 2 5 4 6 4" xfId="18833"/>
    <cellStyle name="Input 2 5 4 6 5" xfId="18834"/>
    <cellStyle name="Input 2 5 4 7" xfId="18835"/>
    <cellStyle name="Input 2 5 4 7 2" xfId="18836"/>
    <cellStyle name="Input 2 5 4 7 2 2" xfId="18837"/>
    <cellStyle name="Input 2 5 4 7 2 3" xfId="18838"/>
    <cellStyle name="Input 2 5 4 7 2 4" xfId="18839"/>
    <cellStyle name="Input 2 5 4 7 2 5" xfId="18840"/>
    <cellStyle name="Input 2 5 4 7 2 6" xfId="18841"/>
    <cellStyle name="Input 2 5 4 7 2 7" xfId="18842"/>
    <cellStyle name="Input 2 5 4 7 3" xfId="18843"/>
    <cellStyle name="Input 2 5 4 7 4" xfId="18844"/>
    <cellStyle name="Input 2 5 4 7 5" xfId="18845"/>
    <cellStyle name="Input 2 5 4 8" xfId="18846"/>
    <cellStyle name="Input 2 5 4 8 2" xfId="18847"/>
    <cellStyle name="Input 2 5 4 8 2 2" xfId="18848"/>
    <cellStyle name="Input 2 5 4 8 2 3" xfId="18849"/>
    <cellStyle name="Input 2 5 4 8 2 4" xfId="18850"/>
    <cellStyle name="Input 2 5 4 8 2 5" xfId="18851"/>
    <cellStyle name="Input 2 5 4 8 2 6" xfId="18852"/>
    <cellStyle name="Input 2 5 4 8 2 7" xfId="18853"/>
    <cellStyle name="Input 2 5 4 8 3" xfId="18854"/>
    <cellStyle name="Input 2 5 4 8 4" xfId="18855"/>
    <cellStyle name="Input 2 5 4 8 5" xfId="18856"/>
    <cellStyle name="Input 2 5 4 9" xfId="18857"/>
    <cellStyle name="Input 2 5 4 9 2" xfId="18858"/>
    <cellStyle name="Input 2 5 4 9 3" xfId="18859"/>
    <cellStyle name="Input 2 5 4 9 4" xfId="18860"/>
    <cellStyle name="Input 2 5 4 9 5" xfId="18861"/>
    <cellStyle name="Input 2 5 4 9 6" xfId="18862"/>
    <cellStyle name="Input 2 5 4 9 7" xfId="18863"/>
    <cellStyle name="Input 2 5 4 9 8" xfId="18864"/>
    <cellStyle name="Input 2 5 5" xfId="18865"/>
    <cellStyle name="Input 2 5 5 10" xfId="18866"/>
    <cellStyle name="Input 2 5 5 10 2" xfId="18867"/>
    <cellStyle name="Input 2 5 5 10 3" xfId="18868"/>
    <cellStyle name="Input 2 5 5 10 4" xfId="18869"/>
    <cellStyle name="Input 2 5 5 10 5" xfId="18870"/>
    <cellStyle name="Input 2 5 5 11" xfId="18871"/>
    <cellStyle name="Input 2 5 5 11 2" xfId="18872"/>
    <cellStyle name="Input 2 5 5 11 3" xfId="18873"/>
    <cellStyle name="Input 2 5 5 11 4" xfId="18874"/>
    <cellStyle name="Input 2 5 5 11 5" xfId="18875"/>
    <cellStyle name="Input 2 5 5 12" xfId="18876"/>
    <cellStyle name="Input 2 5 5 12 2" xfId="18877"/>
    <cellStyle name="Input 2 5 5 12 3" xfId="18878"/>
    <cellStyle name="Input 2 5 5 12 4" xfId="18879"/>
    <cellStyle name="Input 2 5 5 12 5" xfId="18880"/>
    <cellStyle name="Input 2 5 5 13" xfId="18881"/>
    <cellStyle name="Input 2 5 5 13 2" xfId="18882"/>
    <cellStyle name="Input 2 5 5 13 3" xfId="18883"/>
    <cellStyle name="Input 2 5 5 13 4" xfId="18884"/>
    <cellStyle name="Input 2 5 5 13 5" xfId="18885"/>
    <cellStyle name="Input 2 5 5 14" xfId="18886"/>
    <cellStyle name="Input 2 5 5 14 2" xfId="18887"/>
    <cellStyle name="Input 2 5 5 14 3" xfId="18888"/>
    <cellStyle name="Input 2 5 5 14 4" xfId="18889"/>
    <cellStyle name="Input 2 5 5 14 5" xfId="18890"/>
    <cellStyle name="Input 2 5 5 15" xfId="18891"/>
    <cellStyle name="Input 2 5 5 15 2" xfId="18892"/>
    <cellStyle name="Input 2 5 5 15 3" xfId="18893"/>
    <cellStyle name="Input 2 5 5 15 4" xfId="18894"/>
    <cellStyle name="Input 2 5 5 15 5" xfId="18895"/>
    <cellStyle name="Input 2 5 5 16" xfId="18896"/>
    <cellStyle name="Input 2 5 5 16 2" xfId="18897"/>
    <cellStyle name="Input 2 5 5 16 3" xfId="18898"/>
    <cellStyle name="Input 2 5 5 16 4" xfId="18899"/>
    <cellStyle name="Input 2 5 5 16 5" xfId="18900"/>
    <cellStyle name="Input 2 5 5 17" xfId="18901"/>
    <cellStyle name="Input 2 5 5 17 2" xfId="18902"/>
    <cellStyle name="Input 2 5 5 17 3" xfId="18903"/>
    <cellStyle name="Input 2 5 5 17 4" xfId="18904"/>
    <cellStyle name="Input 2 5 5 17 5" xfId="18905"/>
    <cellStyle name="Input 2 5 5 18" xfId="18906"/>
    <cellStyle name="Input 2 5 5 2" xfId="18907"/>
    <cellStyle name="Input 2 5 5 2 10" xfId="18908"/>
    <cellStyle name="Input 2 5 5 2 2" xfId="18909"/>
    <cellStyle name="Input 2 5 5 2 2 2" xfId="18910"/>
    <cellStyle name="Input 2 5 5 2 2 2 2" xfId="18911"/>
    <cellStyle name="Input 2 5 5 2 2 2 3" xfId="18912"/>
    <cellStyle name="Input 2 5 5 2 2 2 4" xfId="18913"/>
    <cellStyle name="Input 2 5 5 2 2 2 5" xfId="18914"/>
    <cellStyle name="Input 2 5 5 2 2 2 6" xfId="18915"/>
    <cellStyle name="Input 2 5 5 2 2 2 7" xfId="18916"/>
    <cellStyle name="Input 2 5 5 2 2 3" xfId="18917"/>
    <cellStyle name="Input 2 5 5 2 2 4" xfId="18918"/>
    <cellStyle name="Input 2 5 5 2 3" xfId="18919"/>
    <cellStyle name="Input 2 5 5 2 3 2" xfId="18920"/>
    <cellStyle name="Input 2 5 5 2 3 2 2" xfId="18921"/>
    <cellStyle name="Input 2 5 5 2 3 2 3" xfId="18922"/>
    <cellStyle name="Input 2 5 5 2 3 2 4" xfId="18923"/>
    <cellStyle name="Input 2 5 5 2 3 2 5" xfId="18924"/>
    <cellStyle name="Input 2 5 5 2 3 2 6" xfId="18925"/>
    <cellStyle name="Input 2 5 5 2 3 2 7" xfId="18926"/>
    <cellStyle name="Input 2 5 5 2 3 3" xfId="18927"/>
    <cellStyle name="Input 2 5 5 2 3 4" xfId="18928"/>
    <cellStyle name="Input 2 5 5 2 4" xfId="18929"/>
    <cellStyle name="Input 2 5 5 2 4 2" xfId="18930"/>
    <cellStyle name="Input 2 5 5 2 4 2 2" xfId="18931"/>
    <cellStyle name="Input 2 5 5 2 4 2 3" xfId="18932"/>
    <cellStyle name="Input 2 5 5 2 4 2 4" xfId="18933"/>
    <cellStyle name="Input 2 5 5 2 4 2 5" xfId="18934"/>
    <cellStyle name="Input 2 5 5 2 4 2 6" xfId="18935"/>
    <cellStyle name="Input 2 5 5 2 4 2 7" xfId="18936"/>
    <cellStyle name="Input 2 5 5 2 4 3" xfId="18937"/>
    <cellStyle name="Input 2 5 5 2 4 4" xfId="18938"/>
    <cellStyle name="Input 2 5 5 2 5" xfId="18939"/>
    <cellStyle name="Input 2 5 5 2 5 2" xfId="18940"/>
    <cellStyle name="Input 2 5 5 2 5 3" xfId="18941"/>
    <cellStyle name="Input 2 5 5 2 5 4" xfId="18942"/>
    <cellStyle name="Input 2 5 5 2 5 5" xfId="18943"/>
    <cellStyle name="Input 2 5 5 2 5 6" xfId="18944"/>
    <cellStyle name="Input 2 5 5 2 5 7" xfId="18945"/>
    <cellStyle name="Input 2 5 5 2 5 8" xfId="18946"/>
    <cellStyle name="Input 2 5 5 2 6" xfId="18947"/>
    <cellStyle name="Input 2 5 5 2 6 2" xfId="18948"/>
    <cellStyle name="Input 2 5 5 2 6 3" xfId="18949"/>
    <cellStyle name="Input 2 5 5 2 6 4" xfId="18950"/>
    <cellStyle name="Input 2 5 5 2 6 5" xfId="18951"/>
    <cellStyle name="Input 2 5 5 2 6 6" xfId="18952"/>
    <cellStyle name="Input 2 5 5 2 6 7" xfId="18953"/>
    <cellStyle name="Input 2 5 5 2 7" xfId="18954"/>
    <cellStyle name="Input 2 5 5 2 8" xfId="18955"/>
    <cellStyle name="Input 2 5 5 2 9" xfId="18956"/>
    <cellStyle name="Input 2 5 5 3" xfId="18957"/>
    <cellStyle name="Input 2 5 5 3 2" xfId="18958"/>
    <cellStyle name="Input 2 5 5 3 2 2" xfId="18959"/>
    <cellStyle name="Input 2 5 5 3 2 3" xfId="18960"/>
    <cellStyle name="Input 2 5 5 3 2 4" xfId="18961"/>
    <cellStyle name="Input 2 5 5 3 2 5" xfId="18962"/>
    <cellStyle name="Input 2 5 5 3 2 6" xfId="18963"/>
    <cellStyle name="Input 2 5 5 3 2 7" xfId="18964"/>
    <cellStyle name="Input 2 5 5 3 3" xfId="18965"/>
    <cellStyle name="Input 2 5 5 3 4" xfId="18966"/>
    <cellStyle name="Input 2 5 5 3 5" xfId="18967"/>
    <cellStyle name="Input 2 5 5 4" xfId="18968"/>
    <cellStyle name="Input 2 5 5 4 2" xfId="18969"/>
    <cellStyle name="Input 2 5 5 4 2 2" xfId="18970"/>
    <cellStyle name="Input 2 5 5 4 2 3" xfId="18971"/>
    <cellStyle name="Input 2 5 5 4 2 4" xfId="18972"/>
    <cellStyle name="Input 2 5 5 4 2 5" xfId="18973"/>
    <cellStyle name="Input 2 5 5 4 2 6" xfId="18974"/>
    <cellStyle name="Input 2 5 5 4 2 7" xfId="18975"/>
    <cellStyle name="Input 2 5 5 4 3" xfId="18976"/>
    <cellStyle name="Input 2 5 5 4 4" xfId="18977"/>
    <cellStyle name="Input 2 5 5 4 5" xfId="18978"/>
    <cellStyle name="Input 2 5 5 5" xfId="18979"/>
    <cellStyle name="Input 2 5 5 5 2" xfId="18980"/>
    <cellStyle name="Input 2 5 5 5 2 2" xfId="18981"/>
    <cellStyle name="Input 2 5 5 5 2 3" xfId="18982"/>
    <cellStyle name="Input 2 5 5 5 2 4" xfId="18983"/>
    <cellStyle name="Input 2 5 5 5 2 5" xfId="18984"/>
    <cellStyle name="Input 2 5 5 5 2 6" xfId="18985"/>
    <cellStyle name="Input 2 5 5 5 2 7" xfId="18986"/>
    <cellStyle name="Input 2 5 5 5 3" xfId="18987"/>
    <cellStyle name="Input 2 5 5 5 4" xfId="18988"/>
    <cellStyle name="Input 2 5 5 5 5" xfId="18989"/>
    <cellStyle name="Input 2 5 5 6" xfId="18990"/>
    <cellStyle name="Input 2 5 5 6 2" xfId="18991"/>
    <cellStyle name="Input 2 5 5 6 3" xfId="18992"/>
    <cellStyle name="Input 2 5 5 6 4" xfId="18993"/>
    <cellStyle name="Input 2 5 5 6 5" xfId="18994"/>
    <cellStyle name="Input 2 5 5 6 6" xfId="18995"/>
    <cellStyle name="Input 2 5 5 6 7" xfId="18996"/>
    <cellStyle name="Input 2 5 5 6 8" xfId="18997"/>
    <cellStyle name="Input 2 5 5 7" xfId="18998"/>
    <cellStyle name="Input 2 5 5 7 2" xfId="18999"/>
    <cellStyle name="Input 2 5 5 7 3" xfId="19000"/>
    <cellStyle name="Input 2 5 5 7 4" xfId="19001"/>
    <cellStyle name="Input 2 5 5 7 5" xfId="19002"/>
    <cellStyle name="Input 2 5 5 7 6" xfId="19003"/>
    <cellStyle name="Input 2 5 5 7 7" xfId="19004"/>
    <cellStyle name="Input 2 5 5 8" xfId="19005"/>
    <cellStyle name="Input 2 5 5 8 2" xfId="19006"/>
    <cellStyle name="Input 2 5 5 8 3" xfId="19007"/>
    <cellStyle name="Input 2 5 5 8 4" xfId="19008"/>
    <cellStyle name="Input 2 5 5 8 5" xfId="19009"/>
    <cellStyle name="Input 2 5 5 9" xfId="19010"/>
    <cellStyle name="Input 2 5 5 9 2" xfId="19011"/>
    <cellStyle name="Input 2 5 5 9 3" xfId="19012"/>
    <cellStyle name="Input 2 5 5 9 4" xfId="19013"/>
    <cellStyle name="Input 2 5 5 9 5" xfId="19014"/>
    <cellStyle name="Input 2 5 6" xfId="19015"/>
    <cellStyle name="Input 2 5 6 10" xfId="19016"/>
    <cellStyle name="Input 2 5 6 2" xfId="19017"/>
    <cellStyle name="Input 2 5 6 2 2" xfId="19018"/>
    <cellStyle name="Input 2 5 6 2 2 2" xfId="19019"/>
    <cellStyle name="Input 2 5 6 2 2 3" xfId="19020"/>
    <cellStyle name="Input 2 5 6 2 2 4" xfId="19021"/>
    <cellStyle name="Input 2 5 6 2 2 5" xfId="19022"/>
    <cellStyle name="Input 2 5 6 2 2 6" xfId="19023"/>
    <cellStyle name="Input 2 5 6 2 2 7" xfId="19024"/>
    <cellStyle name="Input 2 5 6 2 3" xfId="19025"/>
    <cellStyle name="Input 2 5 6 2 4" xfId="19026"/>
    <cellStyle name="Input 2 5 6 3" xfId="19027"/>
    <cellStyle name="Input 2 5 6 3 2" xfId="19028"/>
    <cellStyle name="Input 2 5 6 3 2 2" xfId="19029"/>
    <cellStyle name="Input 2 5 6 3 2 3" xfId="19030"/>
    <cellStyle name="Input 2 5 6 3 2 4" xfId="19031"/>
    <cellStyle name="Input 2 5 6 3 2 5" xfId="19032"/>
    <cellStyle name="Input 2 5 6 3 2 6" xfId="19033"/>
    <cellStyle name="Input 2 5 6 3 2 7" xfId="19034"/>
    <cellStyle name="Input 2 5 6 3 3" xfId="19035"/>
    <cellStyle name="Input 2 5 6 3 4" xfId="19036"/>
    <cellStyle name="Input 2 5 6 4" xfId="19037"/>
    <cellStyle name="Input 2 5 6 4 2" xfId="19038"/>
    <cellStyle name="Input 2 5 6 4 2 2" xfId="19039"/>
    <cellStyle name="Input 2 5 6 4 2 3" xfId="19040"/>
    <cellStyle name="Input 2 5 6 4 2 4" xfId="19041"/>
    <cellStyle name="Input 2 5 6 4 2 5" xfId="19042"/>
    <cellStyle name="Input 2 5 6 4 2 6" xfId="19043"/>
    <cellStyle name="Input 2 5 6 4 2 7" xfId="19044"/>
    <cellStyle name="Input 2 5 6 4 3" xfId="19045"/>
    <cellStyle name="Input 2 5 6 4 4" xfId="19046"/>
    <cellStyle name="Input 2 5 6 5" xfId="19047"/>
    <cellStyle name="Input 2 5 6 5 2" xfId="19048"/>
    <cellStyle name="Input 2 5 6 5 3" xfId="19049"/>
    <cellStyle name="Input 2 5 6 5 4" xfId="19050"/>
    <cellStyle name="Input 2 5 6 5 5" xfId="19051"/>
    <cellStyle name="Input 2 5 6 5 6" xfId="19052"/>
    <cellStyle name="Input 2 5 6 5 7" xfId="19053"/>
    <cellStyle name="Input 2 5 6 5 8" xfId="19054"/>
    <cellStyle name="Input 2 5 6 6" xfId="19055"/>
    <cellStyle name="Input 2 5 6 6 2" xfId="19056"/>
    <cellStyle name="Input 2 5 6 6 3" xfId="19057"/>
    <cellStyle name="Input 2 5 6 6 4" xfId="19058"/>
    <cellStyle name="Input 2 5 6 6 5" xfId="19059"/>
    <cellStyle name="Input 2 5 6 6 6" xfId="19060"/>
    <cellStyle name="Input 2 5 6 6 7" xfId="19061"/>
    <cellStyle name="Input 2 5 6 7" xfId="19062"/>
    <cellStyle name="Input 2 5 6 8" xfId="19063"/>
    <cellStyle name="Input 2 5 6 9" xfId="19064"/>
    <cellStyle name="Input 2 5 7" xfId="19065"/>
    <cellStyle name="Input 2 5 7 10" xfId="19066"/>
    <cellStyle name="Input 2 5 7 2" xfId="19067"/>
    <cellStyle name="Input 2 5 7 2 2" xfId="19068"/>
    <cellStyle name="Input 2 5 7 2 2 2" xfId="19069"/>
    <cellStyle name="Input 2 5 7 2 2 3" xfId="19070"/>
    <cellStyle name="Input 2 5 7 2 2 4" xfId="19071"/>
    <cellStyle name="Input 2 5 7 2 2 5" xfId="19072"/>
    <cellStyle name="Input 2 5 7 2 2 6" xfId="19073"/>
    <cellStyle name="Input 2 5 7 2 2 7" xfId="19074"/>
    <cellStyle name="Input 2 5 7 2 3" xfId="19075"/>
    <cellStyle name="Input 2 5 7 2 4" xfId="19076"/>
    <cellStyle name="Input 2 5 7 3" xfId="19077"/>
    <cellStyle name="Input 2 5 7 3 2" xfId="19078"/>
    <cellStyle name="Input 2 5 7 3 2 2" xfId="19079"/>
    <cellStyle name="Input 2 5 7 3 2 3" xfId="19080"/>
    <cellStyle name="Input 2 5 7 3 2 4" xfId="19081"/>
    <cellStyle name="Input 2 5 7 3 2 5" xfId="19082"/>
    <cellStyle name="Input 2 5 7 3 2 6" xfId="19083"/>
    <cellStyle name="Input 2 5 7 3 2 7" xfId="19084"/>
    <cellStyle name="Input 2 5 7 3 3" xfId="19085"/>
    <cellStyle name="Input 2 5 7 3 4" xfId="19086"/>
    <cellStyle name="Input 2 5 7 4" xfId="19087"/>
    <cellStyle name="Input 2 5 7 4 2" xfId="19088"/>
    <cellStyle name="Input 2 5 7 4 2 2" xfId="19089"/>
    <cellStyle name="Input 2 5 7 4 2 3" xfId="19090"/>
    <cellStyle name="Input 2 5 7 4 2 4" xfId="19091"/>
    <cellStyle name="Input 2 5 7 4 2 5" xfId="19092"/>
    <cellStyle name="Input 2 5 7 4 2 6" xfId="19093"/>
    <cellStyle name="Input 2 5 7 4 2 7" xfId="19094"/>
    <cellStyle name="Input 2 5 7 4 3" xfId="19095"/>
    <cellStyle name="Input 2 5 7 4 4" xfId="19096"/>
    <cellStyle name="Input 2 5 7 5" xfId="19097"/>
    <cellStyle name="Input 2 5 7 5 2" xfId="19098"/>
    <cellStyle name="Input 2 5 7 5 3" xfId="19099"/>
    <cellStyle name="Input 2 5 7 5 4" xfId="19100"/>
    <cellStyle name="Input 2 5 7 5 5" xfId="19101"/>
    <cellStyle name="Input 2 5 7 5 6" xfId="19102"/>
    <cellStyle name="Input 2 5 7 5 7" xfId="19103"/>
    <cellStyle name="Input 2 5 7 5 8" xfId="19104"/>
    <cellStyle name="Input 2 5 7 6" xfId="19105"/>
    <cellStyle name="Input 2 5 7 6 2" xfId="19106"/>
    <cellStyle name="Input 2 5 7 6 3" xfId="19107"/>
    <cellStyle name="Input 2 5 7 6 4" xfId="19108"/>
    <cellStyle name="Input 2 5 7 6 5" xfId="19109"/>
    <cellStyle name="Input 2 5 7 6 6" xfId="19110"/>
    <cellStyle name="Input 2 5 7 6 7" xfId="19111"/>
    <cellStyle name="Input 2 5 7 7" xfId="19112"/>
    <cellStyle name="Input 2 5 7 8" xfId="19113"/>
    <cellStyle name="Input 2 5 7 9" xfId="19114"/>
    <cellStyle name="Input 2 5 8" xfId="19115"/>
    <cellStyle name="Input 2 5 8 2" xfId="19116"/>
    <cellStyle name="Input 2 5 8 2 2" xfId="19117"/>
    <cellStyle name="Input 2 5 8 2 3" xfId="19118"/>
    <cellStyle name="Input 2 5 8 2 4" xfId="19119"/>
    <cellStyle name="Input 2 5 8 2 5" xfId="19120"/>
    <cellStyle name="Input 2 5 8 2 6" xfId="19121"/>
    <cellStyle name="Input 2 5 8 2 7" xfId="19122"/>
    <cellStyle name="Input 2 5 8 3" xfId="19123"/>
    <cellStyle name="Input 2 5 8 4" xfId="19124"/>
    <cellStyle name="Input 2 5 8 5" xfId="19125"/>
    <cellStyle name="Input 2 5 9" xfId="19126"/>
    <cellStyle name="Input 2 5 9 2" xfId="19127"/>
    <cellStyle name="Input 2 5 9 2 2" xfId="19128"/>
    <cellStyle name="Input 2 5 9 2 3" xfId="19129"/>
    <cellStyle name="Input 2 5 9 2 4" xfId="19130"/>
    <cellStyle name="Input 2 5 9 2 5" xfId="19131"/>
    <cellStyle name="Input 2 5 9 2 6" xfId="19132"/>
    <cellStyle name="Input 2 5 9 2 7" xfId="19133"/>
    <cellStyle name="Input 2 5 9 3" xfId="19134"/>
    <cellStyle name="Input 2 5 9 4" xfId="19135"/>
    <cellStyle name="Input 2 5 9 5" xfId="19136"/>
    <cellStyle name="Input 2 6" xfId="19137"/>
    <cellStyle name="Input 2 6 10" xfId="19138"/>
    <cellStyle name="Input 2 6 10 2" xfId="19139"/>
    <cellStyle name="Input 2 6 10 3" xfId="19140"/>
    <cellStyle name="Input 2 6 10 4" xfId="19141"/>
    <cellStyle name="Input 2 6 10 5" xfId="19142"/>
    <cellStyle name="Input 2 6 10 6" xfId="19143"/>
    <cellStyle name="Input 2 6 10 7" xfId="19144"/>
    <cellStyle name="Input 2 6 11" xfId="19145"/>
    <cellStyle name="Input 2 6 11 2" xfId="19146"/>
    <cellStyle name="Input 2 6 11 3" xfId="19147"/>
    <cellStyle name="Input 2 6 11 4" xfId="19148"/>
    <cellStyle name="Input 2 6 11 5" xfId="19149"/>
    <cellStyle name="Input 2 6 12" xfId="19150"/>
    <cellStyle name="Input 2 6 12 2" xfId="19151"/>
    <cellStyle name="Input 2 6 12 3" xfId="19152"/>
    <cellStyle name="Input 2 6 12 4" xfId="19153"/>
    <cellStyle name="Input 2 6 12 5" xfId="19154"/>
    <cellStyle name="Input 2 6 13" xfId="19155"/>
    <cellStyle name="Input 2 6 13 2" xfId="19156"/>
    <cellStyle name="Input 2 6 13 3" xfId="19157"/>
    <cellStyle name="Input 2 6 13 4" xfId="19158"/>
    <cellStyle name="Input 2 6 13 5" xfId="19159"/>
    <cellStyle name="Input 2 6 14" xfId="19160"/>
    <cellStyle name="Input 2 6 14 2" xfId="19161"/>
    <cellStyle name="Input 2 6 14 3" xfId="19162"/>
    <cellStyle name="Input 2 6 14 4" xfId="19163"/>
    <cellStyle name="Input 2 6 14 5" xfId="19164"/>
    <cellStyle name="Input 2 6 15" xfId="19165"/>
    <cellStyle name="Input 2 6 15 2" xfId="19166"/>
    <cellStyle name="Input 2 6 15 3" xfId="19167"/>
    <cellStyle name="Input 2 6 15 4" xfId="19168"/>
    <cellStyle name="Input 2 6 15 5" xfId="19169"/>
    <cellStyle name="Input 2 6 16" xfId="19170"/>
    <cellStyle name="Input 2 6 16 2" xfId="19171"/>
    <cellStyle name="Input 2 6 16 3" xfId="19172"/>
    <cellStyle name="Input 2 6 16 4" xfId="19173"/>
    <cellStyle name="Input 2 6 16 5" xfId="19174"/>
    <cellStyle name="Input 2 6 17" xfId="19175"/>
    <cellStyle name="Input 2 6 17 2" xfId="19176"/>
    <cellStyle name="Input 2 6 17 3" xfId="19177"/>
    <cellStyle name="Input 2 6 17 4" xfId="19178"/>
    <cellStyle name="Input 2 6 17 5" xfId="19179"/>
    <cellStyle name="Input 2 6 18" xfId="19180"/>
    <cellStyle name="Input 2 6 2" xfId="19181"/>
    <cellStyle name="Input 2 6 2 10" xfId="19182"/>
    <cellStyle name="Input 2 6 2 10 2" xfId="19183"/>
    <cellStyle name="Input 2 6 2 10 3" xfId="19184"/>
    <cellStyle name="Input 2 6 2 10 4" xfId="19185"/>
    <cellStyle name="Input 2 6 2 10 5" xfId="19186"/>
    <cellStyle name="Input 2 6 2 11" xfId="19187"/>
    <cellStyle name="Input 2 6 2 11 2" xfId="19188"/>
    <cellStyle name="Input 2 6 2 11 3" xfId="19189"/>
    <cellStyle name="Input 2 6 2 11 4" xfId="19190"/>
    <cellStyle name="Input 2 6 2 11 5" xfId="19191"/>
    <cellStyle name="Input 2 6 2 12" xfId="19192"/>
    <cellStyle name="Input 2 6 2 12 2" xfId="19193"/>
    <cellStyle name="Input 2 6 2 12 3" xfId="19194"/>
    <cellStyle name="Input 2 6 2 12 4" xfId="19195"/>
    <cellStyle name="Input 2 6 2 12 5" xfId="19196"/>
    <cellStyle name="Input 2 6 2 13" xfId="19197"/>
    <cellStyle name="Input 2 6 2 13 2" xfId="19198"/>
    <cellStyle name="Input 2 6 2 13 3" xfId="19199"/>
    <cellStyle name="Input 2 6 2 13 4" xfId="19200"/>
    <cellStyle name="Input 2 6 2 13 5" xfId="19201"/>
    <cellStyle name="Input 2 6 2 14" xfId="19202"/>
    <cellStyle name="Input 2 6 2 14 2" xfId="19203"/>
    <cellStyle name="Input 2 6 2 14 3" xfId="19204"/>
    <cellStyle name="Input 2 6 2 14 4" xfId="19205"/>
    <cellStyle name="Input 2 6 2 14 5" xfId="19206"/>
    <cellStyle name="Input 2 6 2 15" xfId="19207"/>
    <cellStyle name="Input 2 6 2 15 2" xfId="19208"/>
    <cellStyle name="Input 2 6 2 15 3" xfId="19209"/>
    <cellStyle name="Input 2 6 2 15 4" xfId="19210"/>
    <cellStyle name="Input 2 6 2 15 5" xfId="19211"/>
    <cellStyle name="Input 2 6 2 16" xfId="19212"/>
    <cellStyle name="Input 2 6 2 16 2" xfId="19213"/>
    <cellStyle name="Input 2 6 2 16 3" xfId="19214"/>
    <cellStyle name="Input 2 6 2 16 4" xfId="19215"/>
    <cellStyle name="Input 2 6 2 16 5" xfId="19216"/>
    <cellStyle name="Input 2 6 2 17" xfId="19217"/>
    <cellStyle name="Input 2 6 2 17 2" xfId="19218"/>
    <cellStyle name="Input 2 6 2 17 3" xfId="19219"/>
    <cellStyle name="Input 2 6 2 17 4" xfId="19220"/>
    <cellStyle name="Input 2 6 2 17 5" xfId="19221"/>
    <cellStyle name="Input 2 6 2 18" xfId="19222"/>
    <cellStyle name="Input 2 6 2 2" xfId="19223"/>
    <cellStyle name="Input 2 6 2 2 10" xfId="19224"/>
    <cellStyle name="Input 2 6 2 2 2" xfId="19225"/>
    <cellStyle name="Input 2 6 2 2 2 2" xfId="19226"/>
    <cellStyle name="Input 2 6 2 2 2 2 2" xfId="19227"/>
    <cellStyle name="Input 2 6 2 2 2 2 3" xfId="19228"/>
    <cellStyle name="Input 2 6 2 2 2 2 4" xfId="19229"/>
    <cellStyle name="Input 2 6 2 2 2 2 5" xfId="19230"/>
    <cellStyle name="Input 2 6 2 2 2 2 6" xfId="19231"/>
    <cellStyle name="Input 2 6 2 2 2 2 7" xfId="19232"/>
    <cellStyle name="Input 2 6 2 2 2 3" xfId="19233"/>
    <cellStyle name="Input 2 6 2 2 2 4" xfId="19234"/>
    <cellStyle name="Input 2 6 2 2 3" xfId="19235"/>
    <cellStyle name="Input 2 6 2 2 3 2" xfId="19236"/>
    <cellStyle name="Input 2 6 2 2 3 2 2" xfId="19237"/>
    <cellStyle name="Input 2 6 2 2 3 2 3" xfId="19238"/>
    <cellStyle name="Input 2 6 2 2 3 2 4" xfId="19239"/>
    <cellStyle name="Input 2 6 2 2 3 2 5" xfId="19240"/>
    <cellStyle name="Input 2 6 2 2 3 2 6" xfId="19241"/>
    <cellStyle name="Input 2 6 2 2 3 2 7" xfId="19242"/>
    <cellStyle name="Input 2 6 2 2 3 3" xfId="19243"/>
    <cellStyle name="Input 2 6 2 2 3 4" xfId="19244"/>
    <cellStyle name="Input 2 6 2 2 4" xfId="19245"/>
    <cellStyle name="Input 2 6 2 2 4 2" xfId="19246"/>
    <cellStyle name="Input 2 6 2 2 4 2 2" xfId="19247"/>
    <cellStyle name="Input 2 6 2 2 4 2 3" xfId="19248"/>
    <cellStyle name="Input 2 6 2 2 4 2 4" xfId="19249"/>
    <cellStyle name="Input 2 6 2 2 4 2 5" xfId="19250"/>
    <cellStyle name="Input 2 6 2 2 4 2 6" xfId="19251"/>
    <cellStyle name="Input 2 6 2 2 4 2 7" xfId="19252"/>
    <cellStyle name="Input 2 6 2 2 4 3" xfId="19253"/>
    <cellStyle name="Input 2 6 2 2 4 4" xfId="19254"/>
    <cellStyle name="Input 2 6 2 2 5" xfId="19255"/>
    <cellStyle name="Input 2 6 2 2 5 2" xfId="19256"/>
    <cellStyle name="Input 2 6 2 2 5 3" xfId="19257"/>
    <cellStyle name="Input 2 6 2 2 5 4" xfId="19258"/>
    <cellStyle name="Input 2 6 2 2 5 5" xfId="19259"/>
    <cellStyle name="Input 2 6 2 2 5 6" xfId="19260"/>
    <cellStyle name="Input 2 6 2 2 5 7" xfId="19261"/>
    <cellStyle name="Input 2 6 2 2 5 8" xfId="19262"/>
    <cellStyle name="Input 2 6 2 2 6" xfId="19263"/>
    <cellStyle name="Input 2 6 2 2 6 2" xfId="19264"/>
    <cellStyle name="Input 2 6 2 2 6 3" xfId="19265"/>
    <cellStyle name="Input 2 6 2 2 6 4" xfId="19266"/>
    <cellStyle name="Input 2 6 2 2 6 5" xfId="19267"/>
    <cellStyle name="Input 2 6 2 2 6 6" xfId="19268"/>
    <cellStyle name="Input 2 6 2 2 6 7" xfId="19269"/>
    <cellStyle name="Input 2 6 2 2 7" xfId="19270"/>
    <cellStyle name="Input 2 6 2 2 8" xfId="19271"/>
    <cellStyle name="Input 2 6 2 2 9" xfId="19272"/>
    <cellStyle name="Input 2 6 2 3" xfId="19273"/>
    <cellStyle name="Input 2 6 2 3 2" xfId="19274"/>
    <cellStyle name="Input 2 6 2 3 2 2" xfId="19275"/>
    <cellStyle name="Input 2 6 2 3 2 3" xfId="19276"/>
    <cellStyle name="Input 2 6 2 3 2 4" xfId="19277"/>
    <cellStyle name="Input 2 6 2 3 2 5" xfId="19278"/>
    <cellStyle name="Input 2 6 2 3 2 6" xfId="19279"/>
    <cellStyle name="Input 2 6 2 3 2 7" xfId="19280"/>
    <cellStyle name="Input 2 6 2 3 3" xfId="19281"/>
    <cellStyle name="Input 2 6 2 3 4" xfId="19282"/>
    <cellStyle name="Input 2 6 2 3 5" xfId="19283"/>
    <cellStyle name="Input 2 6 2 4" xfId="19284"/>
    <cellStyle name="Input 2 6 2 4 2" xfId="19285"/>
    <cellStyle name="Input 2 6 2 4 2 2" xfId="19286"/>
    <cellStyle name="Input 2 6 2 4 2 3" xfId="19287"/>
    <cellStyle name="Input 2 6 2 4 2 4" xfId="19288"/>
    <cellStyle name="Input 2 6 2 4 2 5" xfId="19289"/>
    <cellStyle name="Input 2 6 2 4 2 6" xfId="19290"/>
    <cellStyle name="Input 2 6 2 4 2 7" xfId="19291"/>
    <cellStyle name="Input 2 6 2 4 3" xfId="19292"/>
    <cellStyle name="Input 2 6 2 4 4" xfId="19293"/>
    <cellStyle name="Input 2 6 2 4 5" xfId="19294"/>
    <cellStyle name="Input 2 6 2 5" xfId="19295"/>
    <cellStyle name="Input 2 6 2 5 2" xfId="19296"/>
    <cellStyle name="Input 2 6 2 5 2 2" xfId="19297"/>
    <cellStyle name="Input 2 6 2 5 2 3" xfId="19298"/>
    <cellStyle name="Input 2 6 2 5 2 4" xfId="19299"/>
    <cellStyle name="Input 2 6 2 5 2 5" xfId="19300"/>
    <cellStyle name="Input 2 6 2 5 2 6" xfId="19301"/>
    <cellStyle name="Input 2 6 2 5 2 7" xfId="19302"/>
    <cellStyle name="Input 2 6 2 5 3" xfId="19303"/>
    <cellStyle name="Input 2 6 2 5 4" xfId="19304"/>
    <cellStyle name="Input 2 6 2 5 5" xfId="19305"/>
    <cellStyle name="Input 2 6 2 6" xfId="19306"/>
    <cellStyle name="Input 2 6 2 6 2" xfId="19307"/>
    <cellStyle name="Input 2 6 2 6 3" xfId="19308"/>
    <cellStyle name="Input 2 6 2 6 4" xfId="19309"/>
    <cellStyle name="Input 2 6 2 6 5" xfId="19310"/>
    <cellStyle name="Input 2 6 2 6 6" xfId="19311"/>
    <cellStyle name="Input 2 6 2 6 7" xfId="19312"/>
    <cellStyle name="Input 2 6 2 6 8" xfId="19313"/>
    <cellStyle name="Input 2 6 2 7" xfId="19314"/>
    <cellStyle name="Input 2 6 2 7 2" xfId="19315"/>
    <cellStyle name="Input 2 6 2 7 3" xfId="19316"/>
    <cellStyle name="Input 2 6 2 7 4" xfId="19317"/>
    <cellStyle name="Input 2 6 2 7 5" xfId="19318"/>
    <cellStyle name="Input 2 6 2 7 6" xfId="19319"/>
    <cellStyle name="Input 2 6 2 7 7" xfId="19320"/>
    <cellStyle name="Input 2 6 2 8" xfId="19321"/>
    <cellStyle name="Input 2 6 2 8 2" xfId="19322"/>
    <cellStyle name="Input 2 6 2 8 3" xfId="19323"/>
    <cellStyle name="Input 2 6 2 8 4" xfId="19324"/>
    <cellStyle name="Input 2 6 2 8 5" xfId="19325"/>
    <cellStyle name="Input 2 6 2 9" xfId="19326"/>
    <cellStyle name="Input 2 6 2 9 2" xfId="19327"/>
    <cellStyle name="Input 2 6 2 9 3" xfId="19328"/>
    <cellStyle name="Input 2 6 2 9 4" xfId="19329"/>
    <cellStyle name="Input 2 6 2 9 5" xfId="19330"/>
    <cellStyle name="Input 2 6 3" xfId="19331"/>
    <cellStyle name="Input 2 6 3 10" xfId="19332"/>
    <cellStyle name="Input 2 6 3 2" xfId="19333"/>
    <cellStyle name="Input 2 6 3 2 2" xfId="19334"/>
    <cellStyle name="Input 2 6 3 2 2 2" xfId="19335"/>
    <cellStyle name="Input 2 6 3 2 2 3" xfId="19336"/>
    <cellStyle name="Input 2 6 3 2 2 4" xfId="19337"/>
    <cellStyle name="Input 2 6 3 2 2 5" xfId="19338"/>
    <cellStyle name="Input 2 6 3 2 2 6" xfId="19339"/>
    <cellStyle name="Input 2 6 3 2 2 7" xfId="19340"/>
    <cellStyle name="Input 2 6 3 2 3" xfId="19341"/>
    <cellStyle name="Input 2 6 3 2 4" xfId="19342"/>
    <cellStyle name="Input 2 6 3 3" xfId="19343"/>
    <cellStyle name="Input 2 6 3 3 2" xfId="19344"/>
    <cellStyle name="Input 2 6 3 3 2 2" xfId="19345"/>
    <cellStyle name="Input 2 6 3 3 2 3" xfId="19346"/>
    <cellStyle name="Input 2 6 3 3 2 4" xfId="19347"/>
    <cellStyle name="Input 2 6 3 3 2 5" xfId="19348"/>
    <cellStyle name="Input 2 6 3 3 2 6" xfId="19349"/>
    <cellStyle name="Input 2 6 3 3 2 7" xfId="19350"/>
    <cellStyle name="Input 2 6 3 3 3" xfId="19351"/>
    <cellStyle name="Input 2 6 3 3 4" xfId="19352"/>
    <cellStyle name="Input 2 6 3 4" xfId="19353"/>
    <cellStyle name="Input 2 6 3 4 2" xfId="19354"/>
    <cellStyle name="Input 2 6 3 4 2 2" xfId="19355"/>
    <cellStyle name="Input 2 6 3 4 2 3" xfId="19356"/>
    <cellStyle name="Input 2 6 3 4 2 4" xfId="19357"/>
    <cellStyle name="Input 2 6 3 4 2 5" xfId="19358"/>
    <cellStyle name="Input 2 6 3 4 2 6" xfId="19359"/>
    <cellStyle name="Input 2 6 3 4 2 7" xfId="19360"/>
    <cellStyle name="Input 2 6 3 4 3" xfId="19361"/>
    <cellStyle name="Input 2 6 3 4 4" xfId="19362"/>
    <cellStyle name="Input 2 6 3 5" xfId="19363"/>
    <cellStyle name="Input 2 6 3 5 2" xfId="19364"/>
    <cellStyle name="Input 2 6 3 5 3" xfId="19365"/>
    <cellStyle name="Input 2 6 3 5 4" xfId="19366"/>
    <cellStyle name="Input 2 6 3 5 5" xfId="19367"/>
    <cellStyle name="Input 2 6 3 5 6" xfId="19368"/>
    <cellStyle name="Input 2 6 3 5 7" xfId="19369"/>
    <cellStyle name="Input 2 6 3 5 8" xfId="19370"/>
    <cellStyle name="Input 2 6 3 6" xfId="19371"/>
    <cellStyle name="Input 2 6 3 6 2" xfId="19372"/>
    <cellStyle name="Input 2 6 3 6 3" xfId="19373"/>
    <cellStyle name="Input 2 6 3 6 4" xfId="19374"/>
    <cellStyle name="Input 2 6 3 6 5" xfId="19375"/>
    <cellStyle name="Input 2 6 3 6 6" xfId="19376"/>
    <cellStyle name="Input 2 6 3 6 7" xfId="19377"/>
    <cellStyle name="Input 2 6 3 7" xfId="19378"/>
    <cellStyle name="Input 2 6 3 8" xfId="19379"/>
    <cellStyle name="Input 2 6 3 9" xfId="19380"/>
    <cellStyle name="Input 2 6 4" xfId="19381"/>
    <cellStyle name="Input 2 6 4 10" xfId="19382"/>
    <cellStyle name="Input 2 6 4 2" xfId="19383"/>
    <cellStyle name="Input 2 6 4 2 2" xfId="19384"/>
    <cellStyle name="Input 2 6 4 2 2 2" xfId="19385"/>
    <cellStyle name="Input 2 6 4 2 2 3" xfId="19386"/>
    <cellStyle name="Input 2 6 4 2 2 4" xfId="19387"/>
    <cellStyle name="Input 2 6 4 2 2 5" xfId="19388"/>
    <cellStyle name="Input 2 6 4 2 2 6" xfId="19389"/>
    <cellStyle name="Input 2 6 4 2 2 7" xfId="19390"/>
    <cellStyle name="Input 2 6 4 2 3" xfId="19391"/>
    <cellStyle name="Input 2 6 4 2 4" xfId="19392"/>
    <cellStyle name="Input 2 6 4 3" xfId="19393"/>
    <cellStyle name="Input 2 6 4 3 2" xfId="19394"/>
    <cellStyle name="Input 2 6 4 3 2 2" xfId="19395"/>
    <cellStyle name="Input 2 6 4 3 2 3" xfId="19396"/>
    <cellStyle name="Input 2 6 4 3 2 4" xfId="19397"/>
    <cellStyle name="Input 2 6 4 3 2 5" xfId="19398"/>
    <cellStyle name="Input 2 6 4 3 2 6" xfId="19399"/>
    <cellStyle name="Input 2 6 4 3 2 7" xfId="19400"/>
    <cellStyle name="Input 2 6 4 3 3" xfId="19401"/>
    <cellStyle name="Input 2 6 4 3 4" xfId="19402"/>
    <cellStyle name="Input 2 6 4 4" xfId="19403"/>
    <cellStyle name="Input 2 6 4 4 2" xfId="19404"/>
    <cellStyle name="Input 2 6 4 4 2 2" xfId="19405"/>
    <cellStyle name="Input 2 6 4 4 2 3" xfId="19406"/>
    <cellStyle name="Input 2 6 4 4 2 4" xfId="19407"/>
    <cellStyle name="Input 2 6 4 4 2 5" xfId="19408"/>
    <cellStyle name="Input 2 6 4 4 2 6" xfId="19409"/>
    <cellStyle name="Input 2 6 4 4 2 7" xfId="19410"/>
    <cellStyle name="Input 2 6 4 4 3" xfId="19411"/>
    <cellStyle name="Input 2 6 4 4 4" xfId="19412"/>
    <cellStyle name="Input 2 6 4 5" xfId="19413"/>
    <cellStyle name="Input 2 6 4 5 2" xfId="19414"/>
    <cellStyle name="Input 2 6 4 5 3" xfId="19415"/>
    <cellStyle name="Input 2 6 4 5 4" xfId="19416"/>
    <cellStyle name="Input 2 6 4 5 5" xfId="19417"/>
    <cellStyle name="Input 2 6 4 5 6" xfId="19418"/>
    <cellStyle name="Input 2 6 4 5 7" xfId="19419"/>
    <cellStyle name="Input 2 6 4 5 8" xfId="19420"/>
    <cellStyle name="Input 2 6 4 6" xfId="19421"/>
    <cellStyle name="Input 2 6 4 6 2" xfId="19422"/>
    <cellStyle name="Input 2 6 4 6 3" xfId="19423"/>
    <cellStyle name="Input 2 6 4 6 4" xfId="19424"/>
    <cellStyle name="Input 2 6 4 6 5" xfId="19425"/>
    <cellStyle name="Input 2 6 4 6 6" xfId="19426"/>
    <cellStyle name="Input 2 6 4 6 7" xfId="19427"/>
    <cellStyle name="Input 2 6 4 7" xfId="19428"/>
    <cellStyle name="Input 2 6 4 8" xfId="19429"/>
    <cellStyle name="Input 2 6 4 9" xfId="19430"/>
    <cellStyle name="Input 2 6 5" xfId="19431"/>
    <cellStyle name="Input 2 6 5 2" xfId="19432"/>
    <cellStyle name="Input 2 6 5 2 2" xfId="19433"/>
    <cellStyle name="Input 2 6 5 2 3" xfId="19434"/>
    <cellStyle name="Input 2 6 5 2 4" xfId="19435"/>
    <cellStyle name="Input 2 6 5 2 5" xfId="19436"/>
    <cellStyle name="Input 2 6 5 2 6" xfId="19437"/>
    <cellStyle name="Input 2 6 5 2 7" xfId="19438"/>
    <cellStyle name="Input 2 6 5 3" xfId="19439"/>
    <cellStyle name="Input 2 6 5 4" xfId="19440"/>
    <cellStyle name="Input 2 6 5 5" xfId="19441"/>
    <cellStyle name="Input 2 6 6" xfId="19442"/>
    <cellStyle name="Input 2 6 6 2" xfId="19443"/>
    <cellStyle name="Input 2 6 6 2 2" xfId="19444"/>
    <cellStyle name="Input 2 6 6 2 3" xfId="19445"/>
    <cellStyle name="Input 2 6 6 2 4" xfId="19446"/>
    <cellStyle name="Input 2 6 6 2 5" xfId="19447"/>
    <cellStyle name="Input 2 6 6 2 6" xfId="19448"/>
    <cellStyle name="Input 2 6 6 2 7" xfId="19449"/>
    <cellStyle name="Input 2 6 6 3" xfId="19450"/>
    <cellStyle name="Input 2 6 6 4" xfId="19451"/>
    <cellStyle name="Input 2 6 6 5" xfId="19452"/>
    <cellStyle name="Input 2 6 7" xfId="19453"/>
    <cellStyle name="Input 2 6 7 2" xfId="19454"/>
    <cellStyle name="Input 2 6 7 2 2" xfId="19455"/>
    <cellStyle name="Input 2 6 7 2 3" xfId="19456"/>
    <cellStyle name="Input 2 6 7 2 4" xfId="19457"/>
    <cellStyle name="Input 2 6 7 2 5" xfId="19458"/>
    <cellStyle name="Input 2 6 7 2 6" xfId="19459"/>
    <cellStyle name="Input 2 6 7 2 7" xfId="19460"/>
    <cellStyle name="Input 2 6 7 3" xfId="19461"/>
    <cellStyle name="Input 2 6 7 4" xfId="19462"/>
    <cellStyle name="Input 2 6 7 5" xfId="19463"/>
    <cellStyle name="Input 2 6 8" xfId="19464"/>
    <cellStyle name="Input 2 6 8 2" xfId="19465"/>
    <cellStyle name="Input 2 6 8 2 2" xfId="19466"/>
    <cellStyle name="Input 2 6 8 2 3" xfId="19467"/>
    <cellStyle name="Input 2 6 8 2 4" xfId="19468"/>
    <cellStyle name="Input 2 6 8 2 5" xfId="19469"/>
    <cellStyle name="Input 2 6 8 2 6" xfId="19470"/>
    <cellStyle name="Input 2 6 8 2 7" xfId="19471"/>
    <cellStyle name="Input 2 6 8 3" xfId="19472"/>
    <cellStyle name="Input 2 6 8 4" xfId="19473"/>
    <cellStyle name="Input 2 6 8 5" xfId="19474"/>
    <cellStyle name="Input 2 6 9" xfId="19475"/>
    <cellStyle name="Input 2 6 9 2" xfId="19476"/>
    <cellStyle name="Input 2 6 9 3" xfId="19477"/>
    <cellStyle name="Input 2 6 9 4" xfId="19478"/>
    <cellStyle name="Input 2 6 9 5" xfId="19479"/>
    <cellStyle name="Input 2 6 9 6" xfId="19480"/>
    <cellStyle name="Input 2 6 9 7" xfId="19481"/>
    <cellStyle name="Input 2 6 9 8" xfId="19482"/>
    <cellStyle name="Input 2 7" xfId="19483"/>
    <cellStyle name="Input 2 7 10" xfId="19484"/>
    <cellStyle name="Input 2 7 10 2" xfId="19485"/>
    <cellStyle name="Input 2 7 10 3" xfId="19486"/>
    <cellStyle name="Input 2 7 10 4" xfId="19487"/>
    <cellStyle name="Input 2 7 10 5" xfId="19488"/>
    <cellStyle name="Input 2 7 11" xfId="19489"/>
    <cellStyle name="Input 2 7 11 2" xfId="19490"/>
    <cellStyle name="Input 2 7 11 3" xfId="19491"/>
    <cellStyle name="Input 2 7 11 4" xfId="19492"/>
    <cellStyle name="Input 2 7 11 5" xfId="19493"/>
    <cellStyle name="Input 2 7 12" xfId="19494"/>
    <cellStyle name="Input 2 7 12 2" xfId="19495"/>
    <cellStyle name="Input 2 7 12 3" xfId="19496"/>
    <cellStyle name="Input 2 7 12 4" xfId="19497"/>
    <cellStyle name="Input 2 7 12 5" xfId="19498"/>
    <cellStyle name="Input 2 7 13" xfId="19499"/>
    <cellStyle name="Input 2 7 13 2" xfId="19500"/>
    <cellStyle name="Input 2 7 13 3" xfId="19501"/>
    <cellStyle name="Input 2 7 13 4" xfId="19502"/>
    <cellStyle name="Input 2 7 13 5" xfId="19503"/>
    <cellStyle name="Input 2 7 14" xfId="19504"/>
    <cellStyle name="Input 2 7 14 2" xfId="19505"/>
    <cellStyle name="Input 2 7 14 3" xfId="19506"/>
    <cellStyle name="Input 2 7 14 4" xfId="19507"/>
    <cellStyle name="Input 2 7 14 5" xfId="19508"/>
    <cellStyle name="Input 2 7 15" xfId="19509"/>
    <cellStyle name="Input 2 7 15 2" xfId="19510"/>
    <cellStyle name="Input 2 7 15 3" xfId="19511"/>
    <cellStyle name="Input 2 7 15 4" xfId="19512"/>
    <cellStyle name="Input 2 7 15 5" xfId="19513"/>
    <cellStyle name="Input 2 7 16" xfId="19514"/>
    <cellStyle name="Input 2 7 16 2" xfId="19515"/>
    <cellStyle name="Input 2 7 16 3" xfId="19516"/>
    <cellStyle name="Input 2 7 16 4" xfId="19517"/>
    <cellStyle name="Input 2 7 16 5" xfId="19518"/>
    <cellStyle name="Input 2 7 17" xfId="19519"/>
    <cellStyle name="Input 2 7 17 2" xfId="19520"/>
    <cellStyle name="Input 2 7 17 3" xfId="19521"/>
    <cellStyle name="Input 2 7 17 4" xfId="19522"/>
    <cellStyle name="Input 2 7 17 5" xfId="19523"/>
    <cellStyle name="Input 2 7 18" xfId="19524"/>
    <cellStyle name="Input 2 7 2" xfId="19525"/>
    <cellStyle name="Input 2 7 2 10" xfId="19526"/>
    <cellStyle name="Input 2 7 2 2" xfId="19527"/>
    <cellStyle name="Input 2 7 2 2 2" xfId="19528"/>
    <cellStyle name="Input 2 7 2 2 2 2" xfId="19529"/>
    <cellStyle name="Input 2 7 2 2 2 3" xfId="19530"/>
    <cellStyle name="Input 2 7 2 2 2 4" xfId="19531"/>
    <cellStyle name="Input 2 7 2 2 2 5" xfId="19532"/>
    <cellStyle name="Input 2 7 2 2 2 6" xfId="19533"/>
    <cellStyle name="Input 2 7 2 2 2 7" xfId="19534"/>
    <cellStyle name="Input 2 7 2 2 3" xfId="19535"/>
    <cellStyle name="Input 2 7 2 2 4" xfId="19536"/>
    <cellStyle name="Input 2 7 2 3" xfId="19537"/>
    <cellStyle name="Input 2 7 2 3 2" xfId="19538"/>
    <cellStyle name="Input 2 7 2 3 2 2" xfId="19539"/>
    <cellStyle name="Input 2 7 2 3 2 3" xfId="19540"/>
    <cellStyle name="Input 2 7 2 3 2 4" xfId="19541"/>
    <cellStyle name="Input 2 7 2 3 2 5" xfId="19542"/>
    <cellStyle name="Input 2 7 2 3 2 6" xfId="19543"/>
    <cellStyle name="Input 2 7 2 3 2 7" xfId="19544"/>
    <cellStyle name="Input 2 7 2 3 3" xfId="19545"/>
    <cellStyle name="Input 2 7 2 3 4" xfId="19546"/>
    <cellStyle name="Input 2 7 2 4" xfId="19547"/>
    <cellStyle name="Input 2 7 2 4 2" xfId="19548"/>
    <cellStyle name="Input 2 7 2 4 2 2" xfId="19549"/>
    <cellStyle name="Input 2 7 2 4 2 3" xfId="19550"/>
    <cellStyle name="Input 2 7 2 4 2 4" xfId="19551"/>
    <cellStyle name="Input 2 7 2 4 2 5" xfId="19552"/>
    <cellStyle name="Input 2 7 2 4 2 6" xfId="19553"/>
    <cellStyle name="Input 2 7 2 4 2 7" xfId="19554"/>
    <cellStyle name="Input 2 7 2 4 3" xfId="19555"/>
    <cellStyle name="Input 2 7 2 4 4" xfId="19556"/>
    <cellStyle name="Input 2 7 2 5" xfId="19557"/>
    <cellStyle name="Input 2 7 2 5 2" xfId="19558"/>
    <cellStyle name="Input 2 7 2 5 3" xfId="19559"/>
    <cellStyle name="Input 2 7 2 5 4" xfId="19560"/>
    <cellStyle name="Input 2 7 2 5 5" xfId="19561"/>
    <cellStyle name="Input 2 7 2 5 6" xfId="19562"/>
    <cellStyle name="Input 2 7 2 5 7" xfId="19563"/>
    <cellStyle name="Input 2 7 2 5 8" xfId="19564"/>
    <cellStyle name="Input 2 7 2 6" xfId="19565"/>
    <cellStyle name="Input 2 7 2 6 2" xfId="19566"/>
    <cellStyle name="Input 2 7 2 6 3" xfId="19567"/>
    <cellStyle name="Input 2 7 2 6 4" xfId="19568"/>
    <cellStyle name="Input 2 7 2 6 5" xfId="19569"/>
    <cellStyle name="Input 2 7 2 6 6" xfId="19570"/>
    <cellStyle name="Input 2 7 2 6 7" xfId="19571"/>
    <cellStyle name="Input 2 7 2 7" xfId="19572"/>
    <cellStyle name="Input 2 7 2 8" xfId="19573"/>
    <cellStyle name="Input 2 7 2 9" xfId="19574"/>
    <cellStyle name="Input 2 7 3" xfId="19575"/>
    <cellStyle name="Input 2 7 3 2" xfId="19576"/>
    <cellStyle name="Input 2 7 3 2 2" xfId="19577"/>
    <cellStyle name="Input 2 7 3 2 3" xfId="19578"/>
    <cellStyle name="Input 2 7 3 2 4" xfId="19579"/>
    <cellStyle name="Input 2 7 3 2 5" xfId="19580"/>
    <cellStyle name="Input 2 7 3 2 6" xfId="19581"/>
    <cellStyle name="Input 2 7 3 2 7" xfId="19582"/>
    <cellStyle name="Input 2 7 3 3" xfId="19583"/>
    <cellStyle name="Input 2 7 3 4" xfId="19584"/>
    <cellStyle name="Input 2 7 3 5" xfId="19585"/>
    <cellStyle name="Input 2 7 4" xfId="19586"/>
    <cellStyle name="Input 2 7 4 2" xfId="19587"/>
    <cellStyle name="Input 2 7 4 2 2" xfId="19588"/>
    <cellStyle name="Input 2 7 4 2 3" xfId="19589"/>
    <cellStyle name="Input 2 7 4 2 4" xfId="19590"/>
    <cellStyle name="Input 2 7 4 2 5" xfId="19591"/>
    <cellStyle name="Input 2 7 4 2 6" xfId="19592"/>
    <cellStyle name="Input 2 7 4 2 7" xfId="19593"/>
    <cellStyle name="Input 2 7 4 3" xfId="19594"/>
    <cellStyle name="Input 2 7 4 4" xfId="19595"/>
    <cellStyle name="Input 2 7 4 5" xfId="19596"/>
    <cellStyle name="Input 2 7 5" xfId="19597"/>
    <cellStyle name="Input 2 7 5 2" xfId="19598"/>
    <cellStyle name="Input 2 7 5 2 2" xfId="19599"/>
    <cellStyle name="Input 2 7 5 2 3" xfId="19600"/>
    <cellStyle name="Input 2 7 5 2 4" xfId="19601"/>
    <cellStyle name="Input 2 7 5 2 5" xfId="19602"/>
    <cellStyle name="Input 2 7 5 2 6" xfId="19603"/>
    <cellStyle name="Input 2 7 5 2 7" xfId="19604"/>
    <cellStyle name="Input 2 7 5 3" xfId="19605"/>
    <cellStyle name="Input 2 7 5 4" xfId="19606"/>
    <cellStyle name="Input 2 7 5 5" xfId="19607"/>
    <cellStyle name="Input 2 7 6" xfId="19608"/>
    <cellStyle name="Input 2 7 6 2" xfId="19609"/>
    <cellStyle name="Input 2 7 6 3" xfId="19610"/>
    <cellStyle name="Input 2 7 6 4" xfId="19611"/>
    <cellStyle name="Input 2 7 6 5" xfId="19612"/>
    <cellStyle name="Input 2 7 6 6" xfId="19613"/>
    <cellStyle name="Input 2 7 6 7" xfId="19614"/>
    <cellStyle name="Input 2 7 6 8" xfId="19615"/>
    <cellStyle name="Input 2 7 7" xfId="19616"/>
    <cellStyle name="Input 2 7 7 2" xfId="19617"/>
    <cellStyle name="Input 2 7 7 3" xfId="19618"/>
    <cellStyle name="Input 2 7 7 4" xfId="19619"/>
    <cellStyle name="Input 2 7 7 5" xfId="19620"/>
    <cellStyle name="Input 2 7 7 6" xfId="19621"/>
    <cellStyle name="Input 2 7 7 7" xfId="19622"/>
    <cellStyle name="Input 2 7 8" xfId="19623"/>
    <cellStyle name="Input 2 7 8 2" xfId="19624"/>
    <cellStyle name="Input 2 7 8 3" xfId="19625"/>
    <cellStyle name="Input 2 7 8 4" xfId="19626"/>
    <cellStyle name="Input 2 7 8 5" xfId="19627"/>
    <cellStyle name="Input 2 7 9" xfId="19628"/>
    <cellStyle name="Input 2 7 9 2" xfId="19629"/>
    <cellStyle name="Input 2 7 9 3" xfId="19630"/>
    <cellStyle name="Input 2 7 9 4" xfId="19631"/>
    <cellStyle name="Input 2 7 9 5" xfId="19632"/>
    <cellStyle name="Input 2 8" xfId="19633"/>
    <cellStyle name="Input 2 8 10" xfId="19634"/>
    <cellStyle name="Input 2 8 2" xfId="19635"/>
    <cellStyle name="Input 2 8 2 2" xfId="19636"/>
    <cellStyle name="Input 2 8 2 2 2" xfId="19637"/>
    <cellStyle name="Input 2 8 2 2 3" xfId="19638"/>
    <cellStyle name="Input 2 8 2 2 4" xfId="19639"/>
    <cellStyle name="Input 2 8 2 2 5" xfId="19640"/>
    <cellStyle name="Input 2 8 2 2 6" xfId="19641"/>
    <cellStyle name="Input 2 8 2 2 7" xfId="19642"/>
    <cellStyle name="Input 2 8 2 3" xfId="19643"/>
    <cellStyle name="Input 2 8 2 4" xfId="19644"/>
    <cellStyle name="Input 2 8 3" xfId="19645"/>
    <cellStyle name="Input 2 8 3 2" xfId="19646"/>
    <cellStyle name="Input 2 8 3 2 2" xfId="19647"/>
    <cellStyle name="Input 2 8 3 2 3" xfId="19648"/>
    <cellStyle name="Input 2 8 3 2 4" xfId="19649"/>
    <cellStyle name="Input 2 8 3 2 5" xfId="19650"/>
    <cellStyle name="Input 2 8 3 2 6" xfId="19651"/>
    <cellStyle name="Input 2 8 3 2 7" xfId="19652"/>
    <cellStyle name="Input 2 8 3 3" xfId="19653"/>
    <cellStyle name="Input 2 8 3 4" xfId="19654"/>
    <cellStyle name="Input 2 8 4" xfId="19655"/>
    <cellStyle name="Input 2 8 4 2" xfId="19656"/>
    <cellStyle name="Input 2 8 4 2 2" xfId="19657"/>
    <cellStyle name="Input 2 8 4 2 3" xfId="19658"/>
    <cellStyle name="Input 2 8 4 2 4" xfId="19659"/>
    <cellStyle name="Input 2 8 4 2 5" xfId="19660"/>
    <cellStyle name="Input 2 8 4 2 6" xfId="19661"/>
    <cellStyle name="Input 2 8 4 2 7" xfId="19662"/>
    <cellStyle name="Input 2 8 4 3" xfId="19663"/>
    <cellStyle name="Input 2 8 4 4" xfId="19664"/>
    <cellStyle name="Input 2 8 5" xfId="19665"/>
    <cellStyle name="Input 2 8 5 2" xfId="19666"/>
    <cellStyle name="Input 2 8 5 3" xfId="19667"/>
    <cellStyle name="Input 2 8 5 4" xfId="19668"/>
    <cellStyle name="Input 2 8 5 5" xfId="19669"/>
    <cellStyle name="Input 2 8 5 6" xfId="19670"/>
    <cellStyle name="Input 2 8 5 7" xfId="19671"/>
    <cellStyle name="Input 2 8 5 8" xfId="19672"/>
    <cellStyle name="Input 2 8 6" xfId="19673"/>
    <cellStyle name="Input 2 8 6 2" xfId="19674"/>
    <cellStyle name="Input 2 8 6 3" xfId="19675"/>
    <cellStyle name="Input 2 8 6 4" xfId="19676"/>
    <cellStyle name="Input 2 8 6 5" xfId="19677"/>
    <cellStyle name="Input 2 8 6 6" xfId="19678"/>
    <cellStyle name="Input 2 8 6 7" xfId="19679"/>
    <cellStyle name="Input 2 8 7" xfId="19680"/>
    <cellStyle name="Input 2 8 8" xfId="19681"/>
    <cellStyle name="Input 2 8 9" xfId="19682"/>
    <cellStyle name="Input 2 9" xfId="19683"/>
    <cellStyle name="Input 2 9 10" xfId="19684"/>
    <cellStyle name="Input 2 9 2" xfId="19685"/>
    <cellStyle name="Input 2 9 2 2" xfId="19686"/>
    <cellStyle name="Input 2 9 2 2 2" xfId="19687"/>
    <cellStyle name="Input 2 9 2 2 3" xfId="19688"/>
    <cellStyle name="Input 2 9 2 2 4" xfId="19689"/>
    <cellStyle name="Input 2 9 2 2 5" xfId="19690"/>
    <cellStyle name="Input 2 9 2 2 6" xfId="19691"/>
    <cellStyle name="Input 2 9 2 2 7" xfId="19692"/>
    <cellStyle name="Input 2 9 2 3" xfId="19693"/>
    <cellStyle name="Input 2 9 2 4" xfId="19694"/>
    <cellStyle name="Input 2 9 3" xfId="19695"/>
    <cellStyle name="Input 2 9 3 2" xfId="19696"/>
    <cellStyle name="Input 2 9 3 2 2" xfId="19697"/>
    <cellStyle name="Input 2 9 3 2 3" xfId="19698"/>
    <cellStyle name="Input 2 9 3 2 4" xfId="19699"/>
    <cellStyle name="Input 2 9 3 2 5" xfId="19700"/>
    <cellStyle name="Input 2 9 3 2 6" xfId="19701"/>
    <cellStyle name="Input 2 9 3 2 7" xfId="19702"/>
    <cellStyle name="Input 2 9 3 3" xfId="19703"/>
    <cellStyle name="Input 2 9 3 4" xfId="19704"/>
    <cellStyle name="Input 2 9 4" xfId="19705"/>
    <cellStyle name="Input 2 9 4 2" xfId="19706"/>
    <cellStyle name="Input 2 9 4 2 2" xfId="19707"/>
    <cellStyle name="Input 2 9 4 2 3" xfId="19708"/>
    <cellStyle name="Input 2 9 4 2 4" xfId="19709"/>
    <cellStyle name="Input 2 9 4 2 5" xfId="19710"/>
    <cellStyle name="Input 2 9 4 2 6" xfId="19711"/>
    <cellStyle name="Input 2 9 4 2 7" xfId="19712"/>
    <cellStyle name="Input 2 9 4 3" xfId="19713"/>
    <cellStyle name="Input 2 9 4 4" xfId="19714"/>
    <cellStyle name="Input 2 9 5" xfId="19715"/>
    <cellStyle name="Input 2 9 5 2" xfId="19716"/>
    <cellStyle name="Input 2 9 5 3" xfId="19717"/>
    <cellStyle name="Input 2 9 5 4" xfId="19718"/>
    <cellStyle name="Input 2 9 5 5" xfId="19719"/>
    <cellStyle name="Input 2 9 5 6" xfId="19720"/>
    <cellStyle name="Input 2 9 5 7" xfId="19721"/>
    <cellStyle name="Input 2 9 5 8" xfId="19722"/>
    <cellStyle name="Input 2 9 6" xfId="19723"/>
    <cellStyle name="Input 2 9 6 2" xfId="19724"/>
    <cellStyle name="Input 2 9 6 3" xfId="19725"/>
    <cellStyle name="Input 2 9 6 4" xfId="19726"/>
    <cellStyle name="Input 2 9 6 5" xfId="19727"/>
    <cellStyle name="Input 2 9 6 6" xfId="19728"/>
    <cellStyle name="Input 2 9 6 7" xfId="19729"/>
    <cellStyle name="Input 2 9 7" xfId="19730"/>
    <cellStyle name="Input 2 9 8" xfId="19731"/>
    <cellStyle name="Input 2 9 9" xfId="19732"/>
    <cellStyle name="Input 3" xfId="19733"/>
    <cellStyle name="Input 4" xfId="19734"/>
    <cellStyle name="Input 5" xfId="19735"/>
    <cellStyle name="Input 6" xfId="19736"/>
    <cellStyle name="Input 7" xfId="19737"/>
    <cellStyle name="Input 8" xfId="19738"/>
    <cellStyle name="Input 9" xfId="19739"/>
    <cellStyle name="Input Company Name" xfId="19740"/>
    <cellStyle name="Input Forecast Currency" xfId="19741"/>
    <cellStyle name="Input Forecast Date" xfId="19742"/>
    <cellStyle name="Input Forecast Multiple" xfId="19743"/>
    <cellStyle name="Input Forecast Number" xfId="19744"/>
    <cellStyle name="Input Forecast Percentage" xfId="19745"/>
    <cellStyle name="Input Forecast Year" xfId="19746"/>
    <cellStyle name="Input Heading 1" xfId="19747"/>
    <cellStyle name="Input Heading 2" xfId="19748"/>
    <cellStyle name="Input Heading 3" xfId="19749"/>
    <cellStyle name="Input Heading 4" xfId="19750"/>
    <cellStyle name="Input Middle Currency" xfId="19751"/>
    <cellStyle name="Input Middle Date" xfId="19752"/>
    <cellStyle name="Input Middle Multiple" xfId="19753"/>
    <cellStyle name="Input Middle Number" xfId="19754"/>
    <cellStyle name="Input Middle Percentage" xfId="19755"/>
    <cellStyle name="Input Middle Title / Name" xfId="19756"/>
    <cellStyle name="Input Middle Year" xfId="19757"/>
    <cellStyle name="Input Sheet Title" xfId="19758"/>
    <cellStyle name="Input text" xfId="19759"/>
    <cellStyle name="Input text 2" xfId="19760"/>
    <cellStyle name="Input text_6. Ass-Fin" xfId="19761"/>
    <cellStyle name="Input|Date" xfId="144"/>
    <cellStyle name="Input1" xfId="145"/>
    <cellStyle name="Input1 2" xfId="146"/>
    <cellStyle name="Input1 3" xfId="19762"/>
    <cellStyle name="Input1 4" xfId="19763"/>
    <cellStyle name="Input1 5" xfId="19764"/>
    <cellStyle name="Input1%" xfId="19765"/>
    <cellStyle name="Input1% 2" xfId="19766"/>
    <cellStyle name="Input1% 3" xfId="19767"/>
    <cellStyle name="Input1_ICRC Electricity model 1-1  (1 Feb 2003) " xfId="19768"/>
    <cellStyle name="Input1default" xfId="19769"/>
    <cellStyle name="Input1default 2" xfId="19770"/>
    <cellStyle name="Input1default 3" xfId="19771"/>
    <cellStyle name="Input1default%" xfId="19772"/>
    <cellStyle name="Input2" xfId="147"/>
    <cellStyle name="Input2 2" xfId="148"/>
    <cellStyle name="Input2 3" xfId="19773"/>
    <cellStyle name="Input3" xfId="149"/>
    <cellStyle name="Input3 2" xfId="150"/>
    <cellStyle name="Input3 3" xfId="19774"/>
    <cellStyle name="Input3 4" xfId="19775"/>
    <cellStyle name="Input3 5" xfId="19776"/>
    <cellStyle name="Input3 6" xfId="19777"/>
    <cellStyle name="InputCell" xfId="19778"/>
    <cellStyle name="InputNumber" xfId="151"/>
    <cellStyle name="Inputs_Divider" xfId="19779"/>
    <cellStyle name="InSheet" xfId="19780"/>
    <cellStyle name="Integer" xfId="19781"/>
    <cellStyle name="Internal Ref" xfId="19782"/>
    <cellStyle name="JUNTR" xfId="19783"/>
    <cellStyle name="key result" xfId="19784"/>
    <cellStyle name="KPMG Heading 1" xfId="19785"/>
    <cellStyle name="KPMG Heading 2" xfId="19786"/>
    <cellStyle name="KPMG Heading 3" xfId="19787"/>
    <cellStyle name="KPMG Heading 4" xfId="19788"/>
    <cellStyle name="KPMG Normal" xfId="19789"/>
    <cellStyle name="KPMG Normal Text" xfId="19790"/>
    <cellStyle name="KPMG Normal_7. Ass" xfId="19791"/>
    <cellStyle name="label" xfId="19792"/>
    <cellStyle name="Line Calc" xfId="19793"/>
    <cellStyle name="Line Total" xfId="19794"/>
    <cellStyle name="Line Total 10" xfId="19795"/>
    <cellStyle name="Line Total 11" xfId="19796"/>
    <cellStyle name="Line Total 12" xfId="19797"/>
    <cellStyle name="Line Total 13" xfId="19798"/>
    <cellStyle name="Line Total 14" xfId="19799"/>
    <cellStyle name="Line Total 15" xfId="19800"/>
    <cellStyle name="Line Total 2" xfId="19801"/>
    <cellStyle name="Line Total 3" xfId="19802"/>
    <cellStyle name="Line Total 4" xfId="19803"/>
    <cellStyle name="Line Total 5" xfId="19804"/>
    <cellStyle name="Line Total 6" xfId="19805"/>
    <cellStyle name="Line Total 7" xfId="19806"/>
    <cellStyle name="Line Total 8" xfId="19807"/>
    <cellStyle name="Line Total 9" xfId="19808"/>
    <cellStyle name="Line_ClosingBal" xfId="19809"/>
    <cellStyle name="Lines" xfId="152"/>
    <cellStyle name="Lines 2" xfId="19810"/>
    <cellStyle name="Lines_7. Ass" xfId="19811"/>
    <cellStyle name="Link [# - 00]" xfId="153"/>
    <cellStyle name="Link [# - 0000]" xfId="154"/>
    <cellStyle name="Link [#]" xfId="155"/>
    <cellStyle name="Link [% - 00]" xfId="156"/>
    <cellStyle name="Link [%]" xfId="157"/>
    <cellStyle name="Link [x]" xfId="158"/>
    <cellStyle name="Link Currency (0)" xfId="19812"/>
    <cellStyle name="Link Currency (2)" xfId="19813"/>
    <cellStyle name="Link Units (0)" xfId="19814"/>
    <cellStyle name="Link Units (1)" xfId="19815"/>
    <cellStyle name="Link Units (2)" xfId="19816"/>
    <cellStyle name="Linked Cell 2" xfId="159"/>
    <cellStyle name="Linked Cell 2 2" xfId="19817"/>
    <cellStyle name="Linked Cell 3" xfId="19818"/>
    <cellStyle name="Linked Cell 4" xfId="19819"/>
    <cellStyle name="Linked Cell 5" xfId="19820"/>
    <cellStyle name="Linked Cell 6" xfId="19821"/>
    <cellStyle name="List Price" xfId="19822"/>
    <cellStyle name="Local import" xfId="19823"/>
    <cellStyle name="Local import %" xfId="19824"/>
    <cellStyle name="Locked" xfId="160"/>
    <cellStyle name="LongDate" xfId="19825"/>
    <cellStyle name="Lookup Table Heading" xfId="19826"/>
    <cellStyle name="Lookup Table Heading 10" xfId="19827"/>
    <cellStyle name="Lookup Table Heading 11" xfId="19828"/>
    <cellStyle name="Lookup Table Heading 12" xfId="19829"/>
    <cellStyle name="Lookup Table Heading 13" xfId="19830"/>
    <cellStyle name="Lookup Table Heading 14" xfId="19831"/>
    <cellStyle name="Lookup Table Heading 2" xfId="19832"/>
    <cellStyle name="Lookup Table Heading 2 10" xfId="19833"/>
    <cellStyle name="Lookup Table Heading 2 11" xfId="19834"/>
    <cellStyle name="Lookup Table Heading 2 12" xfId="19835"/>
    <cellStyle name="Lookup Table Heading 2 13" xfId="19836"/>
    <cellStyle name="Lookup Table Heading 2 2" xfId="19837"/>
    <cellStyle name="Lookup Table Heading 2 3" xfId="19838"/>
    <cellStyle name="Lookup Table Heading 2 4" xfId="19839"/>
    <cellStyle name="Lookup Table Heading 2 5" xfId="19840"/>
    <cellStyle name="Lookup Table Heading 2 6" xfId="19841"/>
    <cellStyle name="Lookup Table Heading 2 7" xfId="19842"/>
    <cellStyle name="Lookup Table Heading 2 8" xfId="19843"/>
    <cellStyle name="Lookup Table Heading 2 9" xfId="19844"/>
    <cellStyle name="Lookup Table Heading 3" xfId="19845"/>
    <cellStyle name="Lookup Table Heading 4" xfId="19846"/>
    <cellStyle name="Lookup Table Heading 5" xfId="19847"/>
    <cellStyle name="Lookup Table Heading 6" xfId="19848"/>
    <cellStyle name="Lookup Table Heading 7" xfId="19849"/>
    <cellStyle name="Lookup Table Heading 8" xfId="19850"/>
    <cellStyle name="Lookup Table Heading 9" xfId="19851"/>
    <cellStyle name="Lookup Table Heading." xfId="19852"/>
    <cellStyle name="Lookup Table Heading. 10" xfId="19853"/>
    <cellStyle name="Lookup Table Heading. 11" xfId="19854"/>
    <cellStyle name="Lookup Table Heading. 12" xfId="19855"/>
    <cellStyle name="Lookup Table Heading. 13" xfId="19856"/>
    <cellStyle name="Lookup Table Heading. 2" xfId="19857"/>
    <cellStyle name="Lookup Table Heading. 3" xfId="19858"/>
    <cellStyle name="Lookup Table Heading. 4" xfId="19859"/>
    <cellStyle name="Lookup Table Heading. 5" xfId="19860"/>
    <cellStyle name="Lookup Table Heading. 6" xfId="19861"/>
    <cellStyle name="Lookup Table Heading. 7" xfId="19862"/>
    <cellStyle name="Lookup Table Heading. 8" xfId="19863"/>
    <cellStyle name="Lookup Table Heading. 9" xfId="19864"/>
    <cellStyle name="Lookup Table Heading_6. Ass-Fin" xfId="19865"/>
    <cellStyle name="Lookup Table Label" xfId="19866"/>
    <cellStyle name="Lookup Table Label 10" xfId="19867"/>
    <cellStyle name="Lookup Table Label 11" xfId="19868"/>
    <cellStyle name="Lookup Table Label 12" xfId="19869"/>
    <cellStyle name="Lookup Table Label 13" xfId="19870"/>
    <cellStyle name="Lookup Table Label 14" xfId="19871"/>
    <cellStyle name="Lookup Table Label 2" xfId="19872"/>
    <cellStyle name="Lookup Table Label 2 10" xfId="19873"/>
    <cellStyle name="Lookup Table Label 2 11" xfId="19874"/>
    <cellStyle name="Lookup Table Label 2 12" xfId="19875"/>
    <cellStyle name="Lookup Table Label 2 13" xfId="19876"/>
    <cellStyle name="Lookup Table Label 2 2" xfId="19877"/>
    <cellStyle name="Lookup Table Label 2 3" xfId="19878"/>
    <cellStyle name="Lookup Table Label 2 4" xfId="19879"/>
    <cellStyle name="Lookup Table Label 2 5" xfId="19880"/>
    <cellStyle name="Lookup Table Label 2 6" xfId="19881"/>
    <cellStyle name="Lookup Table Label 2 7" xfId="19882"/>
    <cellStyle name="Lookup Table Label 2 8" xfId="19883"/>
    <cellStyle name="Lookup Table Label 2 9" xfId="19884"/>
    <cellStyle name="Lookup Table Label 3" xfId="19885"/>
    <cellStyle name="Lookup Table Label 4" xfId="19886"/>
    <cellStyle name="Lookup Table Label 5" xfId="19887"/>
    <cellStyle name="Lookup Table Label 6" xfId="19888"/>
    <cellStyle name="Lookup Table Label 7" xfId="19889"/>
    <cellStyle name="Lookup Table Label 8" xfId="19890"/>
    <cellStyle name="Lookup Table Label 9" xfId="19891"/>
    <cellStyle name="Lookup Table Label." xfId="19892"/>
    <cellStyle name="Lookup Table Label. 10" xfId="19893"/>
    <cellStyle name="Lookup Table Label. 11" xfId="19894"/>
    <cellStyle name="Lookup Table Label. 12" xfId="19895"/>
    <cellStyle name="Lookup Table Label. 13" xfId="19896"/>
    <cellStyle name="Lookup Table Label. 2" xfId="19897"/>
    <cellStyle name="Lookup Table Label. 3" xfId="19898"/>
    <cellStyle name="Lookup Table Label. 4" xfId="19899"/>
    <cellStyle name="Lookup Table Label. 5" xfId="19900"/>
    <cellStyle name="Lookup Table Label. 6" xfId="19901"/>
    <cellStyle name="Lookup Table Label. 7" xfId="19902"/>
    <cellStyle name="Lookup Table Label. 8" xfId="19903"/>
    <cellStyle name="Lookup Table Label. 9" xfId="19904"/>
    <cellStyle name="Lookup Table Label_6. Ass-Fin" xfId="19905"/>
    <cellStyle name="Lookup Table Number" xfId="19906"/>
    <cellStyle name="Lookup Table Number 10" xfId="19907"/>
    <cellStyle name="Lookup Table Number 11" xfId="19908"/>
    <cellStyle name="Lookup Table Number 12" xfId="19909"/>
    <cellStyle name="Lookup Table Number 13" xfId="19910"/>
    <cellStyle name="Lookup Table Number 14" xfId="19911"/>
    <cellStyle name="Lookup Table Number 2" xfId="19912"/>
    <cellStyle name="Lookup Table Number 2 10" xfId="19913"/>
    <cellStyle name="Lookup Table Number 2 11" xfId="19914"/>
    <cellStyle name="Lookup Table Number 2 12" xfId="19915"/>
    <cellStyle name="Lookup Table Number 2 13" xfId="19916"/>
    <cellStyle name="Lookup Table Number 2 2" xfId="19917"/>
    <cellStyle name="Lookup Table Number 2 3" xfId="19918"/>
    <cellStyle name="Lookup Table Number 2 4" xfId="19919"/>
    <cellStyle name="Lookup Table Number 2 5" xfId="19920"/>
    <cellStyle name="Lookup Table Number 2 6" xfId="19921"/>
    <cellStyle name="Lookup Table Number 2 7" xfId="19922"/>
    <cellStyle name="Lookup Table Number 2 8" xfId="19923"/>
    <cellStyle name="Lookup Table Number 2 9" xfId="19924"/>
    <cellStyle name="Lookup Table Number 3" xfId="19925"/>
    <cellStyle name="Lookup Table Number 4" xfId="19926"/>
    <cellStyle name="Lookup Table Number 5" xfId="19927"/>
    <cellStyle name="Lookup Table Number 6" xfId="19928"/>
    <cellStyle name="Lookup Table Number 7" xfId="19929"/>
    <cellStyle name="Lookup Table Number 8" xfId="19930"/>
    <cellStyle name="Lookup Table Number 9" xfId="19931"/>
    <cellStyle name="Lookup Table Number." xfId="19932"/>
    <cellStyle name="Lookup Table Number. 10" xfId="19933"/>
    <cellStyle name="Lookup Table Number. 11" xfId="19934"/>
    <cellStyle name="Lookup Table Number. 12" xfId="19935"/>
    <cellStyle name="Lookup Table Number. 13" xfId="19936"/>
    <cellStyle name="Lookup Table Number. 2" xfId="19937"/>
    <cellStyle name="Lookup Table Number. 3" xfId="19938"/>
    <cellStyle name="Lookup Table Number. 4" xfId="19939"/>
    <cellStyle name="Lookup Table Number. 5" xfId="19940"/>
    <cellStyle name="Lookup Table Number. 6" xfId="19941"/>
    <cellStyle name="Lookup Table Number. 7" xfId="19942"/>
    <cellStyle name="Lookup Table Number. 8" xfId="19943"/>
    <cellStyle name="Lookup Table Number. 9" xfId="19944"/>
    <cellStyle name="Lookup Table Number_6. Ass-Fin" xfId="19945"/>
    <cellStyle name="LS Input Lookup Label" xfId="19946"/>
    <cellStyle name="LS Input Table Heading" xfId="19947"/>
    <cellStyle name="LS Input Table No. 1" xfId="19948"/>
    <cellStyle name="LS Output Table No. 2+" xfId="19949"/>
    <cellStyle name="Macro" xfId="19950"/>
    <cellStyle name="Malý nadpis" xfId="19951"/>
    <cellStyle name="meny_laroux" xfId="19952"/>
    <cellStyle name="Middle Currency" xfId="19953"/>
    <cellStyle name="Middle Date" xfId="19954"/>
    <cellStyle name="Middle Multiple" xfId="19955"/>
    <cellStyle name="Middle Number" xfId="19956"/>
    <cellStyle name="Middle Percentage" xfId="19957"/>
    <cellStyle name="Middle Title / Name" xfId="19958"/>
    <cellStyle name="Middle Year" xfId="19959"/>
    <cellStyle name="Milliers [0]_Dossier financier HECC" xfId="19960"/>
    <cellStyle name="Millions" xfId="19961"/>
    <cellStyle name="Mine" xfId="161"/>
    <cellStyle name="miny_laroux" xfId="19962"/>
    <cellStyle name="Model Name" xfId="162"/>
    <cellStyle name="Model Name 2" xfId="19963"/>
    <cellStyle name="Model Name." xfId="19964"/>
    <cellStyle name="Moeda [0]_RESULTS" xfId="19965"/>
    <cellStyle name="Moeda_RESULTS" xfId="19966"/>
    <cellStyle name="Multiple" xfId="163"/>
    <cellStyle name="Multiple." xfId="19967"/>
    <cellStyle name="Neutral 2" xfId="164"/>
    <cellStyle name="Neutral 2 2" xfId="19968"/>
    <cellStyle name="Neutral 3" xfId="19969"/>
    <cellStyle name="Neutral 4" xfId="19970"/>
    <cellStyle name="Neutral 5" xfId="19971"/>
    <cellStyle name="Neutral 6" xfId="19972"/>
    <cellStyle name="Non crit Input 0.0" xfId="19973"/>
    <cellStyle name="NonInputCell" xfId="19974"/>
    <cellStyle name="Normal" xfId="0" builtinId="0"/>
    <cellStyle name="Normal - Style1" xfId="165"/>
    <cellStyle name="Normal - Style2" xfId="19975"/>
    <cellStyle name="Normal - Style3" xfId="19976"/>
    <cellStyle name="Normal - Style4" xfId="19977"/>
    <cellStyle name="Normal - Style5" xfId="19978"/>
    <cellStyle name="Normal 10" xfId="19979"/>
    <cellStyle name="Normal 10 10" xfId="19980"/>
    <cellStyle name="Normal 10 11" xfId="19981"/>
    <cellStyle name="Normal 10 12" xfId="19982"/>
    <cellStyle name="Normal 10 13" xfId="19983"/>
    <cellStyle name="Normal 10 14" xfId="19984"/>
    <cellStyle name="Normal 10 15" xfId="19985"/>
    <cellStyle name="Normal 10 16" xfId="19986"/>
    <cellStyle name="Normal 10 17" xfId="19987"/>
    <cellStyle name="Normal 10 18" xfId="19988"/>
    <cellStyle name="Normal 10 2" xfId="19989"/>
    <cellStyle name="Normal 10 2 10" xfId="19990"/>
    <cellStyle name="Normal 10 2 11" xfId="19991"/>
    <cellStyle name="Normal 10 2 12" xfId="19992"/>
    <cellStyle name="Normal 10 2 13" xfId="19993"/>
    <cellStyle name="Normal 10 2 14" xfId="19994"/>
    <cellStyle name="Normal 10 2 15" xfId="19995"/>
    <cellStyle name="Normal 10 2 16" xfId="19996"/>
    <cellStyle name="Normal 10 2 2" xfId="19997"/>
    <cellStyle name="Normal 10 2 2 2" xfId="19998"/>
    <cellStyle name="Normal 10 2 3" xfId="19999"/>
    <cellStyle name="Normal 10 2 4" xfId="20000"/>
    <cellStyle name="Normal 10 2 5" xfId="20001"/>
    <cellStyle name="Normal 10 2 6" xfId="20002"/>
    <cellStyle name="Normal 10 2 7" xfId="20003"/>
    <cellStyle name="Normal 10 2 8" xfId="20004"/>
    <cellStyle name="Normal 10 2 9" xfId="20005"/>
    <cellStyle name="Normal 10 3" xfId="20006"/>
    <cellStyle name="Normal 10 4" xfId="20007"/>
    <cellStyle name="Normal 10 5" xfId="20008"/>
    <cellStyle name="Normal 10 6" xfId="20009"/>
    <cellStyle name="Normal 10 7" xfId="20010"/>
    <cellStyle name="Normal 10 8" xfId="20011"/>
    <cellStyle name="Normal 10 9" xfId="20012"/>
    <cellStyle name="Normal 10_7-11 Budget Scenarios v1.2" xfId="20013"/>
    <cellStyle name="Normal 100" xfId="20014"/>
    <cellStyle name="Normal 101" xfId="20015"/>
    <cellStyle name="Normal 102" xfId="20016"/>
    <cellStyle name="Normal 103" xfId="20017"/>
    <cellStyle name="Normal 104" xfId="20018"/>
    <cellStyle name="Normal 105" xfId="20019"/>
    <cellStyle name="Normal 106" xfId="20020"/>
    <cellStyle name="Normal 107" xfId="20021"/>
    <cellStyle name="Normal 108" xfId="20022"/>
    <cellStyle name="Normal 109" xfId="20023"/>
    <cellStyle name="Normal 11" xfId="20024"/>
    <cellStyle name="Normal 11 2" xfId="20025"/>
    <cellStyle name="Normal 11 3" xfId="20026"/>
    <cellStyle name="Normal 110" xfId="20027"/>
    <cellStyle name="Normal 111" xfId="20028"/>
    <cellStyle name="Normal 114" xfId="166"/>
    <cellStyle name="Normal 12" xfId="20029"/>
    <cellStyle name="Normal 12 2" xfId="20030"/>
    <cellStyle name="Normal 12 3" xfId="20031"/>
    <cellStyle name="Normal 12 4" xfId="20032"/>
    <cellStyle name="Normal 12 5" xfId="20033"/>
    <cellStyle name="Normal 12_7-11 Budget Scenarios v1.2" xfId="20034"/>
    <cellStyle name="Normal 13" xfId="167"/>
    <cellStyle name="Normal 13 2" xfId="168"/>
    <cellStyle name="Normal 13 2 2" xfId="20035"/>
    <cellStyle name="Normal 13 2 2 2" xfId="20036"/>
    <cellStyle name="Normal 13 2 2 3" xfId="20037"/>
    <cellStyle name="Normal 13 2 3" xfId="20038"/>
    <cellStyle name="Normal 13 2 4" xfId="20039"/>
    <cellStyle name="Normal 13 2 5" xfId="20040"/>
    <cellStyle name="Normal 13 2 6" xfId="20041"/>
    <cellStyle name="Normal 13 3" xfId="20042"/>
    <cellStyle name="Normal 13 3 2" xfId="20043"/>
    <cellStyle name="Normal 13 4" xfId="20044"/>
    <cellStyle name="Normal 13 5" xfId="20045"/>
    <cellStyle name="Normal 13_29(d) - Gas extensions -tariffs" xfId="169"/>
    <cellStyle name="Normal 14" xfId="20046"/>
    <cellStyle name="Normal 14 2" xfId="20047"/>
    <cellStyle name="Normal 14 3" xfId="20048"/>
    <cellStyle name="Normal 14 4" xfId="20049"/>
    <cellStyle name="Normal 14 5" xfId="20050"/>
    <cellStyle name="Normal 14 6" xfId="20051"/>
    <cellStyle name="Normal 14_7-11 Budget Scenarios v1.2" xfId="20052"/>
    <cellStyle name="Normal 143" xfId="20053"/>
    <cellStyle name="Normal 144" xfId="20054"/>
    <cellStyle name="Normal 147" xfId="20055"/>
    <cellStyle name="Normal 148" xfId="20056"/>
    <cellStyle name="Normal 149" xfId="20057"/>
    <cellStyle name="Normal 15" xfId="170"/>
    <cellStyle name="Normal 15 2" xfId="20058"/>
    <cellStyle name="Normal 150" xfId="20059"/>
    <cellStyle name="Normal 151" xfId="20060"/>
    <cellStyle name="Normal 152" xfId="20061"/>
    <cellStyle name="Normal 153" xfId="20062"/>
    <cellStyle name="Normal 154" xfId="20063"/>
    <cellStyle name="Normal 155" xfId="20064"/>
    <cellStyle name="Normal 156" xfId="20065"/>
    <cellStyle name="Normal 16" xfId="171"/>
    <cellStyle name="Normal 16 2" xfId="20066"/>
    <cellStyle name="Normal 161" xfId="20067"/>
    <cellStyle name="Normal 162" xfId="20068"/>
    <cellStyle name="Normal 163" xfId="20069"/>
    <cellStyle name="Normal 164" xfId="20070"/>
    <cellStyle name="Normal 169" xfId="20071"/>
    <cellStyle name="Normal 17" xfId="20072"/>
    <cellStyle name="Normal 17 2" xfId="20073"/>
    <cellStyle name="Normal 17 3" xfId="20074"/>
    <cellStyle name="Normal 17 4" xfId="20075"/>
    <cellStyle name="Normal 17 5" xfId="20076"/>
    <cellStyle name="Normal 170" xfId="20077"/>
    <cellStyle name="Normal 171" xfId="20078"/>
    <cellStyle name="Normal 172" xfId="20079"/>
    <cellStyle name="Normal 177" xfId="20080"/>
    <cellStyle name="Normal 178" xfId="20081"/>
    <cellStyle name="Normal 179" xfId="20082"/>
    <cellStyle name="Normal 18" xfId="20083"/>
    <cellStyle name="Normal 18 2" xfId="20084"/>
    <cellStyle name="Normal 180" xfId="20085"/>
    <cellStyle name="Normal 181" xfId="20086"/>
    <cellStyle name="Normal 182" xfId="20087"/>
    <cellStyle name="Normal 183" xfId="20088"/>
    <cellStyle name="Normal 184" xfId="20089"/>
    <cellStyle name="Normal 185" xfId="20090"/>
    <cellStyle name="Normal 186" xfId="20091"/>
    <cellStyle name="Normal 187" xfId="20092"/>
    <cellStyle name="Normal 188" xfId="20093"/>
    <cellStyle name="Normal 189" xfId="20094"/>
    <cellStyle name="Normal 19" xfId="20095"/>
    <cellStyle name="Normal 190" xfId="20096"/>
    <cellStyle name="Normal 192" xfId="20097"/>
    <cellStyle name="Normal 193" xfId="20098"/>
    <cellStyle name="Normal 196" xfId="20099"/>
    <cellStyle name="Normal 197" xfId="20100"/>
    <cellStyle name="Normal 198" xfId="20101"/>
    <cellStyle name="Normal 199" xfId="20102"/>
    <cellStyle name="Normal 2" xfId="7"/>
    <cellStyle name="Normal 2 10" xfId="20103"/>
    <cellStyle name="Normal 2 11" xfId="20104"/>
    <cellStyle name="Normal 2 12" xfId="20105"/>
    <cellStyle name="Normal 2 13" xfId="20106"/>
    <cellStyle name="Normal 2 14" xfId="20107"/>
    <cellStyle name="Normal 2 15" xfId="20108"/>
    <cellStyle name="Normal 2 16" xfId="20109"/>
    <cellStyle name="Normal 2 17" xfId="20110"/>
    <cellStyle name="Normal 2 17 2" xfId="20111"/>
    <cellStyle name="Normal 2 18" xfId="20112"/>
    <cellStyle name="Normal 2 19" xfId="20113"/>
    <cellStyle name="Normal 2 2" xfId="172"/>
    <cellStyle name="Normal 2 2 10" xfId="20114"/>
    <cellStyle name="Normal 2 2 11" xfId="20115"/>
    <cellStyle name="Normal 2 2 12" xfId="20116"/>
    <cellStyle name="Normal 2 2 13" xfId="20117"/>
    <cellStyle name="Normal 2 2 14" xfId="20118"/>
    <cellStyle name="Normal 2 2 15" xfId="20119"/>
    <cellStyle name="Normal 2 2 16" xfId="20120"/>
    <cellStyle name="Normal 2 2 17" xfId="20121"/>
    <cellStyle name="Normal 2 2 18" xfId="20122"/>
    <cellStyle name="Normal 2 2 19" xfId="20123"/>
    <cellStyle name="Normal 2 2 2" xfId="173"/>
    <cellStyle name="Normal 2 2 2 10" xfId="20124"/>
    <cellStyle name="Normal 2 2 2 11" xfId="20125"/>
    <cellStyle name="Normal 2 2 2 12" xfId="20126"/>
    <cellStyle name="Normal 2 2 2 13" xfId="20127"/>
    <cellStyle name="Normal 2 2 2 14" xfId="20128"/>
    <cellStyle name="Normal 2 2 2 15" xfId="20129"/>
    <cellStyle name="Normal 2 2 2 16" xfId="20130"/>
    <cellStyle name="Normal 2 2 2 17" xfId="20131"/>
    <cellStyle name="Normal 2 2 2 18" xfId="20132"/>
    <cellStyle name="Normal 2 2 2 18 2" xfId="20133"/>
    <cellStyle name="Normal 2 2 2 19" xfId="20134"/>
    <cellStyle name="Normal 2 2 2 2" xfId="20135"/>
    <cellStyle name="Normal 2 2 2 2 10" xfId="20136"/>
    <cellStyle name="Normal 2 2 2 2 11" xfId="20137"/>
    <cellStyle name="Normal 2 2 2 2 12" xfId="20138"/>
    <cellStyle name="Normal 2 2 2 2 13" xfId="20139"/>
    <cellStyle name="Normal 2 2 2 2 14" xfId="20140"/>
    <cellStyle name="Normal 2 2 2 2 15" xfId="20141"/>
    <cellStyle name="Normal 2 2 2 2 16" xfId="20142"/>
    <cellStyle name="Normal 2 2 2 2 17" xfId="20143"/>
    <cellStyle name="Normal 2 2 2 2 18" xfId="20144"/>
    <cellStyle name="Normal 2 2 2 2 18 2" xfId="20145"/>
    <cellStyle name="Normal 2 2 2 2 19" xfId="20146"/>
    <cellStyle name="Normal 2 2 2 2 2" xfId="20147"/>
    <cellStyle name="Normal 2 2 2 2 2 10" xfId="20148"/>
    <cellStyle name="Normal 2 2 2 2 2 11" xfId="20149"/>
    <cellStyle name="Normal 2 2 2 2 2 12" xfId="20150"/>
    <cellStyle name="Normal 2 2 2 2 2 13" xfId="20151"/>
    <cellStyle name="Normal 2 2 2 2 2 14" xfId="20152"/>
    <cellStyle name="Normal 2 2 2 2 2 15" xfId="20153"/>
    <cellStyle name="Normal 2 2 2 2 2 16" xfId="20154"/>
    <cellStyle name="Normal 2 2 2 2 2 17" xfId="20155"/>
    <cellStyle name="Normal 2 2 2 2 2 17 2" xfId="20156"/>
    <cellStyle name="Normal 2 2 2 2 2 18" xfId="20157"/>
    <cellStyle name="Normal 2 2 2 2 2 19" xfId="20158"/>
    <cellStyle name="Normal 2 2 2 2 2 2" xfId="20159"/>
    <cellStyle name="Normal 2 2 2 2 2 2 10" xfId="20160"/>
    <cellStyle name="Normal 2 2 2 2 2 2 11" xfId="20161"/>
    <cellStyle name="Normal 2 2 2 2 2 2 12" xfId="20162"/>
    <cellStyle name="Normal 2 2 2 2 2 2 13" xfId="20163"/>
    <cellStyle name="Normal 2 2 2 2 2 2 14" xfId="20164"/>
    <cellStyle name="Normal 2 2 2 2 2 2 15" xfId="20165"/>
    <cellStyle name="Normal 2 2 2 2 2 2 16" xfId="20166"/>
    <cellStyle name="Normal 2 2 2 2 2 2 17" xfId="20167"/>
    <cellStyle name="Normal 2 2 2 2 2 2 17 2" xfId="20168"/>
    <cellStyle name="Normal 2 2 2 2 2 2 18" xfId="20169"/>
    <cellStyle name="Normal 2 2 2 2 2 2 19" xfId="20170"/>
    <cellStyle name="Normal 2 2 2 2 2 2 2" xfId="20171"/>
    <cellStyle name="Normal 2 2 2 2 2 2 2 10" xfId="20172"/>
    <cellStyle name="Normal 2 2 2 2 2 2 2 2" xfId="20173"/>
    <cellStyle name="Normal 2 2 2 2 2 2 2 2 10" xfId="20174"/>
    <cellStyle name="Normal 2 2 2 2 2 2 2 2 2" xfId="20175"/>
    <cellStyle name="Normal 2 2 2 2 2 2 2 2 2 2" xfId="20176"/>
    <cellStyle name="Normal 2 2 2 2 2 2 2 2 2 2 2" xfId="20177"/>
    <cellStyle name="Normal 2 2 2 2 2 2 2 2 2 2 2 2" xfId="20178"/>
    <cellStyle name="Normal 2 2 2 2 2 2 2 2 2 2 2 2 2" xfId="20179"/>
    <cellStyle name="Normal 2 2 2 2 2 2 2 2 2 2 2 2 2 2" xfId="20180"/>
    <cellStyle name="Normal 2 2 2 2 2 2 2 2 2 2 2 3" xfId="20181"/>
    <cellStyle name="Normal 2 2 2 2 2 2 2 2 2 2 3" xfId="20182"/>
    <cellStyle name="Normal 2 2 2 2 2 2 2 2 2 3" xfId="20183"/>
    <cellStyle name="Normal 2 2 2 2 2 2 2 2 2 4" xfId="20184"/>
    <cellStyle name="Normal 2 2 2 2 2 2 2 2 3" xfId="20185"/>
    <cellStyle name="Normal 2 2 2 2 2 2 2 2 4" xfId="20186"/>
    <cellStyle name="Normal 2 2 2 2 2 2 2 2 5" xfId="20187"/>
    <cellStyle name="Normal 2 2 2 2 2 2 2 2 6" xfId="20188"/>
    <cellStyle name="Normal 2 2 2 2 2 2 2 2 7" xfId="20189"/>
    <cellStyle name="Normal 2 2 2 2 2 2 2 2 8" xfId="20190"/>
    <cellStyle name="Normal 2 2 2 2 2 2 2 2 9" xfId="20191"/>
    <cellStyle name="Normal 2 2 2 2 2 2 2 3" xfId="20192"/>
    <cellStyle name="Normal 2 2 2 2 2 2 2 3 2" xfId="20193"/>
    <cellStyle name="Normal 2 2 2 2 2 2 2 4" xfId="20194"/>
    <cellStyle name="Normal 2 2 2 2 2 2 2 5" xfId="20195"/>
    <cellStyle name="Normal 2 2 2 2 2 2 2 6" xfId="20196"/>
    <cellStyle name="Normal 2 2 2 2 2 2 2 7" xfId="20197"/>
    <cellStyle name="Normal 2 2 2 2 2 2 2 8" xfId="20198"/>
    <cellStyle name="Normal 2 2 2 2 2 2 2 9" xfId="20199"/>
    <cellStyle name="Normal 2 2 2 2 2 2 20" xfId="20200"/>
    <cellStyle name="Normal 2 2 2 2 2 2 21" xfId="20201"/>
    <cellStyle name="Normal 2 2 2 2 2 2 22" xfId="20202"/>
    <cellStyle name="Normal 2 2 2 2 2 2 23" xfId="20203"/>
    <cellStyle name="Normal 2 2 2 2 2 2 24" xfId="20204"/>
    <cellStyle name="Normal 2 2 2 2 2 2 3" xfId="20205"/>
    <cellStyle name="Normal 2 2 2 2 2 2 4" xfId="20206"/>
    <cellStyle name="Normal 2 2 2 2 2 2 5" xfId="20207"/>
    <cellStyle name="Normal 2 2 2 2 2 2 6" xfId="20208"/>
    <cellStyle name="Normal 2 2 2 2 2 2 7" xfId="20209"/>
    <cellStyle name="Normal 2 2 2 2 2 2 8" xfId="20210"/>
    <cellStyle name="Normal 2 2 2 2 2 2 9" xfId="20211"/>
    <cellStyle name="Normal 2 2 2 2 2 20" xfId="20212"/>
    <cellStyle name="Normal 2 2 2 2 2 21" xfId="20213"/>
    <cellStyle name="Normal 2 2 2 2 2 22" xfId="20214"/>
    <cellStyle name="Normal 2 2 2 2 2 23" xfId="20215"/>
    <cellStyle name="Normal 2 2 2 2 2 24" xfId="20216"/>
    <cellStyle name="Normal 2 2 2 2 2 3" xfId="20217"/>
    <cellStyle name="Normal 2 2 2 2 2 3 2" xfId="20218"/>
    <cellStyle name="Normal 2 2 2 2 2 4" xfId="20219"/>
    <cellStyle name="Normal 2 2 2 2 2 5" xfId="20220"/>
    <cellStyle name="Normal 2 2 2 2 2 6" xfId="20221"/>
    <cellStyle name="Normal 2 2 2 2 2 7" xfId="20222"/>
    <cellStyle name="Normal 2 2 2 2 2 8" xfId="20223"/>
    <cellStyle name="Normal 2 2 2 2 2 9" xfId="20224"/>
    <cellStyle name="Normal 2 2 2 2 20" xfId="20225"/>
    <cellStyle name="Normal 2 2 2 2 21" xfId="20226"/>
    <cellStyle name="Normal 2 2 2 2 22" xfId="20227"/>
    <cellStyle name="Normal 2 2 2 2 23" xfId="20228"/>
    <cellStyle name="Normal 2 2 2 2 24" xfId="20229"/>
    <cellStyle name="Normal 2 2 2 2 25" xfId="20230"/>
    <cellStyle name="Normal 2 2 2 2 3" xfId="20231"/>
    <cellStyle name="Normal 2 2 2 2 4" xfId="20232"/>
    <cellStyle name="Normal 2 2 2 2 4 2" xfId="20233"/>
    <cellStyle name="Normal 2 2 2 2 5" xfId="20234"/>
    <cellStyle name="Normal 2 2 2 2 6" xfId="20235"/>
    <cellStyle name="Normal 2 2 2 2 7" xfId="20236"/>
    <cellStyle name="Normal 2 2 2 2 8" xfId="20237"/>
    <cellStyle name="Normal 2 2 2 2 9" xfId="20238"/>
    <cellStyle name="Normal 2 2 2 20" xfId="20239"/>
    <cellStyle name="Normal 2 2 2 21" xfId="20240"/>
    <cellStyle name="Normal 2 2 2 22" xfId="20241"/>
    <cellStyle name="Normal 2 2 2 23" xfId="20242"/>
    <cellStyle name="Normal 2 2 2 24" xfId="20243"/>
    <cellStyle name="Normal 2 2 2 25" xfId="20244"/>
    <cellStyle name="Normal 2 2 2 3" xfId="20245"/>
    <cellStyle name="Normal 2 2 2 3 2" xfId="20246"/>
    <cellStyle name="Normal 2 2 2 4" xfId="20247"/>
    <cellStyle name="Normal 2 2 2 4 2" xfId="20248"/>
    <cellStyle name="Normal 2 2 2 5" xfId="20249"/>
    <cellStyle name="Normal 2 2 2 6" xfId="20250"/>
    <cellStyle name="Normal 2 2 2 7" xfId="20251"/>
    <cellStyle name="Normal 2 2 2 8" xfId="20252"/>
    <cellStyle name="Normal 2 2 2 9" xfId="20253"/>
    <cellStyle name="Normal 2 2 20" xfId="20254"/>
    <cellStyle name="Normal 2 2 20 2" xfId="20255"/>
    <cellStyle name="Normal 2 2 21" xfId="20256"/>
    <cellStyle name="Normal 2 2 22" xfId="20257"/>
    <cellStyle name="Normal 2 2 23" xfId="20258"/>
    <cellStyle name="Normal 2 2 24" xfId="20259"/>
    <cellStyle name="Normal 2 2 25" xfId="20260"/>
    <cellStyle name="Normal 2 2 26" xfId="20261"/>
    <cellStyle name="Normal 2 2 27" xfId="20262"/>
    <cellStyle name="Normal 2 2 3" xfId="20263"/>
    <cellStyle name="Normal 2 2 3 2" xfId="20264"/>
    <cellStyle name="Normal 2 2 4" xfId="20265"/>
    <cellStyle name="Normal 2 2 5" xfId="20266"/>
    <cellStyle name="Normal 2 2 6" xfId="20267"/>
    <cellStyle name="Normal 2 2 6 2" xfId="20268"/>
    <cellStyle name="Normal 2 2 7" xfId="20269"/>
    <cellStyle name="Normal 2 2 8" xfId="20270"/>
    <cellStyle name="Normal 2 2 9" xfId="20271"/>
    <cellStyle name="Normal 2 2_Cost Comparison_v96" xfId="20272"/>
    <cellStyle name="Normal 2 20" xfId="20273"/>
    <cellStyle name="Normal 2 21" xfId="20274"/>
    <cellStyle name="Normal 2 21 2" xfId="20275"/>
    <cellStyle name="Normal 2 22" xfId="20276"/>
    <cellStyle name="Normal 2 23" xfId="20277"/>
    <cellStyle name="Normal 2 24" xfId="20278"/>
    <cellStyle name="Normal 2 25" xfId="20279"/>
    <cellStyle name="Normal 2 26" xfId="20280"/>
    <cellStyle name="Normal 2 27" xfId="20281"/>
    <cellStyle name="Normal 2 28" xfId="20282"/>
    <cellStyle name="Normal 2 29" xfId="20283"/>
    <cellStyle name="Normal 2 3" xfId="174"/>
    <cellStyle name="Normal 2 3 2" xfId="175"/>
    <cellStyle name="Normal 2 3 2 2" xfId="20284"/>
    <cellStyle name="Normal 2 3 3" xfId="20285"/>
    <cellStyle name="Normal 2 3 4" xfId="20286"/>
    <cellStyle name="Normal 2 3_29(d) - Gas extensions -tariffs" xfId="176"/>
    <cellStyle name="Normal 2 30" xfId="20287"/>
    <cellStyle name="Normal 2 31" xfId="20288"/>
    <cellStyle name="Normal 2 32" xfId="20289"/>
    <cellStyle name="Normal 2 33" xfId="20290"/>
    <cellStyle name="Normal 2 34" xfId="20291"/>
    <cellStyle name="Normal 2 35" xfId="20292"/>
    <cellStyle name="Normal 2 35 2" xfId="20293"/>
    <cellStyle name="Normal 2 36" xfId="20294"/>
    <cellStyle name="Normal 2 37" xfId="20295"/>
    <cellStyle name="Normal 2 38" xfId="20296"/>
    <cellStyle name="Normal 2 39" xfId="20297"/>
    <cellStyle name="Normal 2 4" xfId="177"/>
    <cellStyle name="Normal 2 4 2" xfId="20298"/>
    <cellStyle name="Normal 2 40" xfId="20299"/>
    <cellStyle name="Normal 2 41" xfId="20300"/>
    <cellStyle name="Normal 2 42" xfId="20301"/>
    <cellStyle name="Normal 2 43" xfId="20302"/>
    <cellStyle name="Normal 2 44" xfId="20303"/>
    <cellStyle name="Normal 2 45" xfId="20304"/>
    <cellStyle name="Normal 2 46" xfId="20305"/>
    <cellStyle name="Normal 2 47" xfId="20306"/>
    <cellStyle name="Normal 2 48" xfId="20307"/>
    <cellStyle name="Normal 2 49" xfId="20308"/>
    <cellStyle name="Normal 2 5" xfId="178"/>
    <cellStyle name="Normal 2 50" xfId="20309"/>
    <cellStyle name="Normal 2 51" xfId="20310"/>
    <cellStyle name="Normal 2 52" xfId="20311"/>
    <cellStyle name="Normal 2 53" xfId="20312"/>
    <cellStyle name="Normal 2 54" xfId="20313"/>
    <cellStyle name="Normal 2 55" xfId="20314"/>
    <cellStyle name="Normal 2 56" xfId="20315"/>
    <cellStyle name="Normal 2 57" xfId="20316"/>
    <cellStyle name="Normal 2 58" xfId="20317"/>
    <cellStyle name="Normal 2 59" xfId="20318"/>
    <cellStyle name="Normal 2 6" xfId="20319"/>
    <cellStyle name="Normal 2 60" xfId="20320"/>
    <cellStyle name="Normal 2 61" xfId="20321"/>
    <cellStyle name="Normal 2 62" xfId="20322"/>
    <cellStyle name="Normal 2 63" xfId="20323"/>
    <cellStyle name="Normal 2 64" xfId="20324"/>
    <cellStyle name="Normal 2 65" xfId="20325"/>
    <cellStyle name="Normal 2 66" xfId="20326"/>
    <cellStyle name="Normal 2 67" xfId="20327"/>
    <cellStyle name="Normal 2 68" xfId="20328"/>
    <cellStyle name="Normal 2 7" xfId="20329"/>
    <cellStyle name="Normal 2 8" xfId="20330"/>
    <cellStyle name="Normal 2 9" xfId="20331"/>
    <cellStyle name="Normal 2_29(d) - Gas extensions -tariffs" xfId="179"/>
    <cellStyle name="Normal 20" xfId="20332"/>
    <cellStyle name="Normal 20 2" xfId="20333"/>
    <cellStyle name="Normal 200" xfId="20334"/>
    <cellStyle name="Normal 201" xfId="20335"/>
    <cellStyle name="Normal 202" xfId="20336"/>
    <cellStyle name="Normal 203" xfId="20337"/>
    <cellStyle name="Normal 204" xfId="20338"/>
    <cellStyle name="Normal 205" xfId="20339"/>
    <cellStyle name="Normal 207" xfId="20340"/>
    <cellStyle name="Normal 208" xfId="20341"/>
    <cellStyle name="Normal 209" xfId="20342"/>
    <cellStyle name="Normal 21" xfId="20343"/>
    <cellStyle name="Normal 21 10" xfId="20344"/>
    <cellStyle name="Normal 21 11" xfId="20345"/>
    <cellStyle name="Normal 21 2" xfId="20346"/>
    <cellStyle name="Normal 21 2 2" xfId="20347"/>
    <cellStyle name="Normal 21 2 2 2" xfId="20348"/>
    <cellStyle name="Normal 21 2 2 2 2" xfId="20349"/>
    <cellStyle name="Normal 21 2 2 2 2 2" xfId="20350"/>
    <cellStyle name="Normal 21 2 2 3" xfId="20351"/>
    <cellStyle name="Normal 21 2 3" xfId="20352"/>
    <cellStyle name="Normal 21 2 4" xfId="20353"/>
    <cellStyle name="Normal 21 2 5" xfId="20354"/>
    <cellStyle name="Normal 21 2 6" xfId="20355"/>
    <cellStyle name="Normal 21 2 7" xfId="20356"/>
    <cellStyle name="Normal 21 2 8" xfId="20357"/>
    <cellStyle name="Normal 21 2 9" xfId="20358"/>
    <cellStyle name="Normal 21 3" xfId="20359"/>
    <cellStyle name="Normal 21 4" xfId="20360"/>
    <cellStyle name="Normal 21 4 2" xfId="20361"/>
    <cellStyle name="Normal 21 5" xfId="20362"/>
    <cellStyle name="Normal 21 6" xfId="20363"/>
    <cellStyle name="Normal 21 7" xfId="20364"/>
    <cellStyle name="Normal 21 8" xfId="20365"/>
    <cellStyle name="Normal 21 9" xfId="20366"/>
    <cellStyle name="Normal 210" xfId="20367"/>
    <cellStyle name="Normal 211" xfId="20368"/>
    <cellStyle name="Normal 212" xfId="20369"/>
    <cellStyle name="Normal 213" xfId="20370"/>
    <cellStyle name="Normal 214" xfId="20371"/>
    <cellStyle name="Normal 215" xfId="20372"/>
    <cellStyle name="Normal 216" xfId="20373"/>
    <cellStyle name="Normal 22" xfId="20374"/>
    <cellStyle name="Normal 23" xfId="180"/>
    <cellStyle name="Normal 23 10" xfId="20375"/>
    <cellStyle name="Normal 23 11" xfId="20376"/>
    <cellStyle name="Normal 23 12" xfId="20377"/>
    <cellStyle name="Normal 23 13" xfId="20378"/>
    <cellStyle name="Normal 23 14" xfId="20379"/>
    <cellStyle name="Normal 23 15" xfId="20380"/>
    <cellStyle name="Normal 23 16" xfId="20381"/>
    <cellStyle name="Normal 23 2" xfId="20382"/>
    <cellStyle name="Normal 23 3" xfId="20383"/>
    <cellStyle name="Normal 23 4" xfId="20384"/>
    <cellStyle name="Normal 23 5" xfId="20385"/>
    <cellStyle name="Normal 23 6" xfId="20386"/>
    <cellStyle name="Normal 23 7" xfId="20387"/>
    <cellStyle name="Normal 23 8" xfId="20388"/>
    <cellStyle name="Normal 23 9" xfId="20389"/>
    <cellStyle name="Normal 24" xfId="20390"/>
    <cellStyle name="Normal 25" xfId="20391"/>
    <cellStyle name="Normal 25 2" xfId="20392"/>
    <cellStyle name="Normal 25 3" xfId="20393"/>
    <cellStyle name="Normal 25 4" xfId="20394"/>
    <cellStyle name="Normal 25 5" xfId="20395"/>
    <cellStyle name="Normal 25 6" xfId="20396"/>
    <cellStyle name="Normal 25 7" xfId="20397"/>
    <cellStyle name="Normal 25 8" xfId="20398"/>
    <cellStyle name="Normal 26" xfId="20399"/>
    <cellStyle name="Normal 26 2" xfId="20400"/>
    <cellStyle name="Normal 27" xfId="181"/>
    <cellStyle name="Normal 27 2" xfId="20401"/>
    <cellStyle name="Normal 27 3" xfId="20402"/>
    <cellStyle name="Normal 27 4" xfId="20403"/>
    <cellStyle name="Normal 27 5" xfId="20404"/>
    <cellStyle name="Normal 27 6" xfId="20405"/>
    <cellStyle name="Normal 27 7" xfId="20406"/>
    <cellStyle name="Normal 27 8" xfId="20407"/>
    <cellStyle name="Normal 28" xfId="182"/>
    <cellStyle name="Normal 28 2" xfId="20408"/>
    <cellStyle name="Normal 28 3" xfId="20409"/>
    <cellStyle name="Normal 28 4" xfId="20410"/>
    <cellStyle name="Normal 28 5" xfId="20411"/>
    <cellStyle name="Normal 28 6" xfId="20412"/>
    <cellStyle name="Normal 28 7" xfId="20413"/>
    <cellStyle name="Normal 28 8" xfId="20414"/>
    <cellStyle name="Normal 29" xfId="183"/>
    <cellStyle name="Normal 29 2" xfId="20415"/>
    <cellStyle name="Normal 29 3" xfId="20416"/>
    <cellStyle name="Normal 29 4" xfId="20417"/>
    <cellStyle name="Normal 29 5" xfId="20418"/>
    <cellStyle name="Normal 29 6" xfId="20419"/>
    <cellStyle name="Normal 29 7" xfId="20420"/>
    <cellStyle name="Normal 29 8" xfId="20421"/>
    <cellStyle name="Normal 3" xfId="184"/>
    <cellStyle name="Normal 3 10" xfId="20422"/>
    <cellStyle name="Normal 3 11" xfId="20423"/>
    <cellStyle name="Normal 3 12" xfId="20424"/>
    <cellStyle name="Normal 3 13" xfId="20425"/>
    <cellStyle name="Normal 3 14" xfId="20426"/>
    <cellStyle name="Normal 3 15" xfId="20427"/>
    <cellStyle name="Normal 3 16" xfId="20428"/>
    <cellStyle name="Normal 3 17" xfId="20429"/>
    <cellStyle name="Normal 3 18" xfId="20430"/>
    <cellStyle name="Normal 3 19" xfId="20431"/>
    <cellStyle name="Normal 3 2" xfId="185"/>
    <cellStyle name="Normal 3 2 10" xfId="20432"/>
    <cellStyle name="Normal 3 2 11" xfId="20433"/>
    <cellStyle name="Normal 3 2 12" xfId="20434"/>
    <cellStyle name="Normal 3 2 13" xfId="20435"/>
    <cellStyle name="Normal 3 2 2" xfId="20436"/>
    <cellStyle name="Normal 3 2 2 10" xfId="20437"/>
    <cellStyle name="Normal 3 2 2 11" xfId="20438"/>
    <cellStyle name="Normal 3 2 2 12" xfId="20439"/>
    <cellStyle name="Normal 3 2 2 13" xfId="20440"/>
    <cellStyle name="Normal 3 2 2 2" xfId="20441"/>
    <cellStyle name="Normal 3 2 2 2 10" xfId="20442"/>
    <cellStyle name="Normal 3 2 2 2 2" xfId="20443"/>
    <cellStyle name="Normal 3 2 2 2 2 10" xfId="20444"/>
    <cellStyle name="Normal 3 2 2 2 2 2" xfId="20445"/>
    <cellStyle name="Normal 3 2 2 2 2 2 2" xfId="20446"/>
    <cellStyle name="Normal 3 2 2 2 2 2 2 2" xfId="20447"/>
    <cellStyle name="Normal 3 2 2 2 2 2 2 2 2" xfId="20448"/>
    <cellStyle name="Normal 3 2 2 2 2 2 2 2 2 2" xfId="20449"/>
    <cellStyle name="Normal 3 2 2 2 2 2 2 2 2 2 2" xfId="20450"/>
    <cellStyle name="Normal 3 2 2 2 2 2 2 2 3" xfId="20451"/>
    <cellStyle name="Normal 3 2 2 2 2 2 2 3" xfId="20452"/>
    <cellStyle name="Normal 3 2 2 2 2 2 3" xfId="20453"/>
    <cellStyle name="Normal 3 2 2 2 2 2 4" xfId="20454"/>
    <cellStyle name="Normal 3 2 2 2 2 3" xfId="20455"/>
    <cellStyle name="Normal 3 2 2 2 2 4" xfId="20456"/>
    <cellStyle name="Normal 3 2 2 2 2 5" xfId="20457"/>
    <cellStyle name="Normal 3 2 2 2 2 6" xfId="20458"/>
    <cellStyle name="Normal 3 2 2 2 2 7" xfId="20459"/>
    <cellStyle name="Normal 3 2 2 2 2 8" xfId="20460"/>
    <cellStyle name="Normal 3 2 2 2 2 9" xfId="20461"/>
    <cellStyle name="Normal 3 2 2 2 3" xfId="20462"/>
    <cellStyle name="Normal 3 2 2 2 3 2" xfId="20463"/>
    <cellStyle name="Normal 3 2 2 2 4" xfId="20464"/>
    <cellStyle name="Normal 3 2 2 2 5" xfId="20465"/>
    <cellStyle name="Normal 3 2 2 2 6" xfId="20466"/>
    <cellStyle name="Normal 3 2 2 2 7" xfId="20467"/>
    <cellStyle name="Normal 3 2 2 2 8" xfId="20468"/>
    <cellStyle name="Normal 3 2 2 2 9" xfId="20469"/>
    <cellStyle name="Normal 3 2 2 3" xfId="20470"/>
    <cellStyle name="Normal 3 2 2 4" xfId="20471"/>
    <cellStyle name="Normal 3 2 2 5" xfId="20472"/>
    <cellStyle name="Normal 3 2 2 6" xfId="20473"/>
    <cellStyle name="Normal 3 2 2 6 2" xfId="20474"/>
    <cellStyle name="Normal 3 2 2 7" xfId="20475"/>
    <cellStyle name="Normal 3 2 2 8" xfId="20476"/>
    <cellStyle name="Normal 3 2 2 9" xfId="20477"/>
    <cellStyle name="Normal 3 2 3" xfId="20478"/>
    <cellStyle name="Normal 3 2 3 2" xfId="20479"/>
    <cellStyle name="Normal 3 2 4" xfId="20480"/>
    <cellStyle name="Normal 3 2 5" xfId="20481"/>
    <cellStyle name="Normal 3 2 6" xfId="20482"/>
    <cellStyle name="Normal 3 2 6 2" xfId="20483"/>
    <cellStyle name="Normal 3 2 7" xfId="20484"/>
    <cellStyle name="Normal 3 2 8" xfId="20485"/>
    <cellStyle name="Normal 3 2 9" xfId="20486"/>
    <cellStyle name="Normal 3 20" xfId="20487"/>
    <cellStyle name="Normal 3 21" xfId="20488"/>
    <cellStyle name="Normal 3 22" xfId="20489"/>
    <cellStyle name="Normal 3 23" xfId="20490"/>
    <cellStyle name="Normal 3 24" xfId="20491"/>
    <cellStyle name="Normal 3 25" xfId="20492"/>
    <cellStyle name="Normal 3 25 2" xfId="20493"/>
    <cellStyle name="Normal 3 26" xfId="20494"/>
    <cellStyle name="Normal 3 26 2" xfId="20495"/>
    <cellStyle name="Normal 3 27" xfId="20496"/>
    <cellStyle name="Normal 3 28" xfId="20497"/>
    <cellStyle name="Normal 3 29" xfId="20498"/>
    <cellStyle name="Normal 3 3" xfId="20499"/>
    <cellStyle name="Normal 3 3 2" xfId="20500"/>
    <cellStyle name="Normal 3 4" xfId="20501"/>
    <cellStyle name="Normal 3 5" xfId="20502"/>
    <cellStyle name="Normal 3 5 2" xfId="20503"/>
    <cellStyle name="Normal 3 6" xfId="20504"/>
    <cellStyle name="Normal 3 7" xfId="20505"/>
    <cellStyle name="Normal 3 8" xfId="20506"/>
    <cellStyle name="Normal 3 9" xfId="20507"/>
    <cellStyle name="Normal 3_29(d) - Gas extensions -tariffs" xfId="186"/>
    <cellStyle name="Normal 30" xfId="187"/>
    <cellStyle name="Normal 30 2" xfId="20508"/>
    <cellStyle name="Normal 31" xfId="188"/>
    <cellStyle name="Normal 31 2" xfId="20509"/>
    <cellStyle name="Normal 32" xfId="189"/>
    <cellStyle name="Normal 32 2" xfId="20510"/>
    <cellStyle name="Normal 33" xfId="190"/>
    <cellStyle name="Normal 33 2" xfId="20511"/>
    <cellStyle name="Normal 34" xfId="191"/>
    <cellStyle name="Normal 34 2" xfId="20512"/>
    <cellStyle name="Normal 35" xfId="192"/>
    <cellStyle name="Normal 35 2" xfId="20513"/>
    <cellStyle name="Normal 35 3" xfId="20514"/>
    <cellStyle name="Normal 36" xfId="193"/>
    <cellStyle name="Normal 37" xfId="194"/>
    <cellStyle name="Normal 38" xfId="195"/>
    <cellStyle name="Normal 38 10" xfId="20515"/>
    <cellStyle name="Normal 38 11" xfId="20516"/>
    <cellStyle name="Normal 38 12" xfId="20517"/>
    <cellStyle name="Normal 38 13" xfId="20518"/>
    <cellStyle name="Normal 38 14" xfId="20519"/>
    <cellStyle name="Normal 38 15" xfId="20520"/>
    <cellStyle name="Normal 38 16" xfId="20521"/>
    <cellStyle name="Normal 38 17" xfId="20522"/>
    <cellStyle name="Normal 38 18" xfId="20523"/>
    <cellStyle name="Normal 38 19" xfId="20524"/>
    <cellStyle name="Normal 38 2" xfId="196"/>
    <cellStyle name="Normal 38 20" xfId="20525"/>
    <cellStyle name="Normal 38 21" xfId="20526"/>
    <cellStyle name="Normal 38 22" xfId="20527"/>
    <cellStyle name="Normal 38 3" xfId="20528"/>
    <cellStyle name="Normal 38 4" xfId="20529"/>
    <cellStyle name="Normal 38 5" xfId="20530"/>
    <cellStyle name="Normal 38 6" xfId="20531"/>
    <cellStyle name="Normal 38 7" xfId="20532"/>
    <cellStyle name="Normal 38 8" xfId="20533"/>
    <cellStyle name="Normal 38 9" xfId="20534"/>
    <cellStyle name="Normal 38_29(d) - Gas extensions -tariffs" xfId="197"/>
    <cellStyle name="Normal 39" xfId="20535"/>
    <cellStyle name="Normal 4" xfId="198"/>
    <cellStyle name="Normal 4 10" xfId="20536"/>
    <cellStyle name="Normal 4 11" xfId="20537"/>
    <cellStyle name="Normal 4 12" xfId="20538"/>
    <cellStyle name="Normal 4 13" xfId="20539"/>
    <cellStyle name="Normal 4 14" xfId="20540"/>
    <cellStyle name="Normal 4 15" xfId="20541"/>
    <cellStyle name="Normal 4 16" xfId="20542"/>
    <cellStyle name="Normal 4 17" xfId="20543"/>
    <cellStyle name="Normal 4 2" xfId="199"/>
    <cellStyle name="Normal 4 2 2" xfId="20544"/>
    <cellStyle name="Normal 4 2 2 2" xfId="20545"/>
    <cellStyle name="Normal 4 2 3" xfId="20546"/>
    <cellStyle name="Normal 4 2 4" xfId="20547"/>
    <cellStyle name="Normal 4 2 5" xfId="20548"/>
    <cellStyle name="Normal 4 3" xfId="200"/>
    <cellStyle name="Normal 4 4" xfId="20549"/>
    <cellStyle name="Normal 4 5" xfId="20550"/>
    <cellStyle name="Normal 4 6" xfId="20551"/>
    <cellStyle name="Normal 4 7" xfId="20552"/>
    <cellStyle name="Normal 4 8" xfId="20553"/>
    <cellStyle name="Normal 4 9" xfId="20554"/>
    <cellStyle name="Normal 4_29(d) - Gas extensions -tariffs" xfId="201"/>
    <cellStyle name="Normal 40" xfId="202"/>
    <cellStyle name="Normal 40 2" xfId="203"/>
    <cellStyle name="Normal 40_29(d) - Gas extensions -tariffs" xfId="204"/>
    <cellStyle name="Normal 41" xfId="205"/>
    <cellStyle name="Normal 42" xfId="20555"/>
    <cellStyle name="Normal 43" xfId="20556"/>
    <cellStyle name="Normal 43 2" xfId="20557"/>
    <cellStyle name="Normal 44" xfId="20558"/>
    <cellStyle name="Normal 45" xfId="20559"/>
    <cellStyle name="Normal 45 2" xfId="20560"/>
    <cellStyle name="Normal 46" xfId="20561"/>
    <cellStyle name="Normal 46 2" xfId="20562"/>
    <cellStyle name="Normal 47" xfId="20563"/>
    <cellStyle name="Normal 47 2" xfId="20564"/>
    <cellStyle name="Normal 48" xfId="20565"/>
    <cellStyle name="Normal 49" xfId="20566"/>
    <cellStyle name="Normal 49 2" xfId="20567"/>
    <cellStyle name="Normal 5" xfId="9"/>
    <cellStyle name="Normal 5 10" xfId="20568"/>
    <cellStyle name="Normal 5 11" xfId="20569"/>
    <cellStyle name="Normal 5 12" xfId="20570"/>
    <cellStyle name="Normal 5 13" xfId="20571"/>
    <cellStyle name="Normal 5 14" xfId="20572"/>
    <cellStyle name="Normal 5 15" xfId="20573"/>
    <cellStyle name="Normal 5 16" xfId="20574"/>
    <cellStyle name="Normal 5 17" xfId="20575"/>
    <cellStyle name="Normal 5 18" xfId="20576"/>
    <cellStyle name="Normal 5 19" xfId="20577"/>
    <cellStyle name="Normal 5 2" xfId="206"/>
    <cellStyle name="Normal 5 2 10" xfId="20578"/>
    <cellStyle name="Normal 5 2 11" xfId="20579"/>
    <cellStyle name="Normal 5 2 12" xfId="20580"/>
    <cellStyle name="Normal 5 2 13" xfId="20581"/>
    <cellStyle name="Normal 5 2 14" xfId="20582"/>
    <cellStyle name="Normal 5 2 15" xfId="20583"/>
    <cellStyle name="Normal 5 2 16" xfId="20584"/>
    <cellStyle name="Normal 5 2 17" xfId="20585"/>
    <cellStyle name="Normal 5 2 18" xfId="20586"/>
    <cellStyle name="Normal 5 2 19" xfId="20587"/>
    <cellStyle name="Normal 5 2 2" xfId="20588"/>
    <cellStyle name="Normal 5 2 2 10" xfId="20589"/>
    <cellStyle name="Normal 5 2 2 11" xfId="20590"/>
    <cellStyle name="Normal 5 2 2 12" xfId="20591"/>
    <cellStyle name="Normal 5 2 2 13" xfId="20592"/>
    <cellStyle name="Normal 5 2 2 14" xfId="20593"/>
    <cellStyle name="Normal 5 2 2 15" xfId="20594"/>
    <cellStyle name="Normal 5 2 2 16" xfId="20595"/>
    <cellStyle name="Normal 5 2 2 17" xfId="20596"/>
    <cellStyle name="Normal 5 2 2 18" xfId="20597"/>
    <cellStyle name="Normal 5 2 2 19" xfId="20598"/>
    <cellStyle name="Normal 5 2 2 2" xfId="20599"/>
    <cellStyle name="Normal 5 2 2 2 10" xfId="20600"/>
    <cellStyle name="Normal 5 2 2 2 11" xfId="20601"/>
    <cellStyle name="Normal 5 2 2 2 12" xfId="20602"/>
    <cellStyle name="Normal 5 2 2 2 13" xfId="20603"/>
    <cellStyle name="Normal 5 2 2 2 14" xfId="20604"/>
    <cellStyle name="Normal 5 2 2 2 15" xfId="20605"/>
    <cellStyle name="Normal 5 2 2 2 16" xfId="20606"/>
    <cellStyle name="Normal 5 2 2 2 17" xfId="20607"/>
    <cellStyle name="Normal 5 2 2 2 18" xfId="20608"/>
    <cellStyle name="Normal 5 2 2 2 19" xfId="20609"/>
    <cellStyle name="Normal 5 2 2 2 2" xfId="20610"/>
    <cellStyle name="Normal 5 2 2 2 2 10" xfId="20611"/>
    <cellStyle name="Normal 5 2 2 2 2 11" xfId="20612"/>
    <cellStyle name="Normal 5 2 2 2 2 12" xfId="20613"/>
    <cellStyle name="Normal 5 2 2 2 2 13" xfId="20614"/>
    <cellStyle name="Normal 5 2 2 2 2 14" xfId="20615"/>
    <cellStyle name="Normal 5 2 2 2 2 15" xfId="20616"/>
    <cellStyle name="Normal 5 2 2 2 2 16" xfId="20617"/>
    <cellStyle name="Normal 5 2 2 2 2 2" xfId="20618"/>
    <cellStyle name="Normal 5 2 2 2 2 2 10" xfId="20619"/>
    <cellStyle name="Normal 5 2 2 2 2 2 11" xfId="20620"/>
    <cellStyle name="Normal 5 2 2 2 2 2 12" xfId="20621"/>
    <cellStyle name="Normal 5 2 2 2 2 2 13" xfId="20622"/>
    <cellStyle name="Normal 5 2 2 2 2 2 14" xfId="20623"/>
    <cellStyle name="Normal 5 2 2 2 2 2 15" xfId="20624"/>
    <cellStyle name="Normal 5 2 2 2 2 2 16" xfId="20625"/>
    <cellStyle name="Normal 5 2 2 2 2 2 2" xfId="20626"/>
    <cellStyle name="Normal 5 2 2 2 2 2 2 2" xfId="20627"/>
    <cellStyle name="Normal 5 2 2 2 2 2 3" xfId="20628"/>
    <cellStyle name="Normal 5 2 2 2 2 2 4" xfId="20629"/>
    <cellStyle name="Normal 5 2 2 2 2 2 5" xfId="20630"/>
    <cellStyle name="Normal 5 2 2 2 2 2 6" xfId="20631"/>
    <cellStyle name="Normal 5 2 2 2 2 2 7" xfId="20632"/>
    <cellStyle name="Normal 5 2 2 2 2 2 8" xfId="20633"/>
    <cellStyle name="Normal 5 2 2 2 2 2 9" xfId="20634"/>
    <cellStyle name="Normal 5 2 2 2 2 3" xfId="20635"/>
    <cellStyle name="Normal 5 2 2 2 2 3 2" xfId="20636"/>
    <cellStyle name="Normal 5 2 2 2 2 4" xfId="20637"/>
    <cellStyle name="Normal 5 2 2 2 2 5" xfId="20638"/>
    <cellStyle name="Normal 5 2 2 2 2 6" xfId="20639"/>
    <cellStyle name="Normal 5 2 2 2 2 7" xfId="20640"/>
    <cellStyle name="Normal 5 2 2 2 2 8" xfId="20641"/>
    <cellStyle name="Normal 5 2 2 2 2 9" xfId="20642"/>
    <cellStyle name="Normal 5 2 2 2 3" xfId="20643"/>
    <cellStyle name="Normal 5 2 2 2 4" xfId="20644"/>
    <cellStyle name="Normal 5 2 2 2 5" xfId="20645"/>
    <cellStyle name="Normal 5 2 2 2 6" xfId="20646"/>
    <cellStyle name="Normal 5 2 2 2 6 2" xfId="20647"/>
    <cellStyle name="Normal 5 2 2 2 7" xfId="20648"/>
    <cellStyle name="Normal 5 2 2 2 8" xfId="20649"/>
    <cellStyle name="Normal 5 2 2 2 9" xfId="20650"/>
    <cellStyle name="Normal 5 2 2 3" xfId="20651"/>
    <cellStyle name="Normal 5 2 2 3 2" xfId="20652"/>
    <cellStyle name="Normal 5 2 2 4" xfId="20653"/>
    <cellStyle name="Normal 5 2 2 5" xfId="20654"/>
    <cellStyle name="Normal 5 2 2 6" xfId="20655"/>
    <cellStyle name="Normal 5 2 2 6 2" xfId="20656"/>
    <cellStyle name="Normal 5 2 2 7" xfId="20657"/>
    <cellStyle name="Normal 5 2 2 8" xfId="20658"/>
    <cellStyle name="Normal 5 2 2 9" xfId="20659"/>
    <cellStyle name="Normal 5 2 3" xfId="20660"/>
    <cellStyle name="Normal 5 2 3 2" xfId="20661"/>
    <cellStyle name="Normal 5 2 4" xfId="20662"/>
    <cellStyle name="Normal 5 2 5" xfId="20663"/>
    <cellStyle name="Normal 5 2 6" xfId="20664"/>
    <cellStyle name="Normal 5 2 6 2" xfId="20665"/>
    <cellStyle name="Normal 5 2 7" xfId="20666"/>
    <cellStyle name="Normal 5 2 8" xfId="20667"/>
    <cellStyle name="Normal 5 2 9" xfId="20668"/>
    <cellStyle name="Normal 5 20" xfId="20669"/>
    <cellStyle name="Normal 5 21" xfId="20670"/>
    <cellStyle name="Normal 5 22" xfId="20671"/>
    <cellStyle name="Normal 5 23" xfId="20672"/>
    <cellStyle name="Normal 5 24" xfId="20673"/>
    <cellStyle name="Normal 5 25" xfId="296"/>
    <cellStyle name="Normal 5 3" xfId="20674"/>
    <cellStyle name="Normal 5 4" xfId="20675"/>
    <cellStyle name="Normal 5 5" xfId="20676"/>
    <cellStyle name="Normal 5 6" xfId="20677"/>
    <cellStyle name="Normal 5 7" xfId="20678"/>
    <cellStyle name="Normal 5 8" xfId="20679"/>
    <cellStyle name="Normal 5 9" xfId="20680"/>
    <cellStyle name="Normal 5_7-11 Budget Scenarios v1.2" xfId="20681"/>
    <cellStyle name="Normal 50" xfId="20682"/>
    <cellStyle name="Normal 50 2" xfId="20683"/>
    <cellStyle name="Normal 51" xfId="20684"/>
    <cellStyle name="Normal 51 2" xfId="20685"/>
    <cellStyle name="Normal 52" xfId="20686"/>
    <cellStyle name="Normal 52 2" xfId="20687"/>
    <cellStyle name="Normal 53" xfId="20688"/>
    <cellStyle name="Normal 53 2" xfId="20689"/>
    <cellStyle name="Normal 54" xfId="20690"/>
    <cellStyle name="Normal 54 2" xfId="20691"/>
    <cellStyle name="Normal 55" xfId="20692"/>
    <cellStyle name="Normal 55 2" xfId="20693"/>
    <cellStyle name="Normal 56" xfId="20694"/>
    <cellStyle name="Normal 56 2" xfId="20695"/>
    <cellStyle name="Normal 57" xfId="20696"/>
    <cellStyle name="Normal 57 2" xfId="20697"/>
    <cellStyle name="Normal 58" xfId="20698"/>
    <cellStyle name="Normal 58 2" xfId="20699"/>
    <cellStyle name="Normal 59" xfId="20700"/>
    <cellStyle name="Normal 59 2" xfId="20701"/>
    <cellStyle name="Normal 6" xfId="207"/>
    <cellStyle name="Normal 6 10" xfId="20702"/>
    <cellStyle name="Normal 6 11" xfId="20703"/>
    <cellStyle name="Normal 6 12" xfId="20704"/>
    <cellStyle name="Normal 6 2" xfId="208"/>
    <cellStyle name="Normal 6 2 2" xfId="20705"/>
    <cellStyle name="Normal 6 3" xfId="20706"/>
    <cellStyle name="Normal 6 4" xfId="20707"/>
    <cellStyle name="Normal 6 5" xfId="20708"/>
    <cellStyle name="Normal 6 6" xfId="20709"/>
    <cellStyle name="Normal 6 7" xfId="20710"/>
    <cellStyle name="Normal 6 8" xfId="20711"/>
    <cellStyle name="Normal 6 9" xfId="20712"/>
    <cellStyle name="Normal 6_7-11 Budget Scenarios v1.2" xfId="20713"/>
    <cellStyle name="Normal 60" xfId="20714"/>
    <cellStyle name="Normal 60 2" xfId="20715"/>
    <cellStyle name="Normal 61" xfId="20716"/>
    <cellStyle name="Normal 61 2" xfId="20717"/>
    <cellStyle name="Normal 62" xfId="20718"/>
    <cellStyle name="Normal 63" xfId="20719"/>
    <cellStyle name="Normal 63 2" xfId="20720"/>
    <cellStyle name="Normal 64" xfId="20721"/>
    <cellStyle name="Normal 65" xfId="20722"/>
    <cellStyle name="Normal 66" xfId="20723"/>
    <cellStyle name="Normal 66 2" xfId="20724"/>
    <cellStyle name="Normal 67" xfId="20725"/>
    <cellStyle name="Normal 67 2" xfId="20726"/>
    <cellStyle name="Normal 67 2 2" xfId="20727"/>
    <cellStyle name="Normal 67 3" xfId="20728"/>
    <cellStyle name="Normal 67 3 2" xfId="20729"/>
    <cellStyle name="Normal 67 4" xfId="20730"/>
    <cellStyle name="Normal 68" xfId="20731"/>
    <cellStyle name="Normal 68 2" xfId="20732"/>
    <cellStyle name="Normal 68 2 2" xfId="20733"/>
    <cellStyle name="Normal 68 3" xfId="20734"/>
    <cellStyle name="Normal 68 3 2" xfId="20735"/>
    <cellStyle name="Normal 68 4" xfId="20736"/>
    <cellStyle name="Normal 69" xfId="20737"/>
    <cellStyle name="Normal 69 2" xfId="20738"/>
    <cellStyle name="Normal 7" xfId="209"/>
    <cellStyle name="Normal 7 2" xfId="210"/>
    <cellStyle name="Normal 7 2 2" xfId="20739"/>
    <cellStyle name="Normal 7 3" xfId="20740"/>
    <cellStyle name="Normal 7 4" xfId="20741"/>
    <cellStyle name="Normal 7 5" xfId="20742"/>
    <cellStyle name="Normal 7 6" xfId="20743"/>
    <cellStyle name="Normal 7 6 2" xfId="20744"/>
    <cellStyle name="Normal 7 7" xfId="20745"/>
    <cellStyle name="Normal 7 7 2" xfId="20746"/>
    <cellStyle name="Normal 70" xfId="20747"/>
    <cellStyle name="Normal 71" xfId="20748"/>
    <cellStyle name="Normal 72" xfId="20749"/>
    <cellStyle name="Normal 73" xfId="20750"/>
    <cellStyle name="Normal 74" xfId="20751"/>
    <cellStyle name="Normal 75" xfId="20752"/>
    <cellStyle name="Normal 76" xfId="20753"/>
    <cellStyle name="Normal 77" xfId="20754"/>
    <cellStyle name="Normal 78" xfId="20755"/>
    <cellStyle name="Normal 79" xfId="20756"/>
    <cellStyle name="Normal 79 2" xfId="20757"/>
    <cellStyle name="Normal 8" xfId="211"/>
    <cellStyle name="Normal 8 2" xfId="20758"/>
    <cellStyle name="Normal 8 2 2" xfId="20759"/>
    <cellStyle name="Normal 8 3" xfId="20760"/>
    <cellStyle name="Normal 8 4" xfId="20761"/>
    <cellStyle name="Normal 8_7-11 Budget Scenarios v1.2" xfId="20762"/>
    <cellStyle name="Normal 80" xfId="20763"/>
    <cellStyle name="Normal 81" xfId="20764"/>
    <cellStyle name="Normal 82" xfId="20765"/>
    <cellStyle name="Normal 83" xfId="20766"/>
    <cellStyle name="Normal 84" xfId="20767"/>
    <cellStyle name="Normal 85" xfId="20768"/>
    <cellStyle name="Normal 86" xfId="20769"/>
    <cellStyle name="Normal 87" xfId="20770"/>
    <cellStyle name="Normal 88" xfId="20771"/>
    <cellStyle name="Normal 89" xfId="20772"/>
    <cellStyle name="Normal 9" xfId="212"/>
    <cellStyle name="Normal 9 2" xfId="20773"/>
    <cellStyle name="Normal 9 3" xfId="20774"/>
    <cellStyle name="Normal 9_7-11 Budget Scenarios v1.2" xfId="20775"/>
    <cellStyle name="Normal 90" xfId="20776"/>
    <cellStyle name="Normal 91" xfId="20777"/>
    <cellStyle name="Normal 92" xfId="20778"/>
    <cellStyle name="Normal 93" xfId="20779"/>
    <cellStyle name="Normal 94" xfId="20780"/>
    <cellStyle name="Normal 95" xfId="20781"/>
    <cellStyle name="Normal 96" xfId="20782"/>
    <cellStyle name="Normal 97" xfId="20783"/>
    <cellStyle name="Normal 98" xfId="20784"/>
    <cellStyle name="Normal 99" xfId="20785"/>
    <cellStyle name="Normal U" xfId="20786"/>
    <cellStyle name="Normal U 2" xfId="20787"/>
    <cellStyle name="Normal_CP Templates 260209 am" xfId="4"/>
    <cellStyle name="Normal_Tax Dep" xfId="5"/>
    <cellStyle name="NormalGB" xfId="20788"/>
    <cellStyle name="NormalGB 2" xfId="20789"/>
    <cellStyle name="NormalGB_1109 v1.5 MGH Corporate Model" xfId="20790"/>
    <cellStyle name="normální_laroux" xfId="20791"/>
    <cellStyle name="Note 10" xfId="20792"/>
    <cellStyle name="Note 11" xfId="20793"/>
    <cellStyle name="Note 12" xfId="20794"/>
    <cellStyle name="Note 13" xfId="20795"/>
    <cellStyle name="Note 2" xfId="213"/>
    <cellStyle name="Note 2 10" xfId="20796"/>
    <cellStyle name="Note 2 10 10" xfId="20797"/>
    <cellStyle name="Note 2 10 2" xfId="20798"/>
    <cellStyle name="Note 2 10 2 2" xfId="20799"/>
    <cellStyle name="Note 2 10 2 2 2" xfId="20800"/>
    <cellStyle name="Note 2 10 2 2 3" xfId="20801"/>
    <cellStyle name="Note 2 10 2 2 4" xfId="20802"/>
    <cellStyle name="Note 2 10 2 2 5" xfId="20803"/>
    <cellStyle name="Note 2 10 2 2 6" xfId="20804"/>
    <cellStyle name="Note 2 10 2 2 7" xfId="20805"/>
    <cellStyle name="Note 2 10 2 3" xfId="20806"/>
    <cellStyle name="Note 2 10 2 4" xfId="20807"/>
    <cellStyle name="Note 2 10 3" xfId="20808"/>
    <cellStyle name="Note 2 10 3 2" xfId="20809"/>
    <cellStyle name="Note 2 10 3 2 2" xfId="20810"/>
    <cellStyle name="Note 2 10 3 2 3" xfId="20811"/>
    <cellStyle name="Note 2 10 3 2 4" xfId="20812"/>
    <cellStyle name="Note 2 10 3 2 5" xfId="20813"/>
    <cellStyle name="Note 2 10 3 2 6" xfId="20814"/>
    <cellStyle name="Note 2 10 3 2 7" xfId="20815"/>
    <cellStyle name="Note 2 10 3 3" xfId="20816"/>
    <cellStyle name="Note 2 10 3 4" xfId="20817"/>
    <cellStyle name="Note 2 10 4" xfId="20818"/>
    <cellStyle name="Note 2 10 4 2" xfId="20819"/>
    <cellStyle name="Note 2 10 4 2 2" xfId="20820"/>
    <cellStyle name="Note 2 10 4 2 3" xfId="20821"/>
    <cellStyle name="Note 2 10 4 2 4" xfId="20822"/>
    <cellStyle name="Note 2 10 4 2 5" xfId="20823"/>
    <cellStyle name="Note 2 10 4 2 6" xfId="20824"/>
    <cellStyle name="Note 2 10 4 2 7" xfId="20825"/>
    <cellStyle name="Note 2 10 4 3" xfId="20826"/>
    <cellStyle name="Note 2 10 4 4" xfId="20827"/>
    <cellStyle name="Note 2 10 5" xfId="20828"/>
    <cellStyle name="Note 2 10 5 2" xfId="20829"/>
    <cellStyle name="Note 2 10 5 3" xfId="20830"/>
    <cellStyle name="Note 2 10 5 4" xfId="20831"/>
    <cellStyle name="Note 2 10 5 5" xfId="20832"/>
    <cellStyle name="Note 2 10 5 6" xfId="20833"/>
    <cellStyle name="Note 2 10 5 7" xfId="20834"/>
    <cellStyle name="Note 2 10 5 8" xfId="20835"/>
    <cellStyle name="Note 2 10 6" xfId="20836"/>
    <cellStyle name="Note 2 10 6 2" xfId="20837"/>
    <cellStyle name="Note 2 10 6 3" xfId="20838"/>
    <cellStyle name="Note 2 10 6 4" xfId="20839"/>
    <cellStyle name="Note 2 10 6 5" xfId="20840"/>
    <cellStyle name="Note 2 10 6 6" xfId="20841"/>
    <cellStyle name="Note 2 10 6 7" xfId="20842"/>
    <cellStyle name="Note 2 10 7" xfId="20843"/>
    <cellStyle name="Note 2 10 8" xfId="20844"/>
    <cellStyle name="Note 2 10 9" xfId="20845"/>
    <cellStyle name="Note 2 11" xfId="20846"/>
    <cellStyle name="Note 2 11 2" xfId="20847"/>
    <cellStyle name="Note 2 11 2 2" xfId="20848"/>
    <cellStyle name="Note 2 11 2 3" xfId="20849"/>
    <cellStyle name="Note 2 11 2 4" xfId="20850"/>
    <cellStyle name="Note 2 11 2 5" xfId="20851"/>
    <cellStyle name="Note 2 11 2 6" xfId="20852"/>
    <cellStyle name="Note 2 11 2 7" xfId="20853"/>
    <cellStyle name="Note 2 11 3" xfId="20854"/>
    <cellStyle name="Note 2 11 4" xfId="20855"/>
    <cellStyle name="Note 2 11 5" xfId="20856"/>
    <cellStyle name="Note 2 12" xfId="20857"/>
    <cellStyle name="Note 2 12 2" xfId="20858"/>
    <cellStyle name="Note 2 12 2 2" xfId="20859"/>
    <cellStyle name="Note 2 12 2 3" xfId="20860"/>
    <cellStyle name="Note 2 12 2 4" xfId="20861"/>
    <cellStyle name="Note 2 12 2 5" xfId="20862"/>
    <cellStyle name="Note 2 12 2 6" xfId="20863"/>
    <cellStyle name="Note 2 12 2 7" xfId="20864"/>
    <cellStyle name="Note 2 12 3" xfId="20865"/>
    <cellStyle name="Note 2 12 4" xfId="20866"/>
    <cellStyle name="Note 2 12 5" xfId="20867"/>
    <cellStyle name="Note 2 13" xfId="20868"/>
    <cellStyle name="Note 2 13 2" xfId="20869"/>
    <cellStyle name="Note 2 13 2 2" xfId="20870"/>
    <cellStyle name="Note 2 13 2 3" xfId="20871"/>
    <cellStyle name="Note 2 13 2 4" xfId="20872"/>
    <cellStyle name="Note 2 13 2 5" xfId="20873"/>
    <cellStyle name="Note 2 13 2 6" xfId="20874"/>
    <cellStyle name="Note 2 13 2 7" xfId="20875"/>
    <cellStyle name="Note 2 13 3" xfId="20876"/>
    <cellStyle name="Note 2 13 4" xfId="20877"/>
    <cellStyle name="Note 2 13 5" xfId="20878"/>
    <cellStyle name="Note 2 14" xfId="20879"/>
    <cellStyle name="Note 2 14 2" xfId="20880"/>
    <cellStyle name="Note 2 14 2 2" xfId="20881"/>
    <cellStyle name="Note 2 14 2 3" xfId="20882"/>
    <cellStyle name="Note 2 14 2 4" xfId="20883"/>
    <cellStyle name="Note 2 14 2 5" xfId="20884"/>
    <cellStyle name="Note 2 14 2 6" xfId="20885"/>
    <cellStyle name="Note 2 14 2 7" xfId="20886"/>
    <cellStyle name="Note 2 14 3" xfId="20887"/>
    <cellStyle name="Note 2 14 4" xfId="20888"/>
    <cellStyle name="Note 2 14 5" xfId="20889"/>
    <cellStyle name="Note 2 15" xfId="20890"/>
    <cellStyle name="Note 2 15 2" xfId="20891"/>
    <cellStyle name="Note 2 15 3" xfId="20892"/>
    <cellStyle name="Note 2 15 4" xfId="20893"/>
    <cellStyle name="Note 2 15 5" xfId="20894"/>
    <cellStyle name="Note 2 15 6" xfId="20895"/>
    <cellStyle name="Note 2 15 7" xfId="20896"/>
    <cellStyle name="Note 2 15 8" xfId="20897"/>
    <cellStyle name="Note 2 16" xfId="20898"/>
    <cellStyle name="Note 2 16 2" xfId="20899"/>
    <cellStyle name="Note 2 16 3" xfId="20900"/>
    <cellStyle name="Note 2 16 4" xfId="20901"/>
    <cellStyle name="Note 2 16 5" xfId="20902"/>
    <cellStyle name="Note 2 16 6" xfId="20903"/>
    <cellStyle name="Note 2 16 7" xfId="20904"/>
    <cellStyle name="Note 2 17" xfId="20905"/>
    <cellStyle name="Note 2 17 2" xfId="20906"/>
    <cellStyle name="Note 2 17 3" xfId="20907"/>
    <cellStyle name="Note 2 17 4" xfId="20908"/>
    <cellStyle name="Note 2 17 5" xfId="20909"/>
    <cellStyle name="Note 2 18" xfId="20910"/>
    <cellStyle name="Note 2 18 2" xfId="20911"/>
    <cellStyle name="Note 2 18 3" xfId="20912"/>
    <cellStyle name="Note 2 18 4" xfId="20913"/>
    <cellStyle name="Note 2 18 5" xfId="20914"/>
    <cellStyle name="Note 2 19" xfId="20915"/>
    <cellStyle name="Note 2 19 2" xfId="20916"/>
    <cellStyle name="Note 2 19 3" xfId="20917"/>
    <cellStyle name="Note 2 19 4" xfId="20918"/>
    <cellStyle name="Note 2 19 5" xfId="20919"/>
    <cellStyle name="Note 2 2" xfId="20920"/>
    <cellStyle name="Note 2 2 10" xfId="20921"/>
    <cellStyle name="Note 2 2 10 2" xfId="20922"/>
    <cellStyle name="Note 2 2 10 2 2" xfId="20923"/>
    <cellStyle name="Note 2 2 10 2 3" xfId="20924"/>
    <cellStyle name="Note 2 2 10 2 4" xfId="20925"/>
    <cellStyle name="Note 2 2 10 2 5" xfId="20926"/>
    <cellStyle name="Note 2 2 10 2 6" xfId="20927"/>
    <cellStyle name="Note 2 2 10 2 7" xfId="20928"/>
    <cellStyle name="Note 2 2 10 3" xfId="20929"/>
    <cellStyle name="Note 2 2 10 4" xfId="20930"/>
    <cellStyle name="Note 2 2 10 5" xfId="20931"/>
    <cellStyle name="Note 2 2 11" xfId="20932"/>
    <cellStyle name="Note 2 2 11 2" xfId="20933"/>
    <cellStyle name="Note 2 2 11 3" xfId="20934"/>
    <cellStyle name="Note 2 2 11 4" xfId="20935"/>
    <cellStyle name="Note 2 2 11 5" xfId="20936"/>
    <cellStyle name="Note 2 2 11 6" xfId="20937"/>
    <cellStyle name="Note 2 2 11 7" xfId="20938"/>
    <cellStyle name="Note 2 2 11 8" xfId="20939"/>
    <cellStyle name="Note 2 2 12" xfId="20940"/>
    <cellStyle name="Note 2 2 12 2" xfId="20941"/>
    <cellStyle name="Note 2 2 12 3" xfId="20942"/>
    <cellStyle name="Note 2 2 12 4" xfId="20943"/>
    <cellStyle name="Note 2 2 12 5" xfId="20944"/>
    <cellStyle name="Note 2 2 12 6" xfId="20945"/>
    <cellStyle name="Note 2 2 12 7" xfId="20946"/>
    <cellStyle name="Note 2 2 13" xfId="20947"/>
    <cellStyle name="Note 2 2 13 2" xfId="20948"/>
    <cellStyle name="Note 2 2 13 3" xfId="20949"/>
    <cellStyle name="Note 2 2 13 4" xfId="20950"/>
    <cellStyle name="Note 2 2 13 5" xfId="20951"/>
    <cellStyle name="Note 2 2 14" xfId="20952"/>
    <cellStyle name="Note 2 2 14 2" xfId="20953"/>
    <cellStyle name="Note 2 2 14 3" xfId="20954"/>
    <cellStyle name="Note 2 2 14 4" xfId="20955"/>
    <cellStyle name="Note 2 2 14 5" xfId="20956"/>
    <cellStyle name="Note 2 2 15" xfId="20957"/>
    <cellStyle name="Note 2 2 15 2" xfId="20958"/>
    <cellStyle name="Note 2 2 15 3" xfId="20959"/>
    <cellStyle name="Note 2 2 15 4" xfId="20960"/>
    <cellStyle name="Note 2 2 15 5" xfId="20961"/>
    <cellStyle name="Note 2 2 16" xfId="20962"/>
    <cellStyle name="Note 2 2 16 2" xfId="20963"/>
    <cellStyle name="Note 2 2 16 3" xfId="20964"/>
    <cellStyle name="Note 2 2 16 4" xfId="20965"/>
    <cellStyle name="Note 2 2 16 5" xfId="20966"/>
    <cellStyle name="Note 2 2 17" xfId="20967"/>
    <cellStyle name="Note 2 2 17 2" xfId="20968"/>
    <cellStyle name="Note 2 2 17 3" xfId="20969"/>
    <cellStyle name="Note 2 2 17 4" xfId="20970"/>
    <cellStyle name="Note 2 2 17 5" xfId="20971"/>
    <cellStyle name="Note 2 2 18" xfId="20972"/>
    <cellStyle name="Note 2 2 19" xfId="20973"/>
    <cellStyle name="Note 2 2 2" xfId="20974"/>
    <cellStyle name="Note 2 2 2 10" xfId="20975"/>
    <cellStyle name="Note 2 2 2 10 2" xfId="20976"/>
    <cellStyle name="Note 2 2 2 10 3" xfId="20977"/>
    <cellStyle name="Note 2 2 2 10 4" xfId="20978"/>
    <cellStyle name="Note 2 2 2 10 5" xfId="20979"/>
    <cellStyle name="Note 2 2 2 10 6" xfId="20980"/>
    <cellStyle name="Note 2 2 2 10 7" xfId="20981"/>
    <cellStyle name="Note 2 2 2 10 8" xfId="20982"/>
    <cellStyle name="Note 2 2 2 11" xfId="20983"/>
    <cellStyle name="Note 2 2 2 11 2" xfId="20984"/>
    <cellStyle name="Note 2 2 2 11 3" xfId="20985"/>
    <cellStyle name="Note 2 2 2 11 4" xfId="20986"/>
    <cellStyle name="Note 2 2 2 11 5" xfId="20987"/>
    <cellStyle name="Note 2 2 2 11 6" xfId="20988"/>
    <cellStyle name="Note 2 2 2 11 7" xfId="20989"/>
    <cellStyle name="Note 2 2 2 12" xfId="20990"/>
    <cellStyle name="Note 2 2 2 12 2" xfId="20991"/>
    <cellStyle name="Note 2 2 2 12 3" xfId="20992"/>
    <cellStyle name="Note 2 2 2 12 4" xfId="20993"/>
    <cellStyle name="Note 2 2 2 12 5" xfId="20994"/>
    <cellStyle name="Note 2 2 2 13" xfId="20995"/>
    <cellStyle name="Note 2 2 2 13 2" xfId="20996"/>
    <cellStyle name="Note 2 2 2 13 3" xfId="20997"/>
    <cellStyle name="Note 2 2 2 13 4" xfId="20998"/>
    <cellStyle name="Note 2 2 2 13 5" xfId="20999"/>
    <cellStyle name="Note 2 2 2 14" xfId="21000"/>
    <cellStyle name="Note 2 2 2 14 2" xfId="21001"/>
    <cellStyle name="Note 2 2 2 14 3" xfId="21002"/>
    <cellStyle name="Note 2 2 2 14 4" xfId="21003"/>
    <cellStyle name="Note 2 2 2 14 5" xfId="21004"/>
    <cellStyle name="Note 2 2 2 15" xfId="21005"/>
    <cellStyle name="Note 2 2 2 15 2" xfId="21006"/>
    <cellStyle name="Note 2 2 2 15 3" xfId="21007"/>
    <cellStyle name="Note 2 2 2 15 4" xfId="21008"/>
    <cellStyle name="Note 2 2 2 15 5" xfId="21009"/>
    <cellStyle name="Note 2 2 2 16" xfId="21010"/>
    <cellStyle name="Note 2 2 2 16 2" xfId="21011"/>
    <cellStyle name="Note 2 2 2 16 3" xfId="21012"/>
    <cellStyle name="Note 2 2 2 16 4" xfId="21013"/>
    <cellStyle name="Note 2 2 2 16 5" xfId="21014"/>
    <cellStyle name="Note 2 2 2 17" xfId="21015"/>
    <cellStyle name="Note 2 2 2 18" xfId="21016"/>
    <cellStyle name="Note 2 2 2 2" xfId="21017"/>
    <cellStyle name="Note 2 2 2 2 10" xfId="21018"/>
    <cellStyle name="Note 2 2 2 2 10 2" xfId="21019"/>
    <cellStyle name="Note 2 2 2 2 10 3" xfId="21020"/>
    <cellStyle name="Note 2 2 2 2 10 4" xfId="21021"/>
    <cellStyle name="Note 2 2 2 2 10 5" xfId="21022"/>
    <cellStyle name="Note 2 2 2 2 11" xfId="21023"/>
    <cellStyle name="Note 2 2 2 2 11 2" xfId="21024"/>
    <cellStyle name="Note 2 2 2 2 11 3" xfId="21025"/>
    <cellStyle name="Note 2 2 2 2 11 4" xfId="21026"/>
    <cellStyle name="Note 2 2 2 2 11 5" xfId="21027"/>
    <cellStyle name="Note 2 2 2 2 12" xfId="21028"/>
    <cellStyle name="Note 2 2 2 2 12 2" xfId="21029"/>
    <cellStyle name="Note 2 2 2 2 12 3" xfId="21030"/>
    <cellStyle name="Note 2 2 2 2 12 4" xfId="21031"/>
    <cellStyle name="Note 2 2 2 2 12 5" xfId="21032"/>
    <cellStyle name="Note 2 2 2 2 13" xfId="21033"/>
    <cellStyle name="Note 2 2 2 2 13 2" xfId="21034"/>
    <cellStyle name="Note 2 2 2 2 13 3" xfId="21035"/>
    <cellStyle name="Note 2 2 2 2 13 4" xfId="21036"/>
    <cellStyle name="Note 2 2 2 2 13 5" xfId="21037"/>
    <cellStyle name="Note 2 2 2 2 14" xfId="21038"/>
    <cellStyle name="Note 2 2 2 2 14 2" xfId="21039"/>
    <cellStyle name="Note 2 2 2 2 14 3" xfId="21040"/>
    <cellStyle name="Note 2 2 2 2 14 4" xfId="21041"/>
    <cellStyle name="Note 2 2 2 2 14 5" xfId="21042"/>
    <cellStyle name="Note 2 2 2 2 15" xfId="21043"/>
    <cellStyle name="Note 2 2 2 2 15 2" xfId="21044"/>
    <cellStyle name="Note 2 2 2 2 15 3" xfId="21045"/>
    <cellStyle name="Note 2 2 2 2 15 4" xfId="21046"/>
    <cellStyle name="Note 2 2 2 2 15 5" xfId="21047"/>
    <cellStyle name="Note 2 2 2 2 16" xfId="21048"/>
    <cellStyle name="Note 2 2 2 2 16 2" xfId="21049"/>
    <cellStyle name="Note 2 2 2 2 16 3" xfId="21050"/>
    <cellStyle name="Note 2 2 2 2 16 4" xfId="21051"/>
    <cellStyle name="Note 2 2 2 2 16 5" xfId="21052"/>
    <cellStyle name="Note 2 2 2 2 17" xfId="21053"/>
    <cellStyle name="Note 2 2 2 2 17 2" xfId="21054"/>
    <cellStyle name="Note 2 2 2 2 17 3" xfId="21055"/>
    <cellStyle name="Note 2 2 2 2 17 4" xfId="21056"/>
    <cellStyle name="Note 2 2 2 2 17 5" xfId="21057"/>
    <cellStyle name="Note 2 2 2 2 18" xfId="21058"/>
    <cellStyle name="Note 2 2 2 2 2" xfId="21059"/>
    <cellStyle name="Note 2 2 2 2 2 10" xfId="21060"/>
    <cellStyle name="Note 2 2 2 2 2 10 2" xfId="21061"/>
    <cellStyle name="Note 2 2 2 2 2 10 3" xfId="21062"/>
    <cellStyle name="Note 2 2 2 2 2 10 4" xfId="21063"/>
    <cellStyle name="Note 2 2 2 2 2 10 5" xfId="21064"/>
    <cellStyle name="Note 2 2 2 2 2 11" xfId="21065"/>
    <cellStyle name="Note 2 2 2 2 2 11 2" xfId="21066"/>
    <cellStyle name="Note 2 2 2 2 2 11 3" xfId="21067"/>
    <cellStyle name="Note 2 2 2 2 2 11 4" xfId="21068"/>
    <cellStyle name="Note 2 2 2 2 2 11 5" xfId="21069"/>
    <cellStyle name="Note 2 2 2 2 2 12" xfId="21070"/>
    <cellStyle name="Note 2 2 2 2 2 12 2" xfId="21071"/>
    <cellStyle name="Note 2 2 2 2 2 12 3" xfId="21072"/>
    <cellStyle name="Note 2 2 2 2 2 12 4" xfId="21073"/>
    <cellStyle name="Note 2 2 2 2 2 12 5" xfId="21074"/>
    <cellStyle name="Note 2 2 2 2 2 13" xfId="21075"/>
    <cellStyle name="Note 2 2 2 2 2 13 2" xfId="21076"/>
    <cellStyle name="Note 2 2 2 2 2 13 3" xfId="21077"/>
    <cellStyle name="Note 2 2 2 2 2 13 4" xfId="21078"/>
    <cellStyle name="Note 2 2 2 2 2 13 5" xfId="21079"/>
    <cellStyle name="Note 2 2 2 2 2 14" xfId="21080"/>
    <cellStyle name="Note 2 2 2 2 2 14 2" xfId="21081"/>
    <cellStyle name="Note 2 2 2 2 2 14 3" xfId="21082"/>
    <cellStyle name="Note 2 2 2 2 2 14 4" xfId="21083"/>
    <cellStyle name="Note 2 2 2 2 2 14 5" xfId="21084"/>
    <cellStyle name="Note 2 2 2 2 2 15" xfId="21085"/>
    <cellStyle name="Note 2 2 2 2 2 15 2" xfId="21086"/>
    <cellStyle name="Note 2 2 2 2 2 15 3" xfId="21087"/>
    <cellStyle name="Note 2 2 2 2 2 15 4" xfId="21088"/>
    <cellStyle name="Note 2 2 2 2 2 15 5" xfId="21089"/>
    <cellStyle name="Note 2 2 2 2 2 16" xfId="21090"/>
    <cellStyle name="Note 2 2 2 2 2 16 2" xfId="21091"/>
    <cellStyle name="Note 2 2 2 2 2 16 3" xfId="21092"/>
    <cellStyle name="Note 2 2 2 2 2 16 4" xfId="21093"/>
    <cellStyle name="Note 2 2 2 2 2 16 5" xfId="21094"/>
    <cellStyle name="Note 2 2 2 2 2 17" xfId="21095"/>
    <cellStyle name="Note 2 2 2 2 2 17 2" xfId="21096"/>
    <cellStyle name="Note 2 2 2 2 2 17 3" xfId="21097"/>
    <cellStyle name="Note 2 2 2 2 2 17 4" xfId="21098"/>
    <cellStyle name="Note 2 2 2 2 2 17 5" xfId="21099"/>
    <cellStyle name="Note 2 2 2 2 2 18" xfId="21100"/>
    <cellStyle name="Note 2 2 2 2 2 2" xfId="21101"/>
    <cellStyle name="Note 2 2 2 2 2 2 2" xfId="21102"/>
    <cellStyle name="Note 2 2 2 2 2 2 2 2" xfId="21103"/>
    <cellStyle name="Note 2 2 2 2 2 2 2 3" xfId="21104"/>
    <cellStyle name="Note 2 2 2 2 2 2 2 4" xfId="21105"/>
    <cellStyle name="Note 2 2 2 2 2 2 2 5" xfId="21106"/>
    <cellStyle name="Note 2 2 2 2 2 2 2 6" xfId="21107"/>
    <cellStyle name="Note 2 2 2 2 2 2 2 7" xfId="21108"/>
    <cellStyle name="Note 2 2 2 2 2 2 3" xfId="21109"/>
    <cellStyle name="Note 2 2 2 2 2 2 4" xfId="21110"/>
    <cellStyle name="Note 2 2 2 2 2 2 5" xfId="21111"/>
    <cellStyle name="Note 2 2 2 2 2 3" xfId="21112"/>
    <cellStyle name="Note 2 2 2 2 2 3 2" xfId="21113"/>
    <cellStyle name="Note 2 2 2 2 2 3 2 2" xfId="21114"/>
    <cellStyle name="Note 2 2 2 2 2 3 2 3" xfId="21115"/>
    <cellStyle name="Note 2 2 2 2 2 3 2 4" xfId="21116"/>
    <cellStyle name="Note 2 2 2 2 2 3 2 5" xfId="21117"/>
    <cellStyle name="Note 2 2 2 2 2 3 2 6" xfId="21118"/>
    <cellStyle name="Note 2 2 2 2 2 3 2 7" xfId="21119"/>
    <cellStyle name="Note 2 2 2 2 2 3 3" xfId="21120"/>
    <cellStyle name="Note 2 2 2 2 2 3 4" xfId="21121"/>
    <cellStyle name="Note 2 2 2 2 2 3 5" xfId="21122"/>
    <cellStyle name="Note 2 2 2 2 2 4" xfId="21123"/>
    <cellStyle name="Note 2 2 2 2 2 4 2" xfId="21124"/>
    <cellStyle name="Note 2 2 2 2 2 4 2 2" xfId="21125"/>
    <cellStyle name="Note 2 2 2 2 2 4 2 3" xfId="21126"/>
    <cellStyle name="Note 2 2 2 2 2 4 2 4" xfId="21127"/>
    <cellStyle name="Note 2 2 2 2 2 4 2 5" xfId="21128"/>
    <cellStyle name="Note 2 2 2 2 2 4 2 6" xfId="21129"/>
    <cellStyle name="Note 2 2 2 2 2 4 2 7" xfId="21130"/>
    <cellStyle name="Note 2 2 2 2 2 4 3" xfId="21131"/>
    <cellStyle name="Note 2 2 2 2 2 4 4" xfId="21132"/>
    <cellStyle name="Note 2 2 2 2 2 4 5" xfId="21133"/>
    <cellStyle name="Note 2 2 2 2 2 5" xfId="21134"/>
    <cellStyle name="Note 2 2 2 2 2 5 2" xfId="21135"/>
    <cellStyle name="Note 2 2 2 2 2 5 3" xfId="21136"/>
    <cellStyle name="Note 2 2 2 2 2 5 4" xfId="21137"/>
    <cellStyle name="Note 2 2 2 2 2 5 5" xfId="21138"/>
    <cellStyle name="Note 2 2 2 2 2 5 6" xfId="21139"/>
    <cellStyle name="Note 2 2 2 2 2 5 7" xfId="21140"/>
    <cellStyle name="Note 2 2 2 2 2 5 8" xfId="21141"/>
    <cellStyle name="Note 2 2 2 2 2 6" xfId="21142"/>
    <cellStyle name="Note 2 2 2 2 2 6 2" xfId="21143"/>
    <cellStyle name="Note 2 2 2 2 2 6 3" xfId="21144"/>
    <cellStyle name="Note 2 2 2 2 2 6 4" xfId="21145"/>
    <cellStyle name="Note 2 2 2 2 2 6 5" xfId="21146"/>
    <cellStyle name="Note 2 2 2 2 2 6 6" xfId="21147"/>
    <cellStyle name="Note 2 2 2 2 2 6 7" xfId="21148"/>
    <cellStyle name="Note 2 2 2 2 2 7" xfId="21149"/>
    <cellStyle name="Note 2 2 2 2 2 7 2" xfId="21150"/>
    <cellStyle name="Note 2 2 2 2 2 7 3" xfId="21151"/>
    <cellStyle name="Note 2 2 2 2 2 7 4" xfId="21152"/>
    <cellStyle name="Note 2 2 2 2 2 7 5" xfId="21153"/>
    <cellStyle name="Note 2 2 2 2 2 8" xfId="21154"/>
    <cellStyle name="Note 2 2 2 2 2 8 2" xfId="21155"/>
    <cellStyle name="Note 2 2 2 2 2 8 3" xfId="21156"/>
    <cellStyle name="Note 2 2 2 2 2 8 4" xfId="21157"/>
    <cellStyle name="Note 2 2 2 2 2 8 5" xfId="21158"/>
    <cellStyle name="Note 2 2 2 2 2 9" xfId="21159"/>
    <cellStyle name="Note 2 2 2 2 2 9 2" xfId="21160"/>
    <cellStyle name="Note 2 2 2 2 2 9 3" xfId="21161"/>
    <cellStyle name="Note 2 2 2 2 2 9 4" xfId="21162"/>
    <cellStyle name="Note 2 2 2 2 2 9 5" xfId="21163"/>
    <cellStyle name="Note 2 2 2 2 3" xfId="21164"/>
    <cellStyle name="Note 2 2 2 2 3 10" xfId="21165"/>
    <cellStyle name="Note 2 2 2 2 3 2" xfId="21166"/>
    <cellStyle name="Note 2 2 2 2 3 2 2" xfId="21167"/>
    <cellStyle name="Note 2 2 2 2 3 2 2 2" xfId="21168"/>
    <cellStyle name="Note 2 2 2 2 3 2 2 3" xfId="21169"/>
    <cellStyle name="Note 2 2 2 2 3 2 2 4" xfId="21170"/>
    <cellStyle name="Note 2 2 2 2 3 2 2 5" xfId="21171"/>
    <cellStyle name="Note 2 2 2 2 3 2 2 6" xfId="21172"/>
    <cellStyle name="Note 2 2 2 2 3 2 2 7" xfId="21173"/>
    <cellStyle name="Note 2 2 2 2 3 2 3" xfId="21174"/>
    <cellStyle name="Note 2 2 2 2 3 2 4" xfId="21175"/>
    <cellStyle name="Note 2 2 2 2 3 3" xfId="21176"/>
    <cellStyle name="Note 2 2 2 2 3 3 2" xfId="21177"/>
    <cellStyle name="Note 2 2 2 2 3 3 2 2" xfId="21178"/>
    <cellStyle name="Note 2 2 2 2 3 3 2 3" xfId="21179"/>
    <cellStyle name="Note 2 2 2 2 3 3 2 4" xfId="21180"/>
    <cellStyle name="Note 2 2 2 2 3 3 2 5" xfId="21181"/>
    <cellStyle name="Note 2 2 2 2 3 3 2 6" xfId="21182"/>
    <cellStyle name="Note 2 2 2 2 3 3 2 7" xfId="21183"/>
    <cellStyle name="Note 2 2 2 2 3 3 3" xfId="21184"/>
    <cellStyle name="Note 2 2 2 2 3 3 4" xfId="21185"/>
    <cellStyle name="Note 2 2 2 2 3 4" xfId="21186"/>
    <cellStyle name="Note 2 2 2 2 3 4 2" xfId="21187"/>
    <cellStyle name="Note 2 2 2 2 3 4 2 2" xfId="21188"/>
    <cellStyle name="Note 2 2 2 2 3 4 2 3" xfId="21189"/>
    <cellStyle name="Note 2 2 2 2 3 4 2 4" xfId="21190"/>
    <cellStyle name="Note 2 2 2 2 3 4 2 5" xfId="21191"/>
    <cellStyle name="Note 2 2 2 2 3 4 2 6" xfId="21192"/>
    <cellStyle name="Note 2 2 2 2 3 4 2 7" xfId="21193"/>
    <cellStyle name="Note 2 2 2 2 3 4 3" xfId="21194"/>
    <cellStyle name="Note 2 2 2 2 3 4 4" xfId="21195"/>
    <cellStyle name="Note 2 2 2 2 3 5" xfId="21196"/>
    <cellStyle name="Note 2 2 2 2 3 5 2" xfId="21197"/>
    <cellStyle name="Note 2 2 2 2 3 5 3" xfId="21198"/>
    <cellStyle name="Note 2 2 2 2 3 5 4" xfId="21199"/>
    <cellStyle name="Note 2 2 2 2 3 5 5" xfId="21200"/>
    <cellStyle name="Note 2 2 2 2 3 5 6" xfId="21201"/>
    <cellStyle name="Note 2 2 2 2 3 5 7" xfId="21202"/>
    <cellStyle name="Note 2 2 2 2 3 5 8" xfId="21203"/>
    <cellStyle name="Note 2 2 2 2 3 6" xfId="21204"/>
    <cellStyle name="Note 2 2 2 2 3 6 2" xfId="21205"/>
    <cellStyle name="Note 2 2 2 2 3 6 3" xfId="21206"/>
    <cellStyle name="Note 2 2 2 2 3 6 4" xfId="21207"/>
    <cellStyle name="Note 2 2 2 2 3 6 5" xfId="21208"/>
    <cellStyle name="Note 2 2 2 2 3 6 6" xfId="21209"/>
    <cellStyle name="Note 2 2 2 2 3 6 7" xfId="21210"/>
    <cellStyle name="Note 2 2 2 2 3 7" xfId="21211"/>
    <cellStyle name="Note 2 2 2 2 3 8" xfId="21212"/>
    <cellStyle name="Note 2 2 2 2 3 9" xfId="21213"/>
    <cellStyle name="Note 2 2 2 2 4" xfId="21214"/>
    <cellStyle name="Note 2 2 2 2 4 2" xfId="21215"/>
    <cellStyle name="Note 2 2 2 2 4 2 2" xfId="21216"/>
    <cellStyle name="Note 2 2 2 2 4 2 3" xfId="21217"/>
    <cellStyle name="Note 2 2 2 2 4 2 4" xfId="21218"/>
    <cellStyle name="Note 2 2 2 2 4 2 5" xfId="21219"/>
    <cellStyle name="Note 2 2 2 2 4 2 6" xfId="21220"/>
    <cellStyle name="Note 2 2 2 2 4 2 7" xfId="21221"/>
    <cellStyle name="Note 2 2 2 2 4 3" xfId="21222"/>
    <cellStyle name="Note 2 2 2 2 4 4" xfId="21223"/>
    <cellStyle name="Note 2 2 2 2 4 5" xfId="21224"/>
    <cellStyle name="Note 2 2 2 2 5" xfId="21225"/>
    <cellStyle name="Note 2 2 2 2 5 2" xfId="21226"/>
    <cellStyle name="Note 2 2 2 2 5 2 2" xfId="21227"/>
    <cellStyle name="Note 2 2 2 2 5 2 3" xfId="21228"/>
    <cellStyle name="Note 2 2 2 2 5 2 4" xfId="21229"/>
    <cellStyle name="Note 2 2 2 2 5 2 5" xfId="21230"/>
    <cellStyle name="Note 2 2 2 2 5 2 6" xfId="21231"/>
    <cellStyle name="Note 2 2 2 2 5 2 7" xfId="21232"/>
    <cellStyle name="Note 2 2 2 2 5 3" xfId="21233"/>
    <cellStyle name="Note 2 2 2 2 5 4" xfId="21234"/>
    <cellStyle name="Note 2 2 2 2 5 5" xfId="21235"/>
    <cellStyle name="Note 2 2 2 2 6" xfId="21236"/>
    <cellStyle name="Note 2 2 2 2 6 2" xfId="21237"/>
    <cellStyle name="Note 2 2 2 2 6 2 2" xfId="21238"/>
    <cellStyle name="Note 2 2 2 2 6 2 3" xfId="21239"/>
    <cellStyle name="Note 2 2 2 2 6 2 4" xfId="21240"/>
    <cellStyle name="Note 2 2 2 2 6 2 5" xfId="21241"/>
    <cellStyle name="Note 2 2 2 2 6 2 6" xfId="21242"/>
    <cellStyle name="Note 2 2 2 2 6 2 7" xfId="21243"/>
    <cellStyle name="Note 2 2 2 2 6 3" xfId="21244"/>
    <cellStyle name="Note 2 2 2 2 6 4" xfId="21245"/>
    <cellStyle name="Note 2 2 2 2 6 5" xfId="21246"/>
    <cellStyle name="Note 2 2 2 2 7" xfId="21247"/>
    <cellStyle name="Note 2 2 2 2 7 2" xfId="21248"/>
    <cellStyle name="Note 2 2 2 2 7 2 2" xfId="21249"/>
    <cellStyle name="Note 2 2 2 2 7 2 3" xfId="21250"/>
    <cellStyle name="Note 2 2 2 2 7 2 4" xfId="21251"/>
    <cellStyle name="Note 2 2 2 2 7 2 5" xfId="21252"/>
    <cellStyle name="Note 2 2 2 2 7 2 6" xfId="21253"/>
    <cellStyle name="Note 2 2 2 2 7 2 7" xfId="21254"/>
    <cellStyle name="Note 2 2 2 2 7 3" xfId="21255"/>
    <cellStyle name="Note 2 2 2 2 7 4" xfId="21256"/>
    <cellStyle name="Note 2 2 2 2 7 5" xfId="21257"/>
    <cellStyle name="Note 2 2 2 2 8" xfId="21258"/>
    <cellStyle name="Note 2 2 2 2 8 2" xfId="21259"/>
    <cellStyle name="Note 2 2 2 2 8 3" xfId="21260"/>
    <cellStyle name="Note 2 2 2 2 8 4" xfId="21261"/>
    <cellStyle name="Note 2 2 2 2 8 5" xfId="21262"/>
    <cellStyle name="Note 2 2 2 2 8 6" xfId="21263"/>
    <cellStyle name="Note 2 2 2 2 8 7" xfId="21264"/>
    <cellStyle name="Note 2 2 2 2 8 8" xfId="21265"/>
    <cellStyle name="Note 2 2 2 2 9" xfId="21266"/>
    <cellStyle name="Note 2 2 2 2 9 2" xfId="21267"/>
    <cellStyle name="Note 2 2 2 2 9 3" xfId="21268"/>
    <cellStyle name="Note 2 2 2 2 9 4" xfId="21269"/>
    <cellStyle name="Note 2 2 2 2 9 5" xfId="21270"/>
    <cellStyle name="Note 2 2 2 2 9 6" xfId="21271"/>
    <cellStyle name="Note 2 2 2 2 9 7" xfId="21272"/>
    <cellStyle name="Note 2 2 2 3" xfId="21273"/>
    <cellStyle name="Note 2 2 2 3 10" xfId="21274"/>
    <cellStyle name="Note 2 2 2 3 10 2" xfId="21275"/>
    <cellStyle name="Note 2 2 2 3 10 3" xfId="21276"/>
    <cellStyle name="Note 2 2 2 3 10 4" xfId="21277"/>
    <cellStyle name="Note 2 2 2 3 10 5" xfId="21278"/>
    <cellStyle name="Note 2 2 2 3 11" xfId="21279"/>
    <cellStyle name="Note 2 2 2 3 11 2" xfId="21280"/>
    <cellStyle name="Note 2 2 2 3 11 3" xfId="21281"/>
    <cellStyle name="Note 2 2 2 3 11 4" xfId="21282"/>
    <cellStyle name="Note 2 2 2 3 11 5" xfId="21283"/>
    <cellStyle name="Note 2 2 2 3 12" xfId="21284"/>
    <cellStyle name="Note 2 2 2 3 12 2" xfId="21285"/>
    <cellStyle name="Note 2 2 2 3 12 3" xfId="21286"/>
    <cellStyle name="Note 2 2 2 3 12 4" xfId="21287"/>
    <cellStyle name="Note 2 2 2 3 12 5" xfId="21288"/>
    <cellStyle name="Note 2 2 2 3 13" xfId="21289"/>
    <cellStyle name="Note 2 2 2 3 13 2" xfId="21290"/>
    <cellStyle name="Note 2 2 2 3 13 3" xfId="21291"/>
    <cellStyle name="Note 2 2 2 3 13 4" xfId="21292"/>
    <cellStyle name="Note 2 2 2 3 13 5" xfId="21293"/>
    <cellStyle name="Note 2 2 2 3 14" xfId="21294"/>
    <cellStyle name="Note 2 2 2 3 14 2" xfId="21295"/>
    <cellStyle name="Note 2 2 2 3 14 3" xfId="21296"/>
    <cellStyle name="Note 2 2 2 3 14 4" xfId="21297"/>
    <cellStyle name="Note 2 2 2 3 14 5" xfId="21298"/>
    <cellStyle name="Note 2 2 2 3 15" xfId="21299"/>
    <cellStyle name="Note 2 2 2 3 15 2" xfId="21300"/>
    <cellStyle name="Note 2 2 2 3 15 3" xfId="21301"/>
    <cellStyle name="Note 2 2 2 3 15 4" xfId="21302"/>
    <cellStyle name="Note 2 2 2 3 15 5" xfId="21303"/>
    <cellStyle name="Note 2 2 2 3 16" xfId="21304"/>
    <cellStyle name="Note 2 2 2 3 16 2" xfId="21305"/>
    <cellStyle name="Note 2 2 2 3 16 3" xfId="21306"/>
    <cellStyle name="Note 2 2 2 3 16 4" xfId="21307"/>
    <cellStyle name="Note 2 2 2 3 16 5" xfId="21308"/>
    <cellStyle name="Note 2 2 2 3 17" xfId="21309"/>
    <cellStyle name="Note 2 2 2 3 17 2" xfId="21310"/>
    <cellStyle name="Note 2 2 2 3 17 3" xfId="21311"/>
    <cellStyle name="Note 2 2 2 3 17 4" xfId="21312"/>
    <cellStyle name="Note 2 2 2 3 17 5" xfId="21313"/>
    <cellStyle name="Note 2 2 2 3 18" xfId="21314"/>
    <cellStyle name="Note 2 2 2 3 2" xfId="21315"/>
    <cellStyle name="Note 2 2 2 3 2 10" xfId="21316"/>
    <cellStyle name="Note 2 2 2 3 2 10 2" xfId="21317"/>
    <cellStyle name="Note 2 2 2 3 2 10 3" xfId="21318"/>
    <cellStyle name="Note 2 2 2 3 2 10 4" xfId="21319"/>
    <cellStyle name="Note 2 2 2 3 2 10 5" xfId="21320"/>
    <cellStyle name="Note 2 2 2 3 2 11" xfId="21321"/>
    <cellStyle name="Note 2 2 2 3 2 11 2" xfId="21322"/>
    <cellStyle name="Note 2 2 2 3 2 11 3" xfId="21323"/>
    <cellStyle name="Note 2 2 2 3 2 11 4" xfId="21324"/>
    <cellStyle name="Note 2 2 2 3 2 11 5" xfId="21325"/>
    <cellStyle name="Note 2 2 2 3 2 12" xfId="21326"/>
    <cellStyle name="Note 2 2 2 3 2 12 2" xfId="21327"/>
    <cellStyle name="Note 2 2 2 3 2 12 3" xfId="21328"/>
    <cellStyle name="Note 2 2 2 3 2 12 4" xfId="21329"/>
    <cellStyle name="Note 2 2 2 3 2 12 5" xfId="21330"/>
    <cellStyle name="Note 2 2 2 3 2 13" xfId="21331"/>
    <cellStyle name="Note 2 2 2 3 2 13 2" xfId="21332"/>
    <cellStyle name="Note 2 2 2 3 2 13 3" xfId="21333"/>
    <cellStyle name="Note 2 2 2 3 2 13 4" xfId="21334"/>
    <cellStyle name="Note 2 2 2 3 2 13 5" xfId="21335"/>
    <cellStyle name="Note 2 2 2 3 2 14" xfId="21336"/>
    <cellStyle name="Note 2 2 2 3 2 14 2" xfId="21337"/>
    <cellStyle name="Note 2 2 2 3 2 14 3" xfId="21338"/>
    <cellStyle name="Note 2 2 2 3 2 14 4" xfId="21339"/>
    <cellStyle name="Note 2 2 2 3 2 14 5" xfId="21340"/>
    <cellStyle name="Note 2 2 2 3 2 15" xfId="21341"/>
    <cellStyle name="Note 2 2 2 3 2 15 2" xfId="21342"/>
    <cellStyle name="Note 2 2 2 3 2 15 3" xfId="21343"/>
    <cellStyle name="Note 2 2 2 3 2 15 4" xfId="21344"/>
    <cellStyle name="Note 2 2 2 3 2 15 5" xfId="21345"/>
    <cellStyle name="Note 2 2 2 3 2 16" xfId="21346"/>
    <cellStyle name="Note 2 2 2 3 2 16 2" xfId="21347"/>
    <cellStyle name="Note 2 2 2 3 2 16 3" xfId="21348"/>
    <cellStyle name="Note 2 2 2 3 2 16 4" xfId="21349"/>
    <cellStyle name="Note 2 2 2 3 2 16 5" xfId="21350"/>
    <cellStyle name="Note 2 2 2 3 2 17" xfId="21351"/>
    <cellStyle name="Note 2 2 2 3 2 17 2" xfId="21352"/>
    <cellStyle name="Note 2 2 2 3 2 17 3" xfId="21353"/>
    <cellStyle name="Note 2 2 2 3 2 17 4" xfId="21354"/>
    <cellStyle name="Note 2 2 2 3 2 17 5" xfId="21355"/>
    <cellStyle name="Note 2 2 2 3 2 18" xfId="21356"/>
    <cellStyle name="Note 2 2 2 3 2 2" xfId="21357"/>
    <cellStyle name="Note 2 2 2 3 2 2 2" xfId="21358"/>
    <cellStyle name="Note 2 2 2 3 2 2 2 2" xfId="21359"/>
    <cellStyle name="Note 2 2 2 3 2 2 2 3" xfId="21360"/>
    <cellStyle name="Note 2 2 2 3 2 2 2 4" xfId="21361"/>
    <cellStyle name="Note 2 2 2 3 2 2 2 5" xfId="21362"/>
    <cellStyle name="Note 2 2 2 3 2 2 2 6" xfId="21363"/>
    <cellStyle name="Note 2 2 2 3 2 2 2 7" xfId="21364"/>
    <cellStyle name="Note 2 2 2 3 2 2 3" xfId="21365"/>
    <cellStyle name="Note 2 2 2 3 2 2 4" xfId="21366"/>
    <cellStyle name="Note 2 2 2 3 2 2 5" xfId="21367"/>
    <cellStyle name="Note 2 2 2 3 2 3" xfId="21368"/>
    <cellStyle name="Note 2 2 2 3 2 3 2" xfId="21369"/>
    <cellStyle name="Note 2 2 2 3 2 3 2 2" xfId="21370"/>
    <cellStyle name="Note 2 2 2 3 2 3 2 3" xfId="21371"/>
    <cellStyle name="Note 2 2 2 3 2 3 2 4" xfId="21372"/>
    <cellStyle name="Note 2 2 2 3 2 3 2 5" xfId="21373"/>
    <cellStyle name="Note 2 2 2 3 2 3 2 6" xfId="21374"/>
    <cellStyle name="Note 2 2 2 3 2 3 2 7" xfId="21375"/>
    <cellStyle name="Note 2 2 2 3 2 3 3" xfId="21376"/>
    <cellStyle name="Note 2 2 2 3 2 3 4" xfId="21377"/>
    <cellStyle name="Note 2 2 2 3 2 3 5" xfId="21378"/>
    <cellStyle name="Note 2 2 2 3 2 4" xfId="21379"/>
    <cellStyle name="Note 2 2 2 3 2 4 2" xfId="21380"/>
    <cellStyle name="Note 2 2 2 3 2 4 2 2" xfId="21381"/>
    <cellStyle name="Note 2 2 2 3 2 4 2 3" xfId="21382"/>
    <cellStyle name="Note 2 2 2 3 2 4 2 4" xfId="21383"/>
    <cellStyle name="Note 2 2 2 3 2 4 2 5" xfId="21384"/>
    <cellStyle name="Note 2 2 2 3 2 4 2 6" xfId="21385"/>
    <cellStyle name="Note 2 2 2 3 2 4 2 7" xfId="21386"/>
    <cellStyle name="Note 2 2 2 3 2 4 3" xfId="21387"/>
    <cellStyle name="Note 2 2 2 3 2 4 4" xfId="21388"/>
    <cellStyle name="Note 2 2 2 3 2 4 5" xfId="21389"/>
    <cellStyle name="Note 2 2 2 3 2 5" xfId="21390"/>
    <cellStyle name="Note 2 2 2 3 2 5 2" xfId="21391"/>
    <cellStyle name="Note 2 2 2 3 2 5 3" xfId="21392"/>
    <cellStyle name="Note 2 2 2 3 2 5 4" xfId="21393"/>
    <cellStyle name="Note 2 2 2 3 2 5 5" xfId="21394"/>
    <cellStyle name="Note 2 2 2 3 2 5 6" xfId="21395"/>
    <cellStyle name="Note 2 2 2 3 2 5 7" xfId="21396"/>
    <cellStyle name="Note 2 2 2 3 2 5 8" xfId="21397"/>
    <cellStyle name="Note 2 2 2 3 2 6" xfId="21398"/>
    <cellStyle name="Note 2 2 2 3 2 6 2" xfId="21399"/>
    <cellStyle name="Note 2 2 2 3 2 6 3" xfId="21400"/>
    <cellStyle name="Note 2 2 2 3 2 6 4" xfId="21401"/>
    <cellStyle name="Note 2 2 2 3 2 6 5" xfId="21402"/>
    <cellStyle name="Note 2 2 2 3 2 6 6" xfId="21403"/>
    <cellStyle name="Note 2 2 2 3 2 6 7" xfId="21404"/>
    <cellStyle name="Note 2 2 2 3 2 7" xfId="21405"/>
    <cellStyle name="Note 2 2 2 3 2 7 2" xfId="21406"/>
    <cellStyle name="Note 2 2 2 3 2 7 3" xfId="21407"/>
    <cellStyle name="Note 2 2 2 3 2 7 4" xfId="21408"/>
    <cellStyle name="Note 2 2 2 3 2 7 5" xfId="21409"/>
    <cellStyle name="Note 2 2 2 3 2 8" xfId="21410"/>
    <cellStyle name="Note 2 2 2 3 2 8 2" xfId="21411"/>
    <cellStyle name="Note 2 2 2 3 2 8 3" xfId="21412"/>
    <cellStyle name="Note 2 2 2 3 2 8 4" xfId="21413"/>
    <cellStyle name="Note 2 2 2 3 2 8 5" xfId="21414"/>
    <cellStyle name="Note 2 2 2 3 2 9" xfId="21415"/>
    <cellStyle name="Note 2 2 2 3 2 9 2" xfId="21416"/>
    <cellStyle name="Note 2 2 2 3 2 9 3" xfId="21417"/>
    <cellStyle name="Note 2 2 2 3 2 9 4" xfId="21418"/>
    <cellStyle name="Note 2 2 2 3 2 9 5" xfId="21419"/>
    <cellStyle name="Note 2 2 2 3 3" xfId="21420"/>
    <cellStyle name="Note 2 2 2 3 3 10" xfId="21421"/>
    <cellStyle name="Note 2 2 2 3 3 2" xfId="21422"/>
    <cellStyle name="Note 2 2 2 3 3 2 2" xfId="21423"/>
    <cellStyle name="Note 2 2 2 3 3 2 2 2" xfId="21424"/>
    <cellStyle name="Note 2 2 2 3 3 2 2 3" xfId="21425"/>
    <cellStyle name="Note 2 2 2 3 3 2 2 4" xfId="21426"/>
    <cellStyle name="Note 2 2 2 3 3 2 2 5" xfId="21427"/>
    <cellStyle name="Note 2 2 2 3 3 2 2 6" xfId="21428"/>
    <cellStyle name="Note 2 2 2 3 3 2 2 7" xfId="21429"/>
    <cellStyle name="Note 2 2 2 3 3 2 3" xfId="21430"/>
    <cellStyle name="Note 2 2 2 3 3 2 4" xfId="21431"/>
    <cellStyle name="Note 2 2 2 3 3 3" xfId="21432"/>
    <cellStyle name="Note 2 2 2 3 3 3 2" xfId="21433"/>
    <cellStyle name="Note 2 2 2 3 3 3 2 2" xfId="21434"/>
    <cellStyle name="Note 2 2 2 3 3 3 2 3" xfId="21435"/>
    <cellStyle name="Note 2 2 2 3 3 3 2 4" xfId="21436"/>
    <cellStyle name="Note 2 2 2 3 3 3 2 5" xfId="21437"/>
    <cellStyle name="Note 2 2 2 3 3 3 2 6" xfId="21438"/>
    <cellStyle name="Note 2 2 2 3 3 3 2 7" xfId="21439"/>
    <cellStyle name="Note 2 2 2 3 3 3 3" xfId="21440"/>
    <cellStyle name="Note 2 2 2 3 3 3 4" xfId="21441"/>
    <cellStyle name="Note 2 2 2 3 3 4" xfId="21442"/>
    <cellStyle name="Note 2 2 2 3 3 4 2" xfId="21443"/>
    <cellStyle name="Note 2 2 2 3 3 4 2 2" xfId="21444"/>
    <cellStyle name="Note 2 2 2 3 3 4 2 3" xfId="21445"/>
    <cellStyle name="Note 2 2 2 3 3 4 2 4" xfId="21446"/>
    <cellStyle name="Note 2 2 2 3 3 4 2 5" xfId="21447"/>
    <cellStyle name="Note 2 2 2 3 3 4 2 6" xfId="21448"/>
    <cellStyle name="Note 2 2 2 3 3 4 2 7" xfId="21449"/>
    <cellStyle name="Note 2 2 2 3 3 4 3" xfId="21450"/>
    <cellStyle name="Note 2 2 2 3 3 4 4" xfId="21451"/>
    <cellStyle name="Note 2 2 2 3 3 5" xfId="21452"/>
    <cellStyle name="Note 2 2 2 3 3 5 2" xfId="21453"/>
    <cellStyle name="Note 2 2 2 3 3 5 3" xfId="21454"/>
    <cellStyle name="Note 2 2 2 3 3 5 4" xfId="21455"/>
    <cellStyle name="Note 2 2 2 3 3 5 5" xfId="21456"/>
    <cellStyle name="Note 2 2 2 3 3 5 6" xfId="21457"/>
    <cellStyle name="Note 2 2 2 3 3 5 7" xfId="21458"/>
    <cellStyle name="Note 2 2 2 3 3 5 8" xfId="21459"/>
    <cellStyle name="Note 2 2 2 3 3 6" xfId="21460"/>
    <cellStyle name="Note 2 2 2 3 3 6 2" xfId="21461"/>
    <cellStyle name="Note 2 2 2 3 3 6 3" xfId="21462"/>
    <cellStyle name="Note 2 2 2 3 3 6 4" xfId="21463"/>
    <cellStyle name="Note 2 2 2 3 3 6 5" xfId="21464"/>
    <cellStyle name="Note 2 2 2 3 3 6 6" xfId="21465"/>
    <cellStyle name="Note 2 2 2 3 3 6 7" xfId="21466"/>
    <cellStyle name="Note 2 2 2 3 3 7" xfId="21467"/>
    <cellStyle name="Note 2 2 2 3 3 8" xfId="21468"/>
    <cellStyle name="Note 2 2 2 3 3 9" xfId="21469"/>
    <cellStyle name="Note 2 2 2 3 4" xfId="21470"/>
    <cellStyle name="Note 2 2 2 3 4 2" xfId="21471"/>
    <cellStyle name="Note 2 2 2 3 4 2 2" xfId="21472"/>
    <cellStyle name="Note 2 2 2 3 4 2 3" xfId="21473"/>
    <cellStyle name="Note 2 2 2 3 4 2 4" xfId="21474"/>
    <cellStyle name="Note 2 2 2 3 4 2 5" xfId="21475"/>
    <cellStyle name="Note 2 2 2 3 4 2 6" xfId="21476"/>
    <cellStyle name="Note 2 2 2 3 4 2 7" xfId="21477"/>
    <cellStyle name="Note 2 2 2 3 4 3" xfId="21478"/>
    <cellStyle name="Note 2 2 2 3 4 4" xfId="21479"/>
    <cellStyle name="Note 2 2 2 3 4 5" xfId="21480"/>
    <cellStyle name="Note 2 2 2 3 5" xfId="21481"/>
    <cellStyle name="Note 2 2 2 3 5 2" xfId="21482"/>
    <cellStyle name="Note 2 2 2 3 5 2 2" xfId="21483"/>
    <cellStyle name="Note 2 2 2 3 5 2 3" xfId="21484"/>
    <cellStyle name="Note 2 2 2 3 5 2 4" xfId="21485"/>
    <cellStyle name="Note 2 2 2 3 5 2 5" xfId="21486"/>
    <cellStyle name="Note 2 2 2 3 5 2 6" xfId="21487"/>
    <cellStyle name="Note 2 2 2 3 5 2 7" xfId="21488"/>
    <cellStyle name="Note 2 2 2 3 5 3" xfId="21489"/>
    <cellStyle name="Note 2 2 2 3 5 4" xfId="21490"/>
    <cellStyle name="Note 2 2 2 3 5 5" xfId="21491"/>
    <cellStyle name="Note 2 2 2 3 6" xfId="21492"/>
    <cellStyle name="Note 2 2 2 3 6 2" xfId="21493"/>
    <cellStyle name="Note 2 2 2 3 6 2 2" xfId="21494"/>
    <cellStyle name="Note 2 2 2 3 6 2 3" xfId="21495"/>
    <cellStyle name="Note 2 2 2 3 6 2 4" xfId="21496"/>
    <cellStyle name="Note 2 2 2 3 6 2 5" xfId="21497"/>
    <cellStyle name="Note 2 2 2 3 6 2 6" xfId="21498"/>
    <cellStyle name="Note 2 2 2 3 6 2 7" xfId="21499"/>
    <cellStyle name="Note 2 2 2 3 6 3" xfId="21500"/>
    <cellStyle name="Note 2 2 2 3 6 4" xfId="21501"/>
    <cellStyle name="Note 2 2 2 3 6 5" xfId="21502"/>
    <cellStyle name="Note 2 2 2 3 7" xfId="21503"/>
    <cellStyle name="Note 2 2 2 3 7 2" xfId="21504"/>
    <cellStyle name="Note 2 2 2 3 7 2 2" xfId="21505"/>
    <cellStyle name="Note 2 2 2 3 7 2 3" xfId="21506"/>
    <cellStyle name="Note 2 2 2 3 7 2 4" xfId="21507"/>
    <cellStyle name="Note 2 2 2 3 7 2 5" xfId="21508"/>
    <cellStyle name="Note 2 2 2 3 7 2 6" xfId="21509"/>
    <cellStyle name="Note 2 2 2 3 7 2 7" xfId="21510"/>
    <cellStyle name="Note 2 2 2 3 7 3" xfId="21511"/>
    <cellStyle name="Note 2 2 2 3 7 4" xfId="21512"/>
    <cellStyle name="Note 2 2 2 3 7 5" xfId="21513"/>
    <cellStyle name="Note 2 2 2 3 8" xfId="21514"/>
    <cellStyle name="Note 2 2 2 3 8 2" xfId="21515"/>
    <cellStyle name="Note 2 2 2 3 8 3" xfId="21516"/>
    <cellStyle name="Note 2 2 2 3 8 4" xfId="21517"/>
    <cellStyle name="Note 2 2 2 3 8 5" xfId="21518"/>
    <cellStyle name="Note 2 2 2 3 8 6" xfId="21519"/>
    <cellStyle name="Note 2 2 2 3 8 7" xfId="21520"/>
    <cellStyle name="Note 2 2 2 3 8 8" xfId="21521"/>
    <cellStyle name="Note 2 2 2 3 9" xfId="21522"/>
    <cellStyle name="Note 2 2 2 3 9 2" xfId="21523"/>
    <cellStyle name="Note 2 2 2 3 9 3" xfId="21524"/>
    <cellStyle name="Note 2 2 2 3 9 4" xfId="21525"/>
    <cellStyle name="Note 2 2 2 3 9 5" xfId="21526"/>
    <cellStyle name="Note 2 2 2 3 9 6" xfId="21527"/>
    <cellStyle name="Note 2 2 2 3 9 7" xfId="21528"/>
    <cellStyle name="Note 2 2 2 4" xfId="21529"/>
    <cellStyle name="Note 2 2 2 4 10" xfId="21530"/>
    <cellStyle name="Note 2 2 2 4 10 2" xfId="21531"/>
    <cellStyle name="Note 2 2 2 4 10 3" xfId="21532"/>
    <cellStyle name="Note 2 2 2 4 10 4" xfId="21533"/>
    <cellStyle name="Note 2 2 2 4 10 5" xfId="21534"/>
    <cellStyle name="Note 2 2 2 4 11" xfId="21535"/>
    <cellStyle name="Note 2 2 2 4 11 2" xfId="21536"/>
    <cellStyle name="Note 2 2 2 4 11 3" xfId="21537"/>
    <cellStyle name="Note 2 2 2 4 11 4" xfId="21538"/>
    <cellStyle name="Note 2 2 2 4 11 5" xfId="21539"/>
    <cellStyle name="Note 2 2 2 4 12" xfId="21540"/>
    <cellStyle name="Note 2 2 2 4 12 2" xfId="21541"/>
    <cellStyle name="Note 2 2 2 4 12 3" xfId="21542"/>
    <cellStyle name="Note 2 2 2 4 12 4" xfId="21543"/>
    <cellStyle name="Note 2 2 2 4 12 5" xfId="21544"/>
    <cellStyle name="Note 2 2 2 4 13" xfId="21545"/>
    <cellStyle name="Note 2 2 2 4 13 2" xfId="21546"/>
    <cellStyle name="Note 2 2 2 4 13 3" xfId="21547"/>
    <cellStyle name="Note 2 2 2 4 13 4" xfId="21548"/>
    <cellStyle name="Note 2 2 2 4 13 5" xfId="21549"/>
    <cellStyle name="Note 2 2 2 4 14" xfId="21550"/>
    <cellStyle name="Note 2 2 2 4 14 2" xfId="21551"/>
    <cellStyle name="Note 2 2 2 4 14 3" xfId="21552"/>
    <cellStyle name="Note 2 2 2 4 14 4" xfId="21553"/>
    <cellStyle name="Note 2 2 2 4 14 5" xfId="21554"/>
    <cellStyle name="Note 2 2 2 4 15" xfId="21555"/>
    <cellStyle name="Note 2 2 2 4 15 2" xfId="21556"/>
    <cellStyle name="Note 2 2 2 4 15 3" xfId="21557"/>
    <cellStyle name="Note 2 2 2 4 15 4" xfId="21558"/>
    <cellStyle name="Note 2 2 2 4 15 5" xfId="21559"/>
    <cellStyle name="Note 2 2 2 4 16" xfId="21560"/>
    <cellStyle name="Note 2 2 2 4 16 2" xfId="21561"/>
    <cellStyle name="Note 2 2 2 4 16 3" xfId="21562"/>
    <cellStyle name="Note 2 2 2 4 16 4" xfId="21563"/>
    <cellStyle name="Note 2 2 2 4 16 5" xfId="21564"/>
    <cellStyle name="Note 2 2 2 4 17" xfId="21565"/>
    <cellStyle name="Note 2 2 2 4 17 2" xfId="21566"/>
    <cellStyle name="Note 2 2 2 4 17 3" xfId="21567"/>
    <cellStyle name="Note 2 2 2 4 17 4" xfId="21568"/>
    <cellStyle name="Note 2 2 2 4 17 5" xfId="21569"/>
    <cellStyle name="Note 2 2 2 4 18" xfId="21570"/>
    <cellStyle name="Note 2 2 2 4 2" xfId="21571"/>
    <cellStyle name="Note 2 2 2 4 2 2" xfId="21572"/>
    <cellStyle name="Note 2 2 2 4 2 2 2" xfId="21573"/>
    <cellStyle name="Note 2 2 2 4 2 2 3" xfId="21574"/>
    <cellStyle name="Note 2 2 2 4 2 2 4" xfId="21575"/>
    <cellStyle name="Note 2 2 2 4 2 2 5" xfId="21576"/>
    <cellStyle name="Note 2 2 2 4 2 2 6" xfId="21577"/>
    <cellStyle name="Note 2 2 2 4 2 2 7" xfId="21578"/>
    <cellStyle name="Note 2 2 2 4 2 3" xfId="21579"/>
    <cellStyle name="Note 2 2 2 4 2 4" xfId="21580"/>
    <cellStyle name="Note 2 2 2 4 2 5" xfId="21581"/>
    <cellStyle name="Note 2 2 2 4 3" xfId="21582"/>
    <cellStyle name="Note 2 2 2 4 3 2" xfId="21583"/>
    <cellStyle name="Note 2 2 2 4 3 2 2" xfId="21584"/>
    <cellStyle name="Note 2 2 2 4 3 2 3" xfId="21585"/>
    <cellStyle name="Note 2 2 2 4 3 2 4" xfId="21586"/>
    <cellStyle name="Note 2 2 2 4 3 2 5" xfId="21587"/>
    <cellStyle name="Note 2 2 2 4 3 2 6" xfId="21588"/>
    <cellStyle name="Note 2 2 2 4 3 2 7" xfId="21589"/>
    <cellStyle name="Note 2 2 2 4 3 3" xfId="21590"/>
    <cellStyle name="Note 2 2 2 4 3 4" xfId="21591"/>
    <cellStyle name="Note 2 2 2 4 3 5" xfId="21592"/>
    <cellStyle name="Note 2 2 2 4 4" xfId="21593"/>
    <cellStyle name="Note 2 2 2 4 4 2" xfId="21594"/>
    <cellStyle name="Note 2 2 2 4 4 2 2" xfId="21595"/>
    <cellStyle name="Note 2 2 2 4 4 2 3" xfId="21596"/>
    <cellStyle name="Note 2 2 2 4 4 2 4" xfId="21597"/>
    <cellStyle name="Note 2 2 2 4 4 2 5" xfId="21598"/>
    <cellStyle name="Note 2 2 2 4 4 2 6" xfId="21599"/>
    <cellStyle name="Note 2 2 2 4 4 2 7" xfId="21600"/>
    <cellStyle name="Note 2 2 2 4 4 3" xfId="21601"/>
    <cellStyle name="Note 2 2 2 4 4 4" xfId="21602"/>
    <cellStyle name="Note 2 2 2 4 4 5" xfId="21603"/>
    <cellStyle name="Note 2 2 2 4 5" xfId="21604"/>
    <cellStyle name="Note 2 2 2 4 5 2" xfId="21605"/>
    <cellStyle name="Note 2 2 2 4 5 3" xfId="21606"/>
    <cellStyle name="Note 2 2 2 4 5 4" xfId="21607"/>
    <cellStyle name="Note 2 2 2 4 5 5" xfId="21608"/>
    <cellStyle name="Note 2 2 2 4 5 6" xfId="21609"/>
    <cellStyle name="Note 2 2 2 4 5 7" xfId="21610"/>
    <cellStyle name="Note 2 2 2 4 5 8" xfId="21611"/>
    <cellStyle name="Note 2 2 2 4 6" xfId="21612"/>
    <cellStyle name="Note 2 2 2 4 6 2" xfId="21613"/>
    <cellStyle name="Note 2 2 2 4 6 3" xfId="21614"/>
    <cellStyle name="Note 2 2 2 4 6 4" xfId="21615"/>
    <cellStyle name="Note 2 2 2 4 6 5" xfId="21616"/>
    <cellStyle name="Note 2 2 2 4 6 6" xfId="21617"/>
    <cellStyle name="Note 2 2 2 4 6 7" xfId="21618"/>
    <cellStyle name="Note 2 2 2 4 7" xfId="21619"/>
    <cellStyle name="Note 2 2 2 4 7 2" xfId="21620"/>
    <cellStyle name="Note 2 2 2 4 7 3" xfId="21621"/>
    <cellStyle name="Note 2 2 2 4 7 4" xfId="21622"/>
    <cellStyle name="Note 2 2 2 4 7 5" xfId="21623"/>
    <cellStyle name="Note 2 2 2 4 8" xfId="21624"/>
    <cellStyle name="Note 2 2 2 4 8 2" xfId="21625"/>
    <cellStyle name="Note 2 2 2 4 8 3" xfId="21626"/>
    <cellStyle name="Note 2 2 2 4 8 4" xfId="21627"/>
    <cellStyle name="Note 2 2 2 4 8 5" xfId="21628"/>
    <cellStyle name="Note 2 2 2 4 9" xfId="21629"/>
    <cellStyle name="Note 2 2 2 4 9 2" xfId="21630"/>
    <cellStyle name="Note 2 2 2 4 9 3" xfId="21631"/>
    <cellStyle name="Note 2 2 2 4 9 4" xfId="21632"/>
    <cellStyle name="Note 2 2 2 4 9 5" xfId="21633"/>
    <cellStyle name="Note 2 2 2 5" xfId="21634"/>
    <cellStyle name="Note 2 2 2 5 10" xfId="21635"/>
    <cellStyle name="Note 2 2 2 5 2" xfId="21636"/>
    <cellStyle name="Note 2 2 2 5 2 2" xfId="21637"/>
    <cellStyle name="Note 2 2 2 5 2 2 2" xfId="21638"/>
    <cellStyle name="Note 2 2 2 5 2 2 3" xfId="21639"/>
    <cellStyle name="Note 2 2 2 5 2 2 4" xfId="21640"/>
    <cellStyle name="Note 2 2 2 5 2 2 5" xfId="21641"/>
    <cellStyle name="Note 2 2 2 5 2 2 6" xfId="21642"/>
    <cellStyle name="Note 2 2 2 5 2 2 7" xfId="21643"/>
    <cellStyle name="Note 2 2 2 5 2 3" xfId="21644"/>
    <cellStyle name="Note 2 2 2 5 2 4" xfId="21645"/>
    <cellStyle name="Note 2 2 2 5 3" xfId="21646"/>
    <cellStyle name="Note 2 2 2 5 3 2" xfId="21647"/>
    <cellStyle name="Note 2 2 2 5 3 2 2" xfId="21648"/>
    <cellStyle name="Note 2 2 2 5 3 2 3" xfId="21649"/>
    <cellStyle name="Note 2 2 2 5 3 2 4" xfId="21650"/>
    <cellStyle name="Note 2 2 2 5 3 2 5" xfId="21651"/>
    <cellStyle name="Note 2 2 2 5 3 2 6" xfId="21652"/>
    <cellStyle name="Note 2 2 2 5 3 2 7" xfId="21653"/>
    <cellStyle name="Note 2 2 2 5 3 3" xfId="21654"/>
    <cellStyle name="Note 2 2 2 5 3 4" xfId="21655"/>
    <cellStyle name="Note 2 2 2 5 4" xfId="21656"/>
    <cellStyle name="Note 2 2 2 5 4 2" xfId="21657"/>
    <cellStyle name="Note 2 2 2 5 4 2 2" xfId="21658"/>
    <cellStyle name="Note 2 2 2 5 4 2 3" xfId="21659"/>
    <cellStyle name="Note 2 2 2 5 4 2 4" xfId="21660"/>
    <cellStyle name="Note 2 2 2 5 4 2 5" xfId="21661"/>
    <cellStyle name="Note 2 2 2 5 4 2 6" xfId="21662"/>
    <cellStyle name="Note 2 2 2 5 4 2 7" xfId="21663"/>
    <cellStyle name="Note 2 2 2 5 4 3" xfId="21664"/>
    <cellStyle name="Note 2 2 2 5 4 4" xfId="21665"/>
    <cellStyle name="Note 2 2 2 5 5" xfId="21666"/>
    <cellStyle name="Note 2 2 2 5 5 2" xfId="21667"/>
    <cellStyle name="Note 2 2 2 5 5 3" xfId="21668"/>
    <cellStyle name="Note 2 2 2 5 5 4" xfId="21669"/>
    <cellStyle name="Note 2 2 2 5 5 5" xfId="21670"/>
    <cellStyle name="Note 2 2 2 5 5 6" xfId="21671"/>
    <cellStyle name="Note 2 2 2 5 5 7" xfId="21672"/>
    <cellStyle name="Note 2 2 2 5 5 8" xfId="21673"/>
    <cellStyle name="Note 2 2 2 5 6" xfId="21674"/>
    <cellStyle name="Note 2 2 2 5 6 2" xfId="21675"/>
    <cellStyle name="Note 2 2 2 5 6 3" xfId="21676"/>
    <cellStyle name="Note 2 2 2 5 6 4" xfId="21677"/>
    <cellStyle name="Note 2 2 2 5 6 5" xfId="21678"/>
    <cellStyle name="Note 2 2 2 5 6 6" xfId="21679"/>
    <cellStyle name="Note 2 2 2 5 6 7" xfId="21680"/>
    <cellStyle name="Note 2 2 2 5 7" xfId="21681"/>
    <cellStyle name="Note 2 2 2 5 8" xfId="21682"/>
    <cellStyle name="Note 2 2 2 5 9" xfId="21683"/>
    <cellStyle name="Note 2 2 2 6" xfId="21684"/>
    <cellStyle name="Note 2 2 2 6 2" xfId="21685"/>
    <cellStyle name="Note 2 2 2 6 2 2" xfId="21686"/>
    <cellStyle name="Note 2 2 2 6 2 3" xfId="21687"/>
    <cellStyle name="Note 2 2 2 6 2 4" xfId="21688"/>
    <cellStyle name="Note 2 2 2 6 2 5" xfId="21689"/>
    <cellStyle name="Note 2 2 2 6 2 6" xfId="21690"/>
    <cellStyle name="Note 2 2 2 6 2 7" xfId="21691"/>
    <cellStyle name="Note 2 2 2 6 3" xfId="21692"/>
    <cellStyle name="Note 2 2 2 6 4" xfId="21693"/>
    <cellStyle name="Note 2 2 2 6 5" xfId="21694"/>
    <cellStyle name="Note 2 2 2 7" xfId="21695"/>
    <cellStyle name="Note 2 2 2 7 2" xfId="21696"/>
    <cellStyle name="Note 2 2 2 7 2 2" xfId="21697"/>
    <cellStyle name="Note 2 2 2 7 2 3" xfId="21698"/>
    <cellStyle name="Note 2 2 2 7 2 4" xfId="21699"/>
    <cellStyle name="Note 2 2 2 7 2 5" xfId="21700"/>
    <cellStyle name="Note 2 2 2 7 2 6" xfId="21701"/>
    <cellStyle name="Note 2 2 2 7 2 7" xfId="21702"/>
    <cellStyle name="Note 2 2 2 7 3" xfId="21703"/>
    <cellStyle name="Note 2 2 2 7 4" xfId="21704"/>
    <cellStyle name="Note 2 2 2 7 5" xfId="21705"/>
    <cellStyle name="Note 2 2 2 8" xfId="21706"/>
    <cellStyle name="Note 2 2 2 8 2" xfId="21707"/>
    <cellStyle name="Note 2 2 2 8 2 2" xfId="21708"/>
    <cellStyle name="Note 2 2 2 8 2 3" xfId="21709"/>
    <cellStyle name="Note 2 2 2 8 2 4" xfId="21710"/>
    <cellStyle name="Note 2 2 2 8 2 5" xfId="21711"/>
    <cellStyle name="Note 2 2 2 8 2 6" xfId="21712"/>
    <cellStyle name="Note 2 2 2 8 2 7" xfId="21713"/>
    <cellStyle name="Note 2 2 2 8 3" xfId="21714"/>
    <cellStyle name="Note 2 2 2 8 4" xfId="21715"/>
    <cellStyle name="Note 2 2 2 8 5" xfId="21716"/>
    <cellStyle name="Note 2 2 2 9" xfId="21717"/>
    <cellStyle name="Note 2 2 2 9 2" xfId="21718"/>
    <cellStyle name="Note 2 2 2 9 2 2" xfId="21719"/>
    <cellStyle name="Note 2 2 2 9 2 3" xfId="21720"/>
    <cellStyle name="Note 2 2 2 9 2 4" xfId="21721"/>
    <cellStyle name="Note 2 2 2 9 2 5" xfId="21722"/>
    <cellStyle name="Note 2 2 2 9 2 6" xfId="21723"/>
    <cellStyle name="Note 2 2 2 9 2 7" xfId="21724"/>
    <cellStyle name="Note 2 2 2 9 3" xfId="21725"/>
    <cellStyle name="Note 2 2 2 9 4" xfId="21726"/>
    <cellStyle name="Note 2 2 2 9 5" xfId="21727"/>
    <cellStyle name="Note 2 2 20" xfId="21728"/>
    <cellStyle name="Note 2 2 3" xfId="21729"/>
    <cellStyle name="Note 2 2 3 10" xfId="21730"/>
    <cellStyle name="Note 2 2 3 10 2" xfId="21731"/>
    <cellStyle name="Note 2 2 3 10 3" xfId="21732"/>
    <cellStyle name="Note 2 2 3 10 4" xfId="21733"/>
    <cellStyle name="Note 2 2 3 10 5" xfId="21734"/>
    <cellStyle name="Note 2 2 3 11" xfId="21735"/>
    <cellStyle name="Note 2 2 3 11 2" xfId="21736"/>
    <cellStyle name="Note 2 2 3 11 3" xfId="21737"/>
    <cellStyle name="Note 2 2 3 11 4" xfId="21738"/>
    <cellStyle name="Note 2 2 3 11 5" xfId="21739"/>
    <cellStyle name="Note 2 2 3 12" xfId="21740"/>
    <cellStyle name="Note 2 2 3 12 2" xfId="21741"/>
    <cellStyle name="Note 2 2 3 12 3" xfId="21742"/>
    <cellStyle name="Note 2 2 3 12 4" xfId="21743"/>
    <cellStyle name="Note 2 2 3 12 5" xfId="21744"/>
    <cellStyle name="Note 2 2 3 13" xfId="21745"/>
    <cellStyle name="Note 2 2 3 13 2" xfId="21746"/>
    <cellStyle name="Note 2 2 3 13 3" xfId="21747"/>
    <cellStyle name="Note 2 2 3 13 4" xfId="21748"/>
    <cellStyle name="Note 2 2 3 13 5" xfId="21749"/>
    <cellStyle name="Note 2 2 3 14" xfId="21750"/>
    <cellStyle name="Note 2 2 3 14 2" xfId="21751"/>
    <cellStyle name="Note 2 2 3 14 3" xfId="21752"/>
    <cellStyle name="Note 2 2 3 14 4" xfId="21753"/>
    <cellStyle name="Note 2 2 3 14 5" xfId="21754"/>
    <cellStyle name="Note 2 2 3 15" xfId="21755"/>
    <cellStyle name="Note 2 2 3 15 2" xfId="21756"/>
    <cellStyle name="Note 2 2 3 15 3" xfId="21757"/>
    <cellStyle name="Note 2 2 3 15 4" xfId="21758"/>
    <cellStyle name="Note 2 2 3 15 5" xfId="21759"/>
    <cellStyle name="Note 2 2 3 16" xfId="21760"/>
    <cellStyle name="Note 2 2 3 16 2" xfId="21761"/>
    <cellStyle name="Note 2 2 3 16 3" xfId="21762"/>
    <cellStyle name="Note 2 2 3 16 4" xfId="21763"/>
    <cellStyle name="Note 2 2 3 16 5" xfId="21764"/>
    <cellStyle name="Note 2 2 3 17" xfId="21765"/>
    <cellStyle name="Note 2 2 3 17 2" xfId="21766"/>
    <cellStyle name="Note 2 2 3 17 3" xfId="21767"/>
    <cellStyle name="Note 2 2 3 17 4" xfId="21768"/>
    <cellStyle name="Note 2 2 3 17 5" xfId="21769"/>
    <cellStyle name="Note 2 2 3 18" xfId="21770"/>
    <cellStyle name="Note 2 2 3 2" xfId="21771"/>
    <cellStyle name="Note 2 2 3 2 10" xfId="21772"/>
    <cellStyle name="Note 2 2 3 2 10 2" xfId="21773"/>
    <cellStyle name="Note 2 2 3 2 10 3" xfId="21774"/>
    <cellStyle name="Note 2 2 3 2 10 4" xfId="21775"/>
    <cellStyle name="Note 2 2 3 2 10 5" xfId="21776"/>
    <cellStyle name="Note 2 2 3 2 11" xfId="21777"/>
    <cellStyle name="Note 2 2 3 2 11 2" xfId="21778"/>
    <cellStyle name="Note 2 2 3 2 11 3" xfId="21779"/>
    <cellStyle name="Note 2 2 3 2 11 4" xfId="21780"/>
    <cellStyle name="Note 2 2 3 2 11 5" xfId="21781"/>
    <cellStyle name="Note 2 2 3 2 12" xfId="21782"/>
    <cellStyle name="Note 2 2 3 2 12 2" xfId="21783"/>
    <cellStyle name="Note 2 2 3 2 12 3" xfId="21784"/>
    <cellStyle name="Note 2 2 3 2 12 4" xfId="21785"/>
    <cellStyle name="Note 2 2 3 2 12 5" xfId="21786"/>
    <cellStyle name="Note 2 2 3 2 13" xfId="21787"/>
    <cellStyle name="Note 2 2 3 2 13 2" xfId="21788"/>
    <cellStyle name="Note 2 2 3 2 13 3" xfId="21789"/>
    <cellStyle name="Note 2 2 3 2 13 4" xfId="21790"/>
    <cellStyle name="Note 2 2 3 2 13 5" xfId="21791"/>
    <cellStyle name="Note 2 2 3 2 14" xfId="21792"/>
    <cellStyle name="Note 2 2 3 2 14 2" xfId="21793"/>
    <cellStyle name="Note 2 2 3 2 14 3" xfId="21794"/>
    <cellStyle name="Note 2 2 3 2 14 4" xfId="21795"/>
    <cellStyle name="Note 2 2 3 2 14 5" xfId="21796"/>
    <cellStyle name="Note 2 2 3 2 15" xfId="21797"/>
    <cellStyle name="Note 2 2 3 2 15 2" xfId="21798"/>
    <cellStyle name="Note 2 2 3 2 15 3" xfId="21799"/>
    <cellStyle name="Note 2 2 3 2 15 4" xfId="21800"/>
    <cellStyle name="Note 2 2 3 2 15 5" xfId="21801"/>
    <cellStyle name="Note 2 2 3 2 16" xfId="21802"/>
    <cellStyle name="Note 2 2 3 2 16 2" xfId="21803"/>
    <cellStyle name="Note 2 2 3 2 16 3" xfId="21804"/>
    <cellStyle name="Note 2 2 3 2 16 4" xfId="21805"/>
    <cellStyle name="Note 2 2 3 2 16 5" xfId="21806"/>
    <cellStyle name="Note 2 2 3 2 17" xfId="21807"/>
    <cellStyle name="Note 2 2 3 2 17 2" xfId="21808"/>
    <cellStyle name="Note 2 2 3 2 17 3" xfId="21809"/>
    <cellStyle name="Note 2 2 3 2 17 4" xfId="21810"/>
    <cellStyle name="Note 2 2 3 2 17 5" xfId="21811"/>
    <cellStyle name="Note 2 2 3 2 18" xfId="21812"/>
    <cellStyle name="Note 2 2 3 2 2" xfId="21813"/>
    <cellStyle name="Note 2 2 3 2 2 2" xfId="21814"/>
    <cellStyle name="Note 2 2 3 2 2 2 2" xfId="21815"/>
    <cellStyle name="Note 2 2 3 2 2 2 3" xfId="21816"/>
    <cellStyle name="Note 2 2 3 2 2 2 4" xfId="21817"/>
    <cellStyle name="Note 2 2 3 2 2 2 5" xfId="21818"/>
    <cellStyle name="Note 2 2 3 2 2 2 6" xfId="21819"/>
    <cellStyle name="Note 2 2 3 2 2 2 7" xfId="21820"/>
    <cellStyle name="Note 2 2 3 2 2 3" xfId="21821"/>
    <cellStyle name="Note 2 2 3 2 2 4" xfId="21822"/>
    <cellStyle name="Note 2 2 3 2 2 5" xfId="21823"/>
    <cellStyle name="Note 2 2 3 2 3" xfId="21824"/>
    <cellStyle name="Note 2 2 3 2 3 2" xfId="21825"/>
    <cellStyle name="Note 2 2 3 2 3 2 2" xfId="21826"/>
    <cellStyle name="Note 2 2 3 2 3 2 3" xfId="21827"/>
    <cellStyle name="Note 2 2 3 2 3 2 4" xfId="21828"/>
    <cellStyle name="Note 2 2 3 2 3 2 5" xfId="21829"/>
    <cellStyle name="Note 2 2 3 2 3 2 6" xfId="21830"/>
    <cellStyle name="Note 2 2 3 2 3 2 7" xfId="21831"/>
    <cellStyle name="Note 2 2 3 2 3 3" xfId="21832"/>
    <cellStyle name="Note 2 2 3 2 3 4" xfId="21833"/>
    <cellStyle name="Note 2 2 3 2 3 5" xfId="21834"/>
    <cellStyle name="Note 2 2 3 2 4" xfId="21835"/>
    <cellStyle name="Note 2 2 3 2 4 2" xfId="21836"/>
    <cellStyle name="Note 2 2 3 2 4 2 2" xfId="21837"/>
    <cellStyle name="Note 2 2 3 2 4 2 3" xfId="21838"/>
    <cellStyle name="Note 2 2 3 2 4 2 4" xfId="21839"/>
    <cellStyle name="Note 2 2 3 2 4 2 5" xfId="21840"/>
    <cellStyle name="Note 2 2 3 2 4 2 6" xfId="21841"/>
    <cellStyle name="Note 2 2 3 2 4 2 7" xfId="21842"/>
    <cellStyle name="Note 2 2 3 2 4 3" xfId="21843"/>
    <cellStyle name="Note 2 2 3 2 4 4" xfId="21844"/>
    <cellStyle name="Note 2 2 3 2 4 5" xfId="21845"/>
    <cellStyle name="Note 2 2 3 2 5" xfId="21846"/>
    <cellStyle name="Note 2 2 3 2 5 2" xfId="21847"/>
    <cellStyle name="Note 2 2 3 2 5 3" xfId="21848"/>
    <cellStyle name="Note 2 2 3 2 5 4" xfId="21849"/>
    <cellStyle name="Note 2 2 3 2 5 5" xfId="21850"/>
    <cellStyle name="Note 2 2 3 2 5 6" xfId="21851"/>
    <cellStyle name="Note 2 2 3 2 5 7" xfId="21852"/>
    <cellStyle name="Note 2 2 3 2 5 8" xfId="21853"/>
    <cellStyle name="Note 2 2 3 2 6" xfId="21854"/>
    <cellStyle name="Note 2 2 3 2 6 2" xfId="21855"/>
    <cellStyle name="Note 2 2 3 2 6 3" xfId="21856"/>
    <cellStyle name="Note 2 2 3 2 6 4" xfId="21857"/>
    <cellStyle name="Note 2 2 3 2 6 5" xfId="21858"/>
    <cellStyle name="Note 2 2 3 2 6 6" xfId="21859"/>
    <cellStyle name="Note 2 2 3 2 6 7" xfId="21860"/>
    <cellStyle name="Note 2 2 3 2 7" xfId="21861"/>
    <cellStyle name="Note 2 2 3 2 7 2" xfId="21862"/>
    <cellStyle name="Note 2 2 3 2 7 3" xfId="21863"/>
    <cellStyle name="Note 2 2 3 2 7 4" xfId="21864"/>
    <cellStyle name="Note 2 2 3 2 7 5" xfId="21865"/>
    <cellStyle name="Note 2 2 3 2 8" xfId="21866"/>
    <cellStyle name="Note 2 2 3 2 8 2" xfId="21867"/>
    <cellStyle name="Note 2 2 3 2 8 3" xfId="21868"/>
    <cellStyle name="Note 2 2 3 2 8 4" xfId="21869"/>
    <cellStyle name="Note 2 2 3 2 8 5" xfId="21870"/>
    <cellStyle name="Note 2 2 3 2 9" xfId="21871"/>
    <cellStyle name="Note 2 2 3 2 9 2" xfId="21872"/>
    <cellStyle name="Note 2 2 3 2 9 3" xfId="21873"/>
    <cellStyle name="Note 2 2 3 2 9 4" xfId="21874"/>
    <cellStyle name="Note 2 2 3 2 9 5" xfId="21875"/>
    <cellStyle name="Note 2 2 3 3" xfId="21876"/>
    <cellStyle name="Note 2 2 3 3 10" xfId="21877"/>
    <cellStyle name="Note 2 2 3 3 2" xfId="21878"/>
    <cellStyle name="Note 2 2 3 3 2 2" xfId="21879"/>
    <cellStyle name="Note 2 2 3 3 2 2 2" xfId="21880"/>
    <cellStyle name="Note 2 2 3 3 2 2 3" xfId="21881"/>
    <cellStyle name="Note 2 2 3 3 2 2 4" xfId="21882"/>
    <cellStyle name="Note 2 2 3 3 2 2 5" xfId="21883"/>
    <cellStyle name="Note 2 2 3 3 2 2 6" xfId="21884"/>
    <cellStyle name="Note 2 2 3 3 2 2 7" xfId="21885"/>
    <cellStyle name="Note 2 2 3 3 2 3" xfId="21886"/>
    <cellStyle name="Note 2 2 3 3 2 4" xfId="21887"/>
    <cellStyle name="Note 2 2 3 3 3" xfId="21888"/>
    <cellStyle name="Note 2 2 3 3 3 2" xfId="21889"/>
    <cellStyle name="Note 2 2 3 3 3 2 2" xfId="21890"/>
    <cellStyle name="Note 2 2 3 3 3 2 3" xfId="21891"/>
    <cellStyle name="Note 2 2 3 3 3 2 4" xfId="21892"/>
    <cellStyle name="Note 2 2 3 3 3 2 5" xfId="21893"/>
    <cellStyle name="Note 2 2 3 3 3 2 6" xfId="21894"/>
    <cellStyle name="Note 2 2 3 3 3 2 7" xfId="21895"/>
    <cellStyle name="Note 2 2 3 3 3 3" xfId="21896"/>
    <cellStyle name="Note 2 2 3 3 3 4" xfId="21897"/>
    <cellStyle name="Note 2 2 3 3 4" xfId="21898"/>
    <cellStyle name="Note 2 2 3 3 4 2" xfId="21899"/>
    <cellStyle name="Note 2 2 3 3 4 2 2" xfId="21900"/>
    <cellStyle name="Note 2 2 3 3 4 2 3" xfId="21901"/>
    <cellStyle name="Note 2 2 3 3 4 2 4" xfId="21902"/>
    <cellStyle name="Note 2 2 3 3 4 2 5" xfId="21903"/>
    <cellStyle name="Note 2 2 3 3 4 2 6" xfId="21904"/>
    <cellStyle name="Note 2 2 3 3 4 2 7" xfId="21905"/>
    <cellStyle name="Note 2 2 3 3 4 3" xfId="21906"/>
    <cellStyle name="Note 2 2 3 3 4 4" xfId="21907"/>
    <cellStyle name="Note 2 2 3 3 5" xfId="21908"/>
    <cellStyle name="Note 2 2 3 3 5 2" xfId="21909"/>
    <cellStyle name="Note 2 2 3 3 5 3" xfId="21910"/>
    <cellStyle name="Note 2 2 3 3 5 4" xfId="21911"/>
    <cellStyle name="Note 2 2 3 3 5 5" xfId="21912"/>
    <cellStyle name="Note 2 2 3 3 5 6" xfId="21913"/>
    <cellStyle name="Note 2 2 3 3 5 7" xfId="21914"/>
    <cellStyle name="Note 2 2 3 3 5 8" xfId="21915"/>
    <cellStyle name="Note 2 2 3 3 6" xfId="21916"/>
    <cellStyle name="Note 2 2 3 3 6 2" xfId="21917"/>
    <cellStyle name="Note 2 2 3 3 6 3" xfId="21918"/>
    <cellStyle name="Note 2 2 3 3 6 4" xfId="21919"/>
    <cellStyle name="Note 2 2 3 3 6 5" xfId="21920"/>
    <cellStyle name="Note 2 2 3 3 6 6" xfId="21921"/>
    <cellStyle name="Note 2 2 3 3 6 7" xfId="21922"/>
    <cellStyle name="Note 2 2 3 3 7" xfId="21923"/>
    <cellStyle name="Note 2 2 3 3 8" xfId="21924"/>
    <cellStyle name="Note 2 2 3 3 9" xfId="21925"/>
    <cellStyle name="Note 2 2 3 4" xfId="21926"/>
    <cellStyle name="Note 2 2 3 4 2" xfId="21927"/>
    <cellStyle name="Note 2 2 3 4 2 2" xfId="21928"/>
    <cellStyle name="Note 2 2 3 4 2 3" xfId="21929"/>
    <cellStyle name="Note 2 2 3 4 2 4" xfId="21930"/>
    <cellStyle name="Note 2 2 3 4 2 5" xfId="21931"/>
    <cellStyle name="Note 2 2 3 4 2 6" xfId="21932"/>
    <cellStyle name="Note 2 2 3 4 2 7" xfId="21933"/>
    <cellStyle name="Note 2 2 3 4 3" xfId="21934"/>
    <cellStyle name="Note 2 2 3 4 4" xfId="21935"/>
    <cellStyle name="Note 2 2 3 4 5" xfId="21936"/>
    <cellStyle name="Note 2 2 3 5" xfId="21937"/>
    <cellStyle name="Note 2 2 3 5 2" xfId="21938"/>
    <cellStyle name="Note 2 2 3 5 2 2" xfId="21939"/>
    <cellStyle name="Note 2 2 3 5 2 3" xfId="21940"/>
    <cellStyle name="Note 2 2 3 5 2 4" xfId="21941"/>
    <cellStyle name="Note 2 2 3 5 2 5" xfId="21942"/>
    <cellStyle name="Note 2 2 3 5 2 6" xfId="21943"/>
    <cellStyle name="Note 2 2 3 5 2 7" xfId="21944"/>
    <cellStyle name="Note 2 2 3 5 3" xfId="21945"/>
    <cellStyle name="Note 2 2 3 5 4" xfId="21946"/>
    <cellStyle name="Note 2 2 3 5 5" xfId="21947"/>
    <cellStyle name="Note 2 2 3 6" xfId="21948"/>
    <cellStyle name="Note 2 2 3 6 2" xfId="21949"/>
    <cellStyle name="Note 2 2 3 6 2 2" xfId="21950"/>
    <cellStyle name="Note 2 2 3 6 2 3" xfId="21951"/>
    <cellStyle name="Note 2 2 3 6 2 4" xfId="21952"/>
    <cellStyle name="Note 2 2 3 6 2 5" xfId="21953"/>
    <cellStyle name="Note 2 2 3 6 2 6" xfId="21954"/>
    <cellStyle name="Note 2 2 3 6 2 7" xfId="21955"/>
    <cellStyle name="Note 2 2 3 6 3" xfId="21956"/>
    <cellStyle name="Note 2 2 3 6 4" xfId="21957"/>
    <cellStyle name="Note 2 2 3 6 5" xfId="21958"/>
    <cellStyle name="Note 2 2 3 7" xfId="21959"/>
    <cellStyle name="Note 2 2 3 7 2" xfId="21960"/>
    <cellStyle name="Note 2 2 3 7 2 2" xfId="21961"/>
    <cellStyle name="Note 2 2 3 7 2 3" xfId="21962"/>
    <cellStyle name="Note 2 2 3 7 2 4" xfId="21963"/>
    <cellStyle name="Note 2 2 3 7 2 5" xfId="21964"/>
    <cellStyle name="Note 2 2 3 7 2 6" xfId="21965"/>
    <cellStyle name="Note 2 2 3 7 2 7" xfId="21966"/>
    <cellStyle name="Note 2 2 3 7 3" xfId="21967"/>
    <cellStyle name="Note 2 2 3 7 4" xfId="21968"/>
    <cellStyle name="Note 2 2 3 7 5" xfId="21969"/>
    <cellStyle name="Note 2 2 3 8" xfId="21970"/>
    <cellStyle name="Note 2 2 3 8 2" xfId="21971"/>
    <cellStyle name="Note 2 2 3 8 3" xfId="21972"/>
    <cellStyle name="Note 2 2 3 8 4" xfId="21973"/>
    <cellStyle name="Note 2 2 3 8 5" xfId="21974"/>
    <cellStyle name="Note 2 2 3 8 6" xfId="21975"/>
    <cellStyle name="Note 2 2 3 8 7" xfId="21976"/>
    <cellStyle name="Note 2 2 3 8 8" xfId="21977"/>
    <cellStyle name="Note 2 2 3 9" xfId="21978"/>
    <cellStyle name="Note 2 2 3 9 2" xfId="21979"/>
    <cellStyle name="Note 2 2 3 9 3" xfId="21980"/>
    <cellStyle name="Note 2 2 3 9 4" xfId="21981"/>
    <cellStyle name="Note 2 2 3 9 5" xfId="21982"/>
    <cellStyle name="Note 2 2 3 9 6" xfId="21983"/>
    <cellStyle name="Note 2 2 3 9 7" xfId="21984"/>
    <cellStyle name="Note 2 2 4" xfId="21985"/>
    <cellStyle name="Note 2 2 4 10" xfId="21986"/>
    <cellStyle name="Note 2 2 4 10 2" xfId="21987"/>
    <cellStyle name="Note 2 2 4 10 3" xfId="21988"/>
    <cellStyle name="Note 2 2 4 10 4" xfId="21989"/>
    <cellStyle name="Note 2 2 4 10 5" xfId="21990"/>
    <cellStyle name="Note 2 2 4 11" xfId="21991"/>
    <cellStyle name="Note 2 2 4 11 2" xfId="21992"/>
    <cellStyle name="Note 2 2 4 11 3" xfId="21993"/>
    <cellStyle name="Note 2 2 4 11 4" xfId="21994"/>
    <cellStyle name="Note 2 2 4 11 5" xfId="21995"/>
    <cellStyle name="Note 2 2 4 12" xfId="21996"/>
    <cellStyle name="Note 2 2 4 12 2" xfId="21997"/>
    <cellStyle name="Note 2 2 4 12 3" xfId="21998"/>
    <cellStyle name="Note 2 2 4 12 4" xfId="21999"/>
    <cellStyle name="Note 2 2 4 12 5" xfId="22000"/>
    <cellStyle name="Note 2 2 4 13" xfId="22001"/>
    <cellStyle name="Note 2 2 4 13 2" xfId="22002"/>
    <cellStyle name="Note 2 2 4 13 3" xfId="22003"/>
    <cellStyle name="Note 2 2 4 13 4" xfId="22004"/>
    <cellStyle name="Note 2 2 4 13 5" xfId="22005"/>
    <cellStyle name="Note 2 2 4 14" xfId="22006"/>
    <cellStyle name="Note 2 2 4 14 2" xfId="22007"/>
    <cellStyle name="Note 2 2 4 14 3" xfId="22008"/>
    <cellStyle name="Note 2 2 4 14 4" xfId="22009"/>
    <cellStyle name="Note 2 2 4 14 5" xfId="22010"/>
    <cellStyle name="Note 2 2 4 15" xfId="22011"/>
    <cellStyle name="Note 2 2 4 15 2" xfId="22012"/>
    <cellStyle name="Note 2 2 4 15 3" xfId="22013"/>
    <cellStyle name="Note 2 2 4 15 4" xfId="22014"/>
    <cellStyle name="Note 2 2 4 15 5" xfId="22015"/>
    <cellStyle name="Note 2 2 4 16" xfId="22016"/>
    <cellStyle name="Note 2 2 4 16 2" xfId="22017"/>
    <cellStyle name="Note 2 2 4 16 3" xfId="22018"/>
    <cellStyle name="Note 2 2 4 16 4" xfId="22019"/>
    <cellStyle name="Note 2 2 4 16 5" xfId="22020"/>
    <cellStyle name="Note 2 2 4 17" xfId="22021"/>
    <cellStyle name="Note 2 2 4 17 2" xfId="22022"/>
    <cellStyle name="Note 2 2 4 17 3" xfId="22023"/>
    <cellStyle name="Note 2 2 4 17 4" xfId="22024"/>
    <cellStyle name="Note 2 2 4 17 5" xfId="22025"/>
    <cellStyle name="Note 2 2 4 18" xfId="22026"/>
    <cellStyle name="Note 2 2 4 2" xfId="22027"/>
    <cellStyle name="Note 2 2 4 2 10" xfId="22028"/>
    <cellStyle name="Note 2 2 4 2 10 2" xfId="22029"/>
    <cellStyle name="Note 2 2 4 2 10 3" xfId="22030"/>
    <cellStyle name="Note 2 2 4 2 10 4" xfId="22031"/>
    <cellStyle name="Note 2 2 4 2 10 5" xfId="22032"/>
    <cellStyle name="Note 2 2 4 2 11" xfId="22033"/>
    <cellStyle name="Note 2 2 4 2 11 2" xfId="22034"/>
    <cellStyle name="Note 2 2 4 2 11 3" xfId="22035"/>
    <cellStyle name="Note 2 2 4 2 11 4" xfId="22036"/>
    <cellStyle name="Note 2 2 4 2 11 5" xfId="22037"/>
    <cellStyle name="Note 2 2 4 2 12" xfId="22038"/>
    <cellStyle name="Note 2 2 4 2 12 2" xfId="22039"/>
    <cellStyle name="Note 2 2 4 2 12 3" xfId="22040"/>
    <cellStyle name="Note 2 2 4 2 12 4" xfId="22041"/>
    <cellStyle name="Note 2 2 4 2 12 5" xfId="22042"/>
    <cellStyle name="Note 2 2 4 2 13" xfId="22043"/>
    <cellStyle name="Note 2 2 4 2 13 2" xfId="22044"/>
    <cellStyle name="Note 2 2 4 2 13 3" xfId="22045"/>
    <cellStyle name="Note 2 2 4 2 13 4" xfId="22046"/>
    <cellStyle name="Note 2 2 4 2 13 5" xfId="22047"/>
    <cellStyle name="Note 2 2 4 2 14" xfId="22048"/>
    <cellStyle name="Note 2 2 4 2 14 2" xfId="22049"/>
    <cellStyle name="Note 2 2 4 2 14 3" xfId="22050"/>
    <cellStyle name="Note 2 2 4 2 14 4" xfId="22051"/>
    <cellStyle name="Note 2 2 4 2 14 5" xfId="22052"/>
    <cellStyle name="Note 2 2 4 2 15" xfId="22053"/>
    <cellStyle name="Note 2 2 4 2 15 2" xfId="22054"/>
    <cellStyle name="Note 2 2 4 2 15 3" xfId="22055"/>
    <cellStyle name="Note 2 2 4 2 15 4" xfId="22056"/>
    <cellStyle name="Note 2 2 4 2 15 5" xfId="22057"/>
    <cellStyle name="Note 2 2 4 2 16" xfId="22058"/>
    <cellStyle name="Note 2 2 4 2 16 2" xfId="22059"/>
    <cellStyle name="Note 2 2 4 2 16 3" xfId="22060"/>
    <cellStyle name="Note 2 2 4 2 16 4" xfId="22061"/>
    <cellStyle name="Note 2 2 4 2 16 5" xfId="22062"/>
    <cellStyle name="Note 2 2 4 2 17" xfId="22063"/>
    <cellStyle name="Note 2 2 4 2 17 2" xfId="22064"/>
    <cellStyle name="Note 2 2 4 2 17 3" xfId="22065"/>
    <cellStyle name="Note 2 2 4 2 17 4" xfId="22066"/>
    <cellStyle name="Note 2 2 4 2 17 5" xfId="22067"/>
    <cellStyle name="Note 2 2 4 2 18" xfId="22068"/>
    <cellStyle name="Note 2 2 4 2 2" xfId="22069"/>
    <cellStyle name="Note 2 2 4 2 2 2" xfId="22070"/>
    <cellStyle name="Note 2 2 4 2 2 2 2" xfId="22071"/>
    <cellStyle name="Note 2 2 4 2 2 2 3" xfId="22072"/>
    <cellStyle name="Note 2 2 4 2 2 2 4" xfId="22073"/>
    <cellStyle name="Note 2 2 4 2 2 2 5" xfId="22074"/>
    <cellStyle name="Note 2 2 4 2 2 2 6" xfId="22075"/>
    <cellStyle name="Note 2 2 4 2 2 2 7" xfId="22076"/>
    <cellStyle name="Note 2 2 4 2 2 3" xfId="22077"/>
    <cellStyle name="Note 2 2 4 2 2 4" xfId="22078"/>
    <cellStyle name="Note 2 2 4 2 2 5" xfId="22079"/>
    <cellStyle name="Note 2 2 4 2 3" xfId="22080"/>
    <cellStyle name="Note 2 2 4 2 3 2" xfId="22081"/>
    <cellStyle name="Note 2 2 4 2 3 2 2" xfId="22082"/>
    <cellStyle name="Note 2 2 4 2 3 2 3" xfId="22083"/>
    <cellStyle name="Note 2 2 4 2 3 2 4" xfId="22084"/>
    <cellStyle name="Note 2 2 4 2 3 2 5" xfId="22085"/>
    <cellStyle name="Note 2 2 4 2 3 2 6" xfId="22086"/>
    <cellStyle name="Note 2 2 4 2 3 2 7" xfId="22087"/>
    <cellStyle name="Note 2 2 4 2 3 3" xfId="22088"/>
    <cellStyle name="Note 2 2 4 2 3 4" xfId="22089"/>
    <cellStyle name="Note 2 2 4 2 3 5" xfId="22090"/>
    <cellStyle name="Note 2 2 4 2 4" xfId="22091"/>
    <cellStyle name="Note 2 2 4 2 4 2" xfId="22092"/>
    <cellStyle name="Note 2 2 4 2 4 2 2" xfId="22093"/>
    <cellStyle name="Note 2 2 4 2 4 2 3" xfId="22094"/>
    <cellStyle name="Note 2 2 4 2 4 2 4" xfId="22095"/>
    <cellStyle name="Note 2 2 4 2 4 2 5" xfId="22096"/>
    <cellStyle name="Note 2 2 4 2 4 2 6" xfId="22097"/>
    <cellStyle name="Note 2 2 4 2 4 2 7" xfId="22098"/>
    <cellStyle name="Note 2 2 4 2 4 3" xfId="22099"/>
    <cellStyle name="Note 2 2 4 2 4 4" xfId="22100"/>
    <cellStyle name="Note 2 2 4 2 4 5" xfId="22101"/>
    <cellStyle name="Note 2 2 4 2 5" xfId="22102"/>
    <cellStyle name="Note 2 2 4 2 5 2" xfId="22103"/>
    <cellStyle name="Note 2 2 4 2 5 3" xfId="22104"/>
    <cellStyle name="Note 2 2 4 2 5 4" xfId="22105"/>
    <cellStyle name="Note 2 2 4 2 5 5" xfId="22106"/>
    <cellStyle name="Note 2 2 4 2 5 6" xfId="22107"/>
    <cellStyle name="Note 2 2 4 2 5 7" xfId="22108"/>
    <cellStyle name="Note 2 2 4 2 5 8" xfId="22109"/>
    <cellStyle name="Note 2 2 4 2 6" xfId="22110"/>
    <cellStyle name="Note 2 2 4 2 6 2" xfId="22111"/>
    <cellStyle name="Note 2 2 4 2 6 3" xfId="22112"/>
    <cellStyle name="Note 2 2 4 2 6 4" xfId="22113"/>
    <cellStyle name="Note 2 2 4 2 6 5" xfId="22114"/>
    <cellStyle name="Note 2 2 4 2 6 6" xfId="22115"/>
    <cellStyle name="Note 2 2 4 2 6 7" xfId="22116"/>
    <cellStyle name="Note 2 2 4 2 7" xfId="22117"/>
    <cellStyle name="Note 2 2 4 2 7 2" xfId="22118"/>
    <cellStyle name="Note 2 2 4 2 7 3" xfId="22119"/>
    <cellStyle name="Note 2 2 4 2 7 4" xfId="22120"/>
    <cellStyle name="Note 2 2 4 2 7 5" xfId="22121"/>
    <cellStyle name="Note 2 2 4 2 8" xfId="22122"/>
    <cellStyle name="Note 2 2 4 2 8 2" xfId="22123"/>
    <cellStyle name="Note 2 2 4 2 8 3" xfId="22124"/>
    <cellStyle name="Note 2 2 4 2 8 4" xfId="22125"/>
    <cellStyle name="Note 2 2 4 2 8 5" xfId="22126"/>
    <cellStyle name="Note 2 2 4 2 9" xfId="22127"/>
    <cellStyle name="Note 2 2 4 2 9 2" xfId="22128"/>
    <cellStyle name="Note 2 2 4 2 9 3" xfId="22129"/>
    <cellStyle name="Note 2 2 4 2 9 4" xfId="22130"/>
    <cellStyle name="Note 2 2 4 2 9 5" xfId="22131"/>
    <cellStyle name="Note 2 2 4 3" xfId="22132"/>
    <cellStyle name="Note 2 2 4 3 10" xfId="22133"/>
    <cellStyle name="Note 2 2 4 3 2" xfId="22134"/>
    <cellStyle name="Note 2 2 4 3 2 2" xfId="22135"/>
    <cellStyle name="Note 2 2 4 3 2 2 2" xfId="22136"/>
    <cellStyle name="Note 2 2 4 3 2 2 3" xfId="22137"/>
    <cellStyle name="Note 2 2 4 3 2 2 4" xfId="22138"/>
    <cellStyle name="Note 2 2 4 3 2 2 5" xfId="22139"/>
    <cellStyle name="Note 2 2 4 3 2 2 6" xfId="22140"/>
    <cellStyle name="Note 2 2 4 3 2 2 7" xfId="22141"/>
    <cellStyle name="Note 2 2 4 3 2 3" xfId="22142"/>
    <cellStyle name="Note 2 2 4 3 2 4" xfId="22143"/>
    <cellStyle name="Note 2 2 4 3 3" xfId="22144"/>
    <cellStyle name="Note 2 2 4 3 3 2" xfId="22145"/>
    <cellStyle name="Note 2 2 4 3 3 2 2" xfId="22146"/>
    <cellStyle name="Note 2 2 4 3 3 2 3" xfId="22147"/>
    <cellStyle name="Note 2 2 4 3 3 2 4" xfId="22148"/>
    <cellStyle name="Note 2 2 4 3 3 2 5" xfId="22149"/>
    <cellStyle name="Note 2 2 4 3 3 2 6" xfId="22150"/>
    <cellStyle name="Note 2 2 4 3 3 2 7" xfId="22151"/>
    <cellStyle name="Note 2 2 4 3 3 3" xfId="22152"/>
    <cellStyle name="Note 2 2 4 3 3 4" xfId="22153"/>
    <cellStyle name="Note 2 2 4 3 4" xfId="22154"/>
    <cellStyle name="Note 2 2 4 3 4 2" xfId="22155"/>
    <cellStyle name="Note 2 2 4 3 4 2 2" xfId="22156"/>
    <cellStyle name="Note 2 2 4 3 4 2 3" xfId="22157"/>
    <cellStyle name="Note 2 2 4 3 4 2 4" xfId="22158"/>
    <cellStyle name="Note 2 2 4 3 4 2 5" xfId="22159"/>
    <cellStyle name="Note 2 2 4 3 4 2 6" xfId="22160"/>
    <cellStyle name="Note 2 2 4 3 4 2 7" xfId="22161"/>
    <cellStyle name="Note 2 2 4 3 4 3" xfId="22162"/>
    <cellStyle name="Note 2 2 4 3 4 4" xfId="22163"/>
    <cellStyle name="Note 2 2 4 3 5" xfId="22164"/>
    <cellStyle name="Note 2 2 4 3 5 2" xfId="22165"/>
    <cellStyle name="Note 2 2 4 3 5 3" xfId="22166"/>
    <cellStyle name="Note 2 2 4 3 5 4" xfId="22167"/>
    <cellStyle name="Note 2 2 4 3 5 5" xfId="22168"/>
    <cellStyle name="Note 2 2 4 3 5 6" xfId="22169"/>
    <cellStyle name="Note 2 2 4 3 5 7" xfId="22170"/>
    <cellStyle name="Note 2 2 4 3 5 8" xfId="22171"/>
    <cellStyle name="Note 2 2 4 3 6" xfId="22172"/>
    <cellStyle name="Note 2 2 4 3 6 2" xfId="22173"/>
    <cellStyle name="Note 2 2 4 3 6 3" xfId="22174"/>
    <cellStyle name="Note 2 2 4 3 6 4" xfId="22175"/>
    <cellStyle name="Note 2 2 4 3 6 5" xfId="22176"/>
    <cellStyle name="Note 2 2 4 3 6 6" xfId="22177"/>
    <cellStyle name="Note 2 2 4 3 6 7" xfId="22178"/>
    <cellStyle name="Note 2 2 4 3 7" xfId="22179"/>
    <cellStyle name="Note 2 2 4 3 8" xfId="22180"/>
    <cellStyle name="Note 2 2 4 3 9" xfId="22181"/>
    <cellStyle name="Note 2 2 4 4" xfId="22182"/>
    <cellStyle name="Note 2 2 4 4 2" xfId="22183"/>
    <cellStyle name="Note 2 2 4 4 2 2" xfId="22184"/>
    <cellStyle name="Note 2 2 4 4 2 3" xfId="22185"/>
    <cellStyle name="Note 2 2 4 4 2 4" xfId="22186"/>
    <cellStyle name="Note 2 2 4 4 2 5" xfId="22187"/>
    <cellStyle name="Note 2 2 4 4 2 6" xfId="22188"/>
    <cellStyle name="Note 2 2 4 4 2 7" xfId="22189"/>
    <cellStyle name="Note 2 2 4 4 3" xfId="22190"/>
    <cellStyle name="Note 2 2 4 4 4" xfId="22191"/>
    <cellStyle name="Note 2 2 4 4 5" xfId="22192"/>
    <cellStyle name="Note 2 2 4 5" xfId="22193"/>
    <cellStyle name="Note 2 2 4 5 2" xfId="22194"/>
    <cellStyle name="Note 2 2 4 5 2 2" xfId="22195"/>
    <cellStyle name="Note 2 2 4 5 2 3" xfId="22196"/>
    <cellStyle name="Note 2 2 4 5 2 4" xfId="22197"/>
    <cellStyle name="Note 2 2 4 5 2 5" xfId="22198"/>
    <cellStyle name="Note 2 2 4 5 2 6" xfId="22199"/>
    <cellStyle name="Note 2 2 4 5 2 7" xfId="22200"/>
    <cellStyle name="Note 2 2 4 5 3" xfId="22201"/>
    <cellStyle name="Note 2 2 4 5 4" xfId="22202"/>
    <cellStyle name="Note 2 2 4 5 5" xfId="22203"/>
    <cellStyle name="Note 2 2 4 6" xfId="22204"/>
    <cellStyle name="Note 2 2 4 6 2" xfId="22205"/>
    <cellStyle name="Note 2 2 4 6 2 2" xfId="22206"/>
    <cellStyle name="Note 2 2 4 6 2 3" xfId="22207"/>
    <cellStyle name="Note 2 2 4 6 2 4" xfId="22208"/>
    <cellStyle name="Note 2 2 4 6 2 5" xfId="22209"/>
    <cellStyle name="Note 2 2 4 6 2 6" xfId="22210"/>
    <cellStyle name="Note 2 2 4 6 2 7" xfId="22211"/>
    <cellStyle name="Note 2 2 4 6 3" xfId="22212"/>
    <cellStyle name="Note 2 2 4 6 4" xfId="22213"/>
    <cellStyle name="Note 2 2 4 6 5" xfId="22214"/>
    <cellStyle name="Note 2 2 4 7" xfId="22215"/>
    <cellStyle name="Note 2 2 4 7 2" xfId="22216"/>
    <cellStyle name="Note 2 2 4 7 2 2" xfId="22217"/>
    <cellStyle name="Note 2 2 4 7 2 3" xfId="22218"/>
    <cellStyle name="Note 2 2 4 7 2 4" xfId="22219"/>
    <cellStyle name="Note 2 2 4 7 2 5" xfId="22220"/>
    <cellStyle name="Note 2 2 4 7 2 6" xfId="22221"/>
    <cellStyle name="Note 2 2 4 7 2 7" xfId="22222"/>
    <cellStyle name="Note 2 2 4 7 3" xfId="22223"/>
    <cellStyle name="Note 2 2 4 7 4" xfId="22224"/>
    <cellStyle name="Note 2 2 4 7 5" xfId="22225"/>
    <cellStyle name="Note 2 2 4 8" xfId="22226"/>
    <cellStyle name="Note 2 2 4 8 2" xfId="22227"/>
    <cellStyle name="Note 2 2 4 8 3" xfId="22228"/>
    <cellStyle name="Note 2 2 4 8 4" xfId="22229"/>
    <cellStyle name="Note 2 2 4 8 5" xfId="22230"/>
    <cellStyle name="Note 2 2 4 8 6" xfId="22231"/>
    <cellStyle name="Note 2 2 4 8 7" xfId="22232"/>
    <cellStyle name="Note 2 2 4 8 8" xfId="22233"/>
    <cellStyle name="Note 2 2 4 9" xfId="22234"/>
    <cellStyle name="Note 2 2 4 9 2" xfId="22235"/>
    <cellStyle name="Note 2 2 4 9 3" xfId="22236"/>
    <cellStyle name="Note 2 2 4 9 4" xfId="22237"/>
    <cellStyle name="Note 2 2 4 9 5" xfId="22238"/>
    <cellStyle name="Note 2 2 4 9 6" xfId="22239"/>
    <cellStyle name="Note 2 2 4 9 7" xfId="22240"/>
    <cellStyle name="Note 2 2 5" xfId="22241"/>
    <cellStyle name="Note 2 2 5 10" xfId="22242"/>
    <cellStyle name="Note 2 2 5 10 2" xfId="22243"/>
    <cellStyle name="Note 2 2 5 10 3" xfId="22244"/>
    <cellStyle name="Note 2 2 5 10 4" xfId="22245"/>
    <cellStyle name="Note 2 2 5 10 5" xfId="22246"/>
    <cellStyle name="Note 2 2 5 11" xfId="22247"/>
    <cellStyle name="Note 2 2 5 11 2" xfId="22248"/>
    <cellStyle name="Note 2 2 5 11 3" xfId="22249"/>
    <cellStyle name="Note 2 2 5 11 4" xfId="22250"/>
    <cellStyle name="Note 2 2 5 11 5" xfId="22251"/>
    <cellStyle name="Note 2 2 5 12" xfId="22252"/>
    <cellStyle name="Note 2 2 5 12 2" xfId="22253"/>
    <cellStyle name="Note 2 2 5 12 3" xfId="22254"/>
    <cellStyle name="Note 2 2 5 12 4" xfId="22255"/>
    <cellStyle name="Note 2 2 5 12 5" xfId="22256"/>
    <cellStyle name="Note 2 2 5 13" xfId="22257"/>
    <cellStyle name="Note 2 2 5 13 2" xfId="22258"/>
    <cellStyle name="Note 2 2 5 13 3" xfId="22259"/>
    <cellStyle name="Note 2 2 5 13 4" xfId="22260"/>
    <cellStyle name="Note 2 2 5 13 5" xfId="22261"/>
    <cellStyle name="Note 2 2 5 14" xfId="22262"/>
    <cellStyle name="Note 2 2 5 14 2" xfId="22263"/>
    <cellStyle name="Note 2 2 5 14 3" xfId="22264"/>
    <cellStyle name="Note 2 2 5 14 4" xfId="22265"/>
    <cellStyle name="Note 2 2 5 14 5" xfId="22266"/>
    <cellStyle name="Note 2 2 5 15" xfId="22267"/>
    <cellStyle name="Note 2 2 5 15 2" xfId="22268"/>
    <cellStyle name="Note 2 2 5 15 3" xfId="22269"/>
    <cellStyle name="Note 2 2 5 15 4" xfId="22270"/>
    <cellStyle name="Note 2 2 5 15 5" xfId="22271"/>
    <cellStyle name="Note 2 2 5 16" xfId="22272"/>
    <cellStyle name="Note 2 2 5 16 2" xfId="22273"/>
    <cellStyle name="Note 2 2 5 16 3" xfId="22274"/>
    <cellStyle name="Note 2 2 5 16 4" xfId="22275"/>
    <cellStyle name="Note 2 2 5 16 5" xfId="22276"/>
    <cellStyle name="Note 2 2 5 17" xfId="22277"/>
    <cellStyle name="Note 2 2 5 17 2" xfId="22278"/>
    <cellStyle name="Note 2 2 5 17 3" xfId="22279"/>
    <cellStyle name="Note 2 2 5 17 4" xfId="22280"/>
    <cellStyle name="Note 2 2 5 17 5" xfId="22281"/>
    <cellStyle name="Note 2 2 5 18" xfId="22282"/>
    <cellStyle name="Note 2 2 5 2" xfId="22283"/>
    <cellStyle name="Note 2 2 5 2 2" xfId="22284"/>
    <cellStyle name="Note 2 2 5 2 2 2" xfId="22285"/>
    <cellStyle name="Note 2 2 5 2 2 3" xfId="22286"/>
    <cellStyle name="Note 2 2 5 2 2 4" xfId="22287"/>
    <cellStyle name="Note 2 2 5 2 2 5" xfId="22288"/>
    <cellStyle name="Note 2 2 5 2 2 6" xfId="22289"/>
    <cellStyle name="Note 2 2 5 2 2 7" xfId="22290"/>
    <cellStyle name="Note 2 2 5 2 3" xfId="22291"/>
    <cellStyle name="Note 2 2 5 2 4" xfId="22292"/>
    <cellStyle name="Note 2 2 5 2 5" xfId="22293"/>
    <cellStyle name="Note 2 2 5 3" xfId="22294"/>
    <cellStyle name="Note 2 2 5 3 2" xfId="22295"/>
    <cellStyle name="Note 2 2 5 3 2 2" xfId="22296"/>
    <cellStyle name="Note 2 2 5 3 2 3" xfId="22297"/>
    <cellStyle name="Note 2 2 5 3 2 4" xfId="22298"/>
    <cellStyle name="Note 2 2 5 3 2 5" xfId="22299"/>
    <cellStyle name="Note 2 2 5 3 2 6" xfId="22300"/>
    <cellStyle name="Note 2 2 5 3 2 7" xfId="22301"/>
    <cellStyle name="Note 2 2 5 3 3" xfId="22302"/>
    <cellStyle name="Note 2 2 5 3 4" xfId="22303"/>
    <cellStyle name="Note 2 2 5 3 5" xfId="22304"/>
    <cellStyle name="Note 2 2 5 4" xfId="22305"/>
    <cellStyle name="Note 2 2 5 4 2" xfId="22306"/>
    <cellStyle name="Note 2 2 5 4 2 2" xfId="22307"/>
    <cellStyle name="Note 2 2 5 4 2 3" xfId="22308"/>
    <cellStyle name="Note 2 2 5 4 2 4" xfId="22309"/>
    <cellStyle name="Note 2 2 5 4 2 5" xfId="22310"/>
    <cellStyle name="Note 2 2 5 4 2 6" xfId="22311"/>
    <cellStyle name="Note 2 2 5 4 2 7" xfId="22312"/>
    <cellStyle name="Note 2 2 5 4 3" xfId="22313"/>
    <cellStyle name="Note 2 2 5 4 4" xfId="22314"/>
    <cellStyle name="Note 2 2 5 4 5" xfId="22315"/>
    <cellStyle name="Note 2 2 5 5" xfId="22316"/>
    <cellStyle name="Note 2 2 5 5 2" xfId="22317"/>
    <cellStyle name="Note 2 2 5 5 3" xfId="22318"/>
    <cellStyle name="Note 2 2 5 5 4" xfId="22319"/>
    <cellStyle name="Note 2 2 5 5 5" xfId="22320"/>
    <cellStyle name="Note 2 2 5 5 6" xfId="22321"/>
    <cellStyle name="Note 2 2 5 5 7" xfId="22322"/>
    <cellStyle name="Note 2 2 5 5 8" xfId="22323"/>
    <cellStyle name="Note 2 2 5 6" xfId="22324"/>
    <cellStyle name="Note 2 2 5 6 2" xfId="22325"/>
    <cellStyle name="Note 2 2 5 6 3" xfId="22326"/>
    <cellStyle name="Note 2 2 5 6 4" xfId="22327"/>
    <cellStyle name="Note 2 2 5 6 5" xfId="22328"/>
    <cellStyle name="Note 2 2 5 6 6" xfId="22329"/>
    <cellStyle name="Note 2 2 5 6 7" xfId="22330"/>
    <cellStyle name="Note 2 2 5 7" xfId="22331"/>
    <cellStyle name="Note 2 2 5 7 2" xfId="22332"/>
    <cellStyle name="Note 2 2 5 7 3" xfId="22333"/>
    <cellStyle name="Note 2 2 5 7 4" xfId="22334"/>
    <cellStyle name="Note 2 2 5 7 5" xfId="22335"/>
    <cellStyle name="Note 2 2 5 8" xfId="22336"/>
    <cellStyle name="Note 2 2 5 8 2" xfId="22337"/>
    <cellStyle name="Note 2 2 5 8 3" xfId="22338"/>
    <cellStyle name="Note 2 2 5 8 4" xfId="22339"/>
    <cellStyle name="Note 2 2 5 8 5" xfId="22340"/>
    <cellStyle name="Note 2 2 5 9" xfId="22341"/>
    <cellStyle name="Note 2 2 5 9 2" xfId="22342"/>
    <cellStyle name="Note 2 2 5 9 3" xfId="22343"/>
    <cellStyle name="Note 2 2 5 9 4" xfId="22344"/>
    <cellStyle name="Note 2 2 5 9 5" xfId="22345"/>
    <cellStyle name="Note 2 2 6" xfId="22346"/>
    <cellStyle name="Note 2 2 6 10" xfId="22347"/>
    <cellStyle name="Note 2 2 6 2" xfId="22348"/>
    <cellStyle name="Note 2 2 6 2 2" xfId="22349"/>
    <cellStyle name="Note 2 2 6 2 2 2" xfId="22350"/>
    <cellStyle name="Note 2 2 6 2 2 3" xfId="22351"/>
    <cellStyle name="Note 2 2 6 2 2 4" xfId="22352"/>
    <cellStyle name="Note 2 2 6 2 2 5" xfId="22353"/>
    <cellStyle name="Note 2 2 6 2 2 6" xfId="22354"/>
    <cellStyle name="Note 2 2 6 2 2 7" xfId="22355"/>
    <cellStyle name="Note 2 2 6 2 3" xfId="22356"/>
    <cellStyle name="Note 2 2 6 2 4" xfId="22357"/>
    <cellStyle name="Note 2 2 6 3" xfId="22358"/>
    <cellStyle name="Note 2 2 6 3 2" xfId="22359"/>
    <cellStyle name="Note 2 2 6 3 2 2" xfId="22360"/>
    <cellStyle name="Note 2 2 6 3 2 3" xfId="22361"/>
    <cellStyle name="Note 2 2 6 3 2 4" xfId="22362"/>
    <cellStyle name="Note 2 2 6 3 2 5" xfId="22363"/>
    <cellStyle name="Note 2 2 6 3 2 6" xfId="22364"/>
    <cellStyle name="Note 2 2 6 3 2 7" xfId="22365"/>
    <cellStyle name="Note 2 2 6 3 3" xfId="22366"/>
    <cellStyle name="Note 2 2 6 3 4" xfId="22367"/>
    <cellStyle name="Note 2 2 6 4" xfId="22368"/>
    <cellStyle name="Note 2 2 6 4 2" xfId="22369"/>
    <cellStyle name="Note 2 2 6 4 2 2" xfId="22370"/>
    <cellStyle name="Note 2 2 6 4 2 3" xfId="22371"/>
    <cellStyle name="Note 2 2 6 4 2 4" xfId="22372"/>
    <cellStyle name="Note 2 2 6 4 2 5" xfId="22373"/>
    <cellStyle name="Note 2 2 6 4 2 6" xfId="22374"/>
    <cellStyle name="Note 2 2 6 4 2 7" xfId="22375"/>
    <cellStyle name="Note 2 2 6 4 3" xfId="22376"/>
    <cellStyle name="Note 2 2 6 4 4" xfId="22377"/>
    <cellStyle name="Note 2 2 6 5" xfId="22378"/>
    <cellStyle name="Note 2 2 6 5 2" xfId="22379"/>
    <cellStyle name="Note 2 2 6 5 3" xfId="22380"/>
    <cellStyle name="Note 2 2 6 5 4" xfId="22381"/>
    <cellStyle name="Note 2 2 6 5 5" xfId="22382"/>
    <cellStyle name="Note 2 2 6 5 6" xfId="22383"/>
    <cellStyle name="Note 2 2 6 5 7" xfId="22384"/>
    <cellStyle name="Note 2 2 6 5 8" xfId="22385"/>
    <cellStyle name="Note 2 2 6 6" xfId="22386"/>
    <cellStyle name="Note 2 2 6 6 2" xfId="22387"/>
    <cellStyle name="Note 2 2 6 6 3" xfId="22388"/>
    <cellStyle name="Note 2 2 6 6 4" xfId="22389"/>
    <cellStyle name="Note 2 2 6 6 5" xfId="22390"/>
    <cellStyle name="Note 2 2 6 6 6" xfId="22391"/>
    <cellStyle name="Note 2 2 6 6 7" xfId="22392"/>
    <cellStyle name="Note 2 2 6 7" xfId="22393"/>
    <cellStyle name="Note 2 2 6 8" xfId="22394"/>
    <cellStyle name="Note 2 2 6 9" xfId="22395"/>
    <cellStyle name="Note 2 2 7" xfId="22396"/>
    <cellStyle name="Note 2 2 7 2" xfId="22397"/>
    <cellStyle name="Note 2 2 7 2 2" xfId="22398"/>
    <cellStyle name="Note 2 2 7 2 3" xfId="22399"/>
    <cellStyle name="Note 2 2 7 2 4" xfId="22400"/>
    <cellStyle name="Note 2 2 7 2 5" xfId="22401"/>
    <cellStyle name="Note 2 2 7 2 6" xfId="22402"/>
    <cellStyle name="Note 2 2 7 2 7" xfId="22403"/>
    <cellStyle name="Note 2 2 7 3" xfId="22404"/>
    <cellStyle name="Note 2 2 7 4" xfId="22405"/>
    <cellStyle name="Note 2 2 7 5" xfId="22406"/>
    <cellStyle name="Note 2 2 8" xfId="22407"/>
    <cellStyle name="Note 2 2 8 2" xfId="22408"/>
    <cellStyle name="Note 2 2 8 2 2" xfId="22409"/>
    <cellStyle name="Note 2 2 8 2 3" xfId="22410"/>
    <cellStyle name="Note 2 2 8 2 4" xfId="22411"/>
    <cellStyle name="Note 2 2 8 2 5" xfId="22412"/>
    <cellStyle name="Note 2 2 8 2 6" xfId="22413"/>
    <cellStyle name="Note 2 2 8 2 7" xfId="22414"/>
    <cellStyle name="Note 2 2 8 3" xfId="22415"/>
    <cellStyle name="Note 2 2 8 4" xfId="22416"/>
    <cellStyle name="Note 2 2 8 5" xfId="22417"/>
    <cellStyle name="Note 2 2 9" xfId="22418"/>
    <cellStyle name="Note 2 2 9 2" xfId="22419"/>
    <cellStyle name="Note 2 2 9 2 2" xfId="22420"/>
    <cellStyle name="Note 2 2 9 2 3" xfId="22421"/>
    <cellStyle name="Note 2 2 9 2 4" xfId="22422"/>
    <cellStyle name="Note 2 2 9 2 5" xfId="22423"/>
    <cellStyle name="Note 2 2 9 2 6" xfId="22424"/>
    <cellStyle name="Note 2 2 9 2 7" xfId="22425"/>
    <cellStyle name="Note 2 2 9 3" xfId="22426"/>
    <cellStyle name="Note 2 2 9 4" xfId="22427"/>
    <cellStyle name="Note 2 2 9 5" xfId="22428"/>
    <cellStyle name="Note 2 20" xfId="22429"/>
    <cellStyle name="Note 2 20 2" xfId="22430"/>
    <cellStyle name="Note 2 20 3" xfId="22431"/>
    <cellStyle name="Note 2 20 4" xfId="22432"/>
    <cellStyle name="Note 2 20 5" xfId="22433"/>
    <cellStyle name="Note 2 21" xfId="22434"/>
    <cellStyle name="Note 2 22" xfId="22435"/>
    <cellStyle name="Note 2 23" xfId="22436"/>
    <cellStyle name="Note 2 24" xfId="22437"/>
    <cellStyle name="Note 2 25" xfId="22438"/>
    <cellStyle name="Note 2 3" xfId="22439"/>
    <cellStyle name="Note 2 3 10" xfId="22440"/>
    <cellStyle name="Note 2 3 10 2" xfId="22441"/>
    <cellStyle name="Note 2 3 10 2 2" xfId="22442"/>
    <cellStyle name="Note 2 3 10 2 3" xfId="22443"/>
    <cellStyle name="Note 2 3 10 2 4" xfId="22444"/>
    <cellStyle name="Note 2 3 10 2 5" xfId="22445"/>
    <cellStyle name="Note 2 3 10 2 6" xfId="22446"/>
    <cellStyle name="Note 2 3 10 2 7" xfId="22447"/>
    <cellStyle name="Note 2 3 10 3" xfId="22448"/>
    <cellStyle name="Note 2 3 10 4" xfId="22449"/>
    <cellStyle name="Note 2 3 10 5" xfId="22450"/>
    <cellStyle name="Note 2 3 11" xfId="22451"/>
    <cellStyle name="Note 2 3 11 2" xfId="22452"/>
    <cellStyle name="Note 2 3 11 3" xfId="22453"/>
    <cellStyle name="Note 2 3 11 4" xfId="22454"/>
    <cellStyle name="Note 2 3 11 5" xfId="22455"/>
    <cellStyle name="Note 2 3 11 6" xfId="22456"/>
    <cellStyle name="Note 2 3 11 7" xfId="22457"/>
    <cellStyle name="Note 2 3 11 8" xfId="22458"/>
    <cellStyle name="Note 2 3 12" xfId="22459"/>
    <cellStyle name="Note 2 3 12 2" xfId="22460"/>
    <cellStyle name="Note 2 3 12 3" xfId="22461"/>
    <cellStyle name="Note 2 3 12 4" xfId="22462"/>
    <cellStyle name="Note 2 3 12 5" xfId="22463"/>
    <cellStyle name="Note 2 3 12 6" xfId="22464"/>
    <cellStyle name="Note 2 3 12 7" xfId="22465"/>
    <cellStyle name="Note 2 3 13" xfId="22466"/>
    <cellStyle name="Note 2 3 13 2" xfId="22467"/>
    <cellStyle name="Note 2 3 13 3" xfId="22468"/>
    <cellStyle name="Note 2 3 13 4" xfId="22469"/>
    <cellStyle name="Note 2 3 13 5" xfId="22470"/>
    <cellStyle name="Note 2 3 14" xfId="22471"/>
    <cellStyle name="Note 2 3 14 2" xfId="22472"/>
    <cellStyle name="Note 2 3 14 3" xfId="22473"/>
    <cellStyle name="Note 2 3 14 4" xfId="22474"/>
    <cellStyle name="Note 2 3 14 5" xfId="22475"/>
    <cellStyle name="Note 2 3 15" xfId="22476"/>
    <cellStyle name="Note 2 3 15 2" xfId="22477"/>
    <cellStyle name="Note 2 3 15 3" xfId="22478"/>
    <cellStyle name="Note 2 3 15 4" xfId="22479"/>
    <cellStyle name="Note 2 3 15 5" xfId="22480"/>
    <cellStyle name="Note 2 3 16" xfId="22481"/>
    <cellStyle name="Note 2 3 16 2" xfId="22482"/>
    <cellStyle name="Note 2 3 16 3" xfId="22483"/>
    <cellStyle name="Note 2 3 16 4" xfId="22484"/>
    <cellStyle name="Note 2 3 16 5" xfId="22485"/>
    <cellStyle name="Note 2 3 17" xfId="22486"/>
    <cellStyle name="Note 2 3 17 2" xfId="22487"/>
    <cellStyle name="Note 2 3 17 3" xfId="22488"/>
    <cellStyle name="Note 2 3 17 4" xfId="22489"/>
    <cellStyle name="Note 2 3 17 5" xfId="22490"/>
    <cellStyle name="Note 2 3 18" xfId="22491"/>
    <cellStyle name="Note 2 3 19" xfId="22492"/>
    <cellStyle name="Note 2 3 2" xfId="22493"/>
    <cellStyle name="Note 2 3 2 10" xfId="22494"/>
    <cellStyle name="Note 2 3 2 10 2" xfId="22495"/>
    <cellStyle name="Note 2 3 2 10 3" xfId="22496"/>
    <cellStyle name="Note 2 3 2 10 4" xfId="22497"/>
    <cellStyle name="Note 2 3 2 10 5" xfId="22498"/>
    <cellStyle name="Note 2 3 2 10 6" xfId="22499"/>
    <cellStyle name="Note 2 3 2 10 7" xfId="22500"/>
    <cellStyle name="Note 2 3 2 10 8" xfId="22501"/>
    <cellStyle name="Note 2 3 2 11" xfId="22502"/>
    <cellStyle name="Note 2 3 2 11 2" xfId="22503"/>
    <cellStyle name="Note 2 3 2 11 3" xfId="22504"/>
    <cellStyle name="Note 2 3 2 11 4" xfId="22505"/>
    <cellStyle name="Note 2 3 2 11 5" xfId="22506"/>
    <cellStyle name="Note 2 3 2 11 6" xfId="22507"/>
    <cellStyle name="Note 2 3 2 11 7" xfId="22508"/>
    <cellStyle name="Note 2 3 2 12" xfId="22509"/>
    <cellStyle name="Note 2 3 2 12 2" xfId="22510"/>
    <cellStyle name="Note 2 3 2 12 3" xfId="22511"/>
    <cellStyle name="Note 2 3 2 12 4" xfId="22512"/>
    <cellStyle name="Note 2 3 2 12 5" xfId="22513"/>
    <cellStyle name="Note 2 3 2 13" xfId="22514"/>
    <cellStyle name="Note 2 3 2 13 2" xfId="22515"/>
    <cellStyle name="Note 2 3 2 13 3" xfId="22516"/>
    <cellStyle name="Note 2 3 2 13 4" xfId="22517"/>
    <cellStyle name="Note 2 3 2 13 5" xfId="22518"/>
    <cellStyle name="Note 2 3 2 14" xfId="22519"/>
    <cellStyle name="Note 2 3 2 14 2" xfId="22520"/>
    <cellStyle name="Note 2 3 2 14 3" xfId="22521"/>
    <cellStyle name="Note 2 3 2 14 4" xfId="22522"/>
    <cellStyle name="Note 2 3 2 14 5" xfId="22523"/>
    <cellStyle name="Note 2 3 2 15" xfId="22524"/>
    <cellStyle name="Note 2 3 2 15 2" xfId="22525"/>
    <cellStyle name="Note 2 3 2 15 3" xfId="22526"/>
    <cellStyle name="Note 2 3 2 15 4" xfId="22527"/>
    <cellStyle name="Note 2 3 2 15 5" xfId="22528"/>
    <cellStyle name="Note 2 3 2 16" xfId="22529"/>
    <cellStyle name="Note 2 3 2 16 2" xfId="22530"/>
    <cellStyle name="Note 2 3 2 16 3" xfId="22531"/>
    <cellStyle name="Note 2 3 2 16 4" xfId="22532"/>
    <cellStyle name="Note 2 3 2 16 5" xfId="22533"/>
    <cellStyle name="Note 2 3 2 17" xfId="22534"/>
    <cellStyle name="Note 2 3 2 18" xfId="22535"/>
    <cellStyle name="Note 2 3 2 2" xfId="22536"/>
    <cellStyle name="Note 2 3 2 2 10" xfId="22537"/>
    <cellStyle name="Note 2 3 2 2 10 2" xfId="22538"/>
    <cellStyle name="Note 2 3 2 2 10 3" xfId="22539"/>
    <cellStyle name="Note 2 3 2 2 10 4" xfId="22540"/>
    <cellStyle name="Note 2 3 2 2 10 5" xfId="22541"/>
    <cellStyle name="Note 2 3 2 2 11" xfId="22542"/>
    <cellStyle name="Note 2 3 2 2 11 2" xfId="22543"/>
    <cellStyle name="Note 2 3 2 2 11 3" xfId="22544"/>
    <cellStyle name="Note 2 3 2 2 11 4" xfId="22545"/>
    <cellStyle name="Note 2 3 2 2 11 5" xfId="22546"/>
    <cellStyle name="Note 2 3 2 2 12" xfId="22547"/>
    <cellStyle name="Note 2 3 2 2 12 2" xfId="22548"/>
    <cellStyle name="Note 2 3 2 2 12 3" xfId="22549"/>
    <cellStyle name="Note 2 3 2 2 12 4" xfId="22550"/>
    <cellStyle name="Note 2 3 2 2 12 5" xfId="22551"/>
    <cellStyle name="Note 2 3 2 2 13" xfId="22552"/>
    <cellStyle name="Note 2 3 2 2 13 2" xfId="22553"/>
    <cellStyle name="Note 2 3 2 2 13 3" xfId="22554"/>
    <cellStyle name="Note 2 3 2 2 13 4" xfId="22555"/>
    <cellStyle name="Note 2 3 2 2 13 5" xfId="22556"/>
    <cellStyle name="Note 2 3 2 2 14" xfId="22557"/>
    <cellStyle name="Note 2 3 2 2 14 2" xfId="22558"/>
    <cellStyle name="Note 2 3 2 2 14 3" xfId="22559"/>
    <cellStyle name="Note 2 3 2 2 14 4" xfId="22560"/>
    <cellStyle name="Note 2 3 2 2 14 5" xfId="22561"/>
    <cellStyle name="Note 2 3 2 2 15" xfId="22562"/>
    <cellStyle name="Note 2 3 2 2 15 2" xfId="22563"/>
    <cellStyle name="Note 2 3 2 2 15 3" xfId="22564"/>
    <cellStyle name="Note 2 3 2 2 15 4" xfId="22565"/>
    <cellStyle name="Note 2 3 2 2 15 5" xfId="22566"/>
    <cellStyle name="Note 2 3 2 2 16" xfId="22567"/>
    <cellStyle name="Note 2 3 2 2 16 2" xfId="22568"/>
    <cellStyle name="Note 2 3 2 2 16 3" xfId="22569"/>
    <cellStyle name="Note 2 3 2 2 16 4" xfId="22570"/>
    <cellStyle name="Note 2 3 2 2 16 5" xfId="22571"/>
    <cellStyle name="Note 2 3 2 2 17" xfId="22572"/>
    <cellStyle name="Note 2 3 2 2 17 2" xfId="22573"/>
    <cellStyle name="Note 2 3 2 2 17 3" xfId="22574"/>
    <cellStyle name="Note 2 3 2 2 17 4" xfId="22575"/>
    <cellStyle name="Note 2 3 2 2 17 5" xfId="22576"/>
    <cellStyle name="Note 2 3 2 2 18" xfId="22577"/>
    <cellStyle name="Note 2 3 2 2 2" xfId="22578"/>
    <cellStyle name="Note 2 3 2 2 2 10" xfId="22579"/>
    <cellStyle name="Note 2 3 2 2 2 10 2" xfId="22580"/>
    <cellStyle name="Note 2 3 2 2 2 10 3" xfId="22581"/>
    <cellStyle name="Note 2 3 2 2 2 10 4" xfId="22582"/>
    <cellStyle name="Note 2 3 2 2 2 10 5" xfId="22583"/>
    <cellStyle name="Note 2 3 2 2 2 11" xfId="22584"/>
    <cellStyle name="Note 2 3 2 2 2 11 2" xfId="22585"/>
    <cellStyle name="Note 2 3 2 2 2 11 3" xfId="22586"/>
    <cellStyle name="Note 2 3 2 2 2 11 4" xfId="22587"/>
    <cellStyle name="Note 2 3 2 2 2 11 5" xfId="22588"/>
    <cellStyle name="Note 2 3 2 2 2 12" xfId="22589"/>
    <cellStyle name="Note 2 3 2 2 2 12 2" xfId="22590"/>
    <cellStyle name="Note 2 3 2 2 2 12 3" xfId="22591"/>
    <cellStyle name="Note 2 3 2 2 2 12 4" xfId="22592"/>
    <cellStyle name="Note 2 3 2 2 2 12 5" xfId="22593"/>
    <cellStyle name="Note 2 3 2 2 2 13" xfId="22594"/>
    <cellStyle name="Note 2 3 2 2 2 13 2" xfId="22595"/>
    <cellStyle name="Note 2 3 2 2 2 13 3" xfId="22596"/>
    <cellStyle name="Note 2 3 2 2 2 13 4" xfId="22597"/>
    <cellStyle name="Note 2 3 2 2 2 13 5" xfId="22598"/>
    <cellStyle name="Note 2 3 2 2 2 14" xfId="22599"/>
    <cellStyle name="Note 2 3 2 2 2 14 2" xfId="22600"/>
    <cellStyle name="Note 2 3 2 2 2 14 3" xfId="22601"/>
    <cellStyle name="Note 2 3 2 2 2 14 4" xfId="22602"/>
    <cellStyle name="Note 2 3 2 2 2 14 5" xfId="22603"/>
    <cellStyle name="Note 2 3 2 2 2 15" xfId="22604"/>
    <cellStyle name="Note 2 3 2 2 2 15 2" xfId="22605"/>
    <cellStyle name="Note 2 3 2 2 2 15 3" xfId="22606"/>
    <cellStyle name="Note 2 3 2 2 2 15 4" xfId="22607"/>
    <cellStyle name="Note 2 3 2 2 2 15 5" xfId="22608"/>
    <cellStyle name="Note 2 3 2 2 2 16" xfId="22609"/>
    <cellStyle name="Note 2 3 2 2 2 16 2" xfId="22610"/>
    <cellStyle name="Note 2 3 2 2 2 16 3" xfId="22611"/>
    <cellStyle name="Note 2 3 2 2 2 16 4" xfId="22612"/>
    <cellStyle name="Note 2 3 2 2 2 16 5" xfId="22613"/>
    <cellStyle name="Note 2 3 2 2 2 17" xfId="22614"/>
    <cellStyle name="Note 2 3 2 2 2 17 2" xfId="22615"/>
    <cellStyle name="Note 2 3 2 2 2 17 3" xfId="22616"/>
    <cellStyle name="Note 2 3 2 2 2 17 4" xfId="22617"/>
    <cellStyle name="Note 2 3 2 2 2 17 5" xfId="22618"/>
    <cellStyle name="Note 2 3 2 2 2 18" xfId="22619"/>
    <cellStyle name="Note 2 3 2 2 2 2" xfId="22620"/>
    <cellStyle name="Note 2 3 2 2 2 2 2" xfId="22621"/>
    <cellStyle name="Note 2 3 2 2 2 2 2 2" xfId="22622"/>
    <cellStyle name="Note 2 3 2 2 2 2 2 3" xfId="22623"/>
    <cellStyle name="Note 2 3 2 2 2 2 2 4" xfId="22624"/>
    <cellStyle name="Note 2 3 2 2 2 2 2 5" xfId="22625"/>
    <cellStyle name="Note 2 3 2 2 2 2 2 6" xfId="22626"/>
    <cellStyle name="Note 2 3 2 2 2 2 2 7" xfId="22627"/>
    <cellStyle name="Note 2 3 2 2 2 2 3" xfId="22628"/>
    <cellStyle name="Note 2 3 2 2 2 2 4" xfId="22629"/>
    <cellStyle name="Note 2 3 2 2 2 2 5" xfId="22630"/>
    <cellStyle name="Note 2 3 2 2 2 3" xfId="22631"/>
    <cellStyle name="Note 2 3 2 2 2 3 2" xfId="22632"/>
    <cellStyle name="Note 2 3 2 2 2 3 2 2" xfId="22633"/>
    <cellStyle name="Note 2 3 2 2 2 3 2 3" xfId="22634"/>
    <cellStyle name="Note 2 3 2 2 2 3 2 4" xfId="22635"/>
    <cellStyle name="Note 2 3 2 2 2 3 2 5" xfId="22636"/>
    <cellStyle name="Note 2 3 2 2 2 3 2 6" xfId="22637"/>
    <cellStyle name="Note 2 3 2 2 2 3 2 7" xfId="22638"/>
    <cellStyle name="Note 2 3 2 2 2 3 3" xfId="22639"/>
    <cellStyle name="Note 2 3 2 2 2 3 4" xfId="22640"/>
    <cellStyle name="Note 2 3 2 2 2 3 5" xfId="22641"/>
    <cellStyle name="Note 2 3 2 2 2 4" xfId="22642"/>
    <cellStyle name="Note 2 3 2 2 2 4 2" xfId="22643"/>
    <cellStyle name="Note 2 3 2 2 2 4 2 2" xfId="22644"/>
    <cellStyle name="Note 2 3 2 2 2 4 2 3" xfId="22645"/>
    <cellStyle name="Note 2 3 2 2 2 4 2 4" xfId="22646"/>
    <cellStyle name="Note 2 3 2 2 2 4 2 5" xfId="22647"/>
    <cellStyle name="Note 2 3 2 2 2 4 2 6" xfId="22648"/>
    <cellStyle name="Note 2 3 2 2 2 4 2 7" xfId="22649"/>
    <cellStyle name="Note 2 3 2 2 2 4 3" xfId="22650"/>
    <cellStyle name="Note 2 3 2 2 2 4 4" xfId="22651"/>
    <cellStyle name="Note 2 3 2 2 2 4 5" xfId="22652"/>
    <cellStyle name="Note 2 3 2 2 2 5" xfId="22653"/>
    <cellStyle name="Note 2 3 2 2 2 5 2" xfId="22654"/>
    <cellStyle name="Note 2 3 2 2 2 5 3" xfId="22655"/>
    <cellStyle name="Note 2 3 2 2 2 5 4" xfId="22656"/>
    <cellStyle name="Note 2 3 2 2 2 5 5" xfId="22657"/>
    <cellStyle name="Note 2 3 2 2 2 5 6" xfId="22658"/>
    <cellStyle name="Note 2 3 2 2 2 5 7" xfId="22659"/>
    <cellStyle name="Note 2 3 2 2 2 5 8" xfId="22660"/>
    <cellStyle name="Note 2 3 2 2 2 6" xfId="22661"/>
    <cellStyle name="Note 2 3 2 2 2 6 2" xfId="22662"/>
    <cellStyle name="Note 2 3 2 2 2 6 3" xfId="22663"/>
    <cellStyle name="Note 2 3 2 2 2 6 4" xfId="22664"/>
    <cellStyle name="Note 2 3 2 2 2 6 5" xfId="22665"/>
    <cellStyle name="Note 2 3 2 2 2 6 6" xfId="22666"/>
    <cellStyle name="Note 2 3 2 2 2 6 7" xfId="22667"/>
    <cellStyle name="Note 2 3 2 2 2 7" xfId="22668"/>
    <cellStyle name="Note 2 3 2 2 2 7 2" xfId="22669"/>
    <cellStyle name="Note 2 3 2 2 2 7 3" xfId="22670"/>
    <cellStyle name="Note 2 3 2 2 2 7 4" xfId="22671"/>
    <cellStyle name="Note 2 3 2 2 2 7 5" xfId="22672"/>
    <cellStyle name="Note 2 3 2 2 2 8" xfId="22673"/>
    <cellStyle name="Note 2 3 2 2 2 8 2" xfId="22674"/>
    <cellStyle name="Note 2 3 2 2 2 8 3" xfId="22675"/>
    <cellStyle name="Note 2 3 2 2 2 8 4" xfId="22676"/>
    <cellStyle name="Note 2 3 2 2 2 8 5" xfId="22677"/>
    <cellStyle name="Note 2 3 2 2 2 9" xfId="22678"/>
    <cellStyle name="Note 2 3 2 2 2 9 2" xfId="22679"/>
    <cellStyle name="Note 2 3 2 2 2 9 3" xfId="22680"/>
    <cellStyle name="Note 2 3 2 2 2 9 4" xfId="22681"/>
    <cellStyle name="Note 2 3 2 2 2 9 5" xfId="22682"/>
    <cellStyle name="Note 2 3 2 2 3" xfId="22683"/>
    <cellStyle name="Note 2 3 2 2 3 10" xfId="22684"/>
    <cellStyle name="Note 2 3 2 2 3 2" xfId="22685"/>
    <cellStyle name="Note 2 3 2 2 3 2 2" xfId="22686"/>
    <cellStyle name="Note 2 3 2 2 3 2 2 2" xfId="22687"/>
    <cellStyle name="Note 2 3 2 2 3 2 2 3" xfId="22688"/>
    <cellStyle name="Note 2 3 2 2 3 2 2 4" xfId="22689"/>
    <cellStyle name="Note 2 3 2 2 3 2 2 5" xfId="22690"/>
    <cellStyle name="Note 2 3 2 2 3 2 2 6" xfId="22691"/>
    <cellStyle name="Note 2 3 2 2 3 2 2 7" xfId="22692"/>
    <cellStyle name="Note 2 3 2 2 3 2 3" xfId="22693"/>
    <cellStyle name="Note 2 3 2 2 3 2 4" xfId="22694"/>
    <cellStyle name="Note 2 3 2 2 3 3" xfId="22695"/>
    <cellStyle name="Note 2 3 2 2 3 3 2" xfId="22696"/>
    <cellStyle name="Note 2 3 2 2 3 3 2 2" xfId="22697"/>
    <cellStyle name="Note 2 3 2 2 3 3 2 3" xfId="22698"/>
    <cellStyle name="Note 2 3 2 2 3 3 2 4" xfId="22699"/>
    <cellStyle name="Note 2 3 2 2 3 3 2 5" xfId="22700"/>
    <cellStyle name="Note 2 3 2 2 3 3 2 6" xfId="22701"/>
    <cellStyle name="Note 2 3 2 2 3 3 2 7" xfId="22702"/>
    <cellStyle name="Note 2 3 2 2 3 3 3" xfId="22703"/>
    <cellStyle name="Note 2 3 2 2 3 3 4" xfId="22704"/>
    <cellStyle name="Note 2 3 2 2 3 4" xfId="22705"/>
    <cellStyle name="Note 2 3 2 2 3 4 2" xfId="22706"/>
    <cellStyle name="Note 2 3 2 2 3 4 2 2" xfId="22707"/>
    <cellStyle name="Note 2 3 2 2 3 4 2 3" xfId="22708"/>
    <cellStyle name="Note 2 3 2 2 3 4 2 4" xfId="22709"/>
    <cellStyle name="Note 2 3 2 2 3 4 2 5" xfId="22710"/>
    <cellStyle name="Note 2 3 2 2 3 4 2 6" xfId="22711"/>
    <cellStyle name="Note 2 3 2 2 3 4 2 7" xfId="22712"/>
    <cellStyle name="Note 2 3 2 2 3 4 3" xfId="22713"/>
    <cellStyle name="Note 2 3 2 2 3 4 4" xfId="22714"/>
    <cellStyle name="Note 2 3 2 2 3 5" xfId="22715"/>
    <cellStyle name="Note 2 3 2 2 3 5 2" xfId="22716"/>
    <cellStyle name="Note 2 3 2 2 3 5 3" xfId="22717"/>
    <cellStyle name="Note 2 3 2 2 3 5 4" xfId="22718"/>
    <cellStyle name="Note 2 3 2 2 3 5 5" xfId="22719"/>
    <cellStyle name="Note 2 3 2 2 3 5 6" xfId="22720"/>
    <cellStyle name="Note 2 3 2 2 3 5 7" xfId="22721"/>
    <cellStyle name="Note 2 3 2 2 3 5 8" xfId="22722"/>
    <cellStyle name="Note 2 3 2 2 3 6" xfId="22723"/>
    <cellStyle name="Note 2 3 2 2 3 6 2" xfId="22724"/>
    <cellStyle name="Note 2 3 2 2 3 6 3" xfId="22725"/>
    <cellStyle name="Note 2 3 2 2 3 6 4" xfId="22726"/>
    <cellStyle name="Note 2 3 2 2 3 6 5" xfId="22727"/>
    <cellStyle name="Note 2 3 2 2 3 6 6" xfId="22728"/>
    <cellStyle name="Note 2 3 2 2 3 6 7" xfId="22729"/>
    <cellStyle name="Note 2 3 2 2 3 7" xfId="22730"/>
    <cellStyle name="Note 2 3 2 2 3 8" xfId="22731"/>
    <cellStyle name="Note 2 3 2 2 3 9" xfId="22732"/>
    <cellStyle name="Note 2 3 2 2 4" xfId="22733"/>
    <cellStyle name="Note 2 3 2 2 4 2" xfId="22734"/>
    <cellStyle name="Note 2 3 2 2 4 2 2" xfId="22735"/>
    <cellStyle name="Note 2 3 2 2 4 2 3" xfId="22736"/>
    <cellStyle name="Note 2 3 2 2 4 2 4" xfId="22737"/>
    <cellStyle name="Note 2 3 2 2 4 2 5" xfId="22738"/>
    <cellStyle name="Note 2 3 2 2 4 2 6" xfId="22739"/>
    <cellStyle name="Note 2 3 2 2 4 2 7" xfId="22740"/>
    <cellStyle name="Note 2 3 2 2 4 3" xfId="22741"/>
    <cellStyle name="Note 2 3 2 2 4 4" xfId="22742"/>
    <cellStyle name="Note 2 3 2 2 4 5" xfId="22743"/>
    <cellStyle name="Note 2 3 2 2 5" xfId="22744"/>
    <cellStyle name="Note 2 3 2 2 5 2" xfId="22745"/>
    <cellStyle name="Note 2 3 2 2 5 2 2" xfId="22746"/>
    <cellStyle name="Note 2 3 2 2 5 2 3" xfId="22747"/>
    <cellStyle name="Note 2 3 2 2 5 2 4" xfId="22748"/>
    <cellStyle name="Note 2 3 2 2 5 2 5" xfId="22749"/>
    <cellStyle name="Note 2 3 2 2 5 2 6" xfId="22750"/>
    <cellStyle name="Note 2 3 2 2 5 2 7" xfId="22751"/>
    <cellStyle name="Note 2 3 2 2 5 3" xfId="22752"/>
    <cellStyle name="Note 2 3 2 2 5 4" xfId="22753"/>
    <cellStyle name="Note 2 3 2 2 5 5" xfId="22754"/>
    <cellStyle name="Note 2 3 2 2 6" xfId="22755"/>
    <cellStyle name="Note 2 3 2 2 6 2" xfId="22756"/>
    <cellStyle name="Note 2 3 2 2 6 2 2" xfId="22757"/>
    <cellStyle name="Note 2 3 2 2 6 2 3" xfId="22758"/>
    <cellStyle name="Note 2 3 2 2 6 2 4" xfId="22759"/>
    <cellStyle name="Note 2 3 2 2 6 2 5" xfId="22760"/>
    <cellStyle name="Note 2 3 2 2 6 2 6" xfId="22761"/>
    <cellStyle name="Note 2 3 2 2 6 2 7" xfId="22762"/>
    <cellStyle name="Note 2 3 2 2 6 3" xfId="22763"/>
    <cellStyle name="Note 2 3 2 2 6 4" xfId="22764"/>
    <cellStyle name="Note 2 3 2 2 6 5" xfId="22765"/>
    <cellStyle name="Note 2 3 2 2 7" xfId="22766"/>
    <cellStyle name="Note 2 3 2 2 7 2" xfId="22767"/>
    <cellStyle name="Note 2 3 2 2 7 2 2" xfId="22768"/>
    <cellStyle name="Note 2 3 2 2 7 2 3" xfId="22769"/>
    <cellStyle name="Note 2 3 2 2 7 2 4" xfId="22770"/>
    <cellStyle name="Note 2 3 2 2 7 2 5" xfId="22771"/>
    <cellStyle name="Note 2 3 2 2 7 2 6" xfId="22772"/>
    <cellStyle name="Note 2 3 2 2 7 2 7" xfId="22773"/>
    <cellStyle name="Note 2 3 2 2 7 3" xfId="22774"/>
    <cellStyle name="Note 2 3 2 2 7 4" xfId="22775"/>
    <cellStyle name="Note 2 3 2 2 7 5" xfId="22776"/>
    <cellStyle name="Note 2 3 2 2 8" xfId="22777"/>
    <cellStyle name="Note 2 3 2 2 8 2" xfId="22778"/>
    <cellStyle name="Note 2 3 2 2 8 3" xfId="22779"/>
    <cellStyle name="Note 2 3 2 2 8 4" xfId="22780"/>
    <cellStyle name="Note 2 3 2 2 8 5" xfId="22781"/>
    <cellStyle name="Note 2 3 2 2 8 6" xfId="22782"/>
    <cellStyle name="Note 2 3 2 2 8 7" xfId="22783"/>
    <cellStyle name="Note 2 3 2 2 8 8" xfId="22784"/>
    <cellStyle name="Note 2 3 2 2 9" xfId="22785"/>
    <cellStyle name="Note 2 3 2 2 9 2" xfId="22786"/>
    <cellStyle name="Note 2 3 2 2 9 3" xfId="22787"/>
    <cellStyle name="Note 2 3 2 2 9 4" xfId="22788"/>
    <cellStyle name="Note 2 3 2 2 9 5" xfId="22789"/>
    <cellStyle name="Note 2 3 2 2 9 6" xfId="22790"/>
    <cellStyle name="Note 2 3 2 2 9 7" xfId="22791"/>
    <cellStyle name="Note 2 3 2 3" xfId="22792"/>
    <cellStyle name="Note 2 3 2 3 10" xfId="22793"/>
    <cellStyle name="Note 2 3 2 3 10 2" xfId="22794"/>
    <cellStyle name="Note 2 3 2 3 10 3" xfId="22795"/>
    <cellStyle name="Note 2 3 2 3 10 4" xfId="22796"/>
    <cellStyle name="Note 2 3 2 3 10 5" xfId="22797"/>
    <cellStyle name="Note 2 3 2 3 11" xfId="22798"/>
    <cellStyle name="Note 2 3 2 3 11 2" xfId="22799"/>
    <cellStyle name="Note 2 3 2 3 11 3" xfId="22800"/>
    <cellStyle name="Note 2 3 2 3 11 4" xfId="22801"/>
    <cellStyle name="Note 2 3 2 3 11 5" xfId="22802"/>
    <cellStyle name="Note 2 3 2 3 12" xfId="22803"/>
    <cellStyle name="Note 2 3 2 3 12 2" xfId="22804"/>
    <cellStyle name="Note 2 3 2 3 12 3" xfId="22805"/>
    <cellStyle name="Note 2 3 2 3 12 4" xfId="22806"/>
    <cellStyle name="Note 2 3 2 3 12 5" xfId="22807"/>
    <cellStyle name="Note 2 3 2 3 13" xfId="22808"/>
    <cellStyle name="Note 2 3 2 3 13 2" xfId="22809"/>
    <cellStyle name="Note 2 3 2 3 13 3" xfId="22810"/>
    <cellStyle name="Note 2 3 2 3 13 4" xfId="22811"/>
    <cellStyle name="Note 2 3 2 3 13 5" xfId="22812"/>
    <cellStyle name="Note 2 3 2 3 14" xfId="22813"/>
    <cellStyle name="Note 2 3 2 3 14 2" xfId="22814"/>
    <cellStyle name="Note 2 3 2 3 14 3" xfId="22815"/>
    <cellStyle name="Note 2 3 2 3 14 4" xfId="22816"/>
    <cellStyle name="Note 2 3 2 3 14 5" xfId="22817"/>
    <cellStyle name="Note 2 3 2 3 15" xfId="22818"/>
    <cellStyle name="Note 2 3 2 3 15 2" xfId="22819"/>
    <cellStyle name="Note 2 3 2 3 15 3" xfId="22820"/>
    <cellStyle name="Note 2 3 2 3 15 4" xfId="22821"/>
    <cellStyle name="Note 2 3 2 3 15 5" xfId="22822"/>
    <cellStyle name="Note 2 3 2 3 16" xfId="22823"/>
    <cellStyle name="Note 2 3 2 3 16 2" xfId="22824"/>
    <cellStyle name="Note 2 3 2 3 16 3" xfId="22825"/>
    <cellStyle name="Note 2 3 2 3 16 4" xfId="22826"/>
    <cellStyle name="Note 2 3 2 3 16 5" xfId="22827"/>
    <cellStyle name="Note 2 3 2 3 17" xfId="22828"/>
    <cellStyle name="Note 2 3 2 3 17 2" xfId="22829"/>
    <cellStyle name="Note 2 3 2 3 17 3" xfId="22830"/>
    <cellStyle name="Note 2 3 2 3 17 4" xfId="22831"/>
    <cellStyle name="Note 2 3 2 3 17 5" xfId="22832"/>
    <cellStyle name="Note 2 3 2 3 18" xfId="22833"/>
    <cellStyle name="Note 2 3 2 3 2" xfId="22834"/>
    <cellStyle name="Note 2 3 2 3 2 10" xfId="22835"/>
    <cellStyle name="Note 2 3 2 3 2 10 2" xfId="22836"/>
    <cellStyle name="Note 2 3 2 3 2 10 3" xfId="22837"/>
    <cellStyle name="Note 2 3 2 3 2 10 4" xfId="22838"/>
    <cellStyle name="Note 2 3 2 3 2 10 5" xfId="22839"/>
    <cellStyle name="Note 2 3 2 3 2 11" xfId="22840"/>
    <cellStyle name="Note 2 3 2 3 2 11 2" xfId="22841"/>
    <cellStyle name="Note 2 3 2 3 2 11 3" xfId="22842"/>
    <cellStyle name="Note 2 3 2 3 2 11 4" xfId="22843"/>
    <cellStyle name="Note 2 3 2 3 2 11 5" xfId="22844"/>
    <cellStyle name="Note 2 3 2 3 2 12" xfId="22845"/>
    <cellStyle name="Note 2 3 2 3 2 12 2" xfId="22846"/>
    <cellStyle name="Note 2 3 2 3 2 12 3" xfId="22847"/>
    <cellStyle name="Note 2 3 2 3 2 12 4" xfId="22848"/>
    <cellStyle name="Note 2 3 2 3 2 12 5" xfId="22849"/>
    <cellStyle name="Note 2 3 2 3 2 13" xfId="22850"/>
    <cellStyle name="Note 2 3 2 3 2 13 2" xfId="22851"/>
    <cellStyle name="Note 2 3 2 3 2 13 3" xfId="22852"/>
    <cellStyle name="Note 2 3 2 3 2 13 4" xfId="22853"/>
    <cellStyle name="Note 2 3 2 3 2 13 5" xfId="22854"/>
    <cellStyle name="Note 2 3 2 3 2 14" xfId="22855"/>
    <cellStyle name="Note 2 3 2 3 2 14 2" xfId="22856"/>
    <cellStyle name="Note 2 3 2 3 2 14 3" xfId="22857"/>
    <cellStyle name="Note 2 3 2 3 2 14 4" xfId="22858"/>
    <cellStyle name="Note 2 3 2 3 2 14 5" xfId="22859"/>
    <cellStyle name="Note 2 3 2 3 2 15" xfId="22860"/>
    <cellStyle name="Note 2 3 2 3 2 15 2" xfId="22861"/>
    <cellStyle name="Note 2 3 2 3 2 15 3" xfId="22862"/>
    <cellStyle name="Note 2 3 2 3 2 15 4" xfId="22863"/>
    <cellStyle name="Note 2 3 2 3 2 15 5" xfId="22864"/>
    <cellStyle name="Note 2 3 2 3 2 16" xfId="22865"/>
    <cellStyle name="Note 2 3 2 3 2 16 2" xfId="22866"/>
    <cellStyle name="Note 2 3 2 3 2 16 3" xfId="22867"/>
    <cellStyle name="Note 2 3 2 3 2 16 4" xfId="22868"/>
    <cellStyle name="Note 2 3 2 3 2 16 5" xfId="22869"/>
    <cellStyle name="Note 2 3 2 3 2 17" xfId="22870"/>
    <cellStyle name="Note 2 3 2 3 2 17 2" xfId="22871"/>
    <cellStyle name="Note 2 3 2 3 2 17 3" xfId="22872"/>
    <cellStyle name="Note 2 3 2 3 2 17 4" xfId="22873"/>
    <cellStyle name="Note 2 3 2 3 2 17 5" xfId="22874"/>
    <cellStyle name="Note 2 3 2 3 2 18" xfId="22875"/>
    <cellStyle name="Note 2 3 2 3 2 2" xfId="22876"/>
    <cellStyle name="Note 2 3 2 3 2 2 2" xfId="22877"/>
    <cellStyle name="Note 2 3 2 3 2 2 2 2" xfId="22878"/>
    <cellStyle name="Note 2 3 2 3 2 2 2 3" xfId="22879"/>
    <cellStyle name="Note 2 3 2 3 2 2 2 4" xfId="22880"/>
    <cellStyle name="Note 2 3 2 3 2 2 2 5" xfId="22881"/>
    <cellStyle name="Note 2 3 2 3 2 2 2 6" xfId="22882"/>
    <cellStyle name="Note 2 3 2 3 2 2 2 7" xfId="22883"/>
    <cellStyle name="Note 2 3 2 3 2 2 3" xfId="22884"/>
    <cellStyle name="Note 2 3 2 3 2 2 4" xfId="22885"/>
    <cellStyle name="Note 2 3 2 3 2 2 5" xfId="22886"/>
    <cellStyle name="Note 2 3 2 3 2 3" xfId="22887"/>
    <cellStyle name="Note 2 3 2 3 2 3 2" xfId="22888"/>
    <cellStyle name="Note 2 3 2 3 2 3 2 2" xfId="22889"/>
    <cellStyle name="Note 2 3 2 3 2 3 2 3" xfId="22890"/>
    <cellStyle name="Note 2 3 2 3 2 3 2 4" xfId="22891"/>
    <cellStyle name="Note 2 3 2 3 2 3 2 5" xfId="22892"/>
    <cellStyle name="Note 2 3 2 3 2 3 2 6" xfId="22893"/>
    <cellStyle name="Note 2 3 2 3 2 3 2 7" xfId="22894"/>
    <cellStyle name="Note 2 3 2 3 2 3 3" xfId="22895"/>
    <cellStyle name="Note 2 3 2 3 2 3 4" xfId="22896"/>
    <cellStyle name="Note 2 3 2 3 2 3 5" xfId="22897"/>
    <cellStyle name="Note 2 3 2 3 2 4" xfId="22898"/>
    <cellStyle name="Note 2 3 2 3 2 4 2" xfId="22899"/>
    <cellStyle name="Note 2 3 2 3 2 4 2 2" xfId="22900"/>
    <cellStyle name="Note 2 3 2 3 2 4 2 3" xfId="22901"/>
    <cellStyle name="Note 2 3 2 3 2 4 2 4" xfId="22902"/>
    <cellStyle name="Note 2 3 2 3 2 4 2 5" xfId="22903"/>
    <cellStyle name="Note 2 3 2 3 2 4 2 6" xfId="22904"/>
    <cellStyle name="Note 2 3 2 3 2 4 2 7" xfId="22905"/>
    <cellStyle name="Note 2 3 2 3 2 4 3" xfId="22906"/>
    <cellStyle name="Note 2 3 2 3 2 4 4" xfId="22907"/>
    <cellStyle name="Note 2 3 2 3 2 4 5" xfId="22908"/>
    <cellStyle name="Note 2 3 2 3 2 5" xfId="22909"/>
    <cellStyle name="Note 2 3 2 3 2 5 2" xfId="22910"/>
    <cellStyle name="Note 2 3 2 3 2 5 3" xfId="22911"/>
    <cellStyle name="Note 2 3 2 3 2 5 4" xfId="22912"/>
    <cellStyle name="Note 2 3 2 3 2 5 5" xfId="22913"/>
    <cellStyle name="Note 2 3 2 3 2 5 6" xfId="22914"/>
    <cellStyle name="Note 2 3 2 3 2 5 7" xfId="22915"/>
    <cellStyle name="Note 2 3 2 3 2 5 8" xfId="22916"/>
    <cellStyle name="Note 2 3 2 3 2 6" xfId="22917"/>
    <cellStyle name="Note 2 3 2 3 2 6 2" xfId="22918"/>
    <cellStyle name="Note 2 3 2 3 2 6 3" xfId="22919"/>
    <cellStyle name="Note 2 3 2 3 2 6 4" xfId="22920"/>
    <cellStyle name="Note 2 3 2 3 2 6 5" xfId="22921"/>
    <cellStyle name="Note 2 3 2 3 2 6 6" xfId="22922"/>
    <cellStyle name="Note 2 3 2 3 2 6 7" xfId="22923"/>
    <cellStyle name="Note 2 3 2 3 2 7" xfId="22924"/>
    <cellStyle name="Note 2 3 2 3 2 7 2" xfId="22925"/>
    <cellStyle name="Note 2 3 2 3 2 7 3" xfId="22926"/>
    <cellStyle name="Note 2 3 2 3 2 7 4" xfId="22927"/>
    <cellStyle name="Note 2 3 2 3 2 7 5" xfId="22928"/>
    <cellStyle name="Note 2 3 2 3 2 8" xfId="22929"/>
    <cellStyle name="Note 2 3 2 3 2 8 2" xfId="22930"/>
    <cellStyle name="Note 2 3 2 3 2 8 3" xfId="22931"/>
    <cellStyle name="Note 2 3 2 3 2 8 4" xfId="22932"/>
    <cellStyle name="Note 2 3 2 3 2 8 5" xfId="22933"/>
    <cellStyle name="Note 2 3 2 3 2 9" xfId="22934"/>
    <cellStyle name="Note 2 3 2 3 2 9 2" xfId="22935"/>
    <cellStyle name="Note 2 3 2 3 2 9 3" xfId="22936"/>
    <cellStyle name="Note 2 3 2 3 2 9 4" xfId="22937"/>
    <cellStyle name="Note 2 3 2 3 2 9 5" xfId="22938"/>
    <cellStyle name="Note 2 3 2 3 3" xfId="22939"/>
    <cellStyle name="Note 2 3 2 3 3 10" xfId="22940"/>
    <cellStyle name="Note 2 3 2 3 3 2" xfId="22941"/>
    <cellStyle name="Note 2 3 2 3 3 2 2" xfId="22942"/>
    <cellStyle name="Note 2 3 2 3 3 2 2 2" xfId="22943"/>
    <cellStyle name="Note 2 3 2 3 3 2 2 3" xfId="22944"/>
    <cellStyle name="Note 2 3 2 3 3 2 2 4" xfId="22945"/>
    <cellStyle name="Note 2 3 2 3 3 2 2 5" xfId="22946"/>
    <cellStyle name="Note 2 3 2 3 3 2 2 6" xfId="22947"/>
    <cellStyle name="Note 2 3 2 3 3 2 2 7" xfId="22948"/>
    <cellStyle name="Note 2 3 2 3 3 2 3" xfId="22949"/>
    <cellStyle name="Note 2 3 2 3 3 2 4" xfId="22950"/>
    <cellStyle name="Note 2 3 2 3 3 3" xfId="22951"/>
    <cellStyle name="Note 2 3 2 3 3 3 2" xfId="22952"/>
    <cellStyle name="Note 2 3 2 3 3 3 2 2" xfId="22953"/>
    <cellStyle name="Note 2 3 2 3 3 3 2 3" xfId="22954"/>
    <cellStyle name="Note 2 3 2 3 3 3 2 4" xfId="22955"/>
    <cellStyle name="Note 2 3 2 3 3 3 2 5" xfId="22956"/>
    <cellStyle name="Note 2 3 2 3 3 3 2 6" xfId="22957"/>
    <cellStyle name="Note 2 3 2 3 3 3 2 7" xfId="22958"/>
    <cellStyle name="Note 2 3 2 3 3 3 3" xfId="22959"/>
    <cellStyle name="Note 2 3 2 3 3 3 4" xfId="22960"/>
    <cellStyle name="Note 2 3 2 3 3 4" xfId="22961"/>
    <cellStyle name="Note 2 3 2 3 3 4 2" xfId="22962"/>
    <cellStyle name="Note 2 3 2 3 3 4 2 2" xfId="22963"/>
    <cellStyle name="Note 2 3 2 3 3 4 2 3" xfId="22964"/>
    <cellStyle name="Note 2 3 2 3 3 4 2 4" xfId="22965"/>
    <cellStyle name="Note 2 3 2 3 3 4 2 5" xfId="22966"/>
    <cellStyle name="Note 2 3 2 3 3 4 2 6" xfId="22967"/>
    <cellStyle name="Note 2 3 2 3 3 4 2 7" xfId="22968"/>
    <cellStyle name="Note 2 3 2 3 3 4 3" xfId="22969"/>
    <cellStyle name="Note 2 3 2 3 3 4 4" xfId="22970"/>
    <cellStyle name="Note 2 3 2 3 3 5" xfId="22971"/>
    <cellStyle name="Note 2 3 2 3 3 5 2" xfId="22972"/>
    <cellStyle name="Note 2 3 2 3 3 5 3" xfId="22973"/>
    <cellStyle name="Note 2 3 2 3 3 5 4" xfId="22974"/>
    <cellStyle name="Note 2 3 2 3 3 5 5" xfId="22975"/>
    <cellStyle name="Note 2 3 2 3 3 5 6" xfId="22976"/>
    <cellStyle name="Note 2 3 2 3 3 5 7" xfId="22977"/>
    <cellStyle name="Note 2 3 2 3 3 5 8" xfId="22978"/>
    <cellStyle name="Note 2 3 2 3 3 6" xfId="22979"/>
    <cellStyle name="Note 2 3 2 3 3 6 2" xfId="22980"/>
    <cellStyle name="Note 2 3 2 3 3 6 3" xfId="22981"/>
    <cellStyle name="Note 2 3 2 3 3 6 4" xfId="22982"/>
    <cellStyle name="Note 2 3 2 3 3 6 5" xfId="22983"/>
    <cellStyle name="Note 2 3 2 3 3 6 6" xfId="22984"/>
    <cellStyle name="Note 2 3 2 3 3 6 7" xfId="22985"/>
    <cellStyle name="Note 2 3 2 3 3 7" xfId="22986"/>
    <cellStyle name="Note 2 3 2 3 3 8" xfId="22987"/>
    <cellStyle name="Note 2 3 2 3 3 9" xfId="22988"/>
    <cellStyle name="Note 2 3 2 3 4" xfId="22989"/>
    <cellStyle name="Note 2 3 2 3 4 2" xfId="22990"/>
    <cellStyle name="Note 2 3 2 3 4 2 2" xfId="22991"/>
    <cellStyle name="Note 2 3 2 3 4 2 3" xfId="22992"/>
    <cellStyle name="Note 2 3 2 3 4 2 4" xfId="22993"/>
    <cellStyle name="Note 2 3 2 3 4 2 5" xfId="22994"/>
    <cellStyle name="Note 2 3 2 3 4 2 6" xfId="22995"/>
    <cellStyle name="Note 2 3 2 3 4 2 7" xfId="22996"/>
    <cellStyle name="Note 2 3 2 3 4 3" xfId="22997"/>
    <cellStyle name="Note 2 3 2 3 4 4" xfId="22998"/>
    <cellStyle name="Note 2 3 2 3 4 5" xfId="22999"/>
    <cellStyle name="Note 2 3 2 3 5" xfId="23000"/>
    <cellStyle name="Note 2 3 2 3 5 2" xfId="23001"/>
    <cellStyle name="Note 2 3 2 3 5 2 2" xfId="23002"/>
    <cellStyle name="Note 2 3 2 3 5 2 3" xfId="23003"/>
    <cellStyle name="Note 2 3 2 3 5 2 4" xfId="23004"/>
    <cellStyle name="Note 2 3 2 3 5 2 5" xfId="23005"/>
    <cellStyle name="Note 2 3 2 3 5 2 6" xfId="23006"/>
    <cellStyle name="Note 2 3 2 3 5 2 7" xfId="23007"/>
    <cellStyle name="Note 2 3 2 3 5 3" xfId="23008"/>
    <cellStyle name="Note 2 3 2 3 5 4" xfId="23009"/>
    <cellStyle name="Note 2 3 2 3 5 5" xfId="23010"/>
    <cellStyle name="Note 2 3 2 3 6" xfId="23011"/>
    <cellStyle name="Note 2 3 2 3 6 2" xfId="23012"/>
    <cellStyle name="Note 2 3 2 3 6 2 2" xfId="23013"/>
    <cellStyle name="Note 2 3 2 3 6 2 3" xfId="23014"/>
    <cellStyle name="Note 2 3 2 3 6 2 4" xfId="23015"/>
    <cellStyle name="Note 2 3 2 3 6 2 5" xfId="23016"/>
    <cellStyle name="Note 2 3 2 3 6 2 6" xfId="23017"/>
    <cellStyle name="Note 2 3 2 3 6 2 7" xfId="23018"/>
    <cellStyle name="Note 2 3 2 3 6 3" xfId="23019"/>
    <cellStyle name="Note 2 3 2 3 6 4" xfId="23020"/>
    <cellStyle name="Note 2 3 2 3 6 5" xfId="23021"/>
    <cellStyle name="Note 2 3 2 3 7" xfId="23022"/>
    <cellStyle name="Note 2 3 2 3 7 2" xfId="23023"/>
    <cellStyle name="Note 2 3 2 3 7 2 2" xfId="23024"/>
    <cellStyle name="Note 2 3 2 3 7 2 3" xfId="23025"/>
    <cellStyle name="Note 2 3 2 3 7 2 4" xfId="23026"/>
    <cellStyle name="Note 2 3 2 3 7 2 5" xfId="23027"/>
    <cellStyle name="Note 2 3 2 3 7 2 6" xfId="23028"/>
    <cellStyle name="Note 2 3 2 3 7 2 7" xfId="23029"/>
    <cellStyle name="Note 2 3 2 3 7 3" xfId="23030"/>
    <cellStyle name="Note 2 3 2 3 7 4" xfId="23031"/>
    <cellStyle name="Note 2 3 2 3 7 5" xfId="23032"/>
    <cellStyle name="Note 2 3 2 3 8" xfId="23033"/>
    <cellStyle name="Note 2 3 2 3 8 2" xfId="23034"/>
    <cellStyle name="Note 2 3 2 3 8 3" xfId="23035"/>
    <cellStyle name="Note 2 3 2 3 8 4" xfId="23036"/>
    <cellStyle name="Note 2 3 2 3 8 5" xfId="23037"/>
    <cellStyle name="Note 2 3 2 3 8 6" xfId="23038"/>
    <cellStyle name="Note 2 3 2 3 8 7" xfId="23039"/>
    <cellStyle name="Note 2 3 2 3 8 8" xfId="23040"/>
    <cellStyle name="Note 2 3 2 3 9" xfId="23041"/>
    <cellStyle name="Note 2 3 2 3 9 2" xfId="23042"/>
    <cellStyle name="Note 2 3 2 3 9 3" xfId="23043"/>
    <cellStyle name="Note 2 3 2 3 9 4" xfId="23044"/>
    <cellStyle name="Note 2 3 2 3 9 5" xfId="23045"/>
    <cellStyle name="Note 2 3 2 3 9 6" xfId="23046"/>
    <cellStyle name="Note 2 3 2 3 9 7" xfId="23047"/>
    <cellStyle name="Note 2 3 2 4" xfId="23048"/>
    <cellStyle name="Note 2 3 2 4 10" xfId="23049"/>
    <cellStyle name="Note 2 3 2 4 10 2" xfId="23050"/>
    <cellStyle name="Note 2 3 2 4 10 3" xfId="23051"/>
    <cellStyle name="Note 2 3 2 4 10 4" xfId="23052"/>
    <cellStyle name="Note 2 3 2 4 10 5" xfId="23053"/>
    <cellStyle name="Note 2 3 2 4 11" xfId="23054"/>
    <cellStyle name="Note 2 3 2 4 11 2" xfId="23055"/>
    <cellStyle name="Note 2 3 2 4 11 3" xfId="23056"/>
    <cellStyle name="Note 2 3 2 4 11 4" xfId="23057"/>
    <cellStyle name="Note 2 3 2 4 11 5" xfId="23058"/>
    <cellStyle name="Note 2 3 2 4 12" xfId="23059"/>
    <cellStyle name="Note 2 3 2 4 12 2" xfId="23060"/>
    <cellStyle name="Note 2 3 2 4 12 3" xfId="23061"/>
    <cellStyle name="Note 2 3 2 4 12 4" xfId="23062"/>
    <cellStyle name="Note 2 3 2 4 12 5" xfId="23063"/>
    <cellStyle name="Note 2 3 2 4 13" xfId="23064"/>
    <cellStyle name="Note 2 3 2 4 13 2" xfId="23065"/>
    <cellStyle name="Note 2 3 2 4 13 3" xfId="23066"/>
    <cellStyle name="Note 2 3 2 4 13 4" xfId="23067"/>
    <cellStyle name="Note 2 3 2 4 13 5" xfId="23068"/>
    <cellStyle name="Note 2 3 2 4 14" xfId="23069"/>
    <cellStyle name="Note 2 3 2 4 14 2" xfId="23070"/>
    <cellStyle name="Note 2 3 2 4 14 3" xfId="23071"/>
    <cellStyle name="Note 2 3 2 4 14 4" xfId="23072"/>
    <cellStyle name="Note 2 3 2 4 14 5" xfId="23073"/>
    <cellStyle name="Note 2 3 2 4 15" xfId="23074"/>
    <cellStyle name="Note 2 3 2 4 15 2" xfId="23075"/>
    <cellStyle name="Note 2 3 2 4 15 3" xfId="23076"/>
    <cellStyle name="Note 2 3 2 4 15 4" xfId="23077"/>
    <cellStyle name="Note 2 3 2 4 15 5" xfId="23078"/>
    <cellStyle name="Note 2 3 2 4 16" xfId="23079"/>
    <cellStyle name="Note 2 3 2 4 16 2" xfId="23080"/>
    <cellStyle name="Note 2 3 2 4 16 3" xfId="23081"/>
    <cellStyle name="Note 2 3 2 4 16 4" xfId="23082"/>
    <cellStyle name="Note 2 3 2 4 16 5" xfId="23083"/>
    <cellStyle name="Note 2 3 2 4 17" xfId="23084"/>
    <cellStyle name="Note 2 3 2 4 17 2" xfId="23085"/>
    <cellStyle name="Note 2 3 2 4 17 3" xfId="23086"/>
    <cellStyle name="Note 2 3 2 4 17 4" xfId="23087"/>
    <cellStyle name="Note 2 3 2 4 17 5" xfId="23088"/>
    <cellStyle name="Note 2 3 2 4 18" xfId="23089"/>
    <cellStyle name="Note 2 3 2 4 2" xfId="23090"/>
    <cellStyle name="Note 2 3 2 4 2 2" xfId="23091"/>
    <cellStyle name="Note 2 3 2 4 2 2 2" xfId="23092"/>
    <cellStyle name="Note 2 3 2 4 2 2 3" xfId="23093"/>
    <cellStyle name="Note 2 3 2 4 2 2 4" xfId="23094"/>
    <cellStyle name="Note 2 3 2 4 2 2 5" xfId="23095"/>
    <cellStyle name="Note 2 3 2 4 2 2 6" xfId="23096"/>
    <cellStyle name="Note 2 3 2 4 2 2 7" xfId="23097"/>
    <cellStyle name="Note 2 3 2 4 2 3" xfId="23098"/>
    <cellStyle name="Note 2 3 2 4 2 4" xfId="23099"/>
    <cellStyle name="Note 2 3 2 4 2 5" xfId="23100"/>
    <cellStyle name="Note 2 3 2 4 3" xfId="23101"/>
    <cellStyle name="Note 2 3 2 4 3 2" xfId="23102"/>
    <cellStyle name="Note 2 3 2 4 3 2 2" xfId="23103"/>
    <cellStyle name="Note 2 3 2 4 3 2 3" xfId="23104"/>
    <cellStyle name="Note 2 3 2 4 3 2 4" xfId="23105"/>
    <cellStyle name="Note 2 3 2 4 3 2 5" xfId="23106"/>
    <cellStyle name="Note 2 3 2 4 3 2 6" xfId="23107"/>
    <cellStyle name="Note 2 3 2 4 3 2 7" xfId="23108"/>
    <cellStyle name="Note 2 3 2 4 3 3" xfId="23109"/>
    <cellStyle name="Note 2 3 2 4 3 4" xfId="23110"/>
    <cellStyle name="Note 2 3 2 4 3 5" xfId="23111"/>
    <cellStyle name="Note 2 3 2 4 4" xfId="23112"/>
    <cellStyle name="Note 2 3 2 4 4 2" xfId="23113"/>
    <cellStyle name="Note 2 3 2 4 4 2 2" xfId="23114"/>
    <cellStyle name="Note 2 3 2 4 4 2 3" xfId="23115"/>
    <cellStyle name="Note 2 3 2 4 4 2 4" xfId="23116"/>
    <cellStyle name="Note 2 3 2 4 4 2 5" xfId="23117"/>
    <cellStyle name="Note 2 3 2 4 4 2 6" xfId="23118"/>
    <cellStyle name="Note 2 3 2 4 4 2 7" xfId="23119"/>
    <cellStyle name="Note 2 3 2 4 4 3" xfId="23120"/>
    <cellStyle name="Note 2 3 2 4 4 4" xfId="23121"/>
    <cellStyle name="Note 2 3 2 4 4 5" xfId="23122"/>
    <cellStyle name="Note 2 3 2 4 5" xfId="23123"/>
    <cellStyle name="Note 2 3 2 4 5 2" xfId="23124"/>
    <cellStyle name="Note 2 3 2 4 5 3" xfId="23125"/>
    <cellStyle name="Note 2 3 2 4 5 4" xfId="23126"/>
    <cellStyle name="Note 2 3 2 4 5 5" xfId="23127"/>
    <cellStyle name="Note 2 3 2 4 5 6" xfId="23128"/>
    <cellStyle name="Note 2 3 2 4 5 7" xfId="23129"/>
    <cellStyle name="Note 2 3 2 4 5 8" xfId="23130"/>
    <cellStyle name="Note 2 3 2 4 6" xfId="23131"/>
    <cellStyle name="Note 2 3 2 4 6 2" xfId="23132"/>
    <cellStyle name="Note 2 3 2 4 6 3" xfId="23133"/>
    <cellStyle name="Note 2 3 2 4 6 4" xfId="23134"/>
    <cellStyle name="Note 2 3 2 4 6 5" xfId="23135"/>
    <cellStyle name="Note 2 3 2 4 6 6" xfId="23136"/>
    <cellStyle name="Note 2 3 2 4 6 7" xfId="23137"/>
    <cellStyle name="Note 2 3 2 4 7" xfId="23138"/>
    <cellStyle name="Note 2 3 2 4 7 2" xfId="23139"/>
    <cellStyle name="Note 2 3 2 4 7 3" xfId="23140"/>
    <cellStyle name="Note 2 3 2 4 7 4" xfId="23141"/>
    <cellStyle name="Note 2 3 2 4 7 5" xfId="23142"/>
    <cellStyle name="Note 2 3 2 4 8" xfId="23143"/>
    <cellStyle name="Note 2 3 2 4 8 2" xfId="23144"/>
    <cellStyle name="Note 2 3 2 4 8 3" xfId="23145"/>
    <cellStyle name="Note 2 3 2 4 8 4" xfId="23146"/>
    <cellStyle name="Note 2 3 2 4 8 5" xfId="23147"/>
    <cellStyle name="Note 2 3 2 4 9" xfId="23148"/>
    <cellStyle name="Note 2 3 2 4 9 2" xfId="23149"/>
    <cellStyle name="Note 2 3 2 4 9 3" xfId="23150"/>
    <cellStyle name="Note 2 3 2 4 9 4" xfId="23151"/>
    <cellStyle name="Note 2 3 2 4 9 5" xfId="23152"/>
    <cellStyle name="Note 2 3 2 5" xfId="23153"/>
    <cellStyle name="Note 2 3 2 5 10" xfId="23154"/>
    <cellStyle name="Note 2 3 2 5 2" xfId="23155"/>
    <cellStyle name="Note 2 3 2 5 2 2" xfId="23156"/>
    <cellStyle name="Note 2 3 2 5 2 2 2" xfId="23157"/>
    <cellStyle name="Note 2 3 2 5 2 2 3" xfId="23158"/>
    <cellStyle name="Note 2 3 2 5 2 2 4" xfId="23159"/>
    <cellStyle name="Note 2 3 2 5 2 2 5" xfId="23160"/>
    <cellStyle name="Note 2 3 2 5 2 2 6" xfId="23161"/>
    <cellStyle name="Note 2 3 2 5 2 2 7" xfId="23162"/>
    <cellStyle name="Note 2 3 2 5 2 3" xfId="23163"/>
    <cellStyle name="Note 2 3 2 5 2 4" xfId="23164"/>
    <cellStyle name="Note 2 3 2 5 3" xfId="23165"/>
    <cellStyle name="Note 2 3 2 5 3 2" xfId="23166"/>
    <cellStyle name="Note 2 3 2 5 3 2 2" xfId="23167"/>
    <cellStyle name="Note 2 3 2 5 3 2 3" xfId="23168"/>
    <cellStyle name="Note 2 3 2 5 3 2 4" xfId="23169"/>
    <cellStyle name="Note 2 3 2 5 3 2 5" xfId="23170"/>
    <cellStyle name="Note 2 3 2 5 3 2 6" xfId="23171"/>
    <cellStyle name="Note 2 3 2 5 3 2 7" xfId="23172"/>
    <cellStyle name="Note 2 3 2 5 3 3" xfId="23173"/>
    <cellStyle name="Note 2 3 2 5 3 4" xfId="23174"/>
    <cellStyle name="Note 2 3 2 5 4" xfId="23175"/>
    <cellStyle name="Note 2 3 2 5 4 2" xfId="23176"/>
    <cellStyle name="Note 2 3 2 5 4 2 2" xfId="23177"/>
    <cellStyle name="Note 2 3 2 5 4 2 3" xfId="23178"/>
    <cellStyle name="Note 2 3 2 5 4 2 4" xfId="23179"/>
    <cellStyle name="Note 2 3 2 5 4 2 5" xfId="23180"/>
    <cellStyle name="Note 2 3 2 5 4 2 6" xfId="23181"/>
    <cellStyle name="Note 2 3 2 5 4 2 7" xfId="23182"/>
    <cellStyle name="Note 2 3 2 5 4 3" xfId="23183"/>
    <cellStyle name="Note 2 3 2 5 4 4" xfId="23184"/>
    <cellStyle name="Note 2 3 2 5 5" xfId="23185"/>
    <cellStyle name="Note 2 3 2 5 5 2" xfId="23186"/>
    <cellStyle name="Note 2 3 2 5 5 3" xfId="23187"/>
    <cellStyle name="Note 2 3 2 5 5 4" xfId="23188"/>
    <cellStyle name="Note 2 3 2 5 5 5" xfId="23189"/>
    <cellStyle name="Note 2 3 2 5 5 6" xfId="23190"/>
    <cellStyle name="Note 2 3 2 5 5 7" xfId="23191"/>
    <cellStyle name="Note 2 3 2 5 5 8" xfId="23192"/>
    <cellStyle name="Note 2 3 2 5 6" xfId="23193"/>
    <cellStyle name="Note 2 3 2 5 6 2" xfId="23194"/>
    <cellStyle name="Note 2 3 2 5 6 3" xfId="23195"/>
    <cellStyle name="Note 2 3 2 5 6 4" xfId="23196"/>
    <cellStyle name="Note 2 3 2 5 6 5" xfId="23197"/>
    <cellStyle name="Note 2 3 2 5 6 6" xfId="23198"/>
    <cellStyle name="Note 2 3 2 5 6 7" xfId="23199"/>
    <cellStyle name="Note 2 3 2 5 7" xfId="23200"/>
    <cellStyle name="Note 2 3 2 5 8" xfId="23201"/>
    <cellStyle name="Note 2 3 2 5 9" xfId="23202"/>
    <cellStyle name="Note 2 3 2 6" xfId="23203"/>
    <cellStyle name="Note 2 3 2 6 2" xfId="23204"/>
    <cellStyle name="Note 2 3 2 6 2 2" xfId="23205"/>
    <cellStyle name="Note 2 3 2 6 2 3" xfId="23206"/>
    <cellStyle name="Note 2 3 2 6 2 4" xfId="23207"/>
    <cellStyle name="Note 2 3 2 6 2 5" xfId="23208"/>
    <cellStyle name="Note 2 3 2 6 2 6" xfId="23209"/>
    <cellStyle name="Note 2 3 2 6 2 7" xfId="23210"/>
    <cellStyle name="Note 2 3 2 6 3" xfId="23211"/>
    <cellStyle name="Note 2 3 2 6 4" xfId="23212"/>
    <cellStyle name="Note 2 3 2 6 5" xfId="23213"/>
    <cellStyle name="Note 2 3 2 7" xfId="23214"/>
    <cellStyle name="Note 2 3 2 7 2" xfId="23215"/>
    <cellStyle name="Note 2 3 2 7 2 2" xfId="23216"/>
    <cellStyle name="Note 2 3 2 7 2 3" xfId="23217"/>
    <cellStyle name="Note 2 3 2 7 2 4" xfId="23218"/>
    <cellStyle name="Note 2 3 2 7 2 5" xfId="23219"/>
    <cellStyle name="Note 2 3 2 7 2 6" xfId="23220"/>
    <cellStyle name="Note 2 3 2 7 2 7" xfId="23221"/>
    <cellStyle name="Note 2 3 2 7 3" xfId="23222"/>
    <cellStyle name="Note 2 3 2 7 4" xfId="23223"/>
    <cellStyle name="Note 2 3 2 7 5" xfId="23224"/>
    <cellStyle name="Note 2 3 2 8" xfId="23225"/>
    <cellStyle name="Note 2 3 2 8 2" xfId="23226"/>
    <cellStyle name="Note 2 3 2 8 2 2" xfId="23227"/>
    <cellStyle name="Note 2 3 2 8 2 3" xfId="23228"/>
    <cellStyle name="Note 2 3 2 8 2 4" xfId="23229"/>
    <cellStyle name="Note 2 3 2 8 2 5" xfId="23230"/>
    <cellStyle name="Note 2 3 2 8 2 6" xfId="23231"/>
    <cellStyle name="Note 2 3 2 8 2 7" xfId="23232"/>
    <cellStyle name="Note 2 3 2 8 3" xfId="23233"/>
    <cellStyle name="Note 2 3 2 8 4" xfId="23234"/>
    <cellStyle name="Note 2 3 2 8 5" xfId="23235"/>
    <cellStyle name="Note 2 3 2 9" xfId="23236"/>
    <cellStyle name="Note 2 3 2 9 2" xfId="23237"/>
    <cellStyle name="Note 2 3 2 9 2 2" xfId="23238"/>
    <cellStyle name="Note 2 3 2 9 2 3" xfId="23239"/>
    <cellStyle name="Note 2 3 2 9 2 4" xfId="23240"/>
    <cellStyle name="Note 2 3 2 9 2 5" xfId="23241"/>
    <cellStyle name="Note 2 3 2 9 2 6" xfId="23242"/>
    <cellStyle name="Note 2 3 2 9 2 7" xfId="23243"/>
    <cellStyle name="Note 2 3 2 9 3" xfId="23244"/>
    <cellStyle name="Note 2 3 2 9 4" xfId="23245"/>
    <cellStyle name="Note 2 3 2 9 5" xfId="23246"/>
    <cellStyle name="Note 2 3 3" xfId="23247"/>
    <cellStyle name="Note 2 3 3 10" xfId="23248"/>
    <cellStyle name="Note 2 3 3 10 2" xfId="23249"/>
    <cellStyle name="Note 2 3 3 10 3" xfId="23250"/>
    <cellStyle name="Note 2 3 3 10 4" xfId="23251"/>
    <cellStyle name="Note 2 3 3 10 5" xfId="23252"/>
    <cellStyle name="Note 2 3 3 11" xfId="23253"/>
    <cellStyle name="Note 2 3 3 11 2" xfId="23254"/>
    <cellStyle name="Note 2 3 3 11 3" xfId="23255"/>
    <cellStyle name="Note 2 3 3 11 4" xfId="23256"/>
    <cellStyle name="Note 2 3 3 11 5" xfId="23257"/>
    <cellStyle name="Note 2 3 3 12" xfId="23258"/>
    <cellStyle name="Note 2 3 3 12 2" xfId="23259"/>
    <cellStyle name="Note 2 3 3 12 3" xfId="23260"/>
    <cellStyle name="Note 2 3 3 12 4" xfId="23261"/>
    <cellStyle name="Note 2 3 3 12 5" xfId="23262"/>
    <cellStyle name="Note 2 3 3 13" xfId="23263"/>
    <cellStyle name="Note 2 3 3 13 2" xfId="23264"/>
    <cellStyle name="Note 2 3 3 13 3" xfId="23265"/>
    <cellStyle name="Note 2 3 3 13 4" xfId="23266"/>
    <cellStyle name="Note 2 3 3 13 5" xfId="23267"/>
    <cellStyle name="Note 2 3 3 14" xfId="23268"/>
    <cellStyle name="Note 2 3 3 14 2" xfId="23269"/>
    <cellStyle name="Note 2 3 3 14 3" xfId="23270"/>
    <cellStyle name="Note 2 3 3 14 4" xfId="23271"/>
    <cellStyle name="Note 2 3 3 14 5" xfId="23272"/>
    <cellStyle name="Note 2 3 3 15" xfId="23273"/>
    <cellStyle name="Note 2 3 3 15 2" xfId="23274"/>
    <cellStyle name="Note 2 3 3 15 3" xfId="23275"/>
    <cellStyle name="Note 2 3 3 15 4" xfId="23276"/>
    <cellStyle name="Note 2 3 3 15 5" xfId="23277"/>
    <cellStyle name="Note 2 3 3 16" xfId="23278"/>
    <cellStyle name="Note 2 3 3 16 2" xfId="23279"/>
    <cellStyle name="Note 2 3 3 16 3" xfId="23280"/>
    <cellStyle name="Note 2 3 3 16 4" xfId="23281"/>
    <cellStyle name="Note 2 3 3 16 5" xfId="23282"/>
    <cellStyle name="Note 2 3 3 17" xfId="23283"/>
    <cellStyle name="Note 2 3 3 17 2" xfId="23284"/>
    <cellStyle name="Note 2 3 3 17 3" xfId="23285"/>
    <cellStyle name="Note 2 3 3 17 4" xfId="23286"/>
    <cellStyle name="Note 2 3 3 17 5" xfId="23287"/>
    <cellStyle name="Note 2 3 3 18" xfId="23288"/>
    <cellStyle name="Note 2 3 3 2" xfId="23289"/>
    <cellStyle name="Note 2 3 3 2 10" xfId="23290"/>
    <cellStyle name="Note 2 3 3 2 10 2" xfId="23291"/>
    <cellStyle name="Note 2 3 3 2 10 3" xfId="23292"/>
    <cellStyle name="Note 2 3 3 2 10 4" xfId="23293"/>
    <cellStyle name="Note 2 3 3 2 10 5" xfId="23294"/>
    <cellStyle name="Note 2 3 3 2 11" xfId="23295"/>
    <cellStyle name="Note 2 3 3 2 11 2" xfId="23296"/>
    <cellStyle name="Note 2 3 3 2 11 3" xfId="23297"/>
    <cellStyle name="Note 2 3 3 2 11 4" xfId="23298"/>
    <cellStyle name="Note 2 3 3 2 11 5" xfId="23299"/>
    <cellStyle name="Note 2 3 3 2 12" xfId="23300"/>
    <cellStyle name="Note 2 3 3 2 12 2" xfId="23301"/>
    <cellStyle name="Note 2 3 3 2 12 3" xfId="23302"/>
    <cellStyle name="Note 2 3 3 2 12 4" xfId="23303"/>
    <cellStyle name="Note 2 3 3 2 12 5" xfId="23304"/>
    <cellStyle name="Note 2 3 3 2 13" xfId="23305"/>
    <cellStyle name="Note 2 3 3 2 13 2" xfId="23306"/>
    <cellStyle name="Note 2 3 3 2 13 3" xfId="23307"/>
    <cellStyle name="Note 2 3 3 2 13 4" xfId="23308"/>
    <cellStyle name="Note 2 3 3 2 13 5" xfId="23309"/>
    <cellStyle name="Note 2 3 3 2 14" xfId="23310"/>
    <cellStyle name="Note 2 3 3 2 14 2" xfId="23311"/>
    <cellStyle name="Note 2 3 3 2 14 3" xfId="23312"/>
    <cellStyle name="Note 2 3 3 2 14 4" xfId="23313"/>
    <cellStyle name="Note 2 3 3 2 14 5" xfId="23314"/>
    <cellStyle name="Note 2 3 3 2 15" xfId="23315"/>
    <cellStyle name="Note 2 3 3 2 15 2" xfId="23316"/>
    <cellStyle name="Note 2 3 3 2 15 3" xfId="23317"/>
    <cellStyle name="Note 2 3 3 2 15 4" xfId="23318"/>
    <cellStyle name="Note 2 3 3 2 15 5" xfId="23319"/>
    <cellStyle name="Note 2 3 3 2 16" xfId="23320"/>
    <cellStyle name="Note 2 3 3 2 16 2" xfId="23321"/>
    <cellStyle name="Note 2 3 3 2 16 3" xfId="23322"/>
    <cellStyle name="Note 2 3 3 2 16 4" xfId="23323"/>
    <cellStyle name="Note 2 3 3 2 16 5" xfId="23324"/>
    <cellStyle name="Note 2 3 3 2 17" xfId="23325"/>
    <cellStyle name="Note 2 3 3 2 17 2" xfId="23326"/>
    <cellStyle name="Note 2 3 3 2 17 3" xfId="23327"/>
    <cellStyle name="Note 2 3 3 2 17 4" xfId="23328"/>
    <cellStyle name="Note 2 3 3 2 17 5" xfId="23329"/>
    <cellStyle name="Note 2 3 3 2 18" xfId="23330"/>
    <cellStyle name="Note 2 3 3 2 2" xfId="23331"/>
    <cellStyle name="Note 2 3 3 2 2 2" xfId="23332"/>
    <cellStyle name="Note 2 3 3 2 2 2 2" xfId="23333"/>
    <cellStyle name="Note 2 3 3 2 2 2 3" xfId="23334"/>
    <cellStyle name="Note 2 3 3 2 2 2 4" xfId="23335"/>
    <cellStyle name="Note 2 3 3 2 2 2 5" xfId="23336"/>
    <cellStyle name="Note 2 3 3 2 2 2 6" xfId="23337"/>
    <cellStyle name="Note 2 3 3 2 2 2 7" xfId="23338"/>
    <cellStyle name="Note 2 3 3 2 2 3" xfId="23339"/>
    <cellStyle name="Note 2 3 3 2 2 4" xfId="23340"/>
    <cellStyle name="Note 2 3 3 2 2 5" xfId="23341"/>
    <cellStyle name="Note 2 3 3 2 3" xfId="23342"/>
    <cellStyle name="Note 2 3 3 2 3 2" xfId="23343"/>
    <cellStyle name="Note 2 3 3 2 3 2 2" xfId="23344"/>
    <cellStyle name="Note 2 3 3 2 3 2 3" xfId="23345"/>
    <cellStyle name="Note 2 3 3 2 3 2 4" xfId="23346"/>
    <cellStyle name="Note 2 3 3 2 3 2 5" xfId="23347"/>
    <cellStyle name="Note 2 3 3 2 3 2 6" xfId="23348"/>
    <cellStyle name="Note 2 3 3 2 3 2 7" xfId="23349"/>
    <cellStyle name="Note 2 3 3 2 3 3" xfId="23350"/>
    <cellStyle name="Note 2 3 3 2 3 4" xfId="23351"/>
    <cellStyle name="Note 2 3 3 2 3 5" xfId="23352"/>
    <cellStyle name="Note 2 3 3 2 4" xfId="23353"/>
    <cellStyle name="Note 2 3 3 2 4 2" xfId="23354"/>
    <cellStyle name="Note 2 3 3 2 4 2 2" xfId="23355"/>
    <cellStyle name="Note 2 3 3 2 4 2 3" xfId="23356"/>
    <cellStyle name="Note 2 3 3 2 4 2 4" xfId="23357"/>
    <cellStyle name="Note 2 3 3 2 4 2 5" xfId="23358"/>
    <cellStyle name="Note 2 3 3 2 4 2 6" xfId="23359"/>
    <cellStyle name="Note 2 3 3 2 4 2 7" xfId="23360"/>
    <cellStyle name="Note 2 3 3 2 4 3" xfId="23361"/>
    <cellStyle name="Note 2 3 3 2 4 4" xfId="23362"/>
    <cellStyle name="Note 2 3 3 2 4 5" xfId="23363"/>
    <cellStyle name="Note 2 3 3 2 5" xfId="23364"/>
    <cellStyle name="Note 2 3 3 2 5 2" xfId="23365"/>
    <cellStyle name="Note 2 3 3 2 5 3" xfId="23366"/>
    <cellStyle name="Note 2 3 3 2 5 4" xfId="23367"/>
    <cellStyle name="Note 2 3 3 2 5 5" xfId="23368"/>
    <cellStyle name="Note 2 3 3 2 5 6" xfId="23369"/>
    <cellStyle name="Note 2 3 3 2 5 7" xfId="23370"/>
    <cellStyle name="Note 2 3 3 2 5 8" xfId="23371"/>
    <cellStyle name="Note 2 3 3 2 6" xfId="23372"/>
    <cellStyle name="Note 2 3 3 2 6 2" xfId="23373"/>
    <cellStyle name="Note 2 3 3 2 6 3" xfId="23374"/>
    <cellStyle name="Note 2 3 3 2 6 4" xfId="23375"/>
    <cellStyle name="Note 2 3 3 2 6 5" xfId="23376"/>
    <cellStyle name="Note 2 3 3 2 6 6" xfId="23377"/>
    <cellStyle name="Note 2 3 3 2 6 7" xfId="23378"/>
    <cellStyle name="Note 2 3 3 2 7" xfId="23379"/>
    <cellStyle name="Note 2 3 3 2 7 2" xfId="23380"/>
    <cellStyle name="Note 2 3 3 2 7 3" xfId="23381"/>
    <cellStyle name="Note 2 3 3 2 7 4" xfId="23382"/>
    <cellStyle name="Note 2 3 3 2 7 5" xfId="23383"/>
    <cellStyle name="Note 2 3 3 2 8" xfId="23384"/>
    <cellStyle name="Note 2 3 3 2 8 2" xfId="23385"/>
    <cellStyle name="Note 2 3 3 2 8 3" xfId="23386"/>
    <cellStyle name="Note 2 3 3 2 8 4" xfId="23387"/>
    <cellStyle name="Note 2 3 3 2 8 5" xfId="23388"/>
    <cellStyle name="Note 2 3 3 2 9" xfId="23389"/>
    <cellStyle name="Note 2 3 3 2 9 2" xfId="23390"/>
    <cellStyle name="Note 2 3 3 2 9 3" xfId="23391"/>
    <cellStyle name="Note 2 3 3 2 9 4" xfId="23392"/>
    <cellStyle name="Note 2 3 3 2 9 5" xfId="23393"/>
    <cellStyle name="Note 2 3 3 3" xfId="23394"/>
    <cellStyle name="Note 2 3 3 3 10" xfId="23395"/>
    <cellStyle name="Note 2 3 3 3 2" xfId="23396"/>
    <cellStyle name="Note 2 3 3 3 2 2" xfId="23397"/>
    <cellStyle name="Note 2 3 3 3 2 2 2" xfId="23398"/>
    <cellStyle name="Note 2 3 3 3 2 2 3" xfId="23399"/>
    <cellStyle name="Note 2 3 3 3 2 2 4" xfId="23400"/>
    <cellStyle name="Note 2 3 3 3 2 2 5" xfId="23401"/>
    <cellStyle name="Note 2 3 3 3 2 2 6" xfId="23402"/>
    <cellStyle name="Note 2 3 3 3 2 2 7" xfId="23403"/>
    <cellStyle name="Note 2 3 3 3 2 3" xfId="23404"/>
    <cellStyle name="Note 2 3 3 3 2 4" xfId="23405"/>
    <cellStyle name="Note 2 3 3 3 3" xfId="23406"/>
    <cellStyle name="Note 2 3 3 3 3 2" xfId="23407"/>
    <cellStyle name="Note 2 3 3 3 3 2 2" xfId="23408"/>
    <cellStyle name="Note 2 3 3 3 3 2 3" xfId="23409"/>
    <cellStyle name="Note 2 3 3 3 3 2 4" xfId="23410"/>
    <cellStyle name="Note 2 3 3 3 3 2 5" xfId="23411"/>
    <cellStyle name="Note 2 3 3 3 3 2 6" xfId="23412"/>
    <cellStyle name="Note 2 3 3 3 3 2 7" xfId="23413"/>
    <cellStyle name="Note 2 3 3 3 3 3" xfId="23414"/>
    <cellStyle name="Note 2 3 3 3 3 4" xfId="23415"/>
    <cellStyle name="Note 2 3 3 3 4" xfId="23416"/>
    <cellStyle name="Note 2 3 3 3 4 2" xfId="23417"/>
    <cellStyle name="Note 2 3 3 3 4 2 2" xfId="23418"/>
    <cellStyle name="Note 2 3 3 3 4 2 3" xfId="23419"/>
    <cellStyle name="Note 2 3 3 3 4 2 4" xfId="23420"/>
    <cellStyle name="Note 2 3 3 3 4 2 5" xfId="23421"/>
    <cellStyle name="Note 2 3 3 3 4 2 6" xfId="23422"/>
    <cellStyle name="Note 2 3 3 3 4 2 7" xfId="23423"/>
    <cellStyle name="Note 2 3 3 3 4 3" xfId="23424"/>
    <cellStyle name="Note 2 3 3 3 4 4" xfId="23425"/>
    <cellStyle name="Note 2 3 3 3 5" xfId="23426"/>
    <cellStyle name="Note 2 3 3 3 5 2" xfId="23427"/>
    <cellStyle name="Note 2 3 3 3 5 3" xfId="23428"/>
    <cellStyle name="Note 2 3 3 3 5 4" xfId="23429"/>
    <cellStyle name="Note 2 3 3 3 5 5" xfId="23430"/>
    <cellStyle name="Note 2 3 3 3 5 6" xfId="23431"/>
    <cellStyle name="Note 2 3 3 3 5 7" xfId="23432"/>
    <cellStyle name="Note 2 3 3 3 5 8" xfId="23433"/>
    <cellStyle name="Note 2 3 3 3 6" xfId="23434"/>
    <cellStyle name="Note 2 3 3 3 6 2" xfId="23435"/>
    <cellStyle name="Note 2 3 3 3 6 3" xfId="23436"/>
    <cellStyle name="Note 2 3 3 3 6 4" xfId="23437"/>
    <cellStyle name="Note 2 3 3 3 6 5" xfId="23438"/>
    <cellStyle name="Note 2 3 3 3 6 6" xfId="23439"/>
    <cellStyle name="Note 2 3 3 3 6 7" xfId="23440"/>
    <cellStyle name="Note 2 3 3 3 7" xfId="23441"/>
    <cellStyle name="Note 2 3 3 3 8" xfId="23442"/>
    <cellStyle name="Note 2 3 3 3 9" xfId="23443"/>
    <cellStyle name="Note 2 3 3 4" xfId="23444"/>
    <cellStyle name="Note 2 3 3 4 2" xfId="23445"/>
    <cellStyle name="Note 2 3 3 4 2 2" xfId="23446"/>
    <cellStyle name="Note 2 3 3 4 2 3" xfId="23447"/>
    <cellStyle name="Note 2 3 3 4 2 4" xfId="23448"/>
    <cellStyle name="Note 2 3 3 4 2 5" xfId="23449"/>
    <cellStyle name="Note 2 3 3 4 2 6" xfId="23450"/>
    <cellStyle name="Note 2 3 3 4 2 7" xfId="23451"/>
    <cellStyle name="Note 2 3 3 4 3" xfId="23452"/>
    <cellStyle name="Note 2 3 3 4 4" xfId="23453"/>
    <cellStyle name="Note 2 3 3 4 5" xfId="23454"/>
    <cellStyle name="Note 2 3 3 5" xfId="23455"/>
    <cellStyle name="Note 2 3 3 5 2" xfId="23456"/>
    <cellStyle name="Note 2 3 3 5 2 2" xfId="23457"/>
    <cellStyle name="Note 2 3 3 5 2 3" xfId="23458"/>
    <cellStyle name="Note 2 3 3 5 2 4" xfId="23459"/>
    <cellStyle name="Note 2 3 3 5 2 5" xfId="23460"/>
    <cellStyle name="Note 2 3 3 5 2 6" xfId="23461"/>
    <cellStyle name="Note 2 3 3 5 2 7" xfId="23462"/>
    <cellStyle name="Note 2 3 3 5 3" xfId="23463"/>
    <cellStyle name="Note 2 3 3 5 4" xfId="23464"/>
    <cellStyle name="Note 2 3 3 5 5" xfId="23465"/>
    <cellStyle name="Note 2 3 3 6" xfId="23466"/>
    <cellStyle name="Note 2 3 3 6 2" xfId="23467"/>
    <cellStyle name="Note 2 3 3 6 2 2" xfId="23468"/>
    <cellStyle name="Note 2 3 3 6 2 3" xfId="23469"/>
    <cellStyle name="Note 2 3 3 6 2 4" xfId="23470"/>
    <cellStyle name="Note 2 3 3 6 2 5" xfId="23471"/>
    <cellStyle name="Note 2 3 3 6 2 6" xfId="23472"/>
    <cellStyle name="Note 2 3 3 6 2 7" xfId="23473"/>
    <cellStyle name="Note 2 3 3 6 3" xfId="23474"/>
    <cellStyle name="Note 2 3 3 6 4" xfId="23475"/>
    <cellStyle name="Note 2 3 3 6 5" xfId="23476"/>
    <cellStyle name="Note 2 3 3 7" xfId="23477"/>
    <cellStyle name="Note 2 3 3 7 2" xfId="23478"/>
    <cellStyle name="Note 2 3 3 7 2 2" xfId="23479"/>
    <cellStyle name="Note 2 3 3 7 2 3" xfId="23480"/>
    <cellStyle name="Note 2 3 3 7 2 4" xfId="23481"/>
    <cellStyle name="Note 2 3 3 7 2 5" xfId="23482"/>
    <cellStyle name="Note 2 3 3 7 2 6" xfId="23483"/>
    <cellStyle name="Note 2 3 3 7 2 7" xfId="23484"/>
    <cellStyle name="Note 2 3 3 7 3" xfId="23485"/>
    <cellStyle name="Note 2 3 3 7 4" xfId="23486"/>
    <cellStyle name="Note 2 3 3 7 5" xfId="23487"/>
    <cellStyle name="Note 2 3 3 8" xfId="23488"/>
    <cellStyle name="Note 2 3 3 8 2" xfId="23489"/>
    <cellStyle name="Note 2 3 3 8 3" xfId="23490"/>
    <cellStyle name="Note 2 3 3 8 4" xfId="23491"/>
    <cellStyle name="Note 2 3 3 8 5" xfId="23492"/>
    <cellStyle name="Note 2 3 3 8 6" xfId="23493"/>
    <cellStyle name="Note 2 3 3 8 7" xfId="23494"/>
    <cellStyle name="Note 2 3 3 8 8" xfId="23495"/>
    <cellStyle name="Note 2 3 3 9" xfId="23496"/>
    <cellStyle name="Note 2 3 3 9 2" xfId="23497"/>
    <cellStyle name="Note 2 3 3 9 3" xfId="23498"/>
    <cellStyle name="Note 2 3 3 9 4" xfId="23499"/>
    <cellStyle name="Note 2 3 3 9 5" xfId="23500"/>
    <cellStyle name="Note 2 3 3 9 6" xfId="23501"/>
    <cellStyle name="Note 2 3 3 9 7" xfId="23502"/>
    <cellStyle name="Note 2 3 4" xfId="23503"/>
    <cellStyle name="Note 2 3 4 10" xfId="23504"/>
    <cellStyle name="Note 2 3 4 10 2" xfId="23505"/>
    <cellStyle name="Note 2 3 4 10 3" xfId="23506"/>
    <cellStyle name="Note 2 3 4 10 4" xfId="23507"/>
    <cellStyle name="Note 2 3 4 10 5" xfId="23508"/>
    <cellStyle name="Note 2 3 4 11" xfId="23509"/>
    <cellStyle name="Note 2 3 4 11 2" xfId="23510"/>
    <cellStyle name="Note 2 3 4 11 3" xfId="23511"/>
    <cellStyle name="Note 2 3 4 11 4" xfId="23512"/>
    <cellStyle name="Note 2 3 4 11 5" xfId="23513"/>
    <cellStyle name="Note 2 3 4 12" xfId="23514"/>
    <cellStyle name="Note 2 3 4 12 2" xfId="23515"/>
    <cellStyle name="Note 2 3 4 12 3" xfId="23516"/>
    <cellStyle name="Note 2 3 4 12 4" xfId="23517"/>
    <cellStyle name="Note 2 3 4 12 5" xfId="23518"/>
    <cellStyle name="Note 2 3 4 13" xfId="23519"/>
    <cellStyle name="Note 2 3 4 13 2" xfId="23520"/>
    <cellStyle name="Note 2 3 4 13 3" xfId="23521"/>
    <cellStyle name="Note 2 3 4 13 4" xfId="23522"/>
    <cellStyle name="Note 2 3 4 13 5" xfId="23523"/>
    <cellStyle name="Note 2 3 4 14" xfId="23524"/>
    <cellStyle name="Note 2 3 4 14 2" xfId="23525"/>
    <cellStyle name="Note 2 3 4 14 3" xfId="23526"/>
    <cellStyle name="Note 2 3 4 14 4" xfId="23527"/>
    <cellStyle name="Note 2 3 4 14 5" xfId="23528"/>
    <cellStyle name="Note 2 3 4 15" xfId="23529"/>
    <cellStyle name="Note 2 3 4 15 2" xfId="23530"/>
    <cellStyle name="Note 2 3 4 15 3" xfId="23531"/>
    <cellStyle name="Note 2 3 4 15 4" xfId="23532"/>
    <cellStyle name="Note 2 3 4 15 5" xfId="23533"/>
    <cellStyle name="Note 2 3 4 16" xfId="23534"/>
    <cellStyle name="Note 2 3 4 16 2" xfId="23535"/>
    <cellStyle name="Note 2 3 4 16 3" xfId="23536"/>
    <cellStyle name="Note 2 3 4 16 4" xfId="23537"/>
    <cellStyle name="Note 2 3 4 16 5" xfId="23538"/>
    <cellStyle name="Note 2 3 4 17" xfId="23539"/>
    <cellStyle name="Note 2 3 4 17 2" xfId="23540"/>
    <cellStyle name="Note 2 3 4 17 3" xfId="23541"/>
    <cellStyle name="Note 2 3 4 17 4" xfId="23542"/>
    <cellStyle name="Note 2 3 4 17 5" xfId="23543"/>
    <cellStyle name="Note 2 3 4 18" xfId="23544"/>
    <cellStyle name="Note 2 3 4 2" xfId="23545"/>
    <cellStyle name="Note 2 3 4 2 10" xfId="23546"/>
    <cellStyle name="Note 2 3 4 2 10 2" xfId="23547"/>
    <cellStyle name="Note 2 3 4 2 10 3" xfId="23548"/>
    <cellStyle name="Note 2 3 4 2 10 4" xfId="23549"/>
    <cellStyle name="Note 2 3 4 2 10 5" xfId="23550"/>
    <cellStyle name="Note 2 3 4 2 11" xfId="23551"/>
    <cellStyle name="Note 2 3 4 2 11 2" xfId="23552"/>
    <cellStyle name="Note 2 3 4 2 11 3" xfId="23553"/>
    <cellStyle name="Note 2 3 4 2 11 4" xfId="23554"/>
    <cellStyle name="Note 2 3 4 2 11 5" xfId="23555"/>
    <cellStyle name="Note 2 3 4 2 12" xfId="23556"/>
    <cellStyle name="Note 2 3 4 2 12 2" xfId="23557"/>
    <cellStyle name="Note 2 3 4 2 12 3" xfId="23558"/>
    <cellStyle name="Note 2 3 4 2 12 4" xfId="23559"/>
    <cellStyle name="Note 2 3 4 2 12 5" xfId="23560"/>
    <cellStyle name="Note 2 3 4 2 13" xfId="23561"/>
    <cellStyle name="Note 2 3 4 2 13 2" xfId="23562"/>
    <cellStyle name="Note 2 3 4 2 13 3" xfId="23563"/>
    <cellStyle name="Note 2 3 4 2 13 4" xfId="23564"/>
    <cellStyle name="Note 2 3 4 2 13 5" xfId="23565"/>
    <cellStyle name="Note 2 3 4 2 14" xfId="23566"/>
    <cellStyle name="Note 2 3 4 2 14 2" xfId="23567"/>
    <cellStyle name="Note 2 3 4 2 14 3" xfId="23568"/>
    <cellStyle name="Note 2 3 4 2 14 4" xfId="23569"/>
    <cellStyle name="Note 2 3 4 2 14 5" xfId="23570"/>
    <cellStyle name="Note 2 3 4 2 15" xfId="23571"/>
    <cellStyle name="Note 2 3 4 2 15 2" xfId="23572"/>
    <cellStyle name="Note 2 3 4 2 15 3" xfId="23573"/>
    <cellStyle name="Note 2 3 4 2 15 4" xfId="23574"/>
    <cellStyle name="Note 2 3 4 2 15 5" xfId="23575"/>
    <cellStyle name="Note 2 3 4 2 16" xfId="23576"/>
    <cellStyle name="Note 2 3 4 2 16 2" xfId="23577"/>
    <cellStyle name="Note 2 3 4 2 16 3" xfId="23578"/>
    <cellStyle name="Note 2 3 4 2 16 4" xfId="23579"/>
    <cellStyle name="Note 2 3 4 2 16 5" xfId="23580"/>
    <cellStyle name="Note 2 3 4 2 17" xfId="23581"/>
    <cellStyle name="Note 2 3 4 2 17 2" xfId="23582"/>
    <cellStyle name="Note 2 3 4 2 17 3" xfId="23583"/>
    <cellStyle name="Note 2 3 4 2 17 4" xfId="23584"/>
    <cellStyle name="Note 2 3 4 2 17 5" xfId="23585"/>
    <cellStyle name="Note 2 3 4 2 18" xfId="23586"/>
    <cellStyle name="Note 2 3 4 2 2" xfId="23587"/>
    <cellStyle name="Note 2 3 4 2 2 2" xfId="23588"/>
    <cellStyle name="Note 2 3 4 2 2 2 2" xfId="23589"/>
    <cellStyle name="Note 2 3 4 2 2 2 3" xfId="23590"/>
    <cellStyle name="Note 2 3 4 2 2 2 4" xfId="23591"/>
    <cellStyle name="Note 2 3 4 2 2 2 5" xfId="23592"/>
    <cellStyle name="Note 2 3 4 2 2 2 6" xfId="23593"/>
    <cellStyle name="Note 2 3 4 2 2 2 7" xfId="23594"/>
    <cellStyle name="Note 2 3 4 2 2 3" xfId="23595"/>
    <cellStyle name="Note 2 3 4 2 2 4" xfId="23596"/>
    <cellStyle name="Note 2 3 4 2 2 5" xfId="23597"/>
    <cellStyle name="Note 2 3 4 2 3" xfId="23598"/>
    <cellStyle name="Note 2 3 4 2 3 2" xfId="23599"/>
    <cellStyle name="Note 2 3 4 2 3 2 2" xfId="23600"/>
    <cellStyle name="Note 2 3 4 2 3 2 3" xfId="23601"/>
    <cellStyle name="Note 2 3 4 2 3 2 4" xfId="23602"/>
    <cellStyle name="Note 2 3 4 2 3 2 5" xfId="23603"/>
    <cellStyle name="Note 2 3 4 2 3 2 6" xfId="23604"/>
    <cellStyle name="Note 2 3 4 2 3 2 7" xfId="23605"/>
    <cellStyle name="Note 2 3 4 2 3 3" xfId="23606"/>
    <cellStyle name="Note 2 3 4 2 3 4" xfId="23607"/>
    <cellStyle name="Note 2 3 4 2 3 5" xfId="23608"/>
    <cellStyle name="Note 2 3 4 2 4" xfId="23609"/>
    <cellStyle name="Note 2 3 4 2 4 2" xfId="23610"/>
    <cellStyle name="Note 2 3 4 2 4 2 2" xfId="23611"/>
    <cellStyle name="Note 2 3 4 2 4 2 3" xfId="23612"/>
    <cellStyle name="Note 2 3 4 2 4 2 4" xfId="23613"/>
    <cellStyle name="Note 2 3 4 2 4 2 5" xfId="23614"/>
    <cellStyle name="Note 2 3 4 2 4 2 6" xfId="23615"/>
    <cellStyle name="Note 2 3 4 2 4 2 7" xfId="23616"/>
    <cellStyle name="Note 2 3 4 2 4 3" xfId="23617"/>
    <cellStyle name="Note 2 3 4 2 4 4" xfId="23618"/>
    <cellStyle name="Note 2 3 4 2 4 5" xfId="23619"/>
    <cellStyle name="Note 2 3 4 2 5" xfId="23620"/>
    <cellStyle name="Note 2 3 4 2 5 2" xfId="23621"/>
    <cellStyle name="Note 2 3 4 2 5 3" xfId="23622"/>
    <cellStyle name="Note 2 3 4 2 5 4" xfId="23623"/>
    <cellStyle name="Note 2 3 4 2 5 5" xfId="23624"/>
    <cellStyle name="Note 2 3 4 2 5 6" xfId="23625"/>
    <cellStyle name="Note 2 3 4 2 5 7" xfId="23626"/>
    <cellStyle name="Note 2 3 4 2 5 8" xfId="23627"/>
    <cellStyle name="Note 2 3 4 2 6" xfId="23628"/>
    <cellStyle name="Note 2 3 4 2 6 2" xfId="23629"/>
    <cellStyle name="Note 2 3 4 2 6 3" xfId="23630"/>
    <cellStyle name="Note 2 3 4 2 6 4" xfId="23631"/>
    <cellStyle name="Note 2 3 4 2 6 5" xfId="23632"/>
    <cellStyle name="Note 2 3 4 2 6 6" xfId="23633"/>
    <cellStyle name="Note 2 3 4 2 6 7" xfId="23634"/>
    <cellStyle name="Note 2 3 4 2 7" xfId="23635"/>
    <cellStyle name="Note 2 3 4 2 7 2" xfId="23636"/>
    <cellStyle name="Note 2 3 4 2 7 3" xfId="23637"/>
    <cellStyle name="Note 2 3 4 2 7 4" xfId="23638"/>
    <cellStyle name="Note 2 3 4 2 7 5" xfId="23639"/>
    <cellStyle name="Note 2 3 4 2 8" xfId="23640"/>
    <cellStyle name="Note 2 3 4 2 8 2" xfId="23641"/>
    <cellStyle name="Note 2 3 4 2 8 3" xfId="23642"/>
    <cellStyle name="Note 2 3 4 2 8 4" xfId="23643"/>
    <cellStyle name="Note 2 3 4 2 8 5" xfId="23644"/>
    <cellStyle name="Note 2 3 4 2 9" xfId="23645"/>
    <cellStyle name="Note 2 3 4 2 9 2" xfId="23646"/>
    <cellStyle name="Note 2 3 4 2 9 3" xfId="23647"/>
    <cellStyle name="Note 2 3 4 2 9 4" xfId="23648"/>
    <cellStyle name="Note 2 3 4 2 9 5" xfId="23649"/>
    <cellStyle name="Note 2 3 4 3" xfId="23650"/>
    <cellStyle name="Note 2 3 4 3 10" xfId="23651"/>
    <cellStyle name="Note 2 3 4 3 2" xfId="23652"/>
    <cellStyle name="Note 2 3 4 3 2 2" xfId="23653"/>
    <cellStyle name="Note 2 3 4 3 2 2 2" xfId="23654"/>
    <cellStyle name="Note 2 3 4 3 2 2 3" xfId="23655"/>
    <cellStyle name="Note 2 3 4 3 2 2 4" xfId="23656"/>
    <cellStyle name="Note 2 3 4 3 2 2 5" xfId="23657"/>
    <cellStyle name="Note 2 3 4 3 2 2 6" xfId="23658"/>
    <cellStyle name="Note 2 3 4 3 2 2 7" xfId="23659"/>
    <cellStyle name="Note 2 3 4 3 2 3" xfId="23660"/>
    <cellStyle name="Note 2 3 4 3 2 4" xfId="23661"/>
    <cellStyle name="Note 2 3 4 3 3" xfId="23662"/>
    <cellStyle name="Note 2 3 4 3 3 2" xfId="23663"/>
    <cellStyle name="Note 2 3 4 3 3 2 2" xfId="23664"/>
    <cellStyle name="Note 2 3 4 3 3 2 3" xfId="23665"/>
    <cellStyle name="Note 2 3 4 3 3 2 4" xfId="23666"/>
    <cellStyle name="Note 2 3 4 3 3 2 5" xfId="23667"/>
    <cellStyle name="Note 2 3 4 3 3 2 6" xfId="23668"/>
    <cellStyle name="Note 2 3 4 3 3 2 7" xfId="23669"/>
    <cellStyle name="Note 2 3 4 3 3 3" xfId="23670"/>
    <cellStyle name="Note 2 3 4 3 3 4" xfId="23671"/>
    <cellStyle name="Note 2 3 4 3 4" xfId="23672"/>
    <cellStyle name="Note 2 3 4 3 4 2" xfId="23673"/>
    <cellStyle name="Note 2 3 4 3 4 2 2" xfId="23674"/>
    <cellStyle name="Note 2 3 4 3 4 2 3" xfId="23675"/>
    <cellStyle name="Note 2 3 4 3 4 2 4" xfId="23676"/>
    <cellStyle name="Note 2 3 4 3 4 2 5" xfId="23677"/>
    <cellStyle name="Note 2 3 4 3 4 2 6" xfId="23678"/>
    <cellStyle name="Note 2 3 4 3 4 2 7" xfId="23679"/>
    <cellStyle name="Note 2 3 4 3 4 3" xfId="23680"/>
    <cellStyle name="Note 2 3 4 3 4 4" xfId="23681"/>
    <cellStyle name="Note 2 3 4 3 5" xfId="23682"/>
    <cellStyle name="Note 2 3 4 3 5 2" xfId="23683"/>
    <cellStyle name="Note 2 3 4 3 5 3" xfId="23684"/>
    <cellStyle name="Note 2 3 4 3 5 4" xfId="23685"/>
    <cellStyle name="Note 2 3 4 3 5 5" xfId="23686"/>
    <cellStyle name="Note 2 3 4 3 5 6" xfId="23687"/>
    <cellStyle name="Note 2 3 4 3 5 7" xfId="23688"/>
    <cellStyle name="Note 2 3 4 3 5 8" xfId="23689"/>
    <cellStyle name="Note 2 3 4 3 6" xfId="23690"/>
    <cellStyle name="Note 2 3 4 3 6 2" xfId="23691"/>
    <cellStyle name="Note 2 3 4 3 6 3" xfId="23692"/>
    <cellStyle name="Note 2 3 4 3 6 4" xfId="23693"/>
    <cellStyle name="Note 2 3 4 3 6 5" xfId="23694"/>
    <cellStyle name="Note 2 3 4 3 6 6" xfId="23695"/>
    <cellStyle name="Note 2 3 4 3 6 7" xfId="23696"/>
    <cellStyle name="Note 2 3 4 3 7" xfId="23697"/>
    <cellStyle name="Note 2 3 4 3 8" xfId="23698"/>
    <cellStyle name="Note 2 3 4 3 9" xfId="23699"/>
    <cellStyle name="Note 2 3 4 4" xfId="23700"/>
    <cellStyle name="Note 2 3 4 4 2" xfId="23701"/>
    <cellStyle name="Note 2 3 4 4 2 2" xfId="23702"/>
    <cellStyle name="Note 2 3 4 4 2 3" xfId="23703"/>
    <cellStyle name="Note 2 3 4 4 2 4" xfId="23704"/>
    <cellStyle name="Note 2 3 4 4 2 5" xfId="23705"/>
    <cellStyle name="Note 2 3 4 4 2 6" xfId="23706"/>
    <cellStyle name="Note 2 3 4 4 2 7" xfId="23707"/>
    <cellStyle name="Note 2 3 4 4 3" xfId="23708"/>
    <cellStyle name="Note 2 3 4 4 4" xfId="23709"/>
    <cellStyle name="Note 2 3 4 4 5" xfId="23710"/>
    <cellStyle name="Note 2 3 4 5" xfId="23711"/>
    <cellStyle name="Note 2 3 4 5 2" xfId="23712"/>
    <cellStyle name="Note 2 3 4 5 2 2" xfId="23713"/>
    <cellStyle name="Note 2 3 4 5 2 3" xfId="23714"/>
    <cellStyle name="Note 2 3 4 5 2 4" xfId="23715"/>
    <cellStyle name="Note 2 3 4 5 2 5" xfId="23716"/>
    <cellStyle name="Note 2 3 4 5 2 6" xfId="23717"/>
    <cellStyle name="Note 2 3 4 5 2 7" xfId="23718"/>
    <cellStyle name="Note 2 3 4 5 3" xfId="23719"/>
    <cellStyle name="Note 2 3 4 5 4" xfId="23720"/>
    <cellStyle name="Note 2 3 4 5 5" xfId="23721"/>
    <cellStyle name="Note 2 3 4 6" xfId="23722"/>
    <cellStyle name="Note 2 3 4 6 2" xfId="23723"/>
    <cellStyle name="Note 2 3 4 6 2 2" xfId="23724"/>
    <cellStyle name="Note 2 3 4 6 2 3" xfId="23725"/>
    <cellStyle name="Note 2 3 4 6 2 4" xfId="23726"/>
    <cellStyle name="Note 2 3 4 6 2 5" xfId="23727"/>
    <cellStyle name="Note 2 3 4 6 2 6" xfId="23728"/>
    <cellStyle name="Note 2 3 4 6 2 7" xfId="23729"/>
    <cellStyle name="Note 2 3 4 6 3" xfId="23730"/>
    <cellStyle name="Note 2 3 4 6 4" xfId="23731"/>
    <cellStyle name="Note 2 3 4 6 5" xfId="23732"/>
    <cellStyle name="Note 2 3 4 7" xfId="23733"/>
    <cellStyle name="Note 2 3 4 7 2" xfId="23734"/>
    <cellStyle name="Note 2 3 4 7 2 2" xfId="23735"/>
    <cellStyle name="Note 2 3 4 7 2 3" xfId="23736"/>
    <cellStyle name="Note 2 3 4 7 2 4" xfId="23737"/>
    <cellStyle name="Note 2 3 4 7 2 5" xfId="23738"/>
    <cellStyle name="Note 2 3 4 7 2 6" xfId="23739"/>
    <cellStyle name="Note 2 3 4 7 2 7" xfId="23740"/>
    <cellStyle name="Note 2 3 4 7 3" xfId="23741"/>
    <cellStyle name="Note 2 3 4 7 4" xfId="23742"/>
    <cellStyle name="Note 2 3 4 7 5" xfId="23743"/>
    <cellStyle name="Note 2 3 4 8" xfId="23744"/>
    <cellStyle name="Note 2 3 4 8 2" xfId="23745"/>
    <cellStyle name="Note 2 3 4 8 3" xfId="23746"/>
    <cellStyle name="Note 2 3 4 8 4" xfId="23747"/>
    <cellStyle name="Note 2 3 4 8 5" xfId="23748"/>
    <cellStyle name="Note 2 3 4 8 6" xfId="23749"/>
    <cellStyle name="Note 2 3 4 8 7" xfId="23750"/>
    <cellStyle name="Note 2 3 4 8 8" xfId="23751"/>
    <cellStyle name="Note 2 3 4 9" xfId="23752"/>
    <cellStyle name="Note 2 3 4 9 2" xfId="23753"/>
    <cellStyle name="Note 2 3 4 9 3" xfId="23754"/>
    <cellStyle name="Note 2 3 4 9 4" xfId="23755"/>
    <cellStyle name="Note 2 3 4 9 5" xfId="23756"/>
    <cellStyle name="Note 2 3 4 9 6" xfId="23757"/>
    <cellStyle name="Note 2 3 4 9 7" xfId="23758"/>
    <cellStyle name="Note 2 3 5" xfId="23759"/>
    <cellStyle name="Note 2 3 5 10" xfId="23760"/>
    <cellStyle name="Note 2 3 5 10 2" xfId="23761"/>
    <cellStyle name="Note 2 3 5 10 3" xfId="23762"/>
    <cellStyle name="Note 2 3 5 10 4" xfId="23763"/>
    <cellStyle name="Note 2 3 5 10 5" xfId="23764"/>
    <cellStyle name="Note 2 3 5 11" xfId="23765"/>
    <cellStyle name="Note 2 3 5 11 2" xfId="23766"/>
    <cellStyle name="Note 2 3 5 11 3" xfId="23767"/>
    <cellStyle name="Note 2 3 5 11 4" xfId="23768"/>
    <cellStyle name="Note 2 3 5 11 5" xfId="23769"/>
    <cellStyle name="Note 2 3 5 12" xfId="23770"/>
    <cellStyle name="Note 2 3 5 12 2" xfId="23771"/>
    <cellStyle name="Note 2 3 5 12 3" xfId="23772"/>
    <cellStyle name="Note 2 3 5 12 4" xfId="23773"/>
    <cellStyle name="Note 2 3 5 12 5" xfId="23774"/>
    <cellStyle name="Note 2 3 5 13" xfId="23775"/>
    <cellStyle name="Note 2 3 5 13 2" xfId="23776"/>
    <cellStyle name="Note 2 3 5 13 3" xfId="23777"/>
    <cellStyle name="Note 2 3 5 13 4" xfId="23778"/>
    <cellStyle name="Note 2 3 5 13 5" xfId="23779"/>
    <cellStyle name="Note 2 3 5 14" xfId="23780"/>
    <cellStyle name="Note 2 3 5 14 2" xfId="23781"/>
    <cellStyle name="Note 2 3 5 14 3" xfId="23782"/>
    <cellStyle name="Note 2 3 5 14 4" xfId="23783"/>
    <cellStyle name="Note 2 3 5 14 5" xfId="23784"/>
    <cellStyle name="Note 2 3 5 15" xfId="23785"/>
    <cellStyle name="Note 2 3 5 15 2" xfId="23786"/>
    <cellStyle name="Note 2 3 5 15 3" xfId="23787"/>
    <cellStyle name="Note 2 3 5 15 4" xfId="23788"/>
    <cellStyle name="Note 2 3 5 15 5" xfId="23789"/>
    <cellStyle name="Note 2 3 5 16" xfId="23790"/>
    <cellStyle name="Note 2 3 5 16 2" xfId="23791"/>
    <cellStyle name="Note 2 3 5 16 3" xfId="23792"/>
    <cellStyle name="Note 2 3 5 16 4" xfId="23793"/>
    <cellStyle name="Note 2 3 5 16 5" xfId="23794"/>
    <cellStyle name="Note 2 3 5 17" xfId="23795"/>
    <cellStyle name="Note 2 3 5 17 2" xfId="23796"/>
    <cellStyle name="Note 2 3 5 17 3" xfId="23797"/>
    <cellStyle name="Note 2 3 5 17 4" xfId="23798"/>
    <cellStyle name="Note 2 3 5 17 5" xfId="23799"/>
    <cellStyle name="Note 2 3 5 18" xfId="23800"/>
    <cellStyle name="Note 2 3 5 2" xfId="23801"/>
    <cellStyle name="Note 2 3 5 2 2" xfId="23802"/>
    <cellStyle name="Note 2 3 5 2 2 2" xfId="23803"/>
    <cellStyle name="Note 2 3 5 2 2 3" xfId="23804"/>
    <cellStyle name="Note 2 3 5 2 2 4" xfId="23805"/>
    <cellStyle name="Note 2 3 5 2 2 5" xfId="23806"/>
    <cellStyle name="Note 2 3 5 2 2 6" xfId="23807"/>
    <cellStyle name="Note 2 3 5 2 2 7" xfId="23808"/>
    <cellStyle name="Note 2 3 5 2 3" xfId="23809"/>
    <cellStyle name="Note 2 3 5 2 4" xfId="23810"/>
    <cellStyle name="Note 2 3 5 2 5" xfId="23811"/>
    <cellStyle name="Note 2 3 5 3" xfId="23812"/>
    <cellStyle name="Note 2 3 5 3 2" xfId="23813"/>
    <cellStyle name="Note 2 3 5 3 2 2" xfId="23814"/>
    <cellStyle name="Note 2 3 5 3 2 3" xfId="23815"/>
    <cellStyle name="Note 2 3 5 3 2 4" xfId="23816"/>
    <cellStyle name="Note 2 3 5 3 2 5" xfId="23817"/>
    <cellStyle name="Note 2 3 5 3 2 6" xfId="23818"/>
    <cellStyle name="Note 2 3 5 3 2 7" xfId="23819"/>
    <cellStyle name="Note 2 3 5 3 3" xfId="23820"/>
    <cellStyle name="Note 2 3 5 3 4" xfId="23821"/>
    <cellStyle name="Note 2 3 5 3 5" xfId="23822"/>
    <cellStyle name="Note 2 3 5 4" xfId="23823"/>
    <cellStyle name="Note 2 3 5 4 2" xfId="23824"/>
    <cellStyle name="Note 2 3 5 4 2 2" xfId="23825"/>
    <cellStyle name="Note 2 3 5 4 2 3" xfId="23826"/>
    <cellStyle name="Note 2 3 5 4 2 4" xfId="23827"/>
    <cellStyle name="Note 2 3 5 4 2 5" xfId="23828"/>
    <cellStyle name="Note 2 3 5 4 2 6" xfId="23829"/>
    <cellStyle name="Note 2 3 5 4 2 7" xfId="23830"/>
    <cellStyle name="Note 2 3 5 4 3" xfId="23831"/>
    <cellStyle name="Note 2 3 5 4 4" xfId="23832"/>
    <cellStyle name="Note 2 3 5 4 5" xfId="23833"/>
    <cellStyle name="Note 2 3 5 5" xfId="23834"/>
    <cellStyle name="Note 2 3 5 5 2" xfId="23835"/>
    <cellStyle name="Note 2 3 5 5 3" xfId="23836"/>
    <cellStyle name="Note 2 3 5 5 4" xfId="23837"/>
    <cellStyle name="Note 2 3 5 5 5" xfId="23838"/>
    <cellStyle name="Note 2 3 5 5 6" xfId="23839"/>
    <cellStyle name="Note 2 3 5 5 7" xfId="23840"/>
    <cellStyle name="Note 2 3 5 5 8" xfId="23841"/>
    <cellStyle name="Note 2 3 5 6" xfId="23842"/>
    <cellStyle name="Note 2 3 5 6 2" xfId="23843"/>
    <cellStyle name="Note 2 3 5 6 3" xfId="23844"/>
    <cellStyle name="Note 2 3 5 6 4" xfId="23845"/>
    <cellStyle name="Note 2 3 5 6 5" xfId="23846"/>
    <cellStyle name="Note 2 3 5 6 6" xfId="23847"/>
    <cellStyle name="Note 2 3 5 6 7" xfId="23848"/>
    <cellStyle name="Note 2 3 5 7" xfId="23849"/>
    <cellStyle name="Note 2 3 5 7 2" xfId="23850"/>
    <cellStyle name="Note 2 3 5 7 3" xfId="23851"/>
    <cellStyle name="Note 2 3 5 7 4" xfId="23852"/>
    <cellStyle name="Note 2 3 5 7 5" xfId="23853"/>
    <cellStyle name="Note 2 3 5 8" xfId="23854"/>
    <cellStyle name="Note 2 3 5 8 2" xfId="23855"/>
    <cellStyle name="Note 2 3 5 8 3" xfId="23856"/>
    <cellStyle name="Note 2 3 5 8 4" xfId="23857"/>
    <cellStyle name="Note 2 3 5 8 5" xfId="23858"/>
    <cellStyle name="Note 2 3 5 9" xfId="23859"/>
    <cellStyle name="Note 2 3 5 9 2" xfId="23860"/>
    <cellStyle name="Note 2 3 5 9 3" xfId="23861"/>
    <cellStyle name="Note 2 3 5 9 4" xfId="23862"/>
    <cellStyle name="Note 2 3 5 9 5" xfId="23863"/>
    <cellStyle name="Note 2 3 6" xfId="23864"/>
    <cellStyle name="Note 2 3 6 10" xfId="23865"/>
    <cellStyle name="Note 2 3 6 2" xfId="23866"/>
    <cellStyle name="Note 2 3 6 2 2" xfId="23867"/>
    <cellStyle name="Note 2 3 6 2 2 2" xfId="23868"/>
    <cellStyle name="Note 2 3 6 2 2 3" xfId="23869"/>
    <cellStyle name="Note 2 3 6 2 2 4" xfId="23870"/>
    <cellStyle name="Note 2 3 6 2 2 5" xfId="23871"/>
    <cellStyle name="Note 2 3 6 2 2 6" xfId="23872"/>
    <cellStyle name="Note 2 3 6 2 2 7" xfId="23873"/>
    <cellStyle name="Note 2 3 6 2 3" xfId="23874"/>
    <cellStyle name="Note 2 3 6 2 4" xfId="23875"/>
    <cellStyle name="Note 2 3 6 3" xfId="23876"/>
    <cellStyle name="Note 2 3 6 3 2" xfId="23877"/>
    <cellStyle name="Note 2 3 6 3 2 2" xfId="23878"/>
    <cellStyle name="Note 2 3 6 3 2 3" xfId="23879"/>
    <cellStyle name="Note 2 3 6 3 2 4" xfId="23880"/>
    <cellStyle name="Note 2 3 6 3 2 5" xfId="23881"/>
    <cellStyle name="Note 2 3 6 3 2 6" xfId="23882"/>
    <cellStyle name="Note 2 3 6 3 2 7" xfId="23883"/>
    <cellStyle name="Note 2 3 6 3 3" xfId="23884"/>
    <cellStyle name="Note 2 3 6 3 4" xfId="23885"/>
    <cellStyle name="Note 2 3 6 4" xfId="23886"/>
    <cellStyle name="Note 2 3 6 4 2" xfId="23887"/>
    <cellStyle name="Note 2 3 6 4 2 2" xfId="23888"/>
    <cellStyle name="Note 2 3 6 4 2 3" xfId="23889"/>
    <cellStyle name="Note 2 3 6 4 2 4" xfId="23890"/>
    <cellStyle name="Note 2 3 6 4 2 5" xfId="23891"/>
    <cellStyle name="Note 2 3 6 4 2 6" xfId="23892"/>
    <cellStyle name="Note 2 3 6 4 2 7" xfId="23893"/>
    <cellStyle name="Note 2 3 6 4 3" xfId="23894"/>
    <cellStyle name="Note 2 3 6 4 4" xfId="23895"/>
    <cellStyle name="Note 2 3 6 5" xfId="23896"/>
    <cellStyle name="Note 2 3 6 5 2" xfId="23897"/>
    <cellStyle name="Note 2 3 6 5 3" xfId="23898"/>
    <cellStyle name="Note 2 3 6 5 4" xfId="23899"/>
    <cellStyle name="Note 2 3 6 5 5" xfId="23900"/>
    <cellStyle name="Note 2 3 6 5 6" xfId="23901"/>
    <cellStyle name="Note 2 3 6 5 7" xfId="23902"/>
    <cellStyle name="Note 2 3 6 5 8" xfId="23903"/>
    <cellStyle name="Note 2 3 6 6" xfId="23904"/>
    <cellStyle name="Note 2 3 6 6 2" xfId="23905"/>
    <cellStyle name="Note 2 3 6 6 3" xfId="23906"/>
    <cellStyle name="Note 2 3 6 6 4" xfId="23907"/>
    <cellStyle name="Note 2 3 6 6 5" xfId="23908"/>
    <cellStyle name="Note 2 3 6 6 6" xfId="23909"/>
    <cellStyle name="Note 2 3 6 6 7" xfId="23910"/>
    <cellStyle name="Note 2 3 6 7" xfId="23911"/>
    <cellStyle name="Note 2 3 6 8" xfId="23912"/>
    <cellStyle name="Note 2 3 6 9" xfId="23913"/>
    <cellStyle name="Note 2 3 7" xfId="23914"/>
    <cellStyle name="Note 2 3 7 2" xfId="23915"/>
    <cellStyle name="Note 2 3 7 2 2" xfId="23916"/>
    <cellStyle name="Note 2 3 7 2 3" xfId="23917"/>
    <cellStyle name="Note 2 3 7 2 4" xfId="23918"/>
    <cellStyle name="Note 2 3 7 2 5" xfId="23919"/>
    <cellStyle name="Note 2 3 7 2 6" xfId="23920"/>
    <cellStyle name="Note 2 3 7 2 7" xfId="23921"/>
    <cellStyle name="Note 2 3 7 3" xfId="23922"/>
    <cellStyle name="Note 2 3 7 4" xfId="23923"/>
    <cellStyle name="Note 2 3 7 5" xfId="23924"/>
    <cellStyle name="Note 2 3 8" xfId="23925"/>
    <cellStyle name="Note 2 3 8 2" xfId="23926"/>
    <cellStyle name="Note 2 3 8 2 2" xfId="23927"/>
    <cellStyle name="Note 2 3 8 2 3" xfId="23928"/>
    <cellStyle name="Note 2 3 8 2 4" xfId="23929"/>
    <cellStyle name="Note 2 3 8 2 5" xfId="23930"/>
    <cellStyle name="Note 2 3 8 2 6" xfId="23931"/>
    <cellStyle name="Note 2 3 8 2 7" xfId="23932"/>
    <cellStyle name="Note 2 3 8 3" xfId="23933"/>
    <cellStyle name="Note 2 3 8 4" xfId="23934"/>
    <cellStyle name="Note 2 3 8 5" xfId="23935"/>
    <cellStyle name="Note 2 3 9" xfId="23936"/>
    <cellStyle name="Note 2 3 9 2" xfId="23937"/>
    <cellStyle name="Note 2 3 9 2 2" xfId="23938"/>
    <cellStyle name="Note 2 3 9 2 3" xfId="23939"/>
    <cellStyle name="Note 2 3 9 2 4" xfId="23940"/>
    <cellStyle name="Note 2 3 9 2 5" xfId="23941"/>
    <cellStyle name="Note 2 3 9 2 6" xfId="23942"/>
    <cellStyle name="Note 2 3 9 2 7" xfId="23943"/>
    <cellStyle name="Note 2 3 9 3" xfId="23944"/>
    <cellStyle name="Note 2 3 9 4" xfId="23945"/>
    <cellStyle name="Note 2 3 9 5" xfId="23946"/>
    <cellStyle name="Note 2 4" xfId="23947"/>
    <cellStyle name="Note 2 4 10" xfId="23948"/>
    <cellStyle name="Note 2 4 10 2" xfId="23949"/>
    <cellStyle name="Note 2 4 10 2 2" xfId="23950"/>
    <cellStyle name="Note 2 4 10 2 3" xfId="23951"/>
    <cellStyle name="Note 2 4 10 2 4" xfId="23952"/>
    <cellStyle name="Note 2 4 10 2 5" xfId="23953"/>
    <cellStyle name="Note 2 4 10 2 6" xfId="23954"/>
    <cellStyle name="Note 2 4 10 2 7" xfId="23955"/>
    <cellStyle name="Note 2 4 10 3" xfId="23956"/>
    <cellStyle name="Note 2 4 10 4" xfId="23957"/>
    <cellStyle name="Note 2 4 10 5" xfId="23958"/>
    <cellStyle name="Note 2 4 11" xfId="23959"/>
    <cellStyle name="Note 2 4 11 2" xfId="23960"/>
    <cellStyle name="Note 2 4 11 3" xfId="23961"/>
    <cellStyle name="Note 2 4 11 4" xfId="23962"/>
    <cellStyle name="Note 2 4 11 5" xfId="23963"/>
    <cellStyle name="Note 2 4 11 6" xfId="23964"/>
    <cellStyle name="Note 2 4 11 7" xfId="23965"/>
    <cellStyle name="Note 2 4 11 8" xfId="23966"/>
    <cellStyle name="Note 2 4 12" xfId="23967"/>
    <cellStyle name="Note 2 4 12 2" xfId="23968"/>
    <cellStyle name="Note 2 4 12 3" xfId="23969"/>
    <cellStyle name="Note 2 4 12 4" xfId="23970"/>
    <cellStyle name="Note 2 4 12 5" xfId="23971"/>
    <cellStyle name="Note 2 4 12 6" xfId="23972"/>
    <cellStyle name="Note 2 4 12 7" xfId="23973"/>
    <cellStyle name="Note 2 4 13" xfId="23974"/>
    <cellStyle name="Note 2 4 13 2" xfId="23975"/>
    <cellStyle name="Note 2 4 13 3" xfId="23976"/>
    <cellStyle name="Note 2 4 13 4" xfId="23977"/>
    <cellStyle name="Note 2 4 13 5" xfId="23978"/>
    <cellStyle name="Note 2 4 14" xfId="23979"/>
    <cellStyle name="Note 2 4 14 2" xfId="23980"/>
    <cellStyle name="Note 2 4 14 3" xfId="23981"/>
    <cellStyle name="Note 2 4 14 4" xfId="23982"/>
    <cellStyle name="Note 2 4 14 5" xfId="23983"/>
    <cellStyle name="Note 2 4 15" xfId="23984"/>
    <cellStyle name="Note 2 4 15 2" xfId="23985"/>
    <cellStyle name="Note 2 4 15 3" xfId="23986"/>
    <cellStyle name="Note 2 4 15 4" xfId="23987"/>
    <cellStyle name="Note 2 4 15 5" xfId="23988"/>
    <cellStyle name="Note 2 4 16" xfId="23989"/>
    <cellStyle name="Note 2 4 16 2" xfId="23990"/>
    <cellStyle name="Note 2 4 16 3" xfId="23991"/>
    <cellStyle name="Note 2 4 16 4" xfId="23992"/>
    <cellStyle name="Note 2 4 16 5" xfId="23993"/>
    <cellStyle name="Note 2 4 17" xfId="23994"/>
    <cellStyle name="Note 2 4 17 2" xfId="23995"/>
    <cellStyle name="Note 2 4 17 3" xfId="23996"/>
    <cellStyle name="Note 2 4 17 4" xfId="23997"/>
    <cellStyle name="Note 2 4 17 5" xfId="23998"/>
    <cellStyle name="Note 2 4 18" xfId="23999"/>
    <cellStyle name="Note 2 4 19" xfId="24000"/>
    <cellStyle name="Note 2 4 2" xfId="24001"/>
    <cellStyle name="Note 2 4 2 10" xfId="24002"/>
    <cellStyle name="Note 2 4 2 10 2" xfId="24003"/>
    <cellStyle name="Note 2 4 2 10 3" xfId="24004"/>
    <cellStyle name="Note 2 4 2 10 4" xfId="24005"/>
    <cellStyle name="Note 2 4 2 10 5" xfId="24006"/>
    <cellStyle name="Note 2 4 2 10 6" xfId="24007"/>
    <cellStyle name="Note 2 4 2 10 7" xfId="24008"/>
    <cellStyle name="Note 2 4 2 10 8" xfId="24009"/>
    <cellStyle name="Note 2 4 2 11" xfId="24010"/>
    <cellStyle name="Note 2 4 2 11 2" xfId="24011"/>
    <cellStyle name="Note 2 4 2 11 3" xfId="24012"/>
    <cellStyle name="Note 2 4 2 11 4" xfId="24013"/>
    <cellStyle name="Note 2 4 2 11 5" xfId="24014"/>
    <cellStyle name="Note 2 4 2 11 6" xfId="24015"/>
    <cellStyle name="Note 2 4 2 11 7" xfId="24016"/>
    <cellStyle name="Note 2 4 2 12" xfId="24017"/>
    <cellStyle name="Note 2 4 2 12 2" xfId="24018"/>
    <cellStyle name="Note 2 4 2 12 3" xfId="24019"/>
    <cellStyle name="Note 2 4 2 12 4" xfId="24020"/>
    <cellStyle name="Note 2 4 2 12 5" xfId="24021"/>
    <cellStyle name="Note 2 4 2 13" xfId="24022"/>
    <cellStyle name="Note 2 4 2 13 2" xfId="24023"/>
    <cellStyle name="Note 2 4 2 13 3" xfId="24024"/>
    <cellStyle name="Note 2 4 2 13 4" xfId="24025"/>
    <cellStyle name="Note 2 4 2 13 5" xfId="24026"/>
    <cellStyle name="Note 2 4 2 14" xfId="24027"/>
    <cellStyle name="Note 2 4 2 14 2" xfId="24028"/>
    <cellStyle name="Note 2 4 2 14 3" xfId="24029"/>
    <cellStyle name="Note 2 4 2 14 4" xfId="24030"/>
    <cellStyle name="Note 2 4 2 14 5" xfId="24031"/>
    <cellStyle name="Note 2 4 2 15" xfId="24032"/>
    <cellStyle name="Note 2 4 2 15 2" xfId="24033"/>
    <cellStyle name="Note 2 4 2 15 3" xfId="24034"/>
    <cellStyle name="Note 2 4 2 15 4" xfId="24035"/>
    <cellStyle name="Note 2 4 2 15 5" xfId="24036"/>
    <cellStyle name="Note 2 4 2 16" xfId="24037"/>
    <cellStyle name="Note 2 4 2 16 2" xfId="24038"/>
    <cellStyle name="Note 2 4 2 16 3" xfId="24039"/>
    <cellStyle name="Note 2 4 2 16 4" xfId="24040"/>
    <cellStyle name="Note 2 4 2 16 5" xfId="24041"/>
    <cellStyle name="Note 2 4 2 17" xfId="24042"/>
    <cellStyle name="Note 2 4 2 18" xfId="24043"/>
    <cellStyle name="Note 2 4 2 2" xfId="24044"/>
    <cellStyle name="Note 2 4 2 2 10" xfId="24045"/>
    <cellStyle name="Note 2 4 2 2 10 2" xfId="24046"/>
    <cellStyle name="Note 2 4 2 2 10 3" xfId="24047"/>
    <cellStyle name="Note 2 4 2 2 10 4" xfId="24048"/>
    <cellStyle name="Note 2 4 2 2 10 5" xfId="24049"/>
    <cellStyle name="Note 2 4 2 2 11" xfId="24050"/>
    <cellStyle name="Note 2 4 2 2 11 2" xfId="24051"/>
    <cellStyle name="Note 2 4 2 2 11 3" xfId="24052"/>
    <cellStyle name="Note 2 4 2 2 11 4" xfId="24053"/>
    <cellStyle name="Note 2 4 2 2 11 5" xfId="24054"/>
    <cellStyle name="Note 2 4 2 2 12" xfId="24055"/>
    <cellStyle name="Note 2 4 2 2 12 2" xfId="24056"/>
    <cellStyle name="Note 2 4 2 2 12 3" xfId="24057"/>
    <cellStyle name="Note 2 4 2 2 12 4" xfId="24058"/>
    <cellStyle name="Note 2 4 2 2 12 5" xfId="24059"/>
    <cellStyle name="Note 2 4 2 2 13" xfId="24060"/>
    <cellStyle name="Note 2 4 2 2 13 2" xfId="24061"/>
    <cellStyle name="Note 2 4 2 2 13 3" xfId="24062"/>
    <cellStyle name="Note 2 4 2 2 13 4" xfId="24063"/>
    <cellStyle name="Note 2 4 2 2 13 5" xfId="24064"/>
    <cellStyle name="Note 2 4 2 2 14" xfId="24065"/>
    <cellStyle name="Note 2 4 2 2 14 2" xfId="24066"/>
    <cellStyle name="Note 2 4 2 2 14 3" xfId="24067"/>
    <cellStyle name="Note 2 4 2 2 14 4" xfId="24068"/>
    <cellStyle name="Note 2 4 2 2 14 5" xfId="24069"/>
    <cellStyle name="Note 2 4 2 2 15" xfId="24070"/>
    <cellStyle name="Note 2 4 2 2 15 2" xfId="24071"/>
    <cellStyle name="Note 2 4 2 2 15 3" xfId="24072"/>
    <cellStyle name="Note 2 4 2 2 15 4" xfId="24073"/>
    <cellStyle name="Note 2 4 2 2 15 5" xfId="24074"/>
    <cellStyle name="Note 2 4 2 2 16" xfId="24075"/>
    <cellStyle name="Note 2 4 2 2 16 2" xfId="24076"/>
    <cellStyle name="Note 2 4 2 2 16 3" xfId="24077"/>
    <cellStyle name="Note 2 4 2 2 16 4" xfId="24078"/>
    <cellStyle name="Note 2 4 2 2 16 5" xfId="24079"/>
    <cellStyle name="Note 2 4 2 2 17" xfId="24080"/>
    <cellStyle name="Note 2 4 2 2 17 2" xfId="24081"/>
    <cellStyle name="Note 2 4 2 2 17 3" xfId="24082"/>
    <cellStyle name="Note 2 4 2 2 17 4" xfId="24083"/>
    <cellStyle name="Note 2 4 2 2 17 5" xfId="24084"/>
    <cellStyle name="Note 2 4 2 2 18" xfId="24085"/>
    <cellStyle name="Note 2 4 2 2 2" xfId="24086"/>
    <cellStyle name="Note 2 4 2 2 2 10" xfId="24087"/>
    <cellStyle name="Note 2 4 2 2 2 10 2" xfId="24088"/>
    <cellStyle name="Note 2 4 2 2 2 10 3" xfId="24089"/>
    <cellStyle name="Note 2 4 2 2 2 10 4" xfId="24090"/>
    <cellStyle name="Note 2 4 2 2 2 10 5" xfId="24091"/>
    <cellStyle name="Note 2 4 2 2 2 11" xfId="24092"/>
    <cellStyle name="Note 2 4 2 2 2 11 2" xfId="24093"/>
    <cellStyle name="Note 2 4 2 2 2 11 3" xfId="24094"/>
    <cellStyle name="Note 2 4 2 2 2 11 4" xfId="24095"/>
    <cellStyle name="Note 2 4 2 2 2 11 5" xfId="24096"/>
    <cellStyle name="Note 2 4 2 2 2 12" xfId="24097"/>
    <cellStyle name="Note 2 4 2 2 2 12 2" xfId="24098"/>
    <cellStyle name="Note 2 4 2 2 2 12 3" xfId="24099"/>
    <cellStyle name="Note 2 4 2 2 2 12 4" xfId="24100"/>
    <cellStyle name="Note 2 4 2 2 2 12 5" xfId="24101"/>
    <cellStyle name="Note 2 4 2 2 2 13" xfId="24102"/>
    <cellStyle name="Note 2 4 2 2 2 13 2" xfId="24103"/>
    <cellStyle name="Note 2 4 2 2 2 13 3" xfId="24104"/>
    <cellStyle name="Note 2 4 2 2 2 13 4" xfId="24105"/>
    <cellStyle name="Note 2 4 2 2 2 13 5" xfId="24106"/>
    <cellStyle name="Note 2 4 2 2 2 14" xfId="24107"/>
    <cellStyle name="Note 2 4 2 2 2 14 2" xfId="24108"/>
    <cellStyle name="Note 2 4 2 2 2 14 3" xfId="24109"/>
    <cellStyle name="Note 2 4 2 2 2 14 4" xfId="24110"/>
    <cellStyle name="Note 2 4 2 2 2 14 5" xfId="24111"/>
    <cellStyle name="Note 2 4 2 2 2 15" xfId="24112"/>
    <cellStyle name="Note 2 4 2 2 2 15 2" xfId="24113"/>
    <cellStyle name="Note 2 4 2 2 2 15 3" xfId="24114"/>
    <cellStyle name="Note 2 4 2 2 2 15 4" xfId="24115"/>
    <cellStyle name="Note 2 4 2 2 2 15 5" xfId="24116"/>
    <cellStyle name="Note 2 4 2 2 2 16" xfId="24117"/>
    <cellStyle name="Note 2 4 2 2 2 16 2" xfId="24118"/>
    <cellStyle name="Note 2 4 2 2 2 16 3" xfId="24119"/>
    <cellStyle name="Note 2 4 2 2 2 16 4" xfId="24120"/>
    <cellStyle name="Note 2 4 2 2 2 16 5" xfId="24121"/>
    <cellStyle name="Note 2 4 2 2 2 17" xfId="24122"/>
    <cellStyle name="Note 2 4 2 2 2 17 2" xfId="24123"/>
    <cellStyle name="Note 2 4 2 2 2 17 3" xfId="24124"/>
    <cellStyle name="Note 2 4 2 2 2 17 4" xfId="24125"/>
    <cellStyle name="Note 2 4 2 2 2 17 5" xfId="24126"/>
    <cellStyle name="Note 2 4 2 2 2 18" xfId="24127"/>
    <cellStyle name="Note 2 4 2 2 2 2" xfId="24128"/>
    <cellStyle name="Note 2 4 2 2 2 2 2" xfId="24129"/>
    <cellStyle name="Note 2 4 2 2 2 2 2 2" xfId="24130"/>
    <cellStyle name="Note 2 4 2 2 2 2 2 3" xfId="24131"/>
    <cellStyle name="Note 2 4 2 2 2 2 2 4" xfId="24132"/>
    <cellStyle name="Note 2 4 2 2 2 2 2 5" xfId="24133"/>
    <cellStyle name="Note 2 4 2 2 2 2 2 6" xfId="24134"/>
    <cellStyle name="Note 2 4 2 2 2 2 2 7" xfId="24135"/>
    <cellStyle name="Note 2 4 2 2 2 2 3" xfId="24136"/>
    <cellStyle name="Note 2 4 2 2 2 2 4" xfId="24137"/>
    <cellStyle name="Note 2 4 2 2 2 2 5" xfId="24138"/>
    <cellStyle name="Note 2 4 2 2 2 3" xfId="24139"/>
    <cellStyle name="Note 2 4 2 2 2 3 2" xfId="24140"/>
    <cellStyle name="Note 2 4 2 2 2 3 2 2" xfId="24141"/>
    <cellStyle name="Note 2 4 2 2 2 3 2 3" xfId="24142"/>
    <cellStyle name="Note 2 4 2 2 2 3 2 4" xfId="24143"/>
    <cellStyle name="Note 2 4 2 2 2 3 2 5" xfId="24144"/>
    <cellStyle name="Note 2 4 2 2 2 3 2 6" xfId="24145"/>
    <cellStyle name="Note 2 4 2 2 2 3 2 7" xfId="24146"/>
    <cellStyle name="Note 2 4 2 2 2 3 3" xfId="24147"/>
    <cellStyle name="Note 2 4 2 2 2 3 4" xfId="24148"/>
    <cellStyle name="Note 2 4 2 2 2 3 5" xfId="24149"/>
    <cellStyle name="Note 2 4 2 2 2 4" xfId="24150"/>
    <cellStyle name="Note 2 4 2 2 2 4 2" xfId="24151"/>
    <cellStyle name="Note 2 4 2 2 2 4 2 2" xfId="24152"/>
    <cellStyle name="Note 2 4 2 2 2 4 2 3" xfId="24153"/>
    <cellStyle name="Note 2 4 2 2 2 4 2 4" xfId="24154"/>
    <cellStyle name="Note 2 4 2 2 2 4 2 5" xfId="24155"/>
    <cellStyle name="Note 2 4 2 2 2 4 2 6" xfId="24156"/>
    <cellStyle name="Note 2 4 2 2 2 4 2 7" xfId="24157"/>
    <cellStyle name="Note 2 4 2 2 2 4 3" xfId="24158"/>
    <cellStyle name="Note 2 4 2 2 2 4 4" xfId="24159"/>
    <cellStyle name="Note 2 4 2 2 2 4 5" xfId="24160"/>
    <cellStyle name="Note 2 4 2 2 2 5" xfId="24161"/>
    <cellStyle name="Note 2 4 2 2 2 5 2" xfId="24162"/>
    <cellStyle name="Note 2 4 2 2 2 5 3" xfId="24163"/>
    <cellStyle name="Note 2 4 2 2 2 5 4" xfId="24164"/>
    <cellStyle name="Note 2 4 2 2 2 5 5" xfId="24165"/>
    <cellStyle name="Note 2 4 2 2 2 5 6" xfId="24166"/>
    <cellStyle name="Note 2 4 2 2 2 5 7" xfId="24167"/>
    <cellStyle name="Note 2 4 2 2 2 5 8" xfId="24168"/>
    <cellStyle name="Note 2 4 2 2 2 6" xfId="24169"/>
    <cellStyle name="Note 2 4 2 2 2 6 2" xfId="24170"/>
    <cellStyle name="Note 2 4 2 2 2 6 3" xfId="24171"/>
    <cellStyle name="Note 2 4 2 2 2 6 4" xfId="24172"/>
    <cellStyle name="Note 2 4 2 2 2 6 5" xfId="24173"/>
    <cellStyle name="Note 2 4 2 2 2 6 6" xfId="24174"/>
    <cellStyle name="Note 2 4 2 2 2 6 7" xfId="24175"/>
    <cellStyle name="Note 2 4 2 2 2 7" xfId="24176"/>
    <cellStyle name="Note 2 4 2 2 2 7 2" xfId="24177"/>
    <cellStyle name="Note 2 4 2 2 2 7 3" xfId="24178"/>
    <cellStyle name="Note 2 4 2 2 2 7 4" xfId="24179"/>
    <cellStyle name="Note 2 4 2 2 2 7 5" xfId="24180"/>
    <cellStyle name="Note 2 4 2 2 2 8" xfId="24181"/>
    <cellStyle name="Note 2 4 2 2 2 8 2" xfId="24182"/>
    <cellStyle name="Note 2 4 2 2 2 8 3" xfId="24183"/>
    <cellStyle name="Note 2 4 2 2 2 8 4" xfId="24184"/>
    <cellStyle name="Note 2 4 2 2 2 8 5" xfId="24185"/>
    <cellStyle name="Note 2 4 2 2 2 9" xfId="24186"/>
    <cellStyle name="Note 2 4 2 2 2 9 2" xfId="24187"/>
    <cellStyle name="Note 2 4 2 2 2 9 3" xfId="24188"/>
    <cellStyle name="Note 2 4 2 2 2 9 4" xfId="24189"/>
    <cellStyle name="Note 2 4 2 2 2 9 5" xfId="24190"/>
    <cellStyle name="Note 2 4 2 2 3" xfId="24191"/>
    <cellStyle name="Note 2 4 2 2 3 10" xfId="24192"/>
    <cellStyle name="Note 2 4 2 2 3 2" xfId="24193"/>
    <cellStyle name="Note 2 4 2 2 3 2 2" xfId="24194"/>
    <cellStyle name="Note 2 4 2 2 3 2 2 2" xfId="24195"/>
    <cellStyle name="Note 2 4 2 2 3 2 2 3" xfId="24196"/>
    <cellStyle name="Note 2 4 2 2 3 2 2 4" xfId="24197"/>
    <cellStyle name="Note 2 4 2 2 3 2 2 5" xfId="24198"/>
    <cellStyle name="Note 2 4 2 2 3 2 2 6" xfId="24199"/>
    <cellStyle name="Note 2 4 2 2 3 2 2 7" xfId="24200"/>
    <cellStyle name="Note 2 4 2 2 3 2 3" xfId="24201"/>
    <cellStyle name="Note 2 4 2 2 3 2 4" xfId="24202"/>
    <cellStyle name="Note 2 4 2 2 3 3" xfId="24203"/>
    <cellStyle name="Note 2 4 2 2 3 3 2" xfId="24204"/>
    <cellStyle name="Note 2 4 2 2 3 3 2 2" xfId="24205"/>
    <cellStyle name="Note 2 4 2 2 3 3 2 3" xfId="24206"/>
    <cellStyle name="Note 2 4 2 2 3 3 2 4" xfId="24207"/>
    <cellStyle name="Note 2 4 2 2 3 3 2 5" xfId="24208"/>
    <cellStyle name="Note 2 4 2 2 3 3 2 6" xfId="24209"/>
    <cellStyle name="Note 2 4 2 2 3 3 2 7" xfId="24210"/>
    <cellStyle name="Note 2 4 2 2 3 3 3" xfId="24211"/>
    <cellStyle name="Note 2 4 2 2 3 3 4" xfId="24212"/>
    <cellStyle name="Note 2 4 2 2 3 4" xfId="24213"/>
    <cellStyle name="Note 2 4 2 2 3 4 2" xfId="24214"/>
    <cellStyle name="Note 2 4 2 2 3 4 2 2" xfId="24215"/>
    <cellStyle name="Note 2 4 2 2 3 4 2 3" xfId="24216"/>
    <cellStyle name="Note 2 4 2 2 3 4 2 4" xfId="24217"/>
    <cellStyle name="Note 2 4 2 2 3 4 2 5" xfId="24218"/>
    <cellStyle name="Note 2 4 2 2 3 4 2 6" xfId="24219"/>
    <cellStyle name="Note 2 4 2 2 3 4 2 7" xfId="24220"/>
    <cellStyle name="Note 2 4 2 2 3 4 3" xfId="24221"/>
    <cellStyle name="Note 2 4 2 2 3 4 4" xfId="24222"/>
    <cellStyle name="Note 2 4 2 2 3 5" xfId="24223"/>
    <cellStyle name="Note 2 4 2 2 3 5 2" xfId="24224"/>
    <cellStyle name="Note 2 4 2 2 3 5 3" xfId="24225"/>
    <cellStyle name="Note 2 4 2 2 3 5 4" xfId="24226"/>
    <cellStyle name="Note 2 4 2 2 3 5 5" xfId="24227"/>
    <cellStyle name="Note 2 4 2 2 3 5 6" xfId="24228"/>
    <cellStyle name="Note 2 4 2 2 3 5 7" xfId="24229"/>
    <cellStyle name="Note 2 4 2 2 3 5 8" xfId="24230"/>
    <cellStyle name="Note 2 4 2 2 3 6" xfId="24231"/>
    <cellStyle name="Note 2 4 2 2 3 6 2" xfId="24232"/>
    <cellStyle name="Note 2 4 2 2 3 6 3" xfId="24233"/>
    <cellStyle name="Note 2 4 2 2 3 6 4" xfId="24234"/>
    <cellStyle name="Note 2 4 2 2 3 6 5" xfId="24235"/>
    <cellStyle name="Note 2 4 2 2 3 6 6" xfId="24236"/>
    <cellStyle name="Note 2 4 2 2 3 6 7" xfId="24237"/>
    <cellStyle name="Note 2 4 2 2 3 7" xfId="24238"/>
    <cellStyle name="Note 2 4 2 2 3 8" xfId="24239"/>
    <cellStyle name="Note 2 4 2 2 3 9" xfId="24240"/>
    <cellStyle name="Note 2 4 2 2 4" xfId="24241"/>
    <cellStyle name="Note 2 4 2 2 4 2" xfId="24242"/>
    <cellStyle name="Note 2 4 2 2 4 2 2" xfId="24243"/>
    <cellStyle name="Note 2 4 2 2 4 2 3" xfId="24244"/>
    <cellStyle name="Note 2 4 2 2 4 2 4" xfId="24245"/>
    <cellStyle name="Note 2 4 2 2 4 2 5" xfId="24246"/>
    <cellStyle name="Note 2 4 2 2 4 2 6" xfId="24247"/>
    <cellStyle name="Note 2 4 2 2 4 2 7" xfId="24248"/>
    <cellStyle name="Note 2 4 2 2 4 3" xfId="24249"/>
    <cellStyle name="Note 2 4 2 2 4 4" xfId="24250"/>
    <cellStyle name="Note 2 4 2 2 4 5" xfId="24251"/>
    <cellStyle name="Note 2 4 2 2 5" xfId="24252"/>
    <cellStyle name="Note 2 4 2 2 5 2" xfId="24253"/>
    <cellStyle name="Note 2 4 2 2 5 2 2" xfId="24254"/>
    <cellStyle name="Note 2 4 2 2 5 2 3" xfId="24255"/>
    <cellStyle name="Note 2 4 2 2 5 2 4" xfId="24256"/>
    <cellStyle name="Note 2 4 2 2 5 2 5" xfId="24257"/>
    <cellStyle name="Note 2 4 2 2 5 2 6" xfId="24258"/>
    <cellStyle name="Note 2 4 2 2 5 2 7" xfId="24259"/>
    <cellStyle name="Note 2 4 2 2 5 3" xfId="24260"/>
    <cellStyle name="Note 2 4 2 2 5 4" xfId="24261"/>
    <cellStyle name="Note 2 4 2 2 5 5" xfId="24262"/>
    <cellStyle name="Note 2 4 2 2 6" xfId="24263"/>
    <cellStyle name="Note 2 4 2 2 6 2" xfId="24264"/>
    <cellStyle name="Note 2 4 2 2 6 2 2" xfId="24265"/>
    <cellStyle name="Note 2 4 2 2 6 2 3" xfId="24266"/>
    <cellStyle name="Note 2 4 2 2 6 2 4" xfId="24267"/>
    <cellStyle name="Note 2 4 2 2 6 2 5" xfId="24268"/>
    <cellStyle name="Note 2 4 2 2 6 2 6" xfId="24269"/>
    <cellStyle name="Note 2 4 2 2 6 2 7" xfId="24270"/>
    <cellStyle name="Note 2 4 2 2 6 3" xfId="24271"/>
    <cellStyle name="Note 2 4 2 2 6 4" xfId="24272"/>
    <cellStyle name="Note 2 4 2 2 6 5" xfId="24273"/>
    <cellStyle name="Note 2 4 2 2 7" xfId="24274"/>
    <cellStyle name="Note 2 4 2 2 7 2" xfId="24275"/>
    <cellStyle name="Note 2 4 2 2 7 2 2" xfId="24276"/>
    <cellStyle name="Note 2 4 2 2 7 2 3" xfId="24277"/>
    <cellStyle name="Note 2 4 2 2 7 2 4" xfId="24278"/>
    <cellStyle name="Note 2 4 2 2 7 2 5" xfId="24279"/>
    <cellStyle name="Note 2 4 2 2 7 2 6" xfId="24280"/>
    <cellStyle name="Note 2 4 2 2 7 2 7" xfId="24281"/>
    <cellStyle name="Note 2 4 2 2 7 3" xfId="24282"/>
    <cellStyle name="Note 2 4 2 2 7 4" xfId="24283"/>
    <cellStyle name="Note 2 4 2 2 7 5" xfId="24284"/>
    <cellStyle name="Note 2 4 2 2 8" xfId="24285"/>
    <cellStyle name="Note 2 4 2 2 8 2" xfId="24286"/>
    <cellStyle name="Note 2 4 2 2 8 3" xfId="24287"/>
    <cellStyle name="Note 2 4 2 2 8 4" xfId="24288"/>
    <cellStyle name="Note 2 4 2 2 8 5" xfId="24289"/>
    <cellStyle name="Note 2 4 2 2 8 6" xfId="24290"/>
    <cellStyle name="Note 2 4 2 2 8 7" xfId="24291"/>
    <cellStyle name="Note 2 4 2 2 8 8" xfId="24292"/>
    <cellStyle name="Note 2 4 2 2 9" xfId="24293"/>
    <cellStyle name="Note 2 4 2 2 9 2" xfId="24294"/>
    <cellStyle name="Note 2 4 2 2 9 3" xfId="24295"/>
    <cellStyle name="Note 2 4 2 2 9 4" xfId="24296"/>
    <cellStyle name="Note 2 4 2 2 9 5" xfId="24297"/>
    <cellStyle name="Note 2 4 2 2 9 6" xfId="24298"/>
    <cellStyle name="Note 2 4 2 2 9 7" xfId="24299"/>
    <cellStyle name="Note 2 4 2 3" xfId="24300"/>
    <cellStyle name="Note 2 4 2 3 10" xfId="24301"/>
    <cellStyle name="Note 2 4 2 3 10 2" xfId="24302"/>
    <cellStyle name="Note 2 4 2 3 10 3" xfId="24303"/>
    <cellStyle name="Note 2 4 2 3 10 4" xfId="24304"/>
    <cellStyle name="Note 2 4 2 3 10 5" xfId="24305"/>
    <cellStyle name="Note 2 4 2 3 11" xfId="24306"/>
    <cellStyle name="Note 2 4 2 3 11 2" xfId="24307"/>
    <cellStyle name="Note 2 4 2 3 11 3" xfId="24308"/>
    <cellStyle name="Note 2 4 2 3 11 4" xfId="24309"/>
    <cellStyle name="Note 2 4 2 3 11 5" xfId="24310"/>
    <cellStyle name="Note 2 4 2 3 12" xfId="24311"/>
    <cellStyle name="Note 2 4 2 3 12 2" xfId="24312"/>
    <cellStyle name="Note 2 4 2 3 12 3" xfId="24313"/>
    <cellStyle name="Note 2 4 2 3 12 4" xfId="24314"/>
    <cellStyle name="Note 2 4 2 3 12 5" xfId="24315"/>
    <cellStyle name="Note 2 4 2 3 13" xfId="24316"/>
    <cellStyle name="Note 2 4 2 3 13 2" xfId="24317"/>
    <cellStyle name="Note 2 4 2 3 13 3" xfId="24318"/>
    <cellStyle name="Note 2 4 2 3 13 4" xfId="24319"/>
    <cellStyle name="Note 2 4 2 3 13 5" xfId="24320"/>
    <cellStyle name="Note 2 4 2 3 14" xfId="24321"/>
    <cellStyle name="Note 2 4 2 3 14 2" xfId="24322"/>
    <cellStyle name="Note 2 4 2 3 14 3" xfId="24323"/>
    <cellStyle name="Note 2 4 2 3 14 4" xfId="24324"/>
    <cellStyle name="Note 2 4 2 3 14 5" xfId="24325"/>
    <cellStyle name="Note 2 4 2 3 15" xfId="24326"/>
    <cellStyle name="Note 2 4 2 3 15 2" xfId="24327"/>
    <cellStyle name="Note 2 4 2 3 15 3" xfId="24328"/>
    <cellStyle name="Note 2 4 2 3 15 4" xfId="24329"/>
    <cellStyle name="Note 2 4 2 3 15 5" xfId="24330"/>
    <cellStyle name="Note 2 4 2 3 16" xfId="24331"/>
    <cellStyle name="Note 2 4 2 3 16 2" xfId="24332"/>
    <cellStyle name="Note 2 4 2 3 16 3" xfId="24333"/>
    <cellStyle name="Note 2 4 2 3 16 4" xfId="24334"/>
    <cellStyle name="Note 2 4 2 3 16 5" xfId="24335"/>
    <cellStyle name="Note 2 4 2 3 17" xfId="24336"/>
    <cellStyle name="Note 2 4 2 3 17 2" xfId="24337"/>
    <cellStyle name="Note 2 4 2 3 17 3" xfId="24338"/>
    <cellStyle name="Note 2 4 2 3 17 4" xfId="24339"/>
    <cellStyle name="Note 2 4 2 3 17 5" xfId="24340"/>
    <cellStyle name="Note 2 4 2 3 18" xfId="24341"/>
    <cellStyle name="Note 2 4 2 3 2" xfId="24342"/>
    <cellStyle name="Note 2 4 2 3 2 10" xfId="24343"/>
    <cellStyle name="Note 2 4 2 3 2 10 2" xfId="24344"/>
    <cellStyle name="Note 2 4 2 3 2 10 3" xfId="24345"/>
    <cellStyle name="Note 2 4 2 3 2 10 4" xfId="24346"/>
    <cellStyle name="Note 2 4 2 3 2 10 5" xfId="24347"/>
    <cellStyle name="Note 2 4 2 3 2 11" xfId="24348"/>
    <cellStyle name="Note 2 4 2 3 2 11 2" xfId="24349"/>
    <cellStyle name="Note 2 4 2 3 2 11 3" xfId="24350"/>
    <cellStyle name="Note 2 4 2 3 2 11 4" xfId="24351"/>
    <cellStyle name="Note 2 4 2 3 2 11 5" xfId="24352"/>
    <cellStyle name="Note 2 4 2 3 2 12" xfId="24353"/>
    <cellStyle name="Note 2 4 2 3 2 12 2" xfId="24354"/>
    <cellStyle name="Note 2 4 2 3 2 12 3" xfId="24355"/>
    <cellStyle name="Note 2 4 2 3 2 12 4" xfId="24356"/>
    <cellStyle name="Note 2 4 2 3 2 12 5" xfId="24357"/>
    <cellStyle name="Note 2 4 2 3 2 13" xfId="24358"/>
    <cellStyle name="Note 2 4 2 3 2 13 2" xfId="24359"/>
    <cellStyle name="Note 2 4 2 3 2 13 3" xfId="24360"/>
    <cellStyle name="Note 2 4 2 3 2 13 4" xfId="24361"/>
    <cellStyle name="Note 2 4 2 3 2 13 5" xfId="24362"/>
    <cellStyle name="Note 2 4 2 3 2 14" xfId="24363"/>
    <cellStyle name="Note 2 4 2 3 2 14 2" xfId="24364"/>
    <cellStyle name="Note 2 4 2 3 2 14 3" xfId="24365"/>
    <cellStyle name="Note 2 4 2 3 2 14 4" xfId="24366"/>
    <cellStyle name="Note 2 4 2 3 2 14 5" xfId="24367"/>
    <cellStyle name="Note 2 4 2 3 2 15" xfId="24368"/>
    <cellStyle name="Note 2 4 2 3 2 15 2" xfId="24369"/>
    <cellStyle name="Note 2 4 2 3 2 15 3" xfId="24370"/>
    <cellStyle name="Note 2 4 2 3 2 15 4" xfId="24371"/>
    <cellStyle name="Note 2 4 2 3 2 15 5" xfId="24372"/>
    <cellStyle name="Note 2 4 2 3 2 16" xfId="24373"/>
    <cellStyle name="Note 2 4 2 3 2 16 2" xfId="24374"/>
    <cellStyle name="Note 2 4 2 3 2 16 3" xfId="24375"/>
    <cellStyle name="Note 2 4 2 3 2 16 4" xfId="24376"/>
    <cellStyle name="Note 2 4 2 3 2 16 5" xfId="24377"/>
    <cellStyle name="Note 2 4 2 3 2 17" xfId="24378"/>
    <cellStyle name="Note 2 4 2 3 2 17 2" xfId="24379"/>
    <cellStyle name="Note 2 4 2 3 2 17 3" xfId="24380"/>
    <cellStyle name="Note 2 4 2 3 2 17 4" xfId="24381"/>
    <cellStyle name="Note 2 4 2 3 2 17 5" xfId="24382"/>
    <cellStyle name="Note 2 4 2 3 2 18" xfId="24383"/>
    <cellStyle name="Note 2 4 2 3 2 2" xfId="24384"/>
    <cellStyle name="Note 2 4 2 3 2 2 2" xfId="24385"/>
    <cellStyle name="Note 2 4 2 3 2 2 2 2" xfId="24386"/>
    <cellStyle name="Note 2 4 2 3 2 2 2 3" xfId="24387"/>
    <cellStyle name="Note 2 4 2 3 2 2 2 4" xfId="24388"/>
    <cellStyle name="Note 2 4 2 3 2 2 2 5" xfId="24389"/>
    <cellStyle name="Note 2 4 2 3 2 2 2 6" xfId="24390"/>
    <cellStyle name="Note 2 4 2 3 2 2 2 7" xfId="24391"/>
    <cellStyle name="Note 2 4 2 3 2 2 3" xfId="24392"/>
    <cellStyle name="Note 2 4 2 3 2 2 4" xfId="24393"/>
    <cellStyle name="Note 2 4 2 3 2 2 5" xfId="24394"/>
    <cellStyle name="Note 2 4 2 3 2 3" xfId="24395"/>
    <cellStyle name="Note 2 4 2 3 2 3 2" xfId="24396"/>
    <cellStyle name="Note 2 4 2 3 2 3 2 2" xfId="24397"/>
    <cellStyle name="Note 2 4 2 3 2 3 2 3" xfId="24398"/>
    <cellStyle name="Note 2 4 2 3 2 3 2 4" xfId="24399"/>
    <cellStyle name="Note 2 4 2 3 2 3 2 5" xfId="24400"/>
    <cellStyle name="Note 2 4 2 3 2 3 2 6" xfId="24401"/>
    <cellStyle name="Note 2 4 2 3 2 3 2 7" xfId="24402"/>
    <cellStyle name="Note 2 4 2 3 2 3 3" xfId="24403"/>
    <cellStyle name="Note 2 4 2 3 2 3 4" xfId="24404"/>
    <cellStyle name="Note 2 4 2 3 2 3 5" xfId="24405"/>
    <cellStyle name="Note 2 4 2 3 2 4" xfId="24406"/>
    <cellStyle name="Note 2 4 2 3 2 4 2" xfId="24407"/>
    <cellStyle name="Note 2 4 2 3 2 4 2 2" xfId="24408"/>
    <cellStyle name="Note 2 4 2 3 2 4 2 3" xfId="24409"/>
    <cellStyle name="Note 2 4 2 3 2 4 2 4" xfId="24410"/>
    <cellStyle name="Note 2 4 2 3 2 4 2 5" xfId="24411"/>
    <cellStyle name="Note 2 4 2 3 2 4 2 6" xfId="24412"/>
    <cellStyle name="Note 2 4 2 3 2 4 2 7" xfId="24413"/>
    <cellStyle name="Note 2 4 2 3 2 4 3" xfId="24414"/>
    <cellStyle name="Note 2 4 2 3 2 4 4" xfId="24415"/>
    <cellStyle name="Note 2 4 2 3 2 4 5" xfId="24416"/>
    <cellStyle name="Note 2 4 2 3 2 5" xfId="24417"/>
    <cellStyle name="Note 2 4 2 3 2 5 2" xfId="24418"/>
    <cellStyle name="Note 2 4 2 3 2 5 3" xfId="24419"/>
    <cellStyle name="Note 2 4 2 3 2 5 4" xfId="24420"/>
    <cellStyle name="Note 2 4 2 3 2 5 5" xfId="24421"/>
    <cellStyle name="Note 2 4 2 3 2 5 6" xfId="24422"/>
    <cellStyle name="Note 2 4 2 3 2 5 7" xfId="24423"/>
    <cellStyle name="Note 2 4 2 3 2 5 8" xfId="24424"/>
    <cellStyle name="Note 2 4 2 3 2 6" xfId="24425"/>
    <cellStyle name="Note 2 4 2 3 2 6 2" xfId="24426"/>
    <cellStyle name="Note 2 4 2 3 2 6 3" xfId="24427"/>
    <cellStyle name="Note 2 4 2 3 2 6 4" xfId="24428"/>
    <cellStyle name="Note 2 4 2 3 2 6 5" xfId="24429"/>
    <cellStyle name="Note 2 4 2 3 2 6 6" xfId="24430"/>
    <cellStyle name="Note 2 4 2 3 2 6 7" xfId="24431"/>
    <cellStyle name="Note 2 4 2 3 2 7" xfId="24432"/>
    <cellStyle name="Note 2 4 2 3 2 7 2" xfId="24433"/>
    <cellStyle name="Note 2 4 2 3 2 7 3" xfId="24434"/>
    <cellStyle name="Note 2 4 2 3 2 7 4" xfId="24435"/>
    <cellStyle name="Note 2 4 2 3 2 7 5" xfId="24436"/>
    <cellStyle name="Note 2 4 2 3 2 8" xfId="24437"/>
    <cellStyle name="Note 2 4 2 3 2 8 2" xfId="24438"/>
    <cellStyle name="Note 2 4 2 3 2 8 3" xfId="24439"/>
    <cellStyle name="Note 2 4 2 3 2 8 4" xfId="24440"/>
    <cellStyle name="Note 2 4 2 3 2 8 5" xfId="24441"/>
    <cellStyle name="Note 2 4 2 3 2 9" xfId="24442"/>
    <cellStyle name="Note 2 4 2 3 2 9 2" xfId="24443"/>
    <cellStyle name="Note 2 4 2 3 2 9 3" xfId="24444"/>
    <cellStyle name="Note 2 4 2 3 2 9 4" xfId="24445"/>
    <cellStyle name="Note 2 4 2 3 2 9 5" xfId="24446"/>
    <cellStyle name="Note 2 4 2 3 3" xfId="24447"/>
    <cellStyle name="Note 2 4 2 3 3 10" xfId="24448"/>
    <cellStyle name="Note 2 4 2 3 3 2" xfId="24449"/>
    <cellStyle name="Note 2 4 2 3 3 2 2" xfId="24450"/>
    <cellStyle name="Note 2 4 2 3 3 2 2 2" xfId="24451"/>
    <cellStyle name="Note 2 4 2 3 3 2 2 3" xfId="24452"/>
    <cellStyle name="Note 2 4 2 3 3 2 2 4" xfId="24453"/>
    <cellStyle name="Note 2 4 2 3 3 2 2 5" xfId="24454"/>
    <cellStyle name="Note 2 4 2 3 3 2 2 6" xfId="24455"/>
    <cellStyle name="Note 2 4 2 3 3 2 2 7" xfId="24456"/>
    <cellStyle name="Note 2 4 2 3 3 2 3" xfId="24457"/>
    <cellStyle name="Note 2 4 2 3 3 2 4" xfId="24458"/>
    <cellStyle name="Note 2 4 2 3 3 3" xfId="24459"/>
    <cellStyle name="Note 2 4 2 3 3 3 2" xfId="24460"/>
    <cellStyle name="Note 2 4 2 3 3 3 2 2" xfId="24461"/>
    <cellStyle name="Note 2 4 2 3 3 3 2 3" xfId="24462"/>
    <cellStyle name="Note 2 4 2 3 3 3 2 4" xfId="24463"/>
    <cellStyle name="Note 2 4 2 3 3 3 2 5" xfId="24464"/>
    <cellStyle name="Note 2 4 2 3 3 3 2 6" xfId="24465"/>
    <cellStyle name="Note 2 4 2 3 3 3 2 7" xfId="24466"/>
    <cellStyle name="Note 2 4 2 3 3 3 3" xfId="24467"/>
    <cellStyle name="Note 2 4 2 3 3 3 4" xfId="24468"/>
    <cellStyle name="Note 2 4 2 3 3 4" xfId="24469"/>
    <cellStyle name="Note 2 4 2 3 3 4 2" xfId="24470"/>
    <cellStyle name="Note 2 4 2 3 3 4 2 2" xfId="24471"/>
    <cellStyle name="Note 2 4 2 3 3 4 2 3" xfId="24472"/>
    <cellStyle name="Note 2 4 2 3 3 4 2 4" xfId="24473"/>
    <cellStyle name="Note 2 4 2 3 3 4 2 5" xfId="24474"/>
    <cellStyle name="Note 2 4 2 3 3 4 2 6" xfId="24475"/>
    <cellStyle name="Note 2 4 2 3 3 4 2 7" xfId="24476"/>
    <cellStyle name="Note 2 4 2 3 3 4 3" xfId="24477"/>
    <cellStyle name="Note 2 4 2 3 3 4 4" xfId="24478"/>
    <cellStyle name="Note 2 4 2 3 3 5" xfId="24479"/>
    <cellStyle name="Note 2 4 2 3 3 5 2" xfId="24480"/>
    <cellStyle name="Note 2 4 2 3 3 5 3" xfId="24481"/>
    <cellStyle name="Note 2 4 2 3 3 5 4" xfId="24482"/>
    <cellStyle name="Note 2 4 2 3 3 5 5" xfId="24483"/>
    <cellStyle name="Note 2 4 2 3 3 5 6" xfId="24484"/>
    <cellStyle name="Note 2 4 2 3 3 5 7" xfId="24485"/>
    <cellStyle name="Note 2 4 2 3 3 5 8" xfId="24486"/>
    <cellStyle name="Note 2 4 2 3 3 6" xfId="24487"/>
    <cellStyle name="Note 2 4 2 3 3 6 2" xfId="24488"/>
    <cellStyle name="Note 2 4 2 3 3 6 3" xfId="24489"/>
    <cellStyle name="Note 2 4 2 3 3 6 4" xfId="24490"/>
    <cellStyle name="Note 2 4 2 3 3 6 5" xfId="24491"/>
    <cellStyle name="Note 2 4 2 3 3 6 6" xfId="24492"/>
    <cellStyle name="Note 2 4 2 3 3 6 7" xfId="24493"/>
    <cellStyle name="Note 2 4 2 3 3 7" xfId="24494"/>
    <cellStyle name="Note 2 4 2 3 3 8" xfId="24495"/>
    <cellStyle name="Note 2 4 2 3 3 9" xfId="24496"/>
    <cellStyle name="Note 2 4 2 3 4" xfId="24497"/>
    <cellStyle name="Note 2 4 2 3 4 2" xfId="24498"/>
    <cellStyle name="Note 2 4 2 3 4 2 2" xfId="24499"/>
    <cellStyle name="Note 2 4 2 3 4 2 3" xfId="24500"/>
    <cellStyle name="Note 2 4 2 3 4 2 4" xfId="24501"/>
    <cellStyle name="Note 2 4 2 3 4 2 5" xfId="24502"/>
    <cellStyle name="Note 2 4 2 3 4 2 6" xfId="24503"/>
    <cellStyle name="Note 2 4 2 3 4 2 7" xfId="24504"/>
    <cellStyle name="Note 2 4 2 3 4 3" xfId="24505"/>
    <cellStyle name="Note 2 4 2 3 4 4" xfId="24506"/>
    <cellStyle name="Note 2 4 2 3 4 5" xfId="24507"/>
    <cellStyle name="Note 2 4 2 3 5" xfId="24508"/>
    <cellStyle name="Note 2 4 2 3 5 2" xfId="24509"/>
    <cellStyle name="Note 2 4 2 3 5 2 2" xfId="24510"/>
    <cellStyle name="Note 2 4 2 3 5 2 3" xfId="24511"/>
    <cellStyle name="Note 2 4 2 3 5 2 4" xfId="24512"/>
    <cellStyle name="Note 2 4 2 3 5 2 5" xfId="24513"/>
    <cellStyle name="Note 2 4 2 3 5 2 6" xfId="24514"/>
    <cellStyle name="Note 2 4 2 3 5 2 7" xfId="24515"/>
    <cellStyle name="Note 2 4 2 3 5 3" xfId="24516"/>
    <cellStyle name="Note 2 4 2 3 5 4" xfId="24517"/>
    <cellStyle name="Note 2 4 2 3 5 5" xfId="24518"/>
    <cellStyle name="Note 2 4 2 3 6" xfId="24519"/>
    <cellStyle name="Note 2 4 2 3 6 2" xfId="24520"/>
    <cellStyle name="Note 2 4 2 3 6 2 2" xfId="24521"/>
    <cellStyle name="Note 2 4 2 3 6 2 3" xfId="24522"/>
    <cellStyle name="Note 2 4 2 3 6 2 4" xfId="24523"/>
    <cellStyle name="Note 2 4 2 3 6 2 5" xfId="24524"/>
    <cellStyle name="Note 2 4 2 3 6 2 6" xfId="24525"/>
    <cellStyle name="Note 2 4 2 3 6 2 7" xfId="24526"/>
    <cellStyle name="Note 2 4 2 3 6 3" xfId="24527"/>
    <cellStyle name="Note 2 4 2 3 6 4" xfId="24528"/>
    <cellStyle name="Note 2 4 2 3 6 5" xfId="24529"/>
    <cellStyle name="Note 2 4 2 3 7" xfId="24530"/>
    <cellStyle name="Note 2 4 2 3 7 2" xfId="24531"/>
    <cellStyle name="Note 2 4 2 3 7 2 2" xfId="24532"/>
    <cellStyle name="Note 2 4 2 3 7 2 3" xfId="24533"/>
    <cellStyle name="Note 2 4 2 3 7 2 4" xfId="24534"/>
    <cellStyle name="Note 2 4 2 3 7 2 5" xfId="24535"/>
    <cellStyle name="Note 2 4 2 3 7 2 6" xfId="24536"/>
    <cellStyle name="Note 2 4 2 3 7 2 7" xfId="24537"/>
    <cellStyle name="Note 2 4 2 3 7 3" xfId="24538"/>
    <cellStyle name="Note 2 4 2 3 7 4" xfId="24539"/>
    <cellStyle name="Note 2 4 2 3 7 5" xfId="24540"/>
    <cellStyle name="Note 2 4 2 3 8" xfId="24541"/>
    <cellStyle name="Note 2 4 2 3 8 2" xfId="24542"/>
    <cellStyle name="Note 2 4 2 3 8 3" xfId="24543"/>
    <cellStyle name="Note 2 4 2 3 8 4" xfId="24544"/>
    <cellStyle name="Note 2 4 2 3 8 5" xfId="24545"/>
    <cellStyle name="Note 2 4 2 3 8 6" xfId="24546"/>
    <cellStyle name="Note 2 4 2 3 8 7" xfId="24547"/>
    <cellStyle name="Note 2 4 2 3 8 8" xfId="24548"/>
    <cellStyle name="Note 2 4 2 3 9" xfId="24549"/>
    <cellStyle name="Note 2 4 2 3 9 2" xfId="24550"/>
    <cellStyle name="Note 2 4 2 3 9 3" xfId="24551"/>
    <cellStyle name="Note 2 4 2 3 9 4" xfId="24552"/>
    <cellStyle name="Note 2 4 2 3 9 5" xfId="24553"/>
    <cellStyle name="Note 2 4 2 3 9 6" xfId="24554"/>
    <cellStyle name="Note 2 4 2 3 9 7" xfId="24555"/>
    <cellStyle name="Note 2 4 2 4" xfId="24556"/>
    <cellStyle name="Note 2 4 2 4 10" xfId="24557"/>
    <cellStyle name="Note 2 4 2 4 10 2" xfId="24558"/>
    <cellStyle name="Note 2 4 2 4 10 3" xfId="24559"/>
    <cellStyle name="Note 2 4 2 4 10 4" xfId="24560"/>
    <cellStyle name="Note 2 4 2 4 10 5" xfId="24561"/>
    <cellStyle name="Note 2 4 2 4 11" xfId="24562"/>
    <cellStyle name="Note 2 4 2 4 11 2" xfId="24563"/>
    <cellStyle name="Note 2 4 2 4 11 3" xfId="24564"/>
    <cellStyle name="Note 2 4 2 4 11 4" xfId="24565"/>
    <cellStyle name="Note 2 4 2 4 11 5" xfId="24566"/>
    <cellStyle name="Note 2 4 2 4 12" xfId="24567"/>
    <cellStyle name="Note 2 4 2 4 12 2" xfId="24568"/>
    <cellStyle name="Note 2 4 2 4 12 3" xfId="24569"/>
    <cellStyle name="Note 2 4 2 4 12 4" xfId="24570"/>
    <cellStyle name="Note 2 4 2 4 12 5" xfId="24571"/>
    <cellStyle name="Note 2 4 2 4 13" xfId="24572"/>
    <cellStyle name="Note 2 4 2 4 13 2" xfId="24573"/>
    <cellStyle name="Note 2 4 2 4 13 3" xfId="24574"/>
    <cellStyle name="Note 2 4 2 4 13 4" xfId="24575"/>
    <cellStyle name="Note 2 4 2 4 13 5" xfId="24576"/>
    <cellStyle name="Note 2 4 2 4 14" xfId="24577"/>
    <cellStyle name="Note 2 4 2 4 14 2" xfId="24578"/>
    <cellStyle name="Note 2 4 2 4 14 3" xfId="24579"/>
    <cellStyle name="Note 2 4 2 4 14 4" xfId="24580"/>
    <cellStyle name="Note 2 4 2 4 14 5" xfId="24581"/>
    <cellStyle name="Note 2 4 2 4 15" xfId="24582"/>
    <cellStyle name="Note 2 4 2 4 15 2" xfId="24583"/>
    <cellStyle name="Note 2 4 2 4 15 3" xfId="24584"/>
    <cellStyle name="Note 2 4 2 4 15 4" xfId="24585"/>
    <cellStyle name="Note 2 4 2 4 15 5" xfId="24586"/>
    <cellStyle name="Note 2 4 2 4 16" xfId="24587"/>
    <cellStyle name="Note 2 4 2 4 16 2" xfId="24588"/>
    <cellStyle name="Note 2 4 2 4 16 3" xfId="24589"/>
    <cellStyle name="Note 2 4 2 4 16 4" xfId="24590"/>
    <cellStyle name="Note 2 4 2 4 16 5" xfId="24591"/>
    <cellStyle name="Note 2 4 2 4 17" xfId="24592"/>
    <cellStyle name="Note 2 4 2 4 17 2" xfId="24593"/>
    <cellStyle name="Note 2 4 2 4 17 3" xfId="24594"/>
    <cellStyle name="Note 2 4 2 4 17 4" xfId="24595"/>
    <cellStyle name="Note 2 4 2 4 17 5" xfId="24596"/>
    <cellStyle name="Note 2 4 2 4 18" xfId="24597"/>
    <cellStyle name="Note 2 4 2 4 2" xfId="24598"/>
    <cellStyle name="Note 2 4 2 4 2 2" xfId="24599"/>
    <cellStyle name="Note 2 4 2 4 2 2 2" xfId="24600"/>
    <cellStyle name="Note 2 4 2 4 2 2 3" xfId="24601"/>
    <cellStyle name="Note 2 4 2 4 2 2 4" xfId="24602"/>
    <cellStyle name="Note 2 4 2 4 2 2 5" xfId="24603"/>
    <cellStyle name="Note 2 4 2 4 2 2 6" xfId="24604"/>
    <cellStyle name="Note 2 4 2 4 2 2 7" xfId="24605"/>
    <cellStyle name="Note 2 4 2 4 2 3" xfId="24606"/>
    <cellStyle name="Note 2 4 2 4 2 4" xfId="24607"/>
    <cellStyle name="Note 2 4 2 4 2 5" xfId="24608"/>
    <cellStyle name="Note 2 4 2 4 3" xfId="24609"/>
    <cellStyle name="Note 2 4 2 4 3 2" xfId="24610"/>
    <cellStyle name="Note 2 4 2 4 3 2 2" xfId="24611"/>
    <cellStyle name="Note 2 4 2 4 3 2 3" xfId="24612"/>
    <cellStyle name="Note 2 4 2 4 3 2 4" xfId="24613"/>
    <cellStyle name="Note 2 4 2 4 3 2 5" xfId="24614"/>
    <cellStyle name="Note 2 4 2 4 3 2 6" xfId="24615"/>
    <cellStyle name="Note 2 4 2 4 3 2 7" xfId="24616"/>
    <cellStyle name="Note 2 4 2 4 3 3" xfId="24617"/>
    <cellStyle name="Note 2 4 2 4 3 4" xfId="24618"/>
    <cellStyle name="Note 2 4 2 4 3 5" xfId="24619"/>
    <cellStyle name="Note 2 4 2 4 4" xfId="24620"/>
    <cellStyle name="Note 2 4 2 4 4 2" xfId="24621"/>
    <cellStyle name="Note 2 4 2 4 4 2 2" xfId="24622"/>
    <cellStyle name="Note 2 4 2 4 4 2 3" xfId="24623"/>
    <cellStyle name="Note 2 4 2 4 4 2 4" xfId="24624"/>
    <cellStyle name="Note 2 4 2 4 4 2 5" xfId="24625"/>
    <cellStyle name="Note 2 4 2 4 4 2 6" xfId="24626"/>
    <cellStyle name="Note 2 4 2 4 4 2 7" xfId="24627"/>
    <cellStyle name="Note 2 4 2 4 4 3" xfId="24628"/>
    <cellStyle name="Note 2 4 2 4 4 4" xfId="24629"/>
    <cellStyle name="Note 2 4 2 4 4 5" xfId="24630"/>
    <cellStyle name="Note 2 4 2 4 5" xfId="24631"/>
    <cellStyle name="Note 2 4 2 4 5 2" xfId="24632"/>
    <cellStyle name="Note 2 4 2 4 5 3" xfId="24633"/>
    <cellStyle name="Note 2 4 2 4 5 4" xfId="24634"/>
    <cellStyle name="Note 2 4 2 4 5 5" xfId="24635"/>
    <cellStyle name="Note 2 4 2 4 5 6" xfId="24636"/>
    <cellStyle name="Note 2 4 2 4 5 7" xfId="24637"/>
    <cellStyle name="Note 2 4 2 4 5 8" xfId="24638"/>
    <cellStyle name="Note 2 4 2 4 6" xfId="24639"/>
    <cellStyle name="Note 2 4 2 4 6 2" xfId="24640"/>
    <cellStyle name="Note 2 4 2 4 6 3" xfId="24641"/>
    <cellStyle name="Note 2 4 2 4 6 4" xfId="24642"/>
    <cellStyle name="Note 2 4 2 4 6 5" xfId="24643"/>
    <cellStyle name="Note 2 4 2 4 6 6" xfId="24644"/>
    <cellStyle name="Note 2 4 2 4 6 7" xfId="24645"/>
    <cellStyle name="Note 2 4 2 4 7" xfId="24646"/>
    <cellStyle name="Note 2 4 2 4 7 2" xfId="24647"/>
    <cellStyle name="Note 2 4 2 4 7 3" xfId="24648"/>
    <cellStyle name="Note 2 4 2 4 7 4" xfId="24649"/>
    <cellStyle name="Note 2 4 2 4 7 5" xfId="24650"/>
    <cellStyle name="Note 2 4 2 4 8" xfId="24651"/>
    <cellStyle name="Note 2 4 2 4 8 2" xfId="24652"/>
    <cellStyle name="Note 2 4 2 4 8 3" xfId="24653"/>
    <cellStyle name="Note 2 4 2 4 8 4" xfId="24654"/>
    <cellStyle name="Note 2 4 2 4 8 5" xfId="24655"/>
    <cellStyle name="Note 2 4 2 4 9" xfId="24656"/>
    <cellStyle name="Note 2 4 2 4 9 2" xfId="24657"/>
    <cellStyle name="Note 2 4 2 4 9 3" xfId="24658"/>
    <cellStyle name="Note 2 4 2 4 9 4" xfId="24659"/>
    <cellStyle name="Note 2 4 2 4 9 5" xfId="24660"/>
    <cellStyle name="Note 2 4 2 5" xfId="24661"/>
    <cellStyle name="Note 2 4 2 5 10" xfId="24662"/>
    <cellStyle name="Note 2 4 2 5 2" xfId="24663"/>
    <cellStyle name="Note 2 4 2 5 2 2" xfId="24664"/>
    <cellStyle name="Note 2 4 2 5 2 2 2" xfId="24665"/>
    <cellStyle name="Note 2 4 2 5 2 2 3" xfId="24666"/>
    <cellStyle name="Note 2 4 2 5 2 2 4" xfId="24667"/>
    <cellStyle name="Note 2 4 2 5 2 2 5" xfId="24668"/>
    <cellStyle name="Note 2 4 2 5 2 2 6" xfId="24669"/>
    <cellStyle name="Note 2 4 2 5 2 2 7" xfId="24670"/>
    <cellStyle name="Note 2 4 2 5 2 3" xfId="24671"/>
    <cellStyle name="Note 2 4 2 5 2 4" xfId="24672"/>
    <cellStyle name="Note 2 4 2 5 3" xfId="24673"/>
    <cellStyle name="Note 2 4 2 5 3 2" xfId="24674"/>
    <cellStyle name="Note 2 4 2 5 3 2 2" xfId="24675"/>
    <cellStyle name="Note 2 4 2 5 3 2 3" xfId="24676"/>
    <cellStyle name="Note 2 4 2 5 3 2 4" xfId="24677"/>
    <cellStyle name="Note 2 4 2 5 3 2 5" xfId="24678"/>
    <cellStyle name="Note 2 4 2 5 3 2 6" xfId="24679"/>
    <cellStyle name="Note 2 4 2 5 3 2 7" xfId="24680"/>
    <cellStyle name="Note 2 4 2 5 3 3" xfId="24681"/>
    <cellStyle name="Note 2 4 2 5 3 4" xfId="24682"/>
    <cellStyle name="Note 2 4 2 5 4" xfId="24683"/>
    <cellStyle name="Note 2 4 2 5 4 2" xfId="24684"/>
    <cellStyle name="Note 2 4 2 5 4 2 2" xfId="24685"/>
    <cellStyle name="Note 2 4 2 5 4 2 3" xfId="24686"/>
    <cellStyle name="Note 2 4 2 5 4 2 4" xfId="24687"/>
    <cellStyle name="Note 2 4 2 5 4 2 5" xfId="24688"/>
    <cellStyle name="Note 2 4 2 5 4 2 6" xfId="24689"/>
    <cellStyle name="Note 2 4 2 5 4 2 7" xfId="24690"/>
    <cellStyle name="Note 2 4 2 5 4 3" xfId="24691"/>
    <cellStyle name="Note 2 4 2 5 4 4" xfId="24692"/>
    <cellStyle name="Note 2 4 2 5 5" xfId="24693"/>
    <cellStyle name="Note 2 4 2 5 5 2" xfId="24694"/>
    <cellStyle name="Note 2 4 2 5 5 3" xfId="24695"/>
    <cellStyle name="Note 2 4 2 5 5 4" xfId="24696"/>
    <cellStyle name="Note 2 4 2 5 5 5" xfId="24697"/>
    <cellStyle name="Note 2 4 2 5 5 6" xfId="24698"/>
    <cellStyle name="Note 2 4 2 5 5 7" xfId="24699"/>
    <cellStyle name="Note 2 4 2 5 5 8" xfId="24700"/>
    <cellStyle name="Note 2 4 2 5 6" xfId="24701"/>
    <cellStyle name="Note 2 4 2 5 6 2" xfId="24702"/>
    <cellStyle name="Note 2 4 2 5 6 3" xfId="24703"/>
    <cellStyle name="Note 2 4 2 5 6 4" xfId="24704"/>
    <cellStyle name="Note 2 4 2 5 6 5" xfId="24705"/>
    <cellStyle name="Note 2 4 2 5 6 6" xfId="24706"/>
    <cellStyle name="Note 2 4 2 5 6 7" xfId="24707"/>
    <cellStyle name="Note 2 4 2 5 7" xfId="24708"/>
    <cellStyle name="Note 2 4 2 5 8" xfId="24709"/>
    <cellStyle name="Note 2 4 2 5 9" xfId="24710"/>
    <cellStyle name="Note 2 4 2 6" xfId="24711"/>
    <cellStyle name="Note 2 4 2 6 2" xfId="24712"/>
    <cellStyle name="Note 2 4 2 6 2 2" xfId="24713"/>
    <cellStyle name="Note 2 4 2 6 2 3" xfId="24714"/>
    <cellStyle name="Note 2 4 2 6 2 4" xfId="24715"/>
    <cellStyle name="Note 2 4 2 6 2 5" xfId="24716"/>
    <cellStyle name="Note 2 4 2 6 2 6" xfId="24717"/>
    <cellStyle name="Note 2 4 2 6 2 7" xfId="24718"/>
    <cellStyle name="Note 2 4 2 6 3" xfId="24719"/>
    <cellStyle name="Note 2 4 2 6 4" xfId="24720"/>
    <cellStyle name="Note 2 4 2 6 5" xfId="24721"/>
    <cellStyle name="Note 2 4 2 7" xfId="24722"/>
    <cellStyle name="Note 2 4 2 7 2" xfId="24723"/>
    <cellStyle name="Note 2 4 2 7 2 2" xfId="24724"/>
    <cellStyle name="Note 2 4 2 7 2 3" xfId="24725"/>
    <cellStyle name="Note 2 4 2 7 2 4" xfId="24726"/>
    <cellStyle name="Note 2 4 2 7 2 5" xfId="24727"/>
    <cellStyle name="Note 2 4 2 7 2 6" xfId="24728"/>
    <cellStyle name="Note 2 4 2 7 2 7" xfId="24729"/>
    <cellStyle name="Note 2 4 2 7 3" xfId="24730"/>
    <cellStyle name="Note 2 4 2 7 4" xfId="24731"/>
    <cellStyle name="Note 2 4 2 7 5" xfId="24732"/>
    <cellStyle name="Note 2 4 2 8" xfId="24733"/>
    <cellStyle name="Note 2 4 2 8 2" xfId="24734"/>
    <cellStyle name="Note 2 4 2 8 2 2" xfId="24735"/>
    <cellStyle name="Note 2 4 2 8 2 3" xfId="24736"/>
    <cellStyle name="Note 2 4 2 8 2 4" xfId="24737"/>
    <cellStyle name="Note 2 4 2 8 2 5" xfId="24738"/>
    <cellStyle name="Note 2 4 2 8 2 6" xfId="24739"/>
    <cellStyle name="Note 2 4 2 8 2 7" xfId="24740"/>
    <cellStyle name="Note 2 4 2 8 3" xfId="24741"/>
    <cellStyle name="Note 2 4 2 8 4" xfId="24742"/>
    <cellStyle name="Note 2 4 2 8 5" xfId="24743"/>
    <cellStyle name="Note 2 4 2 9" xfId="24744"/>
    <cellStyle name="Note 2 4 2 9 2" xfId="24745"/>
    <cellStyle name="Note 2 4 2 9 2 2" xfId="24746"/>
    <cellStyle name="Note 2 4 2 9 2 3" xfId="24747"/>
    <cellStyle name="Note 2 4 2 9 2 4" xfId="24748"/>
    <cellStyle name="Note 2 4 2 9 2 5" xfId="24749"/>
    <cellStyle name="Note 2 4 2 9 2 6" xfId="24750"/>
    <cellStyle name="Note 2 4 2 9 2 7" xfId="24751"/>
    <cellStyle name="Note 2 4 2 9 3" xfId="24752"/>
    <cellStyle name="Note 2 4 2 9 4" xfId="24753"/>
    <cellStyle name="Note 2 4 2 9 5" xfId="24754"/>
    <cellStyle name="Note 2 4 3" xfId="24755"/>
    <cellStyle name="Note 2 4 3 10" xfId="24756"/>
    <cellStyle name="Note 2 4 3 10 2" xfId="24757"/>
    <cellStyle name="Note 2 4 3 10 3" xfId="24758"/>
    <cellStyle name="Note 2 4 3 10 4" xfId="24759"/>
    <cellStyle name="Note 2 4 3 10 5" xfId="24760"/>
    <cellStyle name="Note 2 4 3 11" xfId="24761"/>
    <cellStyle name="Note 2 4 3 11 2" xfId="24762"/>
    <cellStyle name="Note 2 4 3 11 3" xfId="24763"/>
    <cellStyle name="Note 2 4 3 11 4" xfId="24764"/>
    <cellStyle name="Note 2 4 3 11 5" xfId="24765"/>
    <cellStyle name="Note 2 4 3 12" xfId="24766"/>
    <cellStyle name="Note 2 4 3 12 2" xfId="24767"/>
    <cellStyle name="Note 2 4 3 12 3" xfId="24768"/>
    <cellStyle name="Note 2 4 3 12 4" xfId="24769"/>
    <cellStyle name="Note 2 4 3 12 5" xfId="24770"/>
    <cellStyle name="Note 2 4 3 13" xfId="24771"/>
    <cellStyle name="Note 2 4 3 13 2" xfId="24772"/>
    <cellStyle name="Note 2 4 3 13 3" xfId="24773"/>
    <cellStyle name="Note 2 4 3 13 4" xfId="24774"/>
    <cellStyle name="Note 2 4 3 13 5" xfId="24775"/>
    <cellStyle name="Note 2 4 3 14" xfId="24776"/>
    <cellStyle name="Note 2 4 3 14 2" xfId="24777"/>
    <cellStyle name="Note 2 4 3 14 3" xfId="24778"/>
    <cellStyle name="Note 2 4 3 14 4" xfId="24779"/>
    <cellStyle name="Note 2 4 3 14 5" xfId="24780"/>
    <cellStyle name="Note 2 4 3 15" xfId="24781"/>
    <cellStyle name="Note 2 4 3 15 2" xfId="24782"/>
    <cellStyle name="Note 2 4 3 15 3" xfId="24783"/>
    <cellStyle name="Note 2 4 3 15 4" xfId="24784"/>
    <cellStyle name="Note 2 4 3 15 5" xfId="24785"/>
    <cellStyle name="Note 2 4 3 16" xfId="24786"/>
    <cellStyle name="Note 2 4 3 16 2" xfId="24787"/>
    <cellStyle name="Note 2 4 3 16 3" xfId="24788"/>
    <cellStyle name="Note 2 4 3 16 4" xfId="24789"/>
    <cellStyle name="Note 2 4 3 16 5" xfId="24790"/>
    <cellStyle name="Note 2 4 3 17" xfId="24791"/>
    <cellStyle name="Note 2 4 3 17 2" xfId="24792"/>
    <cellStyle name="Note 2 4 3 17 3" xfId="24793"/>
    <cellStyle name="Note 2 4 3 17 4" xfId="24794"/>
    <cellStyle name="Note 2 4 3 17 5" xfId="24795"/>
    <cellStyle name="Note 2 4 3 18" xfId="24796"/>
    <cellStyle name="Note 2 4 3 2" xfId="24797"/>
    <cellStyle name="Note 2 4 3 2 10" xfId="24798"/>
    <cellStyle name="Note 2 4 3 2 10 2" xfId="24799"/>
    <cellStyle name="Note 2 4 3 2 10 3" xfId="24800"/>
    <cellStyle name="Note 2 4 3 2 10 4" xfId="24801"/>
    <cellStyle name="Note 2 4 3 2 10 5" xfId="24802"/>
    <cellStyle name="Note 2 4 3 2 11" xfId="24803"/>
    <cellStyle name="Note 2 4 3 2 11 2" xfId="24804"/>
    <cellStyle name="Note 2 4 3 2 11 3" xfId="24805"/>
    <cellStyle name="Note 2 4 3 2 11 4" xfId="24806"/>
    <cellStyle name="Note 2 4 3 2 11 5" xfId="24807"/>
    <cellStyle name="Note 2 4 3 2 12" xfId="24808"/>
    <cellStyle name="Note 2 4 3 2 12 2" xfId="24809"/>
    <cellStyle name="Note 2 4 3 2 12 3" xfId="24810"/>
    <cellStyle name="Note 2 4 3 2 12 4" xfId="24811"/>
    <cellStyle name="Note 2 4 3 2 12 5" xfId="24812"/>
    <cellStyle name="Note 2 4 3 2 13" xfId="24813"/>
    <cellStyle name="Note 2 4 3 2 13 2" xfId="24814"/>
    <cellStyle name="Note 2 4 3 2 13 3" xfId="24815"/>
    <cellStyle name="Note 2 4 3 2 13 4" xfId="24816"/>
    <cellStyle name="Note 2 4 3 2 13 5" xfId="24817"/>
    <cellStyle name="Note 2 4 3 2 14" xfId="24818"/>
    <cellStyle name="Note 2 4 3 2 14 2" xfId="24819"/>
    <cellStyle name="Note 2 4 3 2 14 3" xfId="24820"/>
    <cellStyle name="Note 2 4 3 2 14 4" xfId="24821"/>
    <cellStyle name="Note 2 4 3 2 14 5" xfId="24822"/>
    <cellStyle name="Note 2 4 3 2 15" xfId="24823"/>
    <cellStyle name="Note 2 4 3 2 15 2" xfId="24824"/>
    <cellStyle name="Note 2 4 3 2 15 3" xfId="24825"/>
    <cellStyle name="Note 2 4 3 2 15 4" xfId="24826"/>
    <cellStyle name="Note 2 4 3 2 15 5" xfId="24827"/>
    <cellStyle name="Note 2 4 3 2 16" xfId="24828"/>
    <cellStyle name="Note 2 4 3 2 16 2" xfId="24829"/>
    <cellStyle name="Note 2 4 3 2 16 3" xfId="24830"/>
    <cellStyle name="Note 2 4 3 2 16 4" xfId="24831"/>
    <cellStyle name="Note 2 4 3 2 16 5" xfId="24832"/>
    <cellStyle name="Note 2 4 3 2 17" xfId="24833"/>
    <cellStyle name="Note 2 4 3 2 17 2" xfId="24834"/>
    <cellStyle name="Note 2 4 3 2 17 3" xfId="24835"/>
    <cellStyle name="Note 2 4 3 2 17 4" xfId="24836"/>
    <cellStyle name="Note 2 4 3 2 17 5" xfId="24837"/>
    <cellStyle name="Note 2 4 3 2 18" xfId="24838"/>
    <cellStyle name="Note 2 4 3 2 2" xfId="24839"/>
    <cellStyle name="Note 2 4 3 2 2 2" xfId="24840"/>
    <cellStyle name="Note 2 4 3 2 2 2 2" xfId="24841"/>
    <cellStyle name="Note 2 4 3 2 2 2 3" xfId="24842"/>
    <cellStyle name="Note 2 4 3 2 2 2 4" xfId="24843"/>
    <cellStyle name="Note 2 4 3 2 2 2 5" xfId="24844"/>
    <cellStyle name="Note 2 4 3 2 2 2 6" xfId="24845"/>
    <cellStyle name="Note 2 4 3 2 2 2 7" xfId="24846"/>
    <cellStyle name="Note 2 4 3 2 2 3" xfId="24847"/>
    <cellStyle name="Note 2 4 3 2 2 4" xfId="24848"/>
    <cellStyle name="Note 2 4 3 2 2 5" xfId="24849"/>
    <cellStyle name="Note 2 4 3 2 3" xfId="24850"/>
    <cellStyle name="Note 2 4 3 2 3 2" xfId="24851"/>
    <cellStyle name="Note 2 4 3 2 3 2 2" xfId="24852"/>
    <cellStyle name="Note 2 4 3 2 3 2 3" xfId="24853"/>
    <cellStyle name="Note 2 4 3 2 3 2 4" xfId="24854"/>
    <cellStyle name="Note 2 4 3 2 3 2 5" xfId="24855"/>
    <cellStyle name="Note 2 4 3 2 3 2 6" xfId="24856"/>
    <cellStyle name="Note 2 4 3 2 3 2 7" xfId="24857"/>
    <cellStyle name="Note 2 4 3 2 3 3" xfId="24858"/>
    <cellStyle name="Note 2 4 3 2 3 4" xfId="24859"/>
    <cellStyle name="Note 2 4 3 2 3 5" xfId="24860"/>
    <cellStyle name="Note 2 4 3 2 4" xfId="24861"/>
    <cellStyle name="Note 2 4 3 2 4 2" xfId="24862"/>
    <cellStyle name="Note 2 4 3 2 4 2 2" xfId="24863"/>
    <cellStyle name="Note 2 4 3 2 4 2 3" xfId="24864"/>
    <cellStyle name="Note 2 4 3 2 4 2 4" xfId="24865"/>
    <cellStyle name="Note 2 4 3 2 4 2 5" xfId="24866"/>
    <cellStyle name="Note 2 4 3 2 4 2 6" xfId="24867"/>
    <cellStyle name="Note 2 4 3 2 4 2 7" xfId="24868"/>
    <cellStyle name="Note 2 4 3 2 4 3" xfId="24869"/>
    <cellStyle name="Note 2 4 3 2 4 4" xfId="24870"/>
    <cellStyle name="Note 2 4 3 2 4 5" xfId="24871"/>
    <cellStyle name="Note 2 4 3 2 5" xfId="24872"/>
    <cellStyle name="Note 2 4 3 2 5 2" xfId="24873"/>
    <cellStyle name="Note 2 4 3 2 5 3" xfId="24874"/>
    <cellStyle name="Note 2 4 3 2 5 4" xfId="24875"/>
    <cellStyle name="Note 2 4 3 2 5 5" xfId="24876"/>
    <cellStyle name="Note 2 4 3 2 5 6" xfId="24877"/>
    <cellStyle name="Note 2 4 3 2 5 7" xfId="24878"/>
    <cellStyle name="Note 2 4 3 2 5 8" xfId="24879"/>
    <cellStyle name="Note 2 4 3 2 6" xfId="24880"/>
    <cellStyle name="Note 2 4 3 2 6 2" xfId="24881"/>
    <cellStyle name="Note 2 4 3 2 6 3" xfId="24882"/>
    <cellStyle name="Note 2 4 3 2 6 4" xfId="24883"/>
    <cellStyle name="Note 2 4 3 2 6 5" xfId="24884"/>
    <cellStyle name="Note 2 4 3 2 6 6" xfId="24885"/>
    <cellStyle name="Note 2 4 3 2 6 7" xfId="24886"/>
    <cellStyle name="Note 2 4 3 2 7" xfId="24887"/>
    <cellStyle name="Note 2 4 3 2 7 2" xfId="24888"/>
    <cellStyle name="Note 2 4 3 2 7 3" xfId="24889"/>
    <cellStyle name="Note 2 4 3 2 7 4" xfId="24890"/>
    <cellStyle name="Note 2 4 3 2 7 5" xfId="24891"/>
    <cellStyle name="Note 2 4 3 2 8" xfId="24892"/>
    <cellStyle name="Note 2 4 3 2 8 2" xfId="24893"/>
    <cellStyle name="Note 2 4 3 2 8 3" xfId="24894"/>
    <cellStyle name="Note 2 4 3 2 8 4" xfId="24895"/>
    <cellStyle name="Note 2 4 3 2 8 5" xfId="24896"/>
    <cellStyle name="Note 2 4 3 2 9" xfId="24897"/>
    <cellStyle name="Note 2 4 3 2 9 2" xfId="24898"/>
    <cellStyle name="Note 2 4 3 2 9 3" xfId="24899"/>
    <cellStyle name="Note 2 4 3 2 9 4" xfId="24900"/>
    <cellStyle name="Note 2 4 3 2 9 5" xfId="24901"/>
    <cellStyle name="Note 2 4 3 3" xfId="24902"/>
    <cellStyle name="Note 2 4 3 3 10" xfId="24903"/>
    <cellStyle name="Note 2 4 3 3 2" xfId="24904"/>
    <cellStyle name="Note 2 4 3 3 2 2" xfId="24905"/>
    <cellStyle name="Note 2 4 3 3 2 2 2" xfId="24906"/>
    <cellStyle name="Note 2 4 3 3 2 2 3" xfId="24907"/>
    <cellStyle name="Note 2 4 3 3 2 2 4" xfId="24908"/>
    <cellStyle name="Note 2 4 3 3 2 2 5" xfId="24909"/>
    <cellStyle name="Note 2 4 3 3 2 2 6" xfId="24910"/>
    <cellStyle name="Note 2 4 3 3 2 2 7" xfId="24911"/>
    <cellStyle name="Note 2 4 3 3 2 3" xfId="24912"/>
    <cellStyle name="Note 2 4 3 3 2 4" xfId="24913"/>
    <cellStyle name="Note 2 4 3 3 3" xfId="24914"/>
    <cellStyle name="Note 2 4 3 3 3 2" xfId="24915"/>
    <cellStyle name="Note 2 4 3 3 3 2 2" xfId="24916"/>
    <cellStyle name="Note 2 4 3 3 3 2 3" xfId="24917"/>
    <cellStyle name="Note 2 4 3 3 3 2 4" xfId="24918"/>
    <cellStyle name="Note 2 4 3 3 3 2 5" xfId="24919"/>
    <cellStyle name="Note 2 4 3 3 3 2 6" xfId="24920"/>
    <cellStyle name="Note 2 4 3 3 3 2 7" xfId="24921"/>
    <cellStyle name="Note 2 4 3 3 3 3" xfId="24922"/>
    <cellStyle name="Note 2 4 3 3 3 4" xfId="24923"/>
    <cellStyle name="Note 2 4 3 3 4" xfId="24924"/>
    <cellStyle name="Note 2 4 3 3 4 2" xfId="24925"/>
    <cellStyle name="Note 2 4 3 3 4 2 2" xfId="24926"/>
    <cellStyle name="Note 2 4 3 3 4 2 3" xfId="24927"/>
    <cellStyle name="Note 2 4 3 3 4 2 4" xfId="24928"/>
    <cellStyle name="Note 2 4 3 3 4 2 5" xfId="24929"/>
    <cellStyle name="Note 2 4 3 3 4 2 6" xfId="24930"/>
    <cellStyle name="Note 2 4 3 3 4 2 7" xfId="24931"/>
    <cellStyle name="Note 2 4 3 3 4 3" xfId="24932"/>
    <cellStyle name="Note 2 4 3 3 4 4" xfId="24933"/>
    <cellStyle name="Note 2 4 3 3 5" xfId="24934"/>
    <cellStyle name="Note 2 4 3 3 5 2" xfId="24935"/>
    <cellStyle name="Note 2 4 3 3 5 3" xfId="24936"/>
    <cellStyle name="Note 2 4 3 3 5 4" xfId="24937"/>
    <cellStyle name="Note 2 4 3 3 5 5" xfId="24938"/>
    <cellStyle name="Note 2 4 3 3 5 6" xfId="24939"/>
    <cellStyle name="Note 2 4 3 3 5 7" xfId="24940"/>
    <cellStyle name="Note 2 4 3 3 5 8" xfId="24941"/>
    <cellStyle name="Note 2 4 3 3 6" xfId="24942"/>
    <cellStyle name="Note 2 4 3 3 6 2" xfId="24943"/>
    <cellStyle name="Note 2 4 3 3 6 3" xfId="24944"/>
    <cellStyle name="Note 2 4 3 3 6 4" xfId="24945"/>
    <cellStyle name="Note 2 4 3 3 6 5" xfId="24946"/>
    <cellStyle name="Note 2 4 3 3 6 6" xfId="24947"/>
    <cellStyle name="Note 2 4 3 3 6 7" xfId="24948"/>
    <cellStyle name="Note 2 4 3 3 7" xfId="24949"/>
    <cellStyle name="Note 2 4 3 3 8" xfId="24950"/>
    <cellStyle name="Note 2 4 3 3 9" xfId="24951"/>
    <cellStyle name="Note 2 4 3 4" xfId="24952"/>
    <cellStyle name="Note 2 4 3 4 2" xfId="24953"/>
    <cellStyle name="Note 2 4 3 4 2 2" xfId="24954"/>
    <cellStyle name="Note 2 4 3 4 2 3" xfId="24955"/>
    <cellStyle name="Note 2 4 3 4 2 4" xfId="24956"/>
    <cellStyle name="Note 2 4 3 4 2 5" xfId="24957"/>
    <cellStyle name="Note 2 4 3 4 2 6" xfId="24958"/>
    <cellStyle name="Note 2 4 3 4 2 7" xfId="24959"/>
    <cellStyle name="Note 2 4 3 4 3" xfId="24960"/>
    <cellStyle name="Note 2 4 3 4 4" xfId="24961"/>
    <cellStyle name="Note 2 4 3 4 5" xfId="24962"/>
    <cellStyle name="Note 2 4 3 5" xfId="24963"/>
    <cellStyle name="Note 2 4 3 5 2" xfId="24964"/>
    <cellStyle name="Note 2 4 3 5 2 2" xfId="24965"/>
    <cellStyle name="Note 2 4 3 5 2 3" xfId="24966"/>
    <cellStyle name="Note 2 4 3 5 2 4" xfId="24967"/>
    <cellStyle name="Note 2 4 3 5 2 5" xfId="24968"/>
    <cellStyle name="Note 2 4 3 5 2 6" xfId="24969"/>
    <cellStyle name="Note 2 4 3 5 2 7" xfId="24970"/>
    <cellStyle name="Note 2 4 3 5 3" xfId="24971"/>
    <cellStyle name="Note 2 4 3 5 4" xfId="24972"/>
    <cellStyle name="Note 2 4 3 5 5" xfId="24973"/>
    <cellStyle name="Note 2 4 3 6" xfId="24974"/>
    <cellStyle name="Note 2 4 3 6 2" xfId="24975"/>
    <cellStyle name="Note 2 4 3 6 2 2" xfId="24976"/>
    <cellStyle name="Note 2 4 3 6 2 3" xfId="24977"/>
    <cellStyle name="Note 2 4 3 6 2 4" xfId="24978"/>
    <cellStyle name="Note 2 4 3 6 2 5" xfId="24979"/>
    <cellStyle name="Note 2 4 3 6 2 6" xfId="24980"/>
    <cellStyle name="Note 2 4 3 6 2 7" xfId="24981"/>
    <cellStyle name="Note 2 4 3 6 3" xfId="24982"/>
    <cellStyle name="Note 2 4 3 6 4" xfId="24983"/>
    <cellStyle name="Note 2 4 3 6 5" xfId="24984"/>
    <cellStyle name="Note 2 4 3 7" xfId="24985"/>
    <cellStyle name="Note 2 4 3 7 2" xfId="24986"/>
    <cellStyle name="Note 2 4 3 7 2 2" xfId="24987"/>
    <cellStyle name="Note 2 4 3 7 2 3" xfId="24988"/>
    <cellStyle name="Note 2 4 3 7 2 4" xfId="24989"/>
    <cellStyle name="Note 2 4 3 7 2 5" xfId="24990"/>
    <cellStyle name="Note 2 4 3 7 2 6" xfId="24991"/>
    <cellStyle name="Note 2 4 3 7 2 7" xfId="24992"/>
    <cellStyle name="Note 2 4 3 7 3" xfId="24993"/>
    <cellStyle name="Note 2 4 3 7 4" xfId="24994"/>
    <cellStyle name="Note 2 4 3 7 5" xfId="24995"/>
    <cellStyle name="Note 2 4 3 8" xfId="24996"/>
    <cellStyle name="Note 2 4 3 8 2" xfId="24997"/>
    <cellStyle name="Note 2 4 3 8 3" xfId="24998"/>
    <cellStyle name="Note 2 4 3 8 4" xfId="24999"/>
    <cellStyle name="Note 2 4 3 8 5" xfId="25000"/>
    <cellStyle name="Note 2 4 3 8 6" xfId="25001"/>
    <cellStyle name="Note 2 4 3 8 7" xfId="25002"/>
    <cellStyle name="Note 2 4 3 8 8" xfId="25003"/>
    <cellStyle name="Note 2 4 3 9" xfId="25004"/>
    <cellStyle name="Note 2 4 3 9 2" xfId="25005"/>
    <cellStyle name="Note 2 4 3 9 3" xfId="25006"/>
    <cellStyle name="Note 2 4 3 9 4" xfId="25007"/>
    <cellStyle name="Note 2 4 3 9 5" xfId="25008"/>
    <cellStyle name="Note 2 4 3 9 6" xfId="25009"/>
    <cellStyle name="Note 2 4 3 9 7" xfId="25010"/>
    <cellStyle name="Note 2 4 4" xfId="25011"/>
    <cellStyle name="Note 2 4 4 10" xfId="25012"/>
    <cellStyle name="Note 2 4 4 10 2" xfId="25013"/>
    <cellStyle name="Note 2 4 4 10 3" xfId="25014"/>
    <cellStyle name="Note 2 4 4 10 4" xfId="25015"/>
    <cellStyle name="Note 2 4 4 10 5" xfId="25016"/>
    <cellStyle name="Note 2 4 4 11" xfId="25017"/>
    <cellStyle name="Note 2 4 4 11 2" xfId="25018"/>
    <cellStyle name="Note 2 4 4 11 3" xfId="25019"/>
    <cellStyle name="Note 2 4 4 11 4" xfId="25020"/>
    <cellStyle name="Note 2 4 4 11 5" xfId="25021"/>
    <cellStyle name="Note 2 4 4 12" xfId="25022"/>
    <cellStyle name="Note 2 4 4 12 2" xfId="25023"/>
    <cellStyle name="Note 2 4 4 12 3" xfId="25024"/>
    <cellStyle name="Note 2 4 4 12 4" xfId="25025"/>
    <cellStyle name="Note 2 4 4 12 5" xfId="25026"/>
    <cellStyle name="Note 2 4 4 13" xfId="25027"/>
    <cellStyle name="Note 2 4 4 13 2" xfId="25028"/>
    <cellStyle name="Note 2 4 4 13 3" xfId="25029"/>
    <cellStyle name="Note 2 4 4 13 4" xfId="25030"/>
    <cellStyle name="Note 2 4 4 13 5" xfId="25031"/>
    <cellStyle name="Note 2 4 4 14" xfId="25032"/>
    <cellStyle name="Note 2 4 4 14 2" xfId="25033"/>
    <cellStyle name="Note 2 4 4 14 3" xfId="25034"/>
    <cellStyle name="Note 2 4 4 14 4" xfId="25035"/>
    <cellStyle name="Note 2 4 4 14 5" xfId="25036"/>
    <cellStyle name="Note 2 4 4 15" xfId="25037"/>
    <cellStyle name="Note 2 4 4 15 2" xfId="25038"/>
    <cellStyle name="Note 2 4 4 15 3" xfId="25039"/>
    <cellStyle name="Note 2 4 4 15 4" xfId="25040"/>
    <cellStyle name="Note 2 4 4 15 5" xfId="25041"/>
    <cellStyle name="Note 2 4 4 16" xfId="25042"/>
    <cellStyle name="Note 2 4 4 16 2" xfId="25043"/>
    <cellStyle name="Note 2 4 4 16 3" xfId="25044"/>
    <cellStyle name="Note 2 4 4 16 4" xfId="25045"/>
    <cellStyle name="Note 2 4 4 16 5" xfId="25046"/>
    <cellStyle name="Note 2 4 4 17" xfId="25047"/>
    <cellStyle name="Note 2 4 4 17 2" xfId="25048"/>
    <cellStyle name="Note 2 4 4 17 3" xfId="25049"/>
    <cellStyle name="Note 2 4 4 17 4" xfId="25050"/>
    <cellStyle name="Note 2 4 4 17 5" xfId="25051"/>
    <cellStyle name="Note 2 4 4 18" xfId="25052"/>
    <cellStyle name="Note 2 4 4 2" xfId="25053"/>
    <cellStyle name="Note 2 4 4 2 10" xfId="25054"/>
    <cellStyle name="Note 2 4 4 2 10 2" xfId="25055"/>
    <cellStyle name="Note 2 4 4 2 10 3" xfId="25056"/>
    <cellStyle name="Note 2 4 4 2 10 4" xfId="25057"/>
    <cellStyle name="Note 2 4 4 2 10 5" xfId="25058"/>
    <cellStyle name="Note 2 4 4 2 11" xfId="25059"/>
    <cellStyle name="Note 2 4 4 2 11 2" xfId="25060"/>
    <cellStyle name="Note 2 4 4 2 11 3" xfId="25061"/>
    <cellStyle name="Note 2 4 4 2 11 4" xfId="25062"/>
    <cellStyle name="Note 2 4 4 2 11 5" xfId="25063"/>
    <cellStyle name="Note 2 4 4 2 12" xfId="25064"/>
    <cellStyle name="Note 2 4 4 2 12 2" xfId="25065"/>
    <cellStyle name="Note 2 4 4 2 12 3" xfId="25066"/>
    <cellStyle name="Note 2 4 4 2 12 4" xfId="25067"/>
    <cellStyle name="Note 2 4 4 2 12 5" xfId="25068"/>
    <cellStyle name="Note 2 4 4 2 13" xfId="25069"/>
    <cellStyle name="Note 2 4 4 2 13 2" xfId="25070"/>
    <cellStyle name="Note 2 4 4 2 13 3" xfId="25071"/>
    <cellStyle name="Note 2 4 4 2 13 4" xfId="25072"/>
    <cellStyle name="Note 2 4 4 2 13 5" xfId="25073"/>
    <cellStyle name="Note 2 4 4 2 14" xfId="25074"/>
    <cellStyle name="Note 2 4 4 2 14 2" xfId="25075"/>
    <cellStyle name="Note 2 4 4 2 14 3" xfId="25076"/>
    <cellStyle name="Note 2 4 4 2 14 4" xfId="25077"/>
    <cellStyle name="Note 2 4 4 2 14 5" xfId="25078"/>
    <cellStyle name="Note 2 4 4 2 15" xfId="25079"/>
    <cellStyle name="Note 2 4 4 2 15 2" xfId="25080"/>
    <cellStyle name="Note 2 4 4 2 15 3" xfId="25081"/>
    <cellStyle name="Note 2 4 4 2 15 4" xfId="25082"/>
    <cellStyle name="Note 2 4 4 2 15 5" xfId="25083"/>
    <cellStyle name="Note 2 4 4 2 16" xfId="25084"/>
    <cellStyle name="Note 2 4 4 2 16 2" xfId="25085"/>
    <cellStyle name="Note 2 4 4 2 16 3" xfId="25086"/>
    <cellStyle name="Note 2 4 4 2 16 4" xfId="25087"/>
    <cellStyle name="Note 2 4 4 2 16 5" xfId="25088"/>
    <cellStyle name="Note 2 4 4 2 17" xfId="25089"/>
    <cellStyle name="Note 2 4 4 2 17 2" xfId="25090"/>
    <cellStyle name="Note 2 4 4 2 17 3" xfId="25091"/>
    <cellStyle name="Note 2 4 4 2 17 4" xfId="25092"/>
    <cellStyle name="Note 2 4 4 2 17 5" xfId="25093"/>
    <cellStyle name="Note 2 4 4 2 18" xfId="25094"/>
    <cellStyle name="Note 2 4 4 2 2" xfId="25095"/>
    <cellStyle name="Note 2 4 4 2 2 2" xfId="25096"/>
    <cellStyle name="Note 2 4 4 2 2 2 2" xfId="25097"/>
    <cellStyle name="Note 2 4 4 2 2 2 3" xfId="25098"/>
    <cellStyle name="Note 2 4 4 2 2 2 4" xfId="25099"/>
    <cellStyle name="Note 2 4 4 2 2 2 5" xfId="25100"/>
    <cellStyle name="Note 2 4 4 2 2 2 6" xfId="25101"/>
    <cellStyle name="Note 2 4 4 2 2 2 7" xfId="25102"/>
    <cellStyle name="Note 2 4 4 2 2 3" xfId="25103"/>
    <cellStyle name="Note 2 4 4 2 2 4" xfId="25104"/>
    <cellStyle name="Note 2 4 4 2 2 5" xfId="25105"/>
    <cellStyle name="Note 2 4 4 2 3" xfId="25106"/>
    <cellStyle name="Note 2 4 4 2 3 2" xfId="25107"/>
    <cellStyle name="Note 2 4 4 2 3 2 2" xfId="25108"/>
    <cellStyle name="Note 2 4 4 2 3 2 3" xfId="25109"/>
    <cellStyle name="Note 2 4 4 2 3 2 4" xfId="25110"/>
    <cellStyle name="Note 2 4 4 2 3 2 5" xfId="25111"/>
    <cellStyle name="Note 2 4 4 2 3 2 6" xfId="25112"/>
    <cellStyle name="Note 2 4 4 2 3 2 7" xfId="25113"/>
    <cellStyle name="Note 2 4 4 2 3 3" xfId="25114"/>
    <cellStyle name="Note 2 4 4 2 3 4" xfId="25115"/>
    <cellStyle name="Note 2 4 4 2 3 5" xfId="25116"/>
    <cellStyle name="Note 2 4 4 2 4" xfId="25117"/>
    <cellStyle name="Note 2 4 4 2 4 2" xfId="25118"/>
    <cellStyle name="Note 2 4 4 2 4 2 2" xfId="25119"/>
    <cellStyle name="Note 2 4 4 2 4 2 3" xfId="25120"/>
    <cellStyle name="Note 2 4 4 2 4 2 4" xfId="25121"/>
    <cellStyle name="Note 2 4 4 2 4 2 5" xfId="25122"/>
    <cellStyle name="Note 2 4 4 2 4 2 6" xfId="25123"/>
    <cellStyle name="Note 2 4 4 2 4 2 7" xfId="25124"/>
    <cellStyle name="Note 2 4 4 2 4 3" xfId="25125"/>
    <cellStyle name="Note 2 4 4 2 4 4" xfId="25126"/>
    <cellStyle name="Note 2 4 4 2 4 5" xfId="25127"/>
    <cellStyle name="Note 2 4 4 2 5" xfId="25128"/>
    <cellStyle name="Note 2 4 4 2 5 2" xfId="25129"/>
    <cellStyle name="Note 2 4 4 2 5 3" xfId="25130"/>
    <cellStyle name="Note 2 4 4 2 5 4" xfId="25131"/>
    <cellStyle name="Note 2 4 4 2 5 5" xfId="25132"/>
    <cellStyle name="Note 2 4 4 2 5 6" xfId="25133"/>
    <cellStyle name="Note 2 4 4 2 5 7" xfId="25134"/>
    <cellStyle name="Note 2 4 4 2 5 8" xfId="25135"/>
    <cellStyle name="Note 2 4 4 2 6" xfId="25136"/>
    <cellStyle name="Note 2 4 4 2 6 2" xfId="25137"/>
    <cellStyle name="Note 2 4 4 2 6 3" xfId="25138"/>
    <cellStyle name="Note 2 4 4 2 6 4" xfId="25139"/>
    <cellStyle name="Note 2 4 4 2 6 5" xfId="25140"/>
    <cellStyle name="Note 2 4 4 2 6 6" xfId="25141"/>
    <cellStyle name="Note 2 4 4 2 6 7" xfId="25142"/>
    <cellStyle name="Note 2 4 4 2 7" xfId="25143"/>
    <cellStyle name="Note 2 4 4 2 7 2" xfId="25144"/>
    <cellStyle name="Note 2 4 4 2 7 3" xfId="25145"/>
    <cellStyle name="Note 2 4 4 2 7 4" xfId="25146"/>
    <cellStyle name="Note 2 4 4 2 7 5" xfId="25147"/>
    <cellStyle name="Note 2 4 4 2 8" xfId="25148"/>
    <cellStyle name="Note 2 4 4 2 8 2" xfId="25149"/>
    <cellStyle name="Note 2 4 4 2 8 3" xfId="25150"/>
    <cellStyle name="Note 2 4 4 2 8 4" xfId="25151"/>
    <cellStyle name="Note 2 4 4 2 8 5" xfId="25152"/>
    <cellStyle name="Note 2 4 4 2 9" xfId="25153"/>
    <cellStyle name="Note 2 4 4 2 9 2" xfId="25154"/>
    <cellStyle name="Note 2 4 4 2 9 3" xfId="25155"/>
    <cellStyle name="Note 2 4 4 2 9 4" xfId="25156"/>
    <cellStyle name="Note 2 4 4 2 9 5" xfId="25157"/>
    <cellStyle name="Note 2 4 4 3" xfId="25158"/>
    <cellStyle name="Note 2 4 4 3 10" xfId="25159"/>
    <cellStyle name="Note 2 4 4 3 2" xfId="25160"/>
    <cellStyle name="Note 2 4 4 3 2 2" xfId="25161"/>
    <cellStyle name="Note 2 4 4 3 2 2 2" xfId="25162"/>
    <cellStyle name="Note 2 4 4 3 2 2 3" xfId="25163"/>
    <cellStyle name="Note 2 4 4 3 2 2 4" xfId="25164"/>
    <cellStyle name="Note 2 4 4 3 2 2 5" xfId="25165"/>
    <cellStyle name="Note 2 4 4 3 2 2 6" xfId="25166"/>
    <cellStyle name="Note 2 4 4 3 2 2 7" xfId="25167"/>
    <cellStyle name="Note 2 4 4 3 2 3" xfId="25168"/>
    <cellStyle name="Note 2 4 4 3 2 4" xfId="25169"/>
    <cellStyle name="Note 2 4 4 3 3" xfId="25170"/>
    <cellStyle name="Note 2 4 4 3 3 2" xfId="25171"/>
    <cellStyle name="Note 2 4 4 3 3 2 2" xfId="25172"/>
    <cellStyle name="Note 2 4 4 3 3 2 3" xfId="25173"/>
    <cellStyle name="Note 2 4 4 3 3 2 4" xfId="25174"/>
    <cellStyle name="Note 2 4 4 3 3 2 5" xfId="25175"/>
    <cellStyle name="Note 2 4 4 3 3 2 6" xfId="25176"/>
    <cellStyle name="Note 2 4 4 3 3 2 7" xfId="25177"/>
    <cellStyle name="Note 2 4 4 3 3 3" xfId="25178"/>
    <cellStyle name="Note 2 4 4 3 3 4" xfId="25179"/>
    <cellStyle name="Note 2 4 4 3 4" xfId="25180"/>
    <cellStyle name="Note 2 4 4 3 4 2" xfId="25181"/>
    <cellStyle name="Note 2 4 4 3 4 2 2" xfId="25182"/>
    <cellStyle name="Note 2 4 4 3 4 2 3" xfId="25183"/>
    <cellStyle name="Note 2 4 4 3 4 2 4" xfId="25184"/>
    <cellStyle name="Note 2 4 4 3 4 2 5" xfId="25185"/>
    <cellStyle name="Note 2 4 4 3 4 2 6" xfId="25186"/>
    <cellStyle name="Note 2 4 4 3 4 2 7" xfId="25187"/>
    <cellStyle name="Note 2 4 4 3 4 3" xfId="25188"/>
    <cellStyle name="Note 2 4 4 3 4 4" xfId="25189"/>
    <cellStyle name="Note 2 4 4 3 5" xfId="25190"/>
    <cellStyle name="Note 2 4 4 3 5 2" xfId="25191"/>
    <cellStyle name="Note 2 4 4 3 5 3" xfId="25192"/>
    <cellStyle name="Note 2 4 4 3 5 4" xfId="25193"/>
    <cellStyle name="Note 2 4 4 3 5 5" xfId="25194"/>
    <cellStyle name="Note 2 4 4 3 5 6" xfId="25195"/>
    <cellStyle name="Note 2 4 4 3 5 7" xfId="25196"/>
    <cellStyle name="Note 2 4 4 3 5 8" xfId="25197"/>
    <cellStyle name="Note 2 4 4 3 6" xfId="25198"/>
    <cellStyle name="Note 2 4 4 3 6 2" xfId="25199"/>
    <cellStyle name="Note 2 4 4 3 6 3" xfId="25200"/>
    <cellStyle name="Note 2 4 4 3 6 4" xfId="25201"/>
    <cellStyle name="Note 2 4 4 3 6 5" xfId="25202"/>
    <cellStyle name="Note 2 4 4 3 6 6" xfId="25203"/>
    <cellStyle name="Note 2 4 4 3 6 7" xfId="25204"/>
    <cellStyle name="Note 2 4 4 3 7" xfId="25205"/>
    <cellStyle name="Note 2 4 4 3 8" xfId="25206"/>
    <cellStyle name="Note 2 4 4 3 9" xfId="25207"/>
    <cellStyle name="Note 2 4 4 4" xfId="25208"/>
    <cellStyle name="Note 2 4 4 4 2" xfId="25209"/>
    <cellStyle name="Note 2 4 4 4 2 2" xfId="25210"/>
    <cellStyle name="Note 2 4 4 4 2 3" xfId="25211"/>
    <cellStyle name="Note 2 4 4 4 2 4" xfId="25212"/>
    <cellStyle name="Note 2 4 4 4 2 5" xfId="25213"/>
    <cellStyle name="Note 2 4 4 4 2 6" xfId="25214"/>
    <cellStyle name="Note 2 4 4 4 2 7" xfId="25215"/>
    <cellStyle name="Note 2 4 4 4 3" xfId="25216"/>
    <cellStyle name="Note 2 4 4 4 4" xfId="25217"/>
    <cellStyle name="Note 2 4 4 4 5" xfId="25218"/>
    <cellStyle name="Note 2 4 4 5" xfId="25219"/>
    <cellStyle name="Note 2 4 4 5 2" xfId="25220"/>
    <cellStyle name="Note 2 4 4 5 2 2" xfId="25221"/>
    <cellStyle name="Note 2 4 4 5 2 3" xfId="25222"/>
    <cellStyle name="Note 2 4 4 5 2 4" xfId="25223"/>
    <cellStyle name="Note 2 4 4 5 2 5" xfId="25224"/>
    <cellStyle name="Note 2 4 4 5 2 6" xfId="25225"/>
    <cellStyle name="Note 2 4 4 5 2 7" xfId="25226"/>
    <cellStyle name="Note 2 4 4 5 3" xfId="25227"/>
    <cellStyle name="Note 2 4 4 5 4" xfId="25228"/>
    <cellStyle name="Note 2 4 4 5 5" xfId="25229"/>
    <cellStyle name="Note 2 4 4 6" xfId="25230"/>
    <cellStyle name="Note 2 4 4 6 2" xfId="25231"/>
    <cellStyle name="Note 2 4 4 6 2 2" xfId="25232"/>
    <cellStyle name="Note 2 4 4 6 2 3" xfId="25233"/>
    <cellStyle name="Note 2 4 4 6 2 4" xfId="25234"/>
    <cellStyle name="Note 2 4 4 6 2 5" xfId="25235"/>
    <cellStyle name="Note 2 4 4 6 2 6" xfId="25236"/>
    <cellStyle name="Note 2 4 4 6 2 7" xfId="25237"/>
    <cellStyle name="Note 2 4 4 6 3" xfId="25238"/>
    <cellStyle name="Note 2 4 4 6 4" xfId="25239"/>
    <cellStyle name="Note 2 4 4 6 5" xfId="25240"/>
    <cellStyle name="Note 2 4 4 7" xfId="25241"/>
    <cellStyle name="Note 2 4 4 7 2" xfId="25242"/>
    <cellStyle name="Note 2 4 4 7 2 2" xfId="25243"/>
    <cellStyle name="Note 2 4 4 7 2 3" xfId="25244"/>
    <cellStyle name="Note 2 4 4 7 2 4" xfId="25245"/>
    <cellStyle name="Note 2 4 4 7 2 5" xfId="25246"/>
    <cellStyle name="Note 2 4 4 7 2 6" xfId="25247"/>
    <cellStyle name="Note 2 4 4 7 2 7" xfId="25248"/>
    <cellStyle name="Note 2 4 4 7 3" xfId="25249"/>
    <cellStyle name="Note 2 4 4 7 4" xfId="25250"/>
    <cellStyle name="Note 2 4 4 7 5" xfId="25251"/>
    <cellStyle name="Note 2 4 4 8" xfId="25252"/>
    <cellStyle name="Note 2 4 4 8 2" xfId="25253"/>
    <cellStyle name="Note 2 4 4 8 3" xfId="25254"/>
    <cellStyle name="Note 2 4 4 8 4" xfId="25255"/>
    <cellStyle name="Note 2 4 4 8 5" xfId="25256"/>
    <cellStyle name="Note 2 4 4 8 6" xfId="25257"/>
    <cellStyle name="Note 2 4 4 8 7" xfId="25258"/>
    <cellStyle name="Note 2 4 4 8 8" xfId="25259"/>
    <cellStyle name="Note 2 4 4 9" xfId="25260"/>
    <cellStyle name="Note 2 4 4 9 2" xfId="25261"/>
    <cellStyle name="Note 2 4 4 9 3" xfId="25262"/>
    <cellStyle name="Note 2 4 4 9 4" xfId="25263"/>
    <cellStyle name="Note 2 4 4 9 5" xfId="25264"/>
    <cellStyle name="Note 2 4 4 9 6" xfId="25265"/>
    <cellStyle name="Note 2 4 4 9 7" xfId="25266"/>
    <cellStyle name="Note 2 4 5" xfId="25267"/>
    <cellStyle name="Note 2 4 5 10" xfId="25268"/>
    <cellStyle name="Note 2 4 5 10 2" xfId="25269"/>
    <cellStyle name="Note 2 4 5 10 3" xfId="25270"/>
    <cellStyle name="Note 2 4 5 10 4" xfId="25271"/>
    <cellStyle name="Note 2 4 5 10 5" xfId="25272"/>
    <cellStyle name="Note 2 4 5 11" xfId="25273"/>
    <cellStyle name="Note 2 4 5 11 2" xfId="25274"/>
    <cellStyle name="Note 2 4 5 11 3" xfId="25275"/>
    <cellStyle name="Note 2 4 5 11 4" xfId="25276"/>
    <cellStyle name="Note 2 4 5 11 5" xfId="25277"/>
    <cellStyle name="Note 2 4 5 12" xfId="25278"/>
    <cellStyle name="Note 2 4 5 12 2" xfId="25279"/>
    <cellStyle name="Note 2 4 5 12 3" xfId="25280"/>
    <cellStyle name="Note 2 4 5 12 4" xfId="25281"/>
    <cellStyle name="Note 2 4 5 12 5" xfId="25282"/>
    <cellStyle name="Note 2 4 5 13" xfId="25283"/>
    <cellStyle name="Note 2 4 5 13 2" xfId="25284"/>
    <cellStyle name="Note 2 4 5 13 3" xfId="25285"/>
    <cellStyle name="Note 2 4 5 13 4" xfId="25286"/>
    <cellStyle name="Note 2 4 5 13 5" xfId="25287"/>
    <cellStyle name="Note 2 4 5 14" xfId="25288"/>
    <cellStyle name="Note 2 4 5 14 2" xfId="25289"/>
    <cellStyle name="Note 2 4 5 14 3" xfId="25290"/>
    <cellStyle name="Note 2 4 5 14 4" xfId="25291"/>
    <cellStyle name="Note 2 4 5 14 5" xfId="25292"/>
    <cellStyle name="Note 2 4 5 15" xfId="25293"/>
    <cellStyle name="Note 2 4 5 15 2" xfId="25294"/>
    <cellStyle name="Note 2 4 5 15 3" xfId="25295"/>
    <cellStyle name="Note 2 4 5 15 4" xfId="25296"/>
    <cellStyle name="Note 2 4 5 15 5" xfId="25297"/>
    <cellStyle name="Note 2 4 5 16" xfId="25298"/>
    <cellStyle name="Note 2 4 5 16 2" xfId="25299"/>
    <cellStyle name="Note 2 4 5 16 3" xfId="25300"/>
    <cellStyle name="Note 2 4 5 16 4" xfId="25301"/>
    <cellStyle name="Note 2 4 5 16 5" xfId="25302"/>
    <cellStyle name="Note 2 4 5 17" xfId="25303"/>
    <cellStyle name="Note 2 4 5 17 2" xfId="25304"/>
    <cellStyle name="Note 2 4 5 17 3" xfId="25305"/>
    <cellStyle name="Note 2 4 5 17 4" xfId="25306"/>
    <cellStyle name="Note 2 4 5 17 5" xfId="25307"/>
    <cellStyle name="Note 2 4 5 18" xfId="25308"/>
    <cellStyle name="Note 2 4 5 2" xfId="25309"/>
    <cellStyle name="Note 2 4 5 2 2" xfId="25310"/>
    <cellStyle name="Note 2 4 5 2 2 2" xfId="25311"/>
    <cellStyle name="Note 2 4 5 2 2 3" xfId="25312"/>
    <cellStyle name="Note 2 4 5 2 2 4" xfId="25313"/>
    <cellStyle name="Note 2 4 5 2 2 5" xfId="25314"/>
    <cellStyle name="Note 2 4 5 2 2 6" xfId="25315"/>
    <cellStyle name="Note 2 4 5 2 2 7" xfId="25316"/>
    <cellStyle name="Note 2 4 5 2 3" xfId="25317"/>
    <cellStyle name="Note 2 4 5 2 4" xfId="25318"/>
    <cellStyle name="Note 2 4 5 2 5" xfId="25319"/>
    <cellStyle name="Note 2 4 5 3" xfId="25320"/>
    <cellStyle name="Note 2 4 5 3 2" xfId="25321"/>
    <cellStyle name="Note 2 4 5 3 2 2" xfId="25322"/>
    <cellStyle name="Note 2 4 5 3 2 3" xfId="25323"/>
    <cellStyle name="Note 2 4 5 3 2 4" xfId="25324"/>
    <cellStyle name="Note 2 4 5 3 2 5" xfId="25325"/>
    <cellStyle name="Note 2 4 5 3 2 6" xfId="25326"/>
    <cellStyle name="Note 2 4 5 3 2 7" xfId="25327"/>
    <cellStyle name="Note 2 4 5 3 3" xfId="25328"/>
    <cellStyle name="Note 2 4 5 3 4" xfId="25329"/>
    <cellStyle name="Note 2 4 5 3 5" xfId="25330"/>
    <cellStyle name="Note 2 4 5 4" xfId="25331"/>
    <cellStyle name="Note 2 4 5 4 2" xfId="25332"/>
    <cellStyle name="Note 2 4 5 4 2 2" xfId="25333"/>
    <cellStyle name="Note 2 4 5 4 2 3" xfId="25334"/>
    <cellStyle name="Note 2 4 5 4 2 4" xfId="25335"/>
    <cellStyle name="Note 2 4 5 4 2 5" xfId="25336"/>
    <cellStyle name="Note 2 4 5 4 2 6" xfId="25337"/>
    <cellStyle name="Note 2 4 5 4 2 7" xfId="25338"/>
    <cellStyle name="Note 2 4 5 4 3" xfId="25339"/>
    <cellStyle name="Note 2 4 5 4 4" xfId="25340"/>
    <cellStyle name="Note 2 4 5 4 5" xfId="25341"/>
    <cellStyle name="Note 2 4 5 5" xfId="25342"/>
    <cellStyle name="Note 2 4 5 5 2" xfId="25343"/>
    <cellStyle name="Note 2 4 5 5 3" xfId="25344"/>
    <cellStyle name="Note 2 4 5 5 4" xfId="25345"/>
    <cellStyle name="Note 2 4 5 5 5" xfId="25346"/>
    <cellStyle name="Note 2 4 5 5 6" xfId="25347"/>
    <cellStyle name="Note 2 4 5 5 7" xfId="25348"/>
    <cellStyle name="Note 2 4 5 5 8" xfId="25349"/>
    <cellStyle name="Note 2 4 5 6" xfId="25350"/>
    <cellStyle name="Note 2 4 5 6 2" xfId="25351"/>
    <cellStyle name="Note 2 4 5 6 3" xfId="25352"/>
    <cellStyle name="Note 2 4 5 6 4" xfId="25353"/>
    <cellStyle name="Note 2 4 5 6 5" xfId="25354"/>
    <cellStyle name="Note 2 4 5 6 6" xfId="25355"/>
    <cellStyle name="Note 2 4 5 6 7" xfId="25356"/>
    <cellStyle name="Note 2 4 5 7" xfId="25357"/>
    <cellStyle name="Note 2 4 5 7 2" xfId="25358"/>
    <cellStyle name="Note 2 4 5 7 3" xfId="25359"/>
    <cellStyle name="Note 2 4 5 7 4" xfId="25360"/>
    <cellStyle name="Note 2 4 5 7 5" xfId="25361"/>
    <cellStyle name="Note 2 4 5 8" xfId="25362"/>
    <cellStyle name="Note 2 4 5 8 2" xfId="25363"/>
    <cellStyle name="Note 2 4 5 8 3" xfId="25364"/>
    <cellStyle name="Note 2 4 5 8 4" xfId="25365"/>
    <cellStyle name="Note 2 4 5 8 5" xfId="25366"/>
    <cellStyle name="Note 2 4 5 9" xfId="25367"/>
    <cellStyle name="Note 2 4 5 9 2" xfId="25368"/>
    <cellStyle name="Note 2 4 5 9 3" xfId="25369"/>
    <cellStyle name="Note 2 4 5 9 4" xfId="25370"/>
    <cellStyle name="Note 2 4 5 9 5" xfId="25371"/>
    <cellStyle name="Note 2 4 6" xfId="25372"/>
    <cellStyle name="Note 2 4 6 10" xfId="25373"/>
    <cellStyle name="Note 2 4 6 2" xfId="25374"/>
    <cellStyle name="Note 2 4 6 2 2" xfId="25375"/>
    <cellStyle name="Note 2 4 6 2 2 2" xfId="25376"/>
    <cellStyle name="Note 2 4 6 2 2 3" xfId="25377"/>
    <cellStyle name="Note 2 4 6 2 2 4" xfId="25378"/>
    <cellStyle name="Note 2 4 6 2 2 5" xfId="25379"/>
    <cellStyle name="Note 2 4 6 2 2 6" xfId="25380"/>
    <cellStyle name="Note 2 4 6 2 2 7" xfId="25381"/>
    <cellStyle name="Note 2 4 6 2 3" xfId="25382"/>
    <cellStyle name="Note 2 4 6 2 4" xfId="25383"/>
    <cellStyle name="Note 2 4 6 3" xfId="25384"/>
    <cellStyle name="Note 2 4 6 3 2" xfId="25385"/>
    <cellStyle name="Note 2 4 6 3 2 2" xfId="25386"/>
    <cellStyle name="Note 2 4 6 3 2 3" xfId="25387"/>
    <cellStyle name="Note 2 4 6 3 2 4" xfId="25388"/>
    <cellStyle name="Note 2 4 6 3 2 5" xfId="25389"/>
    <cellStyle name="Note 2 4 6 3 2 6" xfId="25390"/>
    <cellStyle name="Note 2 4 6 3 2 7" xfId="25391"/>
    <cellStyle name="Note 2 4 6 3 3" xfId="25392"/>
    <cellStyle name="Note 2 4 6 3 4" xfId="25393"/>
    <cellStyle name="Note 2 4 6 4" xfId="25394"/>
    <cellStyle name="Note 2 4 6 4 2" xfId="25395"/>
    <cellStyle name="Note 2 4 6 4 2 2" xfId="25396"/>
    <cellStyle name="Note 2 4 6 4 2 3" xfId="25397"/>
    <cellStyle name="Note 2 4 6 4 2 4" xfId="25398"/>
    <cellStyle name="Note 2 4 6 4 2 5" xfId="25399"/>
    <cellStyle name="Note 2 4 6 4 2 6" xfId="25400"/>
    <cellStyle name="Note 2 4 6 4 2 7" xfId="25401"/>
    <cellStyle name="Note 2 4 6 4 3" xfId="25402"/>
    <cellStyle name="Note 2 4 6 4 4" xfId="25403"/>
    <cellStyle name="Note 2 4 6 5" xfId="25404"/>
    <cellStyle name="Note 2 4 6 5 2" xfId="25405"/>
    <cellStyle name="Note 2 4 6 5 3" xfId="25406"/>
    <cellStyle name="Note 2 4 6 5 4" xfId="25407"/>
    <cellStyle name="Note 2 4 6 5 5" xfId="25408"/>
    <cellStyle name="Note 2 4 6 5 6" xfId="25409"/>
    <cellStyle name="Note 2 4 6 5 7" xfId="25410"/>
    <cellStyle name="Note 2 4 6 5 8" xfId="25411"/>
    <cellStyle name="Note 2 4 6 6" xfId="25412"/>
    <cellStyle name="Note 2 4 6 6 2" xfId="25413"/>
    <cellStyle name="Note 2 4 6 6 3" xfId="25414"/>
    <cellStyle name="Note 2 4 6 6 4" xfId="25415"/>
    <cellStyle name="Note 2 4 6 6 5" xfId="25416"/>
    <cellStyle name="Note 2 4 6 6 6" xfId="25417"/>
    <cellStyle name="Note 2 4 6 6 7" xfId="25418"/>
    <cellStyle name="Note 2 4 6 7" xfId="25419"/>
    <cellStyle name="Note 2 4 6 8" xfId="25420"/>
    <cellStyle name="Note 2 4 6 9" xfId="25421"/>
    <cellStyle name="Note 2 4 7" xfId="25422"/>
    <cellStyle name="Note 2 4 7 2" xfId="25423"/>
    <cellStyle name="Note 2 4 7 2 2" xfId="25424"/>
    <cellStyle name="Note 2 4 7 2 3" xfId="25425"/>
    <cellStyle name="Note 2 4 7 2 4" xfId="25426"/>
    <cellStyle name="Note 2 4 7 2 5" xfId="25427"/>
    <cellStyle name="Note 2 4 7 2 6" xfId="25428"/>
    <cellStyle name="Note 2 4 7 2 7" xfId="25429"/>
    <cellStyle name="Note 2 4 7 3" xfId="25430"/>
    <cellStyle name="Note 2 4 7 4" xfId="25431"/>
    <cellStyle name="Note 2 4 7 5" xfId="25432"/>
    <cellStyle name="Note 2 4 8" xfId="25433"/>
    <cellStyle name="Note 2 4 8 2" xfId="25434"/>
    <cellStyle name="Note 2 4 8 2 2" xfId="25435"/>
    <cellStyle name="Note 2 4 8 2 3" xfId="25436"/>
    <cellStyle name="Note 2 4 8 2 4" xfId="25437"/>
    <cellStyle name="Note 2 4 8 2 5" xfId="25438"/>
    <cellStyle name="Note 2 4 8 2 6" xfId="25439"/>
    <cellStyle name="Note 2 4 8 2 7" xfId="25440"/>
    <cellStyle name="Note 2 4 8 3" xfId="25441"/>
    <cellStyle name="Note 2 4 8 4" xfId="25442"/>
    <cellStyle name="Note 2 4 8 5" xfId="25443"/>
    <cellStyle name="Note 2 4 9" xfId="25444"/>
    <cellStyle name="Note 2 4 9 2" xfId="25445"/>
    <cellStyle name="Note 2 4 9 2 2" xfId="25446"/>
    <cellStyle name="Note 2 4 9 2 3" xfId="25447"/>
    <cellStyle name="Note 2 4 9 2 4" xfId="25448"/>
    <cellStyle name="Note 2 4 9 2 5" xfId="25449"/>
    <cellStyle name="Note 2 4 9 2 6" xfId="25450"/>
    <cellStyle name="Note 2 4 9 2 7" xfId="25451"/>
    <cellStyle name="Note 2 4 9 3" xfId="25452"/>
    <cellStyle name="Note 2 4 9 4" xfId="25453"/>
    <cellStyle name="Note 2 4 9 5" xfId="25454"/>
    <cellStyle name="Note 2 5" xfId="25455"/>
    <cellStyle name="Note 2 5 10" xfId="25456"/>
    <cellStyle name="Note 2 5 10 2" xfId="25457"/>
    <cellStyle name="Note 2 5 10 2 2" xfId="25458"/>
    <cellStyle name="Note 2 5 10 2 3" xfId="25459"/>
    <cellStyle name="Note 2 5 10 2 4" xfId="25460"/>
    <cellStyle name="Note 2 5 10 2 5" xfId="25461"/>
    <cellStyle name="Note 2 5 10 2 6" xfId="25462"/>
    <cellStyle name="Note 2 5 10 2 7" xfId="25463"/>
    <cellStyle name="Note 2 5 10 3" xfId="25464"/>
    <cellStyle name="Note 2 5 10 4" xfId="25465"/>
    <cellStyle name="Note 2 5 10 5" xfId="25466"/>
    <cellStyle name="Note 2 5 11" xfId="25467"/>
    <cellStyle name="Note 2 5 11 2" xfId="25468"/>
    <cellStyle name="Note 2 5 11 3" xfId="25469"/>
    <cellStyle name="Note 2 5 11 4" xfId="25470"/>
    <cellStyle name="Note 2 5 11 5" xfId="25471"/>
    <cellStyle name="Note 2 5 11 6" xfId="25472"/>
    <cellStyle name="Note 2 5 11 7" xfId="25473"/>
    <cellStyle name="Note 2 5 11 8" xfId="25474"/>
    <cellStyle name="Note 2 5 12" xfId="25475"/>
    <cellStyle name="Note 2 5 12 2" xfId="25476"/>
    <cellStyle name="Note 2 5 12 3" xfId="25477"/>
    <cellStyle name="Note 2 5 12 4" xfId="25478"/>
    <cellStyle name="Note 2 5 12 5" xfId="25479"/>
    <cellStyle name="Note 2 5 12 6" xfId="25480"/>
    <cellStyle name="Note 2 5 12 7" xfId="25481"/>
    <cellStyle name="Note 2 5 13" xfId="25482"/>
    <cellStyle name="Note 2 5 13 2" xfId="25483"/>
    <cellStyle name="Note 2 5 13 3" xfId="25484"/>
    <cellStyle name="Note 2 5 13 4" xfId="25485"/>
    <cellStyle name="Note 2 5 13 5" xfId="25486"/>
    <cellStyle name="Note 2 5 14" xfId="25487"/>
    <cellStyle name="Note 2 5 14 2" xfId="25488"/>
    <cellStyle name="Note 2 5 14 3" xfId="25489"/>
    <cellStyle name="Note 2 5 14 4" xfId="25490"/>
    <cellStyle name="Note 2 5 14 5" xfId="25491"/>
    <cellStyle name="Note 2 5 15" xfId="25492"/>
    <cellStyle name="Note 2 5 15 2" xfId="25493"/>
    <cellStyle name="Note 2 5 15 3" xfId="25494"/>
    <cellStyle name="Note 2 5 15 4" xfId="25495"/>
    <cellStyle name="Note 2 5 15 5" xfId="25496"/>
    <cellStyle name="Note 2 5 16" xfId="25497"/>
    <cellStyle name="Note 2 5 16 2" xfId="25498"/>
    <cellStyle name="Note 2 5 16 3" xfId="25499"/>
    <cellStyle name="Note 2 5 16 4" xfId="25500"/>
    <cellStyle name="Note 2 5 16 5" xfId="25501"/>
    <cellStyle name="Note 2 5 17" xfId="25502"/>
    <cellStyle name="Note 2 5 17 2" xfId="25503"/>
    <cellStyle name="Note 2 5 17 3" xfId="25504"/>
    <cellStyle name="Note 2 5 17 4" xfId="25505"/>
    <cellStyle name="Note 2 5 17 5" xfId="25506"/>
    <cellStyle name="Note 2 5 18" xfId="25507"/>
    <cellStyle name="Note 2 5 19" xfId="25508"/>
    <cellStyle name="Note 2 5 2" xfId="25509"/>
    <cellStyle name="Note 2 5 2 10" xfId="25510"/>
    <cellStyle name="Note 2 5 2 10 2" xfId="25511"/>
    <cellStyle name="Note 2 5 2 10 3" xfId="25512"/>
    <cellStyle name="Note 2 5 2 10 4" xfId="25513"/>
    <cellStyle name="Note 2 5 2 10 5" xfId="25514"/>
    <cellStyle name="Note 2 5 2 10 6" xfId="25515"/>
    <cellStyle name="Note 2 5 2 10 7" xfId="25516"/>
    <cellStyle name="Note 2 5 2 10 8" xfId="25517"/>
    <cellStyle name="Note 2 5 2 11" xfId="25518"/>
    <cellStyle name="Note 2 5 2 11 2" xfId="25519"/>
    <cellStyle name="Note 2 5 2 11 3" xfId="25520"/>
    <cellStyle name="Note 2 5 2 11 4" xfId="25521"/>
    <cellStyle name="Note 2 5 2 11 5" xfId="25522"/>
    <cellStyle name="Note 2 5 2 11 6" xfId="25523"/>
    <cellStyle name="Note 2 5 2 11 7" xfId="25524"/>
    <cellStyle name="Note 2 5 2 12" xfId="25525"/>
    <cellStyle name="Note 2 5 2 12 2" xfId="25526"/>
    <cellStyle name="Note 2 5 2 12 3" xfId="25527"/>
    <cellStyle name="Note 2 5 2 12 4" xfId="25528"/>
    <cellStyle name="Note 2 5 2 12 5" xfId="25529"/>
    <cellStyle name="Note 2 5 2 13" xfId="25530"/>
    <cellStyle name="Note 2 5 2 13 2" xfId="25531"/>
    <cellStyle name="Note 2 5 2 13 3" xfId="25532"/>
    <cellStyle name="Note 2 5 2 13 4" xfId="25533"/>
    <cellStyle name="Note 2 5 2 13 5" xfId="25534"/>
    <cellStyle name="Note 2 5 2 14" xfId="25535"/>
    <cellStyle name="Note 2 5 2 14 2" xfId="25536"/>
    <cellStyle name="Note 2 5 2 14 3" xfId="25537"/>
    <cellStyle name="Note 2 5 2 14 4" xfId="25538"/>
    <cellStyle name="Note 2 5 2 14 5" xfId="25539"/>
    <cellStyle name="Note 2 5 2 15" xfId="25540"/>
    <cellStyle name="Note 2 5 2 15 2" xfId="25541"/>
    <cellStyle name="Note 2 5 2 15 3" xfId="25542"/>
    <cellStyle name="Note 2 5 2 15 4" xfId="25543"/>
    <cellStyle name="Note 2 5 2 15 5" xfId="25544"/>
    <cellStyle name="Note 2 5 2 16" xfId="25545"/>
    <cellStyle name="Note 2 5 2 16 2" xfId="25546"/>
    <cellStyle name="Note 2 5 2 16 3" xfId="25547"/>
    <cellStyle name="Note 2 5 2 16 4" xfId="25548"/>
    <cellStyle name="Note 2 5 2 16 5" xfId="25549"/>
    <cellStyle name="Note 2 5 2 17" xfId="25550"/>
    <cellStyle name="Note 2 5 2 18" xfId="25551"/>
    <cellStyle name="Note 2 5 2 2" xfId="25552"/>
    <cellStyle name="Note 2 5 2 2 10" xfId="25553"/>
    <cellStyle name="Note 2 5 2 2 10 2" xfId="25554"/>
    <cellStyle name="Note 2 5 2 2 10 3" xfId="25555"/>
    <cellStyle name="Note 2 5 2 2 10 4" xfId="25556"/>
    <cellStyle name="Note 2 5 2 2 10 5" xfId="25557"/>
    <cellStyle name="Note 2 5 2 2 11" xfId="25558"/>
    <cellStyle name="Note 2 5 2 2 11 2" xfId="25559"/>
    <cellStyle name="Note 2 5 2 2 11 3" xfId="25560"/>
    <cellStyle name="Note 2 5 2 2 11 4" xfId="25561"/>
    <cellStyle name="Note 2 5 2 2 11 5" xfId="25562"/>
    <cellStyle name="Note 2 5 2 2 12" xfId="25563"/>
    <cellStyle name="Note 2 5 2 2 12 2" xfId="25564"/>
    <cellStyle name="Note 2 5 2 2 12 3" xfId="25565"/>
    <cellStyle name="Note 2 5 2 2 12 4" xfId="25566"/>
    <cellStyle name="Note 2 5 2 2 12 5" xfId="25567"/>
    <cellStyle name="Note 2 5 2 2 13" xfId="25568"/>
    <cellStyle name="Note 2 5 2 2 13 2" xfId="25569"/>
    <cellStyle name="Note 2 5 2 2 13 3" xfId="25570"/>
    <cellStyle name="Note 2 5 2 2 13 4" xfId="25571"/>
    <cellStyle name="Note 2 5 2 2 13 5" xfId="25572"/>
    <cellStyle name="Note 2 5 2 2 14" xfId="25573"/>
    <cellStyle name="Note 2 5 2 2 14 2" xfId="25574"/>
    <cellStyle name="Note 2 5 2 2 14 3" xfId="25575"/>
    <cellStyle name="Note 2 5 2 2 14 4" xfId="25576"/>
    <cellStyle name="Note 2 5 2 2 14 5" xfId="25577"/>
    <cellStyle name="Note 2 5 2 2 15" xfId="25578"/>
    <cellStyle name="Note 2 5 2 2 15 2" xfId="25579"/>
    <cellStyle name="Note 2 5 2 2 15 3" xfId="25580"/>
    <cellStyle name="Note 2 5 2 2 15 4" xfId="25581"/>
    <cellStyle name="Note 2 5 2 2 15 5" xfId="25582"/>
    <cellStyle name="Note 2 5 2 2 16" xfId="25583"/>
    <cellStyle name="Note 2 5 2 2 16 2" xfId="25584"/>
    <cellStyle name="Note 2 5 2 2 16 3" xfId="25585"/>
    <cellStyle name="Note 2 5 2 2 16 4" xfId="25586"/>
    <cellStyle name="Note 2 5 2 2 16 5" xfId="25587"/>
    <cellStyle name="Note 2 5 2 2 17" xfId="25588"/>
    <cellStyle name="Note 2 5 2 2 17 2" xfId="25589"/>
    <cellStyle name="Note 2 5 2 2 17 3" xfId="25590"/>
    <cellStyle name="Note 2 5 2 2 17 4" xfId="25591"/>
    <cellStyle name="Note 2 5 2 2 17 5" xfId="25592"/>
    <cellStyle name="Note 2 5 2 2 18" xfId="25593"/>
    <cellStyle name="Note 2 5 2 2 2" xfId="25594"/>
    <cellStyle name="Note 2 5 2 2 2 10" xfId="25595"/>
    <cellStyle name="Note 2 5 2 2 2 10 2" xfId="25596"/>
    <cellStyle name="Note 2 5 2 2 2 10 3" xfId="25597"/>
    <cellStyle name="Note 2 5 2 2 2 10 4" xfId="25598"/>
    <cellStyle name="Note 2 5 2 2 2 10 5" xfId="25599"/>
    <cellStyle name="Note 2 5 2 2 2 11" xfId="25600"/>
    <cellStyle name="Note 2 5 2 2 2 11 2" xfId="25601"/>
    <cellStyle name="Note 2 5 2 2 2 11 3" xfId="25602"/>
    <cellStyle name="Note 2 5 2 2 2 11 4" xfId="25603"/>
    <cellStyle name="Note 2 5 2 2 2 11 5" xfId="25604"/>
    <cellStyle name="Note 2 5 2 2 2 12" xfId="25605"/>
    <cellStyle name="Note 2 5 2 2 2 12 2" xfId="25606"/>
    <cellStyle name="Note 2 5 2 2 2 12 3" xfId="25607"/>
    <cellStyle name="Note 2 5 2 2 2 12 4" xfId="25608"/>
    <cellStyle name="Note 2 5 2 2 2 12 5" xfId="25609"/>
    <cellStyle name="Note 2 5 2 2 2 13" xfId="25610"/>
    <cellStyle name="Note 2 5 2 2 2 13 2" xfId="25611"/>
    <cellStyle name="Note 2 5 2 2 2 13 3" xfId="25612"/>
    <cellStyle name="Note 2 5 2 2 2 13 4" xfId="25613"/>
    <cellStyle name="Note 2 5 2 2 2 13 5" xfId="25614"/>
    <cellStyle name="Note 2 5 2 2 2 14" xfId="25615"/>
    <cellStyle name="Note 2 5 2 2 2 14 2" xfId="25616"/>
    <cellStyle name="Note 2 5 2 2 2 14 3" xfId="25617"/>
    <cellStyle name="Note 2 5 2 2 2 14 4" xfId="25618"/>
    <cellStyle name="Note 2 5 2 2 2 14 5" xfId="25619"/>
    <cellStyle name="Note 2 5 2 2 2 15" xfId="25620"/>
    <cellStyle name="Note 2 5 2 2 2 15 2" xfId="25621"/>
    <cellStyle name="Note 2 5 2 2 2 15 3" xfId="25622"/>
    <cellStyle name="Note 2 5 2 2 2 15 4" xfId="25623"/>
    <cellStyle name="Note 2 5 2 2 2 15 5" xfId="25624"/>
    <cellStyle name="Note 2 5 2 2 2 16" xfId="25625"/>
    <cellStyle name="Note 2 5 2 2 2 16 2" xfId="25626"/>
    <cellStyle name="Note 2 5 2 2 2 16 3" xfId="25627"/>
    <cellStyle name="Note 2 5 2 2 2 16 4" xfId="25628"/>
    <cellStyle name="Note 2 5 2 2 2 16 5" xfId="25629"/>
    <cellStyle name="Note 2 5 2 2 2 17" xfId="25630"/>
    <cellStyle name="Note 2 5 2 2 2 17 2" xfId="25631"/>
    <cellStyle name="Note 2 5 2 2 2 17 3" xfId="25632"/>
    <cellStyle name="Note 2 5 2 2 2 17 4" xfId="25633"/>
    <cellStyle name="Note 2 5 2 2 2 17 5" xfId="25634"/>
    <cellStyle name="Note 2 5 2 2 2 18" xfId="25635"/>
    <cellStyle name="Note 2 5 2 2 2 2" xfId="25636"/>
    <cellStyle name="Note 2 5 2 2 2 2 2" xfId="25637"/>
    <cellStyle name="Note 2 5 2 2 2 2 2 2" xfId="25638"/>
    <cellStyle name="Note 2 5 2 2 2 2 2 3" xfId="25639"/>
    <cellStyle name="Note 2 5 2 2 2 2 2 4" xfId="25640"/>
    <cellStyle name="Note 2 5 2 2 2 2 2 5" xfId="25641"/>
    <cellStyle name="Note 2 5 2 2 2 2 2 6" xfId="25642"/>
    <cellStyle name="Note 2 5 2 2 2 2 2 7" xfId="25643"/>
    <cellStyle name="Note 2 5 2 2 2 2 3" xfId="25644"/>
    <cellStyle name="Note 2 5 2 2 2 2 4" xfId="25645"/>
    <cellStyle name="Note 2 5 2 2 2 2 5" xfId="25646"/>
    <cellStyle name="Note 2 5 2 2 2 3" xfId="25647"/>
    <cellStyle name="Note 2 5 2 2 2 3 2" xfId="25648"/>
    <cellStyle name="Note 2 5 2 2 2 3 2 2" xfId="25649"/>
    <cellStyle name="Note 2 5 2 2 2 3 2 3" xfId="25650"/>
    <cellStyle name="Note 2 5 2 2 2 3 2 4" xfId="25651"/>
    <cellStyle name="Note 2 5 2 2 2 3 2 5" xfId="25652"/>
    <cellStyle name="Note 2 5 2 2 2 3 2 6" xfId="25653"/>
    <cellStyle name="Note 2 5 2 2 2 3 2 7" xfId="25654"/>
    <cellStyle name="Note 2 5 2 2 2 3 3" xfId="25655"/>
    <cellStyle name="Note 2 5 2 2 2 3 4" xfId="25656"/>
    <cellStyle name="Note 2 5 2 2 2 3 5" xfId="25657"/>
    <cellStyle name="Note 2 5 2 2 2 4" xfId="25658"/>
    <cellStyle name="Note 2 5 2 2 2 4 2" xfId="25659"/>
    <cellStyle name="Note 2 5 2 2 2 4 2 2" xfId="25660"/>
    <cellStyle name="Note 2 5 2 2 2 4 2 3" xfId="25661"/>
    <cellStyle name="Note 2 5 2 2 2 4 2 4" xfId="25662"/>
    <cellStyle name="Note 2 5 2 2 2 4 2 5" xfId="25663"/>
    <cellStyle name="Note 2 5 2 2 2 4 2 6" xfId="25664"/>
    <cellStyle name="Note 2 5 2 2 2 4 2 7" xfId="25665"/>
    <cellStyle name="Note 2 5 2 2 2 4 3" xfId="25666"/>
    <cellStyle name="Note 2 5 2 2 2 4 4" xfId="25667"/>
    <cellStyle name="Note 2 5 2 2 2 4 5" xfId="25668"/>
    <cellStyle name="Note 2 5 2 2 2 5" xfId="25669"/>
    <cellStyle name="Note 2 5 2 2 2 5 2" xfId="25670"/>
    <cellStyle name="Note 2 5 2 2 2 5 3" xfId="25671"/>
    <cellStyle name="Note 2 5 2 2 2 5 4" xfId="25672"/>
    <cellStyle name="Note 2 5 2 2 2 5 5" xfId="25673"/>
    <cellStyle name="Note 2 5 2 2 2 5 6" xfId="25674"/>
    <cellStyle name="Note 2 5 2 2 2 5 7" xfId="25675"/>
    <cellStyle name="Note 2 5 2 2 2 5 8" xfId="25676"/>
    <cellStyle name="Note 2 5 2 2 2 6" xfId="25677"/>
    <cellStyle name="Note 2 5 2 2 2 6 2" xfId="25678"/>
    <cellStyle name="Note 2 5 2 2 2 6 3" xfId="25679"/>
    <cellStyle name="Note 2 5 2 2 2 6 4" xfId="25680"/>
    <cellStyle name="Note 2 5 2 2 2 6 5" xfId="25681"/>
    <cellStyle name="Note 2 5 2 2 2 6 6" xfId="25682"/>
    <cellStyle name="Note 2 5 2 2 2 6 7" xfId="25683"/>
    <cellStyle name="Note 2 5 2 2 2 7" xfId="25684"/>
    <cellStyle name="Note 2 5 2 2 2 7 2" xfId="25685"/>
    <cellStyle name="Note 2 5 2 2 2 7 3" xfId="25686"/>
    <cellStyle name="Note 2 5 2 2 2 7 4" xfId="25687"/>
    <cellStyle name="Note 2 5 2 2 2 7 5" xfId="25688"/>
    <cellStyle name="Note 2 5 2 2 2 8" xfId="25689"/>
    <cellStyle name="Note 2 5 2 2 2 8 2" xfId="25690"/>
    <cellStyle name="Note 2 5 2 2 2 8 3" xfId="25691"/>
    <cellStyle name="Note 2 5 2 2 2 8 4" xfId="25692"/>
    <cellStyle name="Note 2 5 2 2 2 8 5" xfId="25693"/>
    <cellStyle name="Note 2 5 2 2 2 9" xfId="25694"/>
    <cellStyle name="Note 2 5 2 2 2 9 2" xfId="25695"/>
    <cellStyle name="Note 2 5 2 2 2 9 3" xfId="25696"/>
    <cellStyle name="Note 2 5 2 2 2 9 4" xfId="25697"/>
    <cellStyle name="Note 2 5 2 2 2 9 5" xfId="25698"/>
    <cellStyle name="Note 2 5 2 2 3" xfId="25699"/>
    <cellStyle name="Note 2 5 2 2 3 10" xfId="25700"/>
    <cellStyle name="Note 2 5 2 2 3 2" xfId="25701"/>
    <cellStyle name="Note 2 5 2 2 3 2 2" xfId="25702"/>
    <cellStyle name="Note 2 5 2 2 3 2 2 2" xfId="25703"/>
    <cellStyle name="Note 2 5 2 2 3 2 2 3" xfId="25704"/>
    <cellStyle name="Note 2 5 2 2 3 2 2 4" xfId="25705"/>
    <cellStyle name="Note 2 5 2 2 3 2 2 5" xfId="25706"/>
    <cellStyle name="Note 2 5 2 2 3 2 2 6" xfId="25707"/>
    <cellStyle name="Note 2 5 2 2 3 2 2 7" xfId="25708"/>
    <cellStyle name="Note 2 5 2 2 3 2 3" xfId="25709"/>
    <cellStyle name="Note 2 5 2 2 3 2 4" xfId="25710"/>
    <cellStyle name="Note 2 5 2 2 3 3" xfId="25711"/>
    <cellStyle name="Note 2 5 2 2 3 3 2" xfId="25712"/>
    <cellStyle name="Note 2 5 2 2 3 3 2 2" xfId="25713"/>
    <cellStyle name="Note 2 5 2 2 3 3 2 3" xfId="25714"/>
    <cellStyle name="Note 2 5 2 2 3 3 2 4" xfId="25715"/>
    <cellStyle name="Note 2 5 2 2 3 3 2 5" xfId="25716"/>
    <cellStyle name="Note 2 5 2 2 3 3 2 6" xfId="25717"/>
    <cellStyle name="Note 2 5 2 2 3 3 2 7" xfId="25718"/>
    <cellStyle name="Note 2 5 2 2 3 3 3" xfId="25719"/>
    <cellStyle name="Note 2 5 2 2 3 3 4" xfId="25720"/>
    <cellStyle name="Note 2 5 2 2 3 4" xfId="25721"/>
    <cellStyle name="Note 2 5 2 2 3 4 2" xfId="25722"/>
    <cellStyle name="Note 2 5 2 2 3 4 2 2" xfId="25723"/>
    <cellStyle name="Note 2 5 2 2 3 4 2 3" xfId="25724"/>
    <cellStyle name="Note 2 5 2 2 3 4 2 4" xfId="25725"/>
    <cellStyle name="Note 2 5 2 2 3 4 2 5" xfId="25726"/>
    <cellStyle name="Note 2 5 2 2 3 4 2 6" xfId="25727"/>
    <cellStyle name="Note 2 5 2 2 3 4 2 7" xfId="25728"/>
    <cellStyle name="Note 2 5 2 2 3 4 3" xfId="25729"/>
    <cellStyle name="Note 2 5 2 2 3 4 4" xfId="25730"/>
    <cellStyle name="Note 2 5 2 2 3 5" xfId="25731"/>
    <cellStyle name="Note 2 5 2 2 3 5 2" xfId="25732"/>
    <cellStyle name="Note 2 5 2 2 3 5 3" xfId="25733"/>
    <cellStyle name="Note 2 5 2 2 3 5 4" xfId="25734"/>
    <cellStyle name="Note 2 5 2 2 3 5 5" xfId="25735"/>
    <cellStyle name="Note 2 5 2 2 3 5 6" xfId="25736"/>
    <cellStyle name="Note 2 5 2 2 3 5 7" xfId="25737"/>
    <cellStyle name="Note 2 5 2 2 3 5 8" xfId="25738"/>
    <cellStyle name="Note 2 5 2 2 3 6" xfId="25739"/>
    <cellStyle name="Note 2 5 2 2 3 6 2" xfId="25740"/>
    <cellStyle name="Note 2 5 2 2 3 6 3" xfId="25741"/>
    <cellStyle name="Note 2 5 2 2 3 6 4" xfId="25742"/>
    <cellStyle name="Note 2 5 2 2 3 6 5" xfId="25743"/>
    <cellStyle name="Note 2 5 2 2 3 6 6" xfId="25744"/>
    <cellStyle name="Note 2 5 2 2 3 6 7" xfId="25745"/>
    <cellStyle name="Note 2 5 2 2 3 7" xfId="25746"/>
    <cellStyle name="Note 2 5 2 2 3 8" xfId="25747"/>
    <cellStyle name="Note 2 5 2 2 3 9" xfId="25748"/>
    <cellStyle name="Note 2 5 2 2 4" xfId="25749"/>
    <cellStyle name="Note 2 5 2 2 4 2" xfId="25750"/>
    <cellStyle name="Note 2 5 2 2 4 2 2" xfId="25751"/>
    <cellStyle name="Note 2 5 2 2 4 2 3" xfId="25752"/>
    <cellStyle name="Note 2 5 2 2 4 2 4" xfId="25753"/>
    <cellStyle name="Note 2 5 2 2 4 2 5" xfId="25754"/>
    <cellStyle name="Note 2 5 2 2 4 2 6" xfId="25755"/>
    <cellStyle name="Note 2 5 2 2 4 2 7" xfId="25756"/>
    <cellStyle name="Note 2 5 2 2 4 3" xfId="25757"/>
    <cellStyle name="Note 2 5 2 2 4 4" xfId="25758"/>
    <cellStyle name="Note 2 5 2 2 4 5" xfId="25759"/>
    <cellStyle name="Note 2 5 2 2 5" xfId="25760"/>
    <cellStyle name="Note 2 5 2 2 5 2" xfId="25761"/>
    <cellStyle name="Note 2 5 2 2 5 2 2" xfId="25762"/>
    <cellStyle name="Note 2 5 2 2 5 2 3" xfId="25763"/>
    <cellStyle name="Note 2 5 2 2 5 2 4" xfId="25764"/>
    <cellStyle name="Note 2 5 2 2 5 2 5" xfId="25765"/>
    <cellStyle name="Note 2 5 2 2 5 2 6" xfId="25766"/>
    <cellStyle name="Note 2 5 2 2 5 2 7" xfId="25767"/>
    <cellStyle name="Note 2 5 2 2 5 3" xfId="25768"/>
    <cellStyle name="Note 2 5 2 2 5 4" xfId="25769"/>
    <cellStyle name="Note 2 5 2 2 5 5" xfId="25770"/>
    <cellStyle name="Note 2 5 2 2 6" xfId="25771"/>
    <cellStyle name="Note 2 5 2 2 6 2" xfId="25772"/>
    <cellStyle name="Note 2 5 2 2 6 2 2" xfId="25773"/>
    <cellStyle name="Note 2 5 2 2 6 2 3" xfId="25774"/>
    <cellStyle name="Note 2 5 2 2 6 2 4" xfId="25775"/>
    <cellStyle name="Note 2 5 2 2 6 2 5" xfId="25776"/>
    <cellStyle name="Note 2 5 2 2 6 2 6" xfId="25777"/>
    <cellStyle name="Note 2 5 2 2 6 2 7" xfId="25778"/>
    <cellStyle name="Note 2 5 2 2 6 3" xfId="25779"/>
    <cellStyle name="Note 2 5 2 2 6 4" xfId="25780"/>
    <cellStyle name="Note 2 5 2 2 6 5" xfId="25781"/>
    <cellStyle name="Note 2 5 2 2 7" xfId="25782"/>
    <cellStyle name="Note 2 5 2 2 7 2" xfId="25783"/>
    <cellStyle name="Note 2 5 2 2 7 2 2" xfId="25784"/>
    <cellStyle name="Note 2 5 2 2 7 2 3" xfId="25785"/>
    <cellStyle name="Note 2 5 2 2 7 2 4" xfId="25786"/>
    <cellStyle name="Note 2 5 2 2 7 2 5" xfId="25787"/>
    <cellStyle name="Note 2 5 2 2 7 2 6" xfId="25788"/>
    <cellStyle name="Note 2 5 2 2 7 2 7" xfId="25789"/>
    <cellStyle name="Note 2 5 2 2 7 3" xfId="25790"/>
    <cellStyle name="Note 2 5 2 2 7 4" xfId="25791"/>
    <cellStyle name="Note 2 5 2 2 7 5" xfId="25792"/>
    <cellStyle name="Note 2 5 2 2 8" xfId="25793"/>
    <cellStyle name="Note 2 5 2 2 8 2" xfId="25794"/>
    <cellStyle name="Note 2 5 2 2 8 3" xfId="25795"/>
    <cellStyle name="Note 2 5 2 2 8 4" xfId="25796"/>
    <cellStyle name="Note 2 5 2 2 8 5" xfId="25797"/>
    <cellStyle name="Note 2 5 2 2 8 6" xfId="25798"/>
    <cellStyle name="Note 2 5 2 2 8 7" xfId="25799"/>
    <cellStyle name="Note 2 5 2 2 8 8" xfId="25800"/>
    <cellStyle name="Note 2 5 2 2 9" xfId="25801"/>
    <cellStyle name="Note 2 5 2 2 9 2" xfId="25802"/>
    <cellStyle name="Note 2 5 2 2 9 3" xfId="25803"/>
    <cellStyle name="Note 2 5 2 2 9 4" xfId="25804"/>
    <cellStyle name="Note 2 5 2 2 9 5" xfId="25805"/>
    <cellStyle name="Note 2 5 2 2 9 6" xfId="25806"/>
    <cellStyle name="Note 2 5 2 2 9 7" xfId="25807"/>
    <cellStyle name="Note 2 5 2 3" xfId="25808"/>
    <cellStyle name="Note 2 5 2 3 10" xfId="25809"/>
    <cellStyle name="Note 2 5 2 3 10 2" xfId="25810"/>
    <cellStyle name="Note 2 5 2 3 10 3" xfId="25811"/>
    <cellStyle name="Note 2 5 2 3 10 4" xfId="25812"/>
    <cellStyle name="Note 2 5 2 3 10 5" xfId="25813"/>
    <cellStyle name="Note 2 5 2 3 11" xfId="25814"/>
    <cellStyle name="Note 2 5 2 3 11 2" xfId="25815"/>
    <cellStyle name="Note 2 5 2 3 11 3" xfId="25816"/>
    <cellStyle name="Note 2 5 2 3 11 4" xfId="25817"/>
    <cellStyle name="Note 2 5 2 3 11 5" xfId="25818"/>
    <cellStyle name="Note 2 5 2 3 12" xfId="25819"/>
    <cellStyle name="Note 2 5 2 3 12 2" xfId="25820"/>
    <cellStyle name="Note 2 5 2 3 12 3" xfId="25821"/>
    <cellStyle name="Note 2 5 2 3 12 4" xfId="25822"/>
    <cellStyle name="Note 2 5 2 3 12 5" xfId="25823"/>
    <cellStyle name="Note 2 5 2 3 13" xfId="25824"/>
    <cellStyle name="Note 2 5 2 3 13 2" xfId="25825"/>
    <cellStyle name="Note 2 5 2 3 13 3" xfId="25826"/>
    <cellStyle name="Note 2 5 2 3 13 4" xfId="25827"/>
    <cellStyle name="Note 2 5 2 3 13 5" xfId="25828"/>
    <cellStyle name="Note 2 5 2 3 14" xfId="25829"/>
    <cellStyle name="Note 2 5 2 3 14 2" xfId="25830"/>
    <cellStyle name="Note 2 5 2 3 14 3" xfId="25831"/>
    <cellStyle name="Note 2 5 2 3 14 4" xfId="25832"/>
    <cellStyle name="Note 2 5 2 3 14 5" xfId="25833"/>
    <cellStyle name="Note 2 5 2 3 15" xfId="25834"/>
    <cellStyle name="Note 2 5 2 3 15 2" xfId="25835"/>
    <cellStyle name="Note 2 5 2 3 15 3" xfId="25836"/>
    <cellStyle name="Note 2 5 2 3 15 4" xfId="25837"/>
    <cellStyle name="Note 2 5 2 3 15 5" xfId="25838"/>
    <cellStyle name="Note 2 5 2 3 16" xfId="25839"/>
    <cellStyle name="Note 2 5 2 3 16 2" xfId="25840"/>
    <cellStyle name="Note 2 5 2 3 16 3" xfId="25841"/>
    <cellStyle name="Note 2 5 2 3 16 4" xfId="25842"/>
    <cellStyle name="Note 2 5 2 3 16 5" xfId="25843"/>
    <cellStyle name="Note 2 5 2 3 17" xfId="25844"/>
    <cellStyle name="Note 2 5 2 3 17 2" xfId="25845"/>
    <cellStyle name="Note 2 5 2 3 17 3" xfId="25846"/>
    <cellStyle name="Note 2 5 2 3 17 4" xfId="25847"/>
    <cellStyle name="Note 2 5 2 3 17 5" xfId="25848"/>
    <cellStyle name="Note 2 5 2 3 18" xfId="25849"/>
    <cellStyle name="Note 2 5 2 3 2" xfId="25850"/>
    <cellStyle name="Note 2 5 2 3 2 10" xfId="25851"/>
    <cellStyle name="Note 2 5 2 3 2 10 2" xfId="25852"/>
    <cellStyle name="Note 2 5 2 3 2 10 3" xfId="25853"/>
    <cellStyle name="Note 2 5 2 3 2 10 4" xfId="25854"/>
    <cellStyle name="Note 2 5 2 3 2 10 5" xfId="25855"/>
    <cellStyle name="Note 2 5 2 3 2 11" xfId="25856"/>
    <cellStyle name="Note 2 5 2 3 2 11 2" xfId="25857"/>
    <cellStyle name="Note 2 5 2 3 2 11 3" xfId="25858"/>
    <cellStyle name="Note 2 5 2 3 2 11 4" xfId="25859"/>
    <cellStyle name="Note 2 5 2 3 2 11 5" xfId="25860"/>
    <cellStyle name="Note 2 5 2 3 2 12" xfId="25861"/>
    <cellStyle name="Note 2 5 2 3 2 12 2" xfId="25862"/>
    <cellStyle name="Note 2 5 2 3 2 12 3" xfId="25863"/>
    <cellStyle name="Note 2 5 2 3 2 12 4" xfId="25864"/>
    <cellStyle name="Note 2 5 2 3 2 12 5" xfId="25865"/>
    <cellStyle name="Note 2 5 2 3 2 13" xfId="25866"/>
    <cellStyle name="Note 2 5 2 3 2 13 2" xfId="25867"/>
    <cellStyle name="Note 2 5 2 3 2 13 3" xfId="25868"/>
    <cellStyle name="Note 2 5 2 3 2 13 4" xfId="25869"/>
    <cellStyle name="Note 2 5 2 3 2 13 5" xfId="25870"/>
    <cellStyle name="Note 2 5 2 3 2 14" xfId="25871"/>
    <cellStyle name="Note 2 5 2 3 2 14 2" xfId="25872"/>
    <cellStyle name="Note 2 5 2 3 2 14 3" xfId="25873"/>
    <cellStyle name="Note 2 5 2 3 2 14 4" xfId="25874"/>
    <cellStyle name="Note 2 5 2 3 2 14 5" xfId="25875"/>
    <cellStyle name="Note 2 5 2 3 2 15" xfId="25876"/>
    <cellStyle name="Note 2 5 2 3 2 15 2" xfId="25877"/>
    <cellStyle name="Note 2 5 2 3 2 15 3" xfId="25878"/>
    <cellStyle name="Note 2 5 2 3 2 15 4" xfId="25879"/>
    <cellStyle name="Note 2 5 2 3 2 15 5" xfId="25880"/>
    <cellStyle name="Note 2 5 2 3 2 16" xfId="25881"/>
    <cellStyle name="Note 2 5 2 3 2 16 2" xfId="25882"/>
    <cellStyle name="Note 2 5 2 3 2 16 3" xfId="25883"/>
    <cellStyle name="Note 2 5 2 3 2 16 4" xfId="25884"/>
    <cellStyle name="Note 2 5 2 3 2 16 5" xfId="25885"/>
    <cellStyle name="Note 2 5 2 3 2 17" xfId="25886"/>
    <cellStyle name="Note 2 5 2 3 2 17 2" xfId="25887"/>
    <cellStyle name="Note 2 5 2 3 2 17 3" xfId="25888"/>
    <cellStyle name="Note 2 5 2 3 2 17 4" xfId="25889"/>
    <cellStyle name="Note 2 5 2 3 2 17 5" xfId="25890"/>
    <cellStyle name="Note 2 5 2 3 2 18" xfId="25891"/>
    <cellStyle name="Note 2 5 2 3 2 2" xfId="25892"/>
    <cellStyle name="Note 2 5 2 3 2 2 2" xfId="25893"/>
    <cellStyle name="Note 2 5 2 3 2 2 2 2" xfId="25894"/>
    <cellStyle name="Note 2 5 2 3 2 2 2 3" xfId="25895"/>
    <cellStyle name="Note 2 5 2 3 2 2 2 4" xfId="25896"/>
    <cellStyle name="Note 2 5 2 3 2 2 2 5" xfId="25897"/>
    <cellStyle name="Note 2 5 2 3 2 2 2 6" xfId="25898"/>
    <cellStyle name="Note 2 5 2 3 2 2 2 7" xfId="25899"/>
    <cellStyle name="Note 2 5 2 3 2 2 3" xfId="25900"/>
    <cellStyle name="Note 2 5 2 3 2 2 4" xfId="25901"/>
    <cellStyle name="Note 2 5 2 3 2 2 5" xfId="25902"/>
    <cellStyle name="Note 2 5 2 3 2 3" xfId="25903"/>
    <cellStyle name="Note 2 5 2 3 2 3 2" xfId="25904"/>
    <cellStyle name="Note 2 5 2 3 2 3 2 2" xfId="25905"/>
    <cellStyle name="Note 2 5 2 3 2 3 2 3" xfId="25906"/>
    <cellStyle name="Note 2 5 2 3 2 3 2 4" xfId="25907"/>
    <cellStyle name="Note 2 5 2 3 2 3 2 5" xfId="25908"/>
    <cellStyle name="Note 2 5 2 3 2 3 2 6" xfId="25909"/>
    <cellStyle name="Note 2 5 2 3 2 3 2 7" xfId="25910"/>
    <cellStyle name="Note 2 5 2 3 2 3 3" xfId="25911"/>
    <cellStyle name="Note 2 5 2 3 2 3 4" xfId="25912"/>
    <cellStyle name="Note 2 5 2 3 2 3 5" xfId="25913"/>
    <cellStyle name="Note 2 5 2 3 2 4" xfId="25914"/>
    <cellStyle name="Note 2 5 2 3 2 4 2" xfId="25915"/>
    <cellStyle name="Note 2 5 2 3 2 4 2 2" xfId="25916"/>
    <cellStyle name="Note 2 5 2 3 2 4 2 3" xfId="25917"/>
    <cellStyle name="Note 2 5 2 3 2 4 2 4" xfId="25918"/>
    <cellStyle name="Note 2 5 2 3 2 4 2 5" xfId="25919"/>
    <cellStyle name="Note 2 5 2 3 2 4 2 6" xfId="25920"/>
    <cellStyle name="Note 2 5 2 3 2 4 2 7" xfId="25921"/>
    <cellStyle name="Note 2 5 2 3 2 4 3" xfId="25922"/>
    <cellStyle name="Note 2 5 2 3 2 4 4" xfId="25923"/>
    <cellStyle name="Note 2 5 2 3 2 4 5" xfId="25924"/>
    <cellStyle name="Note 2 5 2 3 2 5" xfId="25925"/>
    <cellStyle name="Note 2 5 2 3 2 5 2" xfId="25926"/>
    <cellStyle name="Note 2 5 2 3 2 5 3" xfId="25927"/>
    <cellStyle name="Note 2 5 2 3 2 5 4" xfId="25928"/>
    <cellStyle name="Note 2 5 2 3 2 5 5" xfId="25929"/>
    <cellStyle name="Note 2 5 2 3 2 5 6" xfId="25930"/>
    <cellStyle name="Note 2 5 2 3 2 5 7" xfId="25931"/>
    <cellStyle name="Note 2 5 2 3 2 5 8" xfId="25932"/>
    <cellStyle name="Note 2 5 2 3 2 6" xfId="25933"/>
    <cellStyle name="Note 2 5 2 3 2 6 2" xfId="25934"/>
    <cellStyle name="Note 2 5 2 3 2 6 3" xfId="25935"/>
    <cellStyle name="Note 2 5 2 3 2 6 4" xfId="25936"/>
    <cellStyle name="Note 2 5 2 3 2 6 5" xfId="25937"/>
    <cellStyle name="Note 2 5 2 3 2 6 6" xfId="25938"/>
    <cellStyle name="Note 2 5 2 3 2 6 7" xfId="25939"/>
    <cellStyle name="Note 2 5 2 3 2 7" xfId="25940"/>
    <cellStyle name="Note 2 5 2 3 2 7 2" xfId="25941"/>
    <cellStyle name="Note 2 5 2 3 2 7 3" xfId="25942"/>
    <cellStyle name="Note 2 5 2 3 2 7 4" xfId="25943"/>
    <cellStyle name="Note 2 5 2 3 2 7 5" xfId="25944"/>
    <cellStyle name="Note 2 5 2 3 2 8" xfId="25945"/>
    <cellStyle name="Note 2 5 2 3 2 8 2" xfId="25946"/>
    <cellStyle name="Note 2 5 2 3 2 8 3" xfId="25947"/>
    <cellStyle name="Note 2 5 2 3 2 8 4" xfId="25948"/>
    <cellStyle name="Note 2 5 2 3 2 8 5" xfId="25949"/>
    <cellStyle name="Note 2 5 2 3 2 9" xfId="25950"/>
    <cellStyle name="Note 2 5 2 3 2 9 2" xfId="25951"/>
    <cellStyle name="Note 2 5 2 3 2 9 3" xfId="25952"/>
    <cellStyle name="Note 2 5 2 3 2 9 4" xfId="25953"/>
    <cellStyle name="Note 2 5 2 3 2 9 5" xfId="25954"/>
    <cellStyle name="Note 2 5 2 3 3" xfId="25955"/>
    <cellStyle name="Note 2 5 2 3 3 10" xfId="25956"/>
    <cellStyle name="Note 2 5 2 3 3 2" xfId="25957"/>
    <cellStyle name="Note 2 5 2 3 3 2 2" xfId="25958"/>
    <cellStyle name="Note 2 5 2 3 3 2 2 2" xfId="25959"/>
    <cellStyle name="Note 2 5 2 3 3 2 2 3" xfId="25960"/>
    <cellStyle name="Note 2 5 2 3 3 2 2 4" xfId="25961"/>
    <cellStyle name="Note 2 5 2 3 3 2 2 5" xfId="25962"/>
    <cellStyle name="Note 2 5 2 3 3 2 2 6" xfId="25963"/>
    <cellStyle name="Note 2 5 2 3 3 2 2 7" xfId="25964"/>
    <cellStyle name="Note 2 5 2 3 3 2 3" xfId="25965"/>
    <cellStyle name="Note 2 5 2 3 3 2 4" xfId="25966"/>
    <cellStyle name="Note 2 5 2 3 3 3" xfId="25967"/>
    <cellStyle name="Note 2 5 2 3 3 3 2" xfId="25968"/>
    <cellStyle name="Note 2 5 2 3 3 3 2 2" xfId="25969"/>
    <cellStyle name="Note 2 5 2 3 3 3 2 3" xfId="25970"/>
    <cellStyle name="Note 2 5 2 3 3 3 2 4" xfId="25971"/>
    <cellStyle name="Note 2 5 2 3 3 3 2 5" xfId="25972"/>
    <cellStyle name="Note 2 5 2 3 3 3 2 6" xfId="25973"/>
    <cellStyle name="Note 2 5 2 3 3 3 2 7" xfId="25974"/>
    <cellStyle name="Note 2 5 2 3 3 3 3" xfId="25975"/>
    <cellStyle name="Note 2 5 2 3 3 3 4" xfId="25976"/>
    <cellStyle name="Note 2 5 2 3 3 4" xfId="25977"/>
    <cellStyle name="Note 2 5 2 3 3 4 2" xfId="25978"/>
    <cellStyle name="Note 2 5 2 3 3 4 2 2" xfId="25979"/>
    <cellStyle name="Note 2 5 2 3 3 4 2 3" xfId="25980"/>
    <cellStyle name="Note 2 5 2 3 3 4 2 4" xfId="25981"/>
    <cellStyle name="Note 2 5 2 3 3 4 2 5" xfId="25982"/>
    <cellStyle name="Note 2 5 2 3 3 4 2 6" xfId="25983"/>
    <cellStyle name="Note 2 5 2 3 3 4 2 7" xfId="25984"/>
    <cellStyle name="Note 2 5 2 3 3 4 3" xfId="25985"/>
    <cellStyle name="Note 2 5 2 3 3 4 4" xfId="25986"/>
    <cellStyle name="Note 2 5 2 3 3 5" xfId="25987"/>
    <cellStyle name="Note 2 5 2 3 3 5 2" xfId="25988"/>
    <cellStyle name="Note 2 5 2 3 3 5 3" xfId="25989"/>
    <cellStyle name="Note 2 5 2 3 3 5 4" xfId="25990"/>
    <cellStyle name="Note 2 5 2 3 3 5 5" xfId="25991"/>
    <cellStyle name="Note 2 5 2 3 3 5 6" xfId="25992"/>
    <cellStyle name="Note 2 5 2 3 3 5 7" xfId="25993"/>
    <cellStyle name="Note 2 5 2 3 3 5 8" xfId="25994"/>
    <cellStyle name="Note 2 5 2 3 3 6" xfId="25995"/>
    <cellStyle name="Note 2 5 2 3 3 6 2" xfId="25996"/>
    <cellStyle name="Note 2 5 2 3 3 6 3" xfId="25997"/>
    <cellStyle name="Note 2 5 2 3 3 6 4" xfId="25998"/>
    <cellStyle name="Note 2 5 2 3 3 6 5" xfId="25999"/>
    <cellStyle name="Note 2 5 2 3 3 6 6" xfId="26000"/>
    <cellStyle name="Note 2 5 2 3 3 6 7" xfId="26001"/>
    <cellStyle name="Note 2 5 2 3 3 7" xfId="26002"/>
    <cellStyle name="Note 2 5 2 3 3 8" xfId="26003"/>
    <cellStyle name="Note 2 5 2 3 3 9" xfId="26004"/>
    <cellStyle name="Note 2 5 2 3 4" xfId="26005"/>
    <cellStyle name="Note 2 5 2 3 4 2" xfId="26006"/>
    <cellStyle name="Note 2 5 2 3 4 2 2" xfId="26007"/>
    <cellStyle name="Note 2 5 2 3 4 2 3" xfId="26008"/>
    <cellStyle name="Note 2 5 2 3 4 2 4" xfId="26009"/>
    <cellStyle name="Note 2 5 2 3 4 2 5" xfId="26010"/>
    <cellStyle name="Note 2 5 2 3 4 2 6" xfId="26011"/>
    <cellStyle name="Note 2 5 2 3 4 2 7" xfId="26012"/>
    <cellStyle name="Note 2 5 2 3 4 3" xfId="26013"/>
    <cellStyle name="Note 2 5 2 3 4 4" xfId="26014"/>
    <cellStyle name="Note 2 5 2 3 4 5" xfId="26015"/>
    <cellStyle name="Note 2 5 2 3 5" xfId="26016"/>
    <cellStyle name="Note 2 5 2 3 5 2" xfId="26017"/>
    <cellStyle name="Note 2 5 2 3 5 2 2" xfId="26018"/>
    <cellStyle name="Note 2 5 2 3 5 2 3" xfId="26019"/>
    <cellStyle name="Note 2 5 2 3 5 2 4" xfId="26020"/>
    <cellStyle name="Note 2 5 2 3 5 2 5" xfId="26021"/>
    <cellStyle name="Note 2 5 2 3 5 2 6" xfId="26022"/>
    <cellStyle name="Note 2 5 2 3 5 2 7" xfId="26023"/>
    <cellStyle name="Note 2 5 2 3 5 3" xfId="26024"/>
    <cellStyle name="Note 2 5 2 3 5 4" xfId="26025"/>
    <cellStyle name="Note 2 5 2 3 5 5" xfId="26026"/>
    <cellStyle name="Note 2 5 2 3 6" xfId="26027"/>
    <cellStyle name="Note 2 5 2 3 6 2" xfId="26028"/>
    <cellStyle name="Note 2 5 2 3 6 2 2" xfId="26029"/>
    <cellStyle name="Note 2 5 2 3 6 2 3" xfId="26030"/>
    <cellStyle name="Note 2 5 2 3 6 2 4" xfId="26031"/>
    <cellStyle name="Note 2 5 2 3 6 2 5" xfId="26032"/>
    <cellStyle name="Note 2 5 2 3 6 2 6" xfId="26033"/>
    <cellStyle name="Note 2 5 2 3 6 2 7" xfId="26034"/>
    <cellStyle name="Note 2 5 2 3 6 3" xfId="26035"/>
    <cellStyle name="Note 2 5 2 3 6 4" xfId="26036"/>
    <cellStyle name="Note 2 5 2 3 6 5" xfId="26037"/>
    <cellStyle name="Note 2 5 2 3 7" xfId="26038"/>
    <cellStyle name="Note 2 5 2 3 7 2" xfId="26039"/>
    <cellStyle name="Note 2 5 2 3 7 2 2" xfId="26040"/>
    <cellStyle name="Note 2 5 2 3 7 2 3" xfId="26041"/>
    <cellStyle name="Note 2 5 2 3 7 2 4" xfId="26042"/>
    <cellStyle name="Note 2 5 2 3 7 2 5" xfId="26043"/>
    <cellStyle name="Note 2 5 2 3 7 2 6" xfId="26044"/>
    <cellStyle name="Note 2 5 2 3 7 2 7" xfId="26045"/>
    <cellStyle name="Note 2 5 2 3 7 3" xfId="26046"/>
    <cellStyle name="Note 2 5 2 3 7 4" xfId="26047"/>
    <cellStyle name="Note 2 5 2 3 7 5" xfId="26048"/>
    <cellStyle name="Note 2 5 2 3 8" xfId="26049"/>
    <cellStyle name="Note 2 5 2 3 8 2" xfId="26050"/>
    <cellStyle name="Note 2 5 2 3 8 3" xfId="26051"/>
    <cellStyle name="Note 2 5 2 3 8 4" xfId="26052"/>
    <cellStyle name="Note 2 5 2 3 8 5" xfId="26053"/>
    <cellStyle name="Note 2 5 2 3 8 6" xfId="26054"/>
    <cellStyle name="Note 2 5 2 3 8 7" xfId="26055"/>
    <cellStyle name="Note 2 5 2 3 8 8" xfId="26056"/>
    <cellStyle name="Note 2 5 2 3 9" xfId="26057"/>
    <cellStyle name="Note 2 5 2 3 9 2" xfId="26058"/>
    <cellStyle name="Note 2 5 2 3 9 3" xfId="26059"/>
    <cellStyle name="Note 2 5 2 3 9 4" xfId="26060"/>
    <cellStyle name="Note 2 5 2 3 9 5" xfId="26061"/>
    <cellStyle name="Note 2 5 2 3 9 6" xfId="26062"/>
    <cellStyle name="Note 2 5 2 3 9 7" xfId="26063"/>
    <cellStyle name="Note 2 5 2 4" xfId="26064"/>
    <cellStyle name="Note 2 5 2 4 10" xfId="26065"/>
    <cellStyle name="Note 2 5 2 4 10 2" xfId="26066"/>
    <cellStyle name="Note 2 5 2 4 10 3" xfId="26067"/>
    <cellStyle name="Note 2 5 2 4 10 4" xfId="26068"/>
    <cellStyle name="Note 2 5 2 4 10 5" xfId="26069"/>
    <cellStyle name="Note 2 5 2 4 11" xfId="26070"/>
    <cellStyle name="Note 2 5 2 4 11 2" xfId="26071"/>
    <cellStyle name="Note 2 5 2 4 11 3" xfId="26072"/>
    <cellStyle name="Note 2 5 2 4 11 4" xfId="26073"/>
    <cellStyle name="Note 2 5 2 4 11 5" xfId="26074"/>
    <cellStyle name="Note 2 5 2 4 12" xfId="26075"/>
    <cellStyle name="Note 2 5 2 4 12 2" xfId="26076"/>
    <cellStyle name="Note 2 5 2 4 12 3" xfId="26077"/>
    <cellStyle name="Note 2 5 2 4 12 4" xfId="26078"/>
    <cellStyle name="Note 2 5 2 4 12 5" xfId="26079"/>
    <cellStyle name="Note 2 5 2 4 13" xfId="26080"/>
    <cellStyle name="Note 2 5 2 4 13 2" xfId="26081"/>
    <cellStyle name="Note 2 5 2 4 13 3" xfId="26082"/>
    <cellStyle name="Note 2 5 2 4 13 4" xfId="26083"/>
    <cellStyle name="Note 2 5 2 4 13 5" xfId="26084"/>
    <cellStyle name="Note 2 5 2 4 14" xfId="26085"/>
    <cellStyle name="Note 2 5 2 4 14 2" xfId="26086"/>
    <cellStyle name="Note 2 5 2 4 14 3" xfId="26087"/>
    <cellStyle name="Note 2 5 2 4 14 4" xfId="26088"/>
    <cellStyle name="Note 2 5 2 4 14 5" xfId="26089"/>
    <cellStyle name="Note 2 5 2 4 15" xfId="26090"/>
    <cellStyle name="Note 2 5 2 4 15 2" xfId="26091"/>
    <cellStyle name="Note 2 5 2 4 15 3" xfId="26092"/>
    <cellStyle name="Note 2 5 2 4 15 4" xfId="26093"/>
    <cellStyle name="Note 2 5 2 4 15 5" xfId="26094"/>
    <cellStyle name="Note 2 5 2 4 16" xfId="26095"/>
    <cellStyle name="Note 2 5 2 4 16 2" xfId="26096"/>
    <cellStyle name="Note 2 5 2 4 16 3" xfId="26097"/>
    <cellStyle name="Note 2 5 2 4 16 4" xfId="26098"/>
    <cellStyle name="Note 2 5 2 4 16 5" xfId="26099"/>
    <cellStyle name="Note 2 5 2 4 17" xfId="26100"/>
    <cellStyle name="Note 2 5 2 4 17 2" xfId="26101"/>
    <cellStyle name="Note 2 5 2 4 17 3" xfId="26102"/>
    <cellStyle name="Note 2 5 2 4 17 4" xfId="26103"/>
    <cellStyle name="Note 2 5 2 4 17 5" xfId="26104"/>
    <cellStyle name="Note 2 5 2 4 18" xfId="26105"/>
    <cellStyle name="Note 2 5 2 4 2" xfId="26106"/>
    <cellStyle name="Note 2 5 2 4 2 2" xfId="26107"/>
    <cellStyle name="Note 2 5 2 4 2 2 2" xfId="26108"/>
    <cellStyle name="Note 2 5 2 4 2 2 3" xfId="26109"/>
    <cellStyle name="Note 2 5 2 4 2 2 4" xfId="26110"/>
    <cellStyle name="Note 2 5 2 4 2 2 5" xfId="26111"/>
    <cellStyle name="Note 2 5 2 4 2 2 6" xfId="26112"/>
    <cellStyle name="Note 2 5 2 4 2 2 7" xfId="26113"/>
    <cellStyle name="Note 2 5 2 4 2 3" xfId="26114"/>
    <cellStyle name="Note 2 5 2 4 2 4" xfId="26115"/>
    <cellStyle name="Note 2 5 2 4 2 5" xfId="26116"/>
    <cellStyle name="Note 2 5 2 4 3" xfId="26117"/>
    <cellStyle name="Note 2 5 2 4 3 2" xfId="26118"/>
    <cellStyle name="Note 2 5 2 4 3 2 2" xfId="26119"/>
    <cellStyle name="Note 2 5 2 4 3 2 3" xfId="26120"/>
    <cellStyle name="Note 2 5 2 4 3 2 4" xfId="26121"/>
    <cellStyle name="Note 2 5 2 4 3 2 5" xfId="26122"/>
    <cellStyle name="Note 2 5 2 4 3 2 6" xfId="26123"/>
    <cellStyle name="Note 2 5 2 4 3 2 7" xfId="26124"/>
    <cellStyle name="Note 2 5 2 4 3 3" xfId="26125"/>
    <cellStyle name="Note 2 5 2 4 3 4" xfId="26126"/>
    <cellStyle name="Note 2 5 2 4 3 5" xfId="26127"/>
    <cellStyle name="Note 2 5 2 4 4" xfId="26128"/>
    <cellStyle name="Note 2 5 2 4 4 2" xfId="26129"/>
    <cellStyle name="Note 2 5 2 4 4 2 2" xfId="26130"/>
    <cellStyle name="Note 2 5 2 4 4 2 3" xfId="26131"/>
    <cellStyle name="Note 2 5 2 4 4 2 4" xfId="26132"/>
    <cellStyle name="Note 2 5 2 4 4 2 5" xfId="26133"/>
    <cellStyle name="Note 2 5 2 4 4 2 6" xfId="26134"/>
    <cellStyle name="Note 2 5 2 4 4 2 7" xfId="26135"/>
    <cellStyle name="Note 2 5 2 4 4 3" xfId="26136"/>
    <cellStyle name="Note 2 5 2 4 4 4" xfId="26137"/>
    <cellStyle name="Note 2 5 2 4 4 5" xfId="26138"/>
    <cellStyle name="Note 2 5 2 4 5" xfId="26139"/>
    <cellStyle name="Note 2 5 2 4 5 2" xfId="26140"/>
    <cellStyle name="Note 2 5 2 4 5 3" xfId="26141"/>
    <cellStyle name="Note 2 5 2 4 5 4" xfId="26142"/>
    <cellStyle name="Note 2 5 2 4 5 5" xfId="26143"/>
    <cellStyle name="Note 2 5 2 4 5 6" xfId="26144"/>
    <cellStyle name="Note 2 5 2 4 5 7" xfId="26145"/>
    <cellStyle name="Note 2 5 2 4 5 8" xfId="26146"/>
    <cellStyle name="Note 2 5 2 4 6" xfId="26147"/>
    <cellStyle name="Note 2 5 2 4 6 2" xfId="26148"/>
    <cellStyle name="Note 2 5 2 4 6 3" xfId="26149"/>
    <cellStyle name="Note 2 5 2 4 6 4" xfId="26150"/>
    <cellStyle name="Note 2 5 2 4 6 5" xfId="26151"/>
    <cellStyle name="Note 2 5 2 4 6 6" xfId="26152"/>
    <cellStyle name="Note 2 5 2 4 6 7" xfId="26153"/>
    <cellStyle name="Note 2 5 2 4 7" xfId="26154"/>
    <cellStyle name="Note 2 5 2 4 7 2" xfId="26155"/>
    <cellStyle name="Note 2 5 2 4 7 3" xfId="26156"/>
    <cellStyle name="Note 2 5 2 4 7 4" xfId="26157"/>
    <cellStyle name="Note 2 5 2 4 7 5" xfId="26158"/>
    <cellStyle name="Note 2 5 2 4 8" xfId="26159"/>
    <cellStyle name="Note 2 5 2 4 8 2" xfId="26160"/>
    <cellStyle name="Note 2 5 2 4 8 3" xfId="26161"/>
    <cellStyle name="Note 2 5 2 4 8 4" xfId="26162"/>
    <cellStyle name="Note 2 5 2 4 8 5" xfId="26163"/>
    <cellStyle name="Note 2 5 2 4 9" xfId="26164"/>
    <cellStyle name="Note 2 5 2 4 9 2" xfId="26165"/>
    <cellStyle name="Note 2 5 2 4 9 3" xfId="26166"/>
    <cellStyle name="Note 2 5 2 4 9 4" xfId="26167"/>
    <cellStyle name="Note 2 5 2 4 9 5" xfId="26168"/>
    <cellStyle name="Note 2 5 2 5" xfId="26169"/>
    <cellStyle name="Note 2 5 2 5 10" xfId="26170"/>
    <cellStyle name="Note 2 5 2 5 2" xfId="26171"/>
    <cellStyle name="Note 2 5 2 5 2 2" xfId="26172"/>
    <cellStyle name="Note 2 5 2 5 2 2 2" xfId="26173"/>
    <cellStyle name="Note 2 5 2 5 2 2 3" xfId="26174"/>
    <cellStyle name="Note 2 5 2 5 2 2 4" xfId="26175"/>
    <cellStyle name="Note 2 5 2 5 2 2 5" xfId="26176"/>
    <cellStyle name="Note 2 5 2 5 2 2 6" xfId="26177"/>
    <cellStyle name="Note 2 5 2 5 2 2 7" xfId="26178"/>
    <cellStyle name="Note 2 5 2 5 2 3" xfId="26179"/>
    <cellStyle name="Note 2 5 2 5 2 4" xfId="26180"/>
    <cellStyle name="Note 2 5 2 5 3" xfId="26181"/>
    <cellStyle name="Note 2 5 2 5 3 2" xfId="26182"/>
    <cellStyle name="Note 2 5 2 5 3 2 2" xfId="26183"/>
    <cellStyle name="Note 2 5 2 5 3 2 3" xfId="26184"/>
    <cellStyle name="Note 2 5 2 5 3 2 4" xfId="26185"/>
    <cellStyle name="Note 2 5 2 5 3 2 5" xfId="26186"/>
    <cellStyle name="Note 2 5 2 5 3 2 6" xfId="26187"/>
    <cellStyle name="Note 2 5 2 5 3 2 7" xfId="26188"/>
    <cellStyle name="Note 2 5 2 5 3 3" xfId="26189"/>
    <cellStyle name="Note 2 5 2 5 3 4" xfId="26190"/>
    <cellStyle name="Note 2 5 2 5 4" xfId="26191"/>
    <cellStyle name="Note 2 5 2 5 4 2" xfId="26192"/>
    <cellStyle name="Note 2 5 2 5 4 2 2" xfId="26193"/>
    <cellStyle name="Note 2 5 2 5 4 2 3" xfId="26194"/>
    <cellStyle name="Note 2 5 2 5 4 2 4" xfId="26195"/>
    <cellStyle name="Note 2 5 2 5 4 2 5" xfId="26196"/>
    <cellStyle name="Note 2 5 2 5 4 2 6" xfId="26197"/>
    <cellStyle name="Note 2 5 2 5 4 2 7" xfId="26198"/>
    <cellStyle name="Note 2 5 2 5 4 3" xfId="26199"/>
    <cellStyle name="Note 2 5 2 5 4 4" xfId="26200"/>
    <cellStyle name="Note 2 5 2 5 5" xfId="26201"/>
    <cellStyle name="Note 2 5 2 5 5 2" xfId="26202"/>
    <cellStyle name="Note 2 5 2 5 5 3" xfId="26203"/>
    <cellStyle name="Note 2 5 2 5 5 4" xfId="26204"/>
    <cellStyle name="Note 2 5 2 5 5 5" xfId="26205"/>
    <cellStyle name="Note 2 5 2 5 5 6" xfId="26206"/>
    <cellStyle name="Note 2 5 2 5 5 7" xfId="26207"/>
    <cellStyle name="Note 2 5 2 5 5 8" xfId="26208"/>
    <cellStyle name="Note 2 5 2 5 6" xfId="26209"/>
    <cellStyle name="Note 2 5 2 5 6 2" xfId="26210"/>
    <cellStyle name="Note 2 5 2 5 6 3" xfId="26211"/>
    <cellStyle name="Note 2 5 2 5 6 4" xfId="26212"/>
    <cellStyle name="Note 2 5 2 5 6 5" xfId="26213"/>
    <cellStyle name="Note 2 5 2 5 6 6" xfId="26214"/>
    <cellStyle name="Note 2 5 2 5 6 7" xfId="26215"/>
    <cellStyle name="Note 2 5 2 5 7" xfId="26216"/>
    <cellStyle name="Note 2 5 2 5 8" xfId="26217"/>
    <cellStyle name="Note 2 5 2 5 9" xfId="26218"/>
    <cellStyle name="Note 2 5 2 6" xfId="26219"/>
    <cellStyle name="Note 2 5 2 6 2" xfId="26220"/>
    <cellStyle name="Note 2 5 2 6 2 2" xfId="26221"/>
    <cellStyle name="Note 2 5 2 6 2 3" xfId="26222"/>
    <cellStyle name="Note 2 5 2 6 2 4" xfId="26223"/>
    <cellStyle name="Note 2 5 2 6 2 5" xfId="26224"/>
    <cellStyle name="Note 2 5 2 6 2 6" xfId="26225"/>
    <cellStyle name="Note 2 5 2 6 2 7" xfId="26226"/>
    <cellStyle name="Note 2 5 2 6 3" xfId="26227"/>
    <cellStyle name="Note 2 5 2 6 4" xfId="26228"/>
    <cellStyle name="Note 2 5 2 6 5" xfId="26229"/>
    <cellStyle name="Note 2 5 2 7" xfId="26230"/>
    <cellStyle name="Note 2 5 2 7 2" xfId="26231"/>
    <cellStyle name="Note 2 5 2 7 2 2" xfId="26232"/>
    <cellStyle name="Note 2 5 2 7 2 3" xfId="26233"/>
    <cellStyle name="Note 2 5 2 7 2 4" xfId="26234"/>
    <cellStyle name="Note 2 5 2 7 2 5" xfId="26235"/>
    <cellStyle name="Note 2 5 2 7 2 6" xfId="26236"/>
    <cellStyle name="Note 2 5 2 7 2 7" xfId="26237"/>
    <cellStyle name="Note 2 5 2 7 3" xfId="26238"/>
    <cellStyle name="Note 2 5 2 7 4" xfId="26239"/>
    <cellStyle name="Note 2 5 2 7 5" xfId="26240"/>
    <cellStyle name="Note 2 5 2 8" xfId="26241"/>
    <cellStyle name="Note 2 5 2 8 2" xfId="26242"/>
    <cellStyle name="Note 2 5 2 8 2 2" xfId="26243"/>
    <cellStyle name="Note 2 5 2 8 2 3" xfId="26244"/>
    <cellStyle name="Note 2 5 2 8 2 4" xfId="26245"/>
    <cellStyle name="Note 2 5 2 8 2 5" xfId="26246"/>
    <cellStyle name="Note 2 5 2 8 2 6" xfId="26247"/>
    <cellStyle name="Note 2 5 2 8 2 7" xfId="26248"/>
    <cellStyle name="Note 2 5 2 8 3" xfId="26249"/>
    <cellStyle name="Note 2 5 2 8 4" xfId="26250"/>
    <cellStyle name="Note 2 5 2 8 5" xfId="26251"/>
    <cellStyle name="Note 2 5 2 9" xfId="26252"/>
    <cellStyle name="Note 2 5 2 9 2" xfId="26253"/>
    <cellStyle name="Note 2 5 2 9 2 2" xfId="26254"/>
    <cellStyle name="Note 2 5 2 9 2 3" xfId="26255"/>
    <cellStyle name="Note 2 5 2 9 2 4" xfId="26256"/>
    <cellStyle name="Note 2 5 2 9 2 5" xfId="26257"/>
    <cellStyle name="Note 2 5 2 9 2 6" xfId="26258"/>
    <cellStyle name="Note 2 5 2 9 2 7" xfId="26259"/>
    <cellStyle name="Note 2 5 2 9 3" xfId="26260"/>
    <cellStyle name="Note 2 5 2 9 4" xfId="26261"/>
    <cellStyle name="Note 2 5 2 9 5" xfId="26262"/>
    <cellStyle name="Note 2 5 3" xfId="26263"/>
    <cellStyle name="Note 2 5 3 10" xfId="26264"/>
    <cellStyle name="Note 2 5 3 10 2" xfId="26265"/>
    <cellStyle name="Note 2 5 3 10 3" xfId="26266"/>
    <cellStyle name="Note 2 5 3 10 4" xfId="26267"/>
    <cellStyle name="Note 2 5 3 10 5" xfId="26268"/>
    <cellStyle name="Note 2 5 3 11" xfId="26269"/>
    <cellStyle name="Note 2 5 3 11 2" xfId="26270"/>
    <cellStyle name="Note 2 5 3 11 3" xfId="26271"/>
    <cellStyle name="Note 2 5 3 11 4" xfId="26272"/>
    <cellStyle name="Note 2 5 3 11 5" xfId="26273"/>
    <cellStyle name="Note 2 5 3 12" xfId="26274"/>
    <cellStyle name="Note 2 5 3 12 2" xfId="26275"/>
    <cellStyle name="Note 2 5 3 12 3" xfId="26276"/>
    <cellStyle name="Note 2 5 3 12 4" xfId="26277"/>
    <cellStyle name="Note 2 5 3 12 5" xfId="26278"/>
    <cellStyle name="Note 2 5 3 13" xfId="26279"/>
    <cellStyle name="Note 2 5 3 13 2" xfId="26280"/>
    <cellStyle name="Note 2 5 3 13 3" xfId="26281"/>
    <cellStyle name="Note 2 5 3 13 4" xfId="26282"/>
    <cellStyle name="Note 2 5 3 13 5" xfId="26283"/>
    <cellStyle name="Note 2 5 3 14" xfId="26284"/>
    <cellStyle name="Note 2 5 3 14 2" xfId="26285"/>
    <cellStyle name="Note 2 5 3 14 3" xfId="26286"/>
    <cellStyle name="Note 2 5 3 14 4" xfId="26287"/>
    <cellStyle name="Note 2 5 3 14 5" xfId="26288"/>
    <cellStyle name="Note 2 5 3 15" xfId="26289"/>
    <cellStyle name="Note 2 5 3 15 2" xfId="26290"/>
    <cellStyle name="Note 2 5 3 15 3" xfId="26291"/>
    <cellStyle name="Note 2 5 3 15 4" xfId="26292"/>
    <cellStyle name="Note 2 5 3 15 5" xfId="26293"/>
    <cellStyle name="Note 2 5 3 16" xfId="26294"/>
    <cellStyle name="Note 2 5 3 16 2" xfId="26295"/>
    <cellStyle name="Note 2 5 3 16 3" xfId="26296"/>
    <cellStyle name="Note 2 5 3 16 4" xfId="26297"/>
    <cellStyle name="Note 2 5 3 16 5" xfId="26298"/>
    <cellStyle name="Note 2 5 3 17" xfId="26299"/>
    <cellStyle name="Note 2 5 3 17 2" xfId="26300"/>
    <cellStyle name="Note 2 5 3 17 3" xfId="26301"/>
    <cellStyle name="Note 2 5 3 17 4" xfId="26302"/>
    <cellStyle name="Note 2 5 3 17 5" xfId="26303"/>
    <cellStyle name="Note 2 5 3 18" xfId="26304"/>
    <cellStyle name="Note 2 5 3 2" xfId="26305"/>
    <cellStyle name="Note 2 5 3 2 10" xfId="26306"/>
    <cellStyle name="Note 2 5 3 2 10 2" xfId="26307"/>
    <cellStyle name="Note 2 5 3 2 10 3" xfId="26308"/>
    <cellStyle name="Note 2 5 3 2 10 4" xfId="26309"/>
    <cellStyle name="Note 2 5 3 2 10 5" xfId="26310"/>
    <cellStyle name="Note 2 5 3 2 11" xfId="26311"/>
    <cellStyle name="Note 2 5 3 2 11 2" xfId="26312"/>
    <cellStyle name="Note 2 5 3 2 11 3" xfId="26313"/>
    <cellStyle name="Note 2 5 3 2 11 4" xfId="26314"/>
    <cellStyle name="Note 2 5 3 2 11 5" xfId="26315"/>
    <cellStyle name="Note 2 5 3 2 12" xfId="26316"/>
    <cellStyle name="Note 2 5 3 2 12 2" xfId="26317"/>
    <cellStyle name="Note 2 5 3 2 12 3" xfId="26318"/>
    <cellStyle name="Note 2 5 3 2 12 4" xfId="26319"/>
    <cellStyle name="Note 2 5 3 2 12 5" xfId="26320"/>
    <cellStyle name="Note 2 5 3 2 13" xfId="26321"/>
    <cellStyle name="Note 2 5 3 2 13 2" xfId="26322"/>
    <cellStyle name="Note 2 5 3 2 13 3" xfId="26323"/>
    <cellStyle name="Note 2 5 3 2 13 4" xfId="26324"/>
    <cellStyle name="Note 2 5 3 2 13 5" xfId="26325"/>
    <cellStyle name="Note 2 5 3 2 14" xfId="26326"/>
    <cellStyle name="Note 2 5 3 2 14 2" xfId="26327"/>
    <cellStyle name="Note 2 5 3 2 14 3" xfId="26328"/>
    <cellStyle name="Note 2 5 3 2 14 4" xfId="26329"/>
    <cellStyle name="Note 2 5 3 2 14 5" xfId="26330"/>
    <cellStyle name="Note 2 5 3 2 15" xfId="26331"/>
    <cellStyle name="Note 2 5 3 2 15 2" xfId="26332"/>
    <cellStyle name="Note 2 5 3 2 15 3" xfId="26333"/>
    <cellStyle name="Note 2 5 3 2 15 4" xfId="26334"/>
    <cellStyle name="Note 2 5 3 2 15 5" xfId="26335"/>
    <cellStyle name="Note 2 5 3 2 16" xfId="26336"/>
    <cellStyle name="Note 2 5 3 2 16 2" xfId="26337"/>
    <cellStyle name="Note 2 5 3 2 16 3" xfId="26338"/>
    <cellStyle name="Note 2 5 3 2 16 4" xfId="26339"/>
    <cellStyle name="Note 2 5 3 2 16 5" xfId="26340"/>
    <cellStyle name="Note 2 5 3 2 17" xfId="26341"/>
    <cellStyle name="Note 2 5 3 2 17 2" xfId="26342"/>
    <cellStyle name="Note 2 5 3 2 17 3" xfId="26343"/>
    <cellStyle name="Note 2 5 3 2 17 4" xfId="26344"/>
    <cellStyle name="Note 2 5 3 2 17 5" xfId="26345"/>
    <cellStyle name="Note 2 5 3 2 18" xfId="26346"/>
    <cellStyle name="Note 2 5 3 2 2" xfId="26347"/>
    <cellStyle name="Note 2 5 3 2 2 2" xfId="26348"/>
    <cellStyle name="Note 2 5 3 2 2 2 2" xfId="26349"/>
    <cellStyle name="Note 2 5 3 2 2 2 3" xfId="26350"/>
    <cellStyle name="Note 2 5 3 2 2 2 4" xfId="26351"/>
    <cellStyle name="Note 2 5 3 2 2 2 5" xfId="26352"/>
    <cellStyle name="Note 2 5 3 2 2 2 6" xfId="26353"/>
    <cellStyle name="Note 2 5 3 2 2 2 7" xfId="26354"/>
    <cellStyle name="Note 2 5 3 2 2 3" xfId="26355"/>
    <cellStyle name="Note 2 5 3 2 2 4" xfId="26356"/>
    <cellStyle name="Note 2 5 3 2 2 5" xfId="26357"/>
    <cellStyle name="Note 2 5 3 2 3" xfId="26358"/>
    <cellStyle name="Note 2 5 3 2 3 2" xfId="26359"/>
    <cellStyle name="Note 2 5 3 2 3 2 2" xfId="26360"/>
    <cellStyle name="Note 2 5 3 2 3 2 3" xfId="26361"/>
    <cellStyle name="Note 2 5 3 2 3 2 4" xfId="26362"/>
    <cellStyle name="Note 2 5 3 2 3 2 5" xfId="26363"/>
    <cellStyle name="Note 2 5 3 2 3 2 6" xfId="26364"/>
    <cellStyle name="Note 2 5 3 2 3 2 7" xfId="26365"/>
    <cellStyle name="Note 2 5 3 2 3 3" xfId="26366"/>
    <cellStyle name="Note 2 5 3 2 3 4" xfId="26367"/>
    <cellStyle name="Note 2 5 3 2 3 5" xfId="26368"/>
    <cellStyle name="Note 2 5 3 2 4" xfId="26369"/>
    <cellStyle name="Note 2 5 3 2 4 2" xfId="26370"/>
    <cellStyle name="Note 2 5 3 2 4 2 2" xfId="26371"/>
    <cellStyle name="Note 2 5 3 2 4 2 3" xfId="26372"/>
    <cellStyle name="Note 2 5 3 2 4 2 4" xfId="26373"/>
    <cellStyle name="Note 2 5 3 2 4 2 5" xfId="26374"/>
    <cellStyle name="Note 2 5 3 2 4 2 6" xfId="26375"/>
    <cellStyle name="Note 2 5 3 2 4 2 7" xfId="26376"/>
    <cellStyle name="Note 2 5 3 2 4 3" xfId="26377"/>
    <cellStyle name="Note 2 5 3 2 4 4" xfId="26378"/>
    <cellStyle name="Note 2 5 3 2 4 5" xfId="26379"/>
    <cellStyle name="Note 2 5 3 2 5" xfId="26380"/>
    <cellStyle name="Note 2 5 3 2 5 2" xfId="26381"/>
    <cellStyle name="Note 2 5 3 2 5 3" xfId="26382"/>
    <cellStyle name="Note 2 5 3 2 5 4" xfId="26383"/>
    <cellStyle name="Note 2 5 3 2 5 5" xfId="26384"/>
    <cellStyle name="Note 2 5 3 2 5 6" xfId="26385"/>
    <cellStyle name="Note 2 5 3 2 5 7" xfId="26386"/>
    <cellStyle name="Note 2 5 3 2 5 8" xfId="26387"/>
    <cellStyle name="Note 2 5 3 2 6" xfId="26388"/>
    <cellStyle name="Note 2 5 3 2 6 2" xfId="26389"/>
    <cellStyle name="Note 2 5 3 2 6 3" xfId="26390"/>
    <cellStyle name="Note 2 5 3 2 6 4" xfId="26391"/>
    <cellStyle name="Note 2 5 3 2 6 5" xfId="26392"/>
    <cellStyle name="Note 2 5 3 2 6 6" xfId="26393"/>
    <cellStyle name="Note 2 5 3 2 6 7" xfId="26394"/>
    <cellStyle name="Note 2 5 3 2 7" xfId="26395"/>
    <cellStyle name="Note 2 5 3 2 7 2" xfId="26396"/>
    <cellStyle name="Note 2 5 3 2 7 3" xfId="26397"/>
    <cellStyle name="Note 2 5 3 2 7 4" xfId="26398"/>
    <cellStyle name="Note 2 5 3 2 7 5" xfId="26399"/>
    <cellStyle name="Note 2 5 3 2 8" xfId="26400"/>
    <cellStyle name="Note 2 5 3 2 8 2" xfId="26401"/>
    <cellStyle name="Note 2 5 3 2 8 3" xfId="26402"/>
    <cellStyle name="Note 2 5 3 2 8 4" xfId="26403"/>
    <cellStyle name="Note 2 5 3 2 8 5" xfId="26404"/>
    <cellStyle name="Note 2 5 3 2 9" xfId="26405"/>
    <cellStyle name="Note 2 5 3 2 9 2" xfId="26406"/>
    <cellStyle name="Note 2 5 3 2 9 3" xfId="26407"/>
    <cellStyle name="Note 2 5 3 2 9 4" xfId="26408"/>
    <cellStyle name="Note 2 5 3 2 9 5" xfId="26409"/>
    <cellStyle name="Note 2 5 3 3" xfId="26410"/>
    <cellStyle name="Note 2 5 3 3 10" xfId="26411"/>
    <cellStyle name="Note 2 5 3 3 2" xfId="26412"/>
    <cellStyle name="Note 2 5 3 3 2 2" xfId="26413"/>
    <cellStyle name="Note 2 5 3 3 2 2 2" xfId="26414"/>
    <cellStyle name="Note 2 5 3 3 2 2 3" xfId="26415"/>
    <cellStyle name="Note 2 5 3 3 2 2 4" xfId="26416"/>
    <cellStyle name="Note 2 5 3 3 2 2 5" xfId="26417"/>
    <cellStyle name="Note 2 5 3 3 2 2 6" xfId="26418"/>
    <cellStyle name="Note 2 5 3 3 2 2 7" xfId="26419"/>
    <cellStyle name="Note 2 5 3 3 2 3" xfId="26420"/>
    <cellStyle name="Note 2 5 3 3 2 4" xfId="26421"/>
    <cellStyle name="Note 2 5 3 3 3" xfId="26422"/>
    <cellStyle name="Note 2 5 3 3 3 2" xfId="26423"/>
    <cellStyle name="Note 2 5 3 3 3 2 2" xfId="26424"/>
    <cellStyle name="Note 2 5 3 3 3 2 3" xfId="26425"/>
    <cellStyle name="Note 2 5 3 3 3 2 4" xfId="26426"/>
    <cellStyle name="Note 2 5 3 3 3 2 5" xfId="26427"/>
    <cellStyle name="Note 2 5 3 3 3 2 6" xfId="26428"/>
    <cellStyle name="Note 2 5 3 3 3 2 7" xfId="26429"/>
    <cellStyle name="Note 2 5 3 3 3 3" xfId="26430"/>
    <cellStyle name="Note 2 5 3 3 3 4" xfId="26431"/>
    <cellStyle name="Note 2 5 3 3 4" xfId="26432"/>
    <cellStyle name="Note 2 5 3 3 4 2" xfId="26433"/>
    <cellStyle name="Note 2 5 3 3 4 2 2" xfId="26434"/>
    <cellStyle name="Note 2 5 3 3 4 2 3" xfId="26435"/>
    <cellStyle name="Note 2 5 3 3 4 2 4" xfId="26436"/>
    <cellStyle name="Note 2 5 3 3 4 2 5" xfId="26437"/>
    <cellStyle name="Note 2 5 3 3 4 2 6" xfId="26438"/>
    <cellStyle name="Note 2 5 3 3 4 2 7" xfId="26439"/>
    <cellStyle name="Note 2 5 3 3 4 3" xfId="26440"/>
    <cellStyle name="Note 2 5 3 3 4 4" xfId="26441"/>
    <cellStyle name="Note 2 5 3 3 5" xfId="26442"/>
    <cellStyle name="Note 2 5 3 3 5 2" xfId="26443"/>
    <cellStyle name="Note 2 5 3 3 5 3" xfId="26444"/>
    <cellStyle name="Note 2 5 3 3 5 4" xfId="26445"/>
    <cellStyle name="Note 2 5 3 3 5 5" xfId="26446"/>
    <cellStyle name="Note 2 5 3 3 5 6" xfId="26447"/>
    <cellStyle name="Note 2 5 3 3 5 7" xfId="26448"/>
    <cellStyle name="Note 2 5 3 3 5 8" xfId="26449"/>
    <cellStyle name="Note 2 5 3 3 6" xfId="26450"/>
    <cellStyle name="Note 2 5 3 3 6 2" xfId="26451"/>
    <cellStyle name="Note 2 5 3 3 6 3" xfId="26452"/>
    <cellStyle name="Note 2 5 3 3 6 4" xfId="26453"/>
    <cellStyle name="Note 2 5 3 3 6 5" xfId="26454"/>
    <cellStyle name="Note 2 5 3 3 6 6" xfId="26455"/>
    <cellStyle name="Note 2 5 3 3 6 7" xfId="26456"/>
    <cellStyle name="Note 2 5 3 3 7" xfId="26457"/>
    <cellStyle name="Note 2 5 3 3 8" xfId="26458"/>
    <cellStyle name="Note 2 5 3 3 9" xfId="26459"/>
    <cellStyle name="Note 2 5 3 4" xfId="26460"/>
    <cellStyle name="Note 2 5 3 4 2" xfId="26461"/>
    <cellStyle name="Note 2 5 3 4 2 2" xfId="26462"/>
    <cellStyle name="Note 2 5 3 4 2 3" xfId="26463"/>
    <cellStyle name="Note 2 5 3 4 2 4" xfId="26464"/>
    <cellStyle name="Note 2 5 3 4 2 5" xfId="26465"/>
    <cellStyle name="Note 2 5 3 4 2 6" xfId="26466"/>
    <cellStyle name="Note 2 5 3 4 2 7" xfId="26467"/>
    <cellStyle name="Note 2 5 3 4 3" xfId="26468"/>
    <cellStyle name="Note 2 5 3 4 4" xfId="26469"/>
    <cellStyle name="Note 2 5 3 4 5" xfId="26470"/>
    <cellStyle name="Note 2 5 3 5" xfId="26471"/>
    <cellStyle name="Note 2 5 3 5 2" xfId="26472"/>
    <cellStyle name="Note 2 5 3 5 2 2" xfId="26473"/>
    <cellStyle name="Note 2 5 3 5 2 3" xfId="26474"/>
    <cellStyle name="Note 2 5 3 5 2 4" xfId="26475"/>
    <cellStyle name="Note 2 5 3 5 2 5" xfId="26476"/>
    <cellStyle name="Note 2 5 3 5 2 6" xfId="26477"/>
    <cellStyle name="Note 2 5 3 5 2 7" xfId="26478"/>
    <cellStyle name="Note 2 5 3 5 3" xfId="26479"/>
    <cellStyle name="Note 2 5 3 5 4" xfId="26480"/>
    <cellStyle name="Note 2 5 3 5 5" xfId="26481"/>
    <cellStyle name="Note 2 5 3 6" xfId="26482"/>
    <cellStyle name="Note 2 5 3 6 2" xfId="26483"/>
    <cellStyle name="Note 2 5 3 6 2 2" xfId="26484"/>
    <cellStyle name="Note 2 5 3 6 2 3" xfId="26485"/>
    <cellStyle name="Note 2 5 3 6 2 4" xfId="26486"/>
    <cellStyle name="Note 2 5 3 6 2 5" xfId="26487"/>
    <cellStyle name="Note 2 5 3 6 2 6" xfId="26488"/>
    <cellStyle name="Note 2 5 3 6 2 7" xfId="26489"/>
    <cellStyle name="Note 2 5 3 6 3" xfId="26490"/>
    <cellStyle name="Note 2 5 3 6 4" xfId="26491"/>
    <cellStyle name="Note 2 5 3 6 5" xfId="26492"/>
    <cellStyle name="Note 2 5 3 7" xfId="26493"/>
    <cellStyle name="Note 2 5 3 7 2" xfId="26494"/>
    <cellStyle name="Note 2 5 3 7 2 2" xfId="26495"/>
    <cellStyle name="Note 2 5 3 7 2 3" xfId="26496"/>
    <cellStyle name="Note 2 5 3 7 2 4" xfId="26497"/>
    <cellStyle name="Note 2 5 3 7 2 5" xfId="26498"/>
    <cellStyle name="Note 2 5 3 7 2 6" xfId="26499"/>
    <cellStyle name="Note 2 5 3 7 2 7" xfId="26500"/>
    <cellStyle name="Note 2 5 3 7 3" xfId="26501"/>
    <cellStyle name="Note 2 5 3 7 4" xfId="26502"/>
    <cellStyle name="Note 2 5 3 7 5" xfId="26503"/>
    <cellStyle name="Note 2 5 3 8" xfId="26504"/>
    <cellStyle name="Note 2 5 3 8 2" xfId="26505"/>
    <cellStyle name="Note 2 5 3 8 3" xfId="26506"/>
    <cellStyle name="Note 2 5 3 8 4" xfId="26507"/>
    <cellStyle name="Note 2 5 3 8 5" xfId="26508"/>
    <cellStyle name="Note 2 5 3 8 6" xfId="26509"/>
    <cellStyle name="Note 2 5 3 8 7" xfId="26510"/>
    <cellStyle name="Note 2 5 3 8 8" xfId="26511"/>
    <cellStyle name="Note 2 5 3 9" xfId="26512"/>
    <cellStyle name="Note 2 5 3 9 2" xfId="26513"/>
    <cellStyle name="Note 2 5 3 9 3" xfId="26514"/>
    <cellStyle name="Note 2 5 3 9 4" xfId="26515"/>
    <cellStyle name="Note 2 5 3 9 5" xfId="26516"/>
    <cellStyle name="Note 2 5 3 9 6" xfId="26517"/>
    <cellStyle name="Note 2 5 3 9 7" xfId="26518"/>
    <cellStyle name="Note 2 5 4" xfId="26519"/>
    <cellStyle name="Note 2 5 4 10" xfId="26520"/>
    <cellStyle name="Note 2 5 4 10 2" xfId="26521"/>
    <cellStyle name="Note 2 5 4 10 3" xfId="26522"/>
    <cellStyle name="Note 2 5 4 10 4" xfId="26523"/>
    <cellStyle name="Note 2 5 4 10 5" xfId="26524"/>
    <cellStyle name="Note 2 5 4 11" xfId="26525"/>
    <cellStyle name="Note 2 5 4 11 2" xfId="26526"/>
    <cellStyle name="Note 2 5 4 11 3" xfId="26527"/>
    <cellStyle name="Note 2 5 4 11 4" xfId="26528"/>
    <cellStyle name="Note 2 5 4 11 5" xfId="26529"/>
    <cellStyle name="Note 2 5 4 12" xfId="26530"/>
    <cellStyle name="Note 2 5 4 12 2" xfId="26531"/>
    <cellStyle name="Note 2 5 4 12 3" xfId="26532"/>
    <cellStyle name="Note 2 5 4 12 4" xfId="26533"/>
    <cellStyle name="Note 2 5 4 12 5" xfId="26534"/>
    <cellStyle name="Note 2 5 4 13" xfId="26535"/>
    <cellStyle name="Note 2 5 4 13 2" xfId="26536"/>
    <cellStyle name="Note 2 5 4 13 3" xfId="26537"/>
    <cellStyle name="Note 2 5 4 13 4" xfId="26538"/>
    <cellStyle name="Note 2 5 4 13 5" xfId="26539"/>
    <cellStyle name="Note 2 5 4 14" xfId="26540"/>
    <cellStyle name="Note 2 5 4 14 2" xfId="26541"/>
    <cellStyle name="Note 2 5 4 14 3" xfId="26542"/>
    <cellStyle name="Note 2 5 4 14 4" xfId="26543"/>
    <cellStyle name="Note 2 5 4 14 5" xfId="26544"/>
    <cellStyle name="Note 2 5 4 15" xfId="26545"/>
    <cellStyle name="Note 2 5 4 15 2" xfId="26546"/>
    <cellStyle name="Note 2 5 4 15 3" xfId="26547"/>
    <cellStyle name="Note 2 5 4 15 4" xfId="26548"/>
    <cellStyle name="Note 2 5 4 15 5" xfId="26549"/>
    <cellStyle name="Note 2 5 4 16" xfId="26550"/>
    <cellStyle name="Note 2 5 4 16 2" xfId="26551"/>
    <cellStyle name="Note 2 5 4 16 3" xfId="26552"/>
    <cellStyle name="Note 2 5 4 16 4" xfId="26553"/>
    <cellStyle name="Note 2 5 4 16 5" xfId="26554"/>
    <cellStyle name="Note 2 5 4 17" xfId="26555"/>
    <cellStyle name="Note 2 5 4 17 2" xfId="26556"/>
    <cellStyle name="Note 2 5 4 17 3" xfId="26557"/>
    <cellStyle name="Note 2 5 4 17 4" xfId="26558"/>
    <cellStyle name="Note 2 5 4 17 5" xfId="26559"/>
    <cellStyle name="Note 2 5 4 18" xfId="26560"/>
    <cellStyle name="Note 2 5 4 2" xfId="26561"/>
    <cellStyle name="Note 2 5 4 2 10" xfId="26562"/>
    <cellStyle name="Note 2 5 4 2 10 2" xfId="26563"/>
    <cellStyle name="Note 2 5 4 2 10 3" xfId="26564"/>
    <cellStyle name="Note 2 5 4 2 10 4" xfId="26565"/>
    <cellStyle name="Note 2 5 4 2 10 5" xfId="26566"/>
    <cellStyle name="Note 2 5 4 2 11" xfId="26567"/>
    <cellStyle name="Note 2 5 4 2 11 2" xfId="26568"/>
    <cellStyle name="Note 2 5 4 2 11 3" xfId="26569"/>
    <cellStyle name="Note 2 5 4 2 11 4" xfId="26570"/>
    <cellStyle name="Note 2 5 4 2 11 5" xfId="26571"/>
    <cellStyle name="Note 2 5 4 2 12" xfId="26572"/>
    <cellStyle name="Note 2 5 4 2 12 2" xfId="26573"/>
    <cellStyle name="Note 2 5 4 2 12 3" xfId="26574"/>
    <cellStyle name="Note 2 5 4 2 12 4" xfId="26575"/>
    <cellStyle name="Note 2 5 4 2 12 5" xfId="26576"/>
    <cellStyle name="Note 2 5 4 2 13" xfId="26577"/>
    <cellStyle name="Note 2 5 4 2 13 2" xfId="26578"/>
    <cellStyle name="Note 2 5 4 2 13 3" xfId="26579"/>
    <cellStyle name="Note 2 5 4 2 13 4" xfId="26580"/>
    <cellStyle name="Note 2 5 4 2 13 5" xfId="26581"/>
    <cellStyle name="Note 2 5 4 2 14" xfId="26582"/>
    <cellStyle name="Note 2 5 4 2 14 2" xfId="26583"/>
    <cellStyle name="Note 2 5 4 2 14 3" xfId="26584"/>
    <cellStyle name="Note 2 5 4 2 14 4" xfId="26585"/>
    <cellStyle name="Note 2 5 4 2 14 5" xfId="26586"/>
    <cellStyle name="Note 2 5 4 2 15" xfId="26587"/>
    <cellStyle name="Note 2 5 4 2 15 2" xfId="26588"/>
    <cellStyle name="Note 2 5 4 2 15 3" xfId="26589"/>
    <cellStyle name="Note 2 5 4 2 15 4" xfId="26590"/>
    <cellStyle name="Note 2 5 4 2 15 5" xfId="26591"/>
    <cellStyle name="Note 2 5 4 2 16" xfId="26592"/>
    <cellStyle name="Note 2 5 4 2 16 2" xfId="26593"/>
    <cellStyle name="Note 2 5 4 2 16 3" xfId="26594"/>
    <cellStyle name="Note 2 5 4 2 16 4" xfId="26595"/>
    <cellStyle name="Note 2 5 4 2 16 5" xfId="26596"/>
    <cellStyle name="Note 2 5 4 2 17" xfId="26597"/>
    <cellStyle name="Note 2 5 4 2 17 2" xfId="26598"/>
    <cellStyle name="Note 2 5 4 2 17 3" xfId="26599"/>
    <cellStyle name="Note 2 5 4 2 17 4" xfId="26600"/>
    <cellStyle name="Note 2 5 4 2 17 5" xfId="26601"/>
    <cellStyle name="Note 2 5 4 2 18" xfId="26602"/>
    <cellStyle name="Note 2 5 4 2 2" xfId="26603"/>
    <cellStyle name="Note 2 5 4 2 2 2" xfId="26604"/>
    <cellStyle name="Note 2 5 4 2 2 2 2" xfId="26605"/>
    <cellStyle name="Note 2 5 4 2 2 2 3" xfId="26606"/>
    <cellStyle name="Note 2 5 4 2 2 2 4" xfId="26607"/>
    <cellStyle name="Note 2 5 4 2 2 2 5" xfId="26608"/>
    <cellStyle name="Note 2 5 4 2 2 2 6" xfId="26609"/>
    <cellStyle name="Note 2 5 4 2 2 2 7" xfId="26610"/>
    <cellStyle name="Note 2 5 4 2 2 3" xfId="26611"/>
    <cellStyle name="Note 2 5 4 2 2 4" xfId="26612"/>
    <cellStyle name="Note 2 5 4 2 2 5" xfId="26613"/>
    <cellStyle name="Note 2 5 4 2 3" xfId="26614"/>
    <cellStyle name="Note 2 5 4 2 3 2" xfId="26615"/>
    <cellStyle name="Note 2 5 4 2 3 2 2" xfId="26616"/>
    <cellStyle name="Note 2 5 4 2 3 2 3" xfId="26617"/>
    <cellStyle name="Note 2 5 4 2 3 2 4" xfId="26618"/>
    <cellStyle name="Note 2 5 4 2 3 2 5" xfId="26619"/>
    <cellStyle name="Note 2 5 4 2 3 2 6" xfId="26620"/>
    <cellStyle name="Note 2 5 4 2 3 2 7" xfId="26621"/>
    <cellStyle name="Note 2 5 4 2 3 3" xfId="26622"/>
    <cellStyle name="Note 2 5 4 2 3 4" xfId="26623"/>
    <cellStyle name="Note 2 5 4 2 3 5" xfId="26624"/>
    <cellStyle name="Note 2 5 4 2 4" xfId="26625"/>
    <cellStyle name="Note 2 5 4 2 4 2" xfId="26626"/>
    <cellStyle name="Note 2 5 4 2 4 2 2" xfId="26627"/>
    <cellStyle name="Note 2 5 4 2 4 2 3" xfId="26628"/>
    <cellStyle name="Note 2 5 4 2 4 2 4" xfId="26629"/>
    <cellStyle name="Note 2 5 4 2 4 2 5" xfId="26630"/>
    <cellStyle name="Note 2 5 4 2 4 2 6" xfId="26631"/>
    <cellStyle name="Note 2 5 4 2 4 2 7" xfId="26632"/>
    <cellStyle name="Note 2 5 4 2 4 3" xfId="26633"/>
    <cellStyle name="Note 2 5 4 2 4 4" xfId="26634"/>
    <cellStyle name="Note 2 5 4 2 4 5" xfId="26635"/>
    <cellStyle name="Note 2 5 4 2 5" xfId="26636"/>
    <cellStyle name="Note 2 5 4 2 5 2" xfId="26637"/>
    <cellStyle name="Note 2 5 4 2 5 3" xfId="26638"/>
    <cellStyle name="Note 2 5 4 2 5 4" xfId="26639"/>
    <cellStyle name="Note 2 5 4 2 5 5" xfId="26640"/>
    <cellStyle name="Note 2 5 4 2 5 6" xfId="26641"/>
    <cellStyle name="Note 2 5 4 2 5 7" xfId="26642"/>
    <cellStyle name="Note 2 5 4 2 5 8" xfId="26643"/>
    <cellStyle name="Note 2 5 4 2 6" xfId="26644"/>
    <cellStyle name="Note 2 5 4 2 6 2" xfId="26645"/>
    <cellStyle name="Note 2 5 4 2 6 3" xfId="26646"/>
    <cellStyle name="Note 2 5 4 2 6 4" xfId="26647"/>
    <cellStyle name="Note 2 5 4 2 6 5" xfId="26648"/>
    <cellStyle name="Note 2 5 4 2 6 6" xfId="26649"/>
    <cellStyle name="Note 2 5 4 2 6 7" xfId="26650"/>
    <cellStyle name="Note 2 5 4 2 7" xfId="26651"/>
    <cellStyle name="Note 2 5 4 2 7 2" xfId="26652"/>
    <cellStyle name="Note 2 5 4 2 7 3" xfId="26653"/>
    <cellStyle name="Note 2 5 4 2 7 4" xfId="26654"/>
    <cellStyle name="Note 2 5 4 2 7 5" xfId="26655"/>
    <cellStyle name="Note 2 5 4 2 8" xfId="26656"/>
    <cellStyle name="Note 2 5 4 2 8 2" xfId="26657"/>
    <cellStyle name="Note 2 5 4 2 8 3" xfId="26658"/>
    <cellStyle name="Note 2 5 4 2 8 4" xfId="26659"/>
    <cellStyle name="Note 2 5 4 2 8 5" xfId="26660"/>
    <cellStyle name="Note 2 5 4 2 9" xfId="26661"/>
    <cellStyle name="Note 2 5 4 2 9 2" xfId="26662"/>
    <cellStyle name="Note 2 5 4 2 9 3" xfId="26663"/>
    <cellStyle name="Note 2 5 4 2 9 4" xfId="26664"/>
    <cellStyle name="Note 2 5 4 2 9 5" xfId="26665"/>
    <cellStyle name="Note 2 5 4 3" xfId="26666"/>
    <cellStyle name="Note 2 5 4 3 10" xfId="26667"/>
    <cellStyle name="Note 2 5 4 3 2" xfId="26668"/>
    <cellStyle name="Note 2 5 4 3 2 2" xfId="26669"/>
    <cellStyle name="Note 2 5 4 3 2 2 2" xfId="26670"/>
    <cellStyle name="Note 2 5 4 3 2 2 3" xfId="26671"/>
    <cellStyle name="Note 2 5 4 3 2 2 4" xfId="26672"/>
    <cellStyle name="Note 2 5 4 3 2 2 5" xfId="26673"/>
    <cellStyle name="Note 2 5 4 3 2 2 6" xfId="26674"/>
    <cellStyle name="Note 2 5 4 3 2 2 7" xfId="26675"/>
    <cellStyle name="Note 2 5 4 3 2 3" xfId="26676"/>
    <cellStyle name="Note 2 5 4 3 2 4" xfId="26677"/>
    <cellStyle name="Note 2 5 4 3 3" xfId="26678"/>
    <cellStyle name="Note 2 5 4 3 3 2" xfId="26679"/>
    <cellStyle name="Note 2 5 4 3 3 2 2" xfId="26680"/>
    <cellStyle name="Note 2 5 4 3 3 2 3" xfId="26681"/>
    <cellStyle name="Note 2 5 4 3 3 2 4" xfId="26682"/>
    <cellStyle name="Note 2 5 4 3 3 2 5" xfId="26683"/>
    <cellStyle name="Note 2 5 4 3 3 2 6" xfId="26684"/>
    <cellStyle name="Note 2 5 4 3 3 2 7" xfId="26685"/>
    <cellStyle name="Note 2 5 4 3 3 3" xfId="26686"/>
    <cellStyle name="Note 2 5 4 3 3 4" xfId="26687"/>
    <cellStyle name="Note 2 5 4 3 4" xfId="26688"/>
    <cellStyle name="Note 2 5 4 3 4 2" xfId="26689"/>
    <cellStyle name="Note 2 5 4 3 4 2 2" xfId="26690"/>
    <cellStyle name="Note 2 5 4 3 4 2 3" xfId="26691"/>
    <cellStyle name="Note 2 5 4 3 4 2 4" xfId="26692"/>
    <cellStyle name="Note 2 5 4 3 4 2 5" xfId="26693"/>
    <cellStyle name="Note 2 5 4 3 4 2 6" xfId="26694"/>
    <cellStyle name="Note 2 5 4 3 4 2 7" xfId="26695"/>
    <cellStyle name="Note 2 5 4 3 4 3" xfId="26696"/>
    <cellStyle name="Note 2 5 4 3 4 4" xfId="26697"/>
    <cellStyle name="Note 2 5 4 3 5" xfId="26698"/>
    <cellStyle name="Note 2 5 4 3 5 2" xfId="26699"/>
    <cellStyle name="Note 2 5 4 3 5 3" xfId="26700"/>
    <cellStyle name="Note 2 5 4 3 5 4" xfId="26701"/>
    <cellStyle name="Note 2 5 4 3 5 5" xfId="26702"/>
    <cellStyle name="Note 2 5 4 3 5 6" xfId="26703"/>
    <cellStyle name="Note 2 5 4 3 5 7" xfId="26704"/>
    <cellStyle name="Note 2 5 4 3 5 8" xfId="26705"/>
    <cellStyle name="Note 2 5 4 3 6" xfId="26706"/>
    <cellStyle name="Note 2 5 4 3 6 2" xfId="26707"/>
    <cellStyle name="Note 2 5 4 3 6 3" xfId="26708"/>
    <cellStyle name="Note 2 5 4 3 6 4" xfId="26709"/>
    <cellStyle name="Note 2 5 4 3 6 5" xfId="26710"/>
    <cellStyle name="Note 2 5 4 3 6 6" xfId="26711"/>
    <cellStyle name="Note 2 5 4 3 6 7" xfId="26712"/>
    <cellStyle name="Note 2 5 4 3 7" xfId="26713"/>
    <cellStyle name="Note 2 5 4 3 8" xfId="26714"/>
    <cellStyle name="Note 2 5 4 3 9" xfId="26715"/>
    <cellStyle name="Note 2 5 4 4" xfId="26716"/>
    <cellStyle name="Note 2 5 4 4 2" xfId="26717"/>
    <cellStyle name="Note 2 5 4 4 2 2" xfId="26718"/>
    <cellStyle name="Note 2 5 4 4 2 3" xfId="26719"/>
    <cellStyle name="Note 2 5 4 4 2 4" xfId="26720"/>
    <cellStyle name="Note 2 5 4 4 2 5" xfId="26721"/>
    <cellStyle name="Note 2 5 4 4 2 6" xfId="26722"/>
    <cellStyle name="Note 2 5 4 4 2 7" xfId="26723"/>
    <cellStyle name="Note 2 5 4 4 3" xfId="26724"/>
    <cellStyle name="Note 2 5 4 4 4" xfId="26725"/>
    <cellStyle name="Note 2 5 4 4 5" xfId="26726"/>
    <cellStyle name="Note 2 5 4 5" xfId="26727"/>
    <cellStyle name="Note 2 5 4 5 2" xfId="26728"/>
    <cellStyle name="Note 2 5 4 5 2 2" xfId="26729"/>
    <cellStyle name="Note 2 5 4 5 2 3" xfId="26730"/>
    <cellStyle name="Note 2 5 4 5 2 4" xfId="26731"/>
    <cellStyle name="Note 2 5 4 5 2 5" xfId="26732"/>
    <cellStyle name="Note 2 5 4 5 2 6" xfId="26733"/>
    <cellStyle name="Note 2 5 4 5 2 7" xfId="26734"/>
    <cellStyle name="Note 2 5 4 5 3" xfId="26735"/>
    <cellStyle name="Note 2 5 4 5 4" xfId="26736"/>
    <cellStyle name="Note 2 5 4 5 5" xfId="26737"/>
    <cellStyle name="Note 2 5 4 6" xfId="26738"/>
    <cellStyle name="Note 2 5 4 6 2" xfId="26739"/>
    <cellStyle name="Note 2 5 4 6 2 2" xfId="26740"/>
    <cellStyle name="Note 2 5 4 6 2 3" xfId="26741"/>
    <cellStyle name="Note 2 5 4 6 2 4" xfId="26742"/>
    <cellStyle name="Note 2 5 4 6 2 5" xfId="26743"/>
    <cellStyle name="Note 2 5 4 6 2 6" xfId="26744"/>
    <cellStyle name="Note 2 5 4 6 2 7" xfId="26745"/>
    <cellStyle name="Note 2 5 4 6 3" xfId="26746"/>
    <cellStyle name="Note 2 5 4 6 4" xfId="26747"/>
    <cellStyle name="Note 2 5 4 6 5" xfId="26748"/>
    <cellStyle name="Note 2 5 4 7" xfId="26749"/>
    <cellStyle name="Note 2 5 4 7 2" xfId="26750"/>
    <cellStyle name="Note 2 5 4 7 2 2" xfId="26751"/>
    <cellStyle name="Note 2 5 4 7 2 3" xfId="26752"/>
    <cellStyle name="Note 2 5 4 7 2 4" xfId="26753"/>
    <cellStyle name="Note 2 5 4 7 2 5" xfId="26754"/>
    <cellStyle name="Note 2 5 4 7 2 6" xfId="26755"/>
    <cellStyle name="Note 2 5 4 7 2 7" xfId="26756"/>
    <cellStyle name="Note 2 5 4 7 3" xfId="26757"/>
    <cellStyle name="Note 2 5 4 7 4" xfId="26758"/>
    <cellStyle name="Note 2 5 4 7 5" xfId="26759"/>
    <cellStyle name="Note 2 5 4 8" xfId="26760"/>
    <cellStyle name="Note 2 5 4 8 2" xfId="26761"/>
    <cellStyle name="Note 2 5 4 8 3" xfId="26762"/>
    <cellStyle name="Note 2 5 4 8 4" xfId="26763"/>
    <cellStyle name="Note 2 5 4 8 5" xfId="26764"/>
    <cellStyle name="Note 2 5 4 8 6" xfId="26765"/>
    <cellStyle name="Note 2 5 4 8 7" xfId="26766"/>
    <cellStyle name="Note 2 5 4 8 8" xfId="26767"/>
    <cellStyle name="Note 2 5 4 9" xfId="26768"/>
    <cellStyle name="Note 2 5 4 9 2" xfId="26769"/>
    <cellStyle name="Note 2 5 4 9 3" xfId="26770"/>
    <cellStyle name="Note 2 5 4 9 4" xfId="26771"/>
    <cellStyle name="Note 2 5 4 9 5" xfId="26772"/>
    <cellStyle name="Note 2 5 4 9 6" xfId="26773"/>
    <cellStyle name="Note 2 5 4 9 7" xfId="26774"/>
    <cellStyle name="Note 2 5 5" xfId="26775"/>
    <cellStyle name="Note 2 5 5 10" xfId="26776"/>
    <cellStyle name="Note 2 5 5 10 2" xfId="26777"/>
    <cellStyle name="Note 2 5 5 10 3" xfId="26778"/>
    <cellStyle name="Note 2 5 5 10 4" xfId="26779"/>
    <cellStyle name="Note 2 5 5 10 5" xfId="26780"/>
    <cellStyle name="Note 2 5 5 11" xfId="26781"/>
    <cellStyle name="Note 2 5 5 11 2" xfId="26782"/>
    <cellStyle name="Note 2 5 5 11 3" xfId="26783"/>
    <cellStyle name="Note 2 5 5 11 4" xfId="26784"/>
    <cellStyle name="Note 2 5 5 11 5" xfId="26785"/>
    <cellStyle name="Note 2 5 5 12" xfId="26786"/>
    <cellStyle name="Note 2 5 5 12 2" xfId="26787"/>
    <cellStyle name="Note 2 5 5 12 3" xfId="26788"/>
    <cellStyle name="Note 2 5 5 12 4" xfId="26789"/>
    <cellStyle name="Note 2 5 5 12 5" xfId="26790"/>
    <cellStyle name="Note 2 5 5 13" xfId="26791"/>
    <cellStyle name="Note 2 5 5 13 2" xfId="26792"/>
    <cellStyle name="Note 2 5 5 13 3" xfId="26793"/>
    <cellStyle name="Note 2 5 5 13 4" xfId="26794"/>
    <cellStyle name="Note 2 5 5 13 5" xfId="26795"/>
    <cellStyle name="Note 2 5 5 14" xfId="26796"/>
    <cellStyle name="Note 2 5 5 14 2" xfId="26797"/>
    <cellStyle name="Note 2 5 5 14 3" xfId="26798"/>
    <cellStyle name="Note 2 5 5 14 4" xfId="26799"/>
    <cellStyle name="Note 2 5 5 14 5" xfId="26800"/>
    <cellStyle name="Note 2 5 5 15" xfId="26801"/>
    <cellStyle name="Note 2 5 5 15 2" xfId="26802"/>
    <cellStyle name="Note 2 5 5 15 3" xfId="26803"/>
    <cellStyle name="Note 2 5 5 15 4" xfId="26804"/>
    <cellStyle name="Note 2 5 5 15 5" xfId="26805"/>
    <cellStyle name="Note 2 5 5 16" xfId="26806"/>
    <cellStyle name="Note 2 5 5 16 2" xfId="26807"/>
    <cellStyle name="Note 2 5 5 16 3" xfId="26808"/>
    <cellStyle name="Note 2 5 5 16 4" xfId="26809"/>
    <cellStyle name="Note 2 5 5 16 5" xfId="26810"/>
    <cellStyle name="Note 2 5 5 17" xfId="26811"/>
    <cellStyle name="Note 2 5 5 17 2" xfId="26812"/>
    <cellStyle name="Note 2 5 5 17 3" xfId="26813"/>
    <cellStyle name="Note 2 5 5 17 4" xfId="26814"/>
    <cellStyle name="Note 2 5 5 17 5" xfId="26815"/>
    <cellStyle name="Note 2 5 5 18" xfId="26816"/>
    <cellStyle name="Note 2 5 5 2" xfId="26817"/>
    <cellStyle name="Note 2 5 5 2 2" xfId="26818"/>
    <cellStyle name="Note 2 5 5 2 2 2" xfId="26819"/>
    <cellStyle name="Note 2 5 5 2 2 3" xfId="26820"/>
    <cellStyle name="Note 2 5 5 2 2 4" xfId="26821"/>
    <cellStyle name="Note 2 5 5 2 2 5" xfId="26822"/>
    <cellStyle name="Note 2 5 5 2 2 6" xfId="26823"/>
    <cellStyle name="Note 2 5 5 2 2 7" xfId="26824"/>
    <cellStyle name="Note 2 5 5 2 3" xfId="26825"/>
    <cellStyle name="Note 2 5 5 2 4" xfId="26826"/>
    <cellStyle name="Note 2 5 5 2 5" xfId="26827"/>
    <cellStyle name="Note 2 5 5 3" xfId="26828"/>
    <cellStyle name="Note 2 5 5 3 2" xfId="26829"/>
    <cellStyle name="Note 2 5 5 3 2 2" xfId="26830"/>
    <cellStyle name="Note 2 5 5 3 2 3" xfId="26831"/>
    <cellStyle name="Note 2 5 5 3 2 4" xfId="26832"/>
    <cellStyle name="Note 2 5 5 3 2 5" xfId="26833"/>
    <cellStyle name="Note 2 5 5 3 2 6" xfId="26834"/>
    <cellStyle name="Note 2 5 5 3 2 7" xfId="26835"/>
    <cellStyle name="Note 2 5 5 3 3" xfId="26836"/>
    <cellStyle name="Note 2 5 5 3 4" xfId="26837"/>
    <cellStyle name="Note 2 5 5 3 5" xfId="26838"/>
    <cellStyle name="Note 2 5 5 4" xfId="26839"/>
    <cellStyle name="Note 2 5 5 4 2" xfId="26840"/>
    <cellStyle name="Note 2 5 5 4 2 2" xfId="26841"/>
    <cellStyle name="Note 2 5 5 4 2 3" xfId="26842"/>
    <cellStyle name="Note 2 5 5 4 2 4" xfId="26843"/>
    <cellStyle name="Note 2 5 5 4 2 5" xfId="26844"/>
    <cellStyle name="Note 2 5 5 4 2 6" xfId="26845"/>
    <cellStyle name="Note 2 5 5 4 2 7" xfId="26846"/>
    <cellStyle name="Note 2 5 5 4 3" xfId="26847"/>
    <cellStyle name="Note 2 5 5 4 4" xfId="26848"/>
    <cellStyle name="Note 2 5 5 4 5" xfId="26849"/>
    <cellStyle name="Note 2 5 5 5" xfId="26850"/>
    <cellStyle name="Note 2 5 5 5 2" xfId="26851"/>
    <cellStyle name="Note 2 5 5 5 3" xfId="26852"/>
    <cellStyle name="Note 2 5 5 5 4" xfId="26853"/>
    <cellStyle name="Note 2 5 5 5 5" xfId="26854"/>
    <cellStyle name="Note 2 5 5 5 6" xfId="26855"/>
    <cellStyle name="Note 2 5 5 5 7" xfId="26856"/>
    <cellStyle name="Note 2 5 5 5 8" xfId="26857"/>
    <cellStyle name="Note 2 5 5 6" xfId="26858"/>
    <cellStyle name="Note 2 5 5 6 2" xfId="26859"/>
    <cellStyle name="Note 2 5 5 6 3" xfId="26860"/>
    <cellStyle name="Note 2 5 5 6 4" xfId="26861"/>
    <cellStyle name="Note 2 5 5 6 5" xfId="26862"/>
    <cellStyle name="Note 2 5 5 6 6" xfId="26863"/>
    <cellStyle name="Note 2 5 5 6 7" xfId="26864"/>
    <cellStyle name="Note 2 5 5 7" xfId="26865"/>
    <cellStyle name="Note 2 5 5 7 2" xfId="26866"/>
    <cellStyle name="Note 2 5 5 7 3" xfId="26867"/>
    <cellStyle name="Note 2 5 5 7 4" xfId="26868"/>
    <cellStyle name="Note 2 5 5 7 5" xfId="26869"/>
    <cellStyle name="Note 2 5 5 8" xfId="26870"/>
    <cellStyle name="Note 2 5 5 8 2" xfId="26871"/>
    <cellStyle name="Note 2 5 5 8 3" xfId="26872"/>
    <cellStyle name="Note 2 5 5 8 4" xfId="26873"/>
    <cellStyle name="Note 2 5 5 8 5" xfId="26874"/>
    <cellStyle name="Note 2 5 5 9" xfId="26875"/>
    <cellStyle name="Note 2 5 5 9 2" xfId="26876"/>
    <cellStyle name="Note 2 5 5 9 3" xfId="26877"/>
    <cellStyle name="Note 2 5 5 9 4" xfId="26878"/>
    <cellStyle name="Note 2 5 5 9 5" xfId="26879"/>
    <cellStyle name="Note 2 5 6" xfId="26880"/>
    <cellStyle name="Note 2 5 6 10" xfId="26881"/>
    <cellStyle name="Note 2 5 6 2" xfId="26882"/>
    <cellStyle name="Note 2 5 6 2 2" xfId="26883"/>
    <cellStyle name="Note 2 5 6 2 2 2" xfId="26884"/>
    <cellStyle name="Note 2 5 6 2 2 3" xfId="26885"/>
    <cellStyle name="Note 2 5 6 2 2 4" xfId="26886"/>
    <cellStyle name="Note 2 5 6 2 2 5" xfId="26887"/>
    <cellStyle name="Note 2 5 6 2 2 6" xfId="26888"/>
    <cellStyle name="Note 2 5 6 2 2 7" xfId="26889"/>
    <cellStyle name="Note 2 5 6 2 3" xfId="26890"/>
    <cellStyle name="Note 2 5 6 2 4" xfId="26891"/>
    <cellStyle name="Note 2 5 6 3" xfId="26892"/>
    <cellStyle name="Note 2 5 6 3 2" xfId="26893"/>
    <cellStyle name="Note 2 5 6 3 2 2" xfId="26894"/>
    <cellStyle name="Note 2 5 6 3 2 3" xfId="26895"/>
    <cellStyle name="Note 2 5 6 3 2 4" xfId="26896"/>
    <cellStyle name="Note 2 5 6 3 2 5" xfId="26897"/>
    <cellStyle name="Note 2 5 6 3 2 6" xfId="26898"/>
    <cellStyle name="Note 2 5 6 3 2 7" xfId="26899"/>
    <cellStyle name="Note 2 5 6 3 3" xfId="26900"/>
    <cellStyle name="Note 2 5 6 3 4" xfId="26901"/>
    <cellStyle name="Note 2 5 6 4" xfId="26902"/>
    <cellStyle name="Note 2 5 6 4 2" xfId="26903"/>
    <cellStyle name="Note 2 5 6 4 2 2" xfId="26904"/>
    <cellStyle name="Note 2 5 6 4 2 3" xfId="26905"/>
    <cellStyle name="Note 2 5 6 4 2 4" xfId="26906"/>
    <cellStyle name="Note 2 5 6 4 2 5" xfId="26907"/>
    <cellStyle name="Note 2 5 6 4 2 6" xfId="26908"/>
    <cellStyle name="Note 2 5 6 4 2 7" xfId="26909"/>
    <cellStyle name="Note 2 5 6 4 3" xfId="26910"/>
    <cellStyle name="Note 2 5 6 4 4" xfId="26911"/>
    <cellStyle name="Note 2 5 6 5" xfId="26912"/>
    <cellStyle name="Note 2 5 6 5 2" xfId="26913"/>
    <cellStyle name="Note 2 5 6 5 3" xfId="26914"/>
    <cellStyle name="Note 2 5 6 5 4" xfId="26915"/>
    <cellStyle name="Note 2 5 6 5 5" xfId="26916"/>
    <cellStyle name="Note 2 5 6 5 6" xfId="26917"/>
    <cellStyle name="Note 2 5 6 5 7" xfId="26918"/>
    <cellStyle name="Note 2 5 6 5 8" xfId="26919"/>
    <cellStyle name="Note 2 5 6 6" xfId="26920"/>
    <cellStyle name="Note 2 5 6 6 2" xfId="26921"/>
    <cellStyle name="Note 2 5 6 6 3" xfId="26922"/>
    <cellStyle name="Note 2 5 6 6 4" xfId="26923"/>
    <cellStyle name="Note 2 5 6 6 5" xfId="26924"/>
    <cellStyle name="Note 2 5 6 6 6" xfId="26925"/>
    <cellStyle name="Note 2 5 6 6 7" xfId="26926"/>
    <cellStyle name="Note 2 5 6 7" xfId="26927"/>
    <cellStyle name="Note 2 5 6 8" xfId="26928"/>
    <cellStyle name="Note 2 5 6 9" xfId="26929"/>
    <cellStyle name="Note 2 5 7" xfId="26930"/>
    <cellStyle name="Note 2 5 7 2" xfId="26931"/>
    <cellStyle name="Note 2 5 7 2 2" xfId="26932"/>
    <cellStyle name="Note 2 5 7 2 3" xfId="26933"/>
    <cellStyle name="Note 2 5 7 2 4" xfId="26934"/>
    <cellStyle name="Note 2 5 7 2 5" xfId="26935"/>
    <cellStyle name="Note 2 5 7 2 6" xfId="26936"/>
    <cellStyle name="Note 2 5 7 2 7" xfId="26937"/>
    <cellStyle name="Note 2 5 7 3" xfId="26938"/>
    <cellStyle name="Note 2 5 7 4" xfId="26939"/>
    <cellStyle name="Note 2 5 7 5" xfId="26940"/>
    <cellStyle name="Note 2 5 8" xfId="26941"/>
    <cellStyle name="Note 2 5 8 2" xfId="26942"/>
    <cellStyle name="Note 2 5 8 2 2" xfId="26943"/>
    <cellStyle name="Note 2 5 8 2 3" xfId="26944"/>
    <cellStyle name="Note 2 5 8 2 4" xfId="26945"/>
    <cellStyle name="Note 2 5 8 2 5" xfId="26946"/>
    <cellStyle name="Note 2 5 8 2 6" xfId="26947"/>
    <cellStyle name="Note 2 5 8 2 7" xfId="26948"/>
    <cellStyle name="Note 2 5 8 3" xfId="26949"/>
    <cellStyle name="Note 2 5 8 4" xfId="26950"/>
    <cellStyle name="Note 2 5 8 5" xfId="26951"/>
    <cellStyle name="Note 2 5 9" xfId="26952"/>
    <cellStyle name="Note 2 5 9 2" xfId="26953"/>
    <cellStyle name="Note 2 5 9 2 2" xfId="26954"/>
    <cellStyle name="Note 2 5 9 2 3" xfId="26955"/>
    <cellStyle name="Note 2 5 9 2 4" xfId="26956"/>
    <cellStyle name="Note 2 5 9 2 5" xfId="26957"/>
    <cellStyle name="Note 2 5 9 2 6" xfId="26958"/>
    <cellStyle name="Note 2 5 9 2 7" xfId="26959"/>
    <cellStyle name="Note 2 5 9 3" xfId="26960"/>
    <cellStyle name="Note 2 5 9 4" xfId="26961"/>
    <cellStyle name="Note 2 5 9 5" xfId="26962"/>
    <cellStyle name="Note 2 6" xfId="26963"/>
    <cellStyle name="Note 2 6 10" xfId="26964"/>
    <cellStyle name="Note 2 6 10 2" xfId="26965"/>
    <cellStyle name="Note 2 6 10 2 2" xfId="26966"/>
    <cellStyle name="Note 2 6 10 2 3" xfId="26967"/>
    <cellStyle name="Note 2 6 10 2 4" xfId="26968"/>
    <cellStyle name="Note 2 6 10 2 5" xfId="26969"/>
    <cellStyle name="Note 2 6 10 2 6" xfId="26970"/>
    <cellStyle name="Note 2 6 10 2 7" xfId="26971"/>
    <cellStyle name="Note 2 6 10 3" xfId="26972"/>
    <cellStyle name="Note 2 6 10 4" xfId="26973"/>
    <cellStyle name="Note 2 6 10 5" xfId="26974"/>
    <cellStyle name="Note 2 6 11" xfId="26975"/>
    <cellStyle name="Note 2 6 11 2" xfId="26976"/>
    <cellStyle name="Note 2 6 11 3" xfId="26977"/>
    <cellStyle name="Note 2 6 11 4" xfId="26978"/>
    <cellStyle name="Note 2 6 11 5" xfId="26979"/>
    <cellStyle name="Note 2 6 11 6" xfId="26980"/>
    <cellStyle name="Note 2 6 11 7" xfId="26981"/>
    <cellStyle name="Note 2 6 11 8" xfId="26982"/>
    <cellStyle name="Note 2 6 12" xfId="26983"/>
    <cellStyle name="Note 2 6 12 2" xfId="26984"/>
    <cellStyle name="Note 2 6 12 3" xfId="26985"/>
    <cellStyle name="Note 2 6 12 4" xfId="26986"/>
    <cellStyle name="Note 2 6 12 5" xfId="26987"/>
    <cellStyle name="Note 2 6 12 6" xfId="26988"/>
    <cellStyle name="Note 2 6 12 7" xfId="26989"/>
    <cellStyle name="Note 2 6 13" xfId="26990"/>
    <cellStyle name="Note 2 6 13 2" xfId="26991"/>
    <cellStyle name="Note 2 6 13 3" xfId="26992"/>
    <cellStyle name="Note 2 6 13 4" xfId="26993"/>
    <cellStyle name="Note 2 6 13 5" xfId="26994"/>
    <cellStyle name="Note 2 6 14" xfId="26995"/>
    <cellStyle name="Note 2 6 14 2" xfId="26996"/>
    <cellStyle name="Note 2 6 14 3" xfId="26997"/>
    <cellStyle name="Note 2 6 14 4" xfId="26998"/>
    <cellStyle name="Note 2 6 14 5" xfId="26999"/>
    <cellStyle name="Note 2 6 15" xfId="27000"/>
    <cellStyle name="Note 2 6 15 2" xfId="27001"/>
    <cellStyle name="Note 2 6 15 3" xfId="27002"/>
    <cellStyle name="Note 2 6 15 4" xfId="27003"/>
    <cellStyle name="Note 2 6 15 5" xfId="27004"/>
    <cellStyle name="Note 2 6 16" xfId="27005"/>
    <cellStyle name="Note 2 6 16 2" xfId="27006"/>
    <cellStyle name="Note 2 6 16 3" xfId="27007"/>
    <cellStyle name="Note 2 6 16 4" xfId="27008"/>
    <cellStyle name="Note 2 6 16 5" xfId="27009"/>
    <cellStyle name="Note 2 6 17" xfId="27010"/>
    <cellStyle name="Note 2 6 17 2" xfId="27011"/>
    <cellStyle name="Note 2 6 17 3" xfId="27012"/>
    <cellStyle name="Note 2 6 17 4" xfId="27013"/>
    <cellStyle name="Note 2 6 17 5" xfId="27014"/>
    <cellStyle name="Note 2 6 18" xfId="27015"/>
    <cellStyle name="Note 2 6 19" xfId="27016"/>
    <cellStyle name="Note 2 6 2" xfId="27017"/>
    <cellStyle name="Note 2 6 2 10" xfId="27018"/>
    <cellStyle name="Note 2 6 2 10 2" xfId="27019"/>
    <cellStyle name="Note 2 6 2 10 3" xfId="27020"/>
    <cellStyle name="Note 2 6 2 10 4" xfId="27021"/>
    <cellStyle name="Note 2 6 2 10 5" xfId="27022"/>
    <cellStyle name="Note 2 6 2 10 6" xfId="27023"/>
    <cellStyle name="Note 2 6 2 10 7" xfId="27024"/>
    <cellStyle name="Note 2 6 2 10 8" xfId="27025"/>
    <cellStyle name="Note 2 6 2 11" xfId="27026"/>
    <cellStyle name="Note 2 6 2 11 2" xfId="27027"/>
    <cellStyle name="Note 2 6 2 11 3" xfId="27028"/>
    <cellStyle name="Note 2 6 2 11 4" xfId="27029"/>
    <cellStyle name="Note 2 6 2 11 5" xfId="27030"/>
    <cellStyle name="Note 2 6 2 11 6" xfId="27031"/>
    <cellStyle name="Note 2 6 2 11 7" xfId="27032"/>
    <cellStyle name="Note 2 6 2 12" xfId="27033"/>
    <cellStyle name="Note 2 6 2 12 2" xfId="27034"/>
    <cellStyle name="Note 2 6 2 12 3" xfId="27035"/>
    <cellStyle name="Note 2 6 2 12 4" xfId="27036"/>
    <cellStyle name="Note 2 6 2 12 5" xfId="27037"/>
    <cellStyle name="Note 2 6 2 13" xfId="27038"/>
    <cellStyle name="Note 2 6 2 13 2" xfId="27039"/>
    <cellStyle name="Note 2 6 2 13 3" xfId="27040"/>
    <cellStyle name="Note 2 6 2 13 4" xfId="27041"/>
    <cellStyle name="Note 2 6 2 13 5" xfId="27042"/>
    <cellStyle name="Note 2 6 2 14" xfId="27043"/>
    <cellStyle name="Note 2 6 2 14 2" xfId="27044"/>
    <cellStyle name="Note 2 6 2 14 3" xfId="27045"/>
    <cellStyle name="Note 2 6 2 14 4" xfId="27046"/>
    <cellStyle name="Note 2 6 2 14 5" xfId="27047"/>
    <cellStyle name="Note 2 6 2 15" xfId="27048"/>
    <cellStyle name="Note 2 6 2 15 2" xfId="27049"/>
    <cellStyle name="Note 2 6 2 15 3" xfId="27050"/>
    <cellStyle name="Note 2 6 2 15 4" xfId="27051"/>
    <cellStyle name="Note 2 6 2 15 5" xfId="27052"/>
    <cellStyle name="Note 2 6 2 16" xfId="27053"/>
    <cellStyle name="Note 2 6 2 16 2" xfId="27054"/>
    <cellStyle name="Note 2 6 2 16 3" xfId="27055"/>
    <cellStyle name="Note 2 6 2 16 4" xfId="27056"/>
    <cellStyle name="Note 2 6 2 16 5" xfId="27057"/>
    <cellStyle name="Note 2 6 2 17" xfId="27058"/>
    <cellStyle name="Note 2 6 2 18" xfId="27059"/>
    <cellStyle name="Note 2 6 2 2" xfId="27060"/>
    <cellStyle name="Note 2 6 2 2 10" xfId="27061"/>
    <cellStyle name="Note 2 6 2 2 10 2" xfId="27062"/>
    <cellStyle name="Note 2 6 2 2 10 3" xfId="27063"/>
    <cellStyle name="Note 2 6 2 2 10 4" xfId="27064"/>
    <cellStyle name="Note 2 6 2 2 10 5" xfId="27065"/>
    <cellStyle name="Note 2 6 2 2 11" xfId="27066"/>
    <cellStyle name="Note 2 6 2 2 11 2" xfId="27067"/>
    <cellStyle name="Note 2 6 2 2 11 3" xfId="27068"/>
    <cellStyle name="Note 2 6 2 2 11 4" xfId="27069"/>
    <cellStyle name="Note 2 6 2 2 11 5" xfId="27070"/>
    <cellStyle name="Note 2 6 2 2 12" xfId="27071"/>
    <cellStyle name="Note 2 6 2 2 12 2" xfId="27072"/>
    <cellStyle name="Note 2 6 2 2 12 3" xfId="27073"/>
    <cellStyle name="Note 2 6 2 2 12 4" xfId="27074"/>
    <cellStyle name="Note 2 6 2 2 12 5" xfId="27075"/>
    <cellStyle name="Note 2 6 2 2 13" xfId="27076"/>
    <cellStyle name="Note 2 6 2 2 13 2" xfId="27077"/>
    <cellStyle name="Note 2 6 2 2 13 3" xfId="27078"/>
    <cellStyle name="Note 2 6 2 2 13 4" xfId="27079"/>
    <cellStyle name="Note 2 6 2 2 13 5" xfId="27080"/>
    <cellStyle name="Note 2 6 2 2 14" xfId="27081"/>
    <cellStyle name="Note 2 6 2 2 14 2" xfId="27082"/>
    <cellStyle name="Note 2 6 2 2 14 3" xfId="27083"/>
    <cellStyle name="Note 2 6 2 2 14 4" xfId="27084"/>
    <cellStyle name="Note 2 6 2 2 14 5" xfId="27085"/>
    <cellStyle name="Note 2 6 2 2 15" xfId="27086"/>
    <cellStyle name="Note 2 6 2 2 15 2" xfId="27087"/>
    <cellStyle name="Note 2 6 2 2 15 3" xfId="27088"/>
    <cellStyle name="Note 2 6 2 2 15 4" xfId="27089"/>
    <cellStyle name="Note 2 6 2 2 15 5" xfId="27090"/>
    <cellStyle name="Note 2 6 2 2 16" xfId="27091"/>
    <cellStyle name="Note 2 6 2 2 16 2" xfId="27092"/>
    <cellStyle name="Note 2 6 2 2 16 3" xfId="27093"/>
    <cellStyle name="Note 2 6 2 2 16 4" xfId="27094"/>
    <cellStyle name="Note 2 6 2 2 16 5" xfId="27095"/>
    <cellStyle name="Note 2 6 2 2 17" xfId="27096"/>
    <cellStyle name="Note 2 6 2 2 17 2" xfId="27097"/>
    <cellStyle name="Note 2 6 2 2 17 3" xfId="27098"/>
    <cellStyle name="Note 2 6 2 2 17 4" xfId="27099"/>
    <cellStyle name="Note 2 6 2 2 17 5" xfId="27100"/>
    <cellStyle name="Note 2 6 2 2 18" xfId="27101"/>
    <cellStyle name="Note 2 6 2 2 2" xfId="27102"/>
    <cellStyle name="Note 2 6 2 2 2 10" xfId="27103"/>
    <cellStyle name="Note 2 6 2 2 2 10 2" xfId="27104"/>
    <cellStyle name="Note 2 6 2 2 2 10 3" xfId="27105"/>
    <cellStyle name="Note 2 6 2 2 2 10 4" xfId="27106"/>
    <cellStyle name="Note 2 6 2 2 2 10 5" xfId="27107"/>
    <cellStyle name="Note 2 6 2 2 2 11" xfId="27108"/>
    <cellStyle name="Note 2 6 2 2 2 11 2" xfId="27109"/>
    <cellStyle name="Note 2 6 2 2 2 11 3" xfId="27110"/>
    <cellStyle name="Note 2 6 2 2 2 11 4" xfId="27111"/>
    <cellStyle name="Note 2 6 2 2 2 11 5" xfId="27112"/>
    <cellStyle name="Note 2 6 2 2 2 12" xfId="27113"/>
    <cellStyle name="Note 2 6 2 2 2 12 2" xfId="27114"/>
    <cellStyle name="Note 2 6 2 2 2 12 3" xfId="27115"/>
    <cellStyle name="Note 2 6 2 2 2 12 4" xfId="27116"/>
    <cellStyle name="Note 2 6 2 2 2 12 5" xfId="27117"/>
    <cellStyle name="Note 2 6 2 2 2 13" xfId="27118"/>
    <cellStyle name="Note 2 6 2 2 2 13 2" xfId="27119"/>
    <cellStyle name="Note 2 6 2 2 2 13 3" xfId="27120"/>
    <cellStyle name="Note 2 6 2 2 2 13 4" xfId="27121"/>
    <cellStyle name="Note 2 6 2 2 2 13 5" xfId="27122"/>
    <cellStyle name="Note 2 6 2 2 2 14" xfId="27123"/>
    <cellStyle name="Note 2 6 2 2 2 14 2" xfId="27124"/>
    <cellStyle name="Note 2 6 2 2 2 14 3" xfId="27125"/>
    <cellStyle name="Note 2 6 2 2 2 14 4" xfId="27126"/>
    <cellStyle name="Note 2 6 2 2 2 14 5" xfId="27127"/>
    <cellStyle name="Note 2 6 2 2 2 15" xfId="27128"/>
    <cellStyle name="Note 2 6 2 2 2 15 2" xfId="27129"/>
    <cellStyle name="Note 2 6 2 2 2 15 3" xfId="27130"/>
    <cellStyle name="Note 2 6 2 2 2 15 4" xfId="27131"/>
    <cellStyle name="Note 2 6 2 2 2 15 5" xfId="27132"/>
    <cellStyle name="Note 2 6 2 2 2 16" xfId="27133"/>
    <cellStyle name="Note 2 6 2 2 2 16 2" xfId="27134"/>
    <cellStyle name="Note 2 6 2 2 2 16 3" xfId="27135"/>
    <cellStyle name="Note 2 6 2 2 2 16 4" xfId="27136"/>
    <cellStyle name="Note 2 6 2 2 2 16 5" xfId="27137"/>
    <cellStyle name="Note 2 6 2 2 2 17" xfId="27138"/>
    <cellStyle name="Note 2 6 2 2 2 17 2" xfId="27139"/>
    <cellStyle name="Note 2 6 2 2 2 17 3" xfId="27140"/>
    <cellStyle name="Note 2 6 2 2 2 17 4" xfId="27141"/>
    <cellStyle name="Note 2 6 2 2 2 17 5" xfId="27142"/>
    <cellStyle name="Note 2 6 2 2 2 18" xfId="27143"/>
    <cellStyle name="Note 2 6 2 2 2 2" xfId="27144"/>
    <cellStyle name="Note 2 6 2 2 2 2 2" xfId="27145"/>
    <cellStyle name="Note 2 6 2 2 2 2 2 2" xfId="27146"/>
    <cellStyle name="Note 2 6 2 2 2 2 2 3" xfId="27147"/>
    <cellStyle name="Note 2 6 2 2 2 2 2 4" xfId="27148"/>
    <cellStyle name="Note 2 6 2 2 2 2 2 5" xfId="27149"/>
    <cellStyle name="Note 2 6 2 2 2 2 2 6" xfId="27150"/>
    <cellStyle name="Note 2 6 2 2 2 2 2 7" xfId="27151"/>
    <cellStyle name="Note 2 6 2 2 2 2 3" xfId="27152"/>
    <cellStyle name="Note 2 6 2 2 2 2 4" xfId="27153"/>
    <cellStyle name="Note 2 6 2 2 2 2 5" xfId="27154"/>
    <cellStyle name="Note 2 6 2 2 2 3" xfId="27155"/>
    <cellStyle name="Note 2 6 2 2 2 3 2" xfId="27156"/>
    <cellStyle name="Note 2 6 2 2 2 3 2 2" xfId="27157"/>
    <cellStyle name="Note 2 6 2 2 2 3 2 3" xfId="27158"/>
    <cellStyle name="Note 2 6 2 2 2 3 2 4" xfId="27159"/>
    <cellStyle name="Note 2 6 2 2 2 3 2 5" xfId="27160"/>
    <cellStyle name="Note 2 6 2 2 2 3 2 6" xfId="27161"/>
    <cellStyle name="Note 2 6 2 2 2 3 2 7" xfId="27162"/>
    <cellStyle name="Note 2 6 2 2 2 3 3" xfId="27163"/>
    <cellStyle name="Note 2 6 2 2 2 3 4" xfId="27164"/>
    <cellStyle name="Note 2 6 2 2 2 3 5" xfId="27165"/>
    <cellStyle name="Note 2 6 2 2 2 4" xfId="27166"/>
    <cellStyle name="Note 2 6 2 2 2 4 2" xfId="27167"/>
    <cellStyle name="Note 2 6 2 2 2 4 2 2" xfId="27168"/>
    <cellStyle name="Note 2 6 2 2 2 4 2 3" xfId="27169"/>
    <cellStyle name="Note 2 6 2 2 2 4 2 4" xfId="27170"/>
    <cellStyle name="Note 2 6 2 2 2 4 2 5" xfId="27171"/>
    <cellStyle name="Note 2 6 2 2 2 4 2 6" xfId="27172"/>
    <cellStyle name="Note 2 6 2 2 2 4 2 7" xfId="27173"/>
    <cellStyle name="Note 2 6 2 2 2 4 3" xfId="27174"/>
    <cellStyle name="Note 2 6 2 2 2 4 4" xfId="27175"/>
    <cellStyle name="Note 2 6 2 2 2 4 5" xfId="27176"/>
    <cellStyle name="Note 2 6 2 2 2 5" xfId="27177"/>
    <cellStyle name="Note 2 6 2 2 2 5 2" xfId="27178"/>
    <cellStyle name="Note 2 6 2 2 2 5 3" xfId="27179"/>
    <cellStyle name="Note 2 6 2 2 2 5 4" xfId="27180"/>
    <cellStyle name="Note 2 6 2 2 2 5 5" xfId="27181"/>
    <cellStyle name="Note 2 6 2 2 2 5 6" xfId="27182"/>
    <cellStyle name="Note 2 6 2 2 2 5 7" xfId="27183"/>
    <cellStyle name="Note 2 6 2 2 2 5 8" xfId="27184"/>
    <cellStyle name="Note 2 6 2 2 2 6" xfId="27185"/>
    <cellStyle name="Note 2 6 2 2 2 6 2" xfId="27186"/>
    <cellStyle name="Note 2 6 2 2 2 6 3" xfId="27187"/>
    <cellStyle name="Note 2 6 2 2 2 6 4" xfId="27188"/>
    <cellStyle name="Note 2 6 2 2 2 6 5" xfId="27189"/>
    <cellStyle name="Note 2 6 2 2 2 6 6" xfId="27190"/>
    <cellStyle name="Note 2 6 2 2 2 6 7" xfId="27191"/>
    <cellStyle name="Note 2 6 2 2 2 7" xfId="27192"/>
    <cellStyle name="Note 2 6 2 2 2 7 2" xfId="27193"/>
    <cellStyle name="Note 2 6 2 2 2 7 3" xfId="27194"/>
    <cellStyle name="Note 2 6 2 2 2 7 4" xfId="27195"/>
    <cellStyle name="Note 2 6 2 2 2 7 5" xfId="27196"/>
    <cellStyle name="Note 2 6 2 2 2 8" xfId="27197"/>
    <cellStyle name="Note 2 6 2 2 2 8 2" xfId="27198"/>
    <cellStyle name="Note 2 6 2 2 2 8 3" xfId="27199"/>
    <cellStyle name="Note 2 6 2 2 2 8 4" xfId="27200"/>
    <cellStyle name="Note 2 6 2 2 2 8 5" xfId="27201"/>
    <cellStyle name="Note 2 6 2 2 2 9" xfId="27202"/>
    <cellStyle name="Note 2 6 2 2 2 9 2" xfId="27203"/>
    <cellStyle name="Note 2 6 2 2 2 9 3" xfId="27204"/>
    <cellStyle name="Note 2 6 2 2 2 9 4" xfId="27205"/>
    <cellStyle name="Note 2 6 2 2 2 9 5" xfId="27206"/>
    <cellStyle name="Note 2 6 2 2 3" xfId="27207"/>
    <cellStyle name="Note 2 6 2 2 3 10" xfId="27208"/>
    <cellStyle name="Note 2 6 2 2 3 2" xfId="27209"/>
    <cellStyle name="Note 2 6 2 2 3 2 2" xfId="27210"/>
    <cellStyle name="Note 2 6 2 2 3 2 2 2" xfId="27211"/>
    <cellStyle name="Note 2 6 2 2 3 2 2 3" xfId="27212"/>
    <cellStyle name="Note 2 6 2 2 3 2 2 4" xfId="27213"/>
    <cellStyle name="Note 2 6 2 2 3 2 2 5" xfId="27214"/>
    <cellStyle name="Note 2 6 2 2 3 2 2 6" xfId="27215"/>
    <cellStyle name="Note 2 6 2 2 3 2 2 7" xfId="27216"/>
    <cellStyle name="Note 2 6 2 2 3 2 3" xfId="27217"/>
    <cellStyle name="Note 2 6 2 2 3 2 4" xfId="27218"/>
    <cellStyle name="Note 2 6 2 2 3 3" xfId="27219"/>
    <cellStyle name="Note 2 6 2 2 3 3 2" xfId="27220"/>
    <cellStyle name="Note 2 6 2 2 3 3 2 2" xfId="27221"/>
    <cellStyle name="Note 2 6 2 2 3 3 2 3" xfId="27222"/>
    <cellStyle name="Note 2 6 2 2 3 3 2 4" xfId="27223"/>
    <cellStyle name="Note 2 6 2 2 3 3 2 5" xfId="27224"/>
    <cellStyle name="Note 2 6 2 2 3 3 2 6" xfId="27225"/>
    <cellStyle name="Note 2 6 2 2 3 3 2 7" xfId="27226"/>
    <cellStyle name="Note 2 6 2 2 3 3 3" xfId="27227"/>
    <cellStyle name="Note 2 6 2 2 3 3 4" xfId="27228"/>
    <cellStyle name="Note 2 6 2 2 3 4" xfId="27229"/>
    <cellStyle name="Note 2 6 2 2 3 4 2" xfId="27230"/>
    <cellStyle name="Note 2 6 2 2 3 4 2 2" xfId="27231"/>
    <cellStyle name="Note 2 6 2 2 3 4 2 3" xfId="27232"/>
    <cellStyle name="Note 2 6 2 2 3 4 2 4" xfId="27233"/>
    <cellStyle name="Note 2 6 2 2 3 4 2 5" xfId="27234"/>
    <cellStyle name="Note 2 6 2 2 3 4 2 6" xfId="27235"/>
    <cellStyle name="Note 2 6 2 2 3 4 2 7" xfId="27236"/>
    <cellStyle name="Note 2 6 2 2 3 4 3" xfId="27237"/>
    <cellStyle name="Note 2 6 2 2 3 4 4" xfId="27238"/>
    <cellStyle name="Note 2 6 2 2 3 5" xfId="27239"/>
    <cellStyle name="Note 2 6 2 2 3 5 2" xfId="27240"/>
    <cellStyle name="Note 2 6 2 2 3 5 3" xfId="27241"/>
    <cellStyle name="Note 2 6 2 2 3 5 4" xfId="27242"/>
    <cellStyle name="Note 2 6 2 2 3 5 5" xfId="27243"/>
    <cellStyle name="Note 2 6 2 2 3 5 6" xfId="27244"/>
    <cellStyle name="Note 2 6 2 2 3 5 7" xfId="27245"/>
    <cellStyle name="Note 2 6 2 2 3 5 8" xfId="27246"/>
    <cellStyle name="Note 2 6 2 2 3 6" xfId="27247"/>
    <cellStyle name="Note 2 6 2 2 3 6 2" xfId="27248"/>
    <cellStyle name="Note 2 6 2 2 3 6 3" xfId="27249"/>
    <cellStyle name="Note 2 6 2 2 3 6 4" xfId="27250"/>
    <cellStyle name="Note 2 6 2 2 3 6 5" xfId="27251"/>
    <cellStyle name="Note 2 6 2 2 3 6 6" xfId="27252"/>
    <cellStyle name="Note 2 6 2 2 3 6 7" xfId="27253"/>
    <cellStyle name="Note 2 6 2 2 3 7" xfId="27254"/>
    <cellStyle name="Note 2 6 2 2 3 8" xfId="27255"/>
    <cellStyle name="Note 2 6 2 2 3 9" xfId="27256"/>
    <cellStyle name="Note 2 6 2 2 4" xfId="27257"/>
    <cellStyle name="Note 2 6 2 2 4 2" xfId="27258"/>
    <cellStyle name="Note 2 6 2 2 4 2 2" xfId="27259"/>
    <cellStyle name="Note 2 6 2 2 4 2 3" xfId="27260"/>
    <cellStyle name="Note 2 6 2 2 4 2 4" xfId="27261"/>
    <cellStyle name="Note 2 6 2 2 4 2 5" xfId="27262"/>
    <cellStyle name="Note 2 6 2 2 4 2 6" xfId="27263"/>
    <cellStyle name="Note 2 6 2 2 4 2 7" xfId="27264"/>
    <cellStyle name="Note 2 6 2 2 4 3" xfId="27265"/>
    <cellStyle name="Note 2 6 2 2 4 4" xfId="27266"/>
    <cellStyle name="Note 2 6 2 2 4 5" xfId="27267"/>
    <cellStyle name="Note 2 6 2 2 5" xfId="27268"/>
    <cellStyle name="Note 2 6 2 2 5 2" xfId="27269"/>
    <cellStyle name="Note 2 6 2 2 5 2 2" xfId="27270"/>
    <cellStyle name="Note 2 6 2 2 5 2 3" xfId="27271"/>
    <cellStyle name="Note 2 6 2 2 5 2 4" xfId="27272"/>
    <cellStyle name="Note 2 6 2 2 5 2 5" xfId="27273"/>
    <cellStyle name="Note 2 6 2 2 5 2 6" xfId="27274"/>
    <cellStyle name="Note 2 6 2 2 5 2 7" xfId="27275"/>
    <cellStyle name="Note 2 6 2 2 5 3" xfId="27276"/>
    <cellStyle name="Note 2 6 2 2 5 4" xfId="27277"/>
    <cellStyle name="Note 2 6 2 2 5 5" xfId="27278"/>
    <cellStyle name="Note 2 6 2 2 6" xfId="27279"/>
    <cellStyle name="Note 2 6 2 2 6 2" xfId="27280"/>
    <cellStyle name="Note 2 6 2 2 6 2 2" xfId="27281"/>
    <cellStyle name="Note 2 6 2 2 6 2 3" xfId="27282"/>
    <cellStyle name="Note 2 6 2 2 6 2 4" xfId="27283"/>
    <cellStyle name="Note 2 6 2 2 6 2 5" xfId="27284"/>
    <cellStyle name="Note 2 6 2 2 6 2 6" xfId="27285"/>
    <cellStyle name="Note 2 6 2 2 6 2 7" xfId="27286"/>
    <cellStyle name="Note 2 6 2 2 6 3" xfId="27287"/>
    <cellStyle name="Note 2 6 2 2 6 4" xfId="27288"/>
    <cellStyle name="Note 2 6 2 2 6 5" xfId="27289"/>
    <cellStyle name="Note 2 6 2 2 7" xfId="27290"/>
    <cellStyle name="Note 2 6 2 2 7 2" xfId="27291"/>
    <cellStyle name="Note 2 6 2 2 7 2 2" xfId="27292"/>
    <cellStyle name="Note 2 6 2 2 7 2 3" xfId="27293"/>
    <cellStyle name="Note 2 6 2 2 7 2 4" xfId="27294"/>
    <cellStyle name="Note 2 6 2 2 7 2 5" xfId="27295"/>
    <cellStyle name="Note 2 6 2 2 7 2 6" xfId="27296"/>
    <cellStyle name="Note 2 6 2 2 7 2 7" xfId="27297"/>
    <cellStyle name="Note 2 6 2 2 7 3" xfId="27298"/>
    <cellStyle name="Note 2 6 2 2 7 4" xfId="27299"/>
    <cellStyle name="Note 2 6 2 2 7 5" xfId="27300"/>
    <cellStyle name="Note 2 6 2 2 8" xfId="27301"/>
    <cellStyle name="Note 2 6 2 2 8 2" xfId="27302"/>
    <cellStyle name="Note 2 6 2 2 8 3" xfId="27303"/>
    <cellStyle name="Note 2 6 2 2 8 4" xfId="27304"/>
    <cellStyle name="Note 2 6 2 2 8 5" xfId="27305"/>
    <cellStyle name="Note 2 6 2 2 8 6" xfId="27306"/>
    <cellStyle name="Note 2 6 2 2 8 7" xfId="27307"/>
    <cellStyle name="Note 2 6 2 2 8 8" xfId="27308"/>
    <cellStyle name="Note 2 6 2 2 9" xfId="27309"/>
    <cellStyle name="Note 2 6 2 2 9 2" xfId="27310"/>
    <cellStyle name="Note 2 6 2 2 9 3" xfId="27311"/>
    <cellStyle name="Note 2 6 2 2 9 4" xfId="27312"/>
    <cellStyle name="Note 2 6 2 2 9 5" xfId="27313"/>
    <cellStyle name="Note 2 6 2 2 9 6" xfId="27314"/>
    <cellStyle name="Note 2 6 2 2 9 7" xfId="27315"/>
    <cellStyle name="Note 2 6 2 3" xfId="27316"/>
    <cellStyle name="Note 2 6 2 3 10" xfId="27317"/>
    <cellStyle name="Note 2 6 2 3 10 2" xfId="27318"/>
    <cellStyle name="Note 2 6 2 3 10 3" xfId="27319"/>
    <cellStyle name="Note 2 6 2 3 10 4" xfId="27320"/>
    <cellStyle name="Note 2 6 2 3 10 5" xfId="27321"/>
    <cellStyle name="Note 2 6 2 3 11" xfId="27322"/>
    <cellStyle name="Note 2 6 2 3 11 2" xfId="27323"/>
    <cellStyle name="Note 2 6 2 3 11 3" xfId="27324"/>
    <cellStyle name="Note 2 6 2 3 11 4" xfId="27325"/>
    <cellStyle name="Note 2 6 2 3 11 5" xfId="27326"/>
    <cellStyle name="Note 2 6 2 3 12" xfId="27327"/>
    <cellStyle name="Note 2 6 2 3 12 2" xfId="27328"/>
    <cellStyle name="Note 2 6 2 3 12 3" xfId="27329"/>
    <cellStyle name="Note 2 6 2 3 12 4" xfId="27330"/>
    <cellStyle name="Note 2 6 2 3 12 5" xfId="27331"/>
    <cellStyle name="Note 2 6 2 3 13" xfId="27332"/>
    <cellStyle name="Note 2 6 2 3 13 2" xfId="27333"/>
    <cellStyle name="Note 2 6 2 3 13 3" xfId="27334"/>
    <cellStyle name="Note 2 6 2 3 13 4" xfId="27335"/>
    <cellStyle name="Note 2 6 2 3 13 5" xfId="27336"/>
    <cellStyle name="Note 2 6 2 3 14" xfId="27337"/>
    <cellStyle name="Note 2 6 2 3 14 2" xfId="27338"/>
    <cellStyle name="Note 2 6 2 3 14 3" xfId="27339"/>
    <cellStyle name="Note 2 6 2 3 14 4" xfId="27340"/>
    <cellStyle name="Note 2 6 2 3 14 5" xfId="27341"/>
    <cellStyle name="Note 2 6 2 3 15" xfId="27342"/>
    <cellStyle name="Note 2 6 2 3 15 2" xfId="27343"/>
    <cellStyle name="Note 2 6 2 3 15 3" xfId="27344"/>
    <cellStyle name="Note 2 6 2 3 15 4" xfId="27345"/>
    <cellStyle name="Note 2 6 2 3 15 5" xfId="27346"/>
    <cellStyle name="Note 2 6 2 3 16" xfId="27347"/>
    <cellStyle name="Note 2 6 2 3 16 2" xfId="27348"/>
    <cellStyle name="Note 2 6 2 3 16 3" xfId="27349"/>
    <cellStyle name="Note 2 6 2 3 16 4" xfId="27350"/>
    <cellStyle name="Note 2 6 2 3 16 5" xfId="27351"/>
    <cellStyle name="Note 2 6 2 3 17" xfId="27352"/>
    <cellStyle name="Note 2 6 2 3 17 2" xfId="27353"/>
    <cellStyle name="Note 2 6 2 3 17 3" xfId="27354"/>
    <cellStyle name="Note 2 6 2 3 17 4" xfId="27355"/>
    <cellStyle name="Note 2 6 2 3 17 5" xfId="27356"/>
    <cellStyle name="Note 2 6 2 3 18" xfId="27357"/>
    <cellStyle name="Note 2 6 2 3 2" xfId="27358"/>
    <cellStyle name="Note 2 6 2 3 2 10" xfId="27359"/>
    <cellStyle name="Note 2 6 2 3 2 10 2" xfId="27360"/>
    <cellStyle name="Note 2 6 2 3 2 10 3" xfId="27361"/>
    <cellStyle name="Note 2 6 2 3 2 10 4" xfId="27362"/>
    <cellStyle name="Note 2 6 2 3 2 10 5" xfId="27363"/>
    <cellStyle name="Note 2 6 2 3 2 11" xfId="27364"/>
    <cellStyle name="Note 2 6 2 3 2 11 2" xfId="27365"/>
    <cellStyle name="Note 2 6 2 3 2 11 3" xfId="27366"/>
    <cellStyle name="Note 2 6 2 3 2 11 4" xfId="27367"/>
    <cellStyle name="Note 2 6 2 3 2 11 5" xfId="27368"/>
    <cellStyle name="Note 2 6 2 3 2 12" xfId="27369"/>
    <cellStyle name="Note 2 6 2 3 2 12 2" xfId="27370"/>
    <cellStyle name="Note 2 6 2 3 2 12 3" xfId="27371"/>
    <cellStyle name="Note 2 6 2 3 2 12 4" xfId="27372"/>
    <cellStyle name="Note 2 6 2 3 2 12 5" xfId="27373"/>
    <cellStyle name="Note 2 6 2 3 2 13" xfId="27374"/>
    <cellStyle name="Note 2 6 2 3 2 13 2" xfId="27375"/>
    <cellStyle name="Note 2 6 2 3 2 13 3" xfId="27376"/>
    <cellStyle name="Note 2 6 2 3 2 13 4" xfId="27377"/>
    <cellStyle name="Note 2 6 2 3 2 13 5" xfId="27378"/>
    <cellStyle name="Note 2 6 2 3 2 14" xfId="27379"/>
    <cellStyle name="Note 2 6 2 3 2 14 2" xfId="27380"/>
    <cellStyle name="Note 2 6 2 3 2 14 3" xfId="27381"/>
    <cellStyle name="Note 2 6 2 3 2 14 4" xfId="27382"/>
    <cellStyle name="Note 2 6 2 3 2 14 5" xfId="27383"/>
    <cellStyle name="Note 2 6 2 3 2 15" xfId="27384"/>
    <cellStyle name="Note 2 6 2 3 2 15 2" xfId="27385"/>
    <cellStyle name="Note 2 6 2 3 2 15 3" xfId="27386"/>
    <cellStyle name="Note 2 6 2 3 2 15 4" xfId="27387"/>
    <cellStyle name="Note 2 6 2 3 2 15 5" xfId="27388"/>
    <cellStyle name="Note 2 6 2 3 2 16" xfId="27389"/>
    <cellStyle name="Note 2 6 2 3 2 16 2" xfId="27390"/>
    <cellStyle name="Note 2 6 2 3 2 16 3" xfId="27391"/>
    <cellStyle name="Note 2 6 2 3 2 16 4" xfId="27392"/>
    <cellStyle name="Note 2 6 2 3 2 16 5" xfId="27393"/>
    <cellStyle name="Note 2 6 2 3 2 17" xfId="27394"/>
    <cellStyle name="Note 2 6 2 3 2 17 2" xfId="27395"/>
    <cellStyle name="Note 2 6 2 3 2 17 3" xfId="27396"/>
    <cellStyle name="Note 2 6 2 3 2 17 4" xfId="27397"/>
    <cellStyle name="Note 2 6 2 3 2 17 5" xfId="27398"/>
    <cellStyle name="Note 2 6 2 3 2 18" xfId="27399"/>
    <cellStyle name="Note 2 6 2 3 2 2" xfId="27400"/>
    <cellStyle name="Note 2 6 2 3 2 2 2" xfId="27401"/>
    <cellStyle name="Note 2 6 2 3 2 2 2 2" xfId="27402"/>
    <cellStyle name="Note 2 6 2 3 2 2 2 3" xfId="27403"/>
    <cellStyle name="Note 2 6 2 3 2 2 2 4" xfId="27404"/>
    <cellStyle name="Note 2 6 2 3 2 2 2 5" xfId="27405"/>
    <cellStyle name="Note 2 6 2 3 2 2 2 6" xfId="27406"/>
    <cellStyle name="Note 2 6 2 3 2 2 2 7" xfId="27407"/>
    <cellStyle name="Note 2 6 2 3 2 2 3" xfId="27408"/>
    <cellStyle name="Note 2 6 2 3 2 2 4" xfId="27409"/>
    <cellStyle name="Note 2 6 2 3 2 2 5" xfId="27410"/>
    <cellStyle name="Note 2 6 2 3 2 3" xfId="27411"/>
    <cellStyle name="Note 2 6 2 3 2 3 2" xfId="27412"/>
    <cellStyle name="Note 2 6 2 3 2 3 2 2" xfId="27413"/>
    <cellStyle name="Note 2 6 2 3 2 3 2 3" xfId="27414"/>
    <cellStyle name="Note 2 6 2 3 2 3 2 4" xfId="27415"/>
    <cellStyle name="Note 2 6 2 3 2 3 2 5" xfId="27416"/>
    <cellStyle name="Note 2 6 2 3 2 3 2 6" xfId="27417"/>
    <cellStyle name="Note 2 6 2 3 2 3 2 7" xfId="27418"/>
    <cellStyle name="Note 2 6 2 3 2 3 3" xfId="27419"/>
    <cellStyle name="Note 2 6 2 3 2 3 4" xfId="27420"/>
    <cellStyle name="Note 2 6 2 3 2 3 5" xfId="27421"/>
    <cellStyle name="Note 2 6 2 3 2 4" xfId="27422"/>
    <cellStyle name="Note 2 6 2 3 2 4 2" xfId="27423"/>
    <cellStyle name="Note 2 6 2 3 2 4 2 2" xfId="27424"/>
    <cellStyle name="Note 2 6 2 3 2 4 2 3" xfId="27425"/>
    <cellStyle name="Note 2 6 2 3 2 4 2 4" xfId="27426"/>
    <cellStyle name="Note 2 6 2 3 2 4 2 5" xfId="27427"/>
    <cellStyle name="Note 2 6 2 3 2 4 2 6" xfId="27428"/>
    <cellStyle name="Note 2 6 2 3 2 4 2 7" xfId="27429"/>
    <cellStyle name="Note 2 6 2 3 2 4 3" xfId="27430"/>
    <cellStyle name="Note 2 6 2 3 2 4 4" xfId="27431"/>
    <cellStyle name="Note 2 6 2 3 2 4 5" xfId="27432"/>
    <cellStyle name="Note 2 6 2 3 2 5" xfId="27433"/>
    <cellStyle name="Note 2 6 2 3 2 5 2" xfId="27434"/>
    <cellStyle name="Note 2 6 2 3 2 5 3" xfId="27435"/>
    <cellStyle name="Note 2 6 2 3 2 5 4" xfId="27436"/>
    <cellStyle name="Note 2 6 2 3 2 5 5" xfId="27437"/>
    <cellStyle name="Note 2 6 2 3 2 5 6" xfId="27438"/>
    <cellStyle name="Note 2 6 2 3 2 5 7" xfId="27439"/>
    <cellStyle name="Note 2 6 2 3 2 5 8" xfId="27440"/>
    <cellStyle name="Note 2 6 2 3 2 6" xfId="27441"/>
    <cellStyle name="Note 2 6 2 3 2 6 2" xfId="27442"/>
    <cellStyle name="Note 2 6 2 3 2 6 3" xfId="27443"/>
    <cellStyle name="Note 2 6 2 3 2 6 4" xfId="27444"/>
    <cellStyle name="Note 2 6 2 3 2 6 5" xfId="27445"/>
    <cellStyle name="Note 2 6 2 3 2 6 6" xfId="27446"/>
    <cellStyle name="Note 2 6 2 3 2 6 7" xfId="27447"/>
    <cellStyle name="Note 2 6 2 3 2 7" xfId="27448"/>
    <cellStyle name="Note 2 6 2 3 2 7 2" xfId="27449"/>
    <cellStyle name="Note 2 6 2 3 2 7 3" xfId="27450"/>
    <cellStyle name="Note 2 6 2 3 2 7 4" xfId="27451"/>
    <cellStyle name="Note 2 6 2 3 2 7 5" xfId="27452"/>
    <cellStyle name="Note 2 6 2 3 2 8" xfId="27453"/>
    <cellStyle name="Note 2 6 2 3 2 8 2" xfId="27454"/>
    <cellStyle name="Note 2 6 2 3 2 8 3" xfId="27455"/>
    <cellStyle name="Note 2 6 2 3 2 8 4" xfId="27456"/>
    <cellStyle name="Note 2 6 2 3 2 8 5" xfId="27457"/>
    <cellStyle name="Note 2 6 2 3 2 9" xfId="27458"/>
    <cellStyle name="Note 2 6 2 3 2 9 2" xfId="27459"/>
    <cellStyle name="Note 2 6 2 3 2 9 3" xfId="27460"/>
    <cellStyle name="Note 2 6 2 3 2 9 4" xfId="27461"/>
    <cellStyle name="Note 2 6 2 3 2 9 5" xfId="27462"/>
    <cellStyle name="Note 2 6 2 3 3" xfId="27463"/>
    <cellStyle name="Note 2 6 2 3 3 10" xfId="27464"/>
    <cellStyle name="Note 2 6 2 3 3 2" xfId="27465"/>
    <cellStyle name="Note 2 6 2 3 3 2 2" xfId="27466"/>
    <cellStyle name="Note 2 6 2 3 3 2 2 2" xfId="27467"/>
    <cellStyle name="Note 2 6 2 3 3 2 2 3" xfId="27468"/>
    <cellStyle name="Note 2 6 2 3 3 2 2 4" xfId="27469"/>
    <cellStyle name="Note 2 6 2 3 3 2 2 5" xfId="27470"/>
    <cellStyle name="Note 2 6 2 3 3 2 2 6" xfId="27471"/>
    <cellStyle name="Note 2 6 2 3 3 2 2 7" xfId="27472"/>
    <cellStyle name="Note 2 6 2 3 3 2 3" xfId="27473"/>
    <cellStyle name="Note 2 6 2 3 3 2 4" xfId="27474"/>
    <cellStyle name="Note 2 6 2 3 3 3" xfId="27475"/>
    <cellStyle name="Note 2 6 2 3 3 3 2" xfId="27476"/>
    <cellStyle name="Note 2 6 2 3 3 3 2 2" xfId="27477"/>
    <cellStyle name="Note 2 6 2 3 3 3 2 3" xfId="27478"/>
    <cellStyle name="Note 2 6 2 3 3 3 2 4" xfId="27479"/>
    <cellStyle name="Note 2 6 2 3 3 3 2 5" xfId="27480"/>
    <cellStyle name="Note 2 6 2 3 3 3 2 6" xfId="27481"/>
    <cellStyle name="Note 2 6 2 3 3 3 2 7" xfId="27482"/>
    <cellStyle name="Note 2 6 2 3 3 3 3" xfId="27483"/>
    <cellStyle name="Note 2 6 2 3 3 3 4" xfId="27484"/>
    <cellStyle name="Note 2 6 2 3 3 4" xfId="27485"/>
    <cellStyle name="Note 2 6 2 3 3 4 2" xfId="27486"/>
    <cellStyle name="Note 2 6 2 3 3 4 2 2" xfId="27487"/>
    <cellStyle name="Note 2 6 2 3 3 4 2 3" xfId="27488"/>
    <cellStyle name="Note 2 6 2 3 3 4 2 4" xfId="27489"/>
    <cellStyle name="Note 2 6 2 3 3 4 2 5" xfId="27490"/>
    <cellStyle name="Note 2 6 2 3 3 4 2 6" xfId="27491"/>
    <cellStyle name="Note 2 6 2 3 3 4 2 7" xfId="27492"/>
    <cellStyle name="Note 2 6 2 3 3 4 3" xfId="27493"/>
    <cellStyle name="Note 2 6 2 3 3 4 4" xfId="27494"/>
    <cellStyle name="Note 2 6 2 3 3 5" xfId="27495"/>
    <cellStyle name="Note 2 6 2 3 3 5 2" xfId="27496"/>
    <cellStyle name="Note 2 6 2 3 3 5 3" xfId="27497"/>
    <cellStyle name="Note 2 6 2 3 3 5 4" xfId="27498"/>
    <cellStyle name="Note 2 6 2 3 3 5 5" xfId="27499"/>
    <cellStyle name="Note 2 6 2 3 3 5 6" xfId="27500"/>
    <cellStyle name="Note 2 6 2 3 3 5 7" xfId="27501"/>
    <cellStyle name="Note 2 6 2 3 3 5 8" xfId="27502"/>
    <cellStyle name="Note 2 6 2 3 3 6" xfId="27503"/>
    <cellStyle name="Note 2 6 2 3 3 6 2" xfId="27504"/>
    <cellStyle name="Note 2 6 2 3 3 6 3" xfId="27505"/>
    <cellStyle name="Note 2 6 2 3 3 6 4" xfId="27506"/>
    <cellStyle name="Note 2 6 2 3 3 6 5" xfId="27507"/>
    <cellStyle name="Note 2 6 2 3 3 6 6" xfId="27508"/>
    <cellStyle name="Note 2 6 2 3 3 6 7" xfId="27509"/>
    <cellStyle name="Note 2 6 2 3 3 7" xfId="27510"/>
    <cellStyle name="Note 2 6 2 3 3 8" xfId="27511"/>
    <cellStyle name="Note 2 6 2 3 3 9" xfId="27512"/>
    <cellStyle name="Note 2 6 2 3 4" xfId="27513"/>
    <cellStyle name="Note 2 6 2 3 4 2" xfId="27514"/>
    <cellStyle name="Note 2 6 2 3 4 2 2" xfId="27515"/>
    <cellStyle name="Note 2 6 2 3 4 2 3" xfId="27516"/>
    <cellStyle name="Note 2 6 2 3 4 2 4" xfId="27517"/>
    <cellStyle name="Note 2 6 2 3 4 2 5" xfId="27518"/>
    <cellStyle name="Note 2 6 2 3 4 2 6" xfId="27519"/>
    <cellStyle name="Note 2 6 2 3 4 2 7" xfId="27520"/>
    <cellStyle name="Note 2 6 2 3 4 3" xfId="27521"/>
    <cellStyle name="Note 2 6 2 3 4 4" xfId="27522"/>
    <cellStyle name="Note 2 6 2 3 4 5" xfId="27523"/>
    <cellStyle name="Note 2 6 2 3 5" xfId="27524"/>
    <cellStyle name="Note 2 6 2 3 5 2" xfId="27525"/>
    <cellStyle name="Note 2 6 2 3 5 2 2" xfId="27526"/>
    <cellStyle name="Note 2 6 2 3 5 2 3" xfId="27527"/>
    <cellStyle name="Note 2 6 2 3 5 2 4" xfId="27528"/>
    <cellStyle name="Note 2 6 2 3 5 2 5" xfId="27529"/>
    <cellStyle name="Note 2 6 2 3 5 2 6" xfId="27530"/>
    <cellStyle name="Note 2 6 2 3 5 2 7" xfId="27531"/>
    <cellStyle name="Note 2 6 2 3 5 3" xfId="27532"/>
    <cellStyle name="Note 2 6 2 3 5 4" xfId="27533"/>
    <cellStyle name="Note 2 6 2 3 5 5" xfId="27534"/>
    <cellStyle name="Note 2 6 2 3 6" xfId="27535"/>
    <cellStyle name="Note 2 6 2 3 6 2" xfId="27536"/>
    <cellStyle name="Note 2 6 2 3 6 2 2" xfId="27537"/>
    <cellStyle name="Note 2 6 2 3 6 2 3" xfId="27538"/>
    <cellStyle name="Note 2 6 2 3 6 2 4" xfId="27539"/>
    <cellStyle name="Note 2 6 2 3 6 2 5" xfId="27540"/>
    <cellStyle name="Note 2 6 2 3 6 2 6" xfId="27541"/>
    <cellStyle name="Note 2 6 2 3 6 2 7" xfId="27542"/>
    <cellStyle name="Note 2 6 2 3 6 3" xfId="27543"/>
    <cellStyle name="Note 2 6 2 3 6 4" xfId="27544"/>
    <cellStyle name="Note 2 6 2 3 6 5" xfId="27545"/>
    <cellStyle name="Note 2 6 2 3 7" xfId="27546"/>
    <cellStyle name="Note 2 6 2 3 7 2" xfId="27547"/>
    <cellStyle name="Note 2 6 2 3 7 2 2" xfId="27548"/>
    <cellStyle name="Note 2 6 2 3 7 2 3" xfId="27549"/>
    <cellStyle name="Note 2 6 2 3 7 2 4" xfId="27550"/>
    <cellStyle name="Note 2 6 2 3 7 2 5" xfId="27551"/>
    <cellStyle name="Note 2 6 2 3 7 2 6" xfId="27552"/>
    <cellStyle name="Note 2 6 2 3 7 2 7" xfId="27553"/>
    <cellStyle name="Note 2 6 2 3 7 3" xfId="27554"/>
    <cellStyle name="Note 2 6 2 3 7 4" xfId="27555"/>
    <cellStyle name="Note 2 6 2 3 7 5" xfId="27556"/>
    <cellStyle name="Note 2 6 2 3 8" xfId="27557"/>
    <cellStyle name="Note 2 6 2 3 8 2" xfId="27558"/>
    <cellStyle name="Note 2 6 2 3 8 3" xfId="27559"/>
    <cellStyle name="Note 2 6 2 3 8 4" xfId="27560"/>
    <cellStyle name="Note 2 6 2 3 8 5" xfId="27561"/>
    <cellStyle name="Note 2 6 2 3 8 6" xfId="27562"/>
    <cellStyle name="Note 2 6 2 3 8 7" xfId="27563"/>
    <cellStyle name="Note 2 6 2 3 8 8" xfId="27564"/>
    <cellStyle name="Note 2 6 2 3 9" xfId="27565"/>
    <cellStyle name="Note 2 6 2 3 9 2" xfId="27566"/>
    <cellStyle name="Note 2 6 2 3 9 3" xfId="27567"/>
    <cellStyle name="Note 2 6 2 3 9 4" xfId="27568"/>
    <cellStyle name="Note 2 6 2 3 9 5" xfId="27569"/>
    <cellStyle name="Note 2 6 2 3 9 6" xfId="27570"/>
    <cellStyle name="Note 2 6 2 3 9 7" xfId="27571"/>
    <cellStyle name="Note 2 6 2 4" xfId="27572"/>
    <cellStyle name="Note 2 6 2 4 10" xfId="27573"/>
    <cellStyle name="Note 2 6 2 4 10 2" xfId="27574"/>
    <cellStyle name="Note 2 6 2 4 10 3" xfId="27575"/>
    <cellStyle name="Note 2 6 2 4 10 4" xfId="27576"/>
    <cellStyle name="Note 2 6 2 4 10 5" xfId="27577"/>
    <cellStyle name="Note 2 6 2 4 11" xfId="27578"/>
    <cellStyle name="Note 2 6 2 4 11 2" xfId="27579"/>
    <cellStyle name="Note 2 6 2 4 11 3" xfId="27580"/>
    <cellStyle name="Note 2 6 2 4 11 4" xfId="27581"/>
    <cellStyle name="Note 2 6 2 4 11 5" xfId="27582"/>
    <cellStyle name="Note 2 6 2 4 12" xfId="27583"/>
    <cellStyle name="Note 2 6 2 4 12 2" xfId="27584"/>
    <cellStyle name="Note 2 6 2 4 12 3" xfId="27585"/>
    <cellStyle name="Note 2 6 2 4 12 4" xfId="27586"/>
    <cellStyle name="Note 2 6 2 4 12 5" xfId="27587"/>
    <cellStyle name="Note 2 6 2 4 13" xfId="27588"/>
    <cellStyle name="Note 2 6 2 4 13 2" xfId="27589"/>
    <cellStyle name="Note 2 6 2 4 13 3" xfId="27590"/>
    <cellStyle name="Note 2 6 2 4 13 4" xfId="27591"/>
    <cellStyle name="Note 2 6 2 4 13 5" xfId="27592"/>
    <cellStyle name="Note 2 6 2 4 14" xfId="27593"/>
    <cellStyle name="Note 2 6 2 4 14 2" xfId="27594"/>
    <cellStyle name="Note 2 6 2 4 14 3" xfId="27595"/>
    <cellStyle name="Note 2 6 2 4 14 4" xfId="27596"/>
    <cellStyle name="Note 2 6 2 4 14 5" xfId="27597"/>
    <cellStyle name="Note 2 6 2 4 15" xfId="27598"/>
    <cellStyle name="Note 2 6 2 4 15 2" xfId="27599"/>
    <cellStyle name="Note 2 6 2 4 15 3" xfId="27600"/>
    <cellStyle name="Note 2 6 2 4 15 4" xfId="27601"/>
    <cellStyle name="Note 2 6 2 4 15 5" xfId="27602"/>
    <cellStyle name="Note 2 6 2 4 16" xfId="27603"/>
    <cellStyle name="Note 2 6 2 4 16 2" xfId="27604"/>
    <cellStyle name="Note 2 6 2 4 16 3" xfId="27605"/>
    <cellStyle name="Note 2 6 2 4 16 4" xfId="27606"/>
    <cellStyle name="Note 2 6 2 4 16 5" xfId="27607"/>
    <cellStyle name="Note 2 6 2 4 17" xfId="27608"/>
    <cellStyle name="Note 2 6 2 4 17 2" xfId="27609"/>
    <cellStyle name="Note 2 6 2 4 17 3" xfId="27610"/>
    <cellStyle name="Note 2 6 2 4 17 4" xfId="27611"/>
    <cellStyle name="Note 2 6 2 4 17 5" xfId="27612"/>
    <cellStyle name="Note 2 6 2 4 18" xfId="27613"/>
    <cellStyle name="Note 2 6 2 4 2" xfId="27614"/>
    <cellStyle name="Note 2 6 2 4 2 2" xfId="27615"/>
    <cellStyle name="Note 2 6 2 4 2 2 2" xfId="27616"/>
    <cellStyle name="Note 2 6 2 4 2 2 3" xfId="27617"/>
    <cellStyle name="Note 2 6 2 4 2 2 4" xfId="27618"/>
    <cellStyle name="Note 2 6 2 4 2 2 5" xfId="27619"/>
    <cellStyle name="Note 2 6 2 4 2 2 6" xfId="27620"/>
    <cellStyle name="Note 2 6 2 4 2 2 7" xfId="27621"/>
    <cellStyle name="Note 2 6 2 4 2 3" xfId="27622"/>
    <cellStyle name="Note 2 6 2 4 2 4" xfId="27623"/>
    <cellStyle name="Note 2 6 2 4 2 5" xfId="27624"/>
    <cellStyle name="Note 2 6 2 4 3" xfId="27625"/>
    <cellStyle name="Note 2 6 2 4 3 2" xfId="27626"/>
    <cellStyle name="Note 2 6 2 4 3 2 2" xfId="27627"/>
    <cellStyle name="Note 2 6 2 4 3 2 3" xfId="27628"/>
    <cellStyle name="Note 2 6 2 4 3 2 4" xfId="27629"/>
    <cellStyle name="Note 2 6 2 4 3 2 5" xfId="27630"/>
    <cellStyle name="Note 2 6 2 4 3 2 6" xfId="27631"/>
    <cellStyle name="Note 2 6 2 4 3 2 7" xfId="27632"/>
    <cellStyle name="Note 2 6 2 4 3 3" xfId="27633"/>
    <cellStyle name="Note 2 6 2 4 3 4" xfId="27634"/>
    <cellStyle name="Note 2 6 2 4 3 5" xfId="27635"/>
    <cellStyle name="Note 2 6 2 4 4" xfId="27636"/>
    <cellStyle name="Note 2 6 2 4 4 2" xfId="27637"/>
    <cellStyle name="Note 2 6 2 4 4 2 2" xfId="27638"/>
    <cellStyle name="Note 2 6 2 4 4 2 3" xfId="27639"/>
    <cellStyle name="Note 2 6 2 4 4 2 4" xfId="27640"/>
    <cellStyle name="Note 2 6 2 4 4 2 5" xfId="27641"/>
    <cellStyle name="Note 2 6 2 4 4 2 6" xfId="27642"/>
    <cellStyle name="Note 2 6 2 4 4 2 7" xfId="27643"/>
    <cellStyle name="Note 2 6 2 4 4 3" xfId="27644"/>
    <cellStyle name="Note 2 6 2 4 4 4" xfId="27645"/>
    <cellStyle name="Note 2 6 2 4 4 5" xfId="27646"/>
    <cellStyle name="Note 2 6 2 4 5" xfId="27647"/>
    <cellStyle name="Note 2 6 2 4 5 2" xfId="27648"/>
    <cellStyle name="Note 2 6 2 4 5 3" xfId="27649"/>
    <cellStyle name="Note 2 6 2 4 5 4" xfId="27650"/>
    <cellStyle name="Note 2 6 2 4 5 5" xfId="27651"/>
    <cellStyle name="Note 2 6 2 4 5 6" xfId="27652"/>
    <cellStyle name="Note 2 6 2 4 5 7" xfId="27653"/>
    <cellStyle name="Note 2 6 2 4 5 8" xfId="27654"/>
    <cellStyle name="Note 2 6 2 4 6" xfId="27655"/>
    <cellStyle name="Note 2 6 2 4 6 2" xfId="27656"/>
    <cellStyle name="Note 2 6 2 4 6 3" xfId="27657"/>
    <cellStyle name="Note 2 6 2 4 6 4" xfId="27658"/>
    <cellStyle name="Note 2 6 2 4 6 5" xfId="27659"/>
    <cellStyle name="Note 2 6 2 4 6 6" xfId="27660"/>
    <cellStyle name="Note 2 6 2 4 6 7" xfId="27661"/>
    <cellStyle name="Note 2 6 2 4 7" xfId="27662"/>
    <cellStyle name="Note 2 6 2 4 7 2" xfId="27663"/>
    <cellStyle name="Note 2 6 2 4 7 3" xfId="27664"/>
    <cellStyle name="Note 2 6 2 4 7 4" xfId="27665"/>
    <cellStyle name="Note 2 6 2 4 7 5" xfId="27666"/>
    <cellStyle name="Note 2 6 2 4 8" xfId="27667"/>
    <cellStyle name="Note 2 6 2 4 8 2" xfId="27668"/>
    <cellStyle name="Note 2 6 2 4 8 3" xfId="27669"/>
    <cellStyle name="Note 2 6 2 4 8 4" xfId="27670"/>
    <cellStyle name="Note 2 6 2 4 8 5" xfId="27671"/>
    <cellStyle name="Note 2 6 2 4 9" xfId="27672"/>
    <cellStyle name="Note 2 6 2 4 9 2" xfId="27673"/>
    <cellStyle name="Note 2 6 2 4 9 3" xfId="27674"/>
    <cellStyle name="Note 2 6 2 4 9 4" xfId="27675"/>
    <cellStyle name="Note 2 6 2 4 9 5" xfId="27676"/>
    <cellStyle name="Note 2 6 2 5" xfId="27677"/>
    <cellStyle name="Note 2 6 2 5 10" xfId="27678"/>
    <cellStyle name="Note 2 6 2 5 2" xfId="27679"/>
    <cellStyle name="Note 2 6 2 5 2 2" xfId="27680"/>
    <cellStyle name="Note 2 6 2 5 2 2 2" xfId="27681"/>
    <cellStyle name="Note 2 6 2 5 2 2 3" xfId="27682"/>
    <cellStyle name="Note 2 6 2 5 2 2 4" xfId="27683"/>
    <cellStyle name="Note 2 6 2 5 2 2 5" xfId="27684"/>
    <cellStyle name="Note 2 6 2 5 2 2 6" xfId="27685"/>
    <cellStyle name="Note 2 6 2 5 2 2 7" xfId="27686"/>
    <cellStyle name="Note 2 6 2 5 2 3" xfId="27687"/>
    <cellStyle name="Note 2 6 2 5 2 4" xfId="27688"/>
    <cellStyle name="Note 2 6 2 5 3" xfId="27689"/>
    <cellStyle name="Note 2 6 2 5 3 2" xfId="27690"/>
    <cellStyle name="Note 2 6 2 5 3 2 2" xfId="27691"/>
    <cellStyle name="Note 2 6 2 5 3 2 3" xfId="27692"/>
    <cellStyle name="Note 2 6 2 5 3 2 4" xfId="27693"/>
    <cellStyle name="Note 2 6 2 5 3 2 5" xfId="27694"/>
    <cellStyle name="Note 2 6 2 5 3 2 6" xfId="27695"/>
    <cellStyle name="Note 2 6 2 5 3 2 7" xfId="27696"/>
    <cellStyle name="Note 2 6 2 5 3 3" xfId="27697"/>
    <cellStyle name="Note 2 6 2 5 3 4" xfId="27698"/>
    <cellStyle name="Note 2 6 2 5 4" xfId="27699"/>
    <cellStyle name="Note 2 6 2 5 4 2" xfId="27700"/>
    <cellStyle name="Note 2 6 2 5 4 2 2" xfId="27701"/>
    <cellStyle name="Note 2 6 2 5 4 2 3" xfId="27702"/>
    <cellStyle name="Note 2 6 2 5 4 2 4" xfId="27703"/>
    <cellStyle name="Note 2 6 2 5 4 2 5" xfId="27704"/>
    <cellStyle name="Note 2 6 2 5 4 2 6" xfId="27705"/>
    <cellStyle name="Note 2 6 2 5 4 2 7" xfId="27706"/>
    <cellStyle name="Note 2 6 2 5 4 3" xfId="27707"/>
    <cellStyle name="Note 2 6 2 5 4 4" xfId="27708"/>
    <cellStyle name="Note 2 6 2 5 5" xfId="27709"/>
    <cellStyle name="Note 2 6 2 5 5 2" xfId="27710"/>
    <cellStyle name="Note 2 6 2 5 5 3" xfId="27711"/>
    <cellStyle name="Note 2 6 2 5 5 4" xfId="27712"/>
    <cellStyle name="Note 2 6 2 5 5 5" xfId="27713"/>
    <cellStyle name="Note 2 6 2 5 5 6" xfId="27714"/>
    <cellStyle name="Note 2 6 2 5 5 7" xfId="27715"/>
    <cellStyle name="Note 2 6 2 5 5 8" xfId="27716"/>
    <cellStyle name="Note 2 6 2 5 6" xfId="27717"/>
    <cellStyle name="Note 2 6 2 5 6 2" xfId="27718"/>
    <cellStyle name="Note 2 6 2 5 6 3" xfId="27719"/>
    <cellStyle name="Note 2 6 2 5 6 4" xfId="27720"/>
    <cellStyle name="Note 2 6 2 5 6 5" xfId="27721"/>
    <cellStyle name="Note 2 6 2 5 6 6" xfId="27722"/>
    <cellStyle name="Note 2 6 2 5 6 7" xfId="27723"/>
    <cellStyle name="Note 2 6 2 5 7" xfId="27724"/>
    <cellStyle name="Note 2 6 2 5 8" xfId="27725"/>
    <cellStyle name="Note 2 6 2 5 9" xfId="27726"/>
    <cellStyle name="Note 2 6 2 6" xfId="27727"/>
    <cellStyle name="Note 2 6 2 6 2" xfId="27728"/>
    <cellStyle name="Note 2 6 2 6 2 2" xfId="27729"/>
    <cellStyle name="Note 2 6 2 6 2 3" xfId="27730"/>
    <cellStyle name="Note 2 6 2 6 2 4" xfId="27731"/>
    <cellStyle name="Note 2 6 2 6 2 5" xfId="27732"/>
    <cellStyle name="Note 2 6 2 6 2 6" xfId="27733"/>
    <cellStyle name="Note 2 6 2 6 2 7" xfId="27734"/>
    <cellStyle name="Note 2 6 2 6 3" xfId="27735"/>
    <cellStyle name="Note 2 6 2 6 4" xfId="27736"/>
    <cellStyle name="Note 2 6 2 6 5" xfId="27737"/>
    <cellStyle name="Note 2 6 2 7" xfId="27738"/>
    <cellStyle name="Note 2 6 2 7 2" xfId="27739"/>
    <cellStyle name="Note 2 6 2 7 2 2" xfId="27740"/>
    <cellStyle name="Note 2 6 2 7 2 3" xfId="27741"/>
    <cellStyle name="Note 2 6 2 7 2 4" xfId="27742"/>
    <cellStyle name="Note 2 6 2 7 2 5" xfId="27743"/>
    <cellStyle name="Note 2 6 2 7 2 6" xfId="27744"/>
    <cellStyle name="Note 2 6 2 7 2 7" xfId="27745"/>
    <cellStyle name="Note 2 6 2 7 3" xfId="27746"/>
    <cellStyle name="Note 2 6 2 7 4" xfId="27747"/>
    <cellStyle name="Note 2 6 2 7 5" xfId="27748"/>
    <cellStyle name="Note 2 6 2 8" xfId="27749"/>
    <cellStyle name="Note 2 6 2 8 2" xfId="27750"/>
    <cellStyle name="Note 2 6 2 8 2 2" xfId="27751"/>
    <cellStyle name="Note 2 6 2 8 2 3" xfId="27752"/>
    <cellStyle name="Note 2 6 2 8 2 4" xfId="27753"/>
    <cellStyle name="Note 2 6 2 8 2 5" xfId="27754"/>
    <cellStyle name="Note 2 6 2 8 2 6" xfId="27755"/>
    <cellStyle name="Note 2 6 2 8 2 7" xfId="27756"/>
    <cellStyle name="Note 2 6 2 8 3" xfId="27757"/>
    <cellStyle name="Note 2 6 2 8 4" xfId="27758"/>
    <cellStyle name="Note 2 6 2 8 5" xfId="27759"/>
    <cellStyle name="Note 2 6 2 9" xfId="27760"/>
    <cellStyle name="Note 2 6 2 9 2" xfId="27761"/>
    <cellStyle name="Note 2 6 2 9 2 2" xfId="27762"/>
    <cellStyle name="Note 2 6 2 9 2 3" xfId="27763"/>
    <cellStyle name="Note 2 6 2 9 2 4" xfId="27764"/>
    <cellStyle name="Note 2 6 2 9 2 5" xfId="27765"/>
    <cellStyle name="Note 2 6 2 9 2 6" xfId="27766"/>
    <cellStyle name="Note 2 6 2 9 2 7" xfId="27767"/>
    <cellStyle name="Note 2 6 2 9 3" xfId="27768"/>
    <cellStyle name="Note 2 6 2 9 4" xfId="27769"/>
    <cellStyle name="Note 2 6 2 9 5" xfId="27770"/>
    <cellStyle name="Note 2 6 3" xfId="27771"/>
    <cellStyle name="Note 2 6 3 10" xfId="27772"/>
    <cellStyle name="Note 2 6 3 10 2" xfId="27773"/>
    <cellStyle name="Note 2 6 3 10 3" xfId="27774"/>
    <cellStyle name="Note 2 6 3 10 4" xfId="27775"/>
    <cellStyle name="Note 2 6 3 10 5" xfId="27776"/>
    <cellStyle name="Note 2 6 3 11" xfId="27777"/>
    <cellStyle name="Note 2 6 3 11 2" xfId="27778"/>
    <cellStyle name="Note 2 6 3 11 3" xfId="27779"/>
    <cellStyle name="Note 2 6 3 11 4" xfId="27780"/>
    <cellStyle name="Note 2 6 3 11 5" xfId="27781"/>
    <cellStyle name="Note 2 6 3 12" xfId="27782"/>
    <cellStyle name="Note 2 6 3 12 2" xfId="27783"/>
    <cellStyle name="Note 2 6 3 12 3" xfId="27784"/>
    <cellStyle name="Note 2 6 3 12 4" xfId="27785"/>
    <cellStyle name="Note 2 6 3 12 5" xfId="27786"/>
    <cellStyle name="Note 2 6 3 13" xfId="27787"/>
    <cellStyle name="Note 2 6 3 13 2" xfId="27788"/>
    <cellStyle name="Note 2 6 3 13 3" xfId="27789"/>
    <cellStyle name="Note 2 6 3 13 4" xfId="27790"/>
    <cellStyle name="Note 2 6 3 13 5" xfId="27791"/>
    <cellStyle name="Note 2 6 3 14" xfId="27792"/>
    <cellStyle name="Note 2 6 3 14 2" xfId="27793"/>
    <cellStyle name="Note 2 6 3 14 3" xfId="27794"/>
    <cellStyle name="Note 2 6 3 14 4" xfId="27795"/>
    <cellStyle name="Note 2 6 3 14 5" xfId="27796"/>
    <cellStyle name="Note 2 6 3 15" xfId="27797"/>
    <cellStyle name="Note 2 6 3 15 2" xfId="27798"/>
    <cellStyle name="Note 2 6 3 15 3" xfId="27799"/>
    <cellStyle name="Note 2 6 3 15 4" xfId="27800"/>
    <cellStyle name="Note 2 6 3 15 5" xfId="27801"/>
    <cellStyle name="Note 2 6 3 16" xfId="27802"/>
    <cellStyle name="Note 2 6 3 16 2" xfId="27803"/>
    <cellStyle name="Note 2 6 3 16 3" xfId="27804"/>
    <cellStyle name="Note 2 6 3 16 4" xfId="27805"/>
    <cellStyle name="Note 2 6 3 16 5" xfId="27806"/>
    <cellStyle name="Note 2 6 3 17" xfId="27807"/>
    <cellStyle name="Note 2 6 3 17 2" xfId="27808"/>
    <cellStyle name="Note 2 6 3 17 3" xfId="27809"/>
    <cellStyle name="Note 2 6 3 17 4" xfId="27810"/>
    <cellStyle name="Note 2 6 3 17 5" xfId="27811"/>
    <cellStyle name="Note 2 6 3 18" xfId="27812"/>
    <cellStyle name="Note 2 6 3 2" xfId="27813"/>
    <cellStyle name="Note 2 6 3 2 10" xfId="27814"/>
    <cellStyle name="Note 2 6 3 2 10 2" xfId="27815"/>
    <cellStyle name="Note 2 6 3 2 10 3" xfId="27816"/>
    <cellStyle name="Note 2 6 3 2 10 4" xfId="27817"/>
    <cellStyle name="Note 2 6 3 2 10 5" xfId="27818"/>
    <cellStyle name="Note 2 6 3 2 11" xfId="27819"/>
    <cellStyle name="Note 2 6 3 2 11 2" xfId="27820"/>
    <cellStyle name="Note 2 6 3 2 11 3" xfId="27821"/>
    <cellStyle name="Note 2 6 3 2 11 4" xfId="27822"/>
    <cellStyle name="Note 2 6 3 2 11 5" xfId="27823"/>
    <cellStyle name="Note 2 6 3 2 12" xfId="27824"/>
    <cellStyle name="Note 2 6 3 2 12 2" xfId="27825"/>
    <cellStyle name="Note 2 6 3 2 12 3" xfId="27826"/>
    <cellStyle name="Note 2 6 3 2 12 4" xfId="27827"/>
    <cellStyle name="Note 2 6 3 2 12 5" xfId="27828"/>
    <cellStyle name="Note 2 6 3 2 13" xfId="27829"/>
    <cellStyle name="Note 2 6 3 2 13 2" xfId="27830"/>
    <cellStyle name="Note 2 6 3 2 13 3" xfId="27831"/>
    <cellStyle name="Note 2 6 3 2 13 4" xfId="27832"/>
    <cellStyle name="Note 2 6 3 2 13 5" xfId="27833"/>
    <cellStyle name="Note 2 6 3 2 14" xfId="27834"/>
    <cellStyle name="Note 2 6 3 2 14 2" xfId="27835"/>
    <cellStyle name="Note 2 6 3 2 14 3" xfId="27836"/>
    <cellStyle name="Note 2 6 3 2 14 4" xfId="27837"/>
    <cellStyle name="Note 2 6 3 2 14 5" xfId="27838"/>
    <cellStyle name="Note 2 6 3 2 15" xfId="27839"/>
    <cellStyle name="Note 2 6 3 2 15 2" xfId="27840"/>
    <cellStyle name="Note 2 6 3 2 15 3" xfId="27841"/>
    <cellStyle name="Note 2 6 3 2 15 4" xfId="27842"/>
    <cellStyle name="Note 2 6 3 2 15 5" xfId="27843"/>
    <cellStyle name="Note 2 6 3 2 16" xfId="27844"/>
    <cellStyle name="Note 2 6 3 2 16 2" xfId="27845"/>
    <cellStyle name="Note 2 6 3 2 16 3" xfId="27846"/>
    <cellStyle name="Note 2 6 3 2 16 4" xfId="27847"/>
    <cellStyle name="Note 2 6 3 2 16 5" xfId="27848"/>
    <cellStyle name="Note 2 6 3 2 17" xfId="27849"/>
    <cellStyle name="Note 2 6 3 2 17 2" xfId="27850"/>
    <cellStyle name="Note 2 6 3 2 17 3" xfId="27851"/>
    <cellStyle name="Note 2 6 3 2 17 4" xfId="27852"/>
    <cellStyle name="Note 2 6 3 2 17 5" xfId="27853"/>
    <cellStyle name="Note 2 6 3 2 18" xfId="27854"/>
    <cellStyle name="Note 2 6 3 2 2" xfId="27855"/>
    <cellStyle name="Note 2 6 3 2 2 2" xfId="27856"/>
    <cellStyle name="Note 2 6 3 2 2 2 2" xfId="27857"/>
    <cellStyle name="Note 2 6 3 2 2 2 3" xfId="27858"/>
    <cellStyle name="Note 2 6 3 2 2 2 4" xfId="27859"/>
    <cellStyle name="Note 2 6 3 2 2 2 5" xfId="27860"/>
    <cellStyle name="Note 2 6 3 2 2 2 6" xfId="27861"/>
    <cellStyle name="Note 2 6 3 2 2 2 7" xfId="27862"/>
    <cellStyle name="Note 2 6 3 2 2 3" xfId="27863"/>
    <cellStyle name="Note 2 6 3 2 2 4" xfId="27864"/>
    <cellStyle name="Note 2 6 3 2 2 5" xfId="27865"/>
    <cellStyle name="Note 2 6 3 2 3" xfId="27866"/>
    <cellStyle name="Note 2 6 3 2 3 2" xfId="27867"/>
    <cellStyle name="Note 2 6 3 2 3 2 2" xfId="27868"/>
    <cellStyle name="Note 2 6 3 2 3 2 3" xfId="27869"/>
    <cellStyle name="Note 2 6 3 2 3 2 4" xfId="27870"/>
    <cellStyle name="Note 2 6 3 2 3 2 5" xfId="27871"/>
    <cellStyle name="Note 2 6 3 2 3 2 6" xfId="27872"/>
    <cellStyle name="Note 2 6 3 2 3 2 7" xfId="27873"/>
    <cellStyle name="Note 2 6 3 2 3 3" xfId="27874"/>
    <cellStyle name="Note 2 6 3 2 3 4" xfId="27875"/>
    <cellStyle name="Note 2 6 3 2 3 5" xfId="27876"/>
    <cellStyle name="Note 2 6 3 2 4" xfId="27877"/>
    <cellStyle name="Note 2 6 3 2 4 2" xfId="27878"/>
    <cellStyle name="Note 2 6 3 2 4 2 2" xfId="27879"/>
    <cellStyle name="Note 2 6 3 2 4 2 3" xfId="27880"/>
    <cellStyle name="Note 2 6 3 2 4 2 4" xfId="27881"/>
    <cellStyle name="Note 2 6 3 2 4 2 5" xfId="27882"/>
    <cellStyle name="Note 2 6 3 2 4 2 6" xfId="27883"/>
    <cellStyle name="Note 2 6 3 2 4 2 7" xfId="27884"/>
    <cellStyle name="Note 2 6 3 2 4 3" xfId="27885"/>
    <cellStyle name="Note 2 6 3 2 4 4" xfId="27886"/>
    <cellStyle name="Note 2 6 3 2 4 5" xfId="27887"/>
    <cellStyle name="Note 2 6 3 2 5" xfId="27888"/>
    <cellStyle name="Note 2 6 3 2 5 2" xfId="27889"/>
    <cellStyle name="Note 2 6 3 2 5 3" xfId="27890"/>
    <cellStyle name="Note 2 6 3 2 5 4" xfId="27891"/>
    <cellStyle name="Note 2 6 3 2 5 5" xfId="27892"/>
    <cellStyle name="Note 2 6 3 2 5 6" xfId="27893"/>
    <cellStyle name="Note 2 6 3 2 5 7" xfId="27894"/>
    <cellStyle name="Note 2 6 3 2 5 8" xfId="27895"/>
    <cellStyle name="Note 2 6 3 2 6" xfId="27896"/>
    <cellStyle name="Note 2 6 3 2 6 2" xfId="27897"/>
    <cellStyle name="Note 2 6 3 2 6 3" xfId="27898"/>
    <cellStyle name="Note 2 6 3 2 6 4" xfId="27899"/>
    <cellStyle name="Note 2 6 3 2 6 5" xfId="27900"/>
    <cellStyle name="Note 2 6 3 2 6 6" xfId="27901"/>
    <cellStyle name="Note 2 6 3 2 6 7" xfId="27902"/>
    <cellStyle name="Note 2 6 3 2 7" xfId="27903"/>
    <cellStyle name="Note 2 6 3 2 7 2" xfId="27904"/>
    <cellStyle name="Note 2 6 3 2 7 3" xfId="27905"/>
    <cellStyle name="Note 2 6 3 2 7 4" xfId="27906"/>
    <cellStyle name="Note 2 6 3 2 7 5" xfId="27907"/>
    <cellStyle name="Note 2 6 3 2 8" xfId="27908"/>
    <cellStyle name="Note 2 6 3 2 8 2" xfId="27909"/>
    <cellStyle name="Note 2 6 3 2 8 3" xfId="27910"/>
    <cellStyle name="Note 2 6 3 2 8 4" xfId="27911"/>
    <cellStyle name="Note 2 6 3 2 8 5" xfId="27912"/>
    <cellStyle name="Note 2 6 3 2 9" xfId="27913"/>
    <cellStyle name="Note 2 6 3 2 9 2" xfId="27914"/>
    <cellStyle name="Note 2 6 3 2 9 3" xfId="27915"/>
    <cellStyle name="Note 2 6 3 2 9 4" xfId="27916"/>
    <cellStyle name="Note 2 6 3 2 9 5" xfId="27917"/>
    <cellStyle name="Note 2 6 3 3" xfId="27918"/>
    <cellStyle name="Note 2 6 3 3 10" xfId="27919"/>
    <cellStyle name="Note 2 6 3 3 2" xfId="27920"/>
    <cellStyle name="Note 2 6 3 3 2 2" xfId="27921"/>
    <cellStyle name="Note 2 6 3 3 2 2 2" xfId="27922"/>
    <cellStyle name="Note 2 6 3 3 2 2 3" xfId="27923"/>
    <cellStyle name="Note 2 6 3 3 2 2 4" xfId="27924"/>
    <cellStyle name="Note 2 6 3 3 2 2 5" xfId="27925"/>
    <cellStyle name="Note 2 6 3 3 2 2 6" xfId="27926"/>
    <cellStyle name="Note 2 6 3 3 2 2 7" xfId="27927"/>
    <cellStyle name="Note 2 6 3 3 2 3" xfId="27928"/>
    <cellStyle name="Note 2 6 3 3 2 4" xfId="27929"/>
    <cellStyle name="Note 2 6 3 3 3" xfId="27930"/>
    <cellStyle name="Note 2 6 3 3 3 2" xfId="27931"/>
    <cellStyle name="Note 2 6 3 3 3 2 2" xfId="27932"/>
    <cellStyle name="Note 2 6 3 3 3 2 3" xfId="27933"/>
    <cellStyle name="Note 2 6 3 3 3 2 4" xfId="27934"/>
    <cellStyle name="Note 2 6 3 3 3 2 5" xfId="27935"/>
    <cellStyle name="Note 2 6 3 3 3 2 6" xfId="27936"/>
    <cellStyle name="Note 2 6 3 3 3 2 7" xfId="27937"/>
    <cellStyle name="Note 2 6 3 3 3 3" xfId="27938"/>
    <cellStyle name="Note 2 6 3 3 3 4" xfId="27939"/>
    <cellStyle name="Note 2 6 3 3 4" xfId="27940"/>
    <cellStyle name="Note 2 6 3 3 4 2" xfId="27941"/>
    <cellStyle name="Note 2 6 3 3 4 2 2" xfId="27942"/>
    <cellStyle name="Note 2 6 3 3 4 2 3" xfId="27943"/>
    <cellStyle name="Note 2 6 3 3 4 2 4" xfId="27944"/>
    <cellStyle name="Note 2 6 3 3 4 2 5" xfId="27945"/>
    <cellStyle name="Note 2 6 3 3 4 2 6" xfId="27946"/>
    <cellStyle name="Note 2 6 3 3 4 2 7" xfId="27947"/>
    <cellStyle name="Note 2 6 3 3 4 3" xfId="27948"/>
    <cellStyle name="Note 2 6 3 3 4 4" xfId="27949"/>
    <cellStyle name="Note 2 6 3 3 5" xfId="27950"/>
    <cellStyle name="Note 2 6 3 3 5 2" xfId="27951"/>
    <cellStyle name="Note 2 6 3 3 5 3" xfId="27952"/>
    <cellStyle name="Note 2 6 3 3 5 4" xfId="27953"/>
    <cellStyle name="Note 2 6 3 3 5 5" xfId="27954"/>
    <cellStyle name="Note 2 6 3 3 5 6" xfId="27955"/>
    <cellStyle name="Note 2 6 3 3 5 7" xfId="27956"/>
    <cellStyle name="Note 2 6 3 3 5 8" xfId="27957"/>
    <cellStyle name="Note 2 6 3 3 6" xfId="27958"/>
    <cellStyle name="Note 2 6 3 3 6 2" xfId="27959"/>
    <cellStyle name="Note 2 6 3 3 6 3" xfId="27960"/>
    <cellStyle name="Note 2 6 3 3 6 4" xfId="27961"/>
    <cellStyle name="Note 2 6 3 3 6 5" xfId="27962"/>
    <cellStyle name="Note 2 6 3 3 6 6" xfId="27963"/>
    <cellStyle name="Note 2 6 3 3 6 7" xfId="27964"/>
    <cellStyle name="Note 2 6 3 3 7" xfId="27965"/>
    <cellStyle name="Note 2 6 3 3 8" xfId="27966"/>
    <cellStyle name="Note 2 6 3 3 9" xfId="27967"/>
    <cellStyle name="Note 2 6 3 4" xfId="27968"/>
    <cellStyle name="Note 2 6 3 4 2" xfId="27969"/>
    <cellStyle name="Note 2 6 3 4 2 2" xfId="27970"/>
    <cellStyle name="Note 2 6 3 4 2 3" xfId="27971"/>
    <cellStyle name="Note 2 6 3 4 2 4" xfId="27972"/>
    <cellStyle name="Note 2 6 3 4 2 5" xfId="27973"/>
    <cellStyle name="Note 2 6 3 4 2 6" xfId="27974"/>
    <cellStyle name="Note 2 6 3 4 2 7" xfId="27975"/>
    <cellStyle name="Note 2 6 3 4 3" xfId="27976"/>
    <cellStyle name="Note 2 6 3 4 4" xfId="27977"/>
    <cellStyle name="Note 2 6 3 4 5" xfId="27978"/>
    <cellStyle name="Note 2 6 3 5" xfId="27979"/>
    <cellStyle name="Note 2 6 3 5 2" xfId="27980"/>
    <cellStyle name="Note 2 6 3 5 2 2" xfId="27981"/>
    <cellStyle name="Note 2 6 3 5 2 3" xfId="27982"/>
    <cellStyle name="Note 2 6 3 5 2 4" xfId="27983"/>
    <cellStyle name="Note 2 6 3 5 2 5" xfId="27984"/>
    <cellStyle name="Note 2 6 3 5 2 6" xfId="27985"/>
    <cellStyle name="Note 2 6 3 5 2 7" xfId="27986"/>
    <cellStyle name="Note 2 6 3 5 3" xfId="27987"/>
    <cellStyle name="Note 2 6 3 5 4" xfId="27988"/>
    <cellStyle name="Note 2 6 3 5 5" xfId="27989"/>
    <cellStyle name="Note 2 6 3 6" xfId="27990"/>
    <cellStyle name="Note 2 6 3 6 2" xfId="27991"/>
    <cellStyle name="Note 2 6 3 6 2 2" xfId="27992"/>
    <cellStyle name="Note 2 6 3 6 2 3" xfId="27993"/>
    <cellStyle name="Note 2 6 3 6 2 4" xfId="27994"/>
    <cellStyle name="Note 2 6 3 6 2 5" xfId="27995"/>
    <cellStyle name="Note 2 6 3 6 2 6" xfId="27996"/>
    <cellStyle name="Note 2 6 3 6 2 7" xfId="27997"/>
    <cellStyle name="Note 2 6 3 6 3" xfId="27998"/>
    <cellStyle name="Note 2 6 3 6 4" xfId="27999"/>
    <cellStyle name="Note 2 6 3 6 5" xfId="28000"/>
    <cellStyle name="Note 2 6 3 7" xfId="28001"/>
    <cellStyle name="Note 2 6 3 7 2" xfId="28002"/>
    <cellStyle name="Note 2 6 3 7 2 2" xfId="28003"/>
    <cellStyle name="Note 2 6 3 7 2 3" xfId="28004"/>
    <cellStyle name="Note 2 6 3 7 2 4" xfId="28005"/>
    <cellStyle name="Note 2 6 3 7 2 5" xfId="28006"/>
    <cellStyle name="Note 2 6 3 7 2 6" xfId="28007"/>
    <cellStyle name="Note 2 6 3 7 2 7" xfId="28008"/>
    <cellStyle name="Note 2 6 3 7 3" xfId="28009"/>
    <cellStyle name="Note 2 6 3 7 4" xfId="28010"/>
    <cellStyle name="Note 2 6 3 7 5" xfId="28011"/>
    <cellStyle name="Note 2 6 3 8" xfId="28012"/>
    <cellStyle name="Note 2 6 3 8 2" xfId="28013"/>
    <cellStyle name="Note 2 6 3 8 3" xfId="28014"/>
    <cellStyle name="Note 2 6 3 8 4" xfId="28015"/>
    <cellStyle name="Note 2 6 3 8 5" xfId="28016"/>
    <cellStyle name="Note 2 6 3 8 6" xfId="28017"/>
    <cellStyle name="Note 2 6 3 8 7" xfId="28018"/>
    <cellStyle name="Note 2 6 3 8 8" xfId="28019"/>
    <cellStyle name="Note 2 6 3 9" xfId="28020"/>
    <cellStyle name="Note 2 6 3 9 2" xfId="28021"/>
    <cellStyle name="Note 2 6 3 9 3" xfId="28022"/>
    <cellStyle name="Note 2 6 3 9 4" xfId="28023"/>
    <cellStyle name="Note 2 6 3 9 5" xfId="28024"/>
    <cellStyle name="Note 2 6 3 9 6" xfId="28025"/>
    <cellStyle name="Note 2 6 3 9 7" xfId="28026"/>
    <cellStyle name="Note 2 6 4" xfId="28027"/>
    <cellStyle name="Note 2 6 4 10" xfId="28028"/>
    <cellStyle name="Note 2 6 4 10 2" xfId="28029"/>
    <cellStyle name="Note 2 6 4 10 3" xfId="28030"/>
    <cellStyle name="Note 2 6 4 10 4" xfId="28031"/>
    <cellStyle name="Note 2 6 4 10 5" xfId="28032"/>
    <cellStyle name="Note 2 6 4 11" xfId="28033"/>
    <cellStyle name="Note 2 6 4 11 2" xfId="28034"/>
    <cellStyle name="Note 2 6 4 11 3" xfId="28035"/>
    <cellStyle name="Note 2 6 4 11 4" xfId="28036"/>
    <cellStyle name="Note 2 6 4 11 5" xfId="28037"/>
    <cellStyle name="Note 2 6 4 12" xfId="28038"/>
    <cellStyle name="Note 2 6 4 12 2" xfId="28039"/>
    <cellStyle name="Note 2 6 4 12 3" xfId="28040"/>
    <cellStyle name="Note 2 6 4 12 4" xfId="28041"/>
    <cellStyle name="Note 2 6 4 12 5" xfId="28042"/>
    <cellStyle name="Note 2 6 4 13" xfId="28043"/>
    <cellStyle name="Note 2 6 4 13 2" xfId="28044"/>
    <cellStyle name="Note 2 6 4 13 3" xfId="28045"/>
    <cellStyle name="Note 2 6 4 13 4" xfId="28046"/>
    <cellStyle name="Note 2 6 4 13 5" xfId="28047"/>
    <cellStyle name="Note 2 6 4 14" xfId="28048"/>
    <cellStyle name="Note 2 6 4 14 2" xfId="28049"/>
    <cellStyle name="Note 2 6 4 14 3" xfId="28050"/>
    <cellStyle name="Note 2 6 4 14 4" xfId="28051"/>
    <cellStyle name="Note 2 6 4 14 5" xfId="28052"/>
    <cellStyle name="Note 2 6 4 15" xfId="28053"/>
    <cellStyle name="Note 2 6 4 15 2" xfId="28054"/>
    <cellStyle name="Note 2 6 4 15 3" xfId="28055"/>
    <cellStyle name="Note 2 6 4 15 4" xfId="28056"/>
    <cellStyle name="Note 2 6 4 15 5" xfId="28057"/>
    <cellStyle name="Note 2 6 4 16" xfId="28058"/>
    <cellStyle name="Note 2 6 4 16 2" xfId="28059"/>
    <cellStyle name="Note 2 6 4 16 3" xfId="28060"/>
    <cellStyle name="Note 2 6 4 16 4" xfId="28061"/>
    <cellStyle name="Note 2 6 4 16 5" xfId="28062"/>
    <cellStyle name="Note 2 6 4 17" xfId="28063"/>
    <cellStyle name="Note 2 6 4 17 2" xfId="28064"/>
    <cellStyle name="Note 2 6 4 17 3" xfId="28065"/>
    <cellStyle name="Note 2 6 4 17 4" xfId="28066"/>
    <cellStyle name="Note 2 6 4 17 5" xfId="28067"/>
    <cellStyle name="Note 2 6 4 18" xfId="28068"/>
    <cellStyle name="Note 2 6 4 2" xfId="28069"/>
    <cellStyle name="Note 2 6 4 2 10" xfId="28070"/>
    <cellStyle name="Note 2 6 4 2 10 2" xfId="28071"/>
    <cellStyle name="Note 2 6 4 2 10 3" xfId="28072"/>
    <cellStyle name="Note 2 6 4 2 10 4" xfId="28073"/>
    <cellStyle name="Note 2 6 4 2 10 5" xfId="28074"/>
    <cellStyle name="Note 2 6 4 2 11" xfId="28075"/>
    <cellStyle name="Note 2 6 4 2 11 2" xfId="28076"/>
    <cellStyle name="Note 2 6 4 2 11 3" xfId="28077"/>
    <cellStyle name="Note 2 6 4 2 11 4" xfId="28078"/>
    <cellStyle name="Note 2 6 4 2 11 5" xfId="28079"/>
    <cellStyle name="Note 2 6 4 2 12" xfId="28080"/>
    <cellStyle name="Note 2 6 4 2 12 2" xfId="28081"/>
    <cellStyle name="Note 2 6 4 2 12 3" xfId="28082"/>
    <cellStyle name="Note 2 6 4 2 12 4" xfId="28083"/>
    <cellStyle name="Note 2 6 4 2 12 5" xfId="28084"/>
    <cellStyle name="Note 2 6 4 2 13" xfId="28085"/>
    <cellStyle name="Note 2 6 4 2 13 2" xfId="28086"/>
    <cellStyle name="Note 2 6 4 2 13 3" xfId="28087"/>
    <cellStyle name="Note 2 6 4 2 13 4" xfId="28088"/>
    <cellStyle name="Note 2 6 4 2 13 5" xfId="28089"/>
    <cellStyle name="Note 2 6 4 2 14" xfId="28090"/>
    <cellStyle name="Note 2 6 4 2 14 2" xfId="28091"/>
    <cellStyle name="Note 2 6 4 2 14 3" xfId="28092"/>
    <cellStyle name="Note 2 6 4 2 14 4" xfId="28093"/>
    <cellStyle name="Note 2 6 4 2 14 5" xfId="28094"/>
    <cellStyle name="Note 2 6 4 2 15" xfId="28095"/>
    <cellStyle name="Note 2 6 4 2 15 2" xfId="28096"/>
    <cellStyle name="Note 2 6 4 2 15 3" xfId="28097"/>
    <cellStyle name="Note 2 6 4 2 15 4" xfId="28098"/>
    <cellStyle name="Note 2 6 4 2 15 5" xfId="28099"/>
    <cellStyle name="Note 2 6 4 2 16" xfId="28100"/>
    <cellStyle name="Note 2 6 4 2 16 2" xfId="28101"/>
    <cellStyle name="Note 2 6 4 2 16 3" xfId="28102"/>
    <cellStyle name="Note 2 6 4 2 16 4" xfId="28103"/>
    <cellStyle name="Note 2 6 4 2 16 5" xfId="28104"/>
    <cellStyle name="Note 2 6 4 2 17" xfId="28105"/>
    <cellStyle name="Note 2 6 4 2 17 2" xfId="28106"/>
    <cellStyle name="Note 2 6 4 2 17 3" xfId="28107"/>
    <cellStyle name="Note 2 6 4 2 17 4" xfId="28108"/>
    <cellStyle name="Note 2 6 4 2 17 5" xfId="28109"/>
    <cellStyle name="Note 2 6 4 2 18" xfId="28110"/>
    <cellStyle name="Note 2 6 4 2 2" xfId="28111"/>
    <cellStyle name="Note 2 6 4 2 2 2" xfId="28112"/>
    <cellStyle name="Note 2 6 4 2 2 2 2" xfId="28113"/>
    <cellStyle name="Note 2 6 4 2 2 2 3" xfId="28114"/>
    <cellStyle name="Note 2 6 4 2 2 2 4" xfId="28115"/>
    <cellStyle name="Note 2 6 4 2 2 2 5" xfId="28116"/>
    <cellStyle name="Note 2 6 4 2 2 2 6" xfId="28117"/>
    <cellStyle name="Note 2 6 4 2 2 2 7" xfId="28118"/>
    <cellStyle name="Note 2 6 4 2 2 3" xfId="28119"/>
    <cellStyle name="Note 2 6 4 2 2 4" xfId="28120"/>
    <cellStyle name="Note 2 6 4 2 2 5" xfId="28121"/>
    <cellStyle name="Note 2 6 4 2 3" xfId="28122"/>
    <cellStyle name="Note 2 6 4 2 3 2" xfId="28123"/>
    <cellStyle name="Note 2 6 4 2 3 2 2" xfId="28124"/>
    <cellStyle name="Note 2 6 4 2 3 2 3" xfId="28125"/>
    <cellStyle name="Note 2 6 4 2 3 2 4" xfId="28126"/>
    <cellStyle name="Note 2 6 4 2 3 2 5" xfId="28127"/>
    <cellStyle name="Note 2 6 4 2 3 2 6" xfId="28128"/>
    <cellStyle name="Note 2 6 4 2 3 2 7" xfId="28129"/>
    <cellStyle name="Note 2 6 4 2 3 3" xfId="28130"/>
    <cellStyle name="Note 2 6 4 2 3 4" xfId="28131"/>
    <cellStyle name="Note 2 6 4 2 3 5" xfId="28132"/>
    <cellStyle name="Note 2 6 4 2 4" xfId="28133"/>
    <cellStyle name="Note 2 6 4 2 4 2" xfId="28134"/>
    <cellStyle name="Note 2 6 4 2 4 2 2" xfId="28135"/>
    <cellStyle name="Note 2 6 4 2 4 2 3" xfId="28136"/>
    <cellStyle name="Note 2 6 4 2 4 2 4" xfId="28137"/>
    <cellStyle name="Note 2 6 4 2 4 2 5" xfId="28138"/>
    <cellStyle name="Note 2 6 4 2 4 2 6" xfId="28139"/>
    <cellStyle name="Note 2 6 4 2 4 2 7" xfId="28140"/>
    <cellStyle name="Note 2 6 4 2 4 3" xfId="28141"/>
    <cellStyle name="Note 2 6 4 2 4 4" xfId="28142"/>
    <cellStyle name="Note 2 6 4 2 4 5" xfId="28143"/>
    <cellStyle name="Note 2 6 4 2 5" xfId="28144"/>
    <cellStyle name="Note 2 6 4 2 5 2" xfId="28145"/>
    <cellStyle name="Note 2 6 4 2 5 3" xfId="28146"/>
    <cellStyle name="Note 2 6 4 2 5 4" xfId="28147"/>
    <cellStyle name="Note 2 6 4 2 5 5" xfId="28148"/>
    <cellStyle name="Note 2 6 4 2 5 6" xfId="28149"/>
    <cellStyle name="Note 2 6 4 2 5 7" xfId="28150"/>
    <cellStyle name="Note 2 6 4 2 5 8" xfId="28151"/>
    <cellStyle name="Note 2 6 4 2 6" xfId="28152"/>
    <cellStyle name="Note 2 6 4 2 6 2" xfId="28153"/>
    <cellStyle name="Note 2 6 4 2 6 3" xfId="28154"/>
    <cellStyle name="Note 2 6 4 2 6 4" xfId="28155"/>
    <cellStyle name="Note 2 6 4 2 6 5" xfId="28156"/>
    <cellStyle name="Note 2 6 4 2 6 6" xfId="28157"/>
    <cellStyle name="Note 2 6 4 2 6 7" xfId="28158"/>
    <cellStyle name="Note 2 6 4 2 7" xfId="28159"/>
    <cellStyle name="Note 2 6 4 2 7 2" xfId="28160"/>
    <cellStyle name="Note 2 6 4 2 7 3" xfId="28161"/>
    <cellStyle name="Note 2 6 4 2 7 4" xfId="28162"/>
    <cellStyle name="Note 2 6 4 2 7 5" xfId="28163"/>
    <cellStyle name="Note 2 6 4 2 8" xfId="28164"/>
    <cellStyle name="Note 2 6 4 2 8 2" xfId="28165"/>
    <cellStyle name="Note 2 6 4 2 8 3" xfId="28166"/>
    <cellStyle name="Note 2 6 4 2 8 4" xfId="28167"/>
    <cellStyle name="Note 2 6 4 2 8 5" xfId="28168"/>
    <cellStyle name="Note 2 6 4 2 9" xfId="28169"/>
    <cellStyle name="Note 2 6 4 2 9 2" xfId="28170"/>
    <cellStyle name="Note 2 6 4 2 9 3" xfId="28171"/>
    <cellStyle name="Note 2 6 4 2 9 4" xfId="28172"/>
    <cellStyle name="Note 2 6 4 2 9 5" xfId="28173"/>
    <cellStyle name="Note 2 6 4 3" xfId="28174"/>
    <cellStyle name="Note 2 6 4 3 10" xfId="28175"/>
    <cellStyle name="Note 2 6 4 3 2" xfId="28176"/>
    <cellStyle name="Note 2 6 4 3 2 2" xfId="28177"/>
    <cellStyle name="Note 2 6 4 3 2 2 2" xfId="28178"/>
    <cellStyle name="Note 2 6 4 3 2 2 3" xfId="28179"/>
    <cellStyle name="Note 2 6 4 3 2 2 4" xfId="28180"/>
    <cellStyle name="Note 2 6 4 3 2 2 5" xfId="28181"/>
    <cellStyle name="Note 2 6 4 3 2 2 6" xfId="28182"/>
    <cellStyle name="Note 2 6 4 3 2 2 7" xfId="28183"/>
    <cellStyle name="Note 2 6 4 3 2 3" xfId="28184"/>
    <cellStyle name="Note 2 6 4 3 2 4" xfId="28185"/>
    <cellStyle name="Note 2 6 4 3 3" xfId="28186"/>
    <cellStyle name="Note 2 6 4 3 3 2" xfId="28187"/>
    <cellStyle name="Note 2 6 4 3 3 2 2" xfId="28188"/>
    <cellStyle name="Note 2 6 4 3 3 2 3" xfId="28189"/>
    <cellStyle name="Note 2 6 4 3 3 2 4" xfId="28190"/>
    <cellStyle name="Note 2 6 4 3 3 2 5" xfId="28191"/>
    <cellStyle name="Note 2 6 4 3 3 2 6" xfId="28192"/>
    <cellStyle name="Note 2 6 4 3 3 2 7" xfId="28193"/>
    <cellStyle name="Note 2 6 4 3 3 3" xfId="28194"/>
    <cellStyle name="Note 2 6 4 3 3 4" xfId="28195"/>
    <cellStyle name="Note 2 6 4 3 4" xfId="28196"/>
    <cellStyle name="Note 2 6 4 3 4 2" xfId="28197"/>
    <cellStyle name="Note 2 6 4 3 4 2 2" xfId="28198"/>
    <cellStyle name="Note 2 6 4 3 4 2 3" xfId="28199"/>
    <cellStyle name="Note 2 6 4 3 4 2 4" xfId="28200"/>
    <cellStyle name="Note 2 6 4 3 4 2 5" xfId="28201"/>
    <cellStyle name="Note 2 6 4 3 4 2 6" xfId="28202"/>
    <cellStyle name="Note 2 6 4 3 4 2 7" xfId="28203"/>
    <cellStyle name="Note 2 6 4 3 4 3" xfId="28204"/>
    <cellStyle name="Note 2 6 4 3 4 4" xfId="28205"/>
    <cellStyle name="Note 2 6 4 3 5" xfId="28206"/>
    <cellStyle name="Note 2 6 4 3 5 2" xfId="28207"/>
    <cellStyle name="Note 2 6 4 3 5 3" xfId="28208"/>
    <cellStyle name="Note 2 6 4 3 5 4" xfId="28209"/>
    <cellStyle name="Note 2 6 4 3 5 5" xfId="28210"/>
    <cellStyle name="Note 2 6 4 3 5 6" xfId="28211"/>
    <cellStyle name="Note 2 6 4 3 5 7" xfId="28212"/>
    <cellStyle name="Note 2 6 4 3 5 8" xfId="28213"/>
    <cellStyle name="Note 2 6 4 3 6" xfId="28214"/>
    <cellStyle name="Note 2 6 4 3 6 2" xfId="28215"/>
    <cellStyle name="Note 2 6 4 3 6 3" xfId="28216"/>
    <cellStyle name="Note 2 6 4 3 6 4" xfId="28217"/>
    <cellStyle name="Note 2 6 4 3 6 5" xfId="28218"/>
    <cellStyle name="Note 2 6 4 3 6 6" xfId="28219"/>
    <cellStyle name="Note 2 6 4 3 6 7" xfId="28220"/>
    <cellStyle name="Note 2 6 4 3 7" xfId="28221"/>
    <cellStyle name="Note 2 6 4 3 8" xfId="28222"/>
    <cellStyle name="Note 2 6 4 3 9" xfId="28223"/>
    <cellStyle name="Note 2 6 4 4" xfId="28224"/>
    <cellStyle name="Note 2 6 4 4 2" xfId="28225"/>
    <cellStyle name="Note 2 6 4 4 2 2" xfId="28226"/>
    <cellStyle name="Note 2 6 4 4 2 3" xfId="28227"/>
    <cellStyle name="Note 2 6 4 4 2 4" xfId="28228"/>
    <cellStyle name="Note 2 6 4 4 2 5" xfId="28229"/>
    <cellStyle name="Note 2 6 4 4 2 6" xfId="28230"/>
    <cellStyle name="Note 2 6 4 4 2 7" xfId="28231"/>
    <cellStyle name="Note 2 6 4 4 3" xfId="28232"/>
    <cellStyle name="Note 2 6 4 4 4" xfId="28233"/>
    <cellStyle name="Note 2 6 4 4 5" xfId="28234"/>
    <cellStyle name="Note 2 6 4 5" xfId="28235"/>
    <cellStyle name="Note 2 6 4 5 2" xfId="28236"/>
    <cellStyle name="Note 2 6 4 5 2 2" xfId="28237"/>
    <cellStyle name="Note 2 6 4 5 2 3" xfId="28238"/>
    <cellStyle name="Note 2 6 4 5 2 4" xfId="28239"/>
    <cellStyle name="Note 2 6 4 5 2 5" xfId="28240"/>
    <cellStyle name="Note 2 6 4 5 2 6" xfId="28241"/>
    <cellStyle name="Note 2 6 4 5 2 7" xfId="28242"/>
    <cellStyle name="Note 2 6 4 5 3" xfId="28243"/>
    <cellStyle name="Note 2 6 4 5 4" xfId="28244"/>
    <cellStyle name="Note 2 6 4 5 5" xfId="28245"/>
    <cellStyle name="Note 2 6 4 6" xfId="28246"/>
    <cellStyle name="Note 2 6 4 6 2" xfId="28247"/>
    <cellStyle name="Note 2 6 4 6 2 2" xfId="28248"/>
    <cellStyle name="Note 2 6 4 6 2 3" xfId="28249"/>
    <cellStyle name="Note 2 6 4 6 2 4" xfId="28250"/>
    <cellStyle name="Note 2 6 4 6 2 5" xfId="28251"/>
    <cellStyle name="Note 2 6 4 6 2 6" xfId="28252"/>
    <cellStyle name="Note 2 6 4 6 2 7" xfId="28253"/>
    <cellStyle name="Note 2 6 4 6 3" xfId="28254"/>
    <cellStyle name="Note 2 6 4 6 4" xfId="28255"/>
    <cellStyle name="Note 2 6 4 6 5" xfId="28256"/>
    <cellStyle name="Note 2 6 4 7" xfId="28257"/>
    <cellStyle name="Note 2 6 4 7 2" xfId="28258"/>
    <cellStyle name="Note 2 6 4 7 2 2" xfId="28259"/>
    <cellStyle name="Note 2 6 4 7 2 3" xfId="28260"/>
    <cellStyle name="Note 2 6 4 7 2 4" xfId="28261"/>
    <cellStyle name="Note 2 6 4 7 2 5" xfId="28262"/>
    <cellStyle name="Note 2 6 4 7 2 6" xfId="28263"/>
    <cellStyle name="Note 2 6 4 7 2 7" xfId="28264"/>
    <cellStyle name="Note 2 6 4 7 3" xfId="28265"/>
    <cellStyle name="Note 2 6 4 7 4" xfId="28266"/>
    <cellStyle name="Note 2 6 4 7 5" xfId="28267"/>
    <cellStyle name="Note 2 6 4 8" xfId="28268"/>
    <cellStyle name="Note 2 6 4 8 2" xfId="28269"/>
    <cellStyle name="Note 2 6 4 8 3" xfId="28270"/>
    <cellStyle name="Note 2 6 4 8 4" xfId="28271"/>
    <cellStyle name="Note 2 6 4 8 5" xfId="28272"/>
    <cellStyle name="Note 2 6 4 8 6" xfId="28273"/>
    <cellStyle name="Note 2 6 4 8 7" xfId="28274"/>
    <cellStyle name="Note 2 6 4 8 8" xfId="28275"/>
    <cellStyle name="Note 2 6 4 9" xfId="28276"/>
    <cellStyle name="Note 2 6 4 9 2" xfId="28277"/>
    <cellStyle name="Note 2 6 4 9 3" xfId="28278"/>
    <cellStyle name="Note 2 6 4 9 4" xfId="28279"/>
    <cellStyle name="Note 2 6 4 9 5" xfId="28280"/>
    <cellStyle name="Note 2 6 4 9 6" xfId="28281"/>
    <cellStyle name="Note 2 6 4 9 7" xfId="28282"/>
    <cellStyle name="Note 2 6 5" xfId="28283"/>
    <cellStyle name="Note 2 6 5 10" xfId="28284"/>
    <cellStyle name="Note 2 6 5 10 2" xfId="28285"/>
    <cellStyle name="Note 2 6 5 10 3" xfId="28286"/>
    <cellStyle name="Note 2 6 5 10 4" xfId="28287"/>
    <cellStyle name="Note 2 6 5 10 5" xfId="28288"/>
    <cellStyle name="Note 2 6 5 11" xfId="28289"/>
    <cellStyle name="Note 2 6 5 11 2" xfId="28290"/>
    <cellStyle name="Note 2 6 5 11 3" xfId="28291"/>
    <cellStyle name="Note 2 6 5 11 4" xfId="28292"/>
    <cellStyle name="Note 2 6 5 11 5" xfId="28293"/>
    <cellStyle name="Note 2 6 5 12" xfId="28294"/>
    <cellStyle name="Note 2 6 5 12 2" xfId="28295"/>
    <cellStyle name="Note 2 6 5 12 3" xfId="28296"/>
    <cellStyle name="Note 2 6 5 12 4" xfId="28297"/>
    <cellStyle name="Note 2 6 5 12 5" xfId="28298"/>
    <cellStyle name="Note 2 6 5 13" xfId="28299"/>
    <cellStyle name="Note 2 6 5 13 2" xfId="28300"/>
    <cellStyle name="Note 2 6 5 13 3" xfId="28301"/>
    <cellStyle name="Note 2 6 5 13 4" xfId="28302"/>
    <cellStyle name="Note 2 6 5 13 5" xfId="28303"/>
    <cellStyle name="Note 2 6 5 14" xfId="28304"/>
    <cellStyle name="Note 2 6 5 14 2" xfId="28305"/>
    <cellStyle name="Note 2 6 5 14 3" xfId="28306"/>
    <cellStyle name="Note 2 6 5 14 4" xfId="28307"/>
    <cellStyle name="Note 2 6 5 14 5" xfId="28308"/>
    <cellStyle name="Note 2 6 5 15" xfId="28309"/>
    <cellStyle name="Note 2 6 5 15 2" xfId="28310"/>
    <cellStyle name="Note 2 6 5 15 3" xfId="28311"/>
    <cellStyle name="Note 2 6 5 15 4" xfId="28312"/>
    <cellStyle name="Note 2 6 5 15 5" xfId="28313"/>
    <cellStyle name="Note 2 6 5 16" xfId="28314"/>
    <cellStyle name="Note 2 6 5 16 2" xfId="28315"/>
    <cellStyle name="Note 2 6 5 16 3" xfId="28316"/>
    <cellStyle name="Note 2 6 5 16 4" xfId="28317"/>
    <cellStyle name="Note 2 6 5 16 5" xfId="28318"/>
    <cellStyle name="Note 2 6 5 17" xfId="28319"/>
    <cellStyle name="Note 2 6 5 17 2" xfId="28320"/>
    <cellStyle name="Note 2 6 5 17 3" xfId="28321"/>
    <cellStyle name="Note 2 6 5 17 4" xfId="28322"/>
    <cellStyle name="Note 2 6 5 17 5" xfId="28323"/>
    <cellStyle name="Note 2 6 5 18" xfId="28324"/>
    <cellStyle name="Note 2 6 5 2" xfId="28325"/>
    <cellStyle name="Note 2 6 5 2 2" xfId="28326"/>
    <cellStyle name="Note 2 6 5 2 2 2" xfId="28327"/>
    <cellStyle name="Note 2 6 5 2 2 3" xfId="28328"/>
    <cellStyle name="Note 2 6 5 2 2 4" xfId="28329"/>
    <cellStyle name="Note 2 6 5 2 2 5" xfId="28330"/>
    <cellStyle name="Note 2 6 5 2 2 6" xfId="28331"/>
    <cellStyle name="Note 2 6 5 2 2 7" xfId="28332"/>
    <cellStyle name="Note 2 6 5 2 3" xfId="28333"/>
    <cellStyle name="Note 2 6 5 2 4" xfId="28334"/>
    <cellStyle name="Note 2 6 5 2 5" xfId="28335"/>
    <cellStyle name="Note 2 6 5 3" xfId="28336"/>
    <cellStyle name="Note 2 6 5 3 2" xfId="28337"/>
    <cellStyle name="Note 2 6 5 3 2 2" xfId="28338"/>
    <cellStyle name="Note 2 6 5 3 2 3" xfId="28339"/>
    <cellStyle name="Note 2 6 5 3 2 4" xfId="28340"/>
    <cellStyle name="Note 2 6 5 3 2 5" xfId="28341"/>
    <cellStyle name="Note 2 6 5 3 2 6" xfId="28342"/>
    <cellStyle name="Note 2 6 5 3 2 7" xfId="28343"/>
    <cellStyle name="Note 2 6 5 3 3" xfId="28344"/>
    <cellStyle name="Note 2 6 5 3 4" xfId="28345"/>
    <cellStyle name="Note 2 6 5 3 5" xfId="28346"/>
    <cellStyle name="Note 2 6 5 4" xfId="28347"/>
    <cellStyle name="Note 2 6 5 4 2" xfId="28348"/>
    <cellStyle name="Note 2 6 5 4 2 2" xfId="28349"/>
    <cellStyle name="Note 2 6 5 4 2 3" xfId="28350"/>
    <cellStyle name="Note 2 6 5 4 2 4" xfId="28351"/>
    <cellStyle name="Note 2 6 5 4 2 5" xfId="28352"/>
    <cellStyle name="Note 2 6 5 4 2 6" xfId="28353"/>
    <cellStyle name="Note 2 6 5 4 2 7" xfId="28354"/>
    <cellStyle name="Note 2 6 5 4 3" xfId="28355"/>
    <cellStyle name="Note 2 6 5 4 4" xfId="28356"/>
    <cellStyle name="Note 2 6 5 4 5" xfId="28357"/>
    <cellStyle name="Note 2 6 5 5" xfId="28358"/>
    <cellStyle name="Note 2 6 5 5 2" xfId="28359"/>
    <cellStyle name="Note 2 6 5 5 3" xfId="28360"/>
    <cellStyle name="Note 2 6 5 5 4" xfId="28361"/>
    <cellStyle name="Note 2 6 5 5 5" xfId="28362"/>
    <cellStyle name="Note 2 6 5 5 6" xfId="28363"/>
    <cellStyle name="Note 2 6 5 5 7" xfId="28364"/>
    <cellStyle name="Note 2 6 5 5 8" xfId="28365"/>
    <cellStyle name="Note 2 6 5 6" xfId="28366"/>
    <cellStyle name="Note 2 6 5 6 2" xfId="28367"/>
    <cellStyle name="Note 2 6 5 6 3" xfId="28368"/>
    <cellStyle name="Note 2 6 5 6 4" xfId="28369"/>
    <cellStyle name="Note 2 6 5 6 5" xfId="28370"/>
    <cellStyle name="Note 2 6 5 6 6" xfId="28371"/>
    <cellStyle name="Note 2 6 5 6 7" xfId="28372"/>
    <cellStyle name="Note 2 6 5 7" xfId="28373"/>
    <cellStyle name="Note 2 6 5 7 2" xfId="28374"/>
    <cellStyle name="Note 2 6 5 7 3" xfId="28375"/>
    <cellStyle name="Note 2 6 5 7 4" xfId="28376"/>
    <cellStyle name="Note 2 6 5 7 5" xfId="28377"/>
    <cellStyle name="Note 2 6 5 8" xfId="28378"/>
    <cellStyle name="Note 2 6 5 8 2" xfId="28379"/>
    <cellStyle name="Note 2 6 5 8 3" xfId="28380"/>
    <cellStyle name="Note 2 6 5 8 4" xfId="28381"/>
    <cellStyle name="Note 2 6 5 8 5" xfId="28382"/>
    <cellStyle name="Note 2 6 5 9" xfId="28383"/>
    <cellStyle name="Note 2 6 5 9 2" xfId="28384"/>
    <cellStyle name="Note 2 6 5 9 3" xfId="28385"/>
    <cellStyle name="Note 2 6 5 9 4" xfId="28386"/>
    <cellStyle name="Note 2 6 5 9 5" xfId="28387"/>
    <cellStyle name="Note 2 6 6" xfId="28388"/>
    <cellStyle name="Note 2 6 6 10" xfId="28389"/>
    <cellStyle name="Note 2 6 6 2" xfId="28390"/>
    <cellStyle name="Note 2 6 6 2 2" xfId="28391"/>
    <cellStyle name="Note 2 6 6 2 2 2" xfId="28392"/>
    <cellStyle name="Note 2 6 6 2 2 3" xfId="28393"/>
    <cellStyle name="Note 2 6 6 2 2 4" xfId="28394"/>
    <cellStyle name="Note 2 6 6 2 2 5" xfId="28395"/>
    <cellStyle name="Note 2 6 6 2 2 6" xfId="28396"/>
    <cellStyle name="Note 2 6 6 2 2 7" xfId="28397"/>
    <cellStyle name="Note 2 6 6 2 3" xfId="28398"/>
    <cellStyle name="Note 2 6 6 2 4" xfId="28399"/>
    <cellStyle name="Note 2 6 6 3" xfId="28400"/>
    <cellStyle name="Note 2 6 6 3 2" xfId="28401"/>
    <cellStyle name="Note 2 6 6 3 2 2" xfId="28402"/>
    <cellStyle name="Note 2 6 6 3 2 3" xfId="28403"/>
    <cellStyle name="Note 2 6 6 3 2 4" xfId="28404"/>
    <cellStyle name="Note 2 6 6 3 2 5" xfId="28405"/>
    <cellStyle name="Note 2 6 6 3 2 6" xfId="28406"/>
    <cellStyle name="Note 2 6 6 3 2 7" xfId="28407"/>
    <cellStyle name="Note 2 6 6 3 3" xfId="28408"/>
    <cellStyle name="Note 2 6 6 3 4" xfId="28409"/>
    <cellStyle name="Note 2 6 6 4" xfId="28410"/>
    <cellStyle name="Note 2 6 6 4 2" xfId="28411"/>
    <cellStyle name="Note 2 6 6 4 2 2" xfId="28412"/>
    <cellStyle name="Note 2 6 6 4 2 3" xfId="28413"/>
    <cellStyle name="Note 2 6 6 4 2 4" xfId="28414"/>
    <cellStyle name="Note 2 6 6 4 2 5" xfId="28415"/>
    <cellStyle name="Note 2 6 6 4 2 6" xfId="28416"/>
    <cellStyle name="Note 2 6 6 4 2 7" xfId="28417"/>
    <cellStyle name="Note 2 6 6 4 3" xfId="28418"/>
    <cellStyle name="Note 2 6 6 4 4" xfId="28419"/>
    <cellStyle name="Note 2 6 6 5" xfId="28420"/>
    <cellStyle name="Note 2 6 6 5 2" xfId="28421"/>
    <cellStyle name="Note 2 6 6 5 3" xfId="28422"/>
    <cellStyle name="Note 2 6 6 5 4" xfId="28423"/>
    <cellStyle name="Note 2 6 6 5 5" xfId="28424"/>
    <cellStyle name="Note 2 6 6 5 6" xfId="28425"/>
    <cellStyle name="Note 2 6 6 5 7" xfId="28426"/>
    <cellStyle name="Note 2 6 6 5 8" xfId="28427"/>
    <cellStyle name="Note 2 6 6 6" xfId="28428"/>
    <cellStyle name="Note 2 6 6 6 2" xfId="28429"/>
    <cellStyle name="Note 2 6 6 6 3" xfId="28430"/>
    <cellStyle name="Note 2 6 6 6 4" xfId="28431"/>
    <cellStyle name="Note 2 6 6 6 5" xfId="28432"/>
    <cellStyle name="Note 2 6 6 6 6" xfId="28433"/>
    <cellStyle name="Note 2 6 6 6 7" xfId="28434"/>
    <cellStyle name="Note 2 6 6 7" xfId="28435"/>
    <cellStyle name="Note 2 6 6 8" xfId="28436"/>
    <cellStyle name="Note 2 6 6 9" xfId="28437"/>
    <cellStyle name="Note 2 6 7" xfId="28438"/>
    <cellStyle name="Note 2 6 7 2" xfId="28439"/>
    <cellStyle name="Note 2 6 7 2 2" xfId="28440"/>
    <cellStyle name="Note 2 6 7 2 3" xfId="28441"/>
    <cellStyle name="Note 2 6 7 2 4" xfId="28442"/>
    <cellStyle name="Note 2 6 7 2 5" xfId="28443"/>
    <cellStyle name="Note 2 6 7 2 6" xfId="28444"/>
    <cellStyle name="Note 2 6 7 2 7" xfId="28445"/>
    <cellStyle name="Note 2 6 7 3" xfId="28446"/>
    <cellStyle name="Note 2 6 7 4" xfId="28447"/>
    <cellStyle name="Note 2 6 7 5" xfId="28448"/>
    <cellStyle name="Note 2 6 8" xfId="28449"/>
    <cellStyle name="Note 2 6 8 2" xfId="28450"/>
    <cellStyle name="Note 2 6 8 2 2" xfId="28451"/>
    <cellStyle name="Note 2 6 8 2 3" xfId="28452"/>
    <cellStyle name="Note 2 6 8 2 4" xfId="28453"/>
    <cellStyle name="Note 2 6 8 2 5" xfId="28454"/>
    <cellStyle name="Note 2 6 8 2 6" xfId="28455"/>
    <cellStyle name="Note 2 6 8 2 7" xfId="28456"/>
    <cellStyle name="Note 2 6 8 3" xfId="28457"/>
    <cellStyle name="Note 2 6 8 4" xfId="28458"/>
    <cellStyle name="Note 2 6 8 5" xfId="28459"/>
    <cellStyle name="Note 2 6 9" xfId="28460"/>
    <cellStyle name="Note 2 6 9 2" xfId="28461"/>
    <cellStyle name="Note 2 6 9 2 2" xfId="28462"/>
    <cellStyle name="Note 2 6 9 2 3" xfId="28463"/>
    <cellStyle name="Note 2 6 9 2 4" xfId="28464"/>
    <cellStyle name="Note 2 6 9 2 5" xfId="28465"/>
    <cellStyle name="Note 2 6 9 2 6" xfId="28466"/>
    <cellStyle name="Note 2 6 9 2 7" xfId="28467"/>
    <cellStyle name="Note 2 6 9 3" xfId="28468"/>
    <cellStyle name="Note 2 6 9 4" xfId="28469"/>
    <cellStyle name="Note 2 6 9 5" xfId="28470"/>
    <cellStyle name="Note 2 7" xfId="28471"/>
    <cellStyle name="Note 2 7 10" xfId="28472"/>
    <cellStyle name="Note 2 7 10 2" xfId="28473"/>
    <cellStyle name="Note 2 7 10 3" xfId="28474"/>
    <cellStyle name="Note 2 7 10 4" xfId="28475"/>
    <cellStyle name="Note 2 7 10 5" xfId="28476"/>
    <cellStyle name="Note 2 7 11" xfId="28477"/>
    <cellStyle name="Note 2 7 11 2" xfId="28478"/>
    <cellStyle name="Note 2 7 11 3" xfId="28479"/>
    <cellStyle name="Note 2 7 11 4" xfId="28480"/>
    <cellStyle name="Note 2 7 11 5" xfId="28481"/>
    <cellStyle name="Note 2 7 12" xfId="28482"/>
    <cellStyle name="Note 2 7 12 2" xfId="28483"/>
    <cellStyle name="Note 2 7 12 3" xfId="28484"/>
    <cellStyle name="Note 2 7 12 4" xfId="28485"/>
    <cellStyle name="Note 2 7 12 5" xfId="28486"/>
    <cellStyle name="Note 2 7 13" xfId="28487"/>
    <cellStyle name="Note 2 7 13 2" xfId="28488"/>
    <cellStyle name="Note 2 7 13 3" xfId="28489"/>
    <cellStyle name="Note 2 7 13 4" xfId="28490"/>
    <cellStyle name="Note 2 7 13 5" xfId="28491"/>
    <cellStyle name="Note 2 7 14" xfId="28492"/>
    <cellStyle name="Note 2 7 14 2" xfId="28493"/>
    <cellStyle name="Note 2 7 14 3" xfId="28494"/>
    <cellStyle name="Note 2 7 14 4" xfId="28495"/>
    <cellStyle name="Note 2 7 14 5" xfId="28496"/>
    <cellStyle name="Note 2 7 15" xfId="28497"/>
    <cellStyle name="Note 2 7 15 2" xfId="28498"/>
    <cellStyle name="Note 2 7 15 3" xfId="28499"/>
    <cellStyle name="Note 2 7 15 4" xfId="28500"/>
    <cellStyle name="Note 2 7 15 5" xfId="28501"/>
    <cellStyle name="Note 2 7 16" xfId="28502"/>
    <cellStyle name="Note 2 7 16 2" xfId="28503"/>
    <cellStyle name="Note 2 7 16 3" xfId="28504"/>
    <cellStyle name="Note 2 7 16 4" xfId="28505"/>
    <cellStyle name="Note 2 7 16 5" xfId="28506"/>
    <cellStyle name="Note 2 7 17" xfId="28507"/>
    <cellStyle name="Note 2 7 17 2" xfId="28508"/>
    <cellStyle name="Note 2 7 17 3" xfId="28509"/>
    <cellStyle name="Note 2 7 17 4" xfId="28510"/>
    <cellStyle name="Note 2 7 17 5" xfId="28511"/>
    <cellStyle name="Note 2 7 18" xfId="28512"/>
    <cellStyle name="Note 2 7 2" xfId="28513"/>
    <cellStyle name="Note 2 7 2 10" xfId="28514"/>
    <cellStyle name="Note 2 7 2 10 2" xfId="28515"/>
    <cellStyle name="Note 2 7 2 10 3" xfId="28516"/>
    <cellStyle name="Note 2 7 2 10 4" xfId="28517"/>
    <cellStyle name="Note 2 7 2 10 5" xfId="28518"/>
    <cellStyle name="Note 2 7 2 11" xfId="28519"/>
    <cellStyle name="Note 2 7 2 11 2" xfId="28520"/>
    <cellStyle name="Note 2 7 2 11 3" xfId="28521"/>
    <cellStyle name="Note 2 7 2 11 4" xfId="28522"/>
    <cellStyle name="Note 2 7 2 11 5" xfId="28523"/>
    <cellStyle name="Note 2 7 2 12" xfId="28524"/>
    <cellStyle name="Note 2 7 2 12 2" xfId="28525"/>
    <cellStyle name="Note 2 7 2 12 3" xfId="28526"/>
    <cellStyle name="Note 2 7 2 12 4" xfId="28527"/>
    <cellStyle name="Note 2 7 2 12 5" xfId="28528"/>
    <cellStyle name="Note 2 7 2 13" xfId="28529"/>
    <cellStyle name="Note 2 7 2 13 2" xfId="28530"/>
    <cellStyle name="Note 2 7 2 13 3" xfId="28531"/>
    <cellStyle name="Note 2 7 2 13 4" xfId="28532"/>
    <cellStyle name="Note 2 7 2 13 5" xfId="28533"/>
    <cellStyle name="Note 2 7 2 14" xfId="28534"/>
    <cellStyle name="Note 2 7 2 14 2" xfId="28535"/>
    <cellStyle name="Note 2 7 2 14 3" xfId="28536"/>
    <cellStyle name="Note 2 7 2 14 4" xfId="28537"/>
    <cellStyle name="Note 2 7 2 14 5" xfId="28538"/>
    <cellStyle name="Note 2 7 2 15" xfId="28539"/>
    <cellStyle name="Note 2 7 2 15 2" xfId="28540"/>
    <cellStyle name="Note 2 7 2 15 3" xfId="28541"/>
    <cellStyle name="Note 2 7 2 15 4" xfId="28542"/>
    <cellStyle name="Note 2 7 2 15 5" xfId="28543"/>
    <cellStyle name="Note 2 7 2 16" xfId="28544"/>
    <cellStyle name="Note 2 7 2 16 2" xfId="28545"/>
    <cellStyle name="Note 2 7 2 16 3" xfId="28546"/>
    <cellStyle name="Note 2 7 2 16 4" xfId="28547"/>
    <cellStyle name="Note 2 7 2 16 5" xfId="28548"/>
    <cellStyle name="Note 2 7 2 17" xfId="28549"/>
    <cellStyle name="Note 2 7 2 17 2" xfId="28550"/>
    <cellStyle name="Note 2 7 2 17 3" xfId="28551"/>
    <cellStyle name="Note 2 7 2 17 4" xfId="28552"/>
    <cellStyle name="Note 2 7 2 17 5" xfId="28553"/>
    <cellStyle name="Note 2 7 2 18" xfId="28554"/>
    <cellStyle name="Note 2 7 2 2" xfId="28555"/>
    <cellStyle name="Note 2 7 2 2 2" xfId="28556"/>
    <cellStyle name="Note 2 7 2 2 2 2" xfId="28557"/>
    <cellStyle name="Note 2 7 2 2 2 3" xfId="28558"/>
    <cellStyle name="Note 2 7 2 2 2 4" xfId="28559"/>
    <cellStyle name="Note 2 7 2 2 2 5" xfId="28560"/>
    <cellStyle name="Note 2 7 2 2 2 6" xfId="28561"/>
    <cellStyle name="Note 2 7 2 2 2 7" xfId="28562"/>
    <cellStyle name="Note 2 7 2 2 3" xfId="28563"/>
    <cellStyle name="Note 2 7 2 2 4" xfId="28564"/>
    <cellStyle name="Note 2 7 2 2 5" xfId="28565"/>
    <cellStyle name="Note 2 7 2 3" xfId="28566"/>
    <cellStyle name="Note 2 7 2 3 2" xfId="28567"/>
    <cellStyle name="Note 2 7 2 3 2 2" xfId="28568"/>
    <cellStyle name="Note 2 7 2 3 2 3" xfId="28569"/>
    <cellStyle name="Note 2 7 2 3 2 4" xfId="28570"/>
    <cellStyle name="Note 2 7 2 3 2 5" xfId="28571"/>
    <cellStyle name="Note 2 7 2 3 2 6" xfId="28572"/>
    <cellStyle name="Note 2 7 2 3 2 7" xfId="28573"/>
    <cellStyle name="Note 2 7 2 3 3" xfId="28574"/>
    <cellStyle name="Note 2 7 2 3 4" xfId="28575"/>
    <cellStyle name="Note 2 7 2 3 5" xfId="28576"/>
    <cellStyle name="Note 2 7 2 4" xfId="28577"/>
    <cellStyle name="Note 2 7 2 4 2" xfId="28578"/>
    <cellStyle name="Note 2 7 2 4 2 2" xfId="28579"/>
    <cellStyle name="Note 2 7 2 4 2 3" xfId="28580"/>
    <cellStyle name="Note 2 7 2 4 2 4" xfId="28581"/>
    <cellStyle name="Note 2 7 2 4 2 5" xfId="28582"/>
    <cellStyle name="Note 2 7 2 4 2 6" xfId="28583"/>
    <cellStyle name="Note 2 7 2 4 2 7" xfId="28584"/>
    <cellStyle name="Note 2 7 2 4 3" xfId="28585"/>
    <cellStyle name="Note 2 7 2 4 4" xfId="28586"/>
    <cellStyle name="Note 2 7 2 4 5" xfId="28587"/>
    <cellStyle name="Note 2 7 2 5" xfId="28588"/>
    <cellStyle name="Note 2 7 2 5 2" xfId="28589"/>
    <cellStyle name="Note 2 7 2 5 3" xfId="28590"/>
    <cellStyle name="Note 2 7 2 5 4" xfId="28591"/>
    <cellStyle name="Note 2 7 2 5 5" xfId="28592"/>
    <cellStyle name="Note 2 7 2 5 6" xfId="28593"/>
    <cellStyle name="Note 2 7 2 5 7" xfId="28594"/>
    <cellStyle name="Note 2 7 2 5 8" xfId="28595"/>
    <cellStyle name="Note 2 7 2 6" xfId="28596"/>
    <cellStyle name="Note 2 7 2 6 2" xfId="28597"/>
    <cellStyle name="Note 2 7 2 6 3" xfId="28598"/>
    <cellStyle name="Note 2 7 2 6 4" xfId="28599"/>
    <cellStyle name="Note 2 7 2 6 5" xfId="28600"/>
    <cellStyle name="Note 2 7 2 6 6" xfId="28601"/>
    <cellStyle name="Note 2 7 2 6 7" xfId="28602"/>
    <cellStyle name="Note 2 7 2 7" xfId="28603"/>
    <cellStyle name="Note 2 7 2 7 2" xfId="28604"/>
    <cellStyle name="Note 2 7 2 7 3" xfId="28605"/>
    <cellStyle name="Note 2 7 2 7 4" xfId="28606"/>
    <cellStyle name="Note 2 7 2 7 5" xfId="28607"/>
    <cellStyle name="Note 2 7 2 8" xfId="28608"/>
    <cellStyle name="Note 2 7 2 8 2" xfId="28609"/>
    <cellStyle name="Note 2 7 2 8 3" xfId="28610"/>
    <cellStyle name="Note 2 7 2 8 4" xfId="28611"/>
    <cellStyle name="Note 2 7 2 8 5" xfId="28612"/>
    <cellStyle name="Note 2 7 2 9" xfId="28613"/>
    <cellStyle name="Note 2 7 2 9 2" xfId="28614"/>
    <cellStyle name="Note 2 7 2 9 3" xfId="28615"/>
    <cellStyle name="Note 2 7 2 9 4" xfId="28616"/>
    <cellStyle name="Note 2 7 2 9 5" xfId="28617"/>
    <cellStyle name="Note 2 7 3" xfId="28618"/>
    <cellStyle name="Note 2 7 3 10" xfId="28619"/>
    <cellStyle name="Note 2 7 3 2" xfId="28620"/>
    <cellStyle name="Note 2 7 3 2 2" xfId="28621"/>
    <cellStyle name="Note 2 7 3 2 2 2" xfId="28622"/>
    <cellStyle name="Note 2 7 3 2 2 3" xfId="28623"/>
    <cellStyle name="Note 2 7 3 2 2 4" xfId="28624"/>
    <cellStyle name="Note 2 7 3 2 2 5" xfId="28625"/>
    <cellStyle name="Note 2 7 3 2 2 6" xfId="28626"/>
    <cellStyle name="Note 2 7 3 2 2 7" xfId="28627"/>
    <cellStyle name="Note 2 7 3 2 3" xfId="28628"/>
    <cellStyle name="Note 2 7 3 2 4" xfId="28629"/>
    <cellStyle name="Note 2 7 3 3" xfId="28630"/>
    <cellStyle name="Note 2 7 3 3 2" xfId="28631"/>
    <cellStyle name="Note 2 7 3 3 2 2" xfId="28632"/>
    <cellStyle name="Note 2 7 3 3 2 3" xfId="28633"/>
    <cellStyle name="Note 2 7 3 3 2 4" xfId="28634"/>
    <cellStyle name="Note 2 7 3 3 2 5" xfId="28635"/>
    <cellStyle name="Note 2 7 3 3 2 6" xfId="28636"/>
    <cellStyle name="Note 2 7 3 3 2 7" xfId="28637"/>
    <cellStyle name="Note 2 7 3 3 3" xfId="28638"/>
    <cellStyle name="Note 2 7 3 3 4" xfId="28639"/>
    <cellStyle name="Note 2 7 3 4" xfId="28640"/>
    <cellStyle name="Note 2 7 3 4 2" xfId="28641"/>
    <cellStyle name="Note 2 7 3 4 2 2" xfId="28642"/>
    <cellStyle name="Note 2 7 3 4 2 3" xfId="28643"/>
    <cellStyle name="Note 2 7 3 4 2 4" xfId="28644"/>
    <cellStyle name="Note 2 7 3 4 2 5" xfId="28645"/>
    <cellStyle name="Note 2 7 3 4 2 6" xfId="28646"/>
    <cellStyle name="Note 2 7 3 4 2 7" xfId="28647"/>
    <cellStyle name="Note 2 7 3 4 3" xfId="28648"/>
    <cellStyle name="Note 2 7 3 4 4" xfId="28649"/>
    <cellStyle name="Note 2 7 3 5" xfId="28650"/>
    <cellStyle name="Note 2 7 3 5 2" xfId="28651"/>
    <cellStyle name="Note 2 7 3 5 3" xfId="28652"/>
    <cellStyle name="Note 2 7 3 5 4" xfId="28653"/>
    <cellStyle name="Note 2 7 3 5 5" xfId="28654"/>
    <cellStyle name="Note 2 7 3 5 6" xfId="28655"/>
    <cellStyle name="Note 2 7 3 5 7" xfId="28656"/>
    <cellStyle name="Note 2 7 3 5 8" xfId="28657"/>
    <cellStyle name="Note 2 7 3 6" xfId="28658"/>
    <cellStyle name="Note 2 7 3 6 2" xfId="28659"/>
    <cellStyle name="Note 2 7 3 6 3" xfId="28660"/>
    <cellStyle name="Note 2 7 3 6 4" xfId="28661"/>
    <cellStyle name="Note 2 7 3 6 5" xfId="28662"/>
    <cellStyle name="Note 2 7 3 6 6" xfId="28663"/>
    <cellStyle name="Note 2 7 3 6 7" xfId="28664"/>
    <cellStyle name="Note 2 7 3 7" xfId="28665"/>
    <cellStyle name="Note 2 7 3 8" xfId="28666"/>
    <cellStyle name="Note 2 7 3 9" xfId="28667"/>
    <cellStyle name="Note 2 7 4" xfId="28668"/>
    <cellStyle name="Note 2 7 4 2" xfId="28669"/>
    <cellStyle name="Note 2 7 4 2 2" xfId="28670"/>
    <cellStyle name="Note 2 7 4 2 3" xfId="28671"/>
    <cellStyle name="Note 2 7 4 2 4" xfId="28672"/>
    <cellStyle name="Note 2 7 4 2 5" xfId="28673"/>
    <cellStyle name="Note 2 7 4 2 6" xfId="28674"/>
    <cellStyle name="Note 2 7 4 2 7" xfId="28675"/>
    <cellStyle name="Note 2 7 4 3" xfId="28676"/>
    <cellStyle name="Note 2 7 4 4" xfId="28677"/>
    <cellStyle name="Note 2 7 4 5" xfId="28678"/>
    <cellStyle name="Note 2 7 5" xfId="28679"/>
    <cellStyle name="Note 2 7 5 2" xfId="28680"/>
    <cellStyle name="Note 2 7 5 2 2" xfId="28681"/>
    <cellStyle name="Note 2 7 5 2 3" xfId="28682"/>
    <cellStyle name="Note 2 7 5 2 4" xfId="28683"/>
    <cellStyle name="Note 2 7 5 2 5" xfId="28684"/>
    <cellStyle name="Note 2 7 5 2 6" xfId="28685"/>
    <cellStyle name="Note 2 7 5 2 7" xfId="28686"/>
    <cellStyle name="Note 2 7 5 3" xfId="28687"/>
    <cellStyle name="Note 2 7 5 4" xfId="28688"/>
    <cellStyle name="Note 2 7 5 5" xfId="28689"/>
    <cellStyle name="Note 2 7 6" xfId="28690"/>
    <cellStyle name="Note 2 7 6 2" xfId="28691"/>
    <cellStyle name="Note 2 7 6 2 2" xfId="28692"/>
    <cellStyle name="Note 2 7 6 2 3" xfId="28693"/>
    <cellStyle name="Note 2 7 6 2 4" xfId="28694"/>
    <cellStyle name="Note 2 7 6 2 5" xfId="28695"/>
    <cellStyle name="Note 2 7 6 2 6" xfId="28696"/>
    <cellStyle name="Note 2 7 6 2 7" xfId="28697"/>
    <cellStyle name="Note 2 7 6 3" xfId="28698"/>
    <cellStyle name="Note 2 7 6 4" xfId="28699"/>
    <cellStyle name="Note 2 7 6 5" xfId="28700"/>
    <cellStyle name="Note 2 7 7" xfId="28701"/>
    <cellStyle name="Note 2 7 7 2" xfId="28702"/>
    <cellStyle name="Note 2 7 7 2 2" xfId="28703"/>
    <cellStyle name="Note 2 7 7 2 3" xfId="28704"/>
    <cellStyle name="Note 2 7 7 2 4" xfId="28705"/>
    <cellStyle name="Note 2 7 7 2 5" xfId="28706"/>
    <cellStyle name="Note 2 7 7 2 6" xfId="28707"/>
    <cellStyle name="Note 2 7 7 2 7" xfId="28708"/>
    <cellStyle name="Note 2 7 7 3" xfId="28709"/>
    <cellStyle name="Note 2 7 7 4" xfId="28710"/>
    <cellStyle name="Note 2 7 7 5" xfId="28711"/>
    <cellStyle name="Note 2 7 8" xfId="28712"/>
    <cellStyle name="Note 2 7 8 2" xfId="28713"/>
    <cellStyle name="Note 2 7 8 3" xfId="28714"/>
    <cellStyle name="Note 2 7 8 4" xfId="28715"/>
    <cellStyle name="Note 2 7 8 5" xfId="28716"/>
    <cellStyle name="Note 2 7 8 6" xfId="28717"/>
    <cellStyle name="Note 2 7 8 7" xfId="28718"/>
    <cellStyle name="Note 2 7 8 8" xfId="28719"/>
    <cellStyle name="Note 2 7 9" xfId="28720"/>
    <cellStyle name="Note 2 7 9 2" xfId="28721"/>
    <cellStyle name="Note 2 7 9 3" xfId="28722"/>
    <cellStyle name="Note 2 7 9 4" xfId="28723"/>
    <cellStyle name="Note 2 7 9 5" xfId="28724"/>
    <cellStyle name="Note 2 7 9 6" xfId="28725"/>
    <cellStyle name="Note 2 7 9 7" xfId="28726"/>
    <cellStyle name="Note 2 8" xfId="28727"/>
    <cellStyle name="Note 2 8 10" xfId="28728"/>
    <cellStyle name="Note 2 8 10 2" xfId="28729"/>
    <cellStyle name="Note 2 8 10 3" xfId="28730"/>
    <cellStyle name="Note 2 8 10 4" xfId="28731"/>
    <cellStyle name="Note 2 8 10 5" xfId="28732"/>
    <cellStyle name="Note 2 8 11" xfId="28733"/>
    <cellStyle name="Note 2 8 11 2" xfId="28734"/>
    <cellStyle name="Note 2 8 11 3" xfId="28735"/>
    <cellStyle name="Note 2 8 11 4" xfId="28736"/>
    <cellStyle name="Note 2 8 11 5" xfId="28737"/>
    <cellStyle name="Note 2 8 12" xfId="28738"/>
    <cellStyle name="Note 2 8 12 2" xfId="28739"/>
    <cellStyle name="Note 2 8 12 3" xfId="28740"/>
    <cellStyle name="Note 2 8 12 4" xfId="28741"/>
    <cellStyle name="Note 2 8 12 5" xfId="28742"/>
    <cellStyle name="Note 2 8 13" xfId="28743"/>
    <cellStyle name="Note 2 8 13 2" xfId="28744"/>
    <cellStyle name="Note 2 8 13 3" xfId="28745"/>
    <cellStyle name="Note 2 8 13 4" xfId="28746"/>
    <cellStyle name="Note 2 8 13 5" xfId="28747"/>
    <cellStyle name="Note 2 8 14" xfId="28748"/>
    <cellStyle name="Note 2 8 14 2" xfId="28749"/>
    <cellStyle name="Note 2 8 14 3" xfId="28750"/>
    <cellStyle name="Note 2 8 14 4" xfId="28751"/>
    <cellStyle name="Note 2 8 14 5" xfId="28752"/>
    <cellStyle name="Note 2 8 15" xfId="28753"/>
    <cellStyle name="Note 2 8 15 2" xfId="28754"/>
    <cellStyle name="Note 2 8 15 3" xfId="28755"/>
    <cellStyle name="Note 2 8 15 4" xfId="28756"/>
    <cellStyle name="Note 2 8 15 5" xfId="28757"/>
    <cellStyle name="Note 2 8 16" xfId="28758"/>
    <cellStyle name="Note 2 8 16 2" xfId="28759"/>
    <cellStyle name="Note 2 8 16 3" xfId="28760"/>
    <cellStyle name="Note 2 8 16 4" xfId="28761"/>
    <cellStyle name="Note 2 8 16 5" xfId="28762"/>
    <cellStyle name="Note 2 8 17" xfId="28763"/>
    <cellStyle name="Note 2 8 17 2" xfId="28764"/>
    <cellStyle name="Note 2 8 17 3" xfId="28765"/>
    <cellStyle name="Note 2 8 17 4" xfId="28766"/>
    <cellStyle name="Note 2 8 17 5" xfId="28767"/>
    <cellStyle name="Note 2 8 18" xfId="28768"/>
    <cellStyle name="Note 2 8 2" xfId="28769"/>
    <cellStyle name="Note 2 8 2 10" xfId="28770"/>
    <cellStyle name="Note 2 8 2 10 2" xfId="28771"/>
    <cellStyle name="Note 2 8 2 10 3" xfId="28772"/>
    <cellStyle name="Note 2 8 2 10 4" xfId="28773"/>
    <cellStyle name="Note 2 8 2 10 5" xfId="28774"/>
    <cellStyle name="Note 2 8 2 11" xfId="28775"/>
    <cellStyle name="Note 2 8 2 11 2" xfId="28776"/>
    <cellStyle name="Note 2 8 2 11 3" xfId="28777"/>
    <cellStyle name="Note 2 8 2 11 4" xfId="28778"/>
    <cellStyle name="Note 2 8 2 11 5" xfId="28779"/>
    <cellStyle name="Note 2 8 2 12" xfId="28780"/>
    <cellStyle name="Note 2 8 2 12 2" xfId="28781"/>
    <cellStyle name="Note 2 8 2 12 3" xfId="28782"/>
    <cellStyle name="Note 2 8 2 12 4" xfId="28783"/>
    <cellStyle name="Note 2 8 2 12 5" xfId="28784"/>
    <cellStyle name="Note 2 8 2 13" xfId="28785"/>
    <cellStyle name="Note 2 8 2 13 2" xfId="28786"/>
    <cellStyle name="Note 2 8 2 13 3" xfId="28787"/>
    <cellStyle name="Note 2 8 2 13 4" xfId="28788"/>
    <cellStyle name="Note 2 8 2 13 5" xfId="28789"/>
    <cellStyle name="Note 2 8 2 14" xfId="28790"/>
    <cellStyle name="Note 2 8 2 14 2" xfId="28791"/>
    <cellStyle name="Note 2 8 2 14 3" xfId="28792"/>
    <cellStyle name="Note 2 8 2 14 4" xfId="28793"/>
    <cellStyle name="Note 2 8 2 14 5" xfId="28794"/>
    <cellStyle name="Note 2 8 2 15" xfId="28795"/>
    <cellStyle name="Note 2 8 2 15 2" xfId="28796"/>
    <cellStyle name="Note 2 8 2 15 3" xfId="28797"/>
    <cellStyle name="Note 2 8 2 15 4" xfId="28798"/>
    <cellStyle name="Note 2 8 2 15 5" xfId="28799"/>
    <cellStyle name="Note 2 8 2 16" xfId="28800"/>
    <cellStyle name="Note 2 8 2 16 2" xfId="28801"/>
    <cellStyle name="Note 2 8 2 16 3" xfId="28802"/>
    <cellStyle name="Note 2 8 2 16 4" xfId="28803"/>
    <cellStyle name="Note 2 8 2 16 5" xfId="28804"/>
    <cellStyle name="Note 2 8 2 17" xfId="28805"/>
    <cellStyle name="Note 2 8 2 17 2" xfId="28806"/>
    <cellStyle name="Note 2 8 2 17 3" xfId="28807"/>
    <cellStyle name="Note 2 8 2 17 4" xfId="28808"/>
    <cellStyle name="Note 2 8 2 17 5" xfId="28809"/>
    <cellStyle name="Note 2 8 2 18" xfId="28810"/>
    <cellStyle name="Note 2 8 2 2" xfId="28811"/>
    <cellStyle name="Note 2 8 2 2 2" xfId="28812"/>
    <cellStyle name="Note 2 8 2 2 2 2" xfId="28813"/>
    <cellStyle name="Note 2 8 2 2 2 3" xfId="28814"/>
    <cellStyle name="Note 2 8 2 2 2 4" xfId="28815"/>
    <cellStyle name="Note 2 8 2 2 2 5" xfId="28816"/>
    <cellStyle name="Note 2 8 2 2 2 6" xfId="28817"/>
    <cellStyle name="Note 2 8 2 2 2 7" xfId="28818"/>
    <cellStyle name="Note 2 8 2 2 3" xfId="28819"/>
    <cellStyle name="Note 2 8 2 2 4" xfId="28820"/>
    <cellStyle name="Note 2 8 2 2 5" xfId="28821"/>
    <cellStyle name="Note 2 8 2 3" xfId="28822"/>
    <cellStyle name="Note 2 8 2 3 2" xfId="28823"/>
    <cellStyle name="Note 2 8 2 3 2 2" xfId="28824"/>
    <cellStyle name="Note 2 8 2 3 2 3" xfId="28825"/>
    <cellStyle name="Note 2 8 2 3 2 4" xfId="28826"/>
    <cellStyle name="Note 2 8 2 3 2 5" xfId="28827"/>
    <cellStyle name="Note 2 8 2 3 2 6" xfId="28828"/>
    <cellStyle name="Note 2 8 2 3 2 7" xfId="28829"/>
    <cellStyle name="Note 2 8 2 3 3" xfId="28830"/>
    <cellStyle name="Note 2 8 2 3 4" xfId="28831"/>
    <cellStyle name="Note 2 8 2 3 5" xfId="28832"/>
    <cellStyle name="Note 2 8 2 4" xfId="28833"/>
    <cellStyle name="Note 2 8 2 4 2" xfId="28834"/>
    <cellStyle name="Note 2 8 2 4 2 2" xfId="28835"/>
    <cellStyle name="Note 2 8 2 4 2 3" xfId="28836"/>
    <cellStyle name="Note 2 8 2 4 2 4" xfId="28837"/>
    <cellStyle name="Note 2 8 2 4 2 5" xfId="28838"/>
    <cellStyle name="Note 2 8 2 4 2 6" xfId="28839"/>
    <cellStyle name="Note 2 8 2 4 2 7" xfId="28840"/>
    <cellStyle name="Note 2 8 2 4 3" xfId="28841"/>
    <cellStyle name="Note 2 8 2 4 4" xfId="28842"/>
    <cellStyle name="Note 2 8 2 4 5" xfId="28843"/>
    <cellStyle name="Note 2 8 2 5" xfId="28844"/>
    <cellStyle name="Note 2 8 2 5 2" xfId="28845"/>
    <cellStyle name="Note 2 8 2 5 3" xfId="28846"/>
    <cellStyle name="Note 2 8 2 5 4" xfId="28847"/>
    <cellStyle name="Note 2 8 2 5 5" xfId="28848"/>
    <cellStyle name="Note 2 8 2 5 6" xfId="28849"/>
    <cellStyle name="Note 2 8 2 5 7" xfId="28850"/>
    <cellStyle name="Note 2 8 2 5 8" xfId="28851"/>
    <cellStyle name="Note 2 8 2 6" xfId="28852"/>
    <cellStyle name="Note 2 8 2 6 2" xfId="28853"/>
    <cellStyle name="Note 2 8 2 6 3" xfId="28854"/>
    <cellStyle name="Note 2 8 2 6 4" xfId="28855"/>
    <cellStyle name="Note 2 8 2 6 5" xfId="28856"/>
    <cellStyle name="Note 2 8 2 6 6" xfId="28857"/>
    <cellStyle name="Note 2 8 2 6 7" xfId="28858"/>
    <cellStyle name="Note 2 8 2 7" xfId="28859"/>
    <cellStyle name="Note 2 8 2 7 2" xfId="28860"/>
    <cellStyle name="Note 2 8 2 7 3" xfId="28861"/>
    <cellStyle name="Note 2 8 2 7 4" xfId="28862"/>
    <cellStyle name="Note 2 8 2 7 5" xfId="28863"/>
    <cellStyle name="Note 2 8 2 8" xfId="28864"/>
    <cellStyle name="Note 2 8 2 8 2" xfId="28865"/>
    <cellStyle name="Note 2 8 2 8 3" xfId="28866"/>
    <cellStyle name="Note 2 8 2 8 4" xfId="28867"/>
    <cellStyle name="Note 2 8 2 8 5" xfId="28868"/>
    <cellStyle name="Note 2 8 2 9" xfId="28869"/>
    <cellStyle name="Note 2 8 2 9 2" xfId="28870"/>
    <cellStyle name="Note 2 8 2 9 3" xfId="28871"/>
    <cellStyle name="Note 2 8 2 9 4" xfId="28872"/>
    <cellStyle name="Note 2 8 2 9 5" xfId="28873"/>
    <cellStyle name="Note 2 8 3" xfId="28874"/>
    <cellStyle name="Note 2 8 3 10" xfId="28875"/>
    <cellStyle name="Note 2 8 3 2" xfId="28876"/>
    <cellStyle name="Note 2 8 3 2 2" xfId="28877"/>
    <cellStyle name="Note 2 8 3 2 2 2" xfId="28878"/>
    <cellStyle name="Note 2 8 3 2 2 3" xfId="28879"/>
    <cellStyle name="Note 2 8 3 2 2 4" xfId="28880"/>
    <cellStyle name="Note 2 8 3 2 2 5" xfId="28881"/>
    <cellStyle name="Note 2 8 3 2 2 6" xfId="28882"/>
    <cellStyle name="Note 2 8 3 2 2 7" xfId="28883"/>
    <cellStyle name="Note 2 8 3 2 3" xfId="28884"/>
    <cellStyle name="Note 2 8 3 2 4" xfId="28885"/>
    <cellStyle name="Note 2 8 3 3" xfId="28886"/>
    <cellStyle name="Note 2 8 3 3 2" xfId="28887"/>
    <cellStyle name="Note 2 8 3 3 2 2" xfId="28888"/>
    <cellStyle name="Note 2 8 3 3 2 3" xfId="28889"/>
    <cellStyle name="Note 2 8 3 3 2 4" xfId="28890"/>
    <cellStyle name="Note 2 8 3 3 2 5" xfId="28891"/>
    <cellStyle name="Note 2 8 3 3 2 6" xfId="28892"/>
    <cellStyle name="Note 2 8 3 3 2 7" xfId="28893"/>
    <cellStyle name="Note 2 8 3 3 3" xfId="28894"/>
    <cellStyle name="Note 2 8 3 3 4" xfId="28895"/>
    <cellStyle name="Note 2 8 3 4" xfId="28896"/>
    <cellStyle name="Note 2 8 3 4 2" xfId="28897"/>
    <cellStyle name="Note 2 8 3 4 2 2" xfId="28898"/>
    <cellStyle name="Note 2 8 3 4 2 3" xfId="28899"/>
    <cellStyle name="Note 2 8 3 4 2 4" xfId="28900"/>
    <cellStyle name="Note 2 8 3 4 2 5" xfId="28901"/>
    <cellStyle name="Note 2 8 3 4 2 6" xfId="28902"/>
    <cellStyle name="Note 2 8 3 4 2 7" xfId="28903"/>
    <cellStyle name="Note 2 8 3 4 3" xfId="28904"/>
    <cellStyle name="Note 2 8 3 4 4" xfId="28905"/>
    <cellStyle name="Note 2 8 3 5" xfId="28906"/>
    <cellStyle name="Note 2 8 3 5 2" xfId="28907"/>
    <cellStyle name="Note 2 8 3 5 3" xfId="28908"/>
    <cellStyle name="Note 2 8 3 5 4" xfId="28909"/>
    <cellStyle name="Note 2 8 3 5 5" xfId="28910"/>
    <cellStyle name="Note 2 8 3 5 6" xfId="28911"/>
    <cellStyle name="Note 2 8 3 5 7" xfId="28912"/>
    <cellStyle name="Note 2 8 3 5 8" xfId="28913"/>
    <cellStyle name="Note 2 8 3 6" xfId="28914"/>
    <cellStyle name="Note 2 8 3 6 2" xfId="28915"/>
    <cellStyle name="Note 2 8 3 6 3" xfId="28916"/>
    <cellStyle name="Note 2 8 3 6 4" xfId="28917"/>
    <cellStyle name="Note 2 8 3 6 5" xfId="28918"/>
    <cellStyle name="Note 2 8 3 6 6" xfId="28919"/>
    <cellStyle name="Note 2 8 3 6 7" xfId="28920"/>
    <cellStyle name="Note 2 8 3 7" xfId="28921"/>
    <cellStyle name="Note 2 8 3 8" xfId="28922"/>
    <cellStyle name="Note 2 8 3 9" xfId="28923"/>
    <cellStyle name="Note 2 8 4" xfId="28924"/>
    <cellStyle name="Note 2 8 4 2" xfId="28925"/>
    <cellStyle name="Note 2 8 4 2 2" xfId="28926"/>
    <cellStyle name="Note 2 8 4 2 3" xfId="28927"/>
    <cellStyle name="Note 2 8 4 2 4" xfId="28928"/>
    <cellStyle name="Note 2 8 4 2 5" xfId="28929"/>
    <cellStyle name="Note 2 8 4 2 6" xfId="28930"/>
    <cellStyle name="Note 2 8 4 2 7" xfId="28931"/>
    <cellStyle name="Note 2 8 4 3" xfId="28932"/>
    <cellStyle name="Note 2 8 4 4" xfId="28933"/>
    <cellStyle name="Note 2 8 4 5" xfId="28934"/>
    <cellStyle name="Note 2 8 5" xfId="28935"/>
    <cellStyle name="Note 2 8 5 2" xfId="28936"/>
    <cellStyle name="Note 2 8 5 2 2" xfId="28937"/>
    <cellStyle name="Note 2 8 5 2 3" xfId="28938"/>
    <cellStyle name="Note 2 8 5 2 4" xfId="28939"/>
    <cellStyle name="Note 2 8 5 2 5" xfId="28940"/>
    <cellStyle name="Note 2 8 5 2 6" xfId="28941"/>
    <cellStyle name="Note 2 8 5 2 7" xfId="28942"/>
    <cellStyle name="Note 2 8 5 3" xfId="28943"/>
    <cellStyle name="Note 2 8 5 4" xfId="28944"/>
    <cellStyle name="Note 2 8 5 5" xfId="28945"/>
    <cellStyle name="Note 2 8 6" xfId="28946"/>
    <cellStyle name="Note 2 8 6 2" xfId="28947"/>
    <cellStyle name="Note 2 8 6 2 2" xfId="28948"/>
    <cellStyle name="Note 2 8 6 2 3" xfId="28949"/>
    <cellStyle name="Note 2 8 6 2 4" xfId="28950"/>
    <cellStyle name="Note 2 8 6 2 5" xfId="28951"/>
    <cellStyle name="Note 2 8 6 2 6" xfId="28952"/>
    <cellStyle name="Note 2 8 6 2 7" xfId="28953"/>
    <cellStyle name="Note 2 8 6 3" xfId="28954"/>
    <cellStyle name="Note 2 8 6 4" xfId="28955"/>
    <cellStyle name="Note 2 8 6 5" xfId="28956"/>
    <cellStyle name="Note 2 8 7" xfId="28957"/>
    <cellStyle name="Note 2 8 7 2" xfId="28958"/>
    <cellStyle name="Note 2 8 7 2 2" xfId="28959"/>
    <cellStyle name="Note 2 8 7 2 3" xfId="28960"/>
    <cellStyle name="Note 2 8 7 2 4" xfId="28961"/>
    <cellStyle name="Note 2 8 7 2 5" xfId="28962"/>
    <cellStyle name="Note 2 8 7 2 6" xfId="28963"/>
    <cellStyle name="Note 2 8 7 2 7" xfId="28964"/>
    <cellStyle name="Note 2 8 7 3" xfId="28965"/>
    <cellStyle name="Note 2 8 7 4" xfId="28966"/>
    <cellStyle name="Note 2 8 7 5" xfId="28967"/>
    <cellStyle name="Note 2 8 8" xfId="28968"/>
    <cellStyle name="Note 2 8 8 2" xfId="28969"/>
    <cellStyle name="Note 2 8 8 3" xfId="28970"/>
    <cellStyle name="Note 2 8 8 4" xfId="28971"/>
    <cellStyle name="Note 2 8 8 5" xfId="28972"/>
    <cellStyle name="Note 2 8 8 6" xfId="28973"/>
    <cellStyle name="Note 2 8 8 7" xfId="28974"/>
    <cellStyle name="Note 2 8 8 8" xfId="28975"/>
    <cellStyle name="Note 2 8 9" xfId="28976"/>
    <cellStyle name="Note 2 8 9 2" xfId="28977"/>
    <cellStyle name="Note 2 8 9 3" xfId="28978"/>
    <cellStyle name="Note 2 8 9 4" xfId="28979"/>
    <cellStyle name="Note 2 8 9 5" xfId="28980"/>
    <cellStyle name="Note 2 8 9 6" xfId="28981"/>
    <cellStyle name="Note 2 8 9 7" xfId="28982"/>
    <cellStyle name="Note 2 9" xfId="28983"/>
    <cellStyle name="Note 2 9 10" xfId="28984"/>
    <cellStyle name="Note 2 9 10 2" xfId="28985"/>
    <cellStyle name="Note 2 9 10 3" xfId="28986"/>
    <cellStyle name="Note 2 9 10 4" xfId="28987"/>
    <cellStyle name="Note 2 9 10 5" xfId="28988"/>
    <cellStyle name="Note 2 9 11" xfId="28989"/>
    <cellStyle name="Note 2 9 11 2" xfId="28990"/>
    <cellStyle name="Note 2 9 11 3" xfId="28991"/>
    <cellStyle name="Note 2 9 11 4" xfId="28992"/>
    <cellStyle name="Note 2 9 11 5" xfId="28993"/>
    <cellStyle name="Note 2 9 12" xfId="28994"/>
    <cellStyle name="Note 2 9 12 2" xfId="28995"/>
    <cellStyle name="Note 2 9 12 3" xfId="28996"/>
    <cellStyle name="Note 2 9 12 4" xfId="28997"/>
    <cellStyle name="Note 2 9 12 5" xfId="28998"/>
    <cellStyle name="Note 2 9 13" xfId="28999"/>
    <cellStyle name="Note 2 9 13 2" xfId="29000"/>
    <cellStyle name="Note 2 9 13 3" xfId="29001"/>
    <cellStyle name="Note 2 9 13 4" xfId="29002"/>
    <cellStyle name="Note 2 9 13 5" xfId="29003"/>
    <cellStyle name="Note 2 9 14" xfId="29004"/>
    <cellStyle name="Note 2 9 14 2" xfId="29005"/>
    <cellStyle name="Note 2 9 14 3" xfId="29006"/>
    <cellStyle name="Note 2 9 14 4" xfId="29007"/>
    <cellStyle name="Note 2 9 14 5" xfId="29008"/>
    <cellStyle name="Note 2 9 15" xfId="29009"/>
    <cellStyle name="Note 2 9 15 2" xfId="29010"/>
    <cellStyle name="Note 2 9 15 3" xfId="29011"/>
    <cellStyle name="Note 2 9 15 4" xfId="29012"/>
    <cellStyle name="Note 2 9 15 5" xfId="29013"/>
    <cellStyle name="Note 2 9 16" xfId="29014"/>
    <cellStyle name="Note 2 9 16 2" xfId="29015"/>
    <cellStyle name="Note 2 9 16 3" xfId="29016"/>
    <cellStyle name="Note 2 9 16 4" xfId="29017"/>
    <cellStyle name="Note 2 9 16 5" xfId="29018"/>
    <cellStyle name="Note 2 9 17" xfId="29019"/>
    <cellStyle name="Note 2 9 17 2" xfId="29020"/>
    <cellStyle name="Note 2 9 17 3" xfId="29021"/>
    <cellStyle name="Note 2 9 17 4" xfId="29022"/>
    <cellStyle name="Note 2 9 17 5" xfId="29023"/>
    <cellStyle name="Note 2 9 18" xfId="29024"/>
    <cellStyle name="Note 2 9 2" xfId="29025"/>
    <cellStyle name="Note 2 9 2 2" xfId="29026"/>
    <cellStyle name="Note 2 9 2 2 2" xfId="29027"/>
    <cellStyle name="Note 2 9 2 2 3" xfId="29028"/>
    <cellStyle name="Note 2 9 2 2 4" xfId="29029"/>
    <cellStyle name="Note 2 9 2 2 5" xfId="29030"/>
    <cellStyle name="Note 2 9 2 2 6" xfId="29031"/>
    <cellStyle name="Note 2 9 2 2 7" xfId="29032"/>
    <cellStyle name="Note 2 9 2 3" xfId="29033"/>
    <cellStyle name="Note 2 9 2 4" xfId="29034"/>
    <cellStyle name="Note 2 9 2 5" xfId="29035"/>
    <cellStyle name="Note 2 9 3" xfId="29036"/>
    <cellStyle name="Note 2 9 3 2" xfId="29037"/>
    <cellStyle name="Note 2 9 3 2 2" xfId="29038"/>
    <cellStyle name="Note 2 9 3 2 3" xfId="29039"/>
    <cellStyle name="Note 2 9 3 2 4" xfId="29040"/>
    <cellStyle name="Note 2 9 3 2 5" xfId="29041"/>
    <cellStyle name="Note 2 9 3 2 6" xfId="29042"/>
    <cellStyle name="Note 2 9 3 2 7" xfId="29043"/>
    <cellStyle name="Note 2 9 3 3" xfId="29044"/>
    <cellStyle name="Note 2 9 3 4" xfId="29045"/>
    <cellStyle name="Note 2 9 3 5" xfId="29046"/>
    <cellStyle name="Note 2 9 4" xfId="29047"/>
    <cellStyle name="Note 2 9 4 2" xfId="29048"/>
    <cellStyle name="Note 2 9 4 2 2" xfId="29049"/>
    <cellStyle name="Note 2 9 4 2 3" xfId="29050"/>
    <cellStyle name="Note 2 9 4 2 4" xfId="29051"/>
    <cellStyle name="Note 2 9 4 2 5" xfId="29052"/>
    <cellStyle name="Note 2 9 4 2 6" xfId="29053"/>
    <cellStyle name="Note 2 9 4 2 7" xfId="29054"/>
    <cellStyle name="Note 2 9 4 3" xfId="29055"/>
    <cellStyle name="Note 2 9 4 4" xfId="29056"/>
    <cellStyle name="Note 2 9 4 5" xfId="29057"/>
    <cellStyle name="Note 2 9 5" xfId="29058"/>
    <cellStyle name="Note 2 9 5 2" xfId="29059"/>
    <cellStyle name="Note 2 9 5 3" xfId="29060"/>
    <cellStyle name="Note 2 9 5 4" xfId="29061"/>
    <cellStyle name="Note 2 9 5 5" xfId="29062"/>
    <cellStyle name="Note 2 9 5 6" xfId="29063"/>
    <cellStyle name="Note 2 9 5 7" xfId="29064"/>
    <cellStyle name="Note 2 9 5 8" xfId="29065"/>
    <cellStyle name="Note 2 9 6" xfId="29066"/>
    <cellStyle name="Note 2 9 6 2" xfId="29067"/>
    <cellStyle name="Note 2 9 6 3" xfId="29068"/>
    <cellStyle name="Note 2 9 6 4" xfId="29069"/>
    <cellStyle name="Note 2 9 6 5" xfId="29070"/>
    <cellStyle name="Note 2 9 6 6" xfId="29071"/>
    <cellStyle name="Note 2 9 6 7" xfId="29072"/>
    <cellStyle name="Note 2 9 7" xfId="29073"/>
    <cellStyle name="Note 2 9 7 2" xfId="29074"/>
    <cellStyle name="Note 2 9 7 3" xfId="29075"/>
    <cellStyle name="Note 2 9 7 4" xfId="29076"/>
    <cellStyle name="Note 2 9 7 5" xfId="29077"/>
    <cellStyle name="Note 2 9 8" xfId="29078"/>
    <cellStyle name="Note 2 9 8 2" xfId="29079"/>
    <cellStyle name="Note 2 9 8 3" xfId="29080"/>
    <cellStyle name="Note 2 9 8 4" xfId="29081"/>
    <cellStyle name="Note 2 9 8 5" xfId="29082"/>
    <cellStyle name="Note 2 9 9" xfId="29083"/>
    <cellStyle name="Note 2 9 9 2" xfId="29084"/>
    <cellStyle name="Note 2 9 9 3" xfId="29085"/>
    <cellStyle name="Note 2 9 9 4" xfId="29086"/>
    <cellStyle name="Note 2 9 9 5" xfId="29087"/>
    <cellStyle name="Note 3" xfId="29088"/>
    <cellStyle name="Note 3 10" xfId="29089"/>
    <cellStyle name="Note 3 11" xfId="29090"/>
    <cellStyle name="Note 3 12" xfId="29091"/>
    <cellStyle name="Note 3 13" xfId="29092"/>
    <cellStyle name="Note 3 14" xfId="29093"/>
    <cellStyle name="Note 3 15" xfId="29094"/>
    <cellStyle name="Note 3 16" xfId="29095"/>
    <cellStyle name="Note 3 17" xfId="29096"/>
    <cellStyle name="Note 3 18" xfId="29097"/>
    <cellStyle name="Note 3 2" xfId="29098"/>
    <cellStyle name="Note 3 3" xfId="29099"/>
    <cellStyle name="Note 3 4" xfId="29100"/>
    <cellStyle name="Note 3 5" xfId="29101"/>
    <cellStyle name="Note 3 6" xfId="29102"/>
    <cellStyle name="Note 3 7" xfId="29103"/>
    <cellStyle name="Note 3 8" xfId="29104"/>
    <cellStyle name="Note 3 9" xfId="29105"/>
    <cellStyle name="Note 4" xfId="29106"/>
    <cellStyle name="Note 4 2" xfId="29107"/>
    <cellStyle name="Note 4 3" xfId="29108"/>
    <cellStyle name="Note 4 4" xfId="29109"/>
    <cellStyle name="Note 4 5" xfId="29110"/>
    <cellStyle name="Note 4 6" xfId="29111"/>
    <cellStyle name="Note 4 7" xfId="29112"/>
    <cellStyle name="Note 5" xfId="29113"/>
    <cellStyle name="Note 5 2" xfId="29114"/>
    <cellStyle name="Note 5 3" xfId="29115"/>
    <cellStyle name="Note 5 4" xfId="29116"/>
    <cellStyle name="Note 5 5" xfId="29117"/>
    <cellStyle name="Note 5 6" xfId="29118"/>
    <cellStyle name="Note 5 7" xfId="29119"/>
    <cellStyle name="Note 6" xfId="29120"/>
    <cellStyle name="Note 6 2" xfId="29121"/>
    <cellStyle name="Note 6 3" xfId="29122"/>
    <cellStyle name="Note 6 4" xfId="29123"/>
    <cellStyle name="Note 6 5" xfId="29124"/>
    <cellStyle name="Note 6 6" xfId="29125"/>
    <cellStyle name="Note 6 7" xfId="29126"/>
    <cellStyle name="Note 7" xfId="29127"/>
    <cellStyle name="Note 7 2" xfId="29128"/>
    <cellStyle name="Note 7 3" xfId="29129"/>
    <cellStyle name="Note 7 4" xfId="29130"/>
    <cellStyle name="Note 7 5" xfId="29131"/>
    <cellStyle name="Note 7 6" xfId="29132"/>
    <cellStyle name="Note 7 7" xfId="29133"/>
    <cellStyle name="Note 8" xfId="29134"/>
    <cellStyle name="Note 8 2" xfId="29135"/>
    <cellStyle name="Note 8 3" xfId="29136"/>
    <cellStyle name="Note 8 4" xfId="29137"/>
    <cellStyle name="Note 8 5" xfId="29138"/>
    <cellStyle name="Note 8 6" xfId="29139"/>
    <cellStyle name="Note 8 7" xfId="29140"/>
    <cellStyle name="Note 9" xfId="29141"/>
    <cellStyle name="Notes" xfId="29142"/>
    <cellStyle name="NoUse" xfId="29143"/>
    <cellStyle name="Number" xfId="214"/>
    <cellStyle name="Number [0000]" xfId="215"/>
    <cellStyle name="Number." xfId="29144"/>
    <cellStyle name="Number[0]" xfId="216"/>
    <cellStyle name="Number[00]" xfId="217"/>
    <cellStyle name="Number_6. Ass-Fin" xfId="29145"/>
    <cellStyle name="Numbers 0" xfId="29146"/>
    <cellStyle name="Œ…‹æØ‚è [0.00]_results" xfId="29147"/>
    <cellStyle name="Œ…‹æØ‚è_results" xfId="29148"/>
    <cellStyle name="OffSheet" xfId="29149"/>
    <cellStyle name="OLELink" xfId="29150"/>
    <cellStyle name="Output 2" xfId="218"/>
    <cellStyle name="Output 2 10" xfId="29151"/>
    <cellStyle name="Output 2 10 10" xfId="29152"/>
    <cellStyle name="Output 2 10 10 2" xfId="29153"/>
    <cellStyle name="Output 2 10 10 3" xfId="29154"/>
    <cellStyle name="Output 2 10 10 4" xfId="29155"/>
    <cellStyle name="Output 2 10 10 5" xfId="29156"/>
    <cellStyle name="Output 2 10 11" xfId="29157"/>
    <cellStyle name="Output 2 10 11 2" xfId="29158"/>
    <cellStyle name="Output 2 10 11 3" xfId="29159"/>
    <cellStyle name="Output 2 10 11 4" xfId="29160"/>
    <cellStyle name="Output 2 10 11 5" xfId="29161"/>
    <cellStyle name="Output 2 10 12" xfId="29162"/>
    <cellStyle name="Output 2 10 12 2" xfId="29163"/>
    <cellStyle name="Output 2 10 12 3" xfId="29164"/>
    <cellStyle name="Output 2 10 12 4" xfId="29165"/>
    <cellStyle name="Output 2 10 12 5" xfId="29166"/>
    <cellStyle name="Output 2 10 13" xfId="29167"/>
    <cellStyle name="Output 2 10 13 2" xfId="29168"/>
    <cellStyle name="Output 2 10 13 3" xfId="29169"/>
    <cellStyle name="Output 2 10 13 4" xfId="29170"/>
    <cellStyle name="Output 2 10 13 5" xfId="29171"/>
    <cellStyle name="Output 2 10 14" xfId="29172"/>
    <cellStyle name="Output 2 10 14 2" xfId="29173"/>
    <cellStyle name="Output 2 10 14 3" xfId="29174"/>
    <cellStyle name="Output 2 10 14 4" xfId="29175"/>
    <cellStyle name="Output 2 10 14 5" xfId="29176"/>
    <cellStyle name="Output 2 10 15" xfId="29177"/>
    <cellStyle name="Output 2 10 15 2" xfId="29178"/>
    <cellStyle name="Output 2 10 15 3" xfId="29179"/>
    <cellStyle name="Output 2 10 15 4" xfId="29180"/>
    <cellStyle name="Output 2 10 15 5" xfId="29181"/>
    <cellStyle name="Output 2 10 16" xfId="29182"/>
    <cellStyle name="Output 2 10 16 2" xfId="29183"/>
    <cellStyle name="Output 2 10 16 3" xfId="29184"/>
    <cellStyle name="Output 2 10 16 4" xfId="29185"/>
    <cellStyle name="Output 2 10 16 5" xfId="29186"/>
    <cellStyle name="Output 2 10 17" xfId="29187"/>
    <cellStyle name="Output 2 10 17 2" xfId="29188"/>
    <cellStyle name="Output 2 10 17 3" xfId="29189"/>
    <cellStyle name="Output 2 10 17 4" xfId="29190"/>
    <cellStyle name="Output 2 10 17 5" xfId="29191"/>
    <cellStyle name="Output 2 10 18" xfId="29192"/>
    <cellStyle name="Output 2 10 18 2" xfId="29193"/>
    <cellStyle name="Output 2 10 18 3" xfId="29194"/>
    <cellStyle name="Output 2 10 18 4" xfId="29195"/>
    <cellStyle name="Output 2 10 18 5" xfId="29196"/>
    <cellStyle name="Output 2 10 19" xfId="29197"/>
    <cellStyle name="Output 2 10 2" xfId="29198"/>
    <cellStyle name="Output 2 10 2 10" xfId="29199"/>
    <cellStyle name="Output 2 10 2 10 2" xfId="29200"/>
    <cellStyle name="Output 2 10 2 10 3" xfId="29201"/>
    <cellStyle name="Output 2 10 2 10 4" xfId="29202"/>
    <cellStyle name="Output 2 10 2 10 5" xfId="29203"/>
    <cellStyle name="Output 2 10 2 11" xfId="29204"/>
    <cellStyle name="Output 2 10 2 11 2" xfId="29205"/>
    <cellStyle name="Output 2 10 2 11 3" xfId="29206"/>
    <cellStyle name="Output 2 10 2 11 4" xfId="29207"/>
    <cellStyle name="Output 2 10 2 11 5" xfId="29208"/>
    <cellStyle name="Output 2 10 2 12" xfId="29209"/>
    <cellStyle name="Output 2 10 2 12 2" xfId="29210"/>
    <cellStyle name="Output 2 10 2 12 3" xfId="29211"/>
    <cellStyle name="Output 2 10 2 12 4" xfId="29212"/>
    <cellStyle name="Output 2 10 2 12 5" xfId="29213"/>
    <cellStyle name="Output 2 10 2 13" xfId="29214"/>
    <cellStyle name="Output 2 10 2 13 2" xfId="29215"/>
    <cellStyle name="Output 2 10 2 13 3" xfId="29216"/>
    <cellStyle name="Output 2 10 2 13 4" xfId="29217"/>
    <cellStyle name="Output 2 10 2 13 5" xfId="29218"/>
    <cellStyle name="Output 2 10 2 14" xfId="29219"/>
    <cellStyle name="Output 2 10 2 14 2" xfId="29220"/>
    <cellStyle name="Output 2 10 2 14 3" xfId="29221"/>
    <cellStyle name="Output 2 10 2 14 4" xfId="29222"/>
    <cellStyle name="Output 2 10 2 14 5" xfId="29223"/>
    <cellStyle name="Output 2 10 2 15" xfId="29224"/>
    <cellStyle name="Output 2 10 2 15 2" xfId="29225"/>
    <cellStyle name="Output 2 10 2 15 3" xfId="29226"/>
    <cellStyle name="Output 2 10 2 15 4" xfId="29227"/>
    <cellStyle name="Output 2 10 2 15 5" xfId="29228"/>
    <cellStyle name="Output 2 10 2 16" xfId="29229"/>
    <cellStyle name="Output 2 10 2 16 2" xfId="29230"/>
    <cellStyle name="Output 2 10 2 16 3" xfId="29231"/>
    <cellStyle name="Output 2 10 2 16 4" xfId="29232"/>
    <cellStyle name="Output 2 10 2 16 5" xfId="29233"/>
    <cellStyle name="Output 2 10 2 17" xfId="29234"/>
    <cellStyle name="Output 2 10 2 17 2" xfId="29235"/>
    <cellStyle name="Output 2 10 2 17 3" xfId="29236"/>
    <cellStyle name="Output 2 10 2 17 4" xfId="29237"/>
    <cellStyle name="Output 2 10 2 17 5" xfId="29238"/>
    <cellStyle name="Output 2 10 2 18" xfId="29239"/>
    <cellStyle name="Output 2 10 2 18 2" xfId="29240"/>
    <cellStyle name="Output 2 10 2 18 3" xfId="29241"/>
    <cellStyle name="Output 2 10 2 18 4" xfId="29242"/>
    <cellStyle name="Output 2 10 2 18 5" xfId="29243"/>
    <cellStyle name="Output 2 10 2 19" xfId="29244"/>
    <cellStyle name="Output 2 10 2 2" xfId="29245"/>
    <cellStyle name="Output 2 10 2 2 2" xfId="29246"/>
    <cellStyle name="Output 2 10 2 2 2 2" xfId="29247"/>
    <cellStyle name="Output 2 10 2 2 2 3" xfId="29248"/>
    <cellStyle name="Output 2 10 2 2 2 4" xfId="29249"/>
    <cellStyle name="Output 2 10 2 2 2 5" xfId="29250"/>
    <cellStyle name="Output 2 10 2 2 2 6" xfId="29251"/>
    <cellStyle name="Output 2 10 2 2 2 7" xfId="29252"/>
    <cellStyle name="Output 2 10 2 2 3" xfId="29253"/>
    <cellStyle name="Output 2 10 2 2 4" xfId="29254"/>
    <cellStyle name="Output 2 10 2 2 5" xfId="29255"/>
    <cellStyle name="Output 2 10 2 3" xfId="29256"/>
    <cellStyle name="Output 2 10 2 3 2" xfId="29257"/>
    <cellStyle name="Output 2 10 2 3 2 2" xfId="29258"/>
    <cellStyle name="Output 2 10 2 3 2 3" xfId="29259"/>
    <cellStyle name="Output 2 10 2 3 2 4" xfId="29260"/>
    <cellStyle name="Output 2 10 2 3 2 5" xfId="29261"/>
    <cellStyle name="Output 2 10 2 3 2 6" xfId="29262"/>
    <cellStyle name="Output 2 10 2 3 2 7" xfId="29263"/>
    <cellStyle name="Output 2 10 2 3 3" xfId="29264"/>
    <cellStyle name="Output 2 10 2 3 4" xfId="29265"/>
    <cellStyle name="Output 2 10 2 3 5" xfId="29266"/>
    <cellStyle name="Output 2 10 2 4" xfId="29267"/>
    <cellStyle name="Output 2 10 2 4 2" xfId="29268"/>
    <cellStyle name="Output 2 10 2 4 2 2" xfId="29269"/>
    <cellStyle name="Output 2 10 2 4 2 3" xfId="29270"/>
    <cellStyle name="Output 2 10 2 4 2 4" xfId="29271"/>
    <cellStyle name="Output 2 10 2 4 2 5" xfId="29272"/>
    <cellStyle name="Output 2 10 2 4 2 6" xfId="29273"/>
    <cellStyle name="Output 2 10 2 4 2 7" xfId="29274"/>
    <cellStyle name="Output 2 10 2 4 3" xfId="29275"/>
    <cellStyle name="Output 2 10 2 4 4" xfId="29276"/>
    <cellStyle name="Output 2 10 2 4 5" xfId="29277"/>
    <cellStyle name="Output 2 10 2 5" xfId="29278"/>
    <cellStyle name="Output 2 10 2 5 2" xfId="29279"/>
    <cellStyle name="Output 2 10 2 5 3" xfId="29280"/>
    <cellStyle name="Output 2 10 2 5 4" xfId="29281"/>
    <cellStyle name="Output 2 10 2 5 5" xfId="29282"/>
    <cellStyle name="Output 2 10 2 5 6" xfId="29283"/>
    <cellStyle name="Output 2 10 2 5 7" xfId="29284"/>
    <cellStyle name="Output 2 10 2 5 8" xfId="29285"/>
    <cellStyle name="Output 2 10 2 6" xfId="29286"/>
    <cellStyle name="Output 2 10 2 6 2" xfId="29287"/>
    <cellStyle name="Output 2 10 2 6 3" xfId="29288"/>
    <cellStyle name="Output 2 10 2 6 4" xfId="29289"/>
    <cellStyle name="Output 2 10 2 6 5" xfId="29290"/>
    <cellStyle name="Output 2 10 2 6 6" xfId="29291"/>
    <cellStyle name="Output 2 10 2 6 7" xfId="29292"/>
    <cellStyle name="Output 2 10 2 7" xfId="29293"/>
    <cellStyle name="Output 2 10 2 7 2" xfId="29294"/>
    <cellStyle name="Output 2 10 2 7 3" xfId="29295"/>
    <cellStyle name="Output 2 10 2 7 4" xfId="29296"/>
    <cellStyle name="Output 2 10 2 7 5" xfId="29297"/>
    <cellStyle name="Output 2 10 2 8" xfId="29298"/>
    <cellStyle name="Output 2 10 2 8 2" xfId="29299"/>
    <cellStyle name="Output 2 10 2 8 3" xfId="29300"/>
    <cellStyle name="Output 2 10 2 8 4" xfId="29301"/>
    <cellStyle name="Output 2 10 2 8 5" xfId="29302"/>
    <cellStyle name="Output 2 10 2 9" xfId="29303"/>
    <cellStyle name="Output 2 10 2 9 2" xfId="29304"/>
    <cellStyle name="Output 2 10 2 9 3" xfId="29305"/>
    <cellStyle name="Output 2 10 2 9 4" xfId="29306"/>
    <cellStyle name="Output 2 10 2 9 5" xfId="29307"/>
    <cellStyle name="Output 2 10 3" xfId="29308"/>
    <cellStyle name="Output 2 10 3 10" xfId="29309"/>
    <cellStyle name="Output 2 10 3 2" xfId="29310"/>
    <cellStyle name="Output 2 10 3 2 2" xfId="29311"/>
    <cellStyle name="Output 2 10 3 2 2 2" xfId="29312"/>
    <cellStyle name="Output 2 10 3 2 2 3" xfId="29313"/>
    <cellStyle name="Output 2 10 3 2 2 4" xfId="29314"/>
    <cellStyle name="Output 2 10 3 2 2 5" xfId="29315"/>
    <cellStyle name="Output 2 10 3 2 2 6" xfId="29316"/>
    <cellStyle name="Output 2 10 3 2 2 7" xfId="29317"/>
    <cellStyle name="Output 2 10 3 2 3" xfId="29318"/>
    <cellStyle name="Output 2 10 3 2 4" xfId="29319"/>
    <cellStyle name="Output 2 10 3 3" xfId="29320"/>
    <cellStyle name="Output 2 10 3 3 2" xfId="29321"/>
    <cellStyle name="Output 2 10 3 3 2 2" xfId="29322"/>
    <cellStyle name="Output 2 10 3 3 2 3" xfId="29323"/>
    <cellStyle name="Output 2 10 3 3 2 4" xfId="29324"/>
    <cellStyle name="Output 2 10 3 3 2 5" xfId="29325"/>
    <cellStyle name="Output 2 10 3 3 2 6" xfId="29326"/>
    <cellStyle name="Output 2 10 3 3 2 7" xfId="29327"/>
    <cellStyle name="Output 2 10 3 3 3" xfId="29328"/>
    <cellStyle name="Output 2 10 3 3 4" xfId="29329"/>
    <cellStyle name="Output 2 10 3 4" xfId="29330"/>
    <cellStyle name="Output 2 10 3 4 2" xfId="29331"/>
    <cellStyle name="Output 2 10 3 4 2 2" xfId="29332"/>
    <cellStyle name="Output 2 10 3 4 2 3" xfId="29333"/>
    <cellStyle name="Output 2 10 3 4 2 4" xfId="29334"/>
    <cellStyle name="Output 2 10 3 4 2 5" xfId="29335"/>
    <cellStyle name="Output 2 10 3 4 2 6" xfId="29336"/>
    <cellStyle name="Output 2 10 3 4 2 7" xfId="29337"/>
    <cellStyle name="Output 2 10 3 4 3" xfId="29338"/>
    <cellStyle name="Output 2 10 3 4 4" xfId="29339"/>
    <cellStyle name="Output 2 10 3 5" xfId="29340"/>
    <cellStyle name="Output 2 10 3 5 2" xfId="29341"/>
    <cellStyle name="Output 2 10 3 5 3" xfId="29342"/>
    <cellStyle name="Output 2 10 3 5 4" xfId="29343"/>
    <cellStyle name="Output 2 10 3 5 5" xfId="29344"/>
    <cellStyle name="Output 2 10 3 5 6" xfId="29345"/>
    <cellStyle name="Output 2 10 3 5 7" xfId="29346"/>
    <cellStyle name="Output 2 10 3 5 8" xfId="29347"/>
    <cellStyle name="Output 2 10 3 6" xfId="29348"/>
    <cellStyle name="Output 2 10 3 6 2" xfId="29349"/>
    <cellStyle name="Output 2 10 3 6 3" xfId="29350"/>
    <cellStyle name="Output 2 10 3 6 4" xfId="29351"/>
    <cellStyle name="Output 2 10 3 6 5" xfId="29352"/>
    <cellStyle name="Output 2 10 3 6 6" xfId="29353"/>
    <cellStyle name="Output 2 10 3 6 7" xfId="29354"/>
    <cellStyle name="Output 2 10 3 7" xfId="29355"/>
    <cellStyle name="Output 2 10 3 8" xfId="29356"/>
    <cellStyle name="Output 2 10 3 9" xfId="29357"/>
    <cellStyle name="Output 2 10 4" xfId="29358"/>
    <cellStyle name="Output 2 10 4 2" xfId="29359"/>
    <cellStyle name="Output 2 10 4 2 2" xfId="29360"/>
    <cellStyle name="Output 2 10 4 2 3" xfId="29361"/>
    <cellStyle name="Output 2 10 4 2 4" xfId="29362"/>
    <cellStyle name="Output 2 10 4 2 5" xfId="29363"/>
    <cellStyle name="Output 2 10 4 2 6" xfId="29364"/>
    <cellStyle name="Output 2 10 4 2 7" xfId="29365"/>
    <cellStyle name="Output 2 10 4 3" xfId="29366"/>
    <cellStyle name="Output 2 10 4 4" xfId="29367"/>
    <cellStyle name="Output 2 10 4 5" xfId="29368"/>
    <cellStyle name="Output 2 10 5" xfId="29369"/>
    <cellStyle name="Output 2 10 5 2" xfId="29370"/>
    <cellStyle name="Output 2 10 5 2 2" xfId="29371"/>
    <cellStyle name="Output 2 10 5 2 3" xfId="29372"/>
    <cellStyle name="Output 2 10 5 2 4" xfId="29373"/>
    <cellStyle name="Output 2 10 5 2 5" xfId="29374"/>
    <cellStyle name="Output 2 10 5 2 6" xfId="29375"/>
    <cellStyle name="Output 2 10 5 2 7" xfId="29376"/>
    <cellStyle name="Output 2 10 5 3" xfId="29377"/>
    <cellStyle name="Output 2 10 5 4" xfId="29378"/>
    <cellStyle name="Output 2 10 5 5" xfId="29379"/>
    <cellStyle name="Output 2 10 6" xfId="29380"/>
    <cellStyle name="Output 2 10 6 2" xfId="29381"/>
    <cellStyle name="Output 2 10 6 2 2" xfId="29382"/>
    <cellStyle name="Output 2 10 6 2 3" xfId="29383"/>
    <cellStyle name="Output 2 10 6 2 4" xfId="29384"/>
    <cellStyle name="Output 2 10 6 2 5" xfId="29385"/>
    <cellStyle name="Output 2 10 6 2 6" xfId="29386"/>
    <cellStyle name="Output 2 10 6 2 7" xfId="29387"/>
    <cellStyle name="Output 2 10 6 3" xfId="29388"/>
    <cellStyle name="Output 2 10 6 4" xfId="29389"/>
    <cellStyle name="Output 2 10 6 5" xfId="29390"/>
    <cellStyle name="Output 2 10 7" xfId="29391"/>
    <cellStyle name="Output 2 10 7 2" xfId="29392"/>
    <cellStyle name="Output 2 10 7 2 2" xfId="29393"/>
    <cellStyle name="Output 2 10 7 2 3" xfId="29394"/>
    <cellStyle name="Output 2 10 7 2 4" xfId="29395"/>
    <cellStyle name="Output 2 10 7 2 5" xfId="29396"/>
    <cellStyle name="Output 2 10 7 2 6" xfId="29397"/>
    <cellStyle name="Output 2 10 7 2 7" xfId="29398"/>
    <cellStyle name="Output 2 10 7 3" xfId="29399"/>
    <cellStyle name="Output 2 10 7 4" xfId="29400"/>
    <cellStyle name="Output 2 10 7 5" xfId="29401"/>
    <cellStyle name="Output 2 10 8" xfId="29402"/>
    <cellStyle name="Output 2 10 8 2" xfId="29403"/>
    <cellStyle name="Output 2 10 8 3" xfId="29404"/>
    <cellStyle name="Output 2 10 8 4" xfId="29405"/>
    <cellStyle name="Output 2 10 8 5" xfId="29406"/>
    <cellStyle name="Output 2 10 8 6" xfId="29407"/>
    <cellStyle name="Output 2 10 8 7" xfId="29408"/>
    <cellStyle name="Output 2 10 8 8" xfId="29409"/>
    <cellStyle name="Output 2 10 9" xfId="29410"/>
    <cellStyle name="Output 2 10 9 2" xfId="29411"/>
    <cellStyle name="Output 2 10 9 3" xfId="29412"/>
    <cellStyle name="Output 2 10 9 4" xfId="29413"/>
    <cellStyle name="Output 2 10 9 5" xfId="29414"/>
    <cellStyle name="Output 2 10 9 6" xfId="29415"/>
    <cellStyle name="Output 2 10 9 7" xfId="29416"/>
    <cellStyle name="Output 2 11" xfId="29417"/>
    <cellStyle name="Output 2 11 10" xfId="29418"/>
    <cellStyle name="Output 2 11 10 2" xfId="29419"/>
    <cellStyle name="Output 2 11 10 3" xfId="29420"/>
    <cellStyle name="Output 2 11 10 4" xfId="29421"/>
    <cellStyle name="Output 2 11 10 5" xfId="29422"/>
    <cellStyle name="Output 2 11 11" xfId="29423"/>
    <cellStyle name="Output 2 11 11 2" xfId="29424"/>
    <cellStyle name="Output 2 11 11 3" xfId="29425"/>
    <cellStyle name="Output 2 11 11 4" xfId="29426"/>
    <cellStyle name="Output 2 11 11 5" xfId="29427"/>
    <cellStyle name="Output 2 11 12" xfId="29428"/>
    <cellStyle name="Output 2 11 12 2" xfId="29429"/>
    <cellStyle name="Output 2 11 12 3" xfId="29430"/>
    <cellStyle name="Output 2 11 12 4" xfId="29431"/>
    <cellStyle name="Output 2 11 12 5" xfId="29432"/>
    <cellStyle name="Output 2 11 13" xfId="29433"/>
    <cellStyle name="Output 2 11 13 2" xfId="29434"/>
    <cellStyle name="Output 2 11 13 3" xfId="29435"/>
    <cellStyle name="Output 2 11 13 4" xfId="29436"/>
    <cellStyle name="Output 2 11 13 5" xfId="29437"/>
    <cellStyle name="Output 2 11 14" xfId="29438"/>
    <cellStyle name="Output 2 11 14 2" xfId="29439"/>
    <cellStyle name="Output 2 11 14 3" xfId="29440"/>
    <cellStyle name="Output 2 11 14 4" xfId="29441"/>
    <cellStyle name="Output 2 11 14 5" xfId="29442"/>
    <cellStyle name="Output 2 11 15" xfId="29443"/>
    <cellStyle name="Output 2 11 15 2" xfId="29444"/>
    <cellStyle name="Output 2 11 15 3" xfId="29445"/>
    <cellStyle name="Output 2 11 15 4" xfId="29446"/>
    <cellStyle name="Output 2 11 15 5" xfId="29447"/>
    <cellStyle name="Output 2 11 16" xfId="29448"/>
    <cellStyle name="Output 2 11 16 2" xfId="29449"/>
    <cellStyle name="Output 2 11 16 3" xfId="29450"/>
    <cellStyle name="Output 2 11 16 4" xfId="29451"/>
    <cellStyle name="Output 2 11 16 5" xfId="29452"/>
    <cellStyle name="Output 2 11 17" xfId="29453"/>
    <cellStyle name="Output 2 11 17 2" xfId="29454"/>
    <cellStyle name="Output 2 11 17 3" xfId="29455"/>
    <cellStyle name="Output 2 11 17 4" xfId="29456"/>
    <cellStyle name="Output 2 11 17 5" xfId="29457"/>
    <cellStyle name="Output 2 11 18" xfId="29458"/>
    <cellStyle name="Output 2 11 18 2" xfId="29459"/>
    <cellStyle name="Output 2 11 18 3" xfId="29460"/>
    <cellStyle name="Output 2 11 18 4" xfId="29461"/>
    <cellStyle name="Output 2 11 18 5" xfId="29462"/>
    <cellStyle name="Output 2 11 19" xfId="29463"/>
    <cellStyle name="Output 2 11 2" xfId="29464"/>
    <cellStyle name="Output 2 11 2 10" xfId="29465"/>
    <cellStyle name="Output 2 11 2 10 2" xfId="29466"/>
    <cellStyle name="Output 2 11 2 10 3" xfId="29467"/>
    <cellStyle name="Output 2 11 2 10 4" xfId="29468"/>
    <cellStyle name="Output 2 11 2 10 5" xfId="29469"/>
    <cellStyle name="Output 2 11 2 11" xfId="29470"/>
    <cellStyle name="Output 2 11 2 11 2" xfId="29471"/>
    <cellStyle name="Output 2 11 2 11 3" xfId="29472"/>
    <cellStyle name="Output 2 11 2 11 4" xfId="29473"/>
    <cellStyle name="Output 2 11 2 11 5" xfId="29474"/>
    <cellStyle name="Output 2 11 2 12" xfId="29475"/>
    <cellStyle name="Output 2 11 2 12 2" xfId="29476"/>
    <cellStyle name="Output 2 11 2 12 3" xfId="29477"/>
    <cellStyle name="Output 2 11 2 12 4" xfId="29478"/>
    <cellStyle name="Output 2 11 2 12 5" xfId="29479"/>
    <cellStyle name="Output 2 11 2 13" xfId="29480"/>
    <cellStyle name="Output 2 11 2 13 2" xfId="29481"/>
    <cellStyle name="Output 2 11 2 13 3" xfId="29482"/>
    <cellStyle name="Output 2 11 2 13 4" xfId="29483"/>
    <cellStyle name="Output 2 11 2 13 5" xfId="29484"/>
    <cellStyle name="Output 2 11 2 14" xfId="29485"/>
    <cellStyle name="Output 2 11 2 14 2" xfId="29486"/>
    <cellStyle name="Output 2 11 2 14 3" xfId="29487"/>
    <cellStyle name="Output 2 11 2 14 4" xfId="29488"/>
    <cellStyle name="Output 2 11 2 14 5" xfId="29489"/>
    <cellStyle name="Output 2 11 2 15" xfId="29490"/>
    <cellStyle name="Output 2 11 2 15 2" xfId="29491"/>
    <cellStyle name="Output 2 11 2 15 3" xfId="29492"/>
    <cellStyle name="Output 2 11 2 15 4" xfId="29493"/>
    <cellStyle name="Output 2 11 2 15 5" xfId="29494"/>
    <cellStyle name="Output 2 11 2 16" xfId="29495"/>
    <cellStyle name="Output 2 11 2 16 2" xfId="29496"/>
    <cellStyle name="Output 2 11 2 16 3" xfId="29497"/>
    <cellStyle name="Output 2 11 2 16 4" xfId="29498"/>
    <cellStyle name="Output 2 11 2 16 5" xfId="29499"/>
    <cellStyle name="Output 2 11 2 17" xfId="29500"/>
    <cellStyle name="Output 2 11 2 17 2" xfId="29501"/>
    <cellStyle name="Output 2 11 2 17 3" xfId="29502"/>
    <cellStyle name="Output 2 11 2 17 4" xfId="29503"/>
    <cellStyle name="Output 2 11 2 17 5" xfId="29504"/>
    <cellStyle name="Output 2 11 2 18" xfId="29505"/>
    <cellStyle name="Output 2 11 2 18 2" xfId="29506"/>
    <cellStyle name="Output 2 11 2 18 3" xfId="29507"/>
    <cellStyle name="Output 2 11 2 18 4" xfId="29508"/>
    <cellStyle name="Output 2 11 2 18 5" xfId="29509"/>
    <cellStyle name="Output 2 11 2 19" xfId="29510"/>
    <cellStyle name="Output 2 11 2 2" xfId="29511"/>
    <cellStyle name="Output 2 11 2 2 2" xfId="29512"/>
    <cellStyle name="Output 2 11 2 2 2 2" xfId="29513"/>
    <cellStyle name="Output 2 11 2 2 2 3" xfId="29514"/>
    <cellStyle name="Output 2 11 2 2 2 4" xfId="29515"/>
    <cellStyle name="Output 2 11 2 2 2 5" xfId="29516"/>
    <cellStyle name="Output 2 11 2 2 2 6" xfId="29517"/>
    <cellStyle name="Output 2 11 2 2 2 7" xfId="29518"/>
    <cellStyle name="Output 2 11 2 2 3" xfId="29519"/>
    <cellStyle name="Output 2 11 2 2 4" xfId="29520"/>
    <cellStyle name="Output 2 11 2 2 5" xfId="29521"/>
    <cellStyle name="Output 2 11 2 3" xfId="29522"/>
    <cellStyle name="Output 2 11 2 3 2" xfId="29523"/>
    <cellStyle name="Output 2 11 2 3 2 2" xfId="29524"/>
    <cellStyle name="Output 2 11 2 3 2 3" xfId="29525"/>
    <cellStyle name="Output 2 11 2 3 2 4" xfId="29526"/>
    <cellStyle name="Output 2 11 2 3 2 5" xfId="29527"/>
    <cellStyle name="Output 2 11 2 3 2 6" xfId="29528"/>
    <cellStyle name="Output 2 11 2 3 2 7" xfId="29529"/>
    <cellStyle name="Output 2 11 2 3 3" xfId="29530"/>
    <cellStyle name="Output 2 11 2 3 4" xfId="29531"/>
    <cellStyle name="Output 2 11 2 3 5" xfId="29532"/>
    <cellStyle name="Output 2 11 2 4" xfId="29533"/>
    <cellStyle name="Output 2 11 2 4 2" xfId="29534"/>
    <cellStyle name="Output 2 11 2 4 2 2" xfId="29535"/>
    <cellStyle name="Output 2 11 2 4 2 3" xfId="29536"/>
    <cellStyle name="Output 2 11 2 4 2 4" xfId="29537"/>
    <cellStyle name="Output 2 11 2 4 2 5" xfId="29538"/>
    <cellStyle name="Output 2 11 2 4 2 6" xfId="29539"/>
    <cellStyle name="Output 2 11 2 4 2 7" xfId="29540"/>
    <cellStyle name="Output 2 11 2 4 3" xfId="29541"/>
    <cellStyle name="Output 2 11 2 4 4" xfId="29542"/>
    <cellStyle name="Output 2 11 2 4 5" xfId="29543"/>
    <cellStyle name="Output 2 11 2 5" xfId="29544"/>
    <cellStyle name="Output 2 11 2 5 2" xfId="29545"/>
    <cellStyle name="Output 2 11 2 5 3" xfId="29546"/>
    <cellStyle name="Output 2 11 2 5 4" xfId="29547"/>
    <cellStyle name="Output 2 11 2 5 5" xfId="29548"/>
    <cellStyle name="Output 2 11 2 5 6" xfId="29549"/>
    <cellStyle name="Output 2 11 2 5 7" xfId="29550"/>
    <cellStyle name="Output 2 11 2 5 8" xfId="29551"/>
    <cellStyle name="Output 2 11 2 6" xfId="29552"/>
    <cellStyle name="Output 2 11 2 6 2" xfId="29553"/>
    <cellStyle name="Output 2 11 2 6 3" xfId="29554"/>
    <cellStyle name="Output 2 11 2 6 4" xfId="29555"/>
    <cellStyle name="Output 2 11 2 6 5" xfId="29556"/>
    <cellStyle name="Output 2 11 2 6 6" xfId="29557"/>
    <cellStyle name="Output 2 11 2 6 7" xfId="29558"/>
    <cellStyle name="Output 2 11 2 7" xfId="29559"/>
    <cellStyle name="Output 2 11 2 7 2" xfId="29560"/>
    <cellStyle name="Output 2 11 2 7 3" xfId="29561"/>
    <cellStyle name="Output 2 11 2 7 4" xfId="29562"/>
    <cellStyle name="Output 2 11 2 7 5" xfId="29563"/>
    <cellStyle name="Output 2 11 2 8" xfId="29564"/>
    <cellStyle name="Output 2 11 2 8 2" xfId="29565"/>
    <cellStyle name="Output 2 11 2 8 3" xfId="29566"/>
    <cellStyle name="Output 2 11 2 8 4" xfId="29567"/>
    <cellStyle name="Output 2 11 2 8 5" xfId="29568"/>
    <cellStyle name="Output 2 11 2 9" xfId="29569"/>
    <cellStyle name="Output 2 11 2 9 2" xfId="29570"/>
    <cellStyle name="Output 2 11 2 9 3" xfId="29571"/>
    <cellStyle name="Output 2 11 2 9 4" xfId="29572"/>
    <cellStyle name="Output 2 11 2 9 5" xfId="29573"/>
    <cellStyle name="Output 2 11 3" xfId="29574"/>
    <cellStyle name="Output 2 11 3 10" xfId="29575"/>
    <cellStyle name="Output 2 11 3 2" xfId="29576"/>
    <cellStyle name="Output 2 11 3 2 2" xfId="29577"/>
    <cellStyle name="Output 2 11 3 2 2 2" xfId="29578"/>
    <cellStyle name="Output 2 11 3 2 2 3" xfId="29579"/>
    <cellStyle name="Output 2 11 3 2 2 4" xfId="29580"/>
    <cellStyle name="Output 2 11 3 2 2 5" xfId="29581"/>
    <cellStyle name="Output 2 11 3 2 2 6" xfId="29582"/>
    <cellStyle name="Output 2 11 3 2 2 7" xfId="29583"/>
    <cellStyle name="Output 2 11 3 2 3" xfId="29584"/>
    <cellStyle name="Output 2 11 3 2 4" xfId="29585"/>
    <cellStyle name="Output 2 11 3 3" xfId="29586"/>
    <cellStyle name="Output 2 11 3 3 2" xfId="29587"/>
    <cellStyle name="Output 2 11 3 3 2 2" xfId="29588"/>
    <cellStyle name="Output 2 11 3 3 2 3" xfId="29589"/>
    <cellStyle name="Output 2 11 3 3 2 4" xfId="29590"/>
    <cellStyle name="Output 2 11 3 3 2 5" xfId="29591"/>
    <cellStyle name="Output 2 11 3 3 2 6" xfId="29592"/>
    <cellStyle name="Output 2 11 3 3 2 7" xfId="29593"/>
    <cellStyle name="Output 2 11 3 3 3" xfId="29594"/>
    <cellStyle name="Output 2 11 3 3 4" xfId="29595"/>
    <cellStyle name="Output 2 11 3 4" xfId="29596"/>
    <cellStyle name="Output 2 11 3 4 2" xfId="29597"/>
    <cellStyle name="Output 2 11 3 4 2 2" xfId="29598"/>
    <cellStyle name="Output 2 11 3 4 2 3" xfId="29599"/>
    <cellStyle name="Output 2 11 3 4 2 4" xfId="29600"/>
    <cellStyle name="Output 2 11 3 4 2 5" xfId="29601"/>
    <cellStyle name="Output 2 11 3 4 2 6" xfId="29602"/>
    <cellStyle name="Output 2 11 3 4 2 7" xfId="29603"/>
    <cellStyle name="Output 2 11 3 4 3" xfId="29604"/>
    <cellStyle name="Output 2 11 3 4 4" xfId="29605"/>
    <cellStyle name="Output 2 11 3 5" xfId="29606"/>
    <cellStyle name="Output 2 11 3 5 2" xfId="29607"/>
    <cellStyle name="Output 2 11 3 5 3" xfId="29608"/>
    <cellStyle name="Output 2 11 3 5 4" xfId="29609"/>
    <cellStyle name="Output 2 11 3 5 5" xfId="29610"/>
    <cellStyle name="Output 2 11 3 5 6" xfId="29611"/>
    <cellStyle name="Output 2 11 3 5 7" xfId="29612"/>
    <cellStyle name="Output 2 11 3 5 8" xfId="29613"/>
    <cellStyle name="Output 2 11 3 6" xfId="29614"/>
    <cellStyle name="Output 2 11 3 6 2" xfId="29615"/>
    <cellStyle name="Output 2 11 3 6 3" xfId="29616"/>
    <cellStyle name="Output 2 11 3 6 4" xfId="29617"/>
    <cellStyle name="Output 2 11 3 6 5" xfId="29618"/>
    <cellStyle name="Output 2 11 3 6 6" xfId="29619"/>
    <cellStyle name="Output 2 11 3 6 7" xfId="29620"/>
    <cellStyle name="Output 2 11 3 7" xfId="29621"/>
    <cellStyle name="Output 2 11 3 8" xfId="29622"/>
    <cellStyle name="Output 2 11 3 9" xfId="29623"/>
    <cellStyle name="Output 2 11 4" xfId="29624"/>
    <cellStyle name="Output 2 11 4 2" xfId="29625"/>
    <cellStyle name="Output 2 11 4 2 2" xfId="29626"/>
    <cellStyle name="Output 2 11 4 2 3" xfId="29627"/>
    <cellStyle name="Output 2 11 4 2 4" xfId="29628"/>
    <cellStyle name="Output 2 11 4 2 5" xfId="29629"/>
    <cellStyle name="Output 2 11 4 2 6" xfId="29630"/>
    <cellStyle name="Output 2 11 4 2 7" xfId="29631"/>
    <cellStyle name="Output 2 11 4 3" xfId="29632"/>
    <cellStyle name="Output 2 11 4 4" xfId="29633"/>
    <cellStyle name="Output 2 11 4 5" xfId="29634"/>
    <cellStyle name="Output 2 11 5" xfId="29635"/>
    <cellStyle name="Output 2 11 5 2" xfId="29636"/>
    <cellStyle name="Output 2 11 5 2 2" xfId="29637"/>
    <cellStyle name="Output 2 11 5 2 3" xfId="29638"/>
    <cellStyle name="Output 2 11 5 2 4" xfId="29639"/>
    <cellStyle name="Output 2 11 5 2 5" xfId="29640"/>
    <cellStyle name="Output 2 11 5 2 6" xfId="29641"/>
    <cellStyle name="Output 2 11 5 2 7" xfId="29642"/>
    <cellStyle name="Output 2 11 5 3" xfId="29643"/>
    <cellStyle name="Output 2 11 5 4" xfId="29644"/>
    <cellStyle name="Output 2 11 5 5" xfId="29645"/>
    <cellStyle name="Output 2 11 6" xfId="29646"/>
    <cellStyle name="Output 2 11 6 2" xfId="29647"/>
    <cellStyle name="Output 2 11 6 2 2" xfId="29648"/>
    <cellStyle name="Output 2 11 6 2 3" xfId="29649"/>
    <cellStyle name="Output 2 11 6 2 4" xfId="29650"/>
    <cellStyle name="Output 2 11 6 2 5" xfId="29651"/>
    <cellStyle name="Output 2 11 6 2 6" xfId="29652"/>
    <cellStyle name="Output 2 11 6 2 7" xfId="29653"/>
    <cellStyle name="Output 2 11 6 3" xfId="29654"/>
    <cellStyle name="Output 2 11 6 4" xfId="29655"/>
    <cellStyle name="Output 2 11 6 5" xfId="29656"/>
    <cellStyle name="Output 2 11 7" xfId="29657"/>
    <cellStyle name="Output 2 11 7 2" xfId="29658"/>
    <cellStyle name="Output 2 11 7 2 2" xfId="29659"/>
    <cellStyle name="Output 2 11 7 2 3" xfId="29660"/>
    <cellStyle name="Output 2 11 7 2 4" xfId="29661"/>
    <cellStyle name="Output 2 11 7 2 5" xfId="29662"/>
    <cellStyle name="Output 2 11 7 2 6" xfId="29663"/>
    <cellStyle name="Output 2 11 7 2 7" xfId="29664"/>
    <cellStyle name="Output 2 11 7 3" xfId="29665"/>
    <cellStyle name="Output 2 11 7 4" xfId="29666"/>
    <cellStyle name="Output 2 11 7 5" xfId="29667"/>
    <cellStyle name="Output 2 11 8" xfId="29668"/>
    <cellStyle name="Output 2 11 8 2" xfId="29669"/>
    <cellStyle name="Output 2 11 8 3" xfId="29670"/>
    <cellStyle name="Output 2 11 8 4" xfId="29671"/>
    <cellStyle name="Output 2 11 8 5" xfId="29672"/>
    <cellStyle name="Output 2 11 8 6" xfId="29673"/>
    <cellStyle name="Output 2 11 8 7" xfId="29674"/>
    <cellStyle name="Output 2 11 8 8" xfId="29675"/>
    <cellStyle name="Output 2 11 9" xfId="29676"/>
    <cellStyle name="Output 2 11 9 2" xfId="29677"/>
    <cellStyle name="Output 2 11 9 3" xfId="29678"/>
    <cellStyle name="Output 2 11 9 4" xfId="29679"/>
    <cellStyle name="Output 2 11 9 5" xfId="29680"/>
    <cellStyle name="Output 2 11 9 6" xfId="29681"/>
    <cellStyle name="Output 2 11 9 7" xfId="29682"/>
    <cellStyle name="Output 2 12" xfId="29683"/>
    <cellStyle name="Output 2 12 10" xfId="29684"/>
    <cellStyle name="Output 2 12 10 2" xfId="29685"/>
    <cellStyle name="Output 2 12 10 3" xfId="29686"/>
    <cellStyle name="Output 2 12 10 4" xfId="29687"/>
    <cellStyle name="Output 2 12 10 5" xfId="29688"/>
    <cellStyle name="Output 2 12 11" xfId="29689"/>
    <cellStyle name="Output 2 12 11 2" xfId="29690"/>
    <cellStyle name="Output 2 12 11 3" xfId="29691"/>
    <cellStyle name="Output 2 12 11 4" xfId="29692"/>
    <cellStyle name="Output 2 12 11 5" xfId="29693"/>
    <cellStyle name="Output 2 12 12" xfId="29694"/>
    <cellStyle name="Output 2 12 12 2" xfId="29695"/>
    <cellStyle name="Output 2 12 12 3" xfId="29696"/>
    <cellStyle name="Output 2 12 12 4" xfId="29697"/>
    <cellStyle name="Output 2 12 12 5" xfId="29698"/>
    <cellStyle name="Output 2 12 13" xfId="29699"/>
    <cellStyle name="Output 2 12 13 2" xfId="29700"/>
    <cellStyle name="Output 2 12 13 3" xfId="29701"/>
    <cellStyle name="Output 2 12 13 4" xfId="29702"/>
    <cellStyle name="Output 2 12 13 5" xfId="29703"/>
    <cellStyle name="Output 2 12 14" xfId="29704"/>
    <cellStyle name="Output 2 12 14 2" xfId="29705"/>
    <cellStyle name="Output 2 12 14 3" xfId="29706"/>
    <cellStyle name="Output 2 12 14 4" xfId="29707"/>
    <cellStyle name="Output 2 12 14 5" xfId="29708"/>
    <cellStyle name="Output 2 12 15" xfId="29709"/>
    <cellStyle name="Output 2 12 15 2" xfId="29710"/>
    <cellStyle name="Output 2 12 15 3" xfId="29711"/>
    <cellStyle name="Output 2 12 15 4" xfId="29712"/>
    <cellStyle name="Output 2 12 15 5" xfId="29713"/>
    <cellStyle name="Output 2 12 16" xfId="29714"/>
    <cellStyle name="Output 2 12 16 2" xfId="29715"/>
    <cellStyle name="Output 2 12 16 3" xfId="29716"/>
    <cellStyle name="Output 2 12 16 4" xfId="29717"/>
    <cellStyle name="Output 2 12 16 5" xfId="29718"/>
    <cellStyle name="Output 2 12 17" xfId="29719"/>
    <cellStyle name="Output 2 12 17 2" xfId="29720"/>
    <cellStyle name="Output 2 12 17 3" xfId="29721"/>
    <cellStyle name="Output 2 12 17 4" xfId="29722"/>
    <cellStyle name="Output 2 12 17 5" xfId="29723"/>
    <cellStyle name="Output 2 12 18" xfId="29724"/>
    <cellStyle name="Output 2 12 18 2" xfId="29725"/>
    <cellStyle name="Output 2 12 18 3" xfId="29726"/>
    <cellStyle name="Output 2 12 18 4" xfId="29727"/>
    <cellStyle name="Output 2 12 18 5" xfId="29728"/>
    <cellStyle name="Output 2 12 19" xfId="29729"/>
    <cellStyle name="Output 2 12 2" xfId="29730"/>
    <cellStyle name="Output 2 12 2 2" xfId="29731"/>
    <cellStyle name="Output 2 12 2 2 2" xfId="29732"/>
    <cellStyle name="Output 2 12 2 2 3" xfId="29733"/>
    <cellStyle name="Output 2 12 2 2 4" xfId="29734"/>
    <cellStyle name="Output 2 12 2 2 5" xfId="29735"/>
    <cellStyle name="Output 2 12 2 2 6" xfId="29736"/>
    <cellStyle name="Output 2 12 2 2 7" xfId="29737"/>
    <cellStyle name="Output 2 12 2 3" xfId="29738"/>
    <cellStyle name="Output 2 12 2 4" xfId="29739"/>
    <cellStyle name="Output 2 12 2 5" xfId="29740"/>
    <cellStyle name="Output 2 12 3" xfId="29741"/>
    <cellStyle name="Output 2 12 3 2" xfId="29742"/>
    <cellStyle name="Output 2 12 3 2 2" xfId="29743"/>
    <cellStyle name="Output 2 12 3 2 3" xfId="29744"/>
    <cellStyle name="Output 2 12 3 2 4" xfId="29745"/>
    <cellStyle name="Output 2 12 3 2 5" xfId="29746"/>
    <cellStyle name="Output 2 12 3 2 6" xfId="29747"/>
    <cellStyle name="Output 2 12 3 2 7" xfId="29748"/>
    <cellStyle name="Output 2 12 3 3" xfId="29749"/>
    <cellStyle name="Output 2 12 3 4" xfId="29750"/>
    <cellStyle name="Output 2 12 3 5" xfId="29751"/>
    <cellStyle name="Output 2 12 4" xfId="29752"/>
    <cellStyle name="Output 2 12 4 2" xfId="29753"/>
    <cellStyle name="Output 2 12 4 2 2" xfId="29754"/>
    <cellStyle name="Output 2 12 4 2 3" xfId="29755"/>
    <cellStyle name="Output 2 12 4 2 4" xfId="29756"/>
    <cellStyle name="Output 2 12 4 2 5" xfId="29757"/>
    <cellStyle name="Output 2 12 4 2 6" xfId="29758"/>
    <cellStyle name="Output 2 12 4 2 7" xfId="29759"/>
    <cellStyle name="Output 2 12 4 3" xfId="29760"/>
    <cellStyle name="Output 2 12 4 4" xfId="29761"/>
    <cellStyle name="Output 2 12 4 5" xfId="29762"/>
    <cellStyle name="Output 2 12 5" xfId="29763"/>
    <cellStyle name="Output 2 12 5 2" xfId="29764"/>
    <cellStyle name="Output 2 12 5 3" xfId="29765"/>
    <cellStyle name="Output 2 12 5 4" xfId="29766"/>
    <cellStyle name="Output 2 12 5 5" xfId="29767"/>
    <cellStyle name="Output 2 12 5 6" xfId="29768"/>
    <cellStyle name="Output 2 12 5 7" xfId="29769"/>
    <cellStyle name="Output 2 12 5 8" xfId="29770"/>
    <cellStyle name="Output 2 12 6" xfId="29771"/>
    <cellStyle name="Output 2 12 6 2" xfId="29772"/>
    <cellStyle name="Output 2 12 6 3" xfId="29773"/>
    <cellStyle name="Output 2 12 6 4" xfId="29774"/>
    <cellStyle name="Output 2 12 6 5" xfId="29775"/>
    <cellStyle name="Output 2 12 6 6" xfId="29776"/>
    <cellStyle name="Output 2 12 6 7" xfId="29777"/>
    <cellStyle name="Output 2 12 7" xfId="29778"/>
    <cellStyle name="Output 2 12 7 2" xfId="29779"/>
    <cellStyle name="Output 2 12 7 3" xfId="29780"/>
    <cellStyle name="Output 2 12 7 4" xfId="29781"/>
    <cellStyle name="Output 2 12 7 5" xfId="29782"/>
    <cellStyle name="Output 2 12 8" xfId="29783"/>
    <cellStyle name="Output 2 12 8 2" xfId="29784"/>
    <cellStyle name="Output 2 12 8 3" xfId="29785"/>
    <cellStyle name="Output 2 12 8 4" xfId="29786"/>
    <cellStyle name="Output 2 12 8 5" xfId="29787"/>
    <cellStyle name="Output 2 12 9" xfId="29788"/>
    <cellStyle name="Output 2 12 9 2" xfId="29789"/>
    <cellStyle name="Output 2 12 9 3" xfId="29790"/>
    <cellStyle name="Output 2 12 9 4" xfId="29791"/>
    <cellStyle name="Output 2 12 9 5" xfId="29792"/>
    <cellStyle name="Output 2 13" xfId="29793"/>
    <cellStyle name="Output 2 13 10" xfId="29794"/>
    <cellStyle name="Output 2 13 2" xfId="29795"/>
    <cellStyle name="Output 2 13 2 2" xfId="29796"/>
    <cellStyle name="Output 2 13 2 2 2" xfId="29797"/>
    <cellStyle name="Output 2 13 2 2 3" xfId="29798"/>
    <cellStyle name="Output 2 13 2 2 4" xfId="29799"/>
    <cellStyle name="Output 2 13 2 2 5" xfId="29800"/>
    <cellStyle name="Output 2 13 2 2 6" xfId="29801"/>
    <cellStyle name="Output 2 13 2 2 7" xfId="29802"/>
    <cellStyle name="Output 2 13 2 3" xfId="29803"/>
    <cellStyle name="Output 2 13 2 4" xfId="29804"/>
    <cellStyle name="Output 2 13 3" xfId="29805"/>
    <cellStyle name="Output 2 13 3 2" xfId="29806"/>
    <cellStyle name="Output 2 13 3 2 2" xfId="29807"/>
    <cellStyle name="Output 2 13 3 2 3" xfId="29808"/>
    <cellStyle name="Output 2 13 3 2 4" xfId="29809"/>
    <cellStyle name="Output 2 13 3 2 5" xfId="29810"/>
    <cellStyle name="Output 2 13 3 2 6" xfId="29811"/>
    <cellStyle name="Output 2 13 3 2 7" xfId="29812"/>
    <cellStyle name="Output 2 13 3 3" xfId="29813"/>
    <cellStyle name="Output 2 13 3 4" xfId="29814"/>
    <cellStyle name="Output 2 13 4" xfId="29815"/>
    <cellStyle name="Output 2 13 4 2" xfId="29816"/>
    <cellStyle name="Output 2 13 4 2 2" xfId="29817"/>
    <cellStyle name="Output 2 13 4 2 3" xfId="29818"/>
    <cellStyle name="Output 2 13 4 2 4" xfId="29819"/>
    <cellStyle name="Output 2 13 4 2 5" xfId="29820"/>
    <cellStyle name="Output 2 13 4 2 6" xfId="29821"/>
    <cellStyle name="Output 2 13 4 2 7" xfId="29822"/>
    <cellStyle name="Output 2 13 4 3" xfId="29823"/>
    <cellStyle name="Output 2 13 4 4" xfId="29824"/>
    <cellStyle name="Output 2 13 5" xfId="29825"/>
    <cellStyle name="Output 2 13 5 2" xfId="29826"/>
    <cellStyle name="Output 2 13 5 3" xfId="29827"/>
    <cellStyle name="Output 2 13 5 4" xfId="29828"/>
    <cellStyle name="Output 2 13 5 5" xfId="29829"/>
    <cellStyle name="Output 2 13 5 6" xfId="29830"/>
    <cellStyle name="Output 2 13 5 7" xfId="29831"/>
    <cellStyle name="Output 2 13 5 8" xfId="29832"/>
    <cellStyle name="Output 2 13 6" xfId="29833"/>
    <cellStyle name="Output 2 13 6 2" xfId="29834"/>
    <cellStyle name="Output 2 13 6 3" xfId="29835"/>
    <cellStyle name="Output 2 13 6 4" xfId="29836"/>
    <cellStyle name="Output 2 13 6 5" xfId="29837"/>
    <cellStyle name="Output 2 13 6 6" xfId="29838"/>
    <cellStyle name="Output 2 13 6 7" xfId="29839"/>
    <cellStyle name="Output 2 13 7" xfId="29840"/>
    <cellStyle name="Output 2 13 8" xfId="29841"/>
    <cellStyle name="Output 2 13 9" xfId="29842"/>
    <cellStyle name="Output 2 14" xfId="29843"/>
    <cellStyle name="Output 2 14 2" xfId="29844"/>
    <cellStyle name="Output 2 14 2 2" xfId="29845"/>
    <cellStyle name="Output 2 14 2 3" xfId="29846"/>
    <cellStyle name="Output 2 14 2 4" xfId="29847"/>
    <cellStyle name="Output 2 14 2 5" xfId="29848"/>
    <cellStyle name="Output 2 14 2 6" xfId="29849"/>
    <cellStyle name="Output 2 14 2 7" xfId="29850"/>
    <cellStyle name="Output 2 14 3" xfId="29851"/>
    <cellStyle name="Output 2 14 4" xfId="29852"/>
    <cellStyle name="Output 2 14 5" xfId="29853"/>
    <cellStyle name="Output 2 15" xfId="29854"/>
    <cellStyle name="Output 2 15 2" xfId="29855"/>
    <cellStyle name="Output 2 15 2 2" xfId="29856"/>
    <cellStyle name="Output 2 15 2 3" xfId="29857"/>
    <cellStyle name="Output 2 15 2 4" xfId="29858"/>
    <cellStyle name="Output 2 15 2 5" xfId="29859"/>
    <cellStyle name="Output 2 15 2 6" xfId="29860"/>
    <cellStyle name="Output 2 15 2 7" xfId="29861"/>
    <cellStyle name="Output 2 15 3" xfId="29862"/>
    <cellStyle name="Output 2 15 4" xfId="29863"/>
    <cellStyle name="Output 2 15 5" xfId="29864"/>
    <cellStyle name="Output 2 16" xfId="29865"/>
    <cellStyle name="Output 2 16 2" xfId="29866"/>
    <cellStyle name="Output 2 16 2 2" xfId="29867"/>
    <cellStyle name="Output 2 16 2 3" xfId="29868"/>
    <cellStyle name="Output 2 16 2 4" xfId="29869"/>
    <cellStyle name="Output 2 16 2 5" xfId="29870"/>
    <cellStyle name="Output 2 16 2 6" xfId="29871"/>
    <cellStyle name="Output 2 16 2 7" xfId="29872"/>
    <cellStyle name="Output 2 16 3" xfId="29873"/>
    <cellStyle name="Output 2 16 4" xfId="29874"/>
    <cellStyle name="Output 2 16 5" xfId="29875"/>
    <cellStyle name="Output 2 17" xfId="29876"/>
    <cellStyle name="Output 2 17 2" xfId="29877"/>
    <cellStyle name="Output 2 17 2 2" xfId="29878"/>
    <cellStyle name="Output 2 17 2 3" xfId="29879"/>
    <cellStyle name="Output 2 17 2 4" xfId="29880"/>
    <cellStyle name="Output 2 17 2 5" xfId="29881"/>
    <cellStyle name="Output 2 17 2 6" xfId="29882"/>
    <cellStyle name="Output 2 17 2 7" xfId="29883"/>
    <cellStyle name="Output 2 17 3" xfId="29884"/>
    <cellStyle name="Output 2 17 4" xfId="29885"/>
    <cellStyle name="Output 2 17 5" xfId="29886"/>
    <cellStyle name="Output 2 18" xfId="29887"/>
    <cellStyle name="Output 2 18 2" xfId="29888"/>
    <cellStyle name="Output 2 18 3" xfId="29889"/>
    <cellStyle name="Output 2 18 4" xfId="29890"/>
    <cellStyle name="Output 2 18 5" xfId="29891"/>
    <cellStyle name="Output 2 18 6" xfId="29892"/>
    <cellStyle name="Output 2 18 7" xfId="29893"/>
    <cellStyle name="Output 2 18 8" xfId="29894"/>
    <cellStyle name="Output 2 19" xfId="29895"/>
    <cellStyle name="Output 2 19 2" xfId="29896"/>
    <cellStyle name="Output 2 19 3" xfId="29897"/>
    <cellStyle name="Output 2 19 4" xfId="29898"/>
    <cellStyle name="Output 2 19 5" xfId="29899"/>
    <cellStyle name="Output 2 19 6" xfId="29900"/>
    <cellStyle name="Output 2 19 7" xfId="29901"/>
    <cellStyle name="Output 2 2" xfId="29902"/>
    <cellStyle name="Output 2 2 10" xfId="29903"/>
    <cellStyle name="Output 2 2 10 2" xfId="29904"/>
    <cellStyle name="Output 2 2 10 2 2" xfId="29905"/>
    <cellStyle name="Output 2 2 10 2 3" xfId="29906"/>
    <cellStyle name="Output 2 2 10 2 4" xfId="29907"/>
    <cellStyle name="Output 2 2 10 2 5" xfId="29908"/>
    <cellStyle name="Output 2 2 10 2 6" xfId="29909"/>
    <cellStyle name="Output 2 2 10 2 7" xfId="29910"/>
    <cellStyle name="Output 2 2 10 3" xfId="29911"/>
    <cellStyle name="Output 2 2 10 4" xfId="29912"/>
    <cellStyle name="Output 2 2 10 5" xfId="29913"/>
    <cellStyle name="Output 2 2 11" xfId="29914"/>
    <cellStyle name="Output 2 2 11 2" xfId="29915"/>
    <cellStyle name="Output 2 2 11 2 2" xfId="29916"/>
    <cellStyle name="Output 2 2 11 2 3" xfId="29917"/>
    <cellStyle name="Output 2 2 11 2 4" xfId="29918"/>
    <cellStyle name="Output 2 2 11 2 5" xfId="29919"/>
    <cellStyle name="Output 2 2 11 2 6" xfId="29920"/>
    <cellStyle name="Output 2 2 11 2 7" xfId="29921"/>
    <cellStyle name="Output 2 2 11 3" xfId="29922"/>
    <cellStyle name="Output 2 2 11 4" xfId="29923"/>
    <cellStyle name="Output 2 2 11 5" xfId="29924"/>
    <cellStyle name="Output 2 2 12" xfId="29925"/>
    <cellStyle name="Output 2 2 12 2" xfId="29926"/>
    <cellStyle name="Output 2 2 12 3" xfId="29927"/>
    <cellStyle name="Output 2 2 12 4" xfId="29928"/>
    <cellStyle name="Output 2 2 12 5" xfId="29929"/>
    <cellStyle name="Output 2 2 12 6" xfId="29930"/>
    <cellStyle name="Output 2 2 12 7" xfId="29931"/>
    <cellStyle name="Output 2 2 12 8" xfId="29932"/>
    <cellStyle name="Output 2 2 13" xfId="29933"/>
    <cellStyle name="Output 2 2 13 2" xfId="29934"/>
    <cellStyle name="Output 2 2 13 3" xfId="29935"/>
    <cellStyle name="Output 2 2 13 4" xfId="29936"/>
    <cellStyle name="Output 2 2 13 5" xfId="29937"/>
    <cellStyle name="Output 2 2 13 6" xfId="29938"/>
    <cellStyle name="Output 2 2 13 7" xfId="29939"/>
    <cellStyle name="Output 2 2 14" xfId="29940"/>
    <cellStyle name="Output 2 2 14 2" xfId="29941"/>
    <cellStyle name="Output 2 2 14 3" xfId="29942"/>
    <cellStyle name="Output 2 2 14 4" xfId="29943"/>
    <cellStyle name="Output 2 2 14 5" xfId="29944"/>
    <cellStyle name="Output 2 2 15" xfId="29945"/>
    <cellStyle name="Output 2 2 15 2" xfId="29946"/>
    <cellStyle name="Output 2 2 15 3" xfId="29947"/>
    <cellStyle name="Output 2 2 15 4" xfId="29948"/>
    <cellStyle name="Output 2 2 15 5" xfId="29949"/>
    <cellStyle name="Output 2 2 16" xfId="29950"/>
    <cellStyle name="Output 2 2 16 2" xfId="29951"/>
    <cellStyle name="Output 2 2 16 3" xfId="29952"/>
    <cellStyle name="Output 2 2 16 4" xfId="29953"/>
    <cellStyle name="Output 2 2 16 5" xfId="29954"/>
    <cellStyle name="Output 2 2 17" xfId="29955"/>
    <cellStyle name="Output 2 2 17 2" xfId="29956"/>
    <cellStyle name="Output 2 2 17 3" xfId="29957"/>
    <cellStyle name="Output 2 2 17 4" xfId="29958"/>
    <cellStyle name="Output 2 2 17 5" xfId="29959"/>
    <cellStyle name="Output 2 2 18" xfId="29960"/>
    <cellStyle name="Output 2 2 18 2" xfId="29961"/>
    <cellStyle name="Output 2 2 18 3" xfId="29962"/>
    <cellStyle name="Output 2 2 18 4" xfId="29963"/>
    <cellStyle name="Output 2 2 18 5" xfId="29964"/>
    <cellStyle name="Output 2 2 19" xfId="29965"/>
    <cellStyle name="Output 2 2 19 2" xfId="29966"/>
    <cellStyle name="Output 2 2 19 3" xfId="29967"/>
    <cellStyle name="Output 2 2 19 4" xfId="29968"/>
    <cellStyle name="Output 2 2 19 5" xfId="29969"/>
    <cellStyle name="Output 2 2 2" xfId="29970"/>
    <cellStyle name="Output 2 2 2 10" xfId="29971"/>
    <cellStyle name="Output 2 2 2 10 2" xfId="29972"/>
    <cellStyle name="Output 2 2 2 10 3" xfId="29973"/>
    <cellStyle name="Output 2 2 2 10 4" xfId="29974"/>
    <cellStyle name="Output 2 2 2 10 5" xfId="29975"/>
    <cellStyle name="Output 2 2 2 10 6" xfId="29976"/>
    <cellStyle name="Output 2 2 2 10 7" xfId="29977"/>
    <cellStyle name="Output 2 2 2 10 8" xfId="29978"/>
    <cellStyle name="Output 2 2 2 11" xfId="29979"/>
    <cellStyle name="Output 2 2 2 11 2" xfId="29980"/>
    <cellStyle name="Output 2 2 2 11 3" xfId="29981"/>
    <cellStyle name="Output 2 2 2 11 4" xfId="29982"/>
    <cellStyle name="Output 2 2 2 11 5" xfId="29983"/>
    <cellStyle name="Output 2 2 2 11 6" xfId="29984"/>
    <cellStyle name="Output 2 2 2 11 7" xfId="29985"/>
    <cellStyle name="Output 2 2 2 12" xfId="29986"/>
    <cellStyle name="Output 2 2 2 12 2" xfId="29987"/>
    <cellStyle name="Output 2 2 2 12 3" xfId="29988"/>
    <cellStyle name="Output 2 2 2 12 4" xfId="29989"/>
    <cellStyle name="Output 2 2 2 12 5" xfId="29990"/>
    <cellStyle name="Output 2 2 2 13" xfId="29991"/>
    <cellStyle name="Output 2 2 2 13 2" xfId="29992"/>
    <cellStyle name="Output 2 2 2 13 3" xfId="29993"/>
    <cellStyle name="Output 2 2 2 13 4" xfId="29994"/>
    <cellStyle name="Output 2 2 2 13 5" xfId="29995"/>
    <cellStyle name="Output 2 2 2 14" xfId="29996"/>
    <cellStyle name="Output 2 2 2 14 2" xfId="29997"/>
    <cellStyle name="Output 2 2 2 14 3" xfId="29998"/>
    <cellStyle name="Output 2 2 2 14 4" xfId="29999"/>
    <cellStyle name="Output 2 2 2 14 5" xfId="30000"/>
    <cellStyle name="Output 2 2 2 15" xfId="30001"/>
    <cellStyle name="Output 2 2 2 15 2" xfId="30002"/>
    <cellStyle name="Output 2 2 2 15 3" xfId="30003"/>
    <cellStyle name="Output 2 2 2 15 4" xfId="30004"/>
    <cellStyle name="Output 2 2 2 15 5" xfId="30005"/>
    <cellStyle name="Output 2 2 2 16" xfId="30006"/>
    <cellStyle name="Output 2 2 2 16 2" xfId="30007"/>
    <cellStyle name="Output 2 2 2 16 3" xfId="30008"/>
    <cellStyle name="Output 2 2 2 16 4" xfId="30009"/>
    <cellStyle name="Output 2 2 2 16 5" xfId="30010"/>
    <cellStyle name="Output 2 2 2 17" xfId="30011"/>
    <cellStyle name="Output 2 2 2 17 2" xfId="30012"/>
    <cellStyle name="Output 2 2 2 17 3" xfId="30013"/>
    <cellStyle name="Output 2 2 2 17 4" xfId="30014"/>
    <cellStyle name="Output 2 2 2 17 5" xfId="30015"/>
    <cellStyle name="Output 2 2 2 18" xfId="30016"/>
    <cellStyle name="Output 2 2 2 2" xfId="30017"/>
    <cellStyle name="Output 2 2 2 2 10" xfId="30018"/>
    <cellStyle name="Output 2 2 2 2 10 2" xfId="30019"/>
    <cellStyle name="Output 2 2 2 2 10 3" xfId="30020"/>
    <cellStyle name="Output 2 2 2 2 10 4" xfId="30021"/>
    <cellStyle name="Output 2 2 2 2 10 5" xfId="30022"/>
    <cellStyle name="Output 2 2 2 2 11" xfId="30023"/>
    <cellStyle name="Output 2 2 2 2 11 2" xfId="30024"/>
    <cellStyle name="Output 2 2 2 2 11 3" xfId="30025"/>
    <cellStyle name="Output 2 2 2 2 11 4" xfId="30026"/>
    <cellStyle name="Output 2 2 2 2 11 5" xfId="30027"/>
    <cellStyle name="Output 2 2 2 2 12" xfId="30028"/>
    <cellStyle name="Output 2 2 2 2 12 2" xfId="30029"/>
    <cellStyle name="Output 2 2 2 2 12 3" xfId="30030"/>
    <cellStyle name="Output 2 2 2 2 12 4" xfId="30031"/>
    <cellStyle name="Output 2 2 2 2 12 5" xfId="30032"/>
    <cellStyle name="Output 2 2 2 2 13" xfId="30033"/>
    <cellStyle name="Output 2 2 2 2 13 2" xfId="30034"/>
    <cellStyle name="Output 2 2 2 2 13 3" xfId="30035"/>
    <cellStyle name="Output 2 2 2 2 13 4" xfId="30036"/>
    <cellStyle name="Output 2 2 2 2 13 5" xfId="30037"/>
    <cellStyle name="Output 2 2 2 2 14" xfId="30038"/>
    <cellStyle name="Output 2 2 2 2 14 2" xfId="30039"/>
    <cellStyle name="Output 2 2 2 2 14 3" xfId="30040"/>
    <cellStyle name="Output 2 2 2 2 14 4" xfId="30041"/>
    <cellStyle name="Output 2 2 2 2 14 5" xfId="30042"/>
    <cellStyle name="Output 2 2 2 2 15" xfId="30043"/>
    <cellStyle name="Output 2 2 2 2 15 2" xfId="30044"/>
    <cellStyle name="Output 2 2 2 2 15 3" xfId="30045"/>
    <cellStyle name="Output 2 2 2 2 15 4" xfId="30046"/>
    <cellStyle name="Output 2 2 2 2 15 5" xfId="30047"/>
    <cellStyle name="Output 2 2 2 2 16" xfId="30048"/>
    <cellStyle name="Output 2 2 2 2 16 2" xfId="30049"/>
    <cellStyle name="Output 2 2 2 2 16 3" xfId="30050"/>
    <cellStyle name="Output 2 2 2 2 16 4" xfId="30051"/>
    <cellStyle name="Output 2 2 2 2 16 5" xfId="30052"/>
    <cellStyle name="Output 2 2 2 2 17" xfId="30053"/>
    <cellStyle name="Output 2 2 2 2 17 2" xfId="30054"/>
    <cellStyle name="Output 2 2 2 2 17 3" xfId="30055"/>
    <cellStyle name="Output 2 2 2 2 17 4" xfId="30056"/>
    <cellStyle name="Output 2 2 2 2 17 5" xfId="30057"/>
    <cellStyle name="Output 2 2 2 2 18" xfId="30058"/>
    <cellStyle name="Output 2 2 2 2 18 2" xfId="30059"/>
    <cellStyle name="Output 2 2 2 2 18 3" xfId="30060"/>
    <cellStyle name="Output 2 2 2 2 18 4" xfId="30061"/>
    <cellStyle name="Output 2 2 2 2 18 5" xfId="30062"/>
    <cellStyle name="Output 2 2 2 2 19" xfId="30063"/>
    <cellStyle name="Output 2 2 2 2 2" xfId="30064"/>
    <cellStyle name="Output 2 2 2 2 2 10" xfId="30065"/>
    <cellStyle name="Output 2 2 2 2 2 10 2" xfId="30066"/>
    <cellStyle name="Output 2 2 2 2 2 10 3" xfId="30067"/>
    <cellStyle name="Output 2 2 2 2 2 10 4" xfId="30068"/>
    <cellStyle name="Output 2 2 2 2 2 10 5" xfId="30069"/>
    <cellStyle name="Output 2 2 2 2 2 11" xfId="30070"/>
    <cellStyle name="Output 2 2 2 2 2 11 2" xfId="30071"/>
    <cellStyle name="Output 2 2 2 2 2 11 3" xfId="30072"/>
    <cellStyle name="Output 2 2 2 2 2 11 4" xfId="30073"/>
    <cellStyle name="Output 2 2 2 2 2 11 5" xfId="30074"/>
    <cellStyle name="Output 2 2 2 2 2 12" xfId="30075"/>
    <cellStyle name="Output 2 2 2 2 2 12 2" xfId="30076"/>
    <cellStyle name="Output 2 2 2 2 2 12 3" xfId="30077"/>
    <cellStyle name="Output 2 2 2 2 2 12 4" xfId="30078"/>
    <cellStyle name="Output 2 2 2 2 2 12 5" xfId="30079"/>
    <cellStyle name="Output 2 2 2 2 2 13" xfId="30080"/>
    <cellStyle name="Output 2 2 2 2 2 13 2" xfId="30081"/>
    <cellStyle name="Output 2 2 2 2 2 13 3" xfId="30082"/>
    <cellStyle name="Output 2 2 2 2 2 13 4" xfId="30083"/>
    <cellStyle name="Output 2 2 2 2 2 13 5" xfId="30084"/>
    <cellStyle name="Output 2 2 2 2 2 14" xfId="30085"/>
    <cellStyle name="Output 2 2 2 2 2 14 2" xfId="30086"/>
    <cellStyle name="Output 2 2 2 2 2 14 3" xfId="30087"/>
    <cellStyle name="Output 2 2 2 2 2 14 4" xfId="30088"/>
    <cellStyle name="Output 2 2 2 2 2 14 5" xfId="30089"/>
    <cellStyle name="Output 2 2 2 2 2 15" xfId="30090"/>
    <cellStyle name="Output 2 2 2 2 2 15 2" xfId="30091"/>
    <cellStyle name="Output 2 2 2 2 2 15 3" xfId="30092"/>
    <cellStyle name="Output 2 2 2 2 2 15 4" xfId="30093"/>
    <cellStyle name="Output 2 2 2 2 2 15 5" xfId="30094"/>
    <cellStyle name="Output 2 2 2 2 2 16" xfId="30095"/>
    <cellStyle name="Output 2 2 2 2 2 16 2" xfId="30096"/>
    <cellStyle name="Output 2 2 2 2 2 16 3" xfId="30097"/>
    <cellStyle name="Output 2 2 2 2 2 16 4" xfId="30098"/>
    <cellStyle name="Output 2 2 2 2 2 16 5" xfId="30099"/>
    <cellStyle name="Output 2 2 2 2 2 17" xfId="30100"/>
    <cellStyle name="Output 2 2 2 2 2 17 2" xfId="30101"/>
    <cellStyle name="Output 2 2 2 2 2 17 3" xfId="30102"/>
    <cellStyle name="Output 2 2 2 2 2 17 4" xfId="30103"/>
    <cellStyle name="Output 2 2 2 2 2 17 5" xfId="30104"/>
    <cellStyle name="Output 2 2 2 2 2 18" xfId="30105"/>
    <cellStyle name="Output 2 2 2 2 2 18 2" xfId="30106"/>
    <cellStyle name="Output 2 2 2 2 2 18 3" xfId="30107"/>
    <cellStyle name="Output 2 2 2 2 2 18 4" xfId="30108"/>
    <cellStyle name="Output 2 2 2 2 2 18 5" xfId="30109"/>
    <cellStyle name="Output 2 2 2 2 2 19" xfId="30110"/>
    <cellStyle name="Output 2 2 2 2 2 2" xfId="30111"/>
    <cellStyle name="Output 2 2 2 2 2 2 2" xfId="30112"/>
    <cellStyle name="Output 2 2 2 2 2 2 2 2" xfId="30113"/>
    <cellStyle name="Output 2 2 2 2 2 2 2 3" xfId="30114"/>
    <cellStyle name="Output 2 2 2 2 2 2 2 4" xfId="30115"/>
    <cellStyle name="Output 2 2 2 2 2 2 2 5" xfId="30116"/>
    <cellStyle name="Output 2 2 2 2 2 2 2 6" xfId="30117"/>
    <cellStyle name="Output 2 2 2 2 2 2 2 7" xfId="30118"/>
    <cellStyle name="Output 2 2 2 2 2 2 3" xfId="30119"/>
    <cellStyle name="Output 2 2 2 2 2 2 4" xfId="30120"/>
    <cellStyle name="Output 2 2 2 2 2 2 5" xfId="30121"/>
    <cellStyle name="Output 2 2 2 2 2 3" xfId="30122"/>
    <cellStyle name="Output 2 2 2 2 2 3 2" xfId="30123"/>
    <cellStyle name="Output 2 2 2 2 2 3 2 2" xfId="30124"/>
    <cellStyle name="Output 2 2 2 2 2 3 2 3" xfId="30125"/>
    <cellStyle name="Output 2 2 2 2 2 3 2 4" xfId="30126"/>
    <cellStyle name="Output 2 2 2 2 2 3 2 5" xfId="30127"/>
    <cellStyle name="Output 2 2 2 2 2 3 2 6" xfId="30128"/>
    <cellStyle name="Output 2 2 2 2 2 3 2 7" xfId="30129"/>
    <cellStyle name="Output 2 2 2 2 2 3 3" xfId="30130"/>
    <cellStyle name="Output 2 2 2 2 2 3 4" xfId="30131"/>
    <cellStyle name="Output 2 2 2 2 2 3 5" xfId="30132"/>
    <cellStyle name="Output 2 2 2 2 2 4" xfId="30133"/>
    <cellStyle name="Output 2 2 2 2 2 4 2" xfId="30134"/>
    <cellStyle name="Output 2 2 2 2 2 4 2 2" xfId="30135"/>
    <cellStyle name="Output 2 2 2 2 2 4 2 3" xfId="30136"/>
    <cellStyle name="Output 2 2 2 2 2 4 2 4" xfId="30137"/>
    <cellStyle name="Output 2 2 2 2 2 4 2 5" xfId="30138"/>
    <cellStyle name="Output 2 2 2 2 2 4 2 6" xfId="30139"/>
    <cellStyle name="Output 2 2 2 2 2 4 2 7" xfId="30140"/>
    <cellStyle name="Output 2 2 2 2 2 4 3" xfId="30141"/>
    <cellStyle name="Output 2 2 2 2 2 4 4" xfId="30142"/>
    <cellStyle name="Output 2 2 2 2 2 4 5" xfId="30143"/>
    <cellStyle name="Output 2 2 2 2 2 5" xfId="30144"/>
    <cellStyle name="Output 2 2 2 2 2 5 2" xfId="30145"/>
    <cellStyle name="Output 2 2 2 2 2 5 3" xfId="30146"/>
    <cellStyle name="Output 2 2 2 2 2 5 4" xfId="30147"/>
    <cellStyle name="Output 2 2 2 2 2 5 5" xfId="30148"/>
    <cellStyle name="Output 2 2 2 2 2 5 6" xfId="30149"/>
    <cellStyle name="Output 2 2 2 2 2 5 7" xfId="30150"/>
    <cellStyle name="Output 2 2 2 2 2 5 8" xfId="30151"/>
    <cellStyle name="Output 2 2 2 2 2 6" xfId="30152"/>
    <cellStyle name="Output 2 2 2 2 2 6 2" xfId="30153"/>
    <cellStyle name="Output 2 2 2 2 2 6 3" xfId="30154"/>
    <cellStyle name="Output 2 2 2 2 2 6 4" xfId="30155"/>
    <cellStyle name="Output 2 2 2 2 2 6 5" xfId="30156"/>
    <cellStyle name="Output 2 2 2 2 2 6 6" xfId="30157"/>
    <cellStyle name="Output 2 2 2 2 2 6 7" xfId="30158"/>
    <cellStyle name="Output 2 2 2 2 2 7" xfId="30159"/>
    <cellStyle name="Output 2 2 2 2 2 7 2" xfId="30160"/>
    <cellStyle name="Output 2 2 2 2 2 7 3" xfId="30161"/>
    <cellStyle name="Output 2 2 2 2 2 7 4" xfId="30162"/>
    <cellStyle name="Output 2 2 2 2 2 7 5" xfId="30163"/>
    <cellStyle name="Output 2 2 2 2 2 8" xfId="30164"/>
    <cellStyle name="Output 2 2 2 2 2 8 2" xfId="30165"/>
    <cellStyle name="Output 2 2 2 2 2 8 3" xfId="30166"/>
    <cellStyle name="Output 2 2 2 2 2 8 4" xfId="30167"/>
    <cellStyle name="Output 2 2 2 2 2 8 5" xfId="30168"/>
    <cellStyle name="Output 2 2 2 2 2 9" xfId="30169"/>
    <cellStyle name="Output 2 2 2 2 2 9 2" xfId="30170"/>
    <cellStyle name="Output 2 2 2 2 2 9 3" xfId="30171"/>
    <cellStyle name="Output 2 2 2 2 2 9 4" xfId="30172"/>
    <cellStyle name="Output 2 2 2 2 2 9 5" xfId="30173"/>
    <cellStyle name="Output 2 2 2 2 3" xfId="30174"/>
    <cellStyle name="Output 2 2 2 2 3 10" xfId="30175"/>
    <cellStyle name="Output 2 2 2 2 3 2" xfId="30176"/>
    <cellStyle name="Output 2 2 2 2 3 2 2" xfId="30177"/>
    <cellStyle name="Output 2 2 2 2 3 2 2 2" xfId="30178"/>
    <cellStyle name="Output 2 2 2 2 3 2 2 3" xfId="30179"/>
    <cellStyle name="Output 2 2 2 2 3 2 2 4" xfId="30180"/>
    <cellStyle name="Output 2 2 2 2 3 2 2 5" xfId="30181"/>
    <cellStyle name="Output 2 2 2 2 3 2 2 6" xfId="30182"/>
    <cellStyle name="Output 2 2 2 2 3 2 2 7" xfId="30183"/>
    <cellStyle name="Output 2 2 2 2 3 2 3" xfId="30184"/>
    <cellStyle name="Output 2 2 2 2 3 2 4" xfId="30185"/>
    <cellStyle name="Output 2 2 2 2 3 3" xfId="30186"/>
    <cellStyle name="Output 2 2 2 2 3 3 2" xfId="30187"/>
    <cellStyle name="Output 2 2 2 2 3 3 2 2" xfId="30188"/>
    <cellStyle name="Output 2 2 2 2 3 3 2 3" xfId="30189"/>
    <cellStyle name="Output 2 2 2 2 3 3 2 4" xfId="30190"/>
    <cellStyle name="Output 2 2 2 2 3 3 2 5" xfId="30191"/>
    <cellStyle name="Output 2 2 2 2 3 3 2 6" xfId="30192"/>
    <cellStyle name="Output 2 2 2 2 3 3 2 7" xfId="30193"/>
    <cellStyle name="Output 2 2 2 2 3 3 3" xfId="30194"/>
    <cellStyle name="Output 2 2 2 2 3 3 4" xfId="30195"/>
    <cellStyle name="Output 2 2 2 2 3 4" xfId="30196"/>
    <cellStyle name="Output 2 2 2 2 3 4 2" xfId="30197"/>
    <cellStyle name="Output 2 2 2 2 3 4 2 2" xfId="30198"/>
    <cellStyle name="Output 2 2 2 2 3 4 2 3" xfId="30199"/>
    <cellStyle name="Output 2 2 2 2 3 4 2 4" xfId="30200"/>
    <cellStyle name="Output 2 2 2 2 3 4 2 5" xfId="30201"/>
    <cellStyle name="Output 2 2 2 2 3 4 2 6" xfId="30202"/>
    <cellStyle name="Output 2 2 2 2 3 4 2 7" xfId="30203"/>
    <cellStyle name="Output 2 2 2 2 3 4 3" xfId="30204"/>
    <cellStyle name="Output 2 2 2 2 3 4 4" xfId="30205"/>
    <cellStyle name="Output 2 2 2 2 3 5" xfId="30206"/>
    <cellStyle name="Output 2 2 2 2 3 5 2" xfId="30207"/>
    <cellStyle name="Output 2 2 2 2 3 5 3" xfId="30208"/>
    <cellStyle name="Output 2 2 2 2 3 5 4" xfId="30209"/>
    <cellStyle name="Output 2 2 2 2 3 5 5" xfId="30210"/>
    <cellStyle name="Output 2 2 2 2 3 5 6" xfId="30211"/>
    <cellStyle name="Output 2 2 2 2 3 5 7" xfId="30212"/>
    <cellStyle name="Output 2 2 2 2 3 5 8" xfId="30213"/>
    <cellStyle name="Output 2 2 2 2 3 6" xfId="30214"/>
    <cellStyle name="Output 2 2 2 2 3 6 2" xfId="30215"/>
    <cellStyle name="Output 2 2 2 2 3 6 3" xfId="30216"/>
    <cellStyle name="Output 2 2 2 2 3 6 4" xfId="30217"/>
    <cellStyle name="Output 2 2 2 2 3 6 5" xfId="30218"/>
    <cellStyle name="Output 2 2 2 2 3 6 6" xfId="30219"/>
    <cellStyle name="Output 2 2 2 2 3 6 7" xfId="30220"/>
    <cellStyle name="Output 2 2 2 2 3 7" xfId="30221"/>
    <cellStyle name="Output 2 2 2 2 3 8" xfId="30222"/>
    <cellStyle name="Output 2 2 2 2 3 9" xfId="30223"/>
    <cellStyle name="Output 2 2 2 2 4" xfId="30224"/>
    <cellStyle name="Output 2 2 2 2 4 2" xfId="30225"/>
    <cellStyle name="Output 2 2 2 2 4 2 2" xfId="30226"/>
    <cellStyle name="Output 2 2 2 2 4 2 3" xfId="30227"/>
    <cellStyle name="Output 2 2 2 2 4 2 4" xfId="30228"/>
    <cellStyle name="Output 2 2 2 2 4 2 5" xfId="30229"/>
    <cellStyle name="Output 2 2 2 2 4 2 6" xfId="30230"/>
    <cellStyle name="Output 2 2 2 2 4 2 7" xfId="30231"/>
    <cellStyle name="Output 2 2 2 2 4 3" xfId="30232"/>
    <cellStyle name="Output 2 2 2 2 4 4" xfId="30233"/>
    <cellStyle name="Output 2 2 2 2 4 5" xfId="30234"/>
    <cellStyle name="Output 2 2 2 2 5" xfId="30235"/>
    <cellStyle name="Output 2 2 2 2 5 2" xfId="30236"/>
    <cellStyle name="Output 2 2 2 2 5 2 2" xfId="30237"/>
    <cellStyle name="Output 2 2 2 2 5 2 3" xfId="30238"/>
    <cellStyle name="Output 2 2 2 2 5 2 4" xfId="30239"/>
    <cellStyle name="Output 2 2 2 2 5 2 5" xfId="30240"/>
    <cellStyle name="Output 2 2 2 2 5 2 6" xfId="30241"/>
    <cellStyle name="Output 2 2 2 2 5 2 7" xfId="30242"/>
    <cellStyle name="Output 2 2 2 2 5 3" xfId="30243"/>
    <cellStyle name="Output 2 2 2 2 5 4" xfId="30244"/>
    <cellStyle name="Output 2 2 2 2 5 5" xfId="30245"/>
    <cellStyle name="Output 2 2 2 2 6" xfId="30246"/>
    <cellStyle name="Output 2 2 2 2 6 2" xfId="30247"/>
    <cellStyle name="Output 2 2 2 2 6 2 2" xfId="30248"/>
    <cellStyle name="Output 2 2 2 2 6 2 3" xfId="30249"/>
    <cellStyle name="Output 2 2 2 2 6 2 4" xfId="30250"/>
    <cellStyle name="Output 2 2 2 2 6 2 5" xfId="30251"/>
    <cellStyle name="Output 2 2 2 2 6 2 6" xfId="30252"/>
    <cellStyle name="Output 2 2 2 2 6 2 7" xfId="30253"/>
    <cellStyle name="Output 2 2 2 2 6 3" xfId="30254"/>
    <cellStyle name="Output 2 2 2 2 6 4" xfId="30255"/>
    <cellStyle name="Output 2 2 2 2 6 5" xfId="30256"/>
    <cellStyle name="Output 2 2 2 2 7" xfId="30257"/>
    <cellStyle name="Output 2 2 2 2 7 2" xfId="30258"/>
    <cellStyle name="Output 2 2 2 2 7 2 2" xfId="30259"/>
    <cellStyle name="Output 2 2 2 2 7 2 3" xfId="30260"/>
    <cellStyle name="Output 2 2 2 2 7 2 4" xfId="30261"/>
    <cellStyle name="Output 2 2 2 2 7 2 5" xfId="30262"/>
    <cellStyle name="Output 2 2 2 2 7 2 6" xfId="30263"/>
    <cellStyle name="Output 2 2 2 2 7 2 7" xfId="30264"/>
    <cellStyle name="Output 2 2 2 2 7 3" xfId="30265"/>
    <cellStyle name="Output 2 2 2 2 7 4" xfId="30266"/>
    <cellStyle name="Output 2 2 2 2 7 5" xfId="30267"/>
    <cellStyle name="Output 2 2 2 2 8" xfId="30268"/>
    <cellStyle name="Output 2 2 2 2 8 2" xfId="30269"/>
    <cellStyle name="Output 2 2 2 2 8 3" xfId="30270"/>
    <cellStyle name="Output 2 2 2 2 8 4" xfId="30271"/>
    <cellStyle name="Output 2 2 2 2 8 5" xfId="30272"/>
    <cellStyle name="Output 2 2 2 2 8 6" xfId="30273"/>
    <cellStyle name="Output 2 2 2 2 8 7" xfId="30274"/>
    <cellStyle name="Output 2 2 2 2 8 8" xfId="30275"/>
    <cellStyle name="Output 2 2 2 2 9" xfId="30276"/>
    <cellStyle name="Output 2 2 2 2 9 2" xfId="30277"/>
    <cellStyle name="Output 2 2 2 2 9 3" xfId="30278"/>
    <cellStyle name="Output 2 2 2 2 9 4" xfId="30279"/>
    <cellStyle name="Output 2 2 2 2 9 5" xfId="30280"/>
    <cellStyle name="Output 2 2 2 2 9 6" xfId="30281"/>
    <cellStyle name="Output 2 2 2 2 9 7" xfId="30282"/>
    <cellStyle name="Output 2 2 2 3" xfId="30283"/>
    <cellStyle name="Output 2 2 2 3 10" xfId="30284"/>
    <cellStyle name="Output 2 2 2 3 10 2" xfId="30285"/>
    <cellStyle name="Output 2 2 2 3 10 3" xfId="30286"/>
    <cellStyle name="Output 2 2 2 3 10 4" xfId="30287"/>
    <cellStyle name="Output 2 2 2 3 10 5" xfId="30288"/>
    <cellStyle name="Output 2 2 2 3 11" xfId="30289"/>
    <cellStyle name="Output 2 2 2 3 11 2" xfId="30290"/>
    <cellStyle name="Output 2 2 2 3 11 3" xfId="30291"/>
    <cellStyle name="Output 2 2 2 3 11 4" xfId="30292"/>
    <cellStyle name="Output 2 2 2 3 11 5" xfId="30293"/>
    <cellStyle name="Output 2 2 2 3 12" xfId="30294"/>
    <cellStyle name="Output 2 2 2 3 12 2" xfId="30295"/>
    <cellStyle name="Output 2 2 2 3 12 3" xfId="30296"/>
    <cellStyle name="Output 2 2 2 3 12 4" xfId="30297"/>
    <cellStyle name="Output 2 2 2 3 12 5" xfId="30298"/>
    <cellStyle name="Output 2 2 2 3 13" xfId="30299"/>
    <cellStyle name="Output 2 2 2 3 13 2" xfId="30300"/>
    <cellStyle name="Output 2 2 2 3 13 3" xfId="30301"/>
    <cellStyle name="Output 2 2 2 3 13 4" xfId="30302"/>
    <cellStyle name="Output 2 2 2 3 13 5" xfId="30303"/>
    <cellStyle name="Output 2 2 2 3 14" xfId="30304"/>
    <cellStyle name="Output 2 2 2 3 14 2" xfId="30305"/>
    <cellStyle name="Output 2 2 2 3 14 3" xfId="30306"/>
    <cellStyle name="Output 2 2 2 3 14 4" xfId="30307"/>
    <cellStyle name="Output 2 2 2 3 14 5" xfId="30308"/>
    <cellStyle name="Output 2 2 2 3 15" xfId="30309"/>
    <cellStyle name="Output 2 2 2 3 15 2" xfId="30310"/>
    <cellStyle name="Output 2 2 2 3 15 3" xfId="30311"/>
    <cellStyle name="Output 2 2 2 3 15 4" xfId="30312"/>
    <cellStyle name="Output 2 2 2 3 15 5" xfId="30313"/>
    <cellStyle name="Output 2 2 2 3 16" xfId="30314"/>
    <cellStyle name="Output 2 2 2 3 16 2" xfId="30315"/>
    <cellStyle name="Output 2 2 2 3 16 3" xfId="30316"/>
    <cellStyle name="Output 2 2 2 3 16 4" xfId="30317"/>
    <cellStyle name="Output 2 2 2 3 16 5" xfId="30318"/>
    <cellStyle name="Output 2 2 2 3 17" xfId="30319"/>
    <cellStyle name="Output 2 2 2 3 17 2" xfId="30320"/>
    <cellStyle name="Output 2 2 2 3 17 3" xfId="30321"/>
    <cellStyle name="Output 2 2 2 3 17 4" xfId="30322"/>
    <cellStyle name="Output 2 2 2 3 17 5" xfId="30323"/>
    <cellStyle name="Output 2 2 2 3 18" xfId="30324"/>
    <cellStyle name="Output 2 2 2 3 18 2" xfId="30325"/>
    <cellStyle name="Output 2 2 2 3 18 3" xfId="30326"/>
    <cellStyle name="Output 2 2 2 3 18 4" xfId="30327"/>
    <cellStyle name="Output 2 2 2 3 18 5" xfId="30328"/>
    <cellStyle name="Output 2 2 2 3 19" xfId="30329"/>
    <cellStyle name="Output 2 2 2 3 2" xfId="30330"/>
    <cellStyle name="Output 2 2 2 3 2 10" xfId="30331"/>
    <cellStyle name="Output 2 2 2 3 2 10 2" xfId="30332"/>
    <cellStyle name="Output 2 2 2 3 2 10 3" xfId="30333"/>
    <cellStyle name="Output 2 2 2 3 2 10 4" xfId="30334"/>
    <cellStyle name="Output 2 2 2 3 2 10 5" xfId="30335"/>
    <cellStyle name="Output 2 2 2 3 2 11" xfId="30336"/>
    <cellStyle name="Output 2 2 2 3 2 11 2" xfId="30337"/>
    <cellStyle name="Output 2 2 2 3 2 11 3" xfId="30338"/>
    <cellStyle name="Output 2 2 2 3 2 11 4" xfId="30339"/>
    <cellStyle name="Output 2 2 2 3 2 11 5" xfId="30340"/>
    <cellStyle name="Output 2 2 2 3 2 12" xfId="30341"/>
    <cellStyle name="Output 2 2 2 3 2 12 2" xfId="30342"/>
    <cellStyle name="Output 2 2 2 3 2 12 3" xfId="30343"/>
    <cellStyle name="Output 2 2 2 3 2 12 4" xfId="30344"/>
    <cellStyle name="Output 2 2 2 3 2 12 5" xfId="30345"/>
    <cellStyle name="Output 2 2 2 3 2 13" xfId="30346"/>
    <cellStyle name="Output 2 2 2 3 2 13 2" xfId="30347"/>
    <cellStyle name="Output 2 2 2 3 2 13 3" xfId="30348"/>
    <cellStyle name="Output 2 2 2 3 2 13 4" xfId="30349"/>
    <cellStyle name="Output 2 2 2 3 2 13 5" xfId="30350"/>
    <cellStyle name="Output 2 2 2 3 2 14" xfId="30351"/>
    <cellStyle name="Output 2 2 2 3 2 14 2" xfId="30352"/>
    <cellStyle name="Output 2 2 2 3 2 14 3" xfId="30353"/>
    <cellStyle name="Output 2 2 2 3 2 14 4" xfId="30354"/>
    <cellStyle name="Output 2 2 2 3 2 14 5" xfId="30355"/>
    <cellStyle name="Output 2 2 2 3 2 15" xfId="30356"/>
    <cellStyle name="Output 2 2 2 3 2 15 2" xfId="30357"/>
    <cellStyle name="Output 2 2 2 3 2 15 3" xfId="30358"/>
    <cellStyle name="Output 2 2 2 3 2 15 4" xfId="30359"/>
    <cellStyle name="Output 2 2 2 3 2 15 5" xfId="30360"/>
    <cellStyle name="Output 2 2 2 3 2 16" xfId="30361"/>
    <cellStyle name="Output 2 2 2 3 2 16 2" xfId="30362"/>
    <cellStyle name="Output 2 2 2 3 2 16 3" xfId="30363"/>
    <cellStyle name="Output 2 2 2 3 2 16 4" xfId="30364"/>
    <cellStyle name="Output 2 2 2 3 2 16 5" xfId="30365"/>
    <cellStyle name="Output 2 2 2 3 2 17" xfId="30366"/>
    <cellStyle name="Output 2 2 2 3 2 17 2" xfId="30367"/>
    <cellStyle name="Output 2 2 2 3 2 17 3" xfId="30368"/>
    <cellStyle name="Output 2 2 2 3 2 17 4" xfId="30369"/>
    <cellStyle name="Output 2 2 2 3 2 17 5" xfId="30370"/>
    <cellStyle name="Output 2 2 2 3 2 18" xfId="30371"/>
    <cellStyle name="Output 2 2 2 3 2 18 2" xfId="30372"/>
    <cellStyle name="Output 2 2 2 3 2 18 3" xfId="30373"/>
    <cellStyle name="Output 2 2 2 3 2 18 4" xfId="30374"/>
    <cellStyle name="Output 2 2 2 3 2 18 5" xfId="30375"/>
    <cellStyle name="Output 2 2 2 3 2 19" xfId="30376"/>
    <cellStyle name="Output 2 2 2 3 2 2" xfId="30377"/>
    <cellStyle name="Output 2 2 2 3 2 2 2" xfId="30378"/>
    <cellStyle name="Output 2 2 2 3 2 2 2 2" xfId="30379"/>
    <cellStyle name="Output 2 2 2 3 2 2 2 3" xfId="30380"/>
    <cellStyle name="Output 2 2 2 3 2 2 2 4" xfId="30381"/>
    <cellStyle name="Output 2 2 2 3 2 2 2 5" xfId="30382"/>
    <cellStyle name="Output 2 2 2 3 2 2 2 6" xfId="30383"/>
    <cellStyle name="Output 2 2 2 3 2 2 2 7" xfId="30384"/>
    <cellStyle name="Output 2 2 2 3 2 2 3" xfId="30385"/>
    <cellStyle name="Output 2 2 2 3 2 2 4" xfId="30386"/>
    <cellStyle name="Output 2 2 2 3 2 2 5" xfId="30387"/>
    <cellStyle name="Output 2 2 2 3 2 3" xfId="30388"/>
    <cellStyle name="Output 2 2 2 3 2 3 2" xfId="30389"/>
    <cellStyle name="Output 2 2 2 3 2 3 2 2" xfId="30390"/>
    <cellStyle name="Output 2 2 2 3 2 3 2 3" xfId="30391"/>
    <cellStyle name="Output 2 2 2 3 2 3 2 4" xfId="30392"/>
    <cellStyle name="Output 2 2 2 3 2 3 2 5" xfId="30393"/>
    <cellStyle name="Output 2 2 2 3 2 3 2 6" xfId="30394"/>
    <cellStyle name="Output 2 2 2 3 2 3 2 7" xfId="30395"/>
    <cellStyle name="Output 2 2 2 3 2 3 3" xfId="30396"/>
    <cellStyle name="Output 2 2 2 3 2 3 4" xfId="30397"/>
    <cellStyle name="Output 2 2 2 3 2 3 5" xfId="30398"/>
    <cellStyle name="Output 2 2 2 3 2 4" xfId="30399"/>
    <cellStyle name="Output 2 2 2 3 2 4 2" xfId="30400"/>
    <cellStyle name="Output 2 2 2 3 2 4 2 2" xfId="30401"/>
    <cellStyle name="Output 2 2 2 3 2 4 2 3" xfId="30402"/>
    <cellStyle name="Output 2 2 2 3 2 4 2 4" xfId="30403"/>
    <cellStyle name="Output 2 2 2 3 2 4 2 5" xfId="30404"/>
    <cellStyle name="Output 2 2 2 3 2 4 2 6" xfId="30405"/>
    <cellStyle name="Output 2 2 2 3 2 4 2 7" xfId="30406"/>
    <cellStyle name="Output 2 2 2 3 2 4 3" xfId="30407"/>
    <cellStyle name="Output 2 2 2 3 2 4 4" xfId="30408"/>
    <cellStyle name="Output 2 2 2 3 2 4 5" xfId="30409"/>
    <cellStyle name="Output 2 2 2 3 2 5" xfId="30410"/>
    <cellStyle name="Output 2 2 2 3 2 5 2" xfId="30411"/>
    <cellStyle name="Output 2 2 2 3 2 5 3" xfId="30412"/>
    <cellStyle name="Output 2 2 2 3 2 5 4" xfId="30413"/>
    <cellStyle name="Output 2 2 2 3 2 5 5" xfId="30414"/>
    <cellStyle name="Output 2 2 2 3 2 5 6" xfId="30415"/>
    <cellStyle name="Output 2 2 2 3 2 5 7" xfId="30416"/>
    <cellStyle name="Output 2 2 2 3 2 5 8" xfId="30417"/>
    <cellStyle name="Output 2 2 2 3 2 6" xfId="30418"/>
    <cellStyle name="Output 2 2 2 3 2 6 2" xfId="30419"/>
    <cellStyle name="Output 2 2 2 3 2 6 3" xfId="30420"/>
    <cellStyle name="Output 2 2 2 3 2 6 4" xfId="30421"/>
    <cellStyle name="Output 2 2 2 3 2 6 5" xfId="30422"/>
    <cellStyle name="Output 2 2 2 3 2 6 6" xfId="30423"/>
    <cellStyle name="Output 2 2 2 3 2 6 7" xfId="30424"/>
    <cellStyle name="Output 2 2 2 3 2 7" xfId="30425"/>
    <cellStyle name="Output 2 2 2 3 2 7 2" xfId="30426"/>
    <cellStyle name="Output 2 2 2 3 2 7 3" xfId="30427"/>
    <cellStyle name="Output 2 2 2 3 2 7 4" xfId="30428"/>
    <cellStyle name="Output 2 2 2 3 2 7 5" xfId="30429"/>
    <cellStyle name="Output 2 2 2 3 2 8" xfId="30430"/>
    <cellStyle name="Output 2 2 2 3 2 8 2" xfId="30431"/>
    <cellStyle name="Output 2 2 2 3 2 8 3" xfId="30432"/>
    <cellStyle name="Output 2 2 2 3 2 8 4" xfId="30433"/>
    <cellStyle name="Output 2 2 2 3 2 8 5" xfId="30434"/>
    <cellStyle name="Output 2 2 2 3 2 9" xfId="30435"/>
    <cellStyle name="Output 2 2 2 3 2 9 2" xfId="30436"/>
    <cellStyle name="Output 2 2 2 3 2 9 3" xfId="30437"/>
    <cellStyle name="Output 2 2 2 3 2 9 4" xfId="30438"/>
    <cellStyle name="Output 2 2 2 3 2 9 5" xfId="30439"/>
    <cellStyle name="Output 2 2 2 3 3" xfId="30440"/>
    <cellStyle name="Output 2 2 2 3 3 10" xfId="30441"/>
    <cellStyle name="Output 2 2 2 3 3 2" xfId="30442"/>
    <cellStyle name="Output 2 2 2 3 3 2 2" xfId="30443"/>
    <cellStyle name="Output 2 2 2 3 3 2 2 2" xfId="30444"/>
    <cellStyle name="Output 2 2 2 3 3 2 2 3" xfId="30445"/>
    <cellStyle name="Output 2 2 2 3 3 2 2 4" xfId="30446"/>
    <cellStyle name="Output 2 2 2 3 3 2 2 5" xfId="30447"/>
    <cellStyle name="Output 2 2 2 3 3 2 2 6" xfId="30448"/>
    <cellStyle name="Output 2 2 2 3 3 2 2 7" xfId="30449"/>
    <cellStyle name="Output 2 2 2 3 3 2 3" xfId="30450"/>
    <cellStyle name="Output 2 2 2 3 3 2 4" xfId="30451"/>
    <cellStyle name="Output 2 2 2 3 3 3" xfId="30452"/>
    <cellStyle name="Output 2 2 2 3 3 3 2" xfId="30453"/>
    <cellStyle name="Output 2 2 2 3 3 3 2 2" xfId="30454"/>
    <cellStyle name="Output 2 2 2 3 3 3 2 3" xfId="30455"/>
    <cellStyle name="Output 2 2 2 3 3 3 2 4" xfId="30456"/>
    <cellStyle name="Output 2 2 2 3 3 3 2 5" xfId="30457"/>
    <cellStyle name="Output 2 2 2 3 3 3 2 6" xfId="30458"/>
    <cellStyle name="Output 2 2 2 3 3 3 2 7" xfId="30459"/>
    <cellStyle name="Output 2 2 2 3 3 3 3" xfId="30460"/>
    <cellStyle name="Output 2 2 2 3 3 3 4" xfId="30461"/>
    <cellStyle name="Output 2 2 2 3 3 4" xfId="30462"/>
    <cellStyle name="Output 2 2 2 3 3 4 2" xfId="30463"/>
    <cellStyle name="Output 2 2 2 3 3 4 2 2" xfId="30464"/>
    <cellStyle name="Output 2 2 2 3 3 4 2 3" xfId="30465"/>
    <cellStyle name="Output 2 2 2 3 3 4 2 4" xfId="30466"/>
    <cellStyle name="Output 2 2 2 3 3 4 2 5" xfId="30467"/>
    <cellStyle name="Output 2 2 2 3 3 4 2 6" xfId="30468"/>
    <cellStyle name="Output 2 2 2 3 3 4 2 7" xfId="30469"/>
    <cellStyle name="Output 2 2 2 3 3 4 3" xfId="30470"/>
    <cellStyle name="Output 2 2 2 3 3 4 4" xfId="30471"/>
    <cellStyle name="Output 2 2 2 3 3 5" xfId="30472"/>
    <cellStyle name="Output 2 2 2 3 3 5 2" xfId="30473"/>
    <cellStyle name="Output 2 2 2 3 3 5 3" xfId="30474"/>
    <cellStyle name="Output 2 2 2 3 3 5 4" xfId="30475"/>
    <cellStyle name="Output 2 2 2 3 3 5 5" xfId="30476"/>
    <cellStyle name="Output 2 2 2 3 3 5 6" xfId="30477"/>
    <cellStyle name="Output 2 2 2 3 3 5 7" xfId="30478"/>
    <cellStyle name="Output 2 2 2 3 3 5 8" xfId="30479"/>
    <cellStyle name="Output 2 2 2 3 3 6" xfId="30480"/>
    <cellStyle name="Output 2 2 2 3 3 6 2" xfId="30481"/>
    <cellStyle name="Output 2 2 2 3 3 6 3" xfId="30482"/>
    <cellStyle name="Output 2 2 2 3 3 6 4" xfId="30483"/>
    <cellStyle name="Output 2 2 2 3 3 6 5" xfId="30484"/>
    <cellStyle name="Output 2 2 2 3 3 6 6" xfId="30485"/>
    <cellStyle name="Output 2 2 2 3 3 6 7" xfId="30486"/>
    <cellStyle name="Output 2 2 2 3 3 7" xfId="30487"/>
    <cellStyle name="Output 2 2 2 3 3 8" xfId="30488"/>
    <cellStyle name="Output 2 2 2 3 3 9" xfId="30489"/>
    <cellStyle name="Output 2 2 2 3 4" xfId="30490"/>
    <cellStyle name="Output 2 2 2 3 4 2" xfId="30491"/>
    <cellStyle name="Output 2 2 2 3 4 2 2" xfId="30492"/>
    <cellStyle name="Output 2 2 2 3 4 2 3" xfId="30493"/>
    <cellStyle name="Output 2 2 2 3 4 2 4" xfId="30494"/>
    <cellStyle name="Output 2 2 2 3 4 2 5" xfId="30495"/>
    <cellStyle name="Output 2 2 2 3 4 2 6" xfId="30496"/>
    <cellStyle name="Output 2 2 2 3 4 2 7" xfId="30497"/>
    <cellStyle name="Output 2 2 2 3 4 3" xfId="30498"/>
    <cellStyle name="Output 2 2 2 3 4 4" xfId="30499"/>
    <cellStyle name="Output 2 2 2 3 4 5" xfId="30500"/>
    <cellStyle name="Output 2 2 2 3 5" xfId="30501"/>
    <cellStyle name="Output 2 2 2 3 5 2" xfId="30502"/>
    <cellStyle name="Output 2 2 2 3 5 2 2" xfId="30503"/>
    <cellStyle name="Output 2 2 2 3 5 2 3" xfId="30504"/>
    <cellStyle name="Output 2 2 2 3 5 2 4" xfId="30505"/>
    <cellStyle name="Output 2 2 2 3 5 2 5" xfId="30506"/>
    <cellStyle name="Output 2 2 2 3 5 2 6" xfId="30507"/>
    <cellStyle name="Output 2 2 2 3 5 2 7" xfId="30508"/>
    <cellStyle name="Output 2 2 2 3 5 3" xfId="30509"/>
    <cellStyle name="Output 2 2 2 3 5 4" xfId="30510"/>
    <cellStyle name="Output 2 2 2 3 5 5" xfId="30511"/>
    <cellStyle name="Output 2 2 2 3 6" xfId="30512"/>
    <cellStyle name="Output 2 2 2 3 6 2" xfId="30513"/>
    <cellStyle name="Output 2 2 2 3 6 2 2" xfId="30514"/>
    <cellStyle name="Output 2 2 2 3 6 2 3" xfId="30515"/>
    <cellStyle name="Output 2 2 2 3 6 2 4" xfId="30516"/>
    <cellStyle name="Output 2 2 2 3 6 2 5" xfId="30517"/>
    <cellStyle name="Output 2 2 2 3 6 2 6" xfId="30518"/>
    <cellStyle name="Output 2 2 2 3 6 2 7" xfId="30519"/>
    <cellStyle name="Output 2 2 2 3 6 3" xfId="30520"/>
    <cellStyle name="Output 2 2 2 3 6 4" xfId="30521"/>
    <cellStyle name="Output 2 2 2 3 6 5" xfId="30522"/>
    <cellStyle name="Output 2 2 2 3 7" xfId="30523"/>
    <cellStyle name="Output 2 2 2 3 7 2" xfId="30524"/>
    <cellStyle name="Output 2 2 2 3 7 2 2" xfId="30525"/>
    <cellStyle name="Output 2 2 2 3 7 2 3" xfId="30526"/>
    <cellStyle name="Output 2 2 2 3 7 2 4" xfId="30527"/>
    <cellStyle name="Output 2 2 2 3 7 2 5" xfId="30528"/>
    <cellStyle name="Output 2 2 2 3 7 2 6" xfId="30529"/>
    <cellStyle name="Output 2 2 2 3 7 2 7" xfId="30530"/>
    <cellStyle name="Output 2 2 2 3 7 3" xfId="30531"/>
    <cellStyle name="Output 2 2 2 3 7 4" xfId="30532"/>
    <cellStyle name="Output 2 2 2 3 7 5" xfId="30533"/>
    <cellStyle name="Output 2 2 2 3 8" xfId="30534"/>
    <cellStyle name="Output 2 2 2 3 8 2" xfId="30535"/>
    <cellStyle name="Output 2 2 2 3 8 3" xfId="30536"/>
    <cellStyle name="Output 2 2 2 3 8 4" xfId="30537"/>
    <cellStyle name="Output 2 2 2 3 8 5" xfId="30538"/>
    <cellStyle name="Output 2 2 2 3 8 6" xfId="30539"/>
    <cellStyle name="Output 2 2 2 3 8 7" xfId="30540"/>
    <cellStyle name="Output 2 2 2 3 8 8" xfId="30541"/>
    <cellStyle name="Output 2 2 2 3 9" xfId="30542"/>
    <cellStyle name="Output 2 2 2 3 9 2" xfId="30543"/>
    <cellStyle name="Output 2 2 2 3 9 3" xfId="30544"/>
    <cellStyle name="Output 2 2 2 3 9 4" xfId="30545"/>
    <cellStyle name="Output 2 2 2 3 9 5" xfId="30546"/>
    <cellStyle name="Output 2 2 2 3 9 6" xfId="30547"/>
    <cellStyle name="Output 2 2 2 3 9 7" xfId="30548"/>
    <cellStyle name="Output 2 2 2 4" xfId="30549"/>
    <cellStyle name="Output 2 2 2 4 10" xfId="30550"/>
    <cellStyle name="Output 2 2 2 4 10 2" xfId="30551"/>
    <cellStyle name="Output 2 2 2 4 10 3" xfId="30552"/>
    <cellStyle name="Output 2 2 2 4 10 4" xfId="30553"/>
    <cellStyle name="Output 2 2 2 4 10 5" xfId="30554"/>
    <cellStyle name="Output 2 2 2 4 11" xfId="30555"/>
    <cellStyle name="Output 2 2 2 4 11 2" xfId="30556"/>
    <cellStyle name="Output 2 2 2 4 11 3" xfId="30557"/>
    <cellStyle name="Output 2 2 2 4 11 4" xfId="30558"/>
    <cellStyle name="Output 2 2 2 4 11 5" xfId="30559"/>
    <cellStyle name="Output 2 2 2 4 12" xfId="30560"/>
    <cellStyle name="Output 2 2 2 4 12 2" xfId="30561"/>
    <cellStyle name="Output 2 2 2 4 12 3" xfId="30562"/>
    <cellStyle name="Output 2 2 2 4 12 4" xfId="30563"/>
    <cellStyle name="Output 2 2 2 4 12 5" xfId="30564"/>
    <cellStyle name="Output 2 2 2 4 13" xfId="30565"/>
    <cellStyle name="Output 2 2 2 4 13 2" xfId="30566"/>
    <cellStyle name="Output 2 2 2 4 13 3" xfId="30567"/>
    <cellStyle name="Output 2 2 2 4 13 4" xfId="30568"/>
    <cellStyle name="Output 2 2 2 4 13 5" xfId="30569"/>
    <cellStyle name="Output 2 2 2 4 14" xfId="30570"/>
    <cellStyle name="Output 2 2 2 4 14 2" xfId="30571"/>
    <cellStyle name="Output 2 2 2 4 14 3" xfId="30572"/>
    <cellStyle name="Output 2 2 2 4 14 4" xfId="30573"/>
    <cellStyle name="Output 2 2 2 4 14 5" xfId="30574"/>
    <cellStyle name="Output 2 2 2 4 15" xfId="30575"/>
    <cellStyle name="Output 2 2 2 4 15 2" xfId="30576"/>
    <cellStyle name="Output 2 2 2 4 15 3" xfId="30577"/>
    <cellStyle name="Output 2 2 2 4 15 4" xfId="30578"/>
    <cellStyle name="Output 2 2 2 4 15 5" xfId="30579"/>
    <cellStyle name="Output 2 2 2 4 16" xfId="30580"/>
    <cellStyle name="Output 2 2 2 4 16 2" xfId="30581"/>
    <cellStyle name="Output 2 2 2 4 16 3" xfId="30582"/>
    <cellStyle name="Output 2 2 2 4 16 4" xfId="30583"/>
    <cellStyle name="Output 2 2 2 4 16 5" xfId="30584"/>
    <cellStyle name="Output 2 2 2 4 17" xfId="30585"/>
    <cellStyle name="Output 2 2 2 4 17 2" xfId="30586"/>
    <cellStyle name="Output 2 2 2 4 17 3" xfId="30587"/>
    <cellStyle name="Output 2 2 2 4 17 4" xfId="30588"/>
    <cellStyle name="Output 2 2 2 4 17 5" xfId="30589"/>
    <cellStyle name="Output 2 2 2 4 18" xfId="30590"/>
    <cellStyle name="Output 2 2 2 4 18 2" xfId="30591"/>
    <cellStyle name="Output 2 2 2 4 18 3" xfId="30592"/>
    <cellStyle name="Output 2 2 2 4 18 4" xfId="30593"/>
    <cellStyle name="Output 2 2 2 4 18 5" xfId="30594"/>
    <cellStyle name="Output 2 2 2 4 19" xfId="30595"/>
    <cellStyle name="Output 2 2 2 4 2" xfId="30596"/>
    <cellStyle name="Output 2 2 2 4 2 2" xfId="30597"/>
    <cellStyle name="Output 2 2 2 4 2 2 2" xfId="30598"/>
    <cellStyle name="Output 2 2 2 4 2 2 3" xfId="30599"/>
    <cellStyle name="Output 2 2 2 4 2 2 4" xfId="30600"/>
    <cellStyle name="Output 2 2 2 4 2 2 5" xfId="30601"/>
    <cellStyle name="Output 2 2 2 4 2 2 6" xfId="30602"/>
    <cellStyle name="Output 2 2 2 4 2 2 7" xfId="30603"/>
    <cellStyle name="Output 2 2 2 4 2 3" xfId="30604"/>
    <cellStyle name="Output 2 2 2 4 2 4" xfId="30605"/>
    <cellStyle name="Output 2 2 2 4 2 5" xfId="30606"/>
    <cellStyle name="Output 2 2 2 4 3" xfId="30607"/>
    <cellStyle name="Output 2 2 2 4 3 2" xfId="30608"/>
    <cellStyle name="Output 2 2 2 4 3 2 2" xfId="30609"/>
    <cellStyle name="Output 2 2 2 4 3 2 3" xfId="30610"/>
    <cellStyle name="Output 2 2 2 4 3 2 4" xfId="30611"/>
    <cellStyle name="Output 2 2 2 4 3 2 5" xfId="30612"/>
    <cellStyle name="Output 2 2 2 4 3 2 6" xfId="30613"/>
    <cellStyle name="Output 2 2 2 4 3 2 7" xfId="30614"/>
    <cellStyle name="Output 2 2 2 4 3 3" xfId="30615"/>
    <cellStyle name="Output 2 2 2 4 3 4" xfId="30616"/>
    <cellStyle name="Output 2 2 2 4 3 5" xfId="30617"/>
    <cellStyle name="Output 2 2 2 4 4" xfId="30618"/>
    <cellStyle name="Output 2 2 2 4 4 2" xfId="30619"/>
    <cellStyle name="Output 2 2 2 4 4 2 2" xfId="30620"/>
    <cellStyle name="Output 2 2 2 4 4 2 3" xfId="30621"/>
    <cellStyle name="Output 2 2 2 4 4 2 4" xfId="30622"/>
    <cellStyle name="Output 2 2 2 4 4 2 5" xfId="30623"/>
    <cellStyle name="Output 2 2 2 4 4 2 6" xfId="30624"/>
    <cellStyle name="Output 2 2 2 4 4 2 7" xfId="30625"/>
    <cellStyle name="Output 2 2 2 4 4 3" xfId="30626"/>
    <cellStyle name="Output 2 2 2 4 4 4" xfId="30627"/>
    <cellStyle name="Output 2 2 2 4 4 5" xfId="30628"/>
    <cellStyle name="Output 2 2 2 4 5" xfId="30629"/>
    <cellStyle name="Output 2 2 2 4 5 2" xfId="30630"/>
    <cellStyle name="Output 2 2 2 4 5 3" xfId="30631"/>
    <cellStyle name="Output 2 2 2 4 5 4" xfId="30632"/>
    <cellStyle name="Output 2 2 2 4 5 5" xfId="30633"/>
    <cellStyle name="Output 2 2 2 4 5 6" xfId="30634"/>
    <cellStyle name="Output 2 2 2 4 5 7" xfId="30635"/>
    <cellStyle name="Output 2 2 2 4 5 8" xfId="30636"/>
    <cellStyle name="Output 2 2 2 4 6" xfId="30637"/>
    <cellStyle name="Output 2 2 2 4 6 2" xfId="30638"/>
    <cellStyle name="Output 2 2 2 4 6 3" xfId="30639"/>
    <cellStyle name="Output 2 2 2 4 6 4" xfId="30640"/>
    <cellStyle name="Output 2 2 2 4 6 5" xfId="30641"/>
    <cellStyle name="Output 2 2 2 4 6 6" xfId="30642"/>
    <cellStyle name="Output 2 2 2 4 6 7" xfId="30643"/>
    <cellStyle name="Output 2 2 2 4 7" xfId="30644"/>
    <cellStyle name="Output 2 2 2 4 7 2" xfId="30645"/>
    <cellStyle name="Output 2 2 2 4 7 3" xfId="30646"/>
    <cellStyle name="Output 2 2 2 4 7 4" xfId="30647"/>
    <cellStyle name="Output 2 2 2 4 7 5" xfId="30648"/>
    <cellStyle name="Output 2 2 2 4 8" xfId="30649"/>
    <cellStyle name="Output 2 2 2 4 8 2" xfId="30650"/>
    <cellStyle name="Output 2 2 2 4 8 3" xfId="30651"/>
    <cellStyle name="Output 2 2 2 4 8 4" xfId="30652"/>
    <cellStyle name="Output 2 2 2 4 8 5" xfId="30653"/>
    <cellStyle name="Output 2 2 2 4 9" xfId="30654"/>
    <cellStyle name="Output 2 2 2 4 9 2" xfId="30655"/>
    <cellStyle name="Output 2 2 2 4 9 3" xfId="30656"/>
    <cellStyle name="Output 2 2 2 4 9 4" xfId="30657"/>
    <cellStyle name="Output 2 2 2 4 9 5" xfId="30658"/>
    <cellStyle name="Output 2 2 2 5" xfId="30659"/>
    <cellStyle name="Output 2 2 2 5 10" xfId="30660"/>
    <cellStyle name="Output 2 2 2 5 2" xfId="30661"/>
    <cellStyle name="Output 2 2 2 5 2 2" xfId="30662"/>
    <cellStyle name="Output 2 2 2 5 2 2 2" xfId="30663"/>
    <cellStyle name="Output 2 2 2 5 2 2 3" xfId="30664"/>
    <cellStyle name="Output 2 2 2 5 2 2 4" xfId="30665"/>
    <cellStyle name="Output 2 2 2 5 2 2 5" xfId="30666"/>
    <cellStyle name="Output 2 2 2 5 2 2 6" xfId="30667"/>
    <cellStyle name="Output 2 2 2 5 2 2 7" xfId="30668"/>
    <cellStyle name="Output 2 2 2 5 2 3" xfId="30669"/>
    <cellStyle name="Output 2 2 2 5 2 4" xfId="30670"/>
    <cellStyle name="Output 2 2 2 5 3" xfId="30671"/>
    <cellStyle name="Output 2 2 2 5 3 2" xfId="30672"/>
    <cellStyle name="Output 2 2 2 5 3 2 2" xfId="30673"/>
    <cellStyle name="Output 2 2 2 5 3 2 3" xfId="30674"/>
    <cellStyle name="Output 2 2 2 5 3 2 4" xfId="30675"/>
    <cellStyle name="Output 2 2 2 5 3 2 5" xfId="30676"/>
    <cellStyle name="Output 2 2 2 5 3 2 6" xfId="30677"/>
    <cellStyle name="Output 2 2 2 5 3 2 7" xfId="30678"/>
    <cellStyle name="Output 2 2 2 5 3 3" xfId="30679"/>
    <cellStyle name="Output 2 2 2 5 3 4" xfId="30680"/>
    <cellStyle name="Output 2 2 2 5 4" xfId="30681"/>
    <cellStyle name="Output 2 2 2 5 4 2" xfId="30682"/>
    <cellStyle name="Output 2 2 2 5 4 2 2" xfId="30683"/>
    <cellStyle name="Output 2 2 2 5 4 2 3" xfId="30684"/>
    <cellStyle name="Output 2 2 2 5 4 2 4" xfId="30685"/>
    <cellStyle name="Output 2 2 2 5 4 2 5" xfId="30686"/>
    <cellStyle name="Output 2 2 2 5 4 2 6" xfId="30687"/>
    <cellStyle name="Output 2 2 2 5 4 2 7" xfId="30688"/>
    <cellStyle name="Output 2 2 2 5 4 3" xfId="30689"/>
    <cellStyle name="Output 2 2 2 5 4 4" xfId="30690"/>
    <cellStyle name="Output 2 2 2 5 5" xfId="30691"/>
    <cellStyle name="Output 2 2 2 5 5 2" xfId="30692"/>
    <cellStyle name="Output 2 2 2 5 5 3" xfId="30693"/>
    <cellStyle name="Output 2 2 2 5 5 4" xfId="30694"/>
    <cellStyle name="Output 2 2 2 5 5 5" xfId="30695"/>
    <cellStyle name="Output 2 2 2 5 5 6" xfId="30696"/>
    <cellStyle name="Output 2 2 2 5 5 7" xfId="30697"/>
    <cellStyle name="Output 2 2 2 5 5 8" xfId="30698"/>
    <cellStyle name="Output 2 2 2 5 6" xfId="30699"/>
    <cellStyle name="Output 2 2 2 5 6 2" xfId="30700"/>
    <cellStyle name="Output 2 2 2 5 6 3" xfId="30701"/>
    <cellStyle name="Output 2 2 2 5 6 4" xfId="30702"/>
    <cellStyle name="Output 2 2 2 5 6 5" xfId="30703"/>
    <cellStyle name="Output 2 2 2 5 6 6" xfId="30704"/>
    <cellStyle name="Output 2 2 2 5 6 7" xfId="30705"/>
    <cellStyle name="Output 2 2 2 5 7" xfId="30706"/>
    <cellStyle name="Output 2 2 2 5 8" xfId="30707"/>
    <cellStyle name="Output 2 2 2 5 9" xfId="30708"/>
    <cellStyle name="Output 2 2 2 6" xfId="30709"/>
    <cellStyle name="Output 2 2 2 6 2" xfId="30710"/>
    <cellStyle name="Output 2 2 2 6 2 2" xfId="30711"/>
    <cellStyle name="Output 2 2 2 6 2 3" xfId="30712"/>
    <cellStyle name="Output 2 2 2 6 2 4" xfId="30713"/>
    <cellStyle name="Output 2 2 2 6 2 5" xfId="30714"/>
    <cellStyle name="Output 2 2 2 6 2 6" xfId="30715"/>
    <cellStyle name="Output 2 2 2 6 2 7" xfId="30716"/>
    <cellStyle name="Output 2 2 2 6 3" xfId="30717"/>
    <cellStyle name="Output 2 2 2 6 4" xfId="30718"/>
    <cellStyle name="Output 2 2 2 6 5" xfId="30719"/>
    <cellStyle name="Output 2 2 2 7" xfId="30720"/>
    <cellStyle name="Output 2 2 2 7 2" xfId="30721"/>
    <cellStyle name="Output 2 2 2 7 2 2" xfId="30722"/>
    <cellStyle name="Output 2 2 2 7 2 3" xfId="30723"/>
    <cellStyle name="Output 2 2 2 7 2 4" xfId="30724"/>
    <cellStyle name="Output 2 2 2 7 2 5" xfId="30725"/>
    <cellStyle name="Output 2 2 2 7 2 6" xfId="30726"/>
    <cellStyle name="Output 2 2 2 7 2 7" xfId="30727"/>
    <cellStyle name="Output 2 2 2 7 3" xfId="30728"/>
    <cellStyle name="Output 2 2 2 7 4" xfId="30729"/>
    <cellStyle name="Output 2 2 2 7 5" xfId="30730"/>
    <cellStyle name="Output 2 2 2 8" xfId="30731"/>
    <cellStyle name="Output 2 2 2 8 2" xfId="30732"/>
    <cellStyle name="Output 2 2 2 8 2 2" xfId="30733"/>
    <cellStyle name="Output 2 2 2 8 2 3" xfId="30734"/>
    <cellStyle name="Output 2 2 2 8 2 4" xfId="30735"/>
    <cellStyle name="Output 2 2 2 8 2 5" xfId="30736"/>
    <cellStyle name="Output 2 2 2 8 2 6" xfId="30737"/>
    <cellStyle name="Output 2 2 2 8 2 7" xfId="30738"/>
    <cellStyle name="Output 2 2 2 8 3" xfId="30739"/>
    <cellStyle name="Output 2 2 2 8 4" xfId="30740"/>
    <cellStyle name="Output 2 2 2 8 5" xfId="30741"/>
    <cellStyle name="Output 2 2 2 9" xfId="30742"/>
    <cellStyle name="Output 2 2 2 9 2" xfId="30743"/>
    <cellStyle name="Output 2 2 2 9 2 2" xfId="30744"/>
    <cellStyle name="Output 2 2 2 9 2 3" xfId="30745"/>
    <cellStyle name="Output 2 2 2 9 2 4" xfId="30746"/>
    <cellStyle name="Output 2 2 2 9 2 5" xfId="30747"/>
    <cellStyle name="Output 2 2 2 9 2 6" xfId="30748"/>
    <cellStyle name="Output 2 2 2 9 2 7" xfId="30749"/>
    <cellStyle name="Output 2 2 2 9 3" xfId="30750"/>
    <cellStyle name="Output 2 2 2 9 4" xfId="30751"/>
    <cellStyle name="Output 2 2 2 9 5" xfId="30752"/>
    <cellStyle name="Output 2 2 20" xfId="30753"/>
    <cellStyle name="Output 2 2 3" xfId="30754"/>
    <cellStyle name="Output 2 2 3 10" xfId="30755"/>
    <cellStyle name="Output 2 2 3 10 2" xfId="30756"/>
    <cellStyle name="Output 2 2 3 10 3" xfId="30757"/>
    <cellStyle name="Output 2 2 3 10 4" xfId="30758"/>
    <cellStyle name="Output 2 2 3 10 5" xfId="30759"/>
    <cellStyle name="Output 2 2 3 10 6" xfId="30760"/>
    <cellStyle name="Output 2 2 3 10 7" xfId="30761"/>
    <cellStyle name="Output 2 2 3 10 8" xfId="30762"/>
    <cellStyle name="Output 2 2 3 11" xfId="30763"/>
    <cellStyle name="Output 2 2 3 11 2" xfId="30764"/>
    <cellStyle name="Output 2 2 3 11 3" xfId="30765"/>
    <cellStyle name="Output 2 2 3 11 4" xfId="30766"/>
    <cellStyle name="Output 2 2 3 11 5" xfId="30767"/>
    <cellStyle name="Output 2 2 3 11 6" xfId="30768"/>
    <cellStyle name="Output 2 2 3 11 7" xfId="30769"/>
    <cellStyle name="Output 2 2 3 12" xfId="30770"/>
    <cellStyle name="Output 2 2 3 12 2" xfId="30771"/>
    <cellStyle name="Output 2 2 3 12 3" xfId="30772"/>
    <cellStyle name="Output 2 2 3 12 4" xfId="30773"/>
    <cellStyle name="Output 2 2 3 12 5" xfId="30774"/>
    <cellStyle name="Output 2 2 3 13" xfId="30775"/>
    <cellStyle name="Output 2 2 3 13 2" xfId="30776"/>
    <cellStyle name="Output 2 2 3 13 3" xfId="30777"/>
    <cellStyle name="Output 2 2 3 13 4" xfId="30778"/>
    <cellStyle name="Output 2 2 3 13 5" xfId="30779"/>
    <cellStyle name="Output 2 2 3 14" xfId="30780"/>
    <cellStyle name="Output 2 2 3 14 2" xfId="30781"/>
    <cellStyle name="Output 2 2 3 14 3" xfId="30782"/>
    <cellStyle name="Output 2 2 3 14 4" xfId="30783"/>
    <cellStyle name="Output 2 2 3 14 5" xfId="30784"/>
    <cellStyle name="Output 2 2 3 15" xfId="30785"/>
    <cellStyle name="Output 2 2 3 15 2" xfId="30786"/>
    <cellStyle name="Output 2 2 3 15 3" xfId="30787"/>
    <cellStyle name="Output 2 2 3 15 4" xfId="30788"/>
    <cellStyle name="Output 2 2 3 15 5" xfId="30789"/>
    <cellStyle name="Output 2 2 3 16" xfId="30790"/>
    <cellStyle name="Output 2 2 3 16 2" xfId="30791"/>
    <cellStyle name="Output 2 2 3 16 3" xfId="30792"/>
    <cellStyle name="Output 2 2 3 16 4" xfId="30793"/>
    <cellStyle name="Output 2 2 3 16 5" xfId="30794"/>
    <cellStyle name="Output 2 2 3 17" xfId="30795"/>
    <cellStyle name="Output 2 2 3 17 2" xfId="30796"/>
    <cellStyle name="Output 2 2 3 17 3" xfId="30797"/>
    <cellStyle name="Output 2 2 3 17 4" xfId="30798"/>
    <cellStyle name="Output 2 2 3 17 5" xfId="30799"/>
    <cellStyle name="Output 2 2 3 18" xfId="30800"/>
    <cellStyle name="Output 2 2 3 2" xfId="30801"/>
    <cellStyle name="Output 2 2 3 2 10" xfId="30802"/>
    <cellStyle name="Output 2 2 3 2 10 2" xfId="30803"/>
    <cellStyle name="Output 2 2 3 2 10 3" xfId="30804"/>
    <cellStyle name="Output 2 2 3 2 10 4" xfId="30805"/>
    <cellStyle name="Output 2 2 3 2 10 5" xfId="30806"/>
    <cellStyle name="Output 2 2 3 2 11" xfId="30807"/>
    <cellStyle name="Output 2 2 3 2 11 2" xfId="30808"/>
    <cellStyle name="Output 2 2 3 2 11 3" xfId="30809"/>
    <cellStyle name="Output 2 2 3 2 11 4" xfId="30810"/>
    <cellStyle name="Output 2 2 3 2 11 5" xfId="30811"/>
    <cellStyle name="Output 2 2 3 2 12" xfId="30812"/>
    <cellStyle name="Output 2 2 3 2 12 2" xfId="30813"/>
    <cellStyle name="Output 2 2 3 2 12 3" xfId="30814"/>
    <cellStyle name="Output 2 2 3 2 12 4" xfId="30815"/>
    <cellStyle name="Output 2 2 3 2 12 5" xfId="30816"/>
    <cellStyle name="Output 2 2 3 2 13" xfId="30817"/>
    <cellStyle name="Output 2 2 3 2 13 2" xfId="30818"/>
    <cellStyle name="Output 2 2 3 2 13 3" xfId="30819"/>
    <cellStyle name="Output 2 2 3 2 13 4" xfId="30820"/>
    <cellStyle name="Output 2 2 3 2 13 5" xfId="30821"/>
    <cellStyle name="Output 2 2 3 2 14" xfId="30822"/>
    <cellStyle name="Output 2 2 3 2 14 2" xfId="30823"/>
    <cellStyle name="Output 2 2 3 2 14 3" xfId="30824"/>
    <cellStyle name="Output 2 2 3 2 14 4" xfId="30825"/>
    <cellStyle name="Output 2 2 3 2 14 5" xfId="30826"/>
    <cellStyle name="Output 2 2 3 2 15" xfId="30827"/>
    <cellStyle name="Output 2 2 3 2 15 2" xfId="30828"/>
    <cellStyle name="Output 2 2 3 2 15 3" xfId="30829"/>
    <cellStyle name="Output 2 2 3 2 15 4" xfId="30830"/>
    <cellStyle name="Output 2 2 3 2 15 5" xfId="30831"/>
    <cellStyle name="Output 2 2 3 2 16" xfId="30832"/>
    <cellStyle name="Output 2 2 3 2 16 2" xfId="30833"/>
    <cellStyle name="Output 2 2 3 2 16 3" xfId="30834"/>
    <cellStyle name="Output 2 2 3 2 16 4" xfId="30835"/>
    <cellStyle name="Output 2 2 3 2 16 5" xfId="30836"/>
    <cellStyle name="Output 2 2 3 2 17" xfId="30837"/>
    <cellStyle name="Output 2 2 3 2 17 2" xfId="30838"/>
    <cellStyle name="Output 2 2 3 2 17 3" xfId="30839"/>
    <cellStyle name="Output 2 2 3 2 17 4" xfId="30840"/>
    <cellStyle name="Output 2 2 3 2 17 5" xfId="30841"/>
    <cellStyle name="Output 2 2 3 2 18" xfId="30842"/>
    <cellStyle name="Output 2 2 3 2 18 2" xfId="30843"/>
    <cellStyle name="Output 2 2 3 2 18 3" xfId="30844"/>
    <cellStyle name="Output 2 2 3 2 18 4" xfId="30845"/>
    <cellStyle name="Output 2 2 3 2 18 5" xfId="30846"/>
    <cellStyle name="Output 2 2 3 2 19" xfId="30847"/>
    <cellStyle name="Output 2 2 3 2 2" xfId="30848"/>
    <cellStyle name="Output 2 2 3 2 2 10" xfId="30849"/>
    <cellStyle name="Output 2 2 3 2 2 10 2" xfId="30850"/>
    <cellStyle name="Output 2 2 3 2 2 10 3" xfId="30851"/>
    <cellStyle name="Output 2 2 3 2 2 10 4" xfId="30852"/>
    <cellStyle name="Output 2 2 3 2 2 10 5" xfId="30853"/>
    <cellStyle name="Output 2 2 3 2 2 11" xfId="30854"/>
    <cellStyle name="Output 2 2 3 2 2 11 2" xfId="30855"/>
    <cellStyle name="Output 2 2 3 2 2 11 3" xfId="30856"/>
    <cellStyle name="Output 2 2 3 2 2 11 4" xfId="30857"/>
    <cellStyle name="Output 2 2 3 2 2 11 5" xfId="30858"/>
    <cellStyle name="Output 2 2 3 2 2 12" xfId="30859"/>
    <cellStyle name="Output 2 2 3 2 2 12 2" xfId="30860"/>
    <cellStyle name="Output 2 2 3 2 2 12 3" xfId="30861"/>
    <cellStyle name="Output 2 2 3 2 2 12 4" xfId="30862"/>
    <cellStyle name="Output 2 2 3 2 2 12 5" xfId="30863"/>
    <cellStyle name="Output 2 2 3 2 2 13" xfId="30864"/>
    <cellStyle name="Output 2 2 3 2 2 13 2" xfId="30865"/>
    <cellStyle name="Output 2 2 3 2 2 13 3" xfId="30866"/>
    <cellStyle name="Output 2 2 3 2 2 13 4" xfId="30867"/>
    <cellStyle name="Output 2 2 3 2 2 13 5" xfId="30868"/>
    <cellStyle name="Output 2 2 3 2 2 14" xfId="30869"/>
    <cellStyle name="Output 2 2 3 2 2 14 2" xfId="30870"/>
    <cellStyle name="Output 2 2 3 2 2 14 3" xfId="30871"/>
    <cellStyle name="Output 2 2 3 2 2 14 4" xfId="30872"/>
    <cellStyle name="Output 2 2 3 2 2 14 5" xfId="30873"/>
    <cellStyle name="Output 2 2 3 2 2 15" xfId="30874"/>
    <cellStyle name="Output 2 2 3 2 2 15 2" xfId="30875"/>
    <cellStyle name="Output 2 2 3 2 2 15 3" xfId="30876"/>
    <cellStyle name="Output 2 2 3 2 2 15 4" xfId="30877"/>
    <cellStyle name="Output 2 2 3 2 2 15 5" xfId="30878"/>
    <cellStyle name="Output 2 2 3 2 2 16" xfId="30879"/>
    <cellStyle name="Output 2 2 3 2 2 16 2" xfId="30880"/>
    <cellStyle name="Output 2 2 3 2 2 16 3" xfId="30881"/>
    <cellStyle name="Output 2 2 3 2 2 16 4" xfId="30882"/>
    <cellStyle name="Output 2 2 3 2 2 16 5" xfId="30883"/>
    <cellStyle name="Output 2 2 3 2 2 17" xfId="30884"/>
    <cellStyle name="Output 2 2 3 2 2 17 2" xfId="30885"/>
    <cellStyle name="Output 2 2 3 2 2 17 3" xfId="30886"/>
    <cellStyle name="Output 2 2 3 2 2 17 4" xfId="30887"/>
    <cellStyle name="Output 2 2 3 2 2 17 5" xfId="30888"/>
    <cellStyle name="Output 2 2 3 2 2 18" xfId="30889"/>
    <cellStyle name="Output 2 2 3 2 2 18 2" xfId="30890"/>
    <cellStyle name="Output 2 2 3 2 2 18 3" xfId="30891"/>
    <cellStyle name="Output 2 2 3 2 2 18 4" xfId="30892"/>
    <cellStyle name="Output 2 2 3 2 2 18 5" xfId="30893"/>
    <cellStyle name="Output 2 2 3 2 2 19" xfId="30894"/>
    <cellStyle name="Output 2 2 3 2 2 2" xfId="30895"/>
    <cellStyle name="Output 2 2 3 2 2 2 2" xfId="30896"/>
    <cellStyle name="Output 2 2 3 2 2 2 2 2" xfId="30897"/>
    <cellStyle name="Output 2 2 3 2 2 2 2 3" xfId="30898"/>
    <cellStyle name="Output 2 2 3 2 2 2 2 4" xfId="30899"/>
    <cellStyle name="Output 2 2 3 2 2 2 2 5" xfId="30900"/>
    <cellStyle name="Output 2 2 3 2 2 2 2 6" xfId="30901"/>
    <cellStyle name="Output 2 2 3 2 2 2 2 7" xfId="30902"/>
    <cellStyle name="Output 2 2 3 2 2 2 3" xfId="30903"/>
    <cellStyle name="Output 2 2 3 2 2 2 4" xfId="30904"/>
    <cellStyle name="Output 2 2 3 2 2 2 5" xfId="30905"/>
    <cellStyle name="Output 2 2 3 2 2 3" xfId="30906"/>
    <cellStyle name="Output 2 2 3 2 2 3 2" xfId="30907"/>
    <cellStyle name="Output 2 2 3 2 2 3 2 2" xfId="30908"/>
    <cellStyle name="Output 2 2 3 2 2 3 2 3" xfId="30909"/>
    <cellStyle name="Output 2 2 3 2 2 3 2 4" xfId="30910"/>
    <cellStyle name="Output 2 2 3 2 2 3 2 5" xfId="30911"/>
    <cellStyle name="Output 2 2 3 2 2 3 2 6" xfId="30912"/>
    <cellStyle name="Output 2 2 3 2 2 3 2 7" xfId="30913"/>
    <cellStyle name="Output 2 2 3 2 2 3 3" xfId="30914"/>
    <cellStyle name="Output 2 2 3 2 2 3 4" xfId="30915"/>
    <cellStyle name="Output 2 2 3 2 2 3 5" xfId="30916"/>
    <cellStyle name="Output 2 2 3 2 2 4" xfId="30917"/>
    <cellStyle name="Output 2 2 3 2 2 4 2" xfId="30918"/>
    <cellStyle name="Output 2 2 3 2 2 4 2 2" xfId="30919"/>
    <cellStyle name="Output 2 2 3 2 2 4 2 3" xfId="30920"/>
    <cellStyle name="Output 2 2 3 2 2 4 2 4" xfId="30921"/>
    <cellStyle name="Output 2 2 3 2 2 4 2 5" xfId="30922"/>
    <cellStyle name="Output 2 2 3 2 2 4 2 6" xfId="30923"/>
    <cellStyle name="Output 2 2 3 2 2 4 2 7" xfId="30924"/>
    <cellStyle name="Output 2 2 3 2 2 4 3" xfId="30925"/>
    <cellStyle name="Output 2 2 3 2 2 4 4" xfId="30926"/>
    <cellStyle name="Output 2 2 3 2 2 4 5" xfId="30927"/>
    <cellStyle name="Output 2 2 3 2 2 5" xfId="30928"/>
    <cellStyle name="Output 2 2 3 2 2 5 2" xfId="30929"/>
    <cellStyle name="Output 2 2 3 2 2 5 3" xfId="30930"/>
    <cellStyle name="Output 2 2 3 2 2 5 4" xfId="30931"/>
    <cellStyle name="Output 2 2 3 2 2 5 5" xfId="30932"/>
    <cellStyle name="Output 2 2 3 2 2 5 6" xfId="30933"/>
    <cellStyle name="Output 2 2 3 2 2 5 7" xfId="30934"/>
    <cellStyle name="Output 2 2 3 2 2 5 8" xfId="30935"/>
    <cellStyle name="Output 2 2 3 2 2 6" xfId="30936"/>
    <cellStyle name="Output 2 2 3 2 2 6 2" xfId="30937"/>
    <cellStyle name="Output 2 2 3 2 2 6 3" xfId="30938"/>
    <cellStyle name="Output 2 2 3 2 2 6 4" xfId="30939"/>
    <cellStyle name="Output 2 2 3 2 2 6 5" xfId="30940"/>
    <cellStyle name="Output 2 2 3 2 2 6 6" xfId="30941"/>
    <cellStyle name="Output 2 2 3 2 2 6 7" xfId="30942"/>
    <cellStyle name="Output 2 2 3 2 2 7" xfId="30943"/>
    <cellStyle name="Output 2 2 3 2 2 7 2" xfId="30944"/>
    <cellStyle name="Output 2 2 3 2 2 7 3" xfId="30945"/>
    <cellStyle name="Output 2 2 3 2 2 7 4" xfId="30946"/>
    <cellStyle name="Output 2 2 3 2 2 7 5" xfId="30947"/>
    <cellStyle name="Output 2 2 3 2 2 8" xfId="30948"/>
    <cellStyle name="Output 2 2 3 2 2 8 2" xfId="30949"/>
    <cellStyle name="Output 2 2 3 2 2 8 3" xfId="30950"/>
    <cellStyle name="Output 2 2 3 2 2 8 4" xfId="30951"/>
    <cellStyle name="Output 2 2 3 2 2 8 5" xfId="30952"/>
    <cellStyle name="Output 2 2 3 2 2 9" xfId="30953"/>
    <cellStyle name="Output 2 2 3 2 2 9 2" xfId="30954"/>
    <cellStyle name="Output 2 2 3 2 2 9 3" xfId="30955"/>
    <cellStyle name="Output 2 2 3 2 2 9 4" xfId="30956"/>
    <cellStyle name="Output 2 2 3 2 2 9 5" xfId="30957"/>
    <cellStyle name="Output 2 2 3 2 3" xfId="30958"/>
    <cellStyle name="Output 2 2 3 2 3 10" xfId="30959"/>
    <cellStyle name="Output 2 2 3 2 3 2" xfId="30960"/>
    <cellStyle name="Output 2 2 3 2 3 2 2" xfId="30961"/>
    <cellStyle name="Output 2 2 3 2 3 2 2 2" xfId="30962"/>
    <cellStyle name="Output 2 2 3 2 3 2 2 3" xfId="30963"/>
    <cellStyle name="Output 2 2 3 2 3 2 2 4" xfId="30964"/>
    <cellStyle name="Output 2 2 3 2 3 2 2 5" xfId="30965"/>
    <cellStyle name="Output 2 2 3 2 3 2 2 6" xfId="30966"/>
    <cellStyle name="Output 2 2 3 2 3 2 2 7" xfId="30967"/>
    <cellStyle name="Output 2 2 3 2 3 2 3" xfId="30968"/>
    <cellStyle name="Output 2 2 3 2 3 2 4" xfId="30969"/>
    <cellStyle name="Output 2 2 3 2 3 3" xfId="30970"/>
    <cellStyle name="Output 2 2 3 2 3 3 2" xfId="30971"/>
    <cellStyle name="Output 2 2 3 2 3 3 2 2" xfId="30972"/>
    <cellStyle name="Output 2 2 3 2 3 3 2 3" xfId="30973"/>
    <cellStyle name="Output 2 2 3 2 3 3 2 4" xfId="30974"/>
    <cellStyle name="Output 2 2 3 2 3 3 2 5" xfId="30975"/>
    <cellStyle name="Output 2 2 3 2 3 3 2 6" xfId="30976"/>
    <cellStyle name="Output 2 2 3 2 3 3 2 7" xfId="30977"/>
    <cellStyle name="Output 2 2 3 2 3 3 3" xfId="30978"/>
    <cellStyle name="Output 2 2 3 2 3 3 4" xfId="30979"/>
    <cellStyle name="Output 2 2 3 2 3 4" xfId="30980"/>
    <cellStyle name="Output 2 2 3 2 3 4 2" xfId="30981"/>
    <cellStyle name="Output 2 2 3 2 3 4 2 2" xfId="30982"/>
    <cellStyle name="Output 2 2 3 2 3 4 2 3" xfId="30983"/>
    <cellStyle name="Output 2 2 3 2 3 4 2 4" xfId="30984"/>
    <cellStyle name="Output 2 2 3 2 3 4 2 5" xfId="30985"/>
    <cellStyle name="Output 2 2 3 2 3 4 2 6" xfId="30986"/>
    <cellStyle name="Output 2 2 3 2 3 4 2 7" xfId="30987"/>
    <cellStyle name="Output 2 2 3 2 3 4 3" xfId="30988"/>
    <cellStyle name="Output 2 2 3 2 3 4 4" xfId="30989"/>
    <cellStyle name="Output 2 2 3 2 3 5" xfId="30990"/>
    <cellStyle name="Output 2 2 3 2 3 5 2" xfId="30991"/>
    <cellStyle name="Output 2 2 3 2 3 5 3" xfId="30992"/>
    <cellStyle name="Output 2 2 3 2 3 5 4" xfId="30993"/>
    <cellStyle name="Output 2 2 3 2 3 5 5" xfId="30994"/>
    <cellStyle name="Output 2 2 3 2 3 5 6" xfId="30995"/>
    <cellStyle name="Output 2 2 3 2 3 5 7" xfId="30996"/>
    <cellStyle name="Output 2 2 3 2 3 5 8" xfId="30997"/>
    <cellStyle name="Output 2 2 3 2 3 6" xfId="30998"/>
    <cellStyle name="Output 2 2 3 2 3 6 2" xfId="30999"/>
    <cellStyle name="Output 2 2 3 2 3 6 3" xfId="31000"/>
    <cellStyle name="Output 2 2 3 2 3 6 4" xfId="31001"/>
    <cellStyle name="Output 2 2 3 2 3 6 5" xfId="31002"/>
    <cellStyle name="Output 2 2 3 2 3 6 6" xfId="31003"/>
    <cellStyle name="Output 2 2 3 2 3 6 7" xfId="31004"/>
    <cellStyle name="Output 2 2 3 2 3 7" xfId="31005"/>
    <cellStyle name="Output 2 2 3 2 3 8" xfId="31006"/>
    <cellStyle name="Output 2 2 3 2 3 9" xfId="31007"/>
    <cellStyle name="Output 2 2 3 2 4" xfId="31008"/>
    <cellStyle name="Output 2 2 3 2 4 2" xfId="31009"/>
    <cellStyle name="Output 2 2 3 2 4 2 2" xfId="31010"/>
    <cellStyle name="Output 2 2 3 2 4 2 3" xfId="31011"/>
    <cellStyle name="Output 2 2 3 2 4 2 4" xfId="31012"/>
    <cellStyle name="Output 2 2 3 2 4 2 5" xfId="31013"/>
    <cellStyle name="Output 2 2 3 2 4 2 6" xfId="31014"/>
    <cellStyle name="Output 2 2 3 2 4 2 7" xfId="31015"/>
    <cellStyle name="Output 2 2 3 2 4 3" xfId="31016"/>
    <cellStyle name="Output 2 2 3 2 4 4" xfId="31017"/>
    <cellStyle name="Output 2 2 3 2 4 5" xfId="31018"/>
    <cellStyle name="Output 2 2 3 2 5" xfId="31019"/>
    <cellStyle name="Output 2 2 3 2 5 2" xfId="31020"/>
    <cellStyle name="Output 2 2 3 2 5 2 2" xfId="31021"/>
    <cellStyle name="Output 2 2 3 2 5 2 3" xfId="31022"/>
    <cellStyle name="Output 2 2 3 2 5 2 4" xfId="31023"/>
    <cellStyle name="Output 2 2 3 2 5 2 5" xfId="31024"/>
    <cellStyle name="Output 2 2 3 2 5 2 6" xfId="31025"/>
    <cellStyle name="Output 2 2 3 2 5 2 7" xfId="31026"/>
    <cellStyle name="Output 2 2 3 2 5 3" xfId="31027"/>
    <cellStyle name="Output 2 2 3 2 5 4" xfId="31028"/>
    <cellStyle name="Output 2 2 3 2 5 5" xfId="31029"/>
    <cellStyle name="Output 2 2 3 2 6" xfId="31030"/>
    <cellStyle name="Output 2 2 3 2 6 2" xfId="31031"/>
    <cellStyle name="Output 2 2 3 2 6 2 2" xfId="31032"/>
    <cellStyle name="Output 2 2 3 2 6 2 3" xfId="31033"/>
    <cellStyle name="Output 2 2 3 2 6 2 4" xfId="31034"/>
    <cellStyle name="Output 2 2 3 2 6 2 5" xfId="31035"/>
    <cellStyle name="Output 2 2 3 2 6 2 6" xfId="31036"/>
    <cellStyle name="Output 2 2 3 2 6 2 7" xfId="31037"/>
    <cellStyle name="Output 2 2 3 2 6 3" xfId="31038"/>
    <cellStyle name="Output 2 2 3 2 6 4" xfId="31039"/>
    <cellStyle name="Output 2 2 3 2 6 5" xfId="31040"/>
    <cellStyle name="Output 2 2 3 2 7" xfId="31041"/>
    <cellStyle name="Output 2 2 3 2 7 2" xfId="31042"/>
    <cellStyle name="Output 2 2 3 2 7 2 2" xfId="31043"/>
    <cellStyle name="Output 2 2 3 2 7 2 3" xfId="31044"/>
    <cellStyle name="Output 2 2 3 2 7 2 4" xfId="31045"/>
    <cellStyle name="Output 2 2 3 2 7 2 5" xfId="31046"/>
    <cellStyle name="Output 2 2 3 2 7 2 6" xfId="31047"/>
    <cellStyle name="Output 2 2 3 2 7 2 7" xfId="31048"/>
    <cellStyle name="Output 2 2 3 2 7 3" xfId="31049"/>
    <cellStyle name="Output 2 2 3 2 7 4" xfId="31050"/>
    <cellStyle name="Output 2 2 3 2 7 5" xfId="31051"/>
    <cellStyle name="Output 2 2 3 2 8" xfId="31052"/>
    <cellStyle name="Output 2 2 3 2 8 2" xfId="31053"/>
    <cellStyle name="Output 2 2 3 2 8 3" xfId="31054"/>
    <cellStyle name="Output 2 2 3 2 8 4" xfId="31055"/>
    <cellStyle name="Output 2 2 3 2 8 5" xfId="31056"/>
    <cellStyle name="Output 2 2 3 2 8 6" xfId="31057"/>
    <cellStyle name="Output 2 2 3 2 8 7" xfId="31058"/>
    <cellStyle name="Output 2 2 3 2 8 8" xfId="31059"/>
    <cellStyle name="Output 2 2 3 2 9" xfId="31060"/>
    <cellStyle name="Output 2 2 3 2 9 2" xfId="31061"/>
    <cellStyle name="Output 2 2 3 2 9 3" xfId="31062"/>
    <cellStyle name="Output 2 2 3 2 9 4" xfId="31063"/>
    <cellStyle name="Output 2 2 3 2 9 5" xfId="31064"/>
    <cellStyle name="Output 2 2 3 2 9 6" xfId="31065"/>
    <cellStyle name="Output 2 2 3 2 9 7" xfId="31066"/>
    <cellStyle name="Output 2 2 3 3" xfId="31067"/>
    <cellStyle name="Output 2 2 3 3 10" xfId="31068"/>
    <cellStyle name="Output 2 2 3 3 10 2" xfId="31069"/>
    <cellStyle name="Output 2 2 3 3 10 3" xfId="31070"/>
    <cellStyle name="Output 2 2 3 3 10 4" xfId="31071"/>
    <cellStyle name="Output 2 2 3 3 10 5" xfId="31072"/>
    <cellStyle name="Output 2 2 3 3 11" xfId="31073"/>
    <cellStyle name="Output 2 2 3 3 11 2" xfId="31074"/>
    <cellStyle name="Output 2 2 3 3 11 3" xfId="31075"/>
    <cellStyle name="Output 2 2 3 3 11 4" xfId="31076"/>
    <cellStyle name="Output 2 2 3 3 11 5" xfId="31077"/>
    <cellStyle name="Output 2 2 3 3 12" xfId="31078"/>
    <cellStyle name="Output 2 2 3 3 12 2" xfId="31079"/>
    <cellStyle name="Output 2 2 3 3 12 3" xfId="31080"/>
    <cellStyle name="Output 2 2 3 3 12 4" xfId="31081"/>
    <cellStyle name="Output 2 2 3 3 12 5" xfId="31082"/>
    <cellStyle name="Output 2 2 3 3 13" xfId="31083"/>
    <cellStyle name="Output 2 2 3 3 13 2" xfId="31084"/>
    <cellStyle name="Output 2 2 3 3 13 3" xfId="31085"/>
    <cellStyle name="Output 2 2 3 3 13 4" xfId="31086"/>
    <cellStyle name="Output 2 2 3 3 13 5" xfId="31087"/>
    <cellStyle name="Output 2 2 3 3 14" xfId="31088"/>
    <cellStyle name="Output 2 2 3 3 14 2" xfId="31089"/>
    <cellStyle name="Output 2 2 3 3 14 3" xfId="31090"/>
    <cellStyle name="Output 2 2 3 3 14 4" xfId="31091"/>
    <cellStyle name="Output 2 2 3 3 14 5" xfId="31092"/>
    <cellStyle name="Output 2 2 3 3 15" xfId="31093"/>
    <cellStyle name="Output 2 2 3 3 15 2" xfId="31094"/>
    <cellStyle name="Output 2 2 3 3 15 3" xfId="31095"/>
    <cellStyle name="Output 2 2 3 3 15 4" xfId="31096"/>
    <cellStyle name="Output 2 2 3 3 15 5" xfId="31097"/>
    <cellStyle name="Output 2 2 3 3 16" xfId="31098"/>
    <cellStyle name="Output 2 2 3 3 16 2" xfId="31099"/>
    <cellStyle name="Output 2 2 3 3 16 3" xfId="31100"/>
    <cellStyle name="Output 2 2 3 3 16 4" xfId="31101"/>
    <cellStyle name="Output 2 2 3 3 16 5" xfId="31102"/>
    <cellStyle name="Output 2 2 3 3 17" xfId="31103"/>
    <cellStyle name="Output 2 2 3 3 17 2" xfId="31104"/>
    <cellStyle name="Output 2 2 3 3 17 3" xfId="31105"/>
    <cellStyle name="Output 2 2 3 3 17 4" xfId="31106"/>
    <cellStyle name="Output 2 2 3 3 17 5" xfId="31107"/>
    <cellStyle name="Output 2 2 3 3 18" xfId="31108"/>
    <cellStyle name="Output 2 2 3 3 18 2" xfId="31109"/>
    <cellStyle name="Output 2 2 3 3 18 3" xfId="31110"/>
    <cellStyle name="Output 2 2 3 3 18 4" xfId="31111"/>
    <cellStyle name="Output 2 2 3 3 18 5" xfId="31112"/>
    <cellStyle name="Output 2 2 3 3 19" xfId="31113"/>
    <cellStyle name="Output 2 2 3 3 2" xfId="31114"/>
    <cellStyle name="Output 2 2 3 3 2 10" xfId="31115"/>
    <cellStyle name="Output 2 2 3 3 2 10 2" xfId="31116"/>
    <cellStyle name="Output 2 2 3 3 2 10 3" xfId="31117"/>
    <cellStyle name="Output 2 2 3 3 2 10 4" xfId="31118"/>
    <cellStyle name="Output 2 2 3 3 2 10 5" xfId="31119"/>
    <cellStyle name="Output 2 2 3 3 2 11" xfId="31120"/>
    <cellStyle name="Output 2 2 3 3 2 11 2" xfId="31121"/>
    <cellStyle name="Output 2 2 3 3 2 11 3" xfId="31122"/>
    <cellStyle name="Output 2 2 3 3 2 11 4" xfId="31123"/>
    <cellStyle name="Output 2 2 3 3 2 11 5" xfId="31124"/>
    <cellStyle name="Output 2 2 3 3 2 12" xfId="31125"/>
    <cellStyle name="Output 2 2 3 3 2 12 2" xfId="31126"/>
    <cellStyle name="Output 2 2 3 3 2 12 3" xfId="31127"/>
    <cellStyle name="Output 2 2 3 3 2 12 4" xfId="31128"/>
    <cellStyle name="Output 2 2 3 3 2 12 5" xfId="31129"/>
    <cellStyle name="Output 2 2 3 3 2 13" xfId="31130"/>
    <cellStyle name="Output 2 2 3 3 2 13 2" xfId="31131"/>
    <cellStyle name="Output 2 2 3 3 2 13 3" xfId="31132"/>
    <cellStyle name="Output 2 2 3 3 2 13 4" xfId="31133"/>
    <cellStyle name="Output 2 2 3 3 2 13 5" xfId="31134"/>
    <cellStyle name="Output 2 2 3 3 2 14" xfId="31135"/>
    <cellStyle name="Output 2 2 3 3 2 14 2" xfId="31136"/>
    <cellStyle name="Output 2 2 3 3 2 14 3" xfId="31137"/>
    <cellStyle name="Output 2 2 3 3 2 14 4" xfId="31138"/>
    <cellStyle name="Output 2 2 3 3 2 14 5" xfId="31139"/>
    <cellStyle name="Output 2 2 3 3 2 15" xfId="31140"/>
    <cellStyle name="Output 2 2 3 3 2 15 2" xfId="31141"/>
    <cellStyle name="Output 2 2 3 3 2 15 3" xfId="31142"/>
    <cellStyle name="Output 2 2 3 3 2 15 4" xfId="31143"/>
    <cellStyle name="Output 2 2 3 3 2 15 5" xfId="31144"/>
    <cellStyle name="Output 2 2 3 3 2 16" xfId="31145"/>
    <cellStyle name="Output 2 2 3 3 2 16 2" xfId="31146"/>
    <cellStyle name="Output 2 2 3 3 2 16 3" xfId="31147"/>
    <cellStyle name="Output 2 2 3 3 2 16 4" xfId="31148"/>
    <cellStyle name="Output 2 2 3 3 2 16 5" xfId="31149"/>
    <cellStyle name="Output 2 2 3 3 2 17" xfId="31150"/>
    <cellStyle name="Output 2 2 3 3 2 17 2" xfId="31151"/>
    <cellStyle name="Output 2 2 3 3 2 17 3" xfId="31152"/>
    <cellStyle name="Output 2 2 3 3 2 17 4" xfId="31153"/>
    <cellStyle name="Output 2 2 3 3 2 17 5" xfId="31154"/>
    <cellStyle name="Output 2 2 3 3 2 18" xfId="31155"/>
    <cellStyle name="Output 2 2 3 3 2 18 2" xfId="31156"/>
    <cellStyle name="Output 2 2 3 3 2 18 3" xfId="31157"/>
    <cellStyle name="Output 2 2 3 3 2 18 4" xfId="31158"/>
    <cellStyle name="Output 2 2 3 3 2 18 5" xfId="31159"/>
    <cellStyle name="Output 2 2 3 3 2 19" xfId="31160"/>
    <cellStyle name="Output 2 2 3 3 2 2" xfId="31161"/>
    <cellStyle name="Output 2 2 3 3 2 2 2" xfId="31162"/>
    <cellStyle name="Output 2 2 3 3 2 2 2 2" xfId="31163"/>
    <cellStyle name="Output 2 2 3 3 2 2 2 3" xfId="31164"/>
    <cellStyle name="Output 2 2 3 3 2 2 2 4" xfId="31165"/>
    <cellStyle name="Output 2 2 3 3 2 2 2 5" xfId="31166"/>
    <cellStyle name="Output 2 2 3 3 2 2 2 6" xfId="31167"/>
    <cellStyle name="Output 2 2 3 3 2 2 2 7" xfId="31168"/>
    <cellStyle name="Output 2 2 3 3 2 2 3" xfId="31169"/>
    <cellStyle name="Output 2 2 3 3 2 2 4" xfId="31170"/>
    <cellStyle name="Output 2 2 3 3 2 2 5" xfId="31171"/>
    <cellStyle name="Output 2 2 3 3 2 3" xfId="31172"/>
    <cellStyle name="Output 2 2 3 3 2 3 2" xfId="31173"/>
    <cellStyle name="Output 2 2 3 3 2 3 2 2" xfId="31174"/>
    <cellStyle name="Output 2 2 3 3 2 3 2 3" xfId="31175"/>
    <cellStyle name="Output 2 2 3 3 2 3 2 4" xfId="31176"/>
    <cellStyle name="Output 2 2 3 3 2 3 2 5" xfId="31177"/>
    <cellStyle name="Output 2 2 3 3 2 3 2 6" xfId="31178"/>
    <cellStyle name="Output 2 2 3 3 2 3 2 7" xfId="31179"/>
    <cellStyle name="Output 2 2 3 3 2 3 3" xfId="31180"/>
    <cellStyle name="Output 2 2 3 3 2 3 4" xfId="31181"/>
    <cellStyle name="Output 2 2 3 3 2 3 5" xfId="31182"/>
    <cellStyle name="Output 2 2 3 3 2 4" xfId="31183"/>
    <cellStyle name="Output 2 2 3 3 2 4 2" xfId="31184"/>
    <cellStyle name="Output 2 2 3 3 2 4 2 2" xfId="31185"/>
    <cellStyle name="Output 2 2 3 3 2 4 2 3" xfId="31186"/>
    <cellStyle name="Output 2 2 3 3 2 4 2 4" xfId="31187"/>
    <cellStyle name="Output 2 2 3 3 2 4 2 5" xfId="31188"/>
    <cellStyle name="Output 2 2 3 3 2 4 2 6" xfId="31189"/>
    <cellStyle name="Output 2 2 3 3 2 4 2 7" xfId="31190"/>
    <cellStyle name="Output 2 2 3 3 2 4 3" xfId="31191"/>
    <cellStyle name="Output 2 2 3 3 2 4 4" xfId="31192"/>
    <cellStyle name="Output 2 2 3 3 2 4 5" xfId="31193"/>
    <cellStyle name="Output 2 2 3 3 2 5" xfId="31194"/>
    <cellStyle name="Output 2 2 3 3 2 5 2" xfId="31195"/>
    <cellStyle name="Output 2 2 3 3 2 5 3" xfId="31196"/>
    <cellStyle name="Output 2 2 3 3 2 5 4" xfId="31197"/>
    <cellStyle name="Output 2 2 3 3 2 5 5" xfId="31198"/>
    <cellStyle name="Output 2 2 3 3 2 5 6" xfId="31199"/>
    <cellStyle name="Output 2 2 3 3 2 5 7" xfId="31200"/>
    <cellStyle name="Output 2 2 3 3 2 5 8" xfId="31201"/>
    <cellStyle name="Output 2 2 3 3 2 6" xfId="31202"/>
    <cellStyle name="Output 2 2 3 3 2 6 2" xfId="31203"/>
    <cellStyle name="Output 2 2 3 3 2 6 3" xfId="31204"/>
    <cellStyle name="Output 2 2 3 3 2 6 4" xfId="31205"/>
    <cellStyle name="Output 2 2 3 3 2 6 5" xfId="31206"/>
    <cellStyle name="Output 2 2 3 3 2 6 6" xfId="31207"/>
    <cellStyle name="Output 2 2 3 3 2 6 7" xfId="31208"/>
    <cellStyle name="Output 2 2 3 3 2 7" xfId="31209"/>
    <cellStyle name="Output 2 2 3 3 2 7 2" xfId="31210"/>
    <cellStyle name="Output 2 2 3 3 2 7 3" xfId="31211"/>
    <cellStyle name="Output 2 2 3 3 2 7 4" xfId="31212"/>
    <cellStyle name="Output 2 2 3 3 2 7 5" xfId="31213"/>
    <cellStyle name="Output 2 2 3 3 2 8" xfId="31214"/>
    <cellStyle name="Output 2 2 3 3 2 8 2" xfId="31215"/>
    <cellStyle name="Output 2 2 3 3 2 8 3" xfId="31216"/>
    <cellStyle name="Output 2 2 3 3 2 8 4" xfId="31217"/>
    <cellStyle name="Output 2 2 3 3 2 8 5" xfId="31218"/>
    <cellStyle name="Output 2 2 3 3 2 9" xfId="31219"/>
    <cellStyle name="Output 2 2 3 3 2 9 2" xfId="31220"/>
    <cellStyle name="Output 2 2 3 3 2 9 3" xfId="31221"/>
    <cellStyle name="Output 2 2 3 3 2 9 4" xfId="31222"/>
    <cellStyle name="Output 2 2 3 3 2 9 5" xfId="31223"/>
    <cellStyle name="Output 2 2 3 3 3" xfId="31224"/>
    <cellStyle name="Output 2 2 3 3 3 10" xfId="31225"/>
    <cellStyle name="Output 2 2 3 3 3 2" xfId="31226"/>
    <cellStyle name="Output 2 2 3 3 3 2 2" xfId="31227"/>
    <cellStyle name="Output 2 2 3 3 3 2 2 2" xfId="31228"/>
    <cellStyle name="Output 2 2 3 3 3 2 2 3" xfId="31229"/>
    <cellStyle name="Output 2 2 3 3 3 2 2 4" xfId="31230"/>
    <cellStyle name="Output 2 2 3 3 3 2 2 5" xfId="31231"/>
    <cellStyle name="Output 2 2 3 3 3 2 2 6" xfId="31232"/>
    <cellStyle name="Output 2 2 3 3 3 2 2 7" xfId="31233"/>
    <cellStyle name="Output 2 2 3 3 3 2 3" xfId="31234"/>
    <cellStyle name="Output 2 2 3 3 3 2 4" xfId="31235"/>
    <cellStyle name="Output 2 2 3 3 3 3" xfId="31236"/>
    <cellStyle name="Output 2 2 3 3 3 3 2" xfId="31237"/>
    <cellStyle name="Output 2 2 3 3 3 3 2 2" xfId="31238"/>
    <cellStyle name="Output 2 2 3 3 3 3 2 3" xfId="31239"/>
    <cellStyle name="Output 2 2 3 3 3 3 2 4" xfId="31240"/>
    <cellStyle name="Output 2 2 3 3 3 3 2 5" xfId="31241"/>
    <cellStyle name="Output 2 2 3 3 3 3 2 6" xfId="31242"/>
    <cellStyle name="Output 2 2 3 3 3 3 2 7" xfId="31243"/>
    <cellStyle name="Output 2 2 3 3 3 3 3" xfId="31244"/>
    <cellStyle name="Output 2 2 3 3 3 3 4" xfId="31245"/>
    <cellStyle name="Output 2 2 3 3 3 4" xfId="31246"/>
    <cellStyle name="Output 2 2 3 3 3 4 2" xfId="31247"/>
    <cellStyle name="Output 2 2 3 3 3 4 2 2" xfId="31248"/>
    <cellStyle name="Output 2 2 3 3 3 4 2 3" xfId="31249"/>
    <cellStyle name="Output 2 2 3 3 3 4 2 4" xfId="31250"/>
    <cellStyle name="Output 2 2 3 3 3 4 2 5" xfId="31251"/>
    <cellStyle name="Output 2 2 3 3 3 4 2 6" xfId="31252"/>
    <cellStyle name="Output 2 2 3 3 3 4 2 7" xfId="31253"/>
    <cellStyle name="Output 2 2 3 3 3 4 3" xfId="31254"/>
    <cellStyle name="Output 2 2 3 3 3 4 4" xfId="31255"/>
    <cellStyle name="Output 2 2 3 3 3 5" xfId="31256"/>
    <cellStyle name="Output 2 2 3 3 3 5 2" xfId="31257"/>
    <cellStyle name="Output 2 2 3 3 3 5 3" xfId="31258"/>
    <cellStyle name="Output 2 2 3 3 3 5 4" xfId="31259"/>
    <cellStyle name="Output 2 2 3 3 3 5 5" xfId="31260"/>
    <cellStyle name="Output 2 2 3 3 3 5 6" xfId="31261"/>
    <cellStyle name="Output 2 2 3 3 3 5 7" xfId="31262"/>
    <cellStyle name="Output 2 2 3 3 3 5 8" xfId="31263"/>
    <cellStyle name="Output 2 2 3 3 3 6" xfId="31264"/>
    <cellStyle name="Output 2 2 3 3 3 6 2" xfId="31265"/>
    <cellStyle name="Output 2 2 3 3 3 6 3" xfId="31266"/>
    <cellStyle name="Output 2 2 3 3 3 6 4" xfId="31267"/>
    <cellStyle name="Output 2 2 3 3 3 6 5" xfId="31268"/>
    <cellStyle name="Output 2 2 3 3 3 6 6" xfId="31269"/>
    <cellStyle name="Output 2 2 3 3 3 6 7" xfId="31270"/>
    <cellStyle name="Output 2 2 3 3 3 7" xfId="31271"/>
    <cellStyle name="Output 2 2 3 3 3 8" xfId="31272"/>
    <cellStyle name="Output 2 2 3 3 3 9" xfId="31273"/>
    <cellStyle name="Output 2 2 3 3 4" xfId="31274"/>
    <cellStyle name="Output 2 2 3 3 4 2" xfId="31275"/>
    <cellStyle name="Output 2 2 3 3 4 2 2" xfId="31276"/>
    <cellStyle name="Output 2 2 3 3 4 2 3" xfId="31277"/>
    <cellStyle name="Output 2 2 3 3 4 2 4" xfId="31278"/>
    <cellStyle name="Output 2 2 3 3 4 2 5" xfId="31279"/>
    <cellStyle name="Output 2 2 3 3 4 2 6" xfId="31280"/>
    <cellStyle name="Output 2 2 3 3 4 2 7" xfId="31281"/>
    <cellStyle name="Output 2 2 3 3 4 3" xfId="31282"/>
    <cellStyle name="Output 2 2 3 3 4 4" xfId="31283"/>
    <cellStyle name="Output 2 2 3 3 4 5" xfId="31284"/>
    <cellStyle name="Output 2 2 3 3 5" xfId="31285"/>
    <cellStyle name="Output 2 2 3 3 5 2" xfId="31286"/>
    <cellStyle name="Output 2 2 3 3 5 2 2" xfId="31287"/>
    <cellStyle name="Output 2 2 3 3 5 2 3" xfId="31288"/>
    <cellStyle name="Output 2 2 3 3 5 2 4" xfId="31289"/>
    <cellStyle name="Output 2 2 3 3 5 2 5" xfId="31290"/>
    <cellStyle name="Output 2 2 3 3 5 2 6" xfId="31291"/>
    <cellStyle name="Output 2 2 3 3 5 2 7" xfId="31292"/>
    <cellStyle name="Output 2 2 3 3 5 3" xfId="31293"/>
    <cellStyle name="Output 2 2 3 3 5 4" xfId="31294"/>
    <cellStyle name="Output 2 2 3 3 5 5" xfId="31295"/>
    <cellStyle name="Output 2 2 3 3 6" xfId="31296"/>
    <cellStyle name="Output 2 2 3 3 6 2" xfId="31297"/>
    <cellStyle name="Output 2 2 3 3 6 2 2" xfId="31298"/>
    <cellStyle name="Output 2 2 3 3 6 2 3" xfId="31299"/>
    <cellStyle name="Output 2 2 3 3 6 2 4" xfId="31300"/>
    <cellStyle name="Output 2 2 3 3 6 2 5" xfId="31301"/>
    <cellStyle name="Output 2 2 3 3 6 2 6" xfId="31302"/>
    <cellStyle name="Output 2 2 3 3 6 2 7" xfId="31303"/>
    <cellStyle name="Output 2 2 3 3 6 3" xfId="31304"/>
    <cellStyle name="Output 2 2 3 3 6 4" xfId="31305"/>
    <cellStyle name="Output 2 2 3 3 6 5" xfId="31306"/>
    <cellStyle name="Output 2 2 3 3 7" xfId="31307"/>
    <cellStyle name="Output 2 2 3 3 7 2" xfId="31308"/>
    <cellStyle name="Output 2 2 3 3 7 2 2" xfId="31309"/>
    <cellStyle name="Output 2 2 3 3 7 2 3" xfId="31310"/>
    <cellStyle name="Output 2 2 3 3 7 2 4" xfId="31311"/>
    <cellStyle name="Output 2 2 3 3 7 2 5" xfId="31312"/>
    <cellStyle name="Output 2 2 3 3 7 2 6" xfId="31313"/>
    <cellStyle name="Output 2 2 3 3 7 2 7" xfId="31314"/>
    <cellStyle name="Output 2 2 3 3 7 3" xfId="31315"/>
    <cellStyle name="Output 2 2 3 3 7 4" xfId="31316"/>
    <cellStyle name="Output 2 2 3 3 7 5" xfId="31317"/>
    <cellStyle name="Output 2 2 3 3 8" xfId="31318"/>
    <cellStyle name="Output 2 2 3 3 8 2" xfId="31319"/>
    <cellStyle name="Output 2 2 3 3 8 3" xfId="31320"/>
    <cellStyle name="Output 2 2 3 3 8 4" xfId="31321"/>
    <cellStyle name="Output 2 2 3 3 8 5" xfId="31322"/>
    <cellStyle name="Output 2 2 3 3 8 6" xfId="31323"/>
    <cellStyle name="Output 2 2 3 3 8 7" xfId="31324"/>
    <cellStyle name="Output 2 2 3 3 8 8" xfId="31325"/>
    <cellStyle name="Output 2 2 3 3 9" xfId="31326"/>
    <cellStyle name="Output 2 2 3 3 9 2" xfId="31327"/>
    <cellStyle name="Output 2 2 3 3 9 3" xfId="31328"/>
    <cellStyle name="Output 2 2 3 3 9 4" xfId="31329"/>
    <cellStyle name="Output 2 2 3 3 9 5" xfId="31330"/>
    <cellStyle name="Output 2 2 3 3 9 6" xfId="31331"/>
    <cellStyle name="Output 2 2 3 3 9 7" xfId="31332"/>
    <cellStyle name="Output 2 2 3 4" xfId="31333"/>
    <cellStyle name="Output 2 2 3 4 10" xfId="31334"/>
    <cellStyle name="Output 2 2 3 4 10 2" xfId="31335"/>
    <cellStyle name="Output 2 2 3 4 10 3" xfId="31336"/>
    <cellStyle name="Output 2 2 3 4 10 4" xfId="31337"/>
    <cellStyle name="Output 2 2 3 4 10 5" xfId="31338"/>
    <cellStyle name="Output 2 2 3 4 11" xfId="31339"/>
    <cellStyle name="Output 2 2 3 4 11 2" xfId="31340"/>
    <cellStyle name="Output 2 2 3 4 11 3" xfId="31341"/>
    <cellStyle name="Output 2 2 3 4 11 4" xfId="31342"/>
    <cellStyle name="Output 2 2 3 4 11 5" xfId="31343"/>
    <cellStyle name="Output 2 2 3 4 12" xfId="31344"/>
    <cellStyle name="Output 2 2 3 4 12 2" xfId="31345"/>
    <cellStyle name="Output 2 2 3 4 12 3" xfId="31346"/>
    <cellStyle name="Output 2 2 3 4 12 4" xfId="31347"/>
    <cellStyle name="Output 2 2 3 4 12 5" xfId="31348"/>
    <cellStyle name="Output 2 2 3 4 13" xfId="31349"/>
    <cellStyle name="Output 2 2 3 4 13 2" xfId="31350"/>
    <cellStyle name="Output 2 2 3 4 13 3" xfId="31351"/>
    <cellStyle name="Output 2 2 3 4 13 4" xfId="31352"/>
    <cellStyle name="Output 2 2 3 4 13 5" xfId="31353"/>
    <cellStyle name="Output 2 2 3 4 14" xfId="31354"/>
    <cellStyle name="Output 2 2 3 4 14 2" xfId="31355"/>
    <cellStyle name="Output 2 2 3 4 14 3" xfId="31356"/>
    <cellStyle name="Output 2 2 3 4 14 4" xfId="31357"/>
    <cellStyle name="Output 2 2 3 4 14 5" xfId="31358"/>
    <cellStyle name="Output 2 2 3 4 15" xfId="31359"/>
    <cellStyle name="Output 2 2 3 4 15 2" xfId="31360"/>
    <cellStyle name="Output 2 2 3 4 15 3" xfId="31361"/>
    <cellStyle name="Output 2 2 3 4 15 4" xfId="31362"/>
    <cellStyle name="Output 2 2 3 4 15 5" xfId="31363"/>
    <cellStyle name="Output 2 2 3 4 16" xfId="31364"/>
    <cellStyle name="Output 2 2 3 4 16 2" xfId="31365"/>
    <cellStyle name="Output 2 2 3 4 16 3" xfId="31366"/>
    <cellStyle name="Output 2 2 3 4 16 4" xfId="31367"/>
    <cellStyle name="Output 2 2 3 4 16 5" xfId="31368"/>
    <cellStyle name="Output 2 2 3 4 17" xfId="31369"/>
    <cellStyle name="Output 2 2 3 4 17 2" xfId="31370"/>
    <cellStyle name="Output 2 2 3 4 17 3" xfId="31371"/>
    <cellStyle name="Output 2 2 3 4 17 4" xfId="31372"/>
    <cellStyle name="Output 2 2 3 4 17 5" xfId="31373"/>
    <cellStyle name="Output 2 2 3 4 18" xfId="31374"/>
    <cellStyle name="Output 2 2 3 4 18 2" xfId="31375"/>
    <cellStyle name="Output 2 2 3 4 18 3" xfId="31376"/>
    <cellStyle name="Output 2 2 3 4 18 4" xfId="31377"/>
    <cellStyle name="Output 2 2 3 4 18 5" xfId="31378"/>
    <cellStyle name="Output 2 2 3 4 19" xfId="31379"/>
    <cellStyle name="Output 2 2 3 4 2" xfId="31380"/>
    <cellStyle name="Output 2 2 3 4 2 2" xfId="31381"/>
    <cellStyle name="Output 2 2 3 4 2 2 2" xfId="31382"/>
    <cellStyle name="Output 2 2 3 4 2 2 3" xfId="31383"/>
    <cellStyle name="Output 2 2 3 4 2 2 4" xfId="31384"/>
    <cellStyle name="Output 2 2 3 4 2 2 5" xfId="31385"/>
    <cellStyle name="Output 2 2 3 4 2 2 6" xfId="31386"/>
    <cellStyle name="Output 2 2 3 4 2 2 7" xfId="31387"/>
    <cellStyle name="Output 2 2 3 4 2 3" xfId="31388"/>
    <cellStyle name="Output 2 2 3 4 2 4" xfId="31389"/>
    <cellStyle name="Output 2 2 3 4 2 5" xfId="31390"/>
    <cellStyle name="Output 2 2 3 4 3" xfId="31391"/>
    <cellStyle name="Output 2 2 3 4 3 2" xfId="31392"/>
    <cellStyle name="Output 2 2 3 4 3 2 2" xfId="31393"/>
    <cellStyle name="Output 2 2 3 4 3 2 3" xfId="31394"/>
    <cellStyle name="Output 2 2 3 4 3 2 4" xfId="31395"/>
    <cellStyle name="Output 2 2 3 4 3 2 5" xfId="31396"/>
    <cellStyle name="Output 2 2 3 4 3 2 6" xfId="31397"/>
    <cellStyle name="Output 2 2 3 4 3 2 7" xfId="31398"/>
    <cellStyle name="Output 2 2 3 4 3 3" xfId="31399"/>
    <cellStyle name="Output 2 2 3 4 3 4" xfId="31400"/>
    <cellStyle name="Output 2 2 3 4 3 5" xfId="31401"/>
    <cellStyle name="Output 2 2 3 4 4" xfId="31402"/>
    <cellStyle name="Output 2 2 3 4 4 2" xfId="31403"/>
    <cellStyle name="Output 2 2 3 4 4 2 2" xfId="31404"/>
    <cellStyle name="Output 2 2 3 4 4 2 3" xfId="31405"/>
    <cellStyle name="Output 2 2 3 4 4 2 4" xfId="31406"/>
    <cellStyle name="Output 2 2 3 4 4 2 5" xfId="31407"/>
    <cellStyle name="Output 2 2 3 4 4 2 6" xfId="31408"/>
    <cellStyle name="Output 2 2 3 4 4 2 7" xfId="31409"/>
    <cellStyle name="Output 2 2 3 4 4 3" xfId="31410"/>
    <cellStyle name="Output 2 2 3 4 4 4" xfId="31411"/>
    <cellStyle name="Output 2 2 3 4 4 5" xfId="31412"/>
    <cellStyle name="Output 2 2 3 4 5" xfId="31413"/>
    <cellStyle name="Output 2 2 3 4 5 2" xfId="31414"/>
    <cellStyle name="Output 2 2 3 4 5 3" xfId="31415"/>
    <cellStyle name="Output 2 2 3 4 5 4" xfId="31416"/>
    <cellStyle name="Output 2 2 3 4 5 5" xfId="31417"/>
    <cellStyle name="Output 2 2 3 4 5 6" xfId="31418"/>
    <cellStyle name="Output 2 2 3 4 5 7" xfId="31419"/>
    <cellStyle name="Output 2 2 3 4 5 8" xfId="31420"/>
    <cellStyle name="Output 2 2 3 4 6" xfId="31421"/>
    <cellStyle name="Output 2 2 3 4 6 2" xfId="31422"/>
    <cellStyle name="Output 2 2 3 4 6 3" xfId="31423"/>
    <cellStyle name="Output 2 2 3 4 6 4" xfId="31424"/>
    <cellStyle name="Output 2 2 3 4 6 5" xfId="31425"/>
    <cellStyle name="Output 2 2 3 4 6 6" xfId="31426"/>
    <cellStyle name="Output 2 2 3 4 6 7" xfId="31427"/>
    <cellStyle name="Output 2 2 3 4 7" xfId="31428"/>
    <cellStyle name="Output 2 2 3 4 7 2" xfId="31429"/>
    <cellStyle name="Output 2 2 3 4 7 3" xfId="31430"/>
    <cellStyle name="Output 2 2 3 4 7 4" xfId="31431"/>
    <cellStyle name="Output 2 2 3 4 7 5" xfId="31432"/>
    <cellStyle name="Output 2 2 3 4 8" xfId="31433"/>
    <cellStyle name="Output 2 2 3 4 8 2" xfId="31434"/>
    <cellStyle name="Output 2 2 3 4 8 3" xfId="31435"/>
    <cellStyle name="Output 2 2 3 4 8 4" xfId="31436"/>
    <cellStyle name="Output 2 2 3 4 8 5" xfId="31437"/>
    <cellStyle name="Output 2 2 3 4 9" xfId="31438"/>
    <cellStyle name="Output 2 2 3 4 9 2" xfId="31439"/>
    <cellStyle name="Output 2 2 3 4 9 3" xfId="31440"/>
    <cellStyle name="Output 2 2 3 4 9 4" xfId="31441"/>
    <cellStyle name="Output 2 2 3 4 9 5" xfId="31442"/>
    <cellStyle name="Output 2 2 3 5" xfId="31443"/>
    <cellStyle name="Output 2 2 3 5 10" xfId="31444"/>
    <cellStyle name="Output 2 2 3 5 2" xfId="31445"/>
    <cellStyle name="Output 2 2 3 5 2 2" xfId="31446"/>
    <cellStyle name="Output 2 2 3 5 2 2 2" xfId="31447"/>
    <cellStyle name="Output 2 2 3 5 2 2 3" xfId="31448"/>
    <cellStyle name="Output 2 2 3 5 2 2 4" xfId="31449"/>
    <cellStyle name="Output 2 2 3 5 2 2 5" xfId="31450"/>
    <cellStyle name="Output 2 2 3 5 2 2 6" xfId="31451"/>
    <cellStyle name="Output 2 2 3 5 2 2 7" xfId="31452"/>
    <cellStyle name="Output 2 2 3 5 2 3" xfId="31453"/>
    <cellStyle name="Output 2 2 3 5 2 4" xfId="31454"/>
    <cellStyle name="Output 2 2 3 5 3" xfId="31455"/>
    <cellStyle name="Output 2 2 3 5 3 2" xfId="31456"/>
    <cellStyle name="Output 2 2 3 5 3 2 2" xfId="31457"/>
    <cellStyle name="Output 2 2 3 5 3 2 3" xfId="31458"/>
    <cellStyle name="Output 2 2 3 5 3 2 4" xfId="31459"/>
    <cellStyle name="Output 2 2 3 5 3 2 5" xfId="31460"/>
    <cellStyle name="Output 2 2 3 5 3 2 6" xfId="31461"/>
    <cellStyle name="Output 2 2 3 5 3 2 7" xfId="31462"/>
    <cellStyle name="Output 2 2 3 5 3 3" xfId="31463"/>
    <cellStyle name="Output 2 2 3 5 3 4" xfId="31464"/>
    <cellStyle name="Output 2 2 3 5 4" xfId="31465"/>
    <cellStyle name="Output 2 2 3 5 4 2" xfId="31466"/>
    <cellStyle name="Output 2 2 3 5 4 2 2" xfId="31467"/>
    <cellStyle name="Output 2 2 3 5 4 2 3" xfId="31468"/>
    <cellStyle name="Output 2 2 3 5 4 2 4" xfId="31469"/>
    <cellStyle name="Output 2 2 3 5 4 2 5" xfId="31470"/>
    <cellStyle name="Output 2 2 3 5 4 2 6" xfId="31471"/>
    <cellStyle name="Output 2 2 3 5 4 2 7" xfId="31472"/>
    <cellStyle name="Output 2 2 3 5 4 3" xfId="31473"/>
    <cellStyle name="Output 2 2 3 5 4 4" xfId="31474"/>
    <cellStyle name="Output 2 2 3 5 5" xfId="31475"/>
    <cellStyle name="Output 2 2 3 5 5 2" xfId="31476"/>
    <cellStyle name="Output 2 2 3 5 5 3" xfId="31477"/>
    <cellStyle name="Output 2 2 3 5 5 4" xfId="31478"/>
    <cellStyle name="Output 2 2 3 5 5 5" xfId="31479"/>
    <cellStyle name="Output 2 2 3 5 5 6" xfId="31480"/>
    <cellStyle name="Output 2 2 3 5 5 7" xfId="31481"/>
    <cellStyle name="Output 2 2 3 5 5 8" xfId="31482"/>
    <cellStyle name="Output 2 2 3 5 6" xfId="31483"/>
    <cellStyle name="Output 2 2 3 5 6 2" xfId="31484"/>
    <cellStyle name="Output 2 2 3 5 6 3" xfId="31485"/>
    <cellStyle name="Output 2 2 3 5 6 4" xfId="31486"/>
    <cellStyle name="Output 2 2 3 5 6 5" xfId="31487"/>
    <cellStyle name="Output 2 2 3 5 6 6" xfId="31488"/>
    <cellStyle name="Output 2 2 3 5 6 7" xfId="31489"/>
    <cellStyle name="Output 2 2 3 5 7" xfId="31490"/>
    <cellStyle name="Output 2 2 3 5 8" xfId="31491"/>
    <cellStyle name="Output 2 2 3 5 9" xfId="31492"/>
    <cellStyle name="Output 2 2 3 6" xfId="31493"/>
    <cellStyle name="Output 2 2 3 6 2" xfId="31494"/>
    <cellStyle name="Output 2 2 3 6 2 2" xfId="31495"/>
    <cellStyle name="Output 2 2 3 6 2 3" xfId="31496"/>
    <cellStyle name="Output 2 2 3 6 2 4" xfId="31497"/>
    <cellStyle name="Output 2 2 3 6 2 5" xfId="31498"/>
    <cellStyle name="Output 2 2 3 6 2 6" xfId="31499"/>
    <cellStyle name="Output 2 2 3 6 2 7" xfId="31500"/>
    <cellStyle name="Output 2 2 3 6 3" xfId="31501"/>
    <cellStyle name="Output 2 2 3 6 4" xfId="31502"/>
    <cellStyle name="Output 2 2 3 6 5" xfId="31503"/>
    <cellStyle name="Output 2 2 3 7" xfId="31504"/>
    <cellStyle name="Output 2 2 3 7 2" xfId="31505"/>
    <cellStyle name="Output 2 2 3 7 2 2" xfId="31506"/>
    <cellStyle name="Output 2 2 3 7 2 3" xfId="31507"/>
    <cellStyle name="Output 2 2 3 7 2 4" xfId="31508"/>
    <cellStyle name="Output 2 2 3 7 2 5" xfId="31509"/>
    <cellStyle name="Output 2 2 3 7 2 6" xfId="31510"/>
    <cellStyle name="Output 2 2 3 7 2 7" xfId="31511"/>
    <cellStyle name="Output 2 2 3 7 3" xfId="31512"/>
    <cellStyle name="Output 2 2 3 7 4" xfId="31513"/>
    <cellStyle name="Output 2 2 3 7 5" xfId="31514"/>
    <cellStyle name="Output 2 2 3 8" xfId="31515"/>
    <cellStyle name="Output 2 2 3 8 2" xfId="31516"/>
    <cellStyle name="Output 2 2 3 8 2 2" xfId="31517"/>
    <cellStyle name="Output 2 2 3 8 2 3" xfId="31518"/>
    <cellStyle name="Output 2 2 3 8 2 4" xfId="31519"/>
    <cellStyle name="Output 2 2 3 8 2 5" xfId="31520"/>
    <cellStyle name="Output 2 2 3 8 2 6" xfId="31521"/>
    <cellStyle name="Output 2 2 3 8 2 7" xfId="31522"/>
    <cellStyle name="Output 2 2 3 8 3" xfId="31523"/>
    <cellStyle name="Output 2 2 3 8 4" xfId="31524"/>
    <cellStyle name="Output 2 2 3 8 5" xfId="31525"/>
    <cellStyle name="Output 2 2 3 9" xfId="31526"/>
    <cellStyle name="Output 2 2 3 9 2" xfId="31527"/>
    <cellStyle name="Output 2 2 3 9 2 2" xfId="31528"/>
    <cellStyle name="Output 2 2 3 9 2 3" xfId="31529"/>
    <cellStyle name="Output 2 2 3 9 2 4" xfId="31530"/>
    <cellStyle name="Output 2 2 3 9 2 5" xfId="31531"/>
    <cellStyle name="Output 2 2 3 9 2 6" xfId="31532"/>
    <cellStyle name="Output 2 2 3 9 2 7" xfId="31533"/>
    <cellStyle name="Output 2 2 3 9 3" xfId="31534"/>
    <cellStyle name="Output 2 2 3 9 4" xfId="31535"/>
    <cellStyle name="Output 2 2 3 9 5" xfId="31536"/>
    <cellStyle name="Output 2 2 4" xfId="31537"/>
    <cellStyle name="Output 2 2 4 10" xfId="31538"/>
    <cellStyle name="Output 2 2 4 10 2" xfId="31539"/>
    <cellStyle name="Output 2 2 4 10 3" xfId="31540"/>
    <cellStyle name="Output 2 2 4 10 4" xfId="31541"/>
    <cellStyle name="Output 2 2 4 10 5" xfId="31542"/>
    <cellStyle name="Output 2 2 4 11" xfId="31543"/>
    <cellStyle name="Output 2 2 4 11 2" xfId="31544"/>
    <cellStyle name="Output 2 2 4 11 3" xfId="31545"/>
    <cellStyle name="Output 2 2 4 11 4" xfId="31546"/>
    <cellStyle name="Output 2 2 4 11 5" xfId="31547"/>
    <cellStyle name="Output 2 2 4 12" xfId="31548"/>
    <cellStyle name="Output 2 2 4 12 2" xfId="31549"/>
    <cellStyle name="Output 2 2 4 12 3" xfId="31550"/>
    <cellStyle name="Output 2 2 4 12 4" xfId="31551"/>
    <cellStyle name="Output 2 2 4 12 5" xfId="31552"/>
    <cellStyle name="Output 2 2 4 13" xfId="31553"/>
    <cellStyle name="Output 2 2 4 13 2" xfId="31554"/>
    <cellStyle name="Output 2 2 4 13 3" xfId="31555"/>
    <cellStyle name="Output 2 2 4 13 4" xfId="31556"/>
    <cellStyle name="Output 2 2 4 13 5" xfId="31557"/>
    <cellStyle name="Output 2 2 4 14" xfId="31558"/>
    <cellStyle name="Output 2 2 4 14 2" xfId="31559"/>
    <cellStyle name="Output 2 2 4 14 3" xfId="31560"/>
    <cellStyle name="Output 2 2 4 14 4" xfId="31561"/>
    <cellStyle name="Output 2 2 4 14 5" xfId="31562"/>
    <cellStyle name="Output 2 2 4 15" xfId="31563"/>
    <cellStyle name="Output 2 2 4 15 2" xfId="31564"/>
    <cellStyle name="Output 2 2 4 15 3" xfId="31565"/>
    <cellStyle name="Output 2 2 4 15 4" xfId="31566"/>
    <cellStyle name="Output 2 2 4 15 5" xfId="31567"/>
    <cellStyle name="Output 2 2 4 16" xfId="31568"/>
    <cellStyle name="Output 2 2 4 16 2" xfId="31569"/>
    <cellStyle name="Output 2 2 4 16 3" xfId="31570"/>
    <cellStyle name="Output 2 2 4 16 4" xfId="31571"/>
    <cellStyle name="Output 2 2 4 16 5" xfId="31572"/>
    <cellStyle name="Output 2 2 4 17" xfId="31573"/>
    <cellStyle name="Output 2 2 4 17 2" xfId="31574"/>
    <cellStyle name="Output 2 2 4 17 3" xfId="31575"/>
    <cellStyle name="Output 2 2 4 17 4" xfId="31576"/>
    <cellStyle name="Output 2 2 4 17 5" xfId="31577"/>
    <cellStyle name="Output 2 2 4 18" xfId="31578"/>
    <cellStyle name="Output 2 2 4 18 2" xfId="31579"/>
    <cellStyle name="Output 2 2 4 18 3" xfId="31580"/>
    <cellStyle name="Output 2 2 4 18 4" xfId="31581"/>
    <cellStyle name="Output 2 2 4 18 5" xfId="31582"/>
    <cellStyle name="Output 2 2 4 19" xfId="31583"/>
    <cellStyle name="Output 2 2 4 2" xfId="31584"/>
    <cellStyle name="Output 2 2 4 2 10" xfId="31585"/>
    <cellStyle name="Output 2 2 4 2 10 2" xfId="31586"/>
    <cellStyle name="Output 2 2 4 2 10 3" xfId="31587"/>
    <cellStyle name="Output 2 2 4 2 10 4" xfId="31588"/>
    <cellStyle name="Output 2 2 4 2 10 5" xfId="31589"/>
    <cellStyle name="Output 2 2 4 2 11" xfId="31590"/>
    <cellStyle name="Output 2 2 4 2 11 2" xfId="31591"/>
    <cellStyle name="Output 2 2 4 2 11 3" xfId="31592"/>
    <cellStyle name="Output 2 2 4 2 11 4" xfId="31593"/>
    <cellStyle name="Output 2 2 4 2 11 5" xfId="31594"/>
    <cellStyle name="Output 2 2 4 2 12" xfId="31595"/>
    <cellStyle name="Output 2 2 4 2 12 2" xfId="31596"/>
    <cellStyle name="Output 2 2 4 2 12 3" xfId="31597"/>
    <cellStyle name="Output 2 2 4 2 12 4" xfId="31598"/>
    <cellStyle name="Output 2 2 4 2 12 5" xfId="31599"/>
    <cellStyle name="Output 2 2 4 2 13" xfId="31600"/>
    <cellStyle name="Output 2 2 4 2 13 2" xfId="31601"/>
    <cellStyle name="Output 2 2 4 2 13 3" xfId="31602"/>
    <cellStyle name="Output 2 2 4 2 13 4" xfId="31603"/>
    <cellStyle name="Output 2 2 4 2 13 5" xfId="31604"/>
    <cellStyle name="Output 2 2 4 2 14" xfId="31605"/>
    <cellStyle name="Output 2 2 4 2 14 2" xfId="31606"/>
    <cellStyle name="Output 2 2 4 2 14 3" xfId="31607"/>
    <cellStyle name="Output 2 2 4 2 14 4" xfId="31608"/>
    <cellStyle name="Output 2 2 4 2 14 5" xfId="31609"/>
    <cellStyle name="Output 2 2 4 2 15" xfId="31610"/>
    <cellStyle name="Output 2 2 4 2 15 2" xfId="31611"/>
    <cellStyle name="Output 2 2 4 2 15 3" xfId="31612"/>
    <cellStyle name="Output 2 2 4 2 15 4" xfId="31613"/>
    <cellStyle name="Output 2 2 4 2 15 5" xfId="31614"/>
    <cellStyle name="Output 2 2 4 2 16" xfId="31615"/>
    <cellStyle name="Output 2 2 4 2 16 2" xfId="31616"/>
    <cellStyle name="Output 2 2 4 2 16 3" xfId="31617"/>
    <cellStyle name="Output 2 2 4 2 16 4" xfId="31618"/>
    <cellStyle name="Output 2 2 4 2 16 5" xfId="31619"/>
    <cellStyle name="Output 2 2 4 2 17" xfId="31620"/>
    <cellStyle name="Output 2 2 4 2 17 2" xfId="31621"/>
    <cellStyle name="Output 2 2 4 2 17 3" xfId="31622"/>
    <cellStyle name="Output 2 2 4 2 17 4" xfId="31623"/>
    <cellStyle name="Output 2 2 4 2 17 5" xfId="31624"/>
    <cellStyle name="Output 2 2 4 2 18" xfId="31625"/>
    <cellStyle name="Output 2 2 4 2 18 2" xfId="31626"/>
    <cellStyle name="Output 2 2 4 2 18 3" xfId="31627"/>
    <cellStyle name="Output 2 2 4 2 18 4" xfId="31628"/>
    <cellStyle name="Output 2 2 4 2 18 5" xfId="31629"/>
    <cellStyle name="Output 2 2 4 2 19" xfId="31630"/>
    <cellStyle name="Output 2 2 4 2 2" xfId="31631"/>
    <cellStyle name="Output 2 2 4 2 2 2" xfId="31632"/>
    <cellStyle name="Output 2 2 4 2 2 2 2" xfId="31633"/>
    <cellStyle name="Output 2 2 4 2 2 2 3" xfId="31634"/>
    <cellStyle name="Output 2 2 4 2 2 2 4" xfId="31635"/>
    <cellStyle name="Output 2 2 4 2 2 2 5" xfId="31636"/>
    <cellStyle name="Output 2 2 4 2 2 2 6" xfId="31637"/>
    <cellStyle name="Output 2 2 4 2 2 2 7" xfId="31638"/>
    <cellStyle name="Output 2 2 4 2 2 3" xfId="31639"/>
    <cellStyle name="Output 2 2 4 2 2 4" xfId="31640"/>
    <cellStyle name="Output 2 2 4 2 2 5" xfId="31641"/>
    <cellStyle name="Output 2 2 4 2 3" xfId="31642"/>
    <cellStyle name="Output 2 2 4 2 3 2" xfId="31643"/>
    <cellStyle name="Output 2 2 4 2 3 2 2" xfId="31644"/>
    <cellStyle name="Output 2 2 4 2 3 2 3" xfId="31645"/>
    <cellStyle name="Output 2 2 4 2 3 2 4" xfId="31646"/>
    <cellStyle name="Output 2 2 4 2 3 2 5" xfId="31647"/>
    <cellStyle name="Output 2 2 4 2 3 2 6" xfId="31648"/>
    <cellStyle name="Output 2 2 4 2 3 2 7" xfId="31649"/>
    <cellStyle name="Output 2 2 4 2 3 3" xfId="31650"/>
    <cellStyle name="Output 2 2 4 2 3 4" xfId="31651"/>
    <cellStyle name="Output 2 2 4 2 3 5" xfId="31652"/>
    <cellStyle name="Output 2 2 4 2 4" xfId="31653"/>
    <cellStyle name="Output 2 2 4 2 4 2" xfId="31654"/>
    <cellStyle name="Output 2 2 4 2 4 2 2" xfId="31655"/>
    <cellStyle name="Output 2 2 4 2 4 2 3" xfId="31656"/>
    <cellStyle name="Output 2 2 4 2 4 2 4" xfId="31657"/>
    <cellStyle name="Output 2 2 4 2 4 2 5" xfId="31658"/>
    <cellStyle name="Output 2 2 4 2 4 2 6" xfId="31659"/>
    <cellStyle name="Output 2 2 4 2 4 2 7" xfId="31660"/>
    <cellStyle name="Output 2 2 4 2 4 3" xfId="31661"/>
    <cellStyle name="Output 2 2 4 2 4 4" xfId="31662"/>
    <cellStyle name="Output 2 2 4 2 4 5" xfId="31663"/>
    <cellStyle name="Output 2 2 4 2 5" xfId="31664"/>
    <cellStyle name="Output 2 2 4 2 5 2" xfId="31665"/>
    <cellStyle name="Output 2 2 4 2 5 3" xfId="31666"/>
    <cellStyle name="Output 2 2 4 2 5 4" xfId="31667"/>
    <cellStyle name="Output 2 2 4 2 5 5" xfId="31668"/>
    <cellStyle name="Output 2 2 4 2 5 6" xfId="31669"/>
    <cellStyle name="Output 2 2 4 2 5 7" xfId="31670"/>
    <cellStyle name="Output 2 2 4 2 5 8" xfId="31671"/>
    <cellStyle name="Output 2 2 4 2 6" xfId="31672"/>
    <cellStyle name="Output 2 2 4 2 6 2" xfId="31673"/>
    <cellStyle name="Output 2 2 4 2 6 3" xfId="31674"/>
    <cellStyle name="Output 2 2 4 2 6 4" xfId="31675"/>
    <cellStyle name="Output 2 2 4 2 6 5" xfId="31676"/>
    <cellStyle name="Output 2 2 4 2 6 6" xfId="31677"/>
    <cellStyle name="Output 2 2 4 2 6 7" xfId="31678"/>
    <cellStyle name="Output 2 2 4 2 7" xfId="31679"/>
    <cellStyle name="Output 2 2 4 2 7 2" xfId="31680"/>
    <cellStyle name="Output 2 2 4 2 7 3" xfId="31681"/>
    <cellStyle name="Output 2 2 4 2 7 4" xfId="31682"/>
    <cellStyle name="Output 2 2 4 2 7 5" xfId="31683"/>
    <cellStyle name="Output 2 2 4 2 8" xfId="31684"/>
    <cellStyle name="Output 2 2 4 2 8 2" xfId="31685"/>
    <cellStyle name="Output 2 2 4 2 8 3" xfId="31686"/>
    <cellStyle name="Output 2 2 4 2 8 4" xfId="31687"/>
    <cellStyle name="Output 2 2 4 2 8 5" xfId="31688"/>
    <cellStyle name="Output 2 2 4 2 9" xfId="31689"/>
    <cellStyle name="Output 2 2 4 2 9 2" xfId="31690"/>
    <cellStyle name="Output 2 2 4 2 9 3" xfId="31691"/>
    <cellStyle name="Output 2 2 4 2 9 4" xfId="31692"/>
    <cellStyle name="Output 2 2 4 2 9 5" xfId="31693"/>
    <cellStyle name="Output 2 2 4 3" xfId="31694"/>
    <cellStyle name="Output 2 2 4 3 10" xfId="31695"/>
    <cellStyle name="Output 2 2 4 3 2" xfId="31696"/>
    <cellStyle name="Output 2 2 4 3 2 2" xfId="31697"/>
    <cellStyle name="Output 2 2 4 3 2 2 2" xfId="31698"/>
    <cellStyle name="Output 2 2 4 3 2 2 3" xfId="31699"/>
    <cellStyle name="Output 2 2 4 3 2 2 4" xfId="31700"/>
    <cellStyle name="Output 2 2 4 3 2 2 5" xfId="31701"/>
    <cellStyle name="Output 2 2 4 3 2 2 6" xfId="31702"/>
    <cellStyle name="Output 2 2 4 3 2 2 7" xfId="31703"/>
    <cellStyle name="Output 2 2 4 3 2 3" xfId="31704"/>
    <cellStyle name="Output 2 2 4 3 2 4" xfId="31705"/>
    <cellStyle name="Output 2 2 4 3 3" xfId="31706"/>
    <cellStyle name="Output 2 2 4 3 3 2" xfId="31707"/>
    <cellStyle name="Output 2 2 4 3 3 2 2" xfId="31708"/>
    <cellStyle name="Output 2 2 4 3 3 2 3" xfId="31709"/>
    <cellStyle name="Output 2 2 4 3 3 2 4" xfId="31710"/>
    <cellStyle name="Output 2 2 4 3 3 2 5" xfId="31711"/>
    <cellStyle name="Output 2 2 4 3 3 2 6" xfId="31712"/>
    <cellStyle name="Output 2 2 4 3 3 2 7" xfId="31713"/>
    <cellStyle name="Output 2 2 4 3 3 3" xfId="31714"/>
    <cellStyle name="Output 2 2 4 3 3 4" xfId="31715"/>
    <cellStyle name="Output 2 2 4 3 4" xfId="31716"/>
    <cellStyle name="Output 2 2 4 3 4 2" xfId="31717"/>
    <cellStyle name="Output 2 2 4 3 4 2 2" xfId="31718"/>
    <cellStyle name="Output 2 2 4 3 4 2 3" xfId="31719"/>
    <cellStyle name="Output 2 2 4 3 4 2 4" xfId="31720"/>
    <cellStyle name="Output 2 2 4 3 4 2 5" xfId="31721"/>
    <cellStyle name="Output 2 2 4 3 4 2 6" xfId="31722"/>
    <cellStyle name="Output 2 2 4 3 4 2 7" xfId="31723"/>
    <cellStyle name="Output 2 2 4 3 4 3" xfId="31724"/>
    <cellStyle name="Output 2 2 4 3 4 4" xfId="31725"/>
    <cellStyle name="Output 2 2 4 3 5" xfId="31726"/>
    <cellStyle name="Output 2 2 4 3 5 2" xfId="31727"/>
    <cellStyle name="Output 2 2 4 3 5 3" xfId="31728"/>
    <cellStyle name="Output 2 2 4 3 5 4" xfId="31729"/>
    <cellStyle name="Output 2 2 4 3 5 5" xfId="31730"/>
    <cellStyle name="Output 2 2 4 3 5 6" xfId="31731"/>
    <cellStyle name="Output 2 2 4 3 5 7" xfId="31732"/>
    <cellStyle name="Output 2 2 4 3 5 8" xfId="31733"/>
    <cellStyle name="Output 2 2 4 3 6" xfId="31734"/>
    <cellStyle name="Output 2 2 4 3 6 2" xfId="31735"/>
    <cellStyle name="Output 2 2 4 3 6 3" xfId="31736"/>
    <cellStyle name="Output 2 2 4 3 6 4" xfId="31737"/>
    <cellStyle name="Output 2 2 4 3 6 5" xfId="31738"/>
    <cellStyle name="Output 2 2 4 3 6 6" xfId="31739"/>
    <cellStyle name="Output 2 2 4 3 6 7" xfId="31740"/>
    <cellStyle name="Output 2 2 4 3 7" xfId="31741"/>
    <cellStyle name="Output 2 2 4 3 8" xfId="31742"/>
    <cellStyle name="Output 2 2 4 3 9" xfId="31743"/>
    <cellStyle name="Output 2 2 4 4" xfId="31744"/>
    <cellStyle name="Output 2 2 4 4 2" xfId="31745"/>
    <cellStyle name="Output 2 2 4 4 2 2" xfId="31746"/>
    <cellStyle name="Output 2 2 4 4 2 3" xfId="31747"/>
    <cellStyle name="Output 2 2 4 4 2 4" xfId="31748"/>
    <cellStyle name="Output 2 2 4 4 2 5" xfId="31749"/>
    <cellStyle name="Output 2 2 4 4 2 6" xfId="31750"/>
    <cellStyle name="Output 2 2 4 4 2 7" xfId="31751"/>
    <cellStyle name="Output 2 2 4 4 3" xfId="31752"/>
    <cellStyle name="Output 2 2 4 4 4" xfId="31753"/>
    <cellStyle name="Output 2 2 4 4 5" xfId="31754"/>
    <cellStyle name="Output 2 2 4 5" xfId="31755"/>
    <cellStyle name="Output 2 2 4 5 2" xfId="31756"/>
    <cellStyle name="Output 2 2 4 5 2 2" xfId="31757"/>
    <cellStyle name="Output 2 2 4 5 2 3" xfId="31758"/>
    <cellStyle name="Output 2 2 4 5 2 4" xfId="31759"/>
    <cellStyle name="Output 2 2 4 5 2 5" xfId="31760"/>
    <cellStyle name="Output 2 2 4 5 2 6" xfId="31761"/>
    <cellStyle name="Output 2 2 4 5 2 7" xfId="31762"/>
    <cellStyle name="Output 2 2 4 5 3" xfId="31763"/>
    <cellStyle name="Output 2 2 4 5 4" xfId="31764"/>
    <cellStyle name="Output 2 2 4 5 5" xfId="31765"/>
    <cellStyle name="Output 2 2 4 6" xfId="31766"/>
    <cellStyle name="Output 2 2 4 6 2" xfId="31767"/>
    <cellStyle name="Output 2 2 4 6 2 2" xfId="31768"/>
    <cellStyle name="Output 2 2 4 6 2 3" xfId="31769"/>
    <cellStyle name="Output 2 2 4 6 2 4" xfId="31770"/>
    <cellStyle name="Output 2 2 4 6 2 5" xfId="31771"/>
    <cellStyle name="Output 2 2 4 6 2 6" xfId="31772"/>
    <cellStyle name="Output 2 2 4 6 2 7" xfId="31773"/>
    <cellStyle name="Output 2 2 4 6 3" xfId="31774"/>
    <cellStyle name="Output 2 2 4 6 4" xfId="31775"/>
    <cellStyle name="Output 2 2 4 6 5" xfId="31776"/>
    <cellStyle name="Output 2 2 4 7" xfId="31777"/>
    <cellStyle name="Output 2 2 4 7 2" xfId="31778"/>
    <cellStyle name="Output 2 2 4 7 2 2" xfId="31779"/>
    <cellStyle name="Output 2 2 4 7 2 3" xfId="31780"/>
    <cellStyle name="Output 2 2 4 7 2 4" xfId="31781"/>
    <cellStyle name="Output 2 2 4 7 2 5" xfId="31782"/>
    <cellStyle name="Output 2 2 4 7 2 6" xfId="31783"/>
    <cellStyle name="Output 2 2 4 7 2 7" xfId="31784"/>
    <cellStyle name="Output 2 2 4 7 3" xfId="31785"/>
    <cellStyle name="Output 2 2 4 7 4" xfId="31786"/>
    <cellStyle name="Output 2 2 4 7 5" xfId="31787"/>
    <cellStyle name="Output 2 2 4 8" xfId="31788"/>
    <cellStyle name="Output 2 2 4 8 2" xfId="31789"/>
    <cellStyle name="Output 2 2 4 8 3" xfId="31790"/>
    <cellStyle name="Output 2 2 4 8 4" xfId="31791"/>
    <cellStyle name="Output 2 2 4 8 5" xfId="31792"/>
    <cellStyle name="Output 2 2 4 8 6" xfId="31793"/>
    <cellStyle name="Output 2 2 4 8 7" xfId="31794"/>
    <cellStyle name="Output 2 2 4 8 8" xfId="31795"/>
    <cellStyle name="Output 2 2 4 9" xfId="31796"/>
    <cellStyle name="Output 2 2 4 9 2" xfId="31797"/>
    <cellStyle name="Output 2 2 4 9 3" xfId="31798"/>
    <cellStyle name="Output 2 2 4 9 4" xfId="31799"/>
    <cellStyle name="Output 2 2 4 9 5" xfId="31800"/>
    <cellStyle name="Output 2 2 4 9 6" xfId="31801"/>
    <cellStyle name="Output 2 2 4 9 7" xfId="31802"/>
    <cellStyle name="Output 2 2 5" xfId="31803"/>
    <cellStyle name="Output 2 2 5 10" xfId="31804"/>
    <cellStyle name="Output 2 2 5 10 2" xfId="31805"/>
    <cellStyle name="Output 2 2 5 10 3" xfId="31806"/>
    <cellStyle name="Output 2 2 5 10 4" xfId="31807"/>
    <cellStyle name="Output 2 2 5 10 5" xfId="31808"/>
    <cellStyle name="Output 2 2 5 11" xfId="31809"/>
    <cellStyle name="Output 2 2 5 11 2" xfId="31810"/>
    <cellStyle name="Output 2 2 5 11 3" xfId="31811"/>
    <cellStyle name="Output 2 2 5 11 4" xfId="31812"/>
    <cellStyle name="Output 2 2 5 11 5" xfId="31813"/>
    <cellStyle name="Output 2 2 5 12" xfId="31814"/>
    <cellStyle name="Output 2 2 5 12 2" xfId="31815"/>
    <cellStyle name="Output 2 2 5 12 3" xfId="31816"/>
    <cellStyle name="Output 2 2 5 12 4" xfId="31817"/>
    <cellStyle name="Output 2 2 5 12 5" xfId="31818"/>
    <cellStyle name="Output 2 2 5 13" xfId="31819"/>
    <cellStyle name="Output 2 2 5 13 2" xfId="31820"/>
    <cellStyle name="Output 2 2 5 13 3" xfId="31821"/>
    <cellStyle name="Output 2 2 5 13 4" xfId="31822"/>
    <cellStyle name="Output 2 2 5 13 5" xfId="31823"/>
    <cellStyle name="Output 2 2 5 14" xfId="31824"/>
    <cellStyle name="Output 2 2 5 14 2" xfId="31825"/>
    <cellStyle name="Output 2 2 5 14 3" xfId="31826"/>
    <cellStyle name="Output 2 2 5 14 4" xfId="31827"/>
    <cellStyle name="Output 2 2 5 14 5" xfId="31828"/>
    <cellStyle name="Output 2 2 5 15" xfId="31829"/>
    <cellStyle name="Output 2 2 5 15 2" xfId="31830"/>
    <cellStyle name="Output 2 2 5 15 3" xfId="31831"/>
    <cellStyle name="Output 2 2 5 15 4" xfId="31832"/>
    <cellStyle name="Output 2 2 5 15 5" xfId="31833"/>
    <cellStyle name="Output 2 2 5 16" xfId="31834"/>
    <cellStyle name="Output 2 2 5 16 2" xfId="31835"/>
    <cellStyle name="Output 2 2 5 16 3" xfId="31836"/>
    <cellStyle name="Output 2 2 5 16 4" xfId="31837"/>
    <cellStyle name="Output 2 2 5 16 5" xfId="31838"/>
    <cellStyle name="Output 2 2 5 17" xfId="31839"/>
    <cellStyle name="Output 2 2 5 17 2" xfId="31840"/>
    <cellStyle name="Output 2 2 5 17 3" xfId="31841"/>
    <cellStyle name="Output 2 2 5 17 4" xfId="31842"/>
    <cellStyle name="Output 2 2 5 17 5" xfId="31843"/>
    <cellStyle name="Output 2 2 5 18" xfId="31844"/>
    <cellStyle name="Output 2 2 5 18 2" xfId="31845"/>
    <cellStyle name="Output 2 2 5 18 3" xfId="31846"/>
    <cellStyle name="Output 2 2 5 18 4" xfId="31847"/>
    <cellStyle name="Output 2 2 5 18 5" xfId="31848"/>
    <cellStyle name="Output 2 2 5 19" xfId="31849"/>
    <cellStyle name="Output 2 2 5 2" xfId="31850"/>
    <cellStyle name="Output 2 2 5 2 10" xfId="31851"/>
    <cellStyle name="Output 2 2 5 2 10 2" xfId="31852"/>
    <cellStyle name="Output 2 2 5 2 10 3" xfId="31853"/>
    <cellStyle name="Output 2 2 5 2 10 4" xfId="31854"/>
    <cellStyle name="Output 2 2 5 2 10 5" xfId="31855"/>
    <cellStyle name="Output 2 2 5 2 11" xfId="31856"/>
    <cellStyle name="Output 2 2 5 2 11 2" xfId="31857"/>
    <cellStyle name="Output 2 2 5 2 11 3" xfId="31858"/>
    <cellStyle name="Output 2 2 5 2 11 4" xfId="31859"/>
    <cellStyle name="Output 2 2 5 2 11 5" xfId="31860"/>
    <cellStyle name="Output 2 2 5 2 12" xfId="31861"/>
    <cellStyle name="Output 2 2 5 2 12 2" xfId="31862"/>
    <cellStyle name="Output 2 2 5 2 12 3" xfId="31863"/>
    <cellStyle name="Output 2 2 5 2 12 4" xfId="31864"/>
    <cellStyle name="Output 2 2 5 2 12 5" xfId="31865"/>
    <cellStyle name="Output 2 2 5 2 13" xfId="31866"/>
    <cellStyle name="Output 2 2 5 2 13 2" xfId="31867"/>
    <cellStyle name="Output 2 2 5 2 13 3" xfId="31868"/>
    <cellStyle name="Output 2 2 5 2 13 4" xfId="31869"/>
    <cellStyle name="Output 2 2 5 2 13 5" xfId="31870"/>
    <cellStyle name="Output 2 2 5 2 14" xfId="31871"/>
    <cellStyle name="Output 2 2 5 2 14 2" xfId="31872"/>
    <cellStyle name="Output 2 2 5 2 14 3" xfId="31873"/>
    <cellStyle name="Output 2 2 5 2 14 4" xfId="31874"/>
    <cellStyle name="Output 2 2 5 2 14 5" xfId="31875"/>
    <cellStyle name="Output 2 2 5 2 15" xfId="31876"/>
    <cellStyle name="Output 2 2 5 2 15 2" xfId="31877"/>
    <cellStyle name="Output 2 2 5 2 15 3" xfId="31878"/>
    <cellStyle name="Output 2 2 5 2 15 4" xfId="31879"/>
    <cellStyle name="Output 2 2 5 2 15 5" xfId="31880"/>
    <cellStyle name="Output 2 2 5 2 16" xfId="31881"/>
    <cellStyle name="Output 2 2 5 2 16 2" xfId="31882"/>
    <cellStyle name="Output 2 2 5 2 16 3" xfId="31883"/>
    <cellStyle name="Output 2 2 5 2 16 4" xfId="31884"/>
    <cellStyle name="Output 2 2 5 2 16 5" xfId="31885"/>
    <cellStyle name="Output 2 2 5 2 17" xfId="31886"/>
    <cellStyle name="Output 2 2 5 2 17 2" xfId="31887"/>
    <cellStyle name="Output 2 2 5 2 17 3" xfId="31888"/>
    <cellStyle name="Output 2 2 5 2 17 4" xfId="31889"/>
    <cellStyle name="Output 2 2 5 2 17 5" xfId="31890"/>
    <cellStyle name="Output 2 2 5 2 18" xfId="31891"/>
    <cellStyle name="Output 2 2 5 2 18 2" xfId="31892"/>
    <cellStyle name="Output 2 2 5 2 18 3" xfId="31893"/>
    <cellStyle name="Output 2 2 5 2 18 4" xfId="31894"/>
    <cellStyle name="Output 2 2 5 2 18 5" xfId="31895"/>
    <cellStyle name="Output 2 2 5 2 19" xfId="31896"/>
    <cellStyle name="Output 2 2 5 2 2" xfId="31897"/>
    <cellStyle name="Output 2 2 5 2 2 2" xfId="31898"/>
    <cellStyle name="Output 2 2 5 2 2 2 2" xfId="31899"/>
    <cellStyle name="Output 2 2 5 2 2 2 3" xfId="31900"/>
    <cellStyle name="Output 2 2 5 2 2 2 4" xfId="31901"/>
    <cellStyle name="Output 2 2 5 2 2 2 5" xfId="31902"/>
    <cellStyle name="Output 2 2 5 2 2 2 6" xfId="31903"/>
    <cellStyle name="Output 2 2 5 2 2 2 7" xfId="31904"/>
    <cellStyle name="Output 2 2 5 2 2 3" xfId="31905"/>
    <cellStyle name="Output 2 2 5 2 2 4" xfId="31906"/>
    <cellStyle name="Output 2 2 5 2 2 5" xfId="31907"/>
    <cellStyle name="Output 2 2 5 2 3" xfId="31908"/>
    <cellStyle name="Output 2 2 5 2 3 2" xfId="31909"/>
    <cellStyle name="Output 2 2 5 2 3 2 2" xfId="31910"/>
    <cellStyle name="Output 2 2 5 2 3 2 3" xfId="31911"/>
    <cellStyle name="Output 2 2 5 2 3 2 4" xfId="31912"/>
    <cellStyle name="Output 2 2 5 2 3 2 5" xfId="31913"/>
    <cellStyle name="Output 2 2 5 2 3 2 6" xfId="31914"/>
    <cellStyle name="Output 2 2 5 2 3 2 7" xfId="31915"/>
    <cellStyle name="Output 2 2 5 2 3 3" xfId="31916"/>
    <cellStyle name="Output 2 2 5 2 3 4" xfId="31917"/>
    <cellStyle name="Output 2 2 5 2 3 5" xfId="31918"/>
    <cellStyle name="Output 2 2 5 2 4" xfId="31919"/>
    <cellStyle name="Output 2 2 5 2 4 2" xfId="31920"/>
    <cellStyle name="Output 2 2 5 2 4 2 2" xfId="31921"/>
    <cellStyle name="Output 2 2 5 2 4 2 3" xfId="31922"/>
    <cellStyle name="Output 2 2 5 2 4 2 4" xfId="31923"/>
    <cellStyle name="Output 2 2 5 2 4 2 5" xfId="31924"/>
    <cellStyle name="Output 2 2 5 2 4 2 6" xfId="31925"/>
    <cellStyle name="Output 2 2 5 2 4 2 7" xfId="31926"/>
    <cellStyle name="Output 2 2 5 2 4 3" xfId="31927"/>
    <cellStyle name="Output 2 2 5 2 4 4" xfId="31928"/>
    <cellStyle name="Output 2 2 5 2 4 5" xfId="31929"/>
    <cellStyle name="Output 2 2 5 2 5" xfId="31930"/>
    <cellStyle name="Output 2 2 5 2 5 2" xfId="31931"/>
    <cellStyle name="Output 2 2 5 2 5 3" xfId="31932"/>
    <cellStyle name="Output 2 2 5 2 5 4" xfId="31933"/>
    <cellStyle name="Output 2 2 5 2 5 5" xfId="31934"/>
    <cellStyle name="Output 2 2 5 2 5 6" xfId="31935"/>
    <cellStyle name="Output 2 2 5 2 5 7" xfId="31936"/>
    <cellStyle name="Output 2 2 5 2 5 8" xfId="31937"/>
    <cellStyle name="Output 2 2 5 2 6" xfId="31938"/>
    <cellStyle name="Output 2 2 5 2 6 2" xfId="31939"/>
    <cellStyle name="Output 2 2 5 2 6 3" xfId="31940"/>
    <cellStyle name="Output 2 2 5 2 6 4" xfId="31941"/>
    <cellStyle name="Output 2 2 5 2 6 5" xfId="31942"/>
    <cellStyle name="Output 2 2 5 2 6 6" xfId="31943"/>
    <cellStyle name="Output 2 2 5 2 6 7" xfId="31944"/>
    <cellStyle name="Output 2 2 5 2 7" xfId="31945"/>
    <cellStyle name="Output 2 2 5 2 7 2" xfId="31946"/>
    <cellStyle name="Output 2 2 5 2 7 3" xfId="31947"/>
    <cellStyle name="Output 2 2 5 2 7 4" xfId="31948"/>
    <cellStyle name="Output 2 2 5 2 7 5" xfId="31949"/>
    <cellStyle name="Output 2 2 5 2 8" xfId="31950"/>
    <cellStyle name="Output 2 2 5 2 8 2" xfId="31951"/>
    <cellStyle name="Output 2 2 5 2 8 3" xfId="31952"/>
    <cellStyle name="Output 2 2 5 2 8 4" xfId="31953"/>
    <cellStyle name="Output 2 2 5 2 8 5" xfId="31954"/>
    <cellStyle name="Output 2 2 5 2 9" xfId="31955"/>
    <cellStyle name="Output 2 2 5 2 9 2" xfId="31956"/>
    <cellStyle name="Output 2 2 5 2 9 3" xfId="31957"/>
    <cellStyle name="Output 2 2 5 2 9 4" xfId="31958"/>
    <cellStyle name="Output 2 2 5 2 9 5" xfId="31959"/>
    <cellStyle name="Output 2 2 5 3" xfId="31960"/>
    <cellStyle name="Output 2 2 5 3 10" xfId="31961"/>
    <cellStyle name="Output 2 2 5 3 2" xfId="31962"/>
    <cellStyle name="Output 2 2 5 3 2 2" xfId="31963"/>
    <cellStyle name="Output 2 2 5 3 2 2 2" xfId="31964"/>
    <cellStyle name="Output 2 2 5 3 2 2 3" xfId="31965"/>
    <cellStyle name="Output 2 2 5 3 2 2 4" xfId="31966"/>
    <cellStyle name="Output 2 2 5 3 2 2 5" xfId="31967"/>
    <cellStyle name="Output 2 2 5 3 2 2 6" xfId="31968"/>
    <cellStyle name="Output 2 2 5 3 2 2 7" xfId="31969"/>
    <cellStyle name="Output 2 2 5 3 2 3" xfId="31970"/>
    <cellStyle name="Output 2 2 5 3 2 4" xfId="31971"/>
    <cellStyle name="Output 2 2 5 3 3" xfId="31972"/>
    <cellStyle name="Output 2 2 5 3 3 2" xfId="31973"/>
    <cellStyle name="Output 2 2 5 3 3 2 2" xfId="31974"/>
    <cellStyle name="Output 2 2 5 3 3 2 3" xfId="31975"/>
    <cellStyle name="Output 2 2 5 3 3 2 4" xfId="31976"/>
    <cellStyle name="Output 2 2 5 3 3 2 5" xfId="31977"/>
    <cellStyle name="Output 2 2 5 3 3 2 6" xfId="31978"/>
    <cellStyle name="Output 2 2 5 3 3 2 7" xfId="31979"/>
    <cellStyle name="Output 2 2 5 3 3 3" xfId="31980"/>
    <cellStyle name="Output 2 2 5 3 3 4" xfId="31981"/>
    <cellStyle name="Output 2 2 5 3 4" xfId="31982"/>
    <cellStyle name="Output 2 2 5 3 4 2" xfId="31983"/>
    <cellStyle name="Output 2 2 5 3 4 2 2" xfId="31984"/>
    <cellStyle name="Output 2 2 5 3 4 2 3" xfId="31985"/>
    <cellStyle name="Output 2 2 5 3 4 2 4" xfId="31986"/>
    <cellStyle name="Output 2 2 5 3 4 2 5" xfId="31987"/>
    <cellStyle name="Output 2 2 5 3 4 2 6" xfId="31988"/>
    <cellStyle name="Output 2 2 5 3 4 2 7" xfId="31989"/>
    <cellStyle name="Output 2 2 5 3 4 3" xfId="31990"/>
    <cellStyle name="Output 2 2 5 3 4 4" xfId="31991"/>
    <cellStyle name="Output 2 2 5 3 5" xfId="31992"/>
    <cellStyle name="Output 2 2 5 3 5 2" xfId="31993"/>
    <cellStyle name="Output 2 2 5 3 5 3" xfId="31994"/>
    <cellStyle name="Output 2 2 5 3 5 4" xfId="31995"/>
    <cellStyle name="Output 2 2 5 3 5 5" xfId="31996"/>
    <cellStyle name="Output 2 2 5 3 5 6" xfId="31997"/>
    <cellStyle name="Output 2 2 5 3 5 7" xfId="31998"/>
    <cellStyle name="Output 2 2 5 3 5 8" xfId="31999"/>
    <cellStyle name="Output 2 2 5 3 6" xfId="32000"/>
    <cellStyle name="Output 2 2 5 3 6 2" xfId="32001"/>
    <cellStyle name="Output 2 2 5 3 6 3" xfId="32002"/>
    <cellStyle name="Output 2 2 5 3 6 4" xfId="32003"/>
    <cellStyle name="Output 2 2 5 3 6 5" xfId="32004"/>
    <cellStyle name="Output 2 2 5 3 6 6" xfId="32005"/>
    <cellStyle name="Output 2 2 5 3 6 7" xfId="32006"/>
    <cellStyle name="Output 2 2 5 3 7" xfId="32007"/>
    <cellStyle name="Output 2 2 5 3 8" xfId="32008"/>
    <cellStyle name="Output 2 2 5 3 9" xfId="32009"/>
    <cellStyle name="Output 2 2 5 4" xfId="32010"/>
    <cellStyle name="Output 2 2 5 4 2" xfId="32011"/>
    <cellStyle name="Output 2 2 5 4 2 2" xfId="32012"/>
    <cellStyle name="Output 2 2 5 4 2 3" xfId="32013"/>
    <cellStyle name="Output 2 2 5 4 2 4" xfId="32014"/>
    <cellStyle name="Output 2 2 5 4 2 5" xfId="32015"/>
    <cellStyle name="Output 2 2 5 4 2 6" xfId="32016"/>
    <cellStyle name="Output 2 2 5 4 2 7" xfId="32017"/>
    <cellStyle name="Output 2 2 5 4 3" xfId="32018"/>
    <cellStyle name="Output 2 2 5 4 4" xfId="32019"/>
    <cellStyle name="Output 2 2 5 4 5" xfId="32020"/>
    <cellStyle name="Output 2 2 5 5" xfId="32021"/>
    <cellStyle name="Output 2 2 5 5 2" xfId="32022"/>
    <cellStyle name="Output 2 2 5 5 2 2" xfId="32023"/>
    <cellStyle name="Output 2 2 5 5 2 3" xfId="32024"/>
    <cellStyle name="Output 2 2 5 5 2 4" xfId="32025"/>
    <cellStyle name="Output 2 2 5 5 2 5" xfId="32026"/>
    <cellStyle name="Output 2 2 5 5 2 6" xfId="32027"/>
    <cellStyle name="Output 2 2 5 5 2 7" xfId="32028"/>
    <cellStyle name="Output 2 2 5 5 3" xfId="32029"/>
    <cellStyle name="Output 2 2 5 5 4" xfId="32030"/>
    <cellStyle name="Output 2 2 5 5 5" xfId="32031"/>
    <cellStyle name="Output 2 2 5 6" xfId="32032"/>
    <cellStyle name="Output 2 2 5 6 2" xfId="32033"/>
    <cellStyle name="Output 2 2 5 6 2 2" xfId="32034"/>
    <cellStyle name="Output 2 2 5 6 2 3" xfId="32035"/>
    <cellStyle name="Output 2 2 5 6 2 4" xfId="32036"/>
    <cellStyle name="Output 2 2 5 6 2 5" xfId="32037"/>
    <cellStyle name="Output 2 2 5 6 2 6" xfId="32038"/>
    <cellStyle name="Output 2 2 5 6 2 7" xfId="32039"/>
    <cellStyle name="Output 2 2 5 6 3" xfId="32040"/>
    <cellStyle name="Output 2 2 5 6 4" xfId="32041"/>
    <cellStyle name="Output 2 2 5 6 5" xfId="32042"/>
    <cellStyle name="Output 2 2 5 7" xfId="32043"/>
    <cellStyle name="Output 2 2 5 7 2" xfId="32044"/>
    <cellStyle name="Output 2 2 5 7 2 2" xfId="32045"/>
    <cellStyle name="Output 2 2 5 7 2 3" xfId="32046"/>
    <cellStyle name="Output 2 2 5 7 2 4" xfId="32047"/>
    <cellStyle name="Output 2 2 5 7 2 5" xfId="32048"/>
    <cellStyle name="Output 2 2 5 7 2 6" xfId="32049"/>
    <cellStyle name="Output 2 2 5 7 2 7" xfId="32050"/>
    <cellStyle name="Output 2 2 5 7 3" xfId="32051"/>
    <cellStyle name="Output 2 2 5 7 4" xfId="32052"/>
    <cellStyle name="Output 2 2 5 7 5" xfId="32053"/>
    <cellStyle name="Output 2 2 5 8" xfId="32054"/>
    <cellStyle name="Output 2 2 5 8 2" xfId="32055"/>
    <cellStyle name="Output 2 2 5 8 3" xfId="32056"/>
    <cellStyle name="Output 2 2 5 8 4" xfId="32057"/>
    <cellStyle name="Output 2 2 5 8 5" xfId="32058"/>
    <cellStyle name="Output 2 2 5 8 6" xfId="32059"/>
    <cellStyle name="Output 2 2 5 8 7" xfId="32060"/>
    <cellStyle name="Output 2 2 5 8 8" xfId="32061"/>
    <cellStyle name="Output 2 2 5 9" xfId="32062"/>
    <cellStyle name="Output 2 2 5 9 2" xfId="32063"/>
    <cellStyle name="Output 2 2 5 9 3" xfId="32064"/>
    <cellStyle name="Output 2 2 5 9 4" xfId="32065"/>
    <cellStyle name="Output 2 2 5 9 5" xfId="32066"/>
    <cellStyle name="Output 2 2 5 9 6" xfId="32067"/>
    <cellStyle name="Output 2 2 5 9 7" xfId="32068"/>
    <cellStyle name="Output 2 2 6" xfId="32069"/>
    <cellStyle name="Output 2 2 6 10" xfId="32070"/>
    <cellStyle name="Output 2 2 6 10 2" xfId="32071"/>
    <cellStyle name="Output 2 2 6 10 3" xfId="32072"/>
    <cellStyle name="Output 2 2 6 10 4" xfId="32073"/>
    <cellStyle name="Output 2 2 6 10 5" xfId="32074"/>
    <cellStyle name="Output 2 2 6 11" xfId="32075"/>
    <cellStyle name="Output 2 2 6 11 2" xfId="32076"/>
    <cellStyle name="Output 2 2 6 11 3" xfId="32077"/>
    <cellStyle name="Output 2 2 6 11 4" xfId="32078"/>
    <cellStyle name="Output 2 2 6 11 5" xfId="32079"/>
    <cellStyle name="Output 2 2 6 12" xfId="32080"/>
    <cellStyle name="Output 2 2 6 12 2" xfId="32081"/>
    <cellStyle name="Output 2 2 6 12 3" xfId="32082"/>
    <cellStyle name="Output 2 2 6 12 4" xfId="32083"/>
    <cellStyle name="Output 2 2 6 12 5" xfId="32084"/>
    <cellStyle name="Output 2 2 6 13" xfId="32085"/>
    <cellStyle name="Output 2 2 6 13 2" xfId="32086"/>
    <cellStyle name="Output 2 2 6 13 3" xfId="32087"/>
    <cellStyle name="Output 2 2 6 13 4" xfId="32088"/>
    <cellStyle name="Output 2 2 6 13 5" xfId="32089"/>
    <cellStyle name="Output 2 2 6 14" xfId="32090"/>
    <cellStyle name="Output 2 2 6 14 2" xfId="32091"/>
    <cellStyle name="Output 2 2 6 14 3" xfId="32092"/>
    <cellStyle name="Output 2 2 6 14 4" xfId="32093"/>
    <cellStyle name="Output 2 2 6 14 5" xfId="32094"/>
    <cellStyle name="Output 2 2 6 15" xfId="32095"/>
    <cellStyle name="Output 2 2 6 15 2" xfId="32096"/>
    <cellStyle name="Output 2 2 6 15 3" xfId="32097"/>
    <cellStyle name="Output 2 2 6 15 4" xfId="32098"/>
    <cellStyle name="Output 2 2 6 15 5" xfId="32099"/>
    <cellStyle name="Output 2 2 6 16" xfId="32100"/>
    <cellStyle name="Output 2 2 6 16 2" xfId="32101"/>
    <cellStyle name="Output 2 2 6 16 3" xfId="32102"/>
    <cellStyle name="Output 2 2 6 16 4" xfId="32103"/>
    <cellStyle name="Output 2 2 6 16 5" xfId="32104"/>
    <cellStyle name="Output 2 2 6 17" xfId="32105"/>
    <cellStyle name="Output 2 2 6 17 2" xfId="32106"/>
    <cellStyle name="Output 2 2 6 17 3" xfId="32107"/>
    <cellStyle name="Output 2 2 6 17 4" xfId="32108"/>
    <cellStyle name="Output 2 2 6 17 5" xfId="32109"/>
    <cellStyle name="Output 2 2 6 18" xfId="32110"/>
    <cellStyle name="Output 2 2 6 18 2" xfId="32111"/>
    <cellStyle name="Output 2 2 6 18 3" xfId="32112"/>
    <cellStyle name="Output 2 2 6 18 4" xfId="32113"/>
    <cellStyle name="Output 2 2 6 18 5" xfId="32114"/>
    <cellStyle name="Output 2 2 6 19" xfId="32115"/>
    <cellStyle name="Output 2 2 6 2" xfId="32116"/>
    <cellStyle name="Output 2 2 6 2 2" xfId="32117"/>
    <cellStyle name="Output 2 2 6 2 2 2" xfId="32118"/>
    <cellStyle name="Output 2 2 6 2 2 3" xfId="32119"/>
    <cellStyle name="Output 2 2 6 2 2 4" xfId="32120"/>
    <cellStyle name="Output 2 2 6 2 2 5" xfId="32121"/>
    <cellStyle name="Output 2 2 6 2 2 6" xfId="32122"/>
    <cellStyle name="Output 2 2 6 2 2 7" xfId="32123"/>
    <cellStyle name="Output 2 2 6 2 3" xfId="32124"/>
    <cellStyle name="Output 2 2 6 2 4" xfId="32125"/>
    <cellStyle name="Output 2 2 6 2 5" xfId="32126"/>
    <cellStyle name="Output 2 2 6 3" xfId="32127"/>
    <cellStyle name="Output 2 2 6 3 2" xfId="32128"/>
    <cellStyle name="Output 2 2 6 3 2 2" xfId="32129"/>
    <cellStyle name="Output 2 2 6 3 2 3" xfId="32130"/>
    <cellStyle name="Output 2 2 6 3 2 4" xfId="32131"/>
    <cellStyle name="Output 2 2 6 3 2 5" xfId="32132"/>
    <cellStyle name="Output 2 2 6 3 2 6" xfId="32133"/>
    <cellStyle name="Output 2 2 6 3 2 7" xfId="32134"/>
    <cellStyle name="Output 2 2 6 3 3" xfId="32135"/>
    <cellStyle name="Output 2 2 6 3 4" xfId="32136"/>
    <cellStyle name="Output 2 2 6 3 5" xfId="32137"/>
    <cellStyle name="Output 2 2 6 4" xfId="32138"/>
    <cellStyle name="Output 2 2 6 4 2" xfId="32139"/>
    <cellStyle name="Output 2 2 6 4 2 2" xfId="32140"/>
    <cellStyle name="Output 2 2 6 4 2 3" xfId="32141"/>
    <cellStyle name="Output 2 2 6 4 2 4" xfId="32142"/>
    <cellStyle name="Output 2 2 6 4 2 5" xfId="32143"/>
    <cellStyle name="Output 2 2 6 4 2 6" xfId="32144"/>
    <cellStyle name="Output 2 2 6 4 2 7" xfId="32145"/>
    <cellStyle name="Output 2 2 6 4 3" xfId="32146"/>
    <cellStyle name="Output 2 2 6 4 4" xfId="32147"/>
    <cellStyle name="Output 2 2 6 4 5" xfId="32148"/>
    <cellStyle name="Output 2 2 6 5" xfId="32149"/>
    <cellStyle name="Output 2 2 6 5 2" xfId="32150"/>
    <cellStyle name="Output 2 2 6 5 3" xfId="32151"/>
    <cellStyle name="Output 2 2 6 5 4" xfId="32152"/>
    <cellStyle name="Output 2 2 6 5 5" xfId="32153"/>
    <cellStyle name="Output 2 2 6 5 6" xfId="32154"/>
    <cellStyle name="Output 2 2 6 5 7" xfId="32155"/>
    <cellStyle name="Output 2 2 6 5 8" xfId="32156"/>
    <cellStyle name="Output 2 2 6 6" xfId="32157"/>
    <cellStyle name="Output 2 2 6 6 2" xfId="32158"/>
    <cellStyle name="Output 2 2 6 6 3" xfId="32159"/>
    <cellStyle name="Output 2 2 6 6 4" xfId="32160"/>
    <cellStyle name="Output 2 2 6 6 5" xfId="32161"/>
    <cellStyle name="Output 2 2 6 6 6" xfId="32162"/>
    <cellStyle name="Output 2 2 6 6 7" xfId="32163"/>
    <cellStyle name="Output 2 2 6 7" xfId="32164"/>
    <cellStyle name="Output 2 2 6 7 2" xfId="32165"/>
    <cellStyle name="Output 2 2 6 7 3" xfId="32166"/>
    <cellStyle name="Output 2 2 6 7 4" xfId="32167"/>
    <cellStyle name="Output 2 2 6 7 5" xfId="32168"/>
    <cellStyle name="Output 2 2 6 8" xfId="32169"/>
    <cellStyle name="Output 2 2 6 8 2" xfId="32170"/>
    <cellStyle name="Output 2 2 6 8 3" xfId="32171"/>
    <cellStyle name="Output 2 2 6 8 4" xfId="32172"/>
    <cellStyle name="Output 2 2 6 8 5" xfId="32173"/>
    <cellStyle name="Output 2 2 6 9" xfId="32174"/>
    <cellStyle name="Output 2 2 6 9 2" xfId="32175"/>
    <cellStyle name="Output 2 2 6 9 3" xfId="32176"/>
    <cellStyle name="Output 2 2 6 9 4" xfId="32177"/>
    <cellStyle name="Output 2 2 6 9 5" xfId="32178"/>
    <cellStyle name="Output 2 2 7" xfId="32179"/>
    <cellStyle name="Output 2 2 7 10" xfId="32180"/>
    <cellStyle name="Output 2 2 7 2" xfId="32181"/>
    <cellStyle name="Output 2 2 7 2 2" xfId="32182"/>
    <cellStyle name="Output 2 2 7 2 2 2" xfId="32183"/>
    <cellStyle name="Output 2 2 7 2 2 3" xfId="32184"/>
    <cellStyle name="Output 2 2 7 2 2 4" xfId="32185"/>
    <cellStyle name="Output 2 2 7 2 2 5" xfId="32186"/>
    <cellStyle name="Output 2 2 7 2 2 6" xfId="32187"/>
    <cellStyle name="Output 2 2 7 2 2 7" xfId="32188"/>
    <cellStyle name="Output 2 2 7 2 3" xfId="32189"/>
    <cellStyle name="Output 2 2 7 2 4" xfId="32190"/>
    <cellStyle name="Output 2 2 7 3" xfId="32191"/>
    <cellStyle name="Output 2 2 7 3 2" xfId="32192"/>
    <cellStyle name="Output 2 2 7 3 2 2" xfId="32193"/>
    <cellStyle name="Output 2 2 7 3 2 3" xfId="32194"/>
    <cellStyle name="Output 2 2 7 3 2 4" xfId="32195"/>
    <cellStyle name="Output 2 2 7 3 2 5" xfId="32196"/>
    <cellStyle name="Output 2 2 7 3 2 6" xfId="32197"/>
    <cellStyle name="Output 2 2 7 3 2 7" xfId="32198"/>
    <cellStyle name="Output 2 2 7 3 3" xfId="32199"/>
    <cellStyle name="Output 2 2 7 3 4" xfId="32200"/>
    <cellStyle name="Output 2 2 7 4" xfId="32201"/>
    <cellStyle name="Output 2 2 7 4 2" xfId="32202"/>
    <cellStyle name="Output 2 2 7 4 2 2" xfId="32203"/>
    <cellStyle name="Output 2 2 7 4 2 3" xfId="32204"/>
    <cellStyle name="Output 2 2 7 4 2 4" xfId="32205"/>
    <cellStyle name="Output 2 2 7 4 2 5" xfId="32206"/>
    <cellStyle name="Output 2 2 7 4 2 6" xfId="32207"/>
    <cellStyle name="Output 2 2 7 4 2 7" xfId="32208"/>
    <cellStyle name="Output 2 2 7 4 3" xfId="32209"/>
    <cellStyle name="Output 2 2 7 4 4" xfId="32210"/>
    <cellStyle name="Output 2 2 7 5" xfId="32211"/>
    <cellStyle name="Output 2 2 7 5 2" xfId="32212"/>
    <cellStyle name="Output 2 2 7 5 3" xfId="32213"/>
    <cellStyle name="Output 2 2 7 5 4" xfId="32214"/>
    <cellStyle name="Output 2 2 7 5 5" xfId="32215"/>
    <cellStyle name="Output 2 2 7 5 6" xfId="32216"/>
    <cellStyle name="Output 2 2 7 5 7" xfId="32217"/>
    <cellStyle name="Output 2 2 7 5 8" xfId="32218"/>
    <cellStyle name="Output 2 2 7 6" xfId="32219"/>
    <cellStyle name="Output 2 2 7 6 2" xfId="32220"/>
    <cellStyle name="Output 2 2 7 6 3" xfId="32221"/>
    <cellStyle name="Output 2 2 7 6 4" xfId="32222"/>
    <cellStyle name="Output 2 2 7 6 5" xfId="32223"/>
    <cellStyle name="Output 2 2 7 6 6" xfId="32224"/>
    <cellStyle name="Output 2 2 7 6 7" xfId="32225"/>
    <cellStyle name="Output 2 2 7 7" xfId="32226"/>
    <cellStyle name="Output 2 2 7 8" xfId="32227"/>
    <cellStyle name="Output 2 2 7 9" xfId="32228"/>
    <cellStyle name="Output 2 2 8" xfId="32229"/>
    <cellStyle name="Output 2 2 8 2" xfId="32230"/>
    <cellStyle name="Output 2 2 8 2 2" xfId="32231"/>
    <cellStyle name="Output 2 2 8 2 3" xfId="32232"/>
    <cellStyle name="Output 2 2 8 2 4" xfId="32233"/>
    <cellStyle name="Output 2 2 8 2 5" xfId="32234"/>
    <cellStyle name="Output 2 2 8 2 6" xfId="32235"/>
    <cellStyle name="Output 2 2 8 2 7" xfId="32236"/>
    <cellStyle name="Output 2 2 8 3" xfId="32237"/>
    <cellStyle name="Output 2 2 8 4" xfId="32238"/>
    <cellStyle name="Output 2 2 8 5" xfId="32239"/>
    <cellStyle name="Output 2 2 9" xfId="32240"/>
    <cellStyle name="Output 2 2 9 2" xfId="32241"/>
    <cellStyle name="Output 2 2 9 2 2" xfId="32242"/>
    <cellStyle name="Output 2 2 9 2 3" xfId="32243"/>
    <cellStyle name="Output 2 2 9 2 4" xfId="32244"/>
    <cellStyle name="Output 2 2 9 2 5" xfId="32245"/>
    <cellStyle name="Output 2 2 9 2 6" xfId="32246"/>
    <cellStyle name="Output 2 2 9 2 7" xfId="32247"/>
    <cellStyle name="Output 2 2 9 3" xfId="32248"/>
    <cellStyle name="Output 2 2 9 4" xfId="32249"/>
    <cellStyle name="Output 2 2 9 5" xfId="32250"/>
    <cellStyle name="Output 2 20" xfId="32251"/>
    <cellStyle name="Output 2 20 2" xfId="32252"/>
    <cellStyle name="Output 2 20 3" xfId="32253"/>
    <cellStyle name="Output 2 20 4" xfId="32254"/>
    <cellStyle name="Output 2 20 5" xfId="32255"/>
    <cellStyle name="Output 2 21" xfId="32256"/>
    <cellStyle name="Output 2 21 2" xfId="32257"/>
    <cellStyle name="Output 2 21 3" xfId="32258"/>
    <cellStyle name="Output 2 21 4" xfId="32259"/>
    <cellStyle name="Output 2 21 5" xfId="32260"/>
    <cellStyle name="Output 2 22" xfId="32261"/>
    <cellStyle name="Output 2 22 2" xfId="32262"/>
    <cellStyle name="Output 2 22 3" xfId="32263"/>
    <cellStyle name="Output 2 22 4" xfId="32264"/>
    <cellStyle name="Output 2 22 5" xfId="32265"/>
    <cellStyle name="Output 2 23" xfId="32266"/>
    <cellStyle name="Output 2 23 2" xfId="32267"/>
    <cellStyle name="Output 2 23 3" xfId="32268"/>
    <cellStyle name="Output 2 23 4" xfId="32269"/>
    <cellStyle name="Output 2 23 5" xfId="32270"/>
    <cellStyle name="Output 2 24" xfId="32271"/>
    <cellStyle name="Output 2 24 2" xfId="32272"/>
    <cellStyle name="Output 2 24 3" xfId="32273"/>
    <cellStyle name="Output 2 24 4" xfId="32274"/>
    <cellStyle name="Output 2 24 5" xfId="32275"/>
    <cellStyle name="Output 2 25" xfId="32276"/>
    <cellStyle name="Output 2 25 2" xfId="32277"/>
    <cellStyle name="Output 2 25 3" xfId="32278"/>
    <cellStyle name="Output 2 25 4" xfId="32279"/>
    <cellStyle name="Output 2 25 5" xfId="32280"/>
    <cellStyle name="Output 2 26" xfId="32281"/>
    <cellStyle name="Output 2 27" xfId="32282"/>
    <cellStyle name="Output 2 3" xfId="32283"/>
    <cellStyle name="Output 2 3 10" xfId="32284"/>
    <cellStyle name="Output 2 3 10 2" xfId="32285"/>
    <cellStyle name="Output 2 3 10 2 2" xfId="32286"/>
    <cellStyle name="Output 2 3 10 2 3" xfId="32287"/>
    <cellStyle name="Output 2 3 10 2 4" xfId="32288"/>
    <cellStyle name="Output 2 3 10 2 5" xfId="32289"/>
    <cellStyle name="Output 2 3 10 2 6" xfId="32290"/>
    <cellStyle name="Output 2 3 10 2 7" xfId="32291"/>
    <cellStyle name="Output 2 3 10 3" xfId="32292"/>
    <cellStyle name="Output 2 3 10 4" xfId="32293"/>
    <cellStyle name="Output 2 3 10 5" xfId="32294"/>
    <cellStyle name="Output 2 3 11" xfId="32295"/>
    <cellStyle name="Output 2 3 11 2" xfId="32296"/>
    <cellStyle name="Output 2 3 11 2 2" xfId="32297"/>
    <cellStyle name="Output 2 3 11 2 3" xfId="32298"/>
    <cellStyle name="Output 2 3 11 2 4" xfId="32299"/>
    <cellStyle name="Output 2 3 11 2 5" xfId="32300"/>
    <cellStyle name="Output 2 3 11 2 6" xfId="32301"/>
    <cellStyle name="Output 2 3 11 2 7" xfId="32302"/>
    <cellStyle name="Output 2 3 11 3" xfId="32303"/>
    <cellStyle name="Output 2 3 11 4" xfId="32304"/>
    <cellStyle name="Output 2 3 11 5" xfId="32305"/>
    <cellStyle name="Output 2 3 12" xfId="32306"/>
    <cellStyle name="Output 2 3 12 2" xfId="32307"/>
    <cellStyle name="Output 2 3 12 3" xfId="32308"/>
    <cellStyle name="Output 2 3 12 4" xfId="32309"/>
    <cellStyle name="Output 2 3 12 5" xfId="32310"/>
    <cellStyle name="Output 2 3 12 6" xfId="32311"/>
    <cellStyle name="Output 2 3 12 7" xfId="32312"/>
    <cellStyle name="Output 2 3 12 8" xfId="32313"/>
    <cellStyle name="Output 2 3 13" xfId="32314"/>
    <cellStyle name="Output 2 3 13 2" xfId="32315"/>
    <cellStyle name="Output 2 3 13 3" xfId="32316"/>
    <cellStyle name="Output 2 3 13 4" xfId="32317"/>
    <cellStyle name="Output 2 3 13 5" xfId="32318"/>
    <cellStyle name="Output 2 3 13 6" xfId="32319"/>
    <cellStyle name="Output 2 3 13 7" xfId="32320"/>
    <cellStyle name="Output 2 3 14" xfId="32321"/>
    <cellStyle name="Output 2 3 14 2" xfId="32322"/>
    <cellStyle name="Output 2 3 14 3" xfId="32323"/>
    <cellStyle name="Output 2 3 14 4" xfId="32324"/>
    <cellStyle name="Output 2 3 14 5" xfId="32325"/>
    <cellStyle name="Output 2 3 15" xfId="32326"/>
    <cellStyle name="Output 2 3 15 2" xfId="32327"/>
    <cellStyle name="Output 2 3 15 3" xfId="32328"/>
    <cellStyle name="Output 2 3 15 4" xfId="32329"/>
    <cellStyle name="Output 2 3 15 5" xfId="32330"/>
    <cellStyle name="Output 2 3 16" xfId="32331"/>
    <cellStyle name="Output 2 3 16 2" xfId="32332"/>
    <cellStyle name="Output 2 3 16 3" xfId="32333"/>
    <cellStyle name="Output 2 3 16 4" xfId="32334"/>
    <cellStyle name="Output 2 3 16 5" xfId="32335"/>
    <cellStyle name="Output 2 3 17" xfId="32336"/>
    <cellStyle name="Output 2 3 17 2" xfId="32337"/>
    <cellStyle name="Output 2 3 17 3" xfId="32338"/>
    <cellStyle name="Output 2 3 17 4" xfId="32339"/>
    <cellStyle name="Output 2 3 17 5" xfId="32340"/>
    <cellStyle name="Output 2 3 18" xfId="32341"/>
    <cellStyle name="Output 2 3 18 2" xfId="32342"/>
    <cellStyle name="Output 2 3 18 3" xfId="32343"/>
    <cellStyle name="Output 2 3 18 4" xfId="32344"/>
    <cellStyle name="Output 2 3 18 5" xfId="32345"/>
    <cellStyle name="Output 2 3 19" xfId="32346"/>
    <cellStyle name="Output 2 3 19 2" xfId="32347"/>
    <cellStyle name="Output 2 3 19 3" xfId="32348"/>
    <cellStyle name="Output 2 3 19 4" xfId="32349"/>
    <cellStyle name="Output 2 3 19 5" xfId="32350"/>
    <cellStyle name="Output 2 3 2" xfId="32351"/>
    <cellStyle name="Output 2 3 2 10" xfId="32352"/>
    <cellStyle name="Output 2 3 2 10 2" xfId="32353"/>
    <cellStyle name="Output 2 3 2 10 3" xfId="32354"/>
    <cellStyle name="Output 2 3 2 10 4" xfId="32355"/>
    <cellStyle name="Output 2 3 2 10 5" xfId="32356"/>
    <cellStyle name="Output 2 3 2 10 6" xfId="32357"/>
    <cellStyle name="Output 2 3 2 10 7" xfId="32358"/>
    <cellStyle name="Output 2 3 2 10 8" xfId="32359"/>
    <cellStyle name="Output 2 3 2 11" xfId="32360"/>
    <cellStyle name="Output 2 3 2 11 2" xfId="32361"/>
    <cellStyle name="Output 2 3 2 11 3" xfId="32362"/>
    <cellStyle name="Output 2 3 2 11 4" xfId="32363"/>
    <cellStyle name="Output 2 3 2 11 5" xfId="32364"/>
    <cellStyle name="Output 2 3 2 11 6" xfId="32365"/>
    <cellStyle name="Output 2 3 2 11 7" xfId="32366"/>
    <cellStyle name="Output 2 3 2 12" xfId="32367"/>
    <cellStyle name="Output 2 3 2 12 2" xfId="32368"/>
    <cellStyle name="Output 2 3 2 12 3" xfId="32369"/>
    <cellStyle name="Output 2 3 2 12 4" xfId="32370"/>
    <cellStyle name="Output 2 3 2 12 5" xfId="32371"/>
    <cellStyle name="Output 2 3 2 13" xfId="32372"/>
    <cellStyle name="Output 2 3 2 13 2" xfId="32373"/>
    <cellStyle name="Output 2 3 2 13 3" xfId="32374"/>
    <cellStyle name="Output 2 3 2 13 4" xfId="32375"/>
    <cellStyle name="Output 2 3 2 13 5" xfId="32376"/>
    <cellStyle name="Output 2 3 2 14" xfId="32377"/>
    <cellStyle name="Output 2 3 2 14 2" xfId="32378"/>
    <cellStyle name="Output 2 3 2 14 3" xfId="32379"/>
    <cellStyle name="Output 2 3 2 14 4" xfId="32380"/>
    <cellStyle name="Output 2 3 2 14 5" xfId="32381"/>
    <cellStyle name="Output 2 3 2 15" xfId="32382"/>
    <cellStyle name="Output 2 3 2 15 2" xfId="32383"/>
    <cellStyle name="Output 2 3 2 15 3" xfId="32384"/>
    <cellStyle name="Output 2 3 2 15 4" xfId="32385"/>
    <cellStyle name="Output 2 3 2 15 5" xfId="32386"/>
    <cellStyle name="Output 2 3 2 16" xfId="32387"/>
    <cellStyle name="Output 2 3 2 16 2" xfId="32388"/>
    <cellStyle name="Output 2 3 2 16 3" xfId="32389"/>
    <cellStyle name="Output 2 3 2 16 4" xfId="32390"/>
    <cellStyle name="Output 2 3 2 16 5" xfId="32391"/>
    <cellStyle name="Output 2 3 2 17" xfId="32392"/>
    <cellStyle name="Output 2 3 2 17 2" xfId="32393"/>
    <cellStyle name="Output 2 3 2 17 3" xfId="32394"/>
    <cellStyle name="Output 2 3 2 17 4" xfId="32395"/>
    <cellStyle name="Output 2 3 2 17 5" xfId="32396"/>
    <cellStyle name="Output 2 3 2 18" xfId="32397"/>
    <cellStyle name="Output 2 3 2 2" xfId="32398"/>
    <cellStyle name="Output 2 3 2 2 10" xfId="32399"/>
    <cellStyle name="Output 2 3 2 2 10 2" xfId="32400"/>
    <cellStyle name="Output 2 3 2 2 10 3" xfId="32401"/>
    <cellStyle name="Output 2 3 2 2 10 4" xfId="32402"/>
    <cellStyle name="Output 2 3 2 2 10 5" xfId="32403"/>
    <cellStyle name="Output 2 3 2 2 11" xfId="32404"/>
    <cellStyle name="Output 2 3 2 2 11 2" xfId="32405"/>
    <cellStyle name="Output 2 3 2 2 11 3" xfId="32406"/>
    <cellStyle name="Output 2 3 2 2 11 4" xfId="32407"/>
    <cellStyle name="Output 2 3 2 2 11 5" xfId="32408"/>
    <cellStyle name="Output 2 3 2 2 12" xfId="32409"/>
    <cellStyle name="Output 2 3 2 2 12 2" xfId="32410"/>
    <cellStyle name="Output 2 3 2 2 12 3" xfId="32411"/>
    <cellStyle name="Output 2 3 2 2 12 4" xfId="32412"/>
    <cellStyle name="Output 2 3 2 2 12 5" xfId="32413"/>
    <cellStyle name="Output 2 3 2 2 13" xfId="32414"/>
    <cellStyle name="Output 2 3 2 2 13 2" xfId="32415"/>
    <cellStyle name="Output 2 3 2 2 13 3" xfId="32416"/>
    <cellStyle name="Output 2 3 2 2 13 4" xfId="32417"/>
    <cellStyle name="Output 2 3 2 2 13 5" xfId="32418"/>
    <cellStyle name="Output 2 3 2 2 14" xfId="32419"/>
    <cellStyle name="Output 2 3 2 2 14 2" xfId="32420"/>
    <cellStyle name="Output 2 3 2 2 14 3" xfId="32421"/>
    <cellStyle name="Output 2 3 2 2 14 4" xfId="32422"/>
    <cellStyle name="Output 2 3 2 2 14 5" xfId="32423"/>
    <cellStyle name="Output 2 3 2 2 15" xfId="32424"/>
    <cellStyle name="Output 2 3 2 2 15 2" xfId="32425"/>
    <cellStyle name="Output 2 3 2 2 15 3" xfId="32426"/>
    <cellStyle name="Output 2 3 2 2 15 4" xfId="32427"/>
    <cellStyle name="Output 2 3 2 2 15 5" xfId="32428"/>
    <cellStyle name="Output 2 3 2 2 16" xfId="32429"/>
    <cellStyle name="Output 2 3 2 2 16 2" xfId="32430"/>
    <cellStyle name="Output 2 3 2 2 16 3" xfId="32431"/>
    <cellStyle name="Output 2 3 2 2 16 4" xfId="32432"/>
    <cellStyle name="Output 2 3 2 2 16 5" xfId="32433"/>
    <cellStyle name="Output 2 3 2 2 17" xfId="32434"/>
    <cellStyle name="Output 2 3 2 2 17 2" xfId="32435"/>
    <cellStyle name="Output 2 3 2 2 17 3" xfId="32436"/>
    <cellStyle name="Output 2 3 2 2 17 4" xfId="32437"/>
    <cellStyle name="Output 2 3 2 2 17 5" xfId="32438"/>
    <cellStyle name="Output 2 3 2 2 18" xfId="32439"/>
    <cellStyle name="Output 2 3 2 2 18 2" xfId="32440"/>
    <cellStyle name="Output 2 3 2 2 18 3" xfId="32441"/>
    <cellStyle name="Output 2 3 2 2 18 4" xfId="32442"/>
    <cellStyle name="Output 2 3 2 2 18 5" xfId="32443"/>
    <cellStyle name="Output 2 3 2 2 19" xfId="32444"/>
    <cellStyle name="Output 2 3 2 2 2" xfId="32445"/>
    <cellStyle name="Output 2 3 2 2 2 10" xfId="32446"/>
    <cellStyle name="Output 2 3 2 2 2 10 2" xfId="32447"/>
    <cellStyle name="Output 2 3 2 2 2 10 3" xfId="32448"/>
    <cellStyle name="Output 2 3 2 2 2 10 4" xfId="32449"/>
    <cellStyle name="Output 2 3 2 2 2 10 5" xfId="32450"/>
    <cellStyle name="Output 2 3 2 2 2 11" xfId="32451"/>
    <cellStyle name="Output 2 3 2 2 2 11 2" xfId="32452"/>
    <cellStyle name="Output 2 3 2 2 2 11 3" xfId="32453"/>
    <cellStyle name="Output 2 3 2 2 2 11 4" xfId="32454"/>
    <cellStyle name="Output 2 3 2 2 2 11 5" xfId="32455"/>
    <cellStyle name="Output 2 3 2 2 2 12" xfId="32456"/>
    <cellStyle name="Output 2 3 2 2 2 12 2" xfId="32457"/>
    <cellStyle name="Output 2 3 2 2 2 12 3" xfId="32458"/>
    <cellStyle name="Output 2 3 2 2 2 12 4" xfId="32459"/>
    <cellStyle name="Output 2 3 2 2 2 12 5" xfId="32460"/>
    <cellStyle name="Output 2 3 2 2 2 13" xfId="32461"/>
    <cellStyle name="Output 2 3 2 2 2 13 2" xfId="32462"/>
    <cellStyle name="Output 2 3 2 2 2 13 3" xfId="32463"/>
    <cellStyle name="Output 2 3 2 2 2 13 4" xfId="32464"/>
    <cellStyle name="Output 2 3 2 2 2 13 5" xfId="32465"/>
    <cellStyle name="Output 2 3 2 2 2 14" xfId="32466"/>
    <cellStyle name="Output 2 3 2 2 2 14 2" xfId="32467"/>
    <cellStyle name="Output 2 3 2 2 2 14 3" xfId="32468"/>
    <cellStyle name="Output 2 3 2 2 2 14 4" xfId="32469"/>
    <cellStyle name="Output 2 3 2 2 2 14 5" xfId="32470"/>
    <cellStyle name="Output 2 3 2 2 2 15" xfId="32471"/>
    <cellStyle name="Output 2 3 2 2 2 15 2" xfId="32472"/>
    <cellStyle name="Output 2 3 2 2 2 15 3" xfId="32473"/>
    <cellStyle name="Output 2 3 2 2 2 15 4" xfId="32474"/>
    <cellStyle name="Output 2 3 2 2 2 15 5" xfId="32475"/>
    <cellStyle name="Output 2 3 2 2 2 16" xfId="32476"/>
    <cellStyle name="Output 2 3 2 2 2 16 2" xfId="32477"/>
    <cellStyle name="Output 2 3 2 2 2 16 3" xfId="32478"/>
    <cellStyle name="Output 2 3 2 2 2 16 4" xfId="32479"/>
    <cellStyle name="Output 2 3 2 2 2 16 5" xfId="32480"/>
    <cellStyle name="Output 2 3 2 2 2 17" xfId="32481"/>
    <cellStyle name="Output 2 3 2 2 2 17 2" xfId="32482"/>
    <cellStyle name="Output 2 3 2 2 2 17 3" xfId="32483"/>
    <cellStyle name="Output 2 3 2 2 2 17 4" xfId="32484"/>
    <cellStyle name="Output 2 3 2 2 2 17 5" xfId="32485"/>
    <cellStyle name="Output 2 3 2 2 2 18" xfId="32486"/>
    <cellStyle name="Output 2 3 2 2 2 18 2" xfId="32487"/>
    <cellStyle name="Output 2 3 2 2 2 18 3" xfId="32488"/>
    <cellStyle name="Output 2 3 2 2 2 18 4" xfId="32489"/>
    <cellStyle name="Output 2 3 2 2 2 18 5" xfId="32490"/>
    <cellStyle name="Output 2 3 2 2 2 19" xfId="32491"/>
    <cellStyle name="Output 2 3 2 2 2 2" xfId="32492"/>
    <cellStyle name="Output 2 3 2 2 2 2 2" xfId="32493"/>
    <cellStyle name="Output 2 3 2 2 2 2 2 2" xfId="32494"/>
    <cellStyle name="Output 2 3 2 2 2 2 2 3" xfId="32495"/>
    <cellStyle name="Output 2 3 2 2 2 2 2 4" xfId="32496"/>
    <cellStyle name="Output 2 3 2 2 2 2 2 5" xfId="32497"/>
    <cellStyle name="Output 2 3 2 2 2 2 2 6" xfId="32498"/>
    <cellStyle name="Output 2 3 2 2 2 2 2 7" xfId="32499"/>
    <cellStyle name="Output 2 3 2 2 2 2 3" xfId="32500"/>
    <cellStyle name="Output 2 3 2 2 2 2 4" xfId="32501"/>
    <cellStyle name="Output 2 3 2 2 2 2 5" xfId="32502"/>
    <cellStyle name="Output 2 3 2 2 2 3" xfId="32503"/>
    <cellStyle name="Output 2 3 2 2 2 3 2" xfId="32504"/>
    <cellStyle name="Output 2 3 2 2 2 3 2 2" xfId="32505"/>
    <cellStyle name="Output 2 3 2 2 2 3 2 3" xfId="32506"/>
    <cellStyle name="Output 2 3 2 2 2 3 2 4" xfId="32507"/>
    <cellStyle name="Output 2 3 2 2 2 3 2 5" xfId="32508"/>
    <cellStyle name="Output 2 3 2 2 2 3 2 6" xfId="32509"/>
    <cellStyle name="Output 2 3 2 2 2 3 2 7" xfId="32510"/>
    <cellStyle name="Output 2 3 2 2 2 3 3" xfId="32511"/>
    <cellStyle name="Output 2 3 2 2 2 3 4" xfId="32512"/>
    <cellStyle name="Output 2 3 2 2 2 3 5" xfId="32513"/>
    <cellStyle name="Output 2 3 2 2 2 4" xfId="32514"/>
    <cellStyle name="Output 2 3 2 2 2 4 2" xfId="32515"/>
    <cellStyle name="Output 2 3 2 2 2 4 2 2" xfId="32516"/>
    <cellStyle name="Output 2 3 2 2 2 4 2 3" xfId="32517"/>
    <cellStyle name="Output 2 3 2 2 2 4 2 4" xfId="32518"/>
    <cellStyle name="Output 2 3 2 2 2 4 2 5" xfId="32519"/>
    <cellStyle name="Output 2 3 2 2 2 4 2 6" xfId="32520"/>
    <cellStyle name="Output 2 3 2 2 2 4 2 7" xfId="32521"/>
    <cellStyle name="Output 2 3 2 2 2 4 3" xfId="32522"/>
    <cellStyle name="Output 2 3 2 2 2 4 4" xfId="32523"/>
    <cellStyle name="Output 2 3 2 2 2 4 5" xfId="32524"/>
    <cellStyle name="Output 2 3 2 2 2 5" xfId="32525"/>
    <cellStyle name="Output 2 3 2 2 2 5 2" xfId="32526"/>
    <cellStyle name="Output 2 3 2 2 2 5 3" xfId="32527"/>
    <cellStyle name="Output 2 3 2 2 2 5 4" xfId="32528"/>
    <cellStyle name="Output 2 3 2 2 2 5 5" xfId="32529"/>
    <cellStyle name="Output 2 3 2 2 2 5 6" xfId="32530"/>
    <cellStyle name="Output 2 3 2 2 2 5 7" xfId="32531"/>
    <cellStyle name="Output 2 3 2 2 2 5 8" xfId="32532"/>
    <cellStyle name="Output 2 3 2 2 2 6" xfId="32533"/>
    <cellStyle name="Output 2 3 2 2 2 6 2" xfId="32534"/>
    <cellStyle name="Output 2 3 2 2 2 6 3" xfId="32535"/>
    <cellStyle name="Output 2 3 2 2 2 6 4" xfId="32536"/>
    <cellStyle name="Output 2 3 2 2 2 6 5" xfId="32537"/>
    <cellStyle name="Output 2 3 2 2 2 6 6" xfId="32538"/>
    <cellStyle name="Output 2 3 2 2 2 6 7" xfId="32539"/>
    <cellStyle name="Output 2 3 2 2 2 7" xfId="32540"/>
    <cellStyle name="Output 2 3 2 2 2 7 2" xfId="32541"/>
    <cellStyle name="Output 2 3 2 2 2 7 3" xfId="32542"/>
    <cellStyle name="Output 2 3 2 2 2 7 4" xfId="32543"/>
    <cellStyle name="Output 2 3 2 2 2 7 5" xfId="32544"/>
    <cellStyle name="Output 2 3 2 2 2 8" xfId="32545"/>
    <cellStyle name="Output 2 3 2 2 2 8 2" xfId="32546"/>
    <cellStyle name="Output 2 3 2 2 2 8 3" xfId="32547"/>
    <cellStyle name="Output 2 3 2 2 2 8 4" xfId="32548"/>
    <cellStyle name="Output 2 3 2 2 2 8 5" xfId="32549"/>
    <cellStyle name="Output 2 3 2 2 2 9" xfId="32550"/>
    <cellStyle name="Output 2 3 2 2 2 9 2" xfId="32551"/>
    <cellStyle name="Output 2 3 2 2 2 9 3" xfId="32552"/>
    <cellStyle name="Output 2 3 2 2 2 9 4" xfId="32553"/>
    <cellStyle name="Output 2 3 2 2 2 9 5" xfId="32554"/>
    <cellStyle name="Output 2 3 2 2 3" xfId="32555"/>
    <cellStyle name="Output 2 3 2 2 3 10" xfId="32556"/>
    <cellStyle name="Output 2 3 2 2 3 2" xfId="32557"/>
    <cellStyle name="Output 2 3 2 2 3 2 2" xfId="32558"/>
    <cellStyle name="Output 2 3 2 2 3 2 2 2" xfId="32559"/>
    <cellStyle name="Output 2 3 2 2 3 2 2 3" xfId="32560"/>
    <cellStyle name="Output 2 3 2 2 3 2 2 4" xfId="32561"/>
    <cellStyle name="Output 2 3 2 2 3 2 2 5" xfId="32562"/>
    <cellStyle name="Output 2 3 2 2 3 2 2 6" xfId="32563"/>
    <cellStyle name="Output 2 3 2 2 3 2 2 7" xfId="32564"/>
    <cellStyle name="Output 2 3 2 2 3 2 3" xfId="32565"/>
    <cellStyle name="Output 2 3 2 2 3 2 4" xfId="32566"/>
    <cellStyle name="Output 2 3 2 2 3 3" xfId="32567"/>
    <cellStyle name="Output 2 3 2 2 3 3 2" xfId="32568"/>
    <cellStyle name="Output 2 3 2 2 3 3 2 2" xfId="32569"/>
    <cellStyle name="Output 2 3 2 2 3 3 2 3" xfId="32570"/>
    <cellStyle name="Output 2 3 2 2 3 3 2 4" xfId="32571"/>
    <cellStyle name="Output 2 3 2 2 3 3 2 5" xfId="32572"/>
    <cellStyle name="Output 2 3 2 2 3 3 2 6" xfId="32573"/>
    <cellStyle name="Output 2 3 2 2 3 3 2 7" xfId="32574"/>
    <cellStyle name="Output 2 3 2 2 3 3 3" xfId="32575"/>
    <cellStyle name="Output 2 3 2 2 3 3 4" xfId="32576"/>
    <cellStyle name="Output 2 3 2 2 3 4" xfId="32577"/>
    <cellStyle name="Output 2 3 2 2 3 4 2" xfId="32578"/>
    <cellStyle name="Output 2 3 2 2 3 4 2 2" xfId="32579"/>
    <cellStyle name="Output 2 3 2 2 3 4 2 3" xfId="32580"/>
    <cellStyle name="Output 2 3 2 2 3 4 2 4" xfId="32581"/>
    <cellStyle name="Output 2 3 2 2 3 4 2 5" xfId="32582"/>
    <cellStyle name="Output 2 3 2 2 3 4 2 6" xfId="32583"/>
    <cellStyle name="Output 2 3 2 2 3 4 2 7" xfId="32584"/>
    <cellStyle name="Output 2 3 2 2 3 4 3" xfId="32585"/>
    <cellStyle name="Output 2 3 2 2 3 4 4" xfId="32586"/>
    <cellStyle name="Output 2 3 2 2 3 5" xfId="32587"/>
    <cellStyle name="Output 2 3 2 2 3 5 2" xfId="32588"/>
    <cellStyle name="Output 2 3 2 2 3 5 3" xfId="32589"/>
    <cellStyle name="Output 2 3 2 2 3 5 4" xfId="32590"/>
    <cellStyle name="Output 2 3 2 2 3 5 5" xfId="32591"/>
    <cellStyle name="Output 2 3 2 2 3 5 6" xfId="32592"/>
    <cellStyle name="Output 2 3 2 2 3 5 7" xfId="32593"/>
    <cellStyle name="Output 2 3 2 2 3 5 8" xfId="32594"/>
    <cellStyle name="Output 2 3 2 2 3 6" xfId="32595"/>
    <cellStyle name="Output 2 3 2 2 3 6 2" xfId="32596"/>
    <cellStyle name="Output 2 3 2 2 3 6 3" xfId="32597"/>
    <cellStyle name="Output 2 3 2 2 3 6 4" xfId="32598"/>
    <cellStyle name="Output 2 3 2 2 3 6 5" xfId="32599"/>
    <cellStyle name="Output 2 3 2 2 3 6 6" xfId="32600"/>
    <cellStyle name="Output 2 3 2 2 3 6 7" xfId="32601"/>
    <cellStyle name="Output 2 3 2 2 3 7" xfId="32602"/>
    <cellStyle name="Output 2 3 2 2 3 8" xfId="32603"/>
    <cellStyle name="Output 2 3 2 2 3 9" xfId="32604"/>
    <cellStyle name="Output 2 3 2 2 4" xfId="32605"/>
    <cellStyle name="Output 2 3 2 2 4 2" xfId="32606"/>
    <cellStyle name="Output 2 3 2 2 4 2 2" xfId="32607"/>
    <cellStyle name="Output 2 3 2 2 4 2 3" xfId="32608"/>
    <cellStyle name="Output 2 3 2 2 4 2 4" xfId="32609"/>
    <cellStyle name="Output 2 3 2 2 4 2 5" xfId="32610"/>
    <cellStyle name="Output 2 3 2 2 4 2 6" xfId="32611"/>
    <cellStyle name="Output 2 3 2 2 4 2 7" xfId="32612"/>
    <cellStyle name="Output 2 3 2 2 4 3" xfId="32613"/>
    <cellStyle name="Output 2 3 2 2 4 4" xfId="32614"/>
    <cellStyle name="Output 2 3 2 2 4 5" xfId="32615"/>
    <cellStyle name="Output 2 3 2 2 5" xfId="32616"/>
    <cellStyle name="Output 2 3 2 2 5 2" xfId="32617"/>
    <cellStyle name="Output 2 3 2 2 5 2 2" xfId="32618"/>
    <cellStyle name="Output 2 3 2 2 5 2 3" xfId="32619"/>
    <cellStyle name="Output 2 3 2 2 5 2 4" xfId="32620"/>
    <cellStyle name="Output 2 3 2 2 5 2 5" xfId="32621"/>
    <cellStyle name="Output 2 3 2 2 5 2 6" xfId="32622"/>
    <cellStyle name="Output 2 3 2 2 5 2 7" xfId="32623"/>
    <cellStyle name="Output 2 3 2 2 5 3" xfId="32624"/>
    <cellStyle name="Output 2 3 2 2 5 4" xfId="32625"/>
    <cellStyle name="Output 2 3 2 2 5 5" xfId="32626"/>
    <cellStyle name="Output 2 3 2 2 6" xfId="32627"/>
    <cellStyle name="Output 2 3 2 2 6 2" xfId="32628"/>
    <cellStyle name="Output 2 3 2 2 6 2 2" xfId="32629"/>
    <cellStyle name="Output 2 3 2 2 6 2 3" xfId="32630"/>
    <cellStyle name="Output 2 3 2 2 6 2 4" xfId="32631"/>
    <cellStyle name="Output 2 3 2 2 6 2 5" xfId="32632"/>
    <cellStyle name="Output 2 3 2 2 6 2 6" xfId="32633"/>
    <cellStyle name="Output 2 3 2 2 6 2 7" xfId="32634"/>
    <cellStyle name="Output 2 3 2 2 6 3" xfId="32635"/>
    <cellStyle name="Output 2 3 2 2 6 4" xfId="32636"/>
    <cellStyle name="Output 2 3 2 2 6 5" xfId="32637"/>
    <cellStyle name="Output 2 3 2 2 7" xfId="32638"/>
    <cellStyle name="Output 2 3 2 2 7 2" xfId="32639"/>
    <cellStyle name="Output 2 3 2 2 7 2 2" xfId="32640"/>
    <cellStyle name="Output 2 3 2 2 7 2 3" xfId="32641"/>
    <cellStyle name="Output 2 3 2 2 7 2 4" xfId="32642"/>
    <cellStyle name="Output 2 3 2 2 7 2 5" xfId="32643"/>
    <cellStyle name="Output 2 3 2 2 7 2 6" xfId="32644"/>
    <cellStyle name="Output 2 3 2 2 7 2 7" xfId="32645"/>
    <cellStyle name="Output 2 3 2 2 7 3" xfId="32646"/>
    <cellStyle name="Output 2 3 2 2 7 4" xfId="32647"/>
    <cellStyle name="Output 2 3 2 2 7 5" xfId="32648"/>
    <cellStyle name="Output 2 3 2 2 8" xfId="32649"/>
    <cellStyle name="Output 2 3 2 2 8 2" xfId="32650"/>
    <cellStyle name="Output 2 3 2 2 8 3" xfId="32651"/>
    <cellStyle name="Output 2 3 2 2 8 4" xfId="32652"/>
    <cellStyle name="Output 2 3 2 2 8 5" xfId="32653"/>
    <cellStyle name="Output 2 3 2 2 8 6" xfId="32654"/>
    <cellStyle name="Output 2 3 2 2 8 7" xfId="32655"/>
    <cellStyle name="Output 2 3 2 2 8 8" xfId="32656"/>
    <cellStyle name="Output 2 3 2 2 9" xfId="32657"/>
    <cellStyle name="Output 2 3 2 2 9 2" xfId="32658"/>
    <cellStyle name="Output 2 3 2 2 9 3" xfId="32659"/>
    <cellStyle name="Output 2 3 2 2 9 4" xfId="32660"/>
    <cellStyle name="Output 2 3 2 2 9 5" xfId="32661"/>
    <cellStyle name="Output 2 3 2 2 9 6" xfId="32662"/>
    <cellStyle name="Output 2 3 2 2 9 7" xfId="32663"/>
    <cellStyle name="Output 2 3 2 3" xfId="32664"/>
    <cellStyle name="Output 2 3 2 3 10" xfId="32665"/>
    <cellStyle name="Output 2 3 2 3 10 2" xfId="32666"/>
    <cellStyle name="Output 2 3 2 3 10 3" xfId="32667"/>
    <cellStyle name="Output 2 3 2 3 10 4" xfId="32668"/>
    <cellStyle name="Output 2 3 2 3 10 5" xfId="32669"/>
    <cellStyle name="Output 2 3 2 3 11" xfId="32670"/>
    <cellStyle name="Output 2 3 2 3 11 2" xfId="32671"/>
    <cellStyle name="Output 2 3 2 3 11 3" xfId="32672"/>
    <cellStyle name="Output 2 3 2 3 11 4" xfId="32673"/>
    <cellStyle name="Output 2 3 2 3 11 5" xfId="32674"/>
    <cellStyle name="Output 2 3 2 3 12" xfId="32675"/>
    <cellStyle name="Output 2 3 2 3 12 2" xfId="32676"/>
    <cellStyle name="Output 2 3 2 3 12 3" xfId="32677"/>
    <cellStyle name="Output 2 3 2 3 12 4" xfId="32678"/>
    <cellStyle name="Output 2 3 2 3 12 5" xfId="32679"/>
    <cellStyle name="Output 2 3 2 3 13" xfId="32680"/>
    <cellStyle name="Output 2 3 2 3 13 2" xfId="32681"/>
    <cellStyle name="Output 2 3 2 3 13 3" xfId="32682"/>
    <cellStyle name="Output 2 3 2 3 13 4" xfId="32683"/>
    <cellStyle name="Output 2 3 2 3 13 5" xfId="32684"/>
    <cellStyle name="Output 2 3 2 3 14" xfId="32685"/>
    <cellStyle name="Output 2 3 2 3 14 2" xfId="32686"/>
    <cellStyle name="Output 2 3 2 3 14 3" xfId="32687"/>
    <cellStyle name="Output 2 3 2 3 14 4" xfId="32688"/>
    <cellStyle name="Output 2 3 2 3 14 5" xfId="32689"/>
    <cellStyle name="Output 2 3 2 3 15" xfId="32690"/>
    <cellStyle name="Output 2 3 2 3 15 2" xfId="32691"/>
    <cellStyle name="Output 2 3 2 3 15 3" xfId="32692"/>
    <cellStyle name="Output 2 3 2 3 15 4" xfId="32693"/>
    <cellStyle name="Output 2 3 2 3 15 5" xfId="32694"/>
    <cellStyle name="Output 2 3 2 3 16" xfId="32695"/>
    <cellStyle name="Output 2 3 2 3 16 2" xfId="32696"/>
    <cellStyle name="Output 2 3 2 3 16 3" xfId="32697"/>
    <cellStyle name="Output 2 3 2 3 16 4" xfId="32698"/>
    <cellStyle name="Output 2 3 2 3 16 5" xfId="32699"/>
    <cellStyle name="Output 2 3 2 3 17" xfId="32700"/>
    <cellStyle name="Output 2 3 2 3 17 2" xfId="32701"/>
    <cellStyle name="Output 2 3 2 3 17 3" xfId="32702"/>
    <cellStyle name="Output 2 3 2 3 17 4" xfId="32703"/>
    <cellStyle name="Output 2 3 2 3 17 5" xfId="32704"/>
    <cellStyle name="Output 2 3 2 3 18" xfId="32705"/>
    <cellStyle name="Output 2 3 2 3 18 2" xfId="32706"/>
    <cellStyle name="Output 2 3 2 3 18 3" xfId="32707"/>
    <cellStyle name="Output 2 3 2 3 18 4" xfId="32708"/>
    <cellStyle name="Output 2 3 2 3 18 5" xfId="32709"/>
    <cellStyle name="Output 2 3 2 3 19" xfId="32710"/>
    <cellStyle name="Output 2 3 2 3 2" xfId="32711"/>
    <cellStyle name="Output 2 3 2 3 2 10" xfId="32712"/>
    <cellStyle name="Output 2 3 2 3 2 10 2" xfId="32713"/>
    <cellStyle name="Output 2 3 2 3 2 10 3" xfId="32714"/>
    <cellStyle name="Output 2 3 2 3 2 10 4" xfId="32715"/>
    <cellStyle name="Output 2 3 2 3 2 10 5" xfId="32716"/>
    <cellStyle name="Output 2 3 2 3 2 11" xfId="32717"/>
    <cellStyle name="Output 2 3 2 3 2 11 2" xfId="32718"/>
    <cellStyle name="Output 2 3 2 3 2 11 3" xfId="32719"/>
    <cellStyle name="Output 2 3 2 3 2 11 4" xfId="32720"/>
    <cellStyle name="Output 2 3 2 3 2 11 5" xfId="32721"/>
    <cellStyle name="Output 2 3 2 3 2 12" xfId="32722"/>
    <cellStyle name="Output 2 3 2 3 2 12 2" xfId="32723"/>
    <cellStyle name="Output 2 3 2 3 2 12 3" xfId="32724"/>
    <cellStyle name="Output 2 3 2 3 2 12 4" xfId="32725"/>
    <cellStyle name="Output 2 3 2 3 2 12 5" xfId="32726"/>
    <cellStyle name="Output 2 3 2 3 2 13" xfId="32727"/>
    <cellStyle name="Output 2 3 2 3 2 13 2" xfId="32728"/>
    <cellStyle name="Output 2 3 2 3 2 13 3" xfId="32729"/>
    <cellStyle name="Output 2 3 2 3 2 13 4" xfId="32730"/>
    <cellStyle name="Output 2 3 2 3 2 13 5" xfId="32731"/>
    <cellStyle name="Output 2 3 2 3 2 14" xfId="32732"/>
    <cellStyle name="Output 2 3 2 3 2 14 2" xfId="32733"/>
    <cellStyle name="Output 2 3 2 3 2 14 3" xfId="32734"/>
    <cellStyle name="Output 2 3 2 3 2 14 4" xfId="32735"/>
    <cellStyle name="Output 2 3 2 3 2 14 5" xfId="32736"/>
    <cellStyle name="Output 2 3 2 3 2 15" xfId="32737"/>
    <cellStyle name="Output 2 3 2 3 2 15 2" xfId="32738"/>
    <cellStyle name="Output 2 3 2 3 2 15 3" xfId="32739"/>
    <cellStyle name="Output 2 3 2 3 2 15 4" xfId="32740"/>
    <cellStyle name="Output 2 3 2 3 2 15 5" xfId="32741"/>
    <cellStyle name="Output 2 3 2 3 2 16" xfId="32742"/>
    <cellStyle name="Output 2 3 2 3 2 16 2" xfId="32743"/>
    <cellStyle name="Output 2 3 2 3 2 16 3" xfId="32744"/>
    <cellStyle name="Output 2 3 2 3 2 16 4" xfId="32745"/>
    <cellStyle name="Output 2 3 2 3 2 16 5" xfId="32746"/>
    <cellStyle name="Output 2 3 2 3 2 17" xfId="32747"/>
    <cellStyle name="Output 2 3 2 3 2 17 2" xfId="32748"/>
    <cellStyle name="Output 2 3 2 3 2 17 3" xfId="32749"/>
    <cellStyle name="Output 2 3 2 3 2 17 4" xfId="32750"/>
    <cellStyle name="Output 2 3 2 3 2 17 5" xfId="32751"/>
    <cellStyle name="Output 2 3 2 3 2 18" xfId="32752"/>
    <cellStyle name="Output 2 3 2 3 2 18 2" xfId="32753"/>
    <cellStyle name="Output 2 3 2 3 2 18 3" xfId="32754"/>
    <cellStyle name="Output 2 3 2 3 2 18 4" xfId="32755"/>
    <cellStyle name="Output 2 3 2 3 2 18 5" xfId="32756"/>
    <cellStyle name="Output 2 3 2 3 2 19" xfId="32757"/>
    <cellStyle name="Output 2 3 2 3 2 2" xfId="32758"/>
    <cellStyle name="Output 2 3 2 3 2 2 2" xfId="32759"/>
    <cellStyle name="Output 2 3 2 3 2 2 2 2" xfId="32760"/>
    <cellStyle name="Output 2 3 2 3 2 2 2 3" xfId="32761"/>
    <cellStyle name="Output 2 3 2 3 2 2 2 4" xfId="32762"/>
    <cellStyle name="Output 2 3 2 3 2 2 2 5" xfId="32763"/>
    <cellStyle name="Output 2 3 2 3 2 2 2 6" xfId="32764"/>
    <cellStyle name="Output 2 3 2 3 2 2 2 7" xfId="32765"/>
    <cellStyle name="Output 2 3 2 3 2 2 3" xfId="32766"/>
    <cellStyle name="Output 2 3 2 3 2 2 4" xfId="32767"/>
    <cellStyle name="Output 2 3 2 3 2 2 5" xfId="32768"/>
    <cellStyle name="Output 2 3 2 3 2 3" xfId="32769"/>
    <cellStyle name="Output 2 3 2 3 2 3 2" xfId="32770"/>
    <cellStyle name="Output 2 3 2 3 2 3 2 2" xfId="32771"/>
    <cellStyle name="Output 2 3 2 3 2 3 2 3" xfId="32772"/>
    <cellStyle name="Output 2 3 2 3 2 3 2 4" xfId="32773"/>
    <cellStyle name="Output 2 3 2 3 2 3 2 5" xfId="32774"/>
    <cellStyle name="Output 2 3 2 3 2 3 2 6" xfId="32775"/>
    <cellStyle name="Output 2 3 2 3 2 3 2 7" xfId="32776"/>
    <cellStyle name="Output 2 3 2 3 2 3 3" xfId="32777"/>
    <cellStyle name="Output 2 3 2 3 2 3 4" xfId="32778"/>
    <cellStyle name="Output 2 3 2 3 2 3 5" xfId="32779"/>
    <cellStyle name="Output 2 3 2 3 2 4" xfId="32780"/>
    <cellStyle name="Output 2 3 2 3 2 4 2" xfId="32781"/>
    <cellStyle name="Output 2 3 2 3 2 4 2 2" xfId="32782"/>
    <cellStyle name="Output 2 3 2 3 2 4 2 3" xfId="32783"/>
    <cellStyle name="Output 2 3 2 3 2 4 2 4" xfId="32784"/>
    <cellStyle name="Output 2 3 2 3 2 4 2 5" xfId="32785"/>
    <cellStyle name="Output 2 3 2 3 2 4 2 6" xfId="32786"/>
    <cellStyle name="Output 2 3 2 3 2 4 2 7" xfId="32787"/>
    <cellStyle name="Output 2 3 2 3 2 4 3" xfId="32788"/>
    <cellStyle name="Output 2 3 2 3 2 4 4" xfId="32789"/>
    <cellStyle name="Output 2 3 2 3 2 4 5" xfId="32790"/>
    <cellStyle name="Output 2 3 2 3 2 5" xfId="32791"/>
    <cellStyle name="Output 2 3 2 3 2 5 2" xfId="32792"/>
    <cellStyle name="Output 2 3 2 3 2 5 3" xfId="32793"/>
    <cellStyle name="Output 2 3 2 3 2 5 4" xfId="32794"/>
    <cellStyle name="Output 2 3 2 3 2 5 5" xfId="32795"/>
    <cellStyle name="Output 2 3 2 3 2 5 6" xfId="32796"/>
    <cellStyle name="Output 2 3 2 3 2 5 7" xfId="32797"/>
    <cellStyle name="Output 2 3 2 3 2 5 8" xfId="32798"/>
    <cellStyle name="Output 2 3 2 3 2 6" xfId="32799"/>
    <cellStyle name="Output 2 3 2 3 2 6 2" xfId="32800"/>
    <cellStyle name="Output 2 3 2 3 2 6 3" xfId="32801"/>
    <cellStyle name="Output 2 3 2 3 2 6 4" xfId="32802"/>
    <cellStyle name="Output 2 3 2 3 2 6 5" xfId="32803"/>
    <cellStyle name="Output 2 3 2 3 2 6 6" xfId="32804"/>
    <cellStyle name="Output 2 3 2 3 2 6 7" xfId="32805"/>
    <cellStyle name="Output 2 3 2 3 2 7" xfId="32806"/>
    <cellStyle name="Output 2 3 2 3 2 7 2" xfId="32807"/>
    <cellStyle name="Output 2 3 2 3 2 7 3" xfId="32808"/>
    <cellStyle name="Output 2 3 2 3 2 7 4" xfId="32809"/>
    <cellStyle name="Output 2 3 2 3 2 7 5" xfId="32810"/>
    <cellStyle name="Output 2 3 2 3 2 8" xfId="32811"/>
    <cellStyle name="Output 2 3 2 3 2 8 2" xfId="32812"/>
    <cellStyle name="Output 2 3 2 3 2 8 3" xfId="32813"/>
    <cellStyle name="Output 2 3 2 3 2 8 4" xfId="32814"/>
    <cellStyle name="Output 2 3 2 3 2 8 5" xfId="32815"/>
    <cellStyle name="Output 2 3 2 3 2 9" xfId="32816"/>
    <cellStyle name="Output 2 3 2 3 2 9 2" xfId="32817"/>
    <cellStyle name="Output 2 3 2 3 2 9 3" xfId="32818"/>
    <cellStyle name="Output 2 3 2 3 2 9 4" xfId="32819"/>
    <cellStyle name="Output 2 3 2 3 2 9 5" xfId="32820"/>
    <cellStyle name="Output 2 3 2 3 3" xfId="32821"/>
    <cellStyle name="Output 2 3 2 3 3 10" xfId="32822"/>
    <cellStyle name="Output 2 3 2 3 3 2" xfId="32823"/>
    <cellStyle name="Output 2 3 2 3 3 2 2" xfId="32824"/>
    <cellStyle name="Output 2 3 2 3 3 2 2 2" xfId="32825"/>
    <cellStyle name="Output 2 3 2 3 3 2 2 3" xfId="32826"/>
    <cellStyle name="Output 2 3 2 3 3 2 2 4" xfId="32827"/>
    <cellStyle name="Output 2 3 2 3 3 2 2 5" xfId="32828"/>
    <cellStyle name="Output 2 3 2 3 3 2 2 6" xfId="32829"/>
    <cellStyle name="Output 2 3 2 3 3 2 2 7" xfId="32830"/>
    <cellStyle name="Output 2 3 2 3 3 2 3" xfId="32831"/>
    <cellStyle name="Output 2 3 2 3 3 2 4" xfId="32832"/>
    <cellStyle name="Output 2 3 2 3 3 3" xfId="32833"/>
    <cellStyle name="Output 2 3 2 3 3 3 2" xfId="32834"/>
    <cellStyle name="Output 2 3 2 3 3 3 2 2" xfId="32835"/>
    <cellStyle name="Output 2 3 2 3 3 3 2 3" xfId="32836"/>
    <cellStyle name="Output 2 3 2 3 3 3 2 4" xfId="32837"/>
    <cellStyle name="Output 2 3 2 3 3 3 2 5" xfId="32838"/>
    <cellStyle name="Output 2 3 2 3 3 3 2 6" xfId="32839"/>
    <cellStyle name="Output 2 3 2 3 3 3 2 7" xfId="32840"/>
    <cellStyle name="Output 2 3 2 3 3 3 3" xfId="32841"/>
    <cellStyle name="Output 2 3 2 3 3 3 4" xfId="32842"/>
    <cellStyle name="Output 2 3 2 3 3 4" xfId="32843"/>
    <cellStyle name="Output 2 3 2 3 3 4 2" xfId="32844"/>
    <cellStyle name="Output 2 3 2 3 3 4 2 2" xfId="32845"/>
    <cellStyle name="Output 2 3 2 3 3 4 2 3" xfId="32846"/>
    <cellStyle name="Output 2 3 2 3 3 4 2 4" xfId="32847"/>
    <cellStyle name="Output 2 3 2 3 3 4 2 5" xfId="32848"/>
    <cellStyle name="Output 2 3 2 3 3 4 2 6" xfId="32849"/>
    <cellStyle name="Output 2 3 2 3 3 4 2 7" xfId="32850"/>
    <cellStyle name="Output 2 3 2 3 3 4 3" xfId="32851"/>
    <cellStyle name="Output 2 3 2 3 3 4 4" xfId="32852"/>
    <cellStyle name="Output 2 3 2 3 3 5" xfId="32853"/>
    <cellStyle name="Output 2 3 2 3 3 5 2" xfId="32854"/>
    <cellStyle name="Output 2 3 2 3 3 5 3" xfId="32855"/>
    <cellStyle name="Output 2 3 2 3 3 5 4" xfId="32856"/>
    <cellStyle name="Output 2 3 2 3 3 5 5" xfId="32857"/>
    <cellStyle name="Output 2 3 2 3 3 5 6" xfId="32858"/>
    <cellStyle name="Output 2 3 2 3 3 5 7" xfId="32859"/>
    <cellStyle name="Output 2 3 2 3 3 5 8" xfId="32860"/>
    <cellStyle name="Output 2 3 2 3 3 6" xfId="32861"/>
    <cellStyle name="Output 2 3 2 3 3 6 2" xfId="32862"/>
    <cellStyle name="Output 2 3 2 3 3 6 3" xfId="32863"/>
    <cellStyle name="Output 2 3 2 3 3 6 4" xfId="32864"/>
    <cellStyle name="Output 2 3 2 3 3 6 5" xfId="32865"/>
    <cellStyle name="Output 2 3 2 3 3 6 6" xfId="32866"/>
    <cellStyle name="Output 2 3 2 3 3 6 7" xfId="32867"/>
    <cellStyle name="Output 2 3 2 3 3 7" xfId="32868"/>
    <cellStyle name="Output 2 3 2 3 3 8" xfId="32869"/>
    <cellStyle name="Output 2 3 2 3 3 9" xfId="32870"/>
    <cellStyle name="Output 2 3 2 3 4" xfId="32871"/>
    <cellStyle name="Output 2 3 2 3 4 2" xfId="32872"/>
    <cellStyle name="Output 2 3 2 3 4 2 2" xfId="32873"/>
    <cellStyle name="Output 2 3 2 3 4 2 3" xfId="32874"/>
    <cellStyle name="Output 2 3 2 3 4 2 4" xfId="32875"/>
    <cellStyle name="Output 2 3 2 3 4 2 5" xfId="32876"/>
    <cellStyle name="Output 2 3 2 3 4 2 6" xfId="32877"/>
    <cellStyle name="Output 2 3 2 3 4 2 7" xfId="32878"/>
    <cellStyle name="Output 2 3 2 3 4 3" xfId="32879"/>
    <cellStyle name="Output 2 3 2 3 4 4" xfId="32880"/>
    <cellStyle name="Output 2 3 2 3 4 5" xfId="32881"/>
    <cellStyle name="Output 2 3 2 3 5" xfId="32882"/>
    <cellStyle name="Output 2 3 2 3 5 2" xfId="32883"/>
    <cellStyle name="Output 2 3 2 3 5 2 2" xfId="32884"/>
    <cellStyle name="Output 2 3 2 3 5 2 3" xfId="32885"/>
    <cellStyle name="Output 2 3 2 3 5 2 4" xfId="32886"/>
    <cellStyle name="Output 2 3 2 3 5 2 5" xfId="32887"/>
    <cellStyle name="Output 2 3 2 3 5 2 6" xfId="32888"/>
    <cellStyle name="Output 2 3 2 3 5 2 7" xfId="32889"/>
    <cellStyle name="Output 2 3 2 3 5 3" xfId="32890"/>
    <cellStyle name="Output 2 3 2 3 5 4" xfId="32891"/>
    <cellStyle name="Output 2 3 2 3 5 5" xfId="32892"/>
    <cellStyle name="Output 2 3 2 3 6" xfId="32893"/>
    <cellStyle name="Output 2 3 2 3 6 2" xfId="32894"/>
    <cellStyle name="Output 2 3 2 3 6 2 2" xfId="32895"/>
    <cellStyle name="Output 2 3 2 3 6 2 3" xfId="32896"/>
    <cellStyle name="Output 2 3 2 3 6 2 4" xfId="32897"/>
    <cellStyle name="Output 2 3 2 3 6 2 5" xfId="32898"/>
    <cellStyle name="Output 2 3 2 3 6 2 6" xfId="32899"/>
    <cellStyle name="Output 2 3 2 3 6 2 7" xfId="32900"/>
    <cellStyle name="Output 2 3 2 3 6 3" xfId="32901"/>
    <cellStyle name="Output 2 3 2 3 6 4" xfId="32902"/>
    <cellStyle name="Output 2 3 2 3 6 5" xfId="32903"/>
    <cellStyle name="Output 2 3 2 3 7" xfId="32904"/>
    <cellStyle name="Output 2 3 2 3 7 2" xfId="32905"/>
    <cellStyle name="Output 2 3 2 3 7 2 2" xfId="32906"/>
    <cellStyle name="Output 2 3 2 3 7 2 3" xfId="32907"/>
    <cellStyle name="Output 2 3 2 3 7 2 4" xfId="32908"/>
    <cellStyle name="Output 2 3 2 3 7 2 5" xfId="32909"/>
    <cellStyle name="Output 2 3 2 3 7 2 6" xfId="32910"/>
    <cellStyle name="Output 2 3 2 3 7 2 7" xfId="32911"/>
    <cellStyle name="Output 2 3 2 3 7 3" xfId="32912"/>
    <cellStyle name="Output 2 3 2 3 7 4" xfId="32913"/>
    <cellStyle name="Output 2 3 2 3 7 5" xfId="32914"/>
    <cellStyle name="Output 2 3 2 3 8" xfId="32915"/>
    <cellStyle name="Output 2 3 2 3 8 2" xfId="32916"/>
    <cellStyle name="Output 2 3 2 3 8 3" xfId="32917"/>
    <cellStyle name="Output 2 3 2 3 8 4" xfId="32918"/>
    <cellStyle name="Output 2 3 2 3 8 5" xfId="32919"/>
    <cellStyle name="Output 2 3 2 3 8 6" xfId="32920"/>
    <cellStyle name="Output 2 3 2 3 8 7" xfId="32921"/>
    <cellStyle name="Output 2 3 2 3 8 8" xfId="32922"/>
    <cellStyle name="Output 2 3 2 3 9" xfId="32923"/>
    <cellStyle name="Output 2 3 2 3 9 2" xfId="32924"/>
    <cellStyle name="Output 2 3 2 3 9 3" xfId="32925"/>
    <cellStyle name="Output 2 3 2 3 9 4" xfId="32926"/>
    <cellStyle name="Output 2 3 2 3 9 5" xfId="32927"/>
    <cellStyle name="Output 2 3 2 3 9 6" xfId="32928"/>
    <cellStyle name="Output 2 3 2 3 9 7" xfId="32929"/>
    <cellStyle name="Output 2 3 2 4" xfId="32930"/>
    <cellStyle name="Output 2 3 2 4 10" xfId="32931"/>
    <cellStyle name="Output 2 3 2 4 10 2" xfId="32932"/>
    <cellStyle name="Output 2 3 2 4 10 3" xfId="32933"/>
    <cellStyle name="Output 2 3 2 4 10 4" xfId="32934"/>
    <cellStyle name="Output 2 3 2 4 10 5" xfId="32935"/>
    <cellStyle name="Output 2 3 2 4 11" xfId="32936"/>
    <cellStyle name="Output 2 3 2 4 11 2" xfId="32937"/>
    <cellStyle name="Output 2 3 2 4 11 3" xfId="32938"/>
    <cellStyle name="Output 2 3 2 4 11 4" xfId="32939"/>
    <cellStyle name="Output 2 3 2 4 11 5" xfId="32940"/>
    <cellStyle name="Output 2 3 2 4 12" xfId="32941"/>
    <cellStyle name="Output 2 3 2 4 12 2" xfId="32942"/>
    <cellStyle name="Output 2 3 2 4 12 3" xfId="32943"/>
    <cellStyle name="Output 2 3 2 4 12 4" xfId="32944"/>
    <cellStyle name="Output 2 3 2 4 12 5" xfId="32945"/>
    <cellStyle name="Output 2 3 2 4 13" xfId="32946"/>
    <cellStyle name="Output 2 3 2 4 13 2" xfId="32947"/>
    <cellStyle name="Output 2 3 2 4 13 3" xfId="32948"/>
    <cellStyle name="Output 2 3 2 4 13 4" xfId="32949"/>
    <cellStyle name="Output 2 3 2 4 13 5" xfId="32950"/>
    <cellStyle name="Output 2 3 2 4 14" xfId="32951"/>
    <cellStyle name="Output 2 3 2 4 14 2" xfId="32952"/>
    <cellStyle name="Output 2 3 2 4 14 3" xfId="32953"/>
    <cellStyle name="Output 2 3 2 4 14 4" xfId="32954"/>
    <cellStyle name="Output 2 3 2 4 14 5" xfId="32955"/>
    <cellStyle name="Output 2 3 2 4 15" xfId="32956"/>
    <cellStyle name="Output 2 3 2 4 15 2" xfId="32957"/>
    <cellStyle name="Output 2 3 2 4 15 3" xfId="32958"/>
    <cellStyle name="Output 2 3 2 4 15 4" xfId="32959"/>
    <cellStyle name="Output 2 3 2 4 15 5" xfId="32960"/>
    <cellStyle name="Output 2 3 2 4 16" xfId="32961"/>
    <cellStyle name="Output 2 3 2 4 16 2" xfId="32962"/>
    <cellStyle name="Output 2 3 2 4 16 3" xfId="32963"/>
    <cellStyle name="Output 2 3 2 4 16 4" xfId="32964"/>
    <cellStyle name="Output 2 3 2 4 16 5" xfId="32965"/>
    <cellStyle name="Output 2 3 2 4 17" xfId="32966"/>
    <cellStyle name="Output 2 3 2 4 17 2" xfId="32967"/>
    <cellStyle name="Output 2 3 2 4 17 3" xfId="32968"/>
    <cellStyle name="Output 2 3 2 4 17 4" xfId="32969"/>
    <cellStyle name="Output 2 3 2 4 17 5" xfId="32970"/>
    <cellStyle name="Output 2 3 2 4 18" xfId="32971"/>
    <cellStyle name="Output 2 3 2 4 18 2" xfId="32972"/>
    <cellStyle name="Output 2 3 2 4 18 3" xfId="32973"/>
    <cellStyle name="Output 2 3 2 4 18 4" xfId="32974"/>
    <cellStyle name="Output 2 3 2 4 18 5" xfId="32975"/>
    <cellStyle name="Output 2 3 2 4 19" xfId="32976"/>
    <cellStyle name="Output 2 3 2 4 2" xfId="32977"/>
    <cellStyle name="Output 2 3 2 4 2 2" xfId="32978"/>
    <cellStyle name="Output 2 3 2 4 2 2 2" xfId="32979"/>
    <cellStyle name="Output 2 3 2 4 2 2 3" xfId="32980"/>
    <cellStyle name="Output 2 3 2 4 2 2 4" xfId="32981"/>
    <cellStyle name="Output 2 3 2 4 2 2 5" xfId="32982"/>
    <cellStyle name="Output 2 3 2 4 2 2 6" xfId="32983"/>
    <cellStyle name="Output 2 3 2 4 2 2 7" xfId="32984"/>
    <cellStyle name="Output 2 3 2 4 2 3" xfId="32985"/>
    <cellStyle name="Output 2 3 2 4 2 4" xfId="32986"/>
    <cellStyle name="Output 2 3 2 4 2 5" xfId="32987"/>
    <cellStyle name="Output 2 3 2 4 3" xfId="32988"/>
    <cellStyle name="Output 2 3 2 4 3 2" xfId="32989"/>
    <cellStyle name="Output 2 3 2 4 3 2 2" xfId="32990"/>
    <cellStyle name="Output 2 3 2 4 3 2 3" xfId="32991"/>
    <cellStyle name="Output 2 3 2 4 3 2 4" xfId="32992"/>
    <cellStyle name="Output 2 3 2 4 3 2 5" xfId="32993"/>
    <cellStyle name="Output 2 3 2 4 3 2 6" xfId="32994"/>
    <cellStyle name="Output 2 3 2 4 3 2 7" xfId="32995"/>
    <cellStyle name="Output 2 3 2 4 3 3" xfId="32996"/>
    <cellStyle name="Output 2 3 2 4 3 4" xfId="32997"/>
    <cellStyle name="Output 2 3 2 4 3 5" xfId="32998"/>
    <cellStyle name="Output 2 3 2 4 4" xfId="32999"/>
    <cellStyle name="Output 2 3 2 4 4 2" xfId="33000"/>
    <cellStyle name="Output 2 3 2 4 4 2 2" xfId="33001"/>
    <cellStyle name="Output 2 3 2 4 4 2 3" xfId="33002"/>
    <cellStyle name="Output 2 3 2 4 4 2 4" xfId="33003"/>
    <cellStyle name="Output 2 3 2 4 4 2 5" xfId="33004"/>
    <cellStyle name="Output 2 3 2 4 4 2 6" xfId="33005"/>
    <cellStyle name="Output 2 3 2 4 4 2 7" xfId="33006"/>
    <cellStyle name="Output 2 3 2 4 4 3" xfId="33007"/>
    <cellStyle name="Output 2 3 2 4 4 4" xfId="33008"/>
    <cellStyle name="Output 2 3 2 4 4 5" xfId="33009"/>
    <cellStyle name="Output 2 3 2 4 5" xfId="33010"/>
    <cellStyle name="Output 2 3 2 4 5 2" xfId="33011"/>
    <cellStyle name="Output 2 3 2 4 5 3" xfId="33012"/>
    <cellStyle name="Output 2 3 2 4 5 4" xfId="33013"/>
    <cellStyle name="Output 2 3 2 4 5 5" xfId="33014"/>
    <cellStyle name="Output 2 3 2 4 5 6" xfId="33015"/>
    <cellStyle name="Output 2 3 2 4 5 7" xfId="33016"/>
    <cellStyle name="Output 2 3 2 4 5 8" xfId="33017"/>
    <cellStyle name="Output 2 3 2 4 6" xfId="33018"/>
    <cellStyle name="Output 2 3 2 4 6 2" xfId="33019"/>
    <cellStyle name="Output 2 3 2 4 6 3" xfId="33020"/>
    <cellStyle name="Output 2 3 2 4 6 4" xfId="33021"/>
    <cellStyle name="Output 2 3 2 4 6 5" xfId="33022"/>
    <cellStyle name="Output 2 3 2 4 6 6" xfId="33023"/>
    <cellStyle name="Output 2 3 2 4 6 7" xfId="33024"/>
    <cellStyle name="Output 2 3 2 4 7" xfId="33025"/>
    <cellStyle name="Output 2 3 2 4 7 2" xfId="33026"/>
    <cellStyle name="Output 2 3 2 4 7 3" xfId="33027"/>
    <cellStyle name="Output 2 3 2 4 7 4" xfId="33028"/>
    <cellStyle name="Output 2 3 2 4 7 5" xfId="33029"/>
    <cellStyle name="Output 2 3 2 4 8" xfId="33030"/>
    <cellStyle name="Output 2 3 2 4 8 2" xfId="33031"/>
    <cellStyle name="Output 2 3 2 4 8 3" xfId="33032"/>
    <cellStyle name="Output 2 3 2 4 8 4" xfId="33033"/>
    <cellStyle name="Output 2 3 2 4 8 5" xfId="33034"/>
    <cellStyle name="Output 2 3 2 4 9" xfId="33035"/>
    <cellStyle name="Output 2 3 2 4 9 2" xfId="33036"/>
    <cellStyle name="Output 2 3 2 4 9 3" xfId="33037"/>
    <cellStyle name="Output 2 3 2 4 9 4" xfId="33038"/>
    <cellStyle name="Output 2 3 2 4 9 5" xfId="33039"/>
    <cellStyle name="Output 2 3 2 5" xfId="33040"/>
    <cellStyle name="Output 2 3 2 5 10" xfId="33041"/>
    <cellStyle name="Output 2 3 2 5 2" xfId="33042"/>
    <cellStyle name="Output 2 3 2 5 2 2" xfId="33043"/>
    <cellStyle name="Output 2 3 2 5 2 2 2" xfId="33044"/>
    <cellStyle name="Output 2 3 2 5 2 2 3" xfId="33045"/>
    <cellStyle name="Output 2 3 2 5 2 2 4" xfId="33046"/>
    <cellStyle name="Output 2 3 2 5 2 2 5" xfId="33047"/>
    <cellStyle name="Output 2 3 2 5 2 2 6" xfId="33048"/>
    <cellStyle name="Output 2 3 2 5 2 2 7" xfId="33049"/>
    <cellStyle name="Output 2 3 2 5 2 3" xfId="33050"/>
    <cellStyle name="Output 2 3 2 5 2 4" xfId="33051"/>
    <cellStyle name="Output 2 3 2 5 3" xfId="33052"/>
    <cellStyle name="Output 2 3 2 5 3 2" xfId="33053"/>
    <cellStyle name="Output 2 3 2 5 3 2 2" xfId="33054"/>
    <cellStyle name="Output 2 3 2 5 3 2 3" xfId="33055"/>
    <cellStyle name="Output 2 3 2 5 3 2 4" xfId="33056"/>
    <cellStyle name="Output 2 3 2 5 3 2 5" xfId="33057"/>
    <cellStyle name="Output 2 3 2 5 3 2 6" xfId="33058"/>
    <cellStyle name="Output 2 3 2 5 3 2 7" xfId="33059"/>
    <cellStyle name="Output 2 3 2 5 3 3" xfId="33060"/>
    <cellStyle name="Output 2 3 2 5 3 4" xfId="33061"/>
    <cellStyle name="Output 2 3 2 5 4" xfId="33062"/>
    <cellStyle name="Output 2 3 2 5 4 2" xfId="33063"/>
    <cellStyle name="Output 2 3 2 5 4 2 2" xfId="33064"/>
    <cellStyle name="Output 2 3 2 5 4 2 3" xfId="33065"/>
    <cellStyle name="Output 2 3 2 5 4 2 4" xfId="33066"/>
    <cellStyle name="Output 2 3 2 5 4 2 5" xfId="33067"/>
    <cellStyle name="Output 2 3 2 5 4 2 6" xfId="33068"/>
    <cellStyle name="Output 2 3 2 5 4 2 7" xfId="33069"/>
    <cellStyle name="Output 2 3 2 5 4 3" xfId="33070"/>
    <cellStyle name="Output 2 3 2 5 4 4" xfId="33071"/>
    <cellStyle name="Output 2 3 2 5 5" xfId="33072"/>
    <cellStyle name="Output 2 3 2 5 5 2" xfId="33073"/>
    <cellStyle name="Output 2 3 2 5 5 3" xfId="33074"/>
    <cellStyle name="Output 2 3 2 5 5 4" xfId="33075"/>
    <cellStyle name="Output 2 3 2 5 5 5" xfId="33076"/>
    <cellStyle name="Output 2 3 2 5 5 6" xfId="33077"/>
    <cellStyle name="Output 2 3 2 5 5 7" xfId="33078"/>
    <cellStyle name="Output 2 3 2 5 5 8" xfId="33079"/>
    <cellStyle name="Output 2 3 2 5 6" xfId="33080"/>
    <cellStyle name="Output 2 3 2 5 6 2" xfId="33081"/>
    <cellStyle name="Output 2 3 2 5 6 3" xfId="33082"/>
    <cellStyle name="Output 2 3 2 5 6 4" xfId="33083"/>
    <cellStyle name="Output 2 3 2 5 6 5" xfId="33084"/>
    <cellStyle name="Output 2 3 2 5 6 6" xfId="33085"/>
    <cellStyle name="Output 2 3 2 5 6 7" xfId="33086"/>
    <cellStyle name="Output 2 3 2 5 7" xfId="33087"/>
    <cellStyle name="Output 2 3 2 5 8" xfId="33088"/>
    <cellStyle name="Output 2 3 2 5 9" xfId="33089"/>
    <cellStyle name="Output 2 3 2 6" xfId="33090"/>
    <cellStyle name="Output 2 3 2 6 2" xfId="33091"/>
    <cellStyle name="Output 2 3 2 6 2 2" xfId="33092"/>
    <cellStyle name="Output 2 3 2 6 2 3" xfId="33093"/>
    <cellStyle name="Output 2 3 2 6 2 4" xfId="33094"/>
    <cellStyle name="Output 2 3 2 6 2 5" xfId="33095"/>
    <cellStyle name="Output 2 3 2 6 2 6" xfId="33096"/>
    <cellStyle name="Output 2 3 2 6 2 7" xfId="33097"/>
    <cellStyle name="Output 2 3 2 6 3" xfId="33098"/>
    <cellStyle name="Output 2 3 2 6 4" xfId="33099"/>
    <cellStyle name="Output 2 3 2 6 5" xfId="33100"/>
    <cellStyle name="Output 2 3 2 7" xfId="33101"/>
    <cellStyle name="Output 2 3 2 7 2" xfId="33102"/>
    <cellStyle name="Output 2 3 2 7 2 2" xfId="33103"/>
    <cellStyle name="Output 2 3 2 7 2 3" xfId="33104"/>
    <cellStyle name="Output 2 3 2 7 2 4" xfId="33105"/>
    <cellStyle name="Output 2 3 2 7 2 5" xfId="33106"/>
    <cellStyle name="Output 2 3 2 7 2 6" xfId="33107"/>
    <cellStyle name="Output 2 3 2 7 2 7" xfId="33108"/>
    <cellStyle name="Output 2 3 2 7 3" xfId="33109"/>
    <cellStyle name="Output 2 3 2 7 4" xfId="33110"/>
    <cellStyle name="Output 2 3 2 7 5" xfId="33111"/>
    <cellStyle name="Output 2 3 2 8" xfId="33112"/>
    <cellStyle name="Output 2 3 2 8 2" xfId="33113"/>
    <cellStyle name="Output 2 3 2 8 2 2" xfId="33114"/>
    <cellStyle name="Output 2 3 2 8 2 3" xfId="33115"/>
    <cellStyle name="Output 2 3 2 8 2 4" xfId="33116"/>
    <cellStyle name="Output 2 3 2 8 2 5" xfId="33117"/>
    <cellStyle name="Output 2 3 2 8 2 6" xfId="33118"/>
    <cellStyle name="Output 2 3 2 8 2 7" xfId="33119"/>
    <cellStyle name="Output 2 3 2 8 3" xfId="33120"/>
    <cellStyle name="Output 2 3 2 8 4" xfId="33121"/>
    <cellStyle name="Output 2 3 2 8 5" xfId="33122"/>
    <cellStyle name="Output 2 3 2 9" xfId="33123"/>
    <cellStyle name="Output 2 3 2 9 2" xfId="33124"/>
    <cellStyle name="Output 2 3 2 9 2 2" xfId="33125"/>
    <cellStyle name="Output 2 3 2 9 2 3" xfId="33126"/>
    <cellStyle name="Output 2 3 2 9 2 4" xfId="33127"/>
    <cellStyle name="Output 2 3 2 9 2 5" xfId="33128"/>
    <cellStyle name="Output 2 3 2 9 2 6" xfId="33129"/>
    <cellStyle name="Output 2 3 2 9 2 7" xfId="33130"/>
    <cellStyle name="Output 2 3 2 9 3" xfId="33131"/>
    <cellStyle name="Output 2 3 2 9 4" xfId="33132"/>
    <cellStyle name="Output 2 3 2 9 5" xfId="33133"/>
    <cellStyle name="Output 2 3 20" xfId="33134"/>
    <cellStyle name="Output 2 3 3" xfId="33135"/>
    <cellStyle name="Output 2 3 3 10" xfId="33136"/>
    <cellStyle name="Output 2 3 3 10 2" xfId="33137"/>
    <cellStyle name="Output 2 3 3 10 3" xfId="33138"/>
    <cellStyle name="Output 2 3 3 10 4" xfId="33139"/>
    <cellStyle name="Output 2 3 3 10 5" xfId="33140"/>
    <cellStyle name="Output 2 3 3 10 6" xfId="33141"/>
    <cellStyle name="Output 2 3 3 10 7" xfId="33142"/>
    <cellStyle name="Output 2 3 3 10 8" xfId="33143"/>
    <cellStyle name="Output 2 3 3 11" xfId="33144"/>
    <cellStyle name="Output 2 3 3 11 2" xfId="33145"/>
    <cellStyle name="Output 2 3 3 11 3" xfId="33146"/>
    <cellStyle name="Output 2 3 3 11 4" xfId="33147"/>
    <cellStyle name="Output 2 3 3 11 5" xfId="33148"/>
    <cellStyle name="Output 2 3 3 11 6" xfId="33149"/>
    <cellStyle name="Output 2 3 3 11 7" xfId="33150"/>
    <cellStyle name="Output 2 3 3 12" xfId="33151"/>
    <cellStyle name="Output 2 3 3 12 2" xfId="33152"/>
    <cellStyle name="Output 2 3 3 12 3" xfId="33153"/>
    <cellStyle name="Output 2 3 3 12 4" xfId="33154"/>
    <cellStyle name="Output 2 3 3 12 5" xfId="33155"/>
    <cellStyle name="Output 2 3 3 13" xfId="33156"/>
    <cellStyle name="Output 2 3 3 13 2" xfId="33157"/>
    <cellStyle name="Output 2 3 3 13 3" xfId="33158"/>
    <cellStyle name="Output 2 3 3 13 4" xfId="33159"/>
    <cellStyle name="Output 2 3 3 13 5" xfId="33160"/>
    <cellStyle name="Output 2 3 3 14" xfId="33161"/>
    <cellStyle name="Output 2 3 3 14 2" xfId="33162"/>
    <cellStyle name="Output 2 3 3 14 3" xfId="33163"/>
    <cellStyle name="Output 2 3 3 14 4" xfId="33164"/>
    <cellStyle name="Output 2 3 3 14 5" xfId="33165"/>
    <cellStyle name="Output 2 3 3 15" xfId="33166"/>
    <cellStyle name="Output 2 3 3 15 2" xfId="33167"/>
    <cellStyle name="Output 2 3 3 15 3" xfId="33168"/>
    <cellStyle name="Output 2 3 3 15 4" xfId="33169"/>
    <cellStyle name="Output 2 3 3 15 5" xfId="33170"/>
    <cellStyle name="Output 2 3 3 16" xfId="33171"/>
    <cellStyle name="Output 2 3 3 16 2" xfId="33172"/>
    <cellStyle name="Output 2 3 3 16 3" xfId="33173"/>
    <cellStyle name="Output 2 3 3 16 4" xfId="33174"/>
    <cellStyle name="Output 2 3 3 16 5" xfId="33175"/>
    <cellStyle name="Output 2 3 3 17" xfId="33176"/>
    <cellStyle name="Output 2 3 3 17 2" xfId="33177"/>
    <cellStyle name="Output 2 3 3 17 3" xfId="33178"/>
    <cellStyle name="Output 2 3 3 17 4" xfId="33179"/>
    <cellStyle name="Output 2 3 3 17 5" xfId="33180"/>
    <cellStyle name="Output 2 3 3 18" xfId="33181"/>
    <cellStyle name="Output 2 3 3 2" xfId="33182"/>
    <cellStyle name="Output 2 3 3 2 10" xfId="33183"/>
    <cellStyle name="Output 2 3 3 2 10 2" xfId="33184"/>
    <cellStyle name="Output 2 3 3 2 10 3" xfId="33185"/>
    <cellStyle name="Output 2 3 3 2 10 4" xfId="33186"/>
    <cellStyle name="Output 2 3 3 2 10 5" xfId="33187"/>
    <cellStyle name="Output 2 3 3 2 11" xfId="33188"/>
    <cellStyle name="Output 2 3 3 2 11 2" xfId="33189"/>
    <cellStyle name="Output 2 3 3 2 11 3" xfId="33190"/>
    <cellStyle name="Output 2 3 3 2 11 4" xfId="33191"/>
    <cellStyle name="Output 2 3 3 2 11 5" xfId="33192"/>
    <cellStyle name="Output 2 3 3 2 12" xfId="33193"/>
    <cellStyle name="Output 2 3 3 2 12 2" xfId="33194"/>
    <cellStyle name="Output 2 3 3 2 12 3" xfId="33195"/>
    <cellStyle name="Output 2 3 3 2 12 4" xfId="33196"/>
    <cellStyle name="Output 2 3 3 2 12 5" xfId="33197"/>
    <cellStyle name="Output 2 3 3 2 13" xfId="33198"/>
    <cellStyle name="Output 2 3 3 2 13 2" xfId="33199"/>
    <cellStyle name="Output 2 3 3 2 13 3" xfId="33200"/>
    <cellStyle name="Output 2 3 3 2 13 4" xfId="33201"/>
    <cellStyle name="Output 2 3 3 2 13 5" xfId="33202"/>
    <cellStyle name="Output 2 3 3 2 14" xfId="33203"/>
    <cellStyle name="Output 2 3 3 2 14 2" xfId="33204"/>
    <cellStyle name="Output 2 3 3 2 14 3" xfId="33205"/>
    <cellStyle name="Output 2 3 3 2 14 4" xfId="33206"/>
    <cellStyle name="Output 2 3 3 2 14 5" xfId="33207"/>
    <cellStyle name="Output 2 3 3 2 15" xfId="33208"/>
    <cellStyle name="Output 2 3 3 2 15 2" xfId="33209"/>
    <cellStyle name="Output 2 3 3 2 15 3" xfId="33210"/>
    <cellStyle name="Output 2 3 3 2 15 4" xfId="33211"/>
    <cellStyle name="Output 2 3 3 2 15 5" xfId="33212"/>
    <cellStyle name="Output 2 3 3 2 16" xfId="33213"/>
    <cellStyle name="Output 2 3 3 2 16 2" xfId="33214"/>
    <cellStyle name="Output 2 3 3 2 16 3" xfId="33215"/>
    <cellStyle name="Output 2 3 3 2 16 4" xfId="33216"/>
    <cellStyle name="Output 2 3 3 2 16 5" xfId="33217"/>
    <cellStyle name="Output 2 3 3 2 17" xfId="33218"/>
    <cellStyle name="Output 2 3 3 2 17 2" xfId="33219"/>
    <cellStyle name="Output 2 3 3 2 17 3" xfId="33220"/>
    <cellStyle name="Output 2 3 3 2 17 4" xfId="33221"/>
    <cellStyle name="Output 2 3 3 2 17 5" xfId="33222"/>
    <cellStyle name="Output 2 3 3 2 18" xfId="33223"/>
    <cellStyle name="Output 2 3 3 2 18 2" xfId="33224"/>
    <cellStyle name="Output 2 3 3 2 18 3" xfId="33225"/>
    <cellStyle name="Output 2 3 3 2 18 4" xfId="33226"/>
    <cellStyle name="Output 2 3 3 2 18 5" xfId="33227"/>
    <cellStyle name="Output 2 3 3 2 19" xfId="33228"/>
    <cellStyle name="Output 2 3 3 2 2" xfId="33229"/>
    <cellStyle name="Output 2 3 3 2 2 10" xfId="33230"/>
    <cellStyle name="Output 2 3 3 2 2 10 2" xfId="33231"/>
    <cellStyle name="Output 2 3 3 2 2 10 3" xfId="33232"/>
    <cellStyle name="Output 2 3 3 2 2 10 4" xfId="33233"/>
    <cellStyle name="Output 2 3 3 2 2 10 5" xfId="33234"/>
    <cellStyle name="Output 2 3 3 2 2 11" xfId="33235"/>
    <cellStyle name="Output 2 3 3 2 2 11 2" xfId="33236"/>
    <cellStyle name="Output 2 3 3 2 2 11 3" xfId="33237"/>
    <cellStyle name="Output 2 3 3 2 2 11 4" xfId="33238"/>
    <cellStyle name="Output 2 3 3 2 2 11 5" xfId="33239"/>
    <cellStyle name="Output 2 3 3 2 2 12" xfId="33240"/>
    <cellStyle name="Output 2 3 3 2 2 12 2" xfId="33241"/>
    <cellStyle name="Output 2 3 3 2 2 12 3" xfId="33242"/>
    <cellStyle name="Output 2 3 3 2 2 12 4" xfId="33243"/>
    <cellStyle name="Output 2 3 3 2 2 12 5" xfId="33244"/>
    <cellStyle name="Output 2 3 3 2 2 13" xfId="33245"/>
    <cellStyle name="Output 2 3 3 2 2 13 2" xfId="33246"/>
    <cellStyle name="Output 2 3 3 2 2 13 3" xfId="33247"/>
    <cellStyle name="Output 2 3 3 2 2 13 4" xfId="33248"/>
    <cellStyle name="Output 2 3 3 2 2 13 5" xfId="33249"/>
    <cellStyle name="Output 2 3 3 2 2 14" xfId="33250"/>
    <cellStyle name="Output 2 3 3 2 2 14 2" xfId="33251"/>
    <cellStyle name="Output 2 3 3 2 2 14 3" xfId="33252"/>
    <cellStyle name="Output 2 3 3 2 2 14 4" xfId="33253"/>
    <cellStyle name="Output 2 3 3 2 2 14 5" xfId="33254"/>
    <cellStyle name="Output 2 3 3 2 2 15" xfId="33255"/>
    <cellStyle name="Output 2 3 3 2 2 15 2" xfId="33256"/>
    <cellStyle name="Output 2 3 3 2 2 15 3" xfId="33257"/>
    <cellStyle name="Output 2 3 3 2 2 15 4" xfId="33258"/>
    <cellStyle name="Output 2 3 3 2 2 15 5" xfId="33259"/>
    <cellStyle name="Output 2 3 3 2 2 16" xfId="33260"/>
    <cellStyle name="Output 2 3 3 2 2 16 2" xfId="33261"/>
    <cellStyle name="Output 2 3 3 2 2 16 3" xfId="33262"/>
    <cellStyle name="Output 2 3 3 2 2 16 4" xfId="33263"/>
    <cellStyle name="Output 2 3 3 2 2 16 5" xfId="33264"/>
    <cellStyle name="Output 2 3 3 2 2 17" xfId="33265"/>
    <cellStyle name="Output 2 3 3 2 2 17 2" xfId="33266"/>
    <cellStyle name="Output 2 3 3 2 2 17 3" xfId="33267"/>
    <cellStyle name="Output 2 3 3 2 2 17 4" xfId="33268"/>
    <cellStyle name="Output 2 3 3 2 2 17 5" xfId="33269"/>
    <cellStyle name="Output 2 3 3 2 2 18" xfId="33270"/>
    <cellStyle name="Output 2 3 3 2 2 18 2" xfId="33271"/>
    <cellStyle name="Output 2 3 3 2 2 18 3" xfId="33272"/>
    <cellStyle name="Output 2 3 3 2 2 18 4" xfId="33273"/>
    <cellStyle name="Output 2 3 3 2 2 18 5" xfId="33274"/>
    <cellStyle name="Output 2 3 3 2 2 19" xfId="33275"/>
    <cellStyle name="Output 2 3 3 2 2 2" xfId="33276"/>
    <cellStyle name="Output 2 3 3 2 2 2 2" xfId="33277"/>
    <cellStyle name="Output 2 3 3 2 2 2 2 2" xfId="33278"/>
    <cellStyle name="Output 2 3 3 2 2 2 2 3" xfId="33279"/>
    <cellStyle name="Output 2 3 3 2 2 2 2 4" xfId="33280"/>
    <cellStyle name="Output 2 3 3 2 2 2 2 5" xfId="33281"/>
    <cellStyle name="Output 2 3 3 2 2 2 2 6" xfId="33282"/>
    <cellStyle name="Output 2 3 3 2 2 2 2 7" xfId="33283"/>
    <cellStyle name="Output 2 3 3 2 2 2 3" xfId="33284"/>
    <cellStyle name="Output 2 3 3 2 2 2 4" xfId="33285"/>
    <cellStyle name="Output 2 3 3 2 2 2 5" xfId="33286"/>
    <cellStyle name="Output 2 3 3 2 2 3" xfId="33287"/>
    <cellStyle name="Output 2 3 3 2 2 3 2" xfId="33288"/>
    <cellStyle name="Output 2 3 3 2 2 3 2 2" xfId="33289"/>
    <cellStyle name="Output 2 3 3 2 2 3 2 3" xfId="33290"/>
    <cellStyle name="Output 2 3 3 2 2 3 2 4" xfId="33291"/>
    <cellStyle name="Output 2 3 3 2 2 3 2 5" xfId="33292"/>
    <cellStyle name="Output 2 3 3 2 2 3 2 6" xfId="33293"/>
    <cellStyle name="Output 2 3 3 2 2 3 2 7" xfId="33294"/>
    <cellStyle name="Output 2 3 3 2 2 3 3" xfId="33295"/>
    <cellStyle name="Output 2 3 3 2 2 3 4" xfId="33296"/>
    <cellStyle name="Output 2 3 3 2 2 3 5" xfId="33297"/>
    <cellStyle name="Output 2 3 3 2 2 4" xfId="33298"/>
    <cellStyle name="Output 2 3 3 2 2 4 2" xfId="33299"/>
    <cellStyle name="Output 2 3 3 2 2 4 2 2" xfId="33300"/>
    <cellStyle name="Output 2 3 3 2 2 4 2 3" xfId="33301"/>
    <cellStyle name="Output 2 3 3 2 2 4 2 4" xfId="33302"/>
    <cellStyle name="Output 2 3 3 2 2 4 2 5" xfId="33303"/>
    <cellStyle name="Output 2 3 3 2 2 4 2 6" xfId="33304"/>
    <cellStyle name="Output 2 3 3 2 2 4 2 7" xfId="33305"/>
    <cellStyle name="Output 2 3 3 2 2 4 3" xfId="33306"/>
    <cellStyle name="Output 2 3 3 2 2 4 4" xfId="33307"/>
    <cellStyle name="Output 2 3 3 2 2 4 5" xfId="33308"/>
    <cellStyle name="Output 2 3 3 2 2 5" xfId="33309"/>
    <cellStyle name="Output 2 3 3 2 2 5 2" xfId="33310"/>
    <cellStyle name="Output 2 3 3 2 2 5 3" xfId="33311"/>
    <cellStyle name="Output 2 3 3 2 2 5 4" xfId="33312"/>
    <cellStyle name="Output 2 3 3 2 2 5 5" xfId="33313"/>
    <cellStyle name="Output 2 3 3 2 2 5 6" xfId="33314"/>
    <cellStyle name="Output 2 3 3 2 2 5 7" xfId="33315"/>
    <cellStyle name="Output 2 3 3 2 2 5 8" xfId="33316"/>
    <cellStyle name="Output 2 3 3 2 2 6" xfId="33317"/>
    <cellStyle name="Output 2 3 3 2 2 6 2" xfId="33318"/>
    <cellStyle name="Output 2 3 3 2 2 6 3" xfId="33319"/>
    <cellStyle name="Output 2 3 3 2 2 6 4" xfId="33320"/>
    <cellStyle name="Output 2 3 3 2 2 6 5" xfId="33321"/>
    <cellStyle name="Output 2 3 3 2 2 6 6" xfId="33322"/>
    <cellStyle name="Output 2 3 3 2 2 6 7" xfId="33323"/>
    <cellStyle name="Output 2 3 3 2 2 7" xfId="33324"/>
    <cellStyle name="Output 2 3 3 2 2 7 2" xfId="33325"/>
    <cellStyle name="Output 2 3 3 2 2 7 3" xfId="33326"/>
    <cellStyle name="Output 2 3 3 2 2 7 4" xfId="33327"/>
    <cellStyle name="Output 2 3 3 2 2 7 5" xfId="33328"/>
    <cellStyle name="Output 2 3 3 2 2 8" xfId="33329"/>
    <cellStyle name="Output 2 3 3 2 2 8 2" xfId="33330"/>
    <cellStyle name="Output 2 3 3 2 2 8 3" xfId="33331"/>
    <cellStyle name="Output 2 3 3 2 2 8 4" xfId="33332"/>
    <cellStyle name="Output 2 3 3 2 2 8 5" xfId="33333"/>
    <cellStyle name="Output 2 3 3 2 2 9" xfId="33334"/>
    <cellStyle name="Output 2 3 3 2 2 9 2" xfId="33335"/>
    <cellStyle name="Output 2 3 3 2 2 9 3" xfId="33336"/>
    <cellStyle name="Output 2 3 3 2 2 9 4" xfId="33337"/>
    <cellStyle name="Output 2 3 3 2 2 9 5" xfId="33338"/>
    <cellStyle name="Output 2 3 3 2 3" xfId="33339"/>
    <cellStyle name="Output 2 3 3 2 3 10" xfId="33340"/>
    <cellStyle name="Output 2 3 3 2 3 2" xfId="33341"/>
    <cellStyle name="Output 2 3 3 2 3 2 2" xfId="33342"/>
    <cellStyle name="Output 2 3 3 2 3 2 2 2" xfId="33343"/>
    <cellStyle name="Output 2 3 3 2 3 2 2 3" xfId="33344"/>
    <cellStyle name="Output 2 3 3 2 3 2 2 4" xfId="33345"/>
    <cellStyle name="Output 2 3 3 2 3 2 2 5" xfId="33346"/>
    <cellStyle name="Output 2 3 3 2 3 2 2 6" xfId="33347"/>
    <cellStyle name="Output 2 3 3 2 3 2 2 7" xfId="33348"/>
    <cellStyle name="Output 2 3 3 2 3 2 3" xfId="33349"/>
    <cellStyle name="Output 2 3 3 2 3 2 4" xfId="33350"/>
    <cellStyle name="Output 2 3 3 2 3 3" xfId="33351"/>
    <cellStyle name="Output 2 3 3 2 3 3 2" xfId="33352"/>
    <cellStyle name="Output 2 3 3 2 3 3 2 2" xfId="33353"/>
    <cellStyle name="Output 2 3 3 2 3 3 2 3" xfId="33354"/>
    <cellStyle name="Output 2 3 3 2 3 3 2 4" xfId="33355"/>
    <cellStyle name="Output 2 3 3 2 3 3 2 5" xfId="33356"/>
    <cellStyle name="Output 2 3 3 2 3 3 2 6" xfId="33357"/>
    <cellStyle name="Output 2 3 3 2 3 3 2 7" xfId="33358"/>
    <cellStyle name="Output 2 3 3 2 3 3 3" xfId="33359"/>
    <cellStyle name="Output 2 3 3 2 3 3 4" xfId="33360"/>
    <cellStyle name="Output 2 3 3 2 3 4" xfId="33361"/>
    <cellStyle name="Output 2 3 3 2 3 4 2" xfId="33362"/>
    <cellStyle name="Output 2 3 3 2 3 4 2 2" xfId="33363"/>
    <cellStyle name="Output 2 3 3 2 3 4 2 3" xfId="33364"/>
    <cellStyle name="Output 2 3 3 2 3 4 2 4" xfId="33365"/>
    <cellStyle name="Output 2 3 3 2 3 4 2 5" xfId="33366"/>
    <cellStyle name="Output 2 3 3 2 3 4 2 6" xfId="33367"/>
    <cellStyle name="Output 2 3 3 2 3 4 2 7" xfId="33368"/>
    <cellStyle name="Output 2 3 3 2 3 4 3" xfId="33369"/>
    <cellStyle name="Output 2 3 3 2 3 4 4" xfId="33370"/>
    <cellStyle name="Output 2 3 3 2 3 5" xfId="33371"/>
    <cellStyle name="Output 2 3 3 2 3 5 2" xfId="33372"/>
    <cellStyle name="Output 2 3 3 2 3 5 3" xfId="33373"/>
    <cellStyle name="Output 2 3 3 2 3 5 4" xfId="33374"/>
    <cellStyle name="Output 2 3 3 2 3 5 5" xfId="33375"/>
    <cellStyle name="Output 2 3 3 2 3 5 6" xfId="33376"/>
    <cellStyle name="Output 2 3 3 2 3 5 7" xfId="33377"/>
    <cellStyle name="Output 2 3 3 2 3 5 8" xfId="33378"/>
    <cellStyle name="Output 2 3 3 2 3 6" xfId="33379"/>
    <cellStyle name="Output 2 3 3 2 3 6 2" xfId="33380"/>
    <cellStyle name="Output 2 3 3 2 3 6 3" xfId="33381"/>
    <cellStyle name="Output 2 3 3 2 3 6 4" xfId="33382"/>
    <cellStyle name="Output 2 3 3 2 3 6 5" xfId="33383"/>
    <cellStyle name="Output 2 3 3 2 3 6 6" xfId="33384"/>
    <cellStyle name="Output 2 3 3 2 3 6 7" xfId="33385"/>
    <cellStyle name="Output 2 3 3 2 3 7" xfId="33386"/>
    <cellStyle name="Output 2 3 3 2 3 8" xfId="33387"/>
    <cellStyle name="Output 2 3 3 2 3 9" xfId="33388"/>
    <cellStyle name="Output 2 3 3 2 4" xfId="33389"/>
    <cellStyle name="Output 2 3 3 2 4 2" xfId="33390"/>
    <cellStyle name="Output 2 3 3 2 4 2 2" xfId="33391"/>
    <cellStyle name="Output 2 3 3 2 4 2 3" xfId="33392"/>
    <cellStyle name="Output 2 3 3 2 4 2 4" xfId="33393"/>
    <cellStyle name="Output 2 3 3 2 4 2 5" xfId="33394"/>
    <cellStyle name="Output 2 3 3 2 4 2 6" xfId="33395"/>
    <cellStyle name="Output 2 3 3 2 4 2 7" xfId="33396"/>
    <cellStyle name="Output 2 3 3 2 4 3" xfId="33397"/>
    <cellStyle name="Output 2 3 3 2 4 4" xfId="33398"/>
    <cellStyle name="Output 2 3 3 2 4 5" xfId="33399"/>
    <cellStyle name="Output 2 3 3 2 5" xfId="33400"/>
    <cellStyle name="Output 2 3 3 2 5 2" xfId="33401"/>
    <cellStyle name="Output 2 3 3 2 5 2 2" xfId="33402"/>
    <cellStyle name="Output 2 3 3 2 5 2 3" xfId="33403"/>
    <cellStyle name="Output 2 3 3 2 5 2 4" xfId="33404"/>
    <cellStyle name="Output 2 3 3 2 5 2 5" xfId="33405"/>
    <cellStyle name="Output 2 3 3 2 5 2 6" xfId="33406"/>
    <cellStyle name="Output 2 3 3 2 5 2 7" xfId="33407"/>
    <cellStyle name="Output 2 3 3 2 5 3" xfId="33408"/>
    <cellStyle name="Output 2 3 3 2 5 4" xfId="33409"/>
    <cellStyle name="Output 2 3 3 2 5 5" xfId="33410"/>
    <cellStyle name="Output 2 3 3 2 6" xfId="33411"/>
    <cellStyle name="Output 2 3 3 2 6 2" xfId="33412"/>
    <cellStyle name="Output 2 3 3 2 6 2 2" xfId="33413"/>
    <cellStyle name="Output 2 3 3 2 6 2 3" xfId="33414"/>
    <cellStyle name="Output 2 3 3 2 6 2 4" xfId="33415"/>
    <cellStyle name="Output 2 3 3 2 6 2 5" xfId="33416"/>
    <cellStyle name="Output 2 3 3 2 6 2 6" xfId="33417"/>
    <cellStyle name="Output 2 3 3 2 6 2 7" xfId="33418"/>
    <cellStyle name="Output 2 3 3 2 6 3" xfId="33419"/>
    <cellStyle name="Output 2 3 3 2 6 4" xfId="33420"/>
    <cellStyle name="Output 2 3 3 2 6 5" xfId="33421"/>
    <cellStyle name="Output 2 3 3 2 7" xfId="33422"/>
    <cellStyle name="Output 2 3 3 2 7 2" xfId="33423"/>
    <cellStyle name="Output 2 3 3 2 7 2 2" xfId="33424"/>
    <cellStyle name="Output 2 3 3 2 7 2 3" xfId="33425"/>
    <cellStyle name="Output 2 3 3 2 7 2 4" xfId="33426"/>
    <cellStyle name="Output 2 3 3 2 7 2 5" xfId="33427"/>
    <cellStyle name="Output 2 3 3 2 7 2 6" xfId="33428"/>
    <cellStyle name="Output 2 3 3 2 7 2 7" xfId="33429"/>
    <cellStyle name="Output 2 3 3 2 7 3" xfId="33430"/>
    <cellStyle name="Output 2 3 3 2 7 4" xfId="33431"/>
    <cellStyle name="Output 2 3 3 2 7 5" xfId="33432"/>
    <cellStyle name="Output 2 3 3 2 8" xfId="33433"/>
    <cellStyle name="Output 2 3 3 2 8 2" xfId="33434"/>
    <cellStyle name="Output 2 3 3 2 8 3" xfId="33435"/>
    <cellStyle name="Output 2 3 3 2 8 4" xfId="33436"/>
    <cellStyle name="Output 2 3 3 2 8 5" xfId="33437"/>
    <cellStyle name="Output 2 3 3 2 8 6" xfId="33438"/>
    <cellStyle name="Output 2 3 3 2 8 7" xfId="33439"/>
    <cellStyle name="Output 2 3 3 2 8 8" xfId="33440"/>
    <cellStyle name="Output 2 3 3 2 9" xfId="33441"/>
    <cellStyle name="Output 2 3 3 2 9 2" xfId="33442"/>
    <cellStyle name="Output 2 3 3 2 9 3" xfId="33443"/>
    <cellStyle name="Output 2 3 3 2 9 4" xfId="33444"/>
    <cellStyle name="Output 2 3 3 2 9 5" xfId="33445"/>
    <cellStyle name="Output 2 3 3 2 9 6" xfId="33446"/>
    <cellStyle name="Output 2 3 3 2 9 7" xfId="33447"/>
    <cellStyle name="Output 2 3 3 3" xfId="33448"/>
    <cellStyle name="Output 2 3 3 3 10" xfId="33449"/>
    <cellStyle name="Output 2 3 3 3 10 2" xfId="33450"/>
    <cellStyle name="Output 2 3 3 3 10 3" xfId="33451"/>
    <cellStyle name="Output 2 3 3 3 10 4" xfId="33452"/>
    <cellStyle name="Output 2 3 3 3 10 5" xfId="33453"/>
    <cellStyle name="Output 2 3 3 3 11" xfId="33454"/>
    <cellStyle name="Output 2 3 3 3 11 2" xfId="33455"/>
    <cellStyle name="Output 2 3 3 3 11 3" xfId="33456"/>
    <cellStyle name="Output 2 3 3 3 11 4" xfId="33457"/>
    <cellStyle name="Output 2 3 3 3 11 5" xfId="33458"/>
    <cellStyle name="Output 2 3 3 3 12" xfId="33459"/>
    <cellStyle name="Output 2 3 3 3 12 2" xfId="33460"/>
    <cellStyle name="Output 2 3 3 3 12 3" xfId="33461"/>
    <cellStyle name="Output 2 3 3 3 12 4" xfId="33462"/>
    <cellStyle name="Output 2 3 3 3 12 5" xfId="33463"/>
    <cellStyle name="Output 2 3 3 3 13" xfId="33464"/>
    <cellStyle name="Output 2 3 3 3 13 2" xfId="33465"/>
    <cellStyle name="Output 2 3 3 3 13 3" xfId="33466"/>
    <cellStyle name="Output 2 3 3 3 13 4" xfId="33467"/>
    <cellStyle name="Output 2 3 3 3 13 5" xfId="33468"/>
    <cellStyle name="Output 2 3 3 3 14" xfId="33469"/>
    <cellStyle name="Output 2 3 3 3 14 2" xfId="33470"/>
    <cellStyle name="Output 2 3 3 3 14 3" xfId="33471"/>
    <cellStyle name="Output 2 3 3 3 14 4" xfId="33472"/>
    <cellStyle name="Output 2 3 3 3 14 5" xfId="33473"/>
    <cellStyle name="Output 2 3 3 3 15" xfId="33474"/>
    <cellStyle name="Output 2 3 3 3 15 2" xfId="33475"/>
    <cellStyle name="Output 2 3 3 3 15 3" xfId="33476"/>
    <cellStyle name="Output 2 3 3 3 15 4" xfId="33477"/>
    <cellStyle name="Output 2 3 3 3 15 5" xfId="33478"/>
    <cellStyle name="Output 2 3 3 3 16" xfId="33479"/>
    <cellStyle name="Output 2 3 3 3 16 2" xfId="33480"/>
    <cellStyle name="Output 2 3 3 3 16 3" xfId="33481"/>
    <cellStyle name="Output 2 3 3 3 16 4" xfId="33482"/>
    <cellStyle name="Output 2 3 3 3 16 5" xfId="33483"/>
    <cellStyle name="Output 2 3 3 3 17" xfId="33484"/>
    <cellStyle name="Output 2 3 3 3 17 2" xfId="33485"/>
    <cellStyle name="Output 2 3 3 3 17 3" xfId="33486"/>
    <cellStyle name="Output 2 3 3 3 17 4" xfId="33487"/>
    <cellStyle name="Output 2 3 3 3 17 5" xfId="33488"/>
    <cellStyle name="Output 2 3 3 3 18" xfId="33489"/>
    <cellStyle name="Output 2 3 3 3 18 2" xfId="33490"/>
    <cellStyle name="Output 2 3 3 3 18 3" xfId="33491"/>
    <cellStyle name="Output 2 3 3 3 18 4" xfId="33492"/>
    <cellStyle name="Output 2 3 3 3 18 5" xfId="33493"/>
    <cellStyle name="Output 2 3 3 3 19" xfId="33494"/>
    <cellStyle name="Output 2 3 3 3 2" xfId="33495"/>
    <cellStyle name="Output 2 3 3 3 2 10" xfId="33496"/>
    <cellStyle name="Output 2 3 3 3 2 10 2" xfId="33497"/>
    <cellStyle name="Output 2 3 3 3 2 10 3" xfId="33498"/>
    <cellStyle name="Output 2 3 3 3 2 10 4" xfId="33499"/>
    <cellStyle name="Output 2 3 3 3 2 10 5" xfId="33500"/>
    <cellStyle name="Output 2 3 3 3 2 11" xfId="33501"/>
    <cellStyle name="Output 2 3 3 3 2 11 2" xfId="33502"/>
    <cellStyle name="Output 2 3 3 3 2 11 3" xfId="33503"/>
    <cellStyle name="Output 2 3 3 3 2 11 4" xfId="33504"/>
    <cellStyle name="Output 2 3 3 3 2 11 5" xfId="33505"/>
    <cellStyle name="Output 2 3 3 3 2 12" xfId="33506"/>
    <cellStyle name="Output 2 3 3 3 2 12 2" xfId="33507"/>
    <cellStyle name="Output 2 3 3 3 2 12 3" xfId="33508"/>
    <cellStyle name="Output 2 3 3 3 2 12 4" xfId="33509"/>
    <cellStyle name="Output 2 3 3 3 2 12 5" xfId="33510"/>
    <cellStyle name="Output 2 3 3 3 2 13" xfId="33511"/>
    <cellStyle name="Output 2 3 3 3 2 13 2" xfId="33512"/>
    <cellStyle name="Output 2 3 3 3 2 13 3" xfId="33513"/>
    <cellStyle name="Output 2 3 3 3 2 13 4" xfId="33514"/>
    <cellStyle name="Output 2 3 3 3 2 13 5" xfId="33515"/>
    <cellStyle name="Output 2 3 3 3 2 14" xfId="33516"/>
    <cellStyle name="Output 2 3 3 3 2 14 2" xfId="33517"/>
    <cellStyle name="Output 2 3 3 3 2 14 3" xfId="33518"/>
    <cellStyle name="Output 2 3 3 3 2 14 4" xfId="33519"/>
    <cellStyle name="Output 2 3 3 3 2 14 5" xfId="33520"/>
    <cellStyle name="Output 2 3 3 3 2 15" xfId="33521"/>
    <cellStyle name="Output 2 3 3 3 2 15 2" xfId="33522"/>
    <cellStyle name="Output 2 3 3 3 2 15 3" xfId="33523"/>
    <cellStyle name="Output 2 3 3 3 2 15 4" xfId="33524"/>
    <cellStyle name="Output 2 3 3 3 2 15 5" xfId="33525"/>
    <cellStyle name="Output 2 3 3 3 2 16" xfId="33526"/>
    <cellStyle name="Output 2 3 3 3 2 16 2" xfId="33527"/>
    <cellStyle name="Output 2 3 3 3 2 16 3" xfId="33528"/>
    <cellStyle name="Output 2 3 3 3 2 16 4" xfId="33529"/>
    <cellStyle name="Output 2 3 3 3 2 16 5" xfId="33530"/>
    <cellStyle name="Output 2 3 3 3 2 17" xfId="33531"/>
    <cellStyle name="Output 2 3 3 3 2 17 2" xfId="33532"/>
    <cellStyle name="Output 2 3 3 3 2 17 3" xfId="33533"/>
    <cellStyle name="Output 2 3 3 3 2 17 4" xfId="33534"/>
    <cellStyle name="Output 2 3 3 3 2 17 5" xfId="33535"/>
    <cellStyle name="Output 2 3 3 3 2 18" xfId="33536"/>
    <cellStyle name="Output 2 3 3 3 2 18 2" xfId="33537"/>
    <cellStyle name="Output 2 3 3 3 2 18 3" xfId="33538"/>
    <cellStyle name="Output 2 3 3 3 2 18 4" xfId="33539"/>
    <cellStyle name="Output 2 3 3 3 2 18 5" xfId="33540"/>
    <cellStyle name="Output 2 3 3 3 2 19" xfId="33541"/>
    <cellStyle name="Output 2 3 3 3 2 2" xfId="33542"/>
    <cellStyle name="Output 2 3 3 3 2 2 2" xfId="33543"/>
    <cellStyle name="Output 2 3 3 3 2 2 2 2" xfId="33544"/>
    <cellStyle name="Output 2 3 3 3 2 2 2 3" xfId="33545"/>
    <cellStyle name="Output 2 3 3 3 2 2 2 4" xfId="33546"/>
    <cellStyle name="Output 2 3 3 3 2 2 2 5" xfId="33547"/>
    <cellStyle name="Output 2 3 3 3 2 2 2 6" xfId="33548"/>
    <cellStyle name="Output 2 3 3 3 2 2 2 7" xfId="33549"/>
    <cellStyle name="Output 2 3 3 3 2 2 3" xfId="33550"/>
    <cellStyle name="Output 2 3 3 3 2 2 4" xfId="33551"/>
    <cellStyle name="Output 2 3 3 3 2 2 5" xfId="33552"/>
    <cellStyle name="Output 2 3 3 3 2 3" xfId="33553"/>
    <cellStyle name="Output 2 3 3 3 2 3 2" xfId="33554"/>
    <cellStyle name="Output 2 3 3 3 2 3 2 2" xfId="33555"/>
    <cellStyle name="Output 2 3 3 3 2 3 2 3" xfId="33556"/>
    <cellStyle name="Output 2 3 3 3 2 3 2 4" xfId="33557"/>
    <cellStyle name="Output 2 3 3 3 2 3 2 5" xfId="33558"/>
    <cellStyle name="Output 2 3 3 3 2 3 2 6" xfId="33559"/>
    <cellStyle name="Output 2 3 3 3 2 3 2 7" xfId="33560"/>
    <cellStyle name="Output 2 3 3 3 2 3 3" xfId="33561"/>
    <cellStyle name="Output 2 3 3 3 2 3 4" xfId="33562"/>
    <cellStyle name="Output 2 3 3 3 2 3 5" xfId="33563"/>
    <cellStyle name="Output 2 3 3 3 2 4" xfId="33564"/>
    <cellStyle name="Output 2 3 3 3 2 4 2" xfId="33565"/>
    <cellStyle name="Output 2 3 3 3 2 4 2 2" xfId="33566"/>
    <cellStyle name="Output 2 3 3 3 2 4 2 3" xfId="33567"/>
    <cellStyle name="Output 2 3 3 3 2 4 2 4" xfId="33568"/>
    <cellStyle name="Output 2 3 3 3 2 4 2 5" xfId="33569"/>
    <cellStyle name="Output 2 3 3 3 2 4 2 6" xfId="33570"/>
    <cellStyle name="Output 2 3 3 3 2 4 2 7" xfId="33571"/>
    <cellStyle name="Output 2 3 3 3 2 4 3" xfId="33572"/>
    <cellStyle name="Output 2 3 3 3 2 4 4" xfId="33573"/>
    <cellStyle name="Output 2 3 3 3 2 4 5" xfId="33574"/>
    <cellStyle name="Output 2 3 3 3 2 5" xfId="33575"/>
    <cellStyle name="Output 2 3 3 3 2 5 2" xfId="33576"/>
    <cellStyle name="Output 2 3 3 3 2 5 3" xfId="33577"/>
    <cellStyle name="Output 2 3 3 3 2 5 4" xfId="33578"/>
    <cellStyle name="Output 2 3 3 3 2 5 5" xfId="33579"/>
    <cellStyle name="Output 2 3 3 3 2 5 6" xfId="33580"/>
    <cellStyle name="Output 2 3 3 3 2 5 7" xfId="33581"/>
    <cellStyle name="Output 2 3 3 3 2 5 8" xfId="33582"/>
    <cellStyle name="Output 2 3 3 3 2 6" xfId="33583"/>
    <cellStyle name="Output 2 3 3 3 2 6 2" xfId="33584"/>
    <cellStyle name="Output 2 3 3 3 2 6 3" xfId="33585"/>
    <cellStyle name="Output 2 3 3 3 2 6 4" xfId="33586"/>
    <cellStyle name="Output 2 3 3 3 2 6 5" xfId="33587"/>
    <cellStyle name="Output 2 3 3 3 2 6 6" xfId="33588"/>
    <cellStyle name="Output 2 3 3 3 2 6 7" xfId="33589"/>
    <cellStyle name="Output 2 3 3 3 2 7" xfId="33590"/>
    <cellStyle name="Output 2 3 3 3 2 7 2" xfId="33591"/>
    <cellStyle name="Output 2 3 3 3 2 7 3" xfId="33592"/>
    <cellStyle name="Output 2 3 3 3 2 7 4" xfId="33593"/>
    <cellStyle name="Output 2 3 3 3 2 7 5" xfId="33594"/>
    <cellStyle name="Output 2 3 3 3 2 8" xfId="33595"/>
    <cellStyle name="Output 2 3 3 3 2 8 2" xfId="33596"/>
    <cellStyle name="Output 2 3 3 3 2 8 3" xfId="33597"/>
    <cellStyle name="Output 2 3 3 3 2 8 4" xfId="33598"/>
    <cellStyle name="Output 2 3 3 3 2 8 5" xfId="33599"/>
    <cellStyle name="Output 2 3 3 3 2 9" xfId="33600"/>
    <cellStyle name="Output 2 3 3 3 2 9 2" xfId="33601"/>
    <cellStyle name="Output 2 3 3 3 2 9 3" xfId="33602"/>
    <cellStyle name="Output 2 3 3 3 2 9 4" xfId="33603"/>
    <cellStyle name="Output 2 3 3 3 2 9 5" xfId="33604"/>
    <cellStyle name="Output 2 3 3 3 3" xfId="33605"/>
    <cellStyle name="Output 2 3 3 3 3 10" xfId="33606"/>
    <cellStyle name="Output 2 3 3 3 3 2" xfId="33607"/>
    <cellStyle name="Output 2 3 3 3 3 2 2" xfId="33608"/>
    <cellStyle name="Output 2 3 3 3 3 2 2 2" xfId="33609"/>
    <cellStyle name="Output 2 3 3 3 3 2 2 3" xfId="33610"/>
    <cellStyle name="Output 2 3 3 3 3 2 2 4" xfId="33611"/>
    <cellStyle name="Output 2 3 3 3 3 2 2 5" xfId="33612"/>
    <cellStyle name="Output 2 3 3 3 3 2 2 6" xfId="33613"/>
    <cellStyle name="Output 2 3 3 3 3 2 2 7" xfId="33614"/>
    <cellStyle name="Output 2 3 3 3 3 2 3" xfId="33615"/>
    <cellStyle name="Output 2 3 3 3 3 2 4" xfId="33616"/>
    <cellStyle name="Output 2 3 3 3 3 3" xfId="33617"/>
    <cellStyle name="Output 2 3 3 3 3 3 2" xfId="33618"/>
    <cellStyle name="Output 2 3 3 3 3 3 2 2" xfId="33619"/>
    <cellStyle name="Output 2 3 3 3 3 3 2 3" xfId="33620"/>
    <cellStyle name="Output 2 3 3 3 3 3 2 4" xfId="33621"/>
    <cellStyle name="Output 2 3 3 3 3 3 2 5" xfId="33622"/>
    <cellStyle name="Output 2 3 3 3 3 3 2 6" xfId="33623"/>
    <cellStyle name="Output 2 3 3 3 3 3 2 7" xfId="33624"/>
    <cellStyle name="Output 2 3 3 3 3 3 3" xfId="33625"/>
    <cellStyle name="Output 2 3 3 3 3 3 4" xfId="33626"/>
    <cellStyle name="Output 2 3 3 3 3 4" xfId="33627"/>
    <cellStyle name="Output 2 3 3 3 3 4 2" xfId="33628"/>
    <cellStyle name="Output 2 3 3 3 3 4 2 2" xfId="33629"/>
    <cellStyle name="Output 2 3 3 3 3 4 2 3" xfId="33630"/>
    <cellStyle name="Output 2 3 3 3 3 4 2 4" xfId="33631"/>
    <cellStyle name="Output 2 3 3 3 3 4 2 5" xfId="33632"/>
    <cellStyle name="Output 2 3 3 3 3 4 2 6" xfId="33633"/>
    <cellStyle name="Output 2 3 3 3 3 4 2 7" xfId="33634"/>
    <cellStyle name="Output 2 3 3 3 3 4 3" xfId="33635"/>
    <cellStyle name="Output 2 3 3 3 3 4 4" xfId="33636"/>
    <cellStyle name="Output 2 3 3 3 3 5" xfId="33637"/>
    <cellStyle name="Output 2 3 3 3 3 5 2" xfId="33638"/>
    <cellStyle name="Output 2 3 3 3 3 5 3" xfId="33639"/>
    <cellStyle name="Output 2 3 3 3 3 5 4" xfId="33640"/>
    <cellStyle name="Output 2 3 3 3 3 5 5" xfId="33641"/>
    <cellStyle name="Output 2 3 3 3 3 5 6" xfId="33642"/>
    <cellStyle name="Output 2 3 3 3 3 5 7" xfId="33643"/>
    <cellStyle name="Output 2 3 3 3 3 5 8" xfId="33644"/>
    <cellStyle name="Output 2 3 3 3 3 6" xfId="33645"/>
    <cellStyle name="Output 2 3 3 3 3 6 2" xfId="33646"/>
    <cellStyle name="Output 2 3 3 3 3 6 3" xfId="33647"/>
    <cellStyle name="Output 2 3 3 3 3 6 4" xfId="33648"/>
    <cellStyle name="Output 2 3 3 3 3 6 5" xfId="33649"/>
    <cellStyle name="Output 2 3 3 3 3 6 6" xfId="33650"/>
    <cellStyle name="Output 2 3 3 3 3 6 7" xfId="33651"/>
    <cellStyle name="Output 2 3 3 3 3 7" xfId="33652"/>
    <cellStyle name="Output 2 3 3 3 3 8" xfId="33653"/>
    <cellStyle name="Output 2 3 3 3 3 9" xfId="33654"/>
    <cellStyle name="Output 2 3 3 3 4" xfId="33655"/>
    <cellStyle name="Output 2 3 3 3 4 2" xfId="33656"/>
    <cellStyle name="Output 2 3 3 3 4 2 2" xfId="33657"/>
    <cellStyle name="Output 2 3 3 3 4 2 3" xfId="33658"/>
    <cellStyle name="Output 2 3 3 3 4 2 4" xfId="33659"/>
    <cellStyle name="Output 2 3 3 3 4 2 5" xfId="33660"/>
    <cellStyle name="Output 2 3 3 3 4 2 6" xfId="33661"/>
    <cellStyle name="Output 2 3 3 3 4 2 7" xfId="33662"/>
    <cellStyle name="Output 2 3 3 3 4 3" xfId="33663"/>
    <cellStyle name="Output 2 3 3 3 4 4" xfId="33664"/>
    <cellStyle name="Output 2 3 3 3 4 5" xfId="33665"/>
    <cellStyle name="Output 2 3 3 3 5" xfId="33666"/>
    <cellStyle name="Output 2 3 3 3 5 2" xfId="33667"/>
    <cellStyle name="Output 2 3 3 3 5 2 2" xfId="33668"/>
    <cellStyle name="Output 2 3 3 3 5 2 3" xfId="33669"/>
    <cellStyle name="Output 2 3 3 3 5 2 4" xfId="33670"/>
    <cellStyle name="Output 2 3 3 3 5 2 5" xfId="33671"/>
    <cellStyle name="Output 2 3 3 3 5 2 6" xfId="33672"/>
    <cellStyle name="Output 2 3 3 3 5 2 7" xfId="33673"/>
    <cellStyle name="Output 2 3 3 3 5 3" xfId="33674"/>
    <cellStyle name="Output 2 3 3 3 5 4" xfId="33675"/>
    <cellStyle name="Output 2 3 3 3 5 5" xfId="33676"/>
    <cellStyle name="Output 2 3 3 3 6" xfId="33677"/>
    <cellStyle name="Output 2 3 3 3 6 2" xfId="33678"/>
    <cellStyle name="Output 2 3 3 3 6 2 2" xfId="33679"/>
    <cellStyle name="Output 2 3 3 3 6 2 3" xfId="33680"/>
    <cellStyle name="Output 2 3 3 3 6 2 4" xfId="33681"/>
    <cellStyle name="Output 2 3 3 3 6 2 5" xfId="33682"/>
    <cellStyle name="Output 2 3 3 3 6 2 6" xfId="33683"/>
    <cellStyle name="Output 2 3 3 3 6 2 7" xfId="33684"/>
    <cellStyle name="Output 2 3 3 3 6 3" xfId="33685"/>
    <cellStyle name="Output 2 3 3 3 6 4" xfId="33686"/>
    <cellStyle name="Output 2 3 3 3 6 5" xfId="33687"/>
    <cellStyle name="Output 2 3 3 3 7" xfId="33688"/>
    <cellStyle name="Output 2 3 3 3 7 2" xfId="33689"/>
    <cellStyle name="Output 2 3 3 3 7 2 2" xfId="33690"/>
    <cellStyle name="Output 2 3 3 3 7 2 3" xfId="33691"/>
    <cellStyle name="Output 2 3 3 3 7 2 4" xfId="33692"/>
    <cellStyle name="Output 2 3 3 3 7 2 5" xfId="33693"/>
    <cellStyle name="Output 2 3 3 3 7 2 6" xfId="33694"/>
    <cellStyle name="Output 2 3 3 3 7 2 7" xfId="33695"/>
    <cellStyle name="Output 2 3 3 3 7 3" xfId="33696"/>
    <cellStyle name="Output 2 3 3 3 7 4" xfId="33697"/>
    <cellStyle name="Output 2 3 3 3 7 5" xfId="33698"/>
    <cellStyle name="Output 2 3 3 3 8" xfId="33699"/>
    <cellStyle name="Output 2 3 3 3 8 2" xfId="33700"/>
    <cellStyle name="Output 2 3 3 3 8 3" xfId="33701"/>
    <cellStyle name="Output 2 3 3 3 8 4" xfId="33702"/>
    <cellStyle name="Output 2 3 3 3 8 5" xfId="33703"/>
    <cellStyle name="Output 2 3 3 3 8 6" xfId="33704"/>
    <cellStyle name="Output 2 3 3 3 8 7" xfId="33705"/>
    <cellStyle name="Output 2 3 3 3 8 8" xfId="33706"/>
    <cellStyle name="Output 2 3 3 3 9" xfId="33707"/>
    <cellStyle name="Output 2 3 3 3 9 2" xfId="33708"/>
    <cellStyle name="Output 2 3 3 3 9 3" xfId="33709"/>
    <cellStyle name="Output 2 3 3 3 9 4" xfId="33710"/>
    <cellStyle name="Output 2 3 3 3 9 5" xfId="33711"/>
    <cellStyle name="Output 2 3 3 3 9 6" xfId="33712"/>
    <cellStyle name="Output 2 3 3 3 9 7" xfId="33713"/>
    <cellStyle name="Output 2 3 3 4" xfId="33714"/>
    <cellStyle name="Output 2 3 3 4 10" xfId="33715"/>
    <cellStyle name="Output 2 3 3 4 10 2" xfId="33716"/>
    <cellStyle name="Output 2 3 3 4 10 3" xfId="33717"/>
    <cellStyle name="Output 2 3 3 4 10 4" xfId="33718"/>
    <cellStyle name="Output 2 3 3 4 10 5" xfId="33719"/>
    <cellStyle name="Output 2 3 3 4 11" xfId="33720"/>
    <cellStyle name="Output 2 3 3 4 11 2" xfId="33721"/>
    <cellStyle name="Output 2 3 3 4 11 3" xfId="33722"/>
    <cellStyle name="Output 2 3 3 4 11 4" xfId="33723"/>
    <cellStyle name="Output 2 3 3 4 11 5" xfId="33724"/>
    <cellStyle name="Output 2 3 3 4 12" xfId="33725"/>
    <cellStyle name="Output 2 3 3 4 12 2" xfId="33726"/>
    <cellStyle name="Output 2 3 3 4 12 3" xfId="33727"/>
    <cellStyle name="Output 2 3 3 4 12 4" xfId="33728"/>
    <cellStyle name="Output 2 3 3 4 12 5" xfId="33729"/>
    <cellStyle name="Output 2 3 3 4 13" xfId="33730"/>
    <cellStyle name="Output 2 3 3 4 13 2" xfId="33731"/>
    <cellStyle name="Output 2 3 3 4 13 3" xfId="33732"/>
    <cellStyle name="Output 2 3 3 4 13 4" xfId="33733"/>
    <cellStyle name="Output 2 3 3 4 13 5" xfId="33734"/>
    <cellStyle name="Output 2 3 3 4 14" xfId="33735"/>
    <cellStyle name="Output 2 3 3 4 14 2" xfId="33736"/>
    <cellStyle name="Output 2 3 3 4 14 3" xfId="33737"/>
    <cellStyle name="Output 2 3 3 4 14 4" xfId="33738"/>
    <cellStyle name="Output 2 3 3 4 14 5" xfId="33739"/>
    <cellStyle name="Output 2 3 3 4 15" xfId="33740"/>
    <cellStyle name="Output 2 3 3 4 15 2" xfId="33741"/>
    <cellStyle name="Output 2 3 3 4 15 3" xfId="33742"/>
    <cellStyle name="Output 2 3 3 4 15 4" xfId="33743"/>
    <cellStyle name="Output 2 3 3 4 15 5" xfId="33744"/>
    <cellStyle name="Output 2 3 3 4 16" xfId="33745"/>
    <cellStyle name="Output 2 3 3 4 16 2" xfId="33746"/>
    <cellStyle name="Output 2 3 3 4 16 3" xfId="33747"/>
    <cellStyle name="Output 2 3 3 4 16 4" xfId="33748"/>
    <cellStyle name="Output 2 3 3 4 16 5" xfId="33749"/>
    <cellStyle name="Output 2 3 3 4 17" xfId="33750"/>
    <cellStyle name="Output 2 3 3 4 17 2" xfId="33751"/>
    <cellStyle name="Output 2 3 3 4 17 3" xfId="33752"/>
    <cellStyle name="Output 2 3 3 4 17 4" xfId="33753"/>
    <cellStyle name="Output 2 3 3 4 17 5" xfId="33754"/>
    <cellStyle name="Output 2 3 3 4 18" xfId="33755"/>
    <cellStyle name="Output 2 3 3 4 18 2" xfId="33756"/>
    <cellStyle name="Output 2 3 3 4 18 3" xfId="33757"/>
    <cellStyle name="Output 2 3 3 4 18 4" xfId="33758"/>
    <cellStyle name="Output 2 3 3 4 18 5" xfId="33759"/>
    <cellStyle name="Output 2 3 3 4 19" xfId="33760"/>
    <cellStyle name="Output 2 3 3 4 2" xfId="33761"/>
    <cellStyle name="Output 2 3 3 4 2 2" xfId="33762"/>
    <cellStyle name="Output 2 3 3 4 2 2 2" xfId="33763"/>
    <cellStyle name="Output 2 3 3 4 2 2 3" xfId="33764"/>
    <cellStyle name="Output 2 3 3 4 2 2 4" xfId="33765"/>
    <cellStyle name="Output 2 3 3 4 2 2 5" xfId="33766"/>
    <cellStyle name="Output 2 3 3 4 2 2 6" xfId="33767"/>
    <cellStyle name="Output 2 3 3 4 2 2 7" xfId="33768"/>
    <cellStyle name="Output 2 3 3 4 2 3" xfId="33769"/>
    <cellStyle name="Output 2 3 3 4 2 4" xfId="33770"/>
    <cellStyle name="Output 2 3 3 4 2 5" xfId="33771"/>
    <cellStyle name="Output 2 3 3 4 3" xfId="33772"/>
    <cellStyle name="Output 2 3 3 4 3 2" xfId="33773"/>
    <cellStyle name="Output 2 3 3 4 3 2 2" xfId="33774"/>
    <cellStyle name="Output 2 3 3 4 3 2 3" xfId="33775"/>
    <cellStyle name="Output 2 3 3 4 3 2 4" xfId="33776"/>
    <cellStyle name="Output 2 3 3 4 3 2 5" xfId="33777"/>
    <cellStyle name="Output 2 3 3 4 3 2 6" xfId="33778"/>
    <cellStyle name="Output 2 3 3 4 3 2 7" xfId="33779"/>
    <cellStyle name="Output 2 3 3 4 3 3" xfId="33780"/>
    <cellStyle name="Output 2 3 3 4 3 4" xfId="33781"/>
    <cellStyle name="Output 2 3 3 4 3 5" xfId="33782"/>
    <cellStyle name="Output 2 3 3 4 4" xfId="33783"/>
    <cellStyle name="Output 2 3 3 4 4 2" xfId="33784"/>
    <cellStyle name="Output 2 3 3 4 4 2 2" xfId="33785"/>
    <cellStyle name="Output 2 3 3 4 4 2 3" xfId="33786"/>
    <cellStyle name="Output 2 3 3 4 4 2 4" xfId="33787"/>
    <cellStyle name="Output 2 3 3 4 4 2 5" xfId="33788"/>
    <cellStyle name="Output 2 3 3 4 4 2 6" xfId="33789"/>
    <cellStyle name="Output 2 3 3 4 4 2 7" xfId="33790"/>
    <cellStyle name="Output 2 3 3 4 4 3" xfId="33791"/>
    <cellStyle name="Output 2 3 3 4 4 4" xfId="33792"/>
    <cellStyle name="Output 2 3 3 4 4 5" xfId="33793"/>
    <cellStyle name="Output 2 3 3 4 5" xfId="33794"/>
    <cellStyle name="Output 2 3 3 4 5 2" xfId="33795"/>
    <cellStyle name="Output 2 3 3 4 5 3" xfId="33796"/>
    <cellStyle name="Output 2 3 3 4 5 4" xfId="33797"/>
    <cellStyle name="Output 2 3 3 4 5 5" xfId="33798"/>
    <cellStyle name="Output 2 3 3 4 5 6" xfId="33799"/>
    <cellStyle name="Output 2 3 3 4 5 7" xfId="33800"/>
    <cellStyle name="Output 2 3 3 4 5 8" xfId="33801"/>
    <cellStyle name="Output 2 3 3 4 6" xfId="33802"/>
    <cellStyle name="Output 2 3 3 4 6 2" xfId="33803"/>
    <cellStyle name="Output 2 3 3 4 6 3" xfId="33804"/>
    <cellStyle name="Output 2 3 3 4 6 4" xfId="33805"/>
    <cellStyle name="Output 2 3 3 4 6 5" xfId="33806"/>
    <cellStyle name="Output 2 3 3 4 6 6" xfId="33807"/>
    <cellStyle name="Output 2 3 3 4 6 7" xfId="33808"/>
    <cellStyle name="Output 2 3 3 4 7" xfId="33809"/>
    <cellStyle name="Output 2 3 3 4 7 2" xfId="33810"/>
    <cellStyle name="Output 2 3 3 4 7 3" xfId="33811"/>
    <cellStyle name="Output 2 3 3 4 7 4" xfId="33812"/>
    <cellStyle name="Output 2 3 3 4 7 5" xfId="33813"/>
    <cellStyle name="Output 2 3 3 4 8" xfId="33814"/>
    <cellStyle name="Output 2 3 3 4 8 2" xfId="33815"/>
    <cellStyle name="Output 2 3 3 4 8 3" xfId="33816"/>
    <cellStyle name="Output 2 3 3 4 8 4" xfId="33817"/>
    <cellStyle name="Output 2 3 3 4 8 5" xfId="33818"/>
    <cellStyle name="Output 2 3 3 4 9" xfId="33819"/>
    <cellStyle name="Output 2 3 3 4 9 2" xfId="33820"/>
    <cellStyle name="Output 2 3 3 4 9 3" xfId="33821"/>
    <cellStyle name="Output 2 3 3 4 9 4" xfId="33822"/>
    <cellStyle name="Output 2 3 3 4 9 5" xfId="33823"/>
    <cellStyle name="Output 2 3 3 5" xfId="33824"/>
    <cellStyle name="Output 2 3 3 5 10" xfId="33825"/>
    <cellStyle name="Output 2 3 3 5 2" xfId="33826"/>
    <cellStyle name="Output 2 3 3 5 2 2" xfId="33827"/>
    <cellStyle name="Output 2 3 3 5 2 2 2" xfId="33828"/>
    <cellStyle name="Output 2 3 3 5 2 2 3" xfId="33829"/>
    <cellStyle name="Output 2 3 3 5 2 2 4" xfId="33830"/>
    <cellStyle name="Output 2 3 3 5 2 2 5" xfId="33831"/>
    <cellStyle name="Output 2 3 3 5 2 2 6" xfId="33832"/>
    <cellStyle name="Output 2 3 3 5 2 2 7" xfId="33833"/>
    <cellStyle name="Output 2 3 3 5 2 3" xfId="33834"/>
    <cellStyle name="Output 2 3 3 5 2 4" xfId="33835"/>
    <cellStyle name="Output 2 3 3 5 3" xfId="33836"/>
    <cellStyle name="Output 2 3 3 5 3 2" xfId="33837"/>
    <cellStyle name="Output 2 3 3 5 3 2 2" xfId="33838"/>
    <cellStyle name="Output 2 3 3 5 3 2 3" xfId="33839"/>
    <cellStyle name="Output 2 3 3 5 3 2 4" xfId="33840"/>
    <cellStyle name="Output 2 3 3 5 3 2 5" xfId="33841"/>
    <cellStyle name="Output 2 3 3 5 3 2 6" xfId="33842"/>
    <cellStyle name="Output 2 3 3 5 3 2 7" xfId="33843"/>
    <cellStyle name="Output 2 3 3 5 3 3" xfId="33844"/>
    <cellStyle name="Output 2 3 3 5 3 4" xfId="33845"/>
    <cellStyle name="Output 2 3 3 5 4" xfId="33846"/>
    <cellStyle name="Output 2 3 3 5 4 2" xfId="33847"/>
    <cellStyle name="Output 2 3 3 5 4 2 2" xfId="33848"/>
    <cellStyle name="Output 2 3 3 5 4 2 3" xfId="33849"/>
    <cellStyle name="Output 2 3 3 5 4 2 4" xfId="33850"/>
    <cellStyle name="Output 2 3 3 5 4 2 5" xfId="33851"/>
    <cellStyle name="Output 2 3 3 5 4 2 6" xfId="33852"/>
    <cellStyle name="Output 2 3 3 5 4 2 7" xfId="33853"/>
    <cellStyle name="Output 2 3 3 5 4 3" xfId="33854"/>
    <cellStyle name="Output 2 3 3 5 4 4" xfId="33855"/>
    <cellStyle name="Output 2 3 3 5 5" xfId="33856"/>
    <cellStyle name="Output 2 3 3 5 5 2" xfId="33857"/>
    <cellStyle name="Output 2 3 3 5 5 3" xfId="33858"/>
    <cellStyle name="Output 2 3 3 5 5 4" xfId="33859"/>
    <cellStyle name="Output 2 3 3 5 5 5" xfId="33860"/>
    <cellStyle name="Output 2 3 3 5 5 6" xfId="33861"/>
    <cellStyle name="Output 2 3 3 5 5 7" xfId="33862"/>
    <cellStyle name="Output 2 3 3 5 5 8" xfId="33863"/>
    <cellStyle name="Output 2 3 3 5 6" xfId="33864"/>
    <cellStyle name="Output 2 3 3 5 6 2" xfId="33865"/>
    <cellStyle name="Output 2 3 3 5 6 3" xfId="33866"/>
    <cellStyle name="Output 2 3 3 5 6 4" xfId="33867"/>
    <cellStyle name="Output 2 3 3 5 6 5" xfId="33868"/>
    <cellStyle name="Output 2 3 3 5 6 6" xfId="33869"/>
    <cellStyle name="Output 2 3 3 5 6 7" xfId="33870"/>
    <cellStyle name="Output 2 3 3 5 7" xfId="33871"/>
    <cellStyle name="Output 2 3 3 5 8" xfId="33872"/>
    <cellStyle name="Output 2 3 3 5 9" xfId="33873"/>
    <cellStyle name="Output 2 3 3 6" xfId="33874"/>
    <cellStyle name="Output 2 3 3 6 2" xfId="33875"/>
    <cellStyle name="Output 2 3 3 6 2 2" xfId="33876"/>
    <cellStyle name="Output 2 3 3 6 2 3" xfId="33877"/>
    <cellStyle name="Output 2 3 3 6 2 4" xfId="33878"/>
    <cellStyle name="Output 2 3 3 6 2 5" xfId="33879"/>
    <cellStyle name="Output 2 3 3 6 2 6" xfId="33880"/>
    <cellStyle name="Output 2 3 3 6 2 7" xfId="33881"/>
    <cellStyle name="Output 2 3 3 6 3" xfId="33882"/>
    <cellStyle name="Output 2 3 3 6 4" xfId="33883"/>
    <cellStyle name="Output 2 3 3 6 5" xfId="33884"/>
    <cellStyle name="Output 2 3 3 7" xfId="33885"/>
    <cellStyle name="Output 2 3 3 7 2" xfId="33886"/>
    <cellStyle name="Output 2 3 3 7 2 2" xfId="33887"/>
    <cellStyle name="Output 2 3 3 7 2 3" xfId="33888"/>
    <cellStyle name="Output 2 3 3 7 2 4" xfId="33889"/>
    <cellStyle name="Output 2 3 3 7 2 5" xfId="33890"/>
    <cellStyle name="Output 2 3 3 7 2 6" xfId="33891"/>
    <cellStyle name="Output 2 3 3 7 2 7" xfId="33892"/>
    <cellStyle name="Output 2 3 3 7 3" xfId="33893"/>
    <cellStyle name="Output 2 3 3 7 4" xfId="33894"/>
    <cellStyle name="Output 2 3 3 7 5" xfId="33895"/>
    <cellStyle name="Output 2 3 3 8" xfId="33896"/>
    <cellStyle name="Output 2 3 3 8 2" xfId="33897"/>
    <cellStyle name="Output 2 3 3 8 2 2" xfId="33898"/>
    <cellStyle name="Output 2 3 3 8 2 3" xfId="33899"/>
    <cellStyle name="Output 2 3 3 8 2 4" xfId="33900"/>
    <cellStyle name="Output 2 3 3 8 2 5" xfId="33901"/>
    <cellStyle name="Output 2 3 3 8 2 6" xfId="33902"/>
    <cellStyle name="Output 2 3 3 8 2 7" xfId="33903"/>
    <cellStyle name="Output 2 3 3 8 3" xfId="33904"/>
    <cellStyle name="Output 2 3 3 8 4" xfId="33905"/>
    <cellStyle name="Output 2 3 3 8 5" xfId="33906"/>
    <cellStyle name="Output 2 3 3 9" xfId="33907"/>
    <cellStyle name="Output 2 3 3 9 2" xfId="33908"/>
    <cellStyle name="Output 2 3 3 9 2 2" xfId="33909"/>
    <cellStyle name="Output 2 3 3 9 2 3" xfId="33910"/>
    <cellStyle name="Output 2 3 3 9 2 4" xfId="33911"/>
    <cellStyle name="Output 2 3 3 9 2 5" xfId="33912"/>
    <cellStyle name="Output 2 3 3 9 2 6" xfId="33913"/>
    <cellStyle name="Output 2 3 3 9 2 7" xfId="33914"/>
    <cellStyle name="Output 2 3 3 9 3" xfId="33915"/>
    <cellStyle name="Output 2 3 3 9 4" xfId="33916"/>
    <cellStyle name="Output 2 3 3 9 5" xfId="33917"/>
    <cellStyle name="Output 2 3 4" xfId="33918"/>
    <cellStyle name="Output 2 3 4 10" xfId="33919"/>
    <cellStyle name="Output 2 3 4 10 2" xfId="33920"/>
    <cellStyle name="Output 2 3 4 10 3" xfId="33921"/>
    <cellStyle name="Output 2 3 4 10 4" xfId="33922"/>
    <cellStyle name="Output 2 3 4 10 5" xfId="33923"/>
    <cellStyle name="Output 2 3 4 11" xfId="33924"/>
    <cellStyle name="Output 2 3 4 11 2" xfId="33925"/>
    <cellStyle name="Output 2 3 4 11 3" xfId="33926"/>
    <cellStyle name="Output 2 3 4 11 4" xfId="33927"/>
    <cellStyle name="Output 2 3 4 11 5" xfId="33928"/>
    <cellStyle name="Output 2 3 4 12" xfId="33929"/>
    <cellStyle name="Output 2 3 4 12 2" xfId="33930"/>
    <cellStyle name="Output 2 3 4 12 3" xfId="33931"/>
    <cellStyle name="Output 2 3 4 12 4" xfId="33932"/>
    <cellStyle name="Output 2 3 4 12 5" xfId="33933"/>
    <cellStyle name="Output 2 3 4 13" xfId="33934"/>
    <cellStyle name="Output 2 3 4 13 2" xfId="33935"/>
    <cellStyle name="Output 2 3 4 13 3" xfId="33936"/>
    <cellStyle name="Output 2 3 4 13 4" xfId="33937"/>
    <cellStyle name="Output 2 3 4 13 5" xfId="33938"/>
    <cellStyle name="Output 2 3 4 14" xfId="33939"/>
    <cellStyle name="Output 2 3 4 14 2" xfId="33940"/>
    <cellStyle name="Output 2 3 4 14 3" xfId="33941"/>
    <cellStyle name="Output 2 3 4 14 4" xfId="33942"/>
    <cellStyle name="Output 2 3 4 14 5" xfId="33943"/>
    <cellStyle name="Output 2 3 4 15" xfId="33944"/>
    <cellStyle name="Output 2 3 4 15 2" xfId="33945"/>
    <cellStyle name="Output 2 3 4 15 3" xfId="33946"/>
    <cellStyle name="Output 2 3 4 15 4" xfId="33947"/>
    <cellStyle name="Output 2 3 4 15 5" xfId="33948"/>
    <cellStyle name="Output 2 3 4 16" xfId="33949"/>
    <cellStyle name="Output 2 3 4 16 2" xfId="33950"/>
    <cellStyle name="Output 2 3 4 16 3" xfId="33951"/>
    <cellStyle name="Output 2 3 4 16 4" xfId="33952"/>
    <cellStyle name="Output 2 3 4 16 5" xfId="33953"/>
    <cellStyle name="Output 2 3 4 17" xfId="33954"/>
    <cellStyle name="Output 2 3 4 17 2" xfId="33955"/>
    <cellStyle name="Output 2 3 4 17 3" xfId="33956"/>
    <cellStyle name="Output 2 3 4 17 4" xfId="33957"/>
    <cellStyle name="Output 2 3 4 17 5" xfId="33958"/>
    <cellStyle name="Output 2 3 4 18" xfId="33959"/>
    <cellStyle name="Output 2 3 4 18 2" xfId="33960"/>
    <cellStyle name="Output 2 3 4 18 3" xfId="33961"/>
    <cellStyle name="Output 2 3 4 18 4" xfId="33962"/>
    <cellStyle name="Output 2 3 4 18 5" xfId="33963"/>
    <cellStyle name="Output 2 3 4 19" xfId="33964"/>
    <cellStyle name="Output 2 3 4 2" xfId="33965"/>
    <cellStyle name="Output 2 3 4 2 10" xfId="33966"/>
    <cellStyle name="Output 2 3 4 2 10 2" xfId="33967"/>
    <cellStyle name="Output 2 3 4 2 10 3" xfId="33968"/>
    <cellStyle name="Output 2 3 4 2 10 4" xfId="33969"/>
    <cellStyle name="Output 2 3 4 2 10 5" xfId="33970"/>
    <cellStyle name="Output 2 3 4 2 11" xfId="33971"/>
    <cellStyle name="Output 2 3 4 2 11 2" xfId="33972"/>
    <cellStyle name="Output 2 3 4 2 11 3" xfId="33973"/>
    <cellStyle name="Output 2 3 4 2 11 4" xfId="33974"/>
    <cellStyle name="Output 2 3 4 2 11 5" xfId="33975"/>
    <cellStyle name="Output 2 3 4 2 12" xfId="33976"/>
    <cellStyle name="Output 2 3 4 2 12 2" xfId="33977"/>
    <cellStyle name="Output 2 3 4 2 12 3" xfId="33978"/>
    <cellStyle name="Output 2 3 4 2 12 4" xfId="33979"/>
    <cellStyle name="Output 2 3 4 2 12 5" xfId="33980"/>
    <cellStyle name="Output 2 3 4 2 13" xfId="33981"/>
    <cellStyle name="Output 2 3 4 2 13 2" xfId="33982"/>
    <cellStyle name="Output 2 3 4 2 13 3" xfId="33983"/>
    <cellStyle name="Output 2 3 4 2 13 4" xfId="33984"/>
    <cellStyle name="Output 2 3 4 2 13 5" xfId="33985"/>
    <cellStyle name="Output 2 3 4 2 14" xfId="33986"/>
    <cellStyle name="Output 2 3 4 2 14 2" xfId="33987"/>
    <cellStyle name="Output 2 3 4 2 14 3" xfId="33988"/>
    <cellStyle name="Output 2 3 4 2 14 4" xfId="33989"/>
    <cellStyle name="Output 2 3 4 2 14 5" xfId="33990"/>
    <cellStyle name="Output 2 3 4 2 15" xfId="33991"/>
    <cellStyle name="Output 2 3 4 2 15 2" xfId="33992"/>
    <cellStyle name="Output 2 3 4 2 15 3" xfId="33993"/>
    <cellStyle name="Output 2 3 4 2 15 4" xfId="33994"/>
    <cellStyle name="Output 2 3 4 2 15 5" xfId="33995"/>
    <cellStyle name="Output 2 3 4 2 16" xfId="33996"/>
    <cellStyle name="Output 2 3 4 2 16 2" xfId="33997"/>
    <cellStyle name="Output 2 3 4 2 16 3" xfId="33998"/>
    <cellStyle name="Output 2 3 4 2 16 4" xfId="33999"/>
    <cellStyle name="Output 2 3 4 2 16 5" xfId="34000"/>
    <cellStyle name="Output 2 3 4 2 17" xfId="34001"/>
    <cellStyle name="Output 2 3 4 2 17 2" xfId="34002"/>
    <cellStyle name="Output 2 3 4 2 17 3" xfId="34003"/>
    <cellStyle name="Output 2 3 4 2 17 4" xfId="34004"/>
    <cellStyle name="Output 2 3 4 2 17 5" xfId="34005"/>
    <cellStyle name="Output 2 3 4 2 18" xfId="34006"/>
    <cellStyle name="Output 2 3 4 2 18 2" xfId="34007"/>
    <cellStyle name="Output 2 3 4 2 18 3" xfId="34008"/>
    <cellStyle name="Output 2 3 4 2 18 4" xfId="34009"/>
    <cellStyle name="Output 2 3 4 2 18 5" xfId="34010"/>
    <cellStyle name="Output 2 3 4 2 19" xfId="34011"/>
    <cellStyle name="Output 2 3 4 2 2" xfId="34012"/>
    <cellStyle name="Output 2 3 4 2 2 2" xfId="34013"/>
    <cellStyle name="Output 2 3 4 2 2 2 2" xfId="34014"/>
    <cellStyle name="Output 2 3 4 2 2 2 3" xfId="34015"/>
    <cellStyle name="Output 2 3 4 2 2 2 4" xfId="34016"/>
    <cellStyle name="Output 2 3 4 2 2 2 5" xfId="34017"/>
    <cellStyle name="Output 2 3 4 2 2 2 6" xfId="34018"/>
    <cellStyle name="Output 2 3 4 2 2 2 7" xfId="34019"/>
    <cellStyle name="Output 2 3 4 2 2 3" xfId="34020"/>
    <cellStyle name="Output 2 3 4 2 2 4" xfId="34021"/>
    <cellStyle name="Output 2 3 4 2 2 5" xfId="34022"/>
    <cellStyle name="Output 2 3 4 2 3" xfId="34023"/>
    <cellStyle name="Output 2 3 4 2 3 2" xfId="34024"/>
    <cellStyle name="Output 2 3 4 2 3 2 2" xfId="34025"/>
    <cellStyle name="Output 2 3 4 2 3 2 3" xfId="34026"/>
    <cellStyle name="Output 2 3 4 2 3 2 4" xfId="34027"/>
    <cellStyle name="Output 2 3 4 2 3 2 5" xfId="34028"/>
    <cellStyle name="Output 2 3 4 2 3 2 6" xfId="34029"/>
    <cellStyle name="Output 2 3 4 2 3 2 7" xfId="34030"/>
    <cellStyle name="Output 2 3 4 2 3 3" xfId="34031"/>
    <cellStyle name="Output 2 3 4 2 3 4" xfId="34032"/>
    <cellStyle name="Output 2 3 4 2 3 5" xfId="34033"/>
    <cellStyle name="Output 2 3 4 2 4" xfId="34034"/>
    <cellStyle name="Output 2 3 4 2 4 2" xfId="34035"/>
    <cellStyle name="Output 2 3 4 2 4 2 2" xfId="34036"/>
    <cellStyle name="Output 2 3 4 2 4 2 3" xfId="34037"/>
    <cellStyle name="Output 2 3 4 2 4 2 4" xfId="34038"/>
    <cellStyle name="Output 2 3 4 2 4 2 5" xfId="34039"/>
    <cellStyle name="Output 2 3 4 2 4 2 6" xfId="34040"/>
    <cellStyle name="Output 2 3 4 2 4 2 7" xfId="34041"/>
    <cellStyle name="Output 2 3 4 2 4 3" xfId="34042"/>
    <cellStyle name="Output 2 3 4 2 4 4" xfId="34043"/>
    <cellStyle name="Output 2 3 4 2 4 5" xfId="34044"/>
    <cellStyle name="Output 2 3 4 2 5" xfId="34045"/>
    <cellStyle name="Output 2 3 4 2 5 2" xfId="34046"/>
    <cellStyle name="Output 2 3 4 2 5 3" xfId="34047"/>
    <cellStyle name="Output 2 3 4 2 5 4" xfId="34048"/>
    <cellStyle name="Output 2 3 4 2 5 5" xfId="34049"/>
    <cellStyle name="Output 2 3 4 2 5 6" xfId="34050"/>
    <cellStyle name="Output 2 3 4 2 5 7" xfId="34051"/>
    <cellStyle name="Output 2 3 4 2 5 8" xfId="34052"/>
    <cellStyle name="Output 2 3 4 2 6" xfId="34053"/>
    <cellStyle name="Output 2 3 4 2 6 2" xfId="34054"/>
    <cellStyle name="Output 2 3 4 2 6 3" xfId="34055"/>
    <cellStyle name="Output 2 3 4 2 6 4" xfId="34056"/>
    <cellStyle name="Output 2 3 4 2 6 5" xfId="34057"/>
    <cellStyle name="Output 2 3 4 2 6 6" xfId="34058"/>
    <cellStyle name="Output 2 3 4 2 6 7" xfId="34059"/>
    <cellStyle name="Output 2 3 4 2 7" xfId="34060"/>
    <cellStyle name="Output 2 3 4 2 7 2" xfId="34061"/>
    <cellStyle name="Output 2 3 4 2 7 3" xfId="34062"/>
    <cellStyle name="Output 2 3 4 2 7 4" xfId="34063"/>
    <cellStyle name="Output 2 3 4 2 7 5" xfId="34064"/>
    <cellStyle name="Output 2 3 4 2 8" xfId="34065"/>
    <cellStyle name="Output 2 3 4 2 8 2" xfId="34066"/>
    <cellStyle name="Output 2 3 4 2 8 3" xfId="34067"/>
    <cellStyle name="Output 2 3 4 2 8 4" xfId="34068"/>
    <cellStyle name="Output 2 3 4 2 8 5" xfId="34069"/>
    <cellStyle name="Output 2 3 4 2 9" xfId="34070"/>
    <cellStyle name="Output 2 3 4 2 9 2" xfId="34071"/>
    <cellStyle name="Output 2 3 4 2 9 3" xfId="34072"/>
    <cellStyle name="Output 2 3 4 2 9 4" xfId="34073"/>
    <cellStyle name="Output 2 3 4 2 9 5" xfId="34074"/>
    <cellStyle name="Output 2 3 4 3" xfId="34075"/>
    <cellStyle name="Output 2 3 4 3 10" xfId="34076"/>
    <cellStyle name="Output 2 3 4 3 2" xfId="34077"/>
    <cellStyle name="Output 2 3 4 3 2 2" xfId="34078"/>
    <cellStyle name="Output 2 3 4 3 2 2 2" xfId="34079"/>
    <cellStyle name="Output 2 3 4 3 2 2 3" xfId="34080"/>
    <cellStyle name="Output 2 3 4 3 2 2 4" xfId="34081"/>
    <cellStyle name="Output 2 3 4 3 2 2 5" xfId="34082"/>
    <cellStyle name="Output 2 3 4 3 2 2 6" xfId="34083"/>
    <cellStyle name="Output 2 3 4 3 2 2 7" xfId="34084"/>
    <cellStyle name="Output 2 3 4 3 2 3" xfId="34085"/>
    <cellStyle name="Output 2 3 4 3 2 4" xfId="34086"/>
    <cellStyle name="Output 2 3 4 3 3" xfId="34087"/>
    <cellStyle name="Output 2 3 4 3 3 2" xfId="34088"/>
    <cellStyle name="Output 2 3 4 3 3 2 2" xfId="34089"/>
    <cellStyle name="Output 2 3 4 3 3 2 3" xfId="34090"/>
    <cellStyle name="Output 2 3 4 3 3 2 4" xfId="34091"/>
    <cellStyle name="Output 2 3 4 3 3 2 5" xfId="34092"/>
    <cellStyle name="Output 2 3 4 3 3 2 6" xfId="34093"/>
    <cellStyle name="Output 2 3 4 3 3 2 7" xfId="34094"/>
    <cellStyle name="Output 2 3 4 3 3 3" xfId="34095"/>
    <cellStyle name="Output 2 3 4 3 3 4" xfId="34096"/>
    <cellStyle name="Output 2 3 4 3 4" xfId="34097"/>
    <cellStyle name="Output 2 3 4 3 4 2" xfId="34098"/>
    <cellStyle name="Output 2 3 4 3 4 2 2" xfId="34099"/>
    <cellStyle name="Output 2 3 4 3 4 2 3" xfId="34100"/>
    <cellStyle name="Output 2 3 4 3 4 2 4" xfId="34101"/>
    <cellStyle name="Output 2 3 4 3 4 2 5" xfId="34102"/>
    <cellStyle name="Output 2 3 4 3 4 2 6" xfId="34103"/>
    <cellStyle name="Output 2 3 4 3 4 2 7" xfId="34104"/>
    <cellStyle name="Output 2 3 4 3 4 3" xfId="34105"/>
    <cellStyle name="Output 2 3 4 3 4 4" xfId="34106"/>
    <cellStyle name="Output 2 3 4 3 5" xfId="34107"/>
    <cellStyle name="Output 2 3 4 3 5 2" xfId="34108"/>
    <cellStyle name="Output 2 3 4 3 5 3" xfId="34109"/>
    <cellStyle name="Output 2 3 4 3 5 4" xfId="34110"/>
    <cellStyle name="Output 2 3 4 3 5 5" xfId="34111"/>
    <cellStyle name="Output 2 3 4 3 5 6" xfId="34112"/>
    <cellStyle name="Output 2 3 4 3 5 7" xfId="34113"/>
    <cellStyle name="Output 2 3 4 3 5 8" xfId="34114"/>
    <cellStyle name="Output 2 3 4 3 6" xfId="34115"/>
    <cellStyle name="Output 2 3 4 3 6 2" xfId="34116"/>
    <cellStyle name="Output 2 3 4 3 6 3" xfId="34117"/>
    <cellStyle name="Output 2 3 4 3 6 4" xfId="34118"/>
    <cellStyle name="Output 2 3 4 3 6 5" xfId="34119"/>
    <cellStyle name="Output 2 3 4 3 6 6" xfId="34120"/>
    <cellStyle name="Output 2 3 4 3 6 7" xfId="34121"/>
    <cellStyle name="Output 2 3 4 3 7" xfId="34122"/>
    <cellStyle name="Output 2 3 4 3 8" xfId="34123"/>
    <cellStyle name="Output 2 3 4 3 9" xfId="34124"/>
    <cellStyle name="Output 2 3 4 4" xfId="34125"/>
    <cellStyle name="Output 2 3 4 4 2" xfId="34126"/>
    <cellStyle name="Output 2 3 4 4 2 2" xfId="34127"/>
    <cellStyle name="Output 2 3 4 4 2 3" xfId="34128"/>
    <cellStyle name="Output 2 3 4 4 2 4" xfId="34129"/>
    <cellStyle name="Output 2 3 4 4 2 5" xfId="34130"/>
    <cellStyle name="Output 2 3 4 4 2 6" xfId="34131"/>
    <cellStyle name="Output 2 3 4 4 2 7" xfId="34132"/>
    <cellStyle name="Output 2 3 4 4 3" xfId="34133"/>
    <cellStyle name="Output 2 3 4 4 4" xfId="34134"/>
    <cellStyle name="Output 2 3 4 4 5" xfId="34135"/>
    <cellStyle name="Output 2 3 4 5" xfId="34136"/>
    <cellStyle name="Output 2 3 4 5 2" xfId="34137"/>
    <cellStyle name="Output 2 3 4 5 2 2" xfId="34138"/>
    <cellStyle name="Output 2 3 4 5 2 3" xfId="34139"/>
    <cellStyle name="Output 2 3 4 5 2 4" xfId="34140"/>
    <cellStyle name="Output 2 3 4 5 2 5" xfId="34141"/>
    <cellStyle name="Output 2 3 4 5 2 6" xfId="34142"/>
    <cellStyle name="Output 2 3 4 5 2 7" xfId="34143"/>
    <cellStyle name="Output 2 3 4 5 3" xfId="34144"/>
    <cellStyle name="Output 2 3 4 5 4" xfId="34145"/>
    <cellStyle name="Output 2 3 4 5 5" xfId="34146"/>
    <cellStyle name="Output 2 3 4 6" xfId="34147"/>
    <cellStyle name="Output 2 3 4 6 2" xfId="34148"/>
    <cellStyle name="Output 2 3 4 6 2 2" xfId="34149"/>
    <cellStyle name="Output 2 3 4 6 2 3" xfId="34150"/>
    <cellStyle name="Output 2 3 4 6 2 4" xfId="34151"/>
    <cellStyle name="Output 2 3 4 6 2 5" xfId="34152"/>
    <cellStyle name="Output 2 3 4 6 2 6" xfId="34153"/>
    <cellStyle name="Output 2 3 4 6 2 7" xfId="34154"/>
    <cellStyle name="Output 2 3 4 6 3" xfId="34155"/>
    <cellStyle name="Output 2 3 4 6 4" xfId="34156"/>
    <cellStyle name="Output 2 3 4 6 5" xfId="34157"/>
    <cellStyle name="Output 2 3 4 7" xfId="34158"/>
    <cellStyle name="Output 2 3 4 7 2" xfId="34159"/>
    <cellStyle name="Output 2 3 4 7 2 2" xfId="34160"/>
    <cellStyle name="Output 2 3 4 7 2 3" xfId="34161"/>
    <cellStyle name="Output 2 3 4 7 2 4" xfId="34162"/>
    <cellStyle name="Output 2 3 4 7 2 5" xfId="34163"/>
    <cellStyle name="Output 2 3 4 7 2 6" xfId="34164"/>
    <cellStyle name="Output 2 3 4 7 2 7" xfId="34165"/>
    <cellStyle name="Output 2 3 4 7 3" xfId="34166"/>
    <cellStyle name="Output 2 3 4 7 4" xfId="34167"/>
    <cellStyle name="Output 2 3 4 7 5" xfId="34168"/>
    <cellStyle name="Output 2 3 4 8" xfId="34169"/>
    <cellStyle name="Output 2 3 4 8 2" xfId="34170"/>
    <cellStyle name="Output 2 3 4 8 3" xfId="34171"/>
    <cellStyle name="Output 2 3 4 8 4" xfId="34172"/>
    <cellStyle name="Output 2 3 4 8 5" xfId="34173"/>
    <cellStyle name="Output 2 3 4 8 6" xfId="34174"/>
    <cellStyle name="Output 2 3 4 8 7" xfId="34175"/>
    <cellStyle name="Output 2 3 4 8 8" xfId="34176"/>
    <cellStyle name="Output 2 3 4 9" xfId="34177"/>
    <cellStyle name="Output 2 3 4 9 2" xfId="34178"/>
    <cellStyle name="Output 2 3 4 9 3" xfId="34179"/>
    <cellStyle name="Output 2 3 4 9 4" xfId="34180"/>
    <cellStyle name="Output 2 3 4 9 5" xfId="34181"/>
    <cellStyle name="Output 2 3 4 9 6" xfId="34182"/>
    <cellStyle name="Output 2 3 4 9 7" xfId="34183"/>
    <cellStyle name="Output 2 3 5" xfId="34184"/>
    <cellStyle name="Output 2 3 5 10" xfId="34185"/>
    <cellStyle name="Output 2 3 5 10 2" xfId="34186"/>
    <cellStyle name="Output 2 3 5 10 3" xfId="34187"/>
    <cellStyle name="Output 2 3 5 10 4" xfId="34188"/>
    <cellStyle name="Output 2 3 5 10 5" xfId="34189"/>
    <cellStyle name="Output 2 3 5 11" xfId="34190"/>
    <cellStyle name="Output 2 3 5 11 2" xfId="34191"/>
    <cellStyle name="Output 2 3 5 11 3" xfId="34192"/>
    <cellStyle name="Output 2 3 5 11 4" xfId="34193"/>
    <cellStyle name="Output 2 3 5 11 5" xfId="34194"/>
    <cellStyle name="Output 2 3 5 12" xfId="34195"/>
    <cellStyle name="Output 2 3 5 12 2" xfId="34196"/>
    <cellStyle name="Output 2 3 5 12 3" xfId="34197"/>
    <cellStyle name="Output 2 3 5 12 4" xfId="34198"/>
    <cellStyle name="Output 2 3 5 12 5" xfId="34199"/>
    <cellStyle name="Output 2 3 5 13" xfId="34200"/>
    <cellStyle name="Output 2 3 5 13 2" xfId="34201"/>
    <cellStyle name="Output 2 3 5 13 3" xfId="34202"/>
    <cellStyle name="Output 2 3 5 13 4" xfId="34203"/>
    <cellStyle name="Output 2 3 5 13 5" xfId="34204"/>
    <cellStyle name="Output 2 3 5 14" xfId="34205"/>
    <cellStyle name="Output 2 3 5 14 2" xfId="34206"/>
    <cellStyle name="Output 2 3 5 14 3" xfId="34207"/>
    <cellStyle name="Output 2 3 5 14 4" xfId="34208"/>
    <cellStyle name="Output 2 3 5 14 5" xfId="34209"/>
    <cellStyle name="Output 2 3 5 15" xfId="34210"/>
    <cellStyle name="Output 2 3 5 15 2" xfId="34211"/>
    <cellStyle name="Output 2 3 5 15 3" xfId="34212"/>
    <cellStyle name="Output 2 3 5 15 4" xfId="34213"/>
    <cellStyle name="Output 2 3 5 15 5" xfId="34214"/>
    <cellStyle name="Output 2 3 5 16" xfId="34215"/>
    <cellStyle name="Output 2 3 5 16 2" xfId="34216"/>
    <cellStyle name="Output 2 3 5 16 3" xfId="34217"/>
    <cellStyle name="Output 2 3 5 16 4" xfId="34218"/>
    <cellStyle name="Output 2 3 5 16 5" xfId="34219"/>
    <cellStyle name="Output 2 3 5 17" xfId="34220"/>
    <cellStyle name="Output 2 3 5 17 2" xfId="34221"/>
    <cellStyle name="Output 2 3 5 17 3" xfId="34222"/>
    <cellStyle name="Output 2 3 5 17 4" xfId="34223"/>
    <cellStyle name="Output 2 3 5 17 5" xfId="34224"/>
    <cellStyle name="Output 2 3 5 18" xfId="34225"/>
    <cellStyle name="Output 2 3 5 18 2" xfId="34226"/>
    <cellStyle name="Output 2 3 5 18 3" xfId="34227"/>
    <cellStyle name="Output 2 3 5 18 4" xfId="34228"/>
    <cellStyle name="Output 2 3 5 18 5" xfId="34229"/>
    <cellStyle name="Output 2 3 5 19" xfId="34230"/>
    <cellStyle name="Output 2 3 5 2" xfId="34231"/>
    <cellStyle name="Output 2 3 5 2 10" xfId="34232"/>
    <cellStyle name="Output 2 3 5 2 10 2" xfId="34233"/>
    <cellStyle name="Output 2 3 5 2 10 3" xfId="34234"/>
    <cellStyle name="Output 2 3 5 2 10 4" xfId="34235"/>
    <cellStyle name="Output 2 3 5 2 10 5" xfId="34236"/>
    <cellStyle name="Output 2 3 5 2 11" xfId="34237"/>
    <cellStyle name="Output 2 3 5 2 11 2" xfId="34238"/>
    <cellStyle name="Output 2 3 5 2 11 3" xfId="34239"/>
    <cellStyle name="Output 2 3 5 2 11 4" xfId="34240"/>
    <cellStyle name="Output 2 3 5 2 11 5" xfId="34241"/>
    <cellStyle name="Output 2 3 5 2 12" xfId="34242"/>
    <cellStyle name="Output 2 3 5 2 12 2" xfId="34243"/>
    <cellStyle name="Output 2 3 5 2 12 3" xfId="34244"/>
    <cellStyle name="Output 2 3 5 2 12 4" xfId="34245"/>
    <cellStyle name="Output 2 3 5 2 12 5" xfId="34246"/>
    <cellStyle name="Output 2 3 5 2 13" xfId="34247"/>
    <cellStyle name="Output 2 3 5 2 13 2" xfId="34248"/>
    <cellStyle name="Output 2 3 5 2 13 3" xfId="34249"/>
    <cellStyle name="Output 2 3 5 2 13 4" xfId="34250"/>
    <cellStyle name="Output 2 3 5 2 13 5" xfId="34251"/>
    <cellStyle name="Output 2 3 5 2 14" xfId="34252"/>
    <cellStyle name="Output 2 3 5 2 14 2" xfId="34253"/>
    <cellStyle name="Output 2 3 5 2 14 3" xfId="34254"/>
    <cellStyle name="Output 2 3 5 2 14 4" xfId="34255"/>
    <cellStyle name="Output 2 3 5 2 14 5" xfId="34256"/>
    <cellStyle name="Output 2 3 5 2 15" xfId="34257"/>
    <cellStyle name="Output 2 3 5 2 15 2" xfId="34258"/>
    <cellStyle name="Output 2 3 5 2 15 3" xfId="34259"/>
    <cellStyle name="Output 2 3 5 2 15 4" xfId="34260"/>
    <cellStyle name="Output 2 3 5 2 15 5" xfId="34261"/>
    <cellStyle name="Output 2 3 5 2 16" xfId="34262"/>
    <cellStyle name="Output 2 3 5 2 16 2" xfId="34263"/>
    <cellStyle name="Output 2 3 5 2 16 3" xfId="34264"/>
    <cellStyle name="Output 2 3 5 2 16 4" xfId="34265"/>
    <cellStyle name="Output 2 3 5 2 16 5" xfId="34266"/>
    <cellStyle name="Output 2 3 5 2 17" xfId="34267"/>
    <cellStyle name="Output 2 3 5 2 17 2" xfId="34268"/>
    <cellStyle name="Output 2 3 5 2 17 3" xfId="34269"/>
    <cellStyle name="Output 2 3 5 2 17 4" xfId="34270"/>
    <cellStyle name="Output 2 3 5 2 17 5" xfId="34271"/>
    <cellStyle name="Output 2 3 5 2 18" xfId="34272"/>
    <cellStyle name="Output 2 3 5 2 18 2" xfId="34273"/>
    <cellStyle name="Output 2 3 5 2 18 3" xfId="34274"/>
    <cellStyle name="Output 2 3 5 2 18 4" xfId="34275"/>
    <cellStyle name="Output 2 3 5 2 18 5" xfId="34276"/>
    <cellStyle name="Output 2 3 5 2 19" xfId="34277"/>
    <cellStyle name="Output 2 3 5 2 2" xfId="34278"/>
    <cellStyle name="Output 2 3 5 2 2 2" xfId="34279"/>
    <cellStyle name="Output 2 3 5 2 2 2 2" xfId="34280"/>
    <cellStyle name="Output 2 3 5 2 2 2 3" xfId="34281"/>
    <cellStyle name="Output 2 3 5 2 2 2 4" xfId="34282"/>
    <cellStyle name="Output 2 3 5 2 2 2 5" xfId="34283"/>
    <cellStyle name="Output 2 3 5 2 2 2 6" xfId="34284"/>
    <cellStyle name="Output 2 3 5 2 2 2 7" xfId="34285"/>
    <cellStyle name="Output 2 3 5 2 2 3" xfId="34286"/>
    <cellStyle name="Output 2 3 5 2 2 4" xfId="34287"/>
    <cellStyle name="Output 2 3 5 2 2 5" xfId="34288"/>
    <cellStyle name="Output 2 3 5 2 3" xfId="34289"/>
    <cellStyle name="Output 2 3 5 2 3 2" xfId="34290"/>
    <cellStyle name="Output 2 3 5 2 3 2 2" xfId="34291"/>
    <cellStyle name="Output 2 3 5 2 3 2 3" xfId="34292"/>
    <cellStyle name="Output 2 3 5 2 3 2 4" xfId="34293"/>
    <cellStyle name="Output 2 3 5 2 3 2 5" xfId="34294"/>
    <cellStyle name="Output 2 3 5 2 3 2 6" xfId="34295"/>
    <cellStyle name="Output 2 3 5 2 3 2 7" xfId="34296"/>
    <cellStyle name="Output 2 3 5 2 3 3" xfId="34297"/>
    <cellStyle name="Output 2 3 5 2 3 4" xfId="34298"/>
    <cellStyle name="Output 2 3 5 2 3 5" xfId="34299"/>
    <cellStyle name="Output 2 3 5 2 4" xfId="34300"/>
    <cellStyle name="Output 2 3 5 2 4 2" xfId="34301"/>
    <cellStyle name="Output 2 3 5 2 4 2 2" xfId="34302"/>
    <cellStyle name="Output 2 3 5 2 4 2 3" xfId="34303"/>
    <cellStyle name="Output 2 3 5 2 4 2 4" xfId="34304"/>
    <cellStyle name="Output 2 3 5 2 4 2 5" xfId="34305"/>
    <cellStyle name="Output 2 3 5 2 4 2 6" xfId="34306"/>
    <cellStyle name="Output 2 3 5 2 4 2 7" xfId="34307"/>
    <cellStyle name="Output 2 3 5 2 4 3" xfId="34308"/>
    <cellStyle name="Output 2 3 5 2 4 4" xfId="34309"/>
    <cellStyle name="Output 2 3 5 2 4 5" xfId="34310"/>
    <cellStyle name="Output 2 3 5 2 5" xfId="34311"/>
    <cellStyle name="Output 2 3 5 2 5 2" xfId="34312"/>
    <cellStyle name="Output 2 3 5 2 5 3" xfId="34313"/>
    <cellStyle name="Output 2 3 5 2 5 4" xfId="34314"/>
    <cellStyle name="Output 2 3 5 2 5 5" xfId="34315"/>
    <cellStyle name="Output 2 3 5 2 5 6" xfId="34316"/>
    <cellStyle name="Output 2 3 5 2 5 7" xfId="34317"/>
    <cellStyle name="Output 2 3 5 2 5 8" xfId="34318"/>
    <cellStyle name="Output 2 3 5 2 6" xfId="34319"/>
    <cellStyle name="Output 2 3 5 2 6 2" xfId="34320"/>
    <cellStyle name="Output 2 3 5 2 6 3" xfId="34321"/>
    <cellStyle name="Output 2 3 5 2 6 4" xfId="34322"/>
    <cellStyle name="Output 2 3 5 2 6 5" xfId="34323"/>
    <cellStyle name="Output 2 3 5 2 6 6" xfId="34324"/>
    <cellStyle name="Output 2 3 5 2 6 7" xfId="34325"/>
    <cellStyle name="Output 2 3 5 2 7" xfId="34326"/>
    <cellStyle name="Output 2 3 5 2 7 2" xfId="34327"/>
    <cellStyle name="Output 2 3 5 2 7 3" xfId="34328"/>
    <cellStyle name="Output 2 3 5 2 7 4" xfId="34329"/>
    <cellStyle name="Output 2 3 5 2 7 5" xfId="34330"/>
    <cellStyle name="Output 2 3 5 2 8" xfId="34331"/>
    <cellStyle name="Output 2 3 5 2 8 2" xfId="34332"/>
    <cellStyle name="Output 2 3 5 2 8 3" xfId="34333"/>
    <cellStyle name="Output 2 3 5 2 8 4" xfId="34334"/>
    <cellStyle name="Output 2 3 5 2 8 5" xfId="34335"/>
    <cellStyle name="Output 2 3 5 2 9" xfId="34336"/>
    <cellStyle name="Output 2 3 5 2 9 2" xfId="34337"/>
    <cellStyle name="Output 2 3 5 2 9 3" xfId="34338"/>
    <cellStyle name="Output 2 3 5 2 9 4" xfId="34339"/>
    <cellStyle name="Output 2 3 5 2 9 5" xfId="34340"/>
    <cellStyle name="Output 2 3 5 3" xfId="34341"/>
    <cellStyle name="Output 2 3 5 3 10" xfId="34342"/>
    <cellStyle name="Output 2 3 5 3 2" xfId="34343"/>
    <cellStyle name="Output 2 3 5 3 2 2" xfId="34344"/>
    <cellStyle name="Output 2 3 5 3 2 2 2" xfId="34345"/>
    <cellStyle name="Output 2 3 5 3 2 2 3" xfId="34346"/>
    <cellStyle name="Output 2 3 5 3 2 2 4" xfId="34347"/>
    <cellStyle name="Output 2 3 5 3 2 2 5" xfId="34348"/>
    <cellStyle name="Output 2 3 5 3 2 2 6" xfId="34349"/>
    <cellStyle name="Output 2 3 5 3 2 2 7" xfId="34350"/>
    <cellStyle name="Output 2 3 5 3 2 3" xfId="34351"/>
    <cellStyle name="Output 2 3 5 3 2 4" xfId="34352"/>
    <cellStyle name="Output 2 3 5 3 3" xfId="34353"/>
    <cellStyle name="Output 2 3 5 3 3 2" xfId="34354"/>
    <cellStyle name="Output 2 3 5 3 3 2 2" xfId="34355"/>
    <cellStyle name="Output 2 3 5 3 3 2 3" xfId="34356"/>
    <cellStyle name="Output 2 3 5 3 3 2 4" xfId="34357"/>
    <cellStyle name="Output 2 3 5 3 3 2 5" xfId="34358"/>
    <cellStyle name="Output 2 3 5 3 3 2 6" xfId="34359"/>
    <cellStyle name="Output 2 3 5 3 3 2 7" xfId="34360"/>
    <cellStyle name="Output 2 3 5 3 3 3" xfId="34361"/>
    <cellStyle name="Output 2 3 5 3 3 4" xfId="34362"/>
    <cellStyle name="Output 2 3 5 3 4" xfId="34363"/>
    <cellStyle name="Output 2 3 5 3 4 2" xfId="34364"/>
    <cellStyle name="Output 2 3 5 3 4 2 2" xfId="34365"/>
    <cellStyle name="Output 2 3 5 3 4 2 3" xfId="34366"/>
    <cellStyle name="Output 2 3 5 3 4 2 4" xfId="34367"/>
    <cellStyle name="Output 2 3 5 3 4 2 5" xfId="34368"/>
    <cellStyle name="Output 2 3 5 3 4 2 6" xfId="34369"/>
    <cellStyle name="Output 2 3 5 3 4 2 7" xfId="34370"/>
    <cellStyle name="Output 2 3 5 3 4 3" xfId="34371"/>
    <cellStyle name="Output 2 3 5 3 4 4" xfId="34372"/>
    <cellStyle name="Output 2 3 5 3 5" xfId="34373"/>
    <cellStyle name="Output 2 3 5 3 5 2" xfId="34374"/>
    <cellStyle name="Output 2 3 5 3 5 3" xfId="34375"/>
    <cellStyle name="Output 2 3 5 3 5 4" xfId="34376"/>
    <cellStyle name="Output 2 3 5 3 5 5" xfId="34377"/>
    <cellStyle name="Output 2 3 5 3 5 6" xfId="34378"/>
    <cellStyle name="Output 2 3 5 3 5 7" xfId="34379"/>
    <cellStyle name="Output 2 3 5 3 5 8" xfId="34380"/>
    <cellStyle name="Output 2 3 5 3 6" xfId="34381"/>
    <cellStyle name="Output 2 3 5 3 6 2" xfId="34382"/>
    <cellStyle name="Output 2 3 5 3 6 3" xfId="34383"/>
    <cellStyle name="Output 2 3 5 3 6 4" xfId="34384"/>
    <cellStyle name="Output 2 3 5 3 6 5" xfId="34385"/>
    <cellStyle name="Output 2 3 5 3 6 6" xfId="34386"/>
    <cellStyle name="Output 2 3 5 3 6 7" xfId="34387"/>
    <cellStyle name="Output 2 3 5 3 7" xfId="34388"/>
    <cellStyle name="Output 2 3 5 3 8" xfId="34389"/>
    <cellStyle name="Output 2 3 5 3 9" xfId="34390"/>
    <cellStyle name="Output 2 3 5 4" xfId="34391"/>
    <cellStyle name="Output 2 3 5 4 2" xfId="34392"/>
    <cellStyle name="Output 2 3 5 4 2 2" xfId="34393"/>
    <cellStyle name="Output 2 3 5 4 2 3" xfId="34394"/>
    <cellStyle name="Output 2 3 5 4 2 4" xfId="34395"/>
    <cellStyle name="Output 2 3 5 4 2 5" xfId="34396"/>
    <cellStyle name="Output 2 3 5 4 2 6" xfId="34397"/>
    <cellStyle name="Output 2 3 5 4 2 7" xfId="34398"/>
    <cellStyle name="Output 2 3 5 4 3" xfId="34399"/>
    <cellStyle name="Output 2 3 5 4 4" xfId="34400"/>
    <cellStyle name="Output 2 3 5 4 5" xfId="34401"/>
    <cellStyle name="Output 2 3 5 5" xfId="34402"/>
    <cellStyle name="Output 2 3 5 5 2" xfId="34403"/>
    <cellStyle name="Output 2 3 5 5 2 2" xfId="34404"/>
    <cellStyle name="Output 2 3 5 5 2 3" xfId="34405"/>
    <cellStyle name="Output 2 3 5 5 2 4" xfId="34406"/>
    <cellStyle name="Output 2 3 5 5 2 5" xfId="34407"/>
    <cellStyle name="Output 2 3 5 5 2 6" xfId="34408"/>
    <cellStyle name="Output 2 3 5 5 2 7" xfId="34409"/>
    <cellStyle name="Output 2 3 5 5 3" xfId="34410"/>
    <cellStyle name="Output 2 3 5 5 4" xfId="34411"/>
    <cellStyle name="Output 2 3 5 5 5" xfId="34412"/>
    <cellStyle name="Output 2 3 5 6" xfId="34413"/>
    <cellStyle name="Output 2 3 5 6 2" xfId="34414"/>
    <cellStyle name="Output 2 3 5 6 2 2" xfId="34415"/>
    <cellStyle name="Output 2 3 5 6 2 3" xfId="34416"/>
    <cellStyle name="Output 2 3 5 6 2 4" xfId="34417"/>
    <cellStyle name="Output 2 3 5 6 2 5" xfId="34418"/>
    <cellStyle name="Output 2 3 5 6 2 6" xfId="34419"/>
    <cellStyle name="Output 2 3 5 6 2 7" xfId="34420"/>
    <cellStyle name="Output 2 3 5 6 3" xfId="34421"/>
    <cellStyle name="Output 2 3 5 6 4" xfId="34422"/>
    <cellStyle name="Output 2 3 5 6 5" xfId="34423"/>
    <cellStyle name="Output 2 3 5 7" xfId="34424"/>
    <cellStyle name="Output 2 3 5 7 2" xfId="34425"/>
    <cellStyle name="Output 2 3 5 7 2 2" xfId="34426"/>
    <cellStyle name="Output 2 3 5 7 2 3" xfId="34427"/>
    <cellStyle name="Output 2 3 5 7 2 4" xfId="34428"/>
    <cellStyle name="Output 2 3 5 7 2 5" xfId="34429"/>
    <cellStyle name="Output 2 3 5 7 2 6" xfId="34430"/>
    <cellStyle name="Output 2 3 5 7 2 7" xfId="34431"/>
    <cellStyle name="Output 2 3 5 7 3" xfId="34432"/>
    <cellStyle name="Output 2 3 5 7 4" xfId="34433"/>
    <cellStyle name="Output 2 3 5 7 5" xfId="34434"/>
    <cellStyle name="Output 2 3 5 8" xfId="34435"/>
    <cellStyle name="Output 2 3 5 8 2" xfId="34436"/>
    <cellStyle name="Output 2 3 5 8 3" xfId="34437"/>
    <cellStyle name="Output 2 3 5 8 4" xfId="34438"/>
    <cellStyle name="Output 2 3 5 8 5" xfId="34439"/>
    <cellStyle name="Output 2 3 5 8 6" xfId="34440"/>
    <cellStyle name="Output 2 3 5 8 7" xfId="34441"/>
    <cellStyle name="Output 2 3 5 8 8" xfId="34442"/>
    <cellStyle name="Output 2 3 5 9" xfId="34443"/>
    <cellStyle name="Output 2 3 5 9 2" xfId="34444"/>
    <cellStyle name="Output 2 3 5 9 3" xfId="34445"/>
    <cellStyle name="Output 2 3 5 9 4" xfId="34446"/>
    <cellStyle name="Output 2 3 5 9 5" xfId="34447"/>
    <cellStyle name="Output 2 3 5 9 6" xfId="34448"/>
    <cellStyle name="Output 2 3 5 9 7" xfId="34449"/>
    <cellStyle name="Output 2 3 6" xfId="34450"/>
    <cellStyle name="Output 2 3 6 10" xfId="34451"/>
    <cellStyle name="Output 2 3 6 10 2" xfId="34452"/>
    <cellStyle name="Output 2 3 6 10 3" xfId="34453"/>
    <cellStyle name="Output 2 3 6 10 4" xfId="34454"/>
    <cellStyle name="Output 2 3 6 10 5" xfId="34455"/>
    <cellStyle name="Output 2 3 6 11" xfId="34456"/>
    <cellStyle name="Output 2 3 6 11 2" xfId="34457"/>
    <cellStyle name="Output 2 3 6 11 3" xfId="34458"/>
    <cellStyle name="Output 2 3 6 11 4" xfId="34459"/>
    <cellStyle name="Output 2 3 6 11 5" xfId="34460"/>
    <cellStyle name="Output 2 3 6 12" xfId="34461"/>
    <cellStyle name="Output 2 3 6 12 2" xfId="34462"/>
    <cellStyle name="Output 2 3 6 12 3" xfId="34463"/>
    <cellStyle name="Output 2 3 6 12 4" xfId="34464"/>
    <cellStyle name="Output 2 3 6 12 5" xfId="34465"/>
    <cellStyle name="Output 2 3 6 13" xfId="34466"/>
    <cellStyle name="Output 2 3 6 13 2" xfId="34467"/>
    <cellStyle name="Output 2 3 6 13 3" xfId="34468"/>
    <cellStyle name="Output 2 3 6 13 4" xfId="34469"/>
    <cellStyle name="Output 2 3 6 13 5" xfId="34470"/>
    <cellStyle name="Output 2 3 6 14" xfId="34471"/>
    <cellStyle name="Output 2 3 6 14 2" xfId="34472"/>
    <cellStyle name="Output 2 3 6 14 3" xfId="34473"/>
    <cellStyle name="Output 2 3 6 14 4" xfId="34474"/>
    <cellStyle name="Output 2 3 6 14 5" xfId="34475"/>
    <cellStyle name="Output 2 3 6 15" xfId="34476"/>
    <cellStyle name="Output 2 3 6 15 2" xfId="34477"/>
    <cellStyle name="Output 2 3 6 15 3" xfId="34478"/>
    <cellStyle name="Output 2 3 6 15 4" xfId="34479"/>
    <cellStyle name="Output 2 3 6 15 5" xfId="34480"/>
    <cellStyle name="Output 2 3 6 16" xfId="34481"/>
    <cellStyle name="Output 2 3 6 16 2" xfId="34482"/>
    <cellStyle name="Output 2 3 6 16 3" xfId="34483"/>
    <cellStyle name="Output 2 3 6 16 4" xfId="34484"/>
    <cellStyle name="Output 2 3 6 16 5" xfId="34485"/>
    <cellStyle name="Output 2 3 6 17" xfId="34486"/>
    <cellStyle name="Output 2 3 6 17 2" xfId="34487"/>
    <cellStyle name="Output 2 3 6 17 3" xfId="34488"/>
    <cellStyle name="Output 2 3 6 17 4" xfId="34489"/>
    <cellStyle name="Output 2 3 6 17 5" xfId="34490"/>
    <cellStyle name="Output 2 3 6 18" xfId="34491"/>
    <cellStyle name="Output 2 3 6 18 2" xfId="34492"/>
    <cellStyle name="Output 2 3 6 18 3" xfId="34493"/>
    <cellStyle name="Output 2 3 6 18 4" xfId="34494"/>
    <cellStyle name="Output 2 3 6 18 5" xfId="34495"/>
    <cellStyle name="Output 2 3 6 19" xfId="34496"/>
    <cellStyle name="Output 2 3 6 2" xfId="34497"/>
    <cellStyle name="Output 2 3 6 2 2" xfId="34498"/>
    <cellStyle name="Output 2 3 6 2 2 2" xfId="34499"/>
    <cellStyle name="Output 2 3 6 2 2 3" xfId="34500"/>
    <cellStyle name="Output 2 3 6 2 2 4" xfId="34501"/>
    <cellStyle name="Output 2 3 6 2 2 5" xfId="34502"/>
    <cellStyle name="Output 2 3 6 2 2 6" xfId="34503"/>
    <cellStyle name="Output 2 3 6 2 2 7" xfId="34504"/>
    <cellStyle name="Output 2 3 6 2 3" xfId="34505"/>
    <cellStyle name="Output 2 3 6 2 4" xfId="34506"/>
    <cellStyle name="Output 2 3 6 2 5" xfId="34507"/>
    <cellStyle name="Output 2 3 6 3" xfId="34508"/>
    <cellStyle name="Output 2 3 6 3 2" xfId="34509"/>
    <cellStyle name="Output 2 3 6 3 2 2" xfId="34510"/>
    <cellStyle name="Output 2 3 6 3 2 3" xfId="34511"/>
    <cellStyle name="Output 2 3 6 3 2 4" xfId="34512"/>
    <cellStyle name="Output 2 3 6 3 2 5" xfId="34513"/>
    <cellStyle name="Output 2 3 6 3 2 6" xfId="34514"/>
    <cellStyle name="Output 2 3 6 3 2 7" xfId="34515"/>
    <cellStyle name="Output 2 3 6 3 3" xfId="34516"/>
    <cellStyle name="Output 2 3 6 3 4" xfId="34517"/>
    <cellStyle name="Output 2 3 6 3 5" xfId="34518"/>
    <cellStyle name="Output 2 3 6 4" xfId="34519"/>
    <cellStyle name="Output 2 3 6 4 2" xfId="34520"/>
    <cellStyle name="Output 2 3 6 4 2 2" xfId="34521"/>
    <cellStyle name="Output 2 3 6 4 2 3" xfId="34522"/>
    <cellStyle name="Output 2 3 6 4 2 4" xfId="34523"/>
    <cellStyle name="Output 2 3 6 4 2 5" xfId="34524"/>
    <cellStyle name="Output 2 3 6 4 2 6" xfId="34525"/>
    <cellStyle name="Output 2 3 6 4 2 7" xfId="34526"/>
    <cellStyle name="Output 2 3 6 4 3" xfId="34527"/>
    <cellStyle name="Output 2 3 6 4 4" xfId="34528"/>
    <cellStyle name="Output 2 3 6 4 5" xfId="34529"/>
    <cellStyle name="Output 2 3 6 5" xfId="34530"/>
    <cellStyle name="Output 2 3 6 5 2" xfId="34531"/>
    <cellStyle name="Output 2 3 6 5 3" xfId="34532"/>
    <cellStyle name="Output 2 3 6 5 4" xfId="34533"/>
    <cellStyle name="Output 2 3 6 5 5" xfId="34534"/>
    <cellStyle name="Output 2 3 6 5 6" xfId="34535"/>
    <cellStyle name="Output 2 3 6 5 7" xfId="34536"/>
    <cellStyle name="Output 2 3 6 5 8" xfId="34537"/>
    <cellStyle name="Output 2 3 6 6" xfId="34538"/>
    <cellStyle name="Output 2 3 6 6 2" xfId="34539"/>
    <cellStyle name="Output 2 3 6 6 3" xfId="34540"/>
    <cellStyle name="Output 2 3 6 6 4" xfId="34541"/>
    <cellStyle name="Output 2 3 6 6 5" xfId="34542"/>
    <cellStyle name="Output 2 3 6 6 6" xfId="34543"/>
    <cellStyle name="Output 2 3 6 6 7" xfId="34544"/>
    <cellStyle name="Output 2 3 6 7" xfId="34545"/>
    <cellStyle name="Output 2 3 6 7 2" xfId="34546"/>
    <cellStyle name="Output 2 3 6 7 3" xfId="34547"/>
    <cellStyle name="Output 2 3 6 7 4" xfId="34548"/>
    <cellStyle name="Output 2 3 6 7 5" xfId="34549"/>
    <cellStyle name="Output 2 3 6 8" xfId="34550"/>
    <cellStyle name="Output 2 3 6 8 2" xfId="34551"/>
    <cellStyle name="Output 2 3 6 8 3" xfId="34552"/>
    <cellStyle name="Output 2 3 6 8 4" xfId="34553"/>
    <cellStyle name="Output 2 3 6 8 5" xfId="34554"/>
    <cellStyle name="Output 2 3 6 9" xfId="34555"/>
    <cellStyle name="Output 2 3 6 9 2" xfId="34556"/>
    <cellStyle name="Output 2 3 6 9 3" xfId="34557"/>
    <cellStyle name="Output 2 3 6 9 4" xfId="34558"/>
    <cellStyle name="Output 2 3 6 9 5" xfId="34559"/>
    <cellStyle name="Output 2 3 7" xfId="34560"/>
    <cellStyle name="Output 2 3 7 10" xfId="34561"/>
    <cellStyle name="Output 2 3 7 2" xfId="34562"/>
    <cellStyle name="Output 2 3 7 2 2" xfId="34563"/>
    <cellStyle name="Output 2 3 7 2 2 2" xfId="34564"/>
    <cellStyle name="Output 2 3 7 2 2 3" xfId="34565"/>
    <cellStyle name="Output 2 3 7 2 2 4" xfId="34566"/>
    <cellStyle name="Output 2 3 7 2 2 5" xfId="34567"/>
    <cellStyle name="Output 2 3 7 2 2 6" xfId="34568"/>
    <cellStyle name="Output 2 3 7 2 2 7" xfId="34569"/>
    <cellStyle name="Output 2 3 7 2 3" xfId="34570"/>
    <cellStyle name="Output 2 3 7 2 4" xfId="34571"/>
    <cellStyle name="Output 2 3 7 3" xfId="34572"/>
    <cellStyle name="Output 2 3 7 3 2" xfId="34573"/>
    <cellStyle name="Output 2 3 7 3 2 2" xfId="34574"/>
    <cellStyle name="Output 2 3 7 3 2 3" xfId="34575"/>
    <cellStyle name="Output 2 3 7 3 2 4" xfId="34576"/>
    <cellStyle name="Output 2 3 7 3 2 5" xfId="34577"/>
    <cellStyle name="Output 2 3 7 3 2 6" xfId="34578"/>
    <cellStyle name="Output 2 3 7 3 2 7" xfId="34579"/>
    <cellStyle name="Output 2 3 7 3 3" xfId="34580"/>
    <cellStyle name="Output 2 3 7 3 4" xfId="34581"/>
    <cellStyle name="Output 2 3 7 4" xfId="34582"/>
    <cellStyle name="Output 2 3 7 4 2" xfId="34583"/>
    <cellStyle name="Output 2 3 7 4 2 2" xfId="34584"/>
    <cellStyle name="Output 2 3 7 4 2 3" xfId="34585"/>
    <cellStyle name="Output 2 3 7 4 2 4" xfId="34586"/>
    <cellStyle name="Output 2 3 7 4 2 5" xfId="34587"/>
    <cellStyle name="Output 2 3 7 4 2 6" xfId="34588"/>
    <cellStyle name="Output 2 3 7 4 2 7" xfId="34589"/>
    <cellStyle name="Output 2 3 7 4 3" xfId="34590"/>
    <cellStyle name="Output 2 3 7 4 4" xfId="34591"/>
    <cellStyle name="Output 2 3 7 5" xfId="34592"/>
    <cellStyle name="Output 2 3 7 5 2" xfId="34593"/>
    <cellStyle name="Output 2 3 7 5 3" xfId="34594"/>
    <cellStyle name="Output 2 3 7 5 4" xfId="34595"/>
    <cellStyle name="Output 2 3 7 5 5" xfId="34596"/>
    <cellStyle name="Output 2 3 7 5 6" xfId="34597"/>
    <cellStyle name="Output 2 3 7 5 7" xfId="34598"/>
    <cellStyle name="Output 2 3 7 5 8" xfId="34599"/>
    <cellStyle name="Output 2 3 7 6" xfId="34600"/>
    <cellStyle name="Output 2 3 7 6 2" xfId="34601"/>
    <cellStyle name="Output 2 3 7 6 3" xfId="34602"/>
    <cellStyle name="Output 2 3 7 6 4" xfId="34603"/>
    <cellStyle name="Output 2 3 7 6 5" xfId="34604"/>
    <cellStyle name="Output 2 3 7 6 6" xfId="34605"/>
    <cellStyle name="Output 2 3 7 6 7" xfId="34606"/>
    <cellStyle name="Output 2 3 7 7" xfId="34607"/>
    <cellStyle name="Output 2 3 7 8" xfId="34608"/>
    <cellStyle name="Output 2 3 7 9" xfId="34609"/>
    <cellStyle name="Output 2 3 8" xfId="34610"/>
    <cellStyle name="Output 2 3 8 2" xfId="34611"/>
    <cellStyle name="Output 2 3 8 2 2" xfId="34612"/>
    <cellStyle name="Output 2 3 8 2 3" xfId="34613"/>
    <cellStyle name="Output 2 3 8 2 4" xfId="34614"/>
    <cellStyle name="Output 2 3 8 2 5" xfId="34615"/>
    <cellStyle name="Output 2 3 8 2 6" xfId="34616"/>
    <cellStyle name="Output 2 3 8 2 7" xfId="34617"/>
    <cellStyle name="Output 2 3 8 3" xfId="34618"/>
    <cellStyle name="Output 2 3 8 4" xfId="34619"/>
    <cellStyle name="Output 2 3 8 5" xfId="34620"/>
    <cellStyle name="Output 2 3 9" xfId="34621"/>
    <cellStyle name="Output 2 3 9 2" xfId="34622"/>
    <cellStyle name="Output 2 3 9 2 2" xfId="34623"/>
    <cellStyle name="Output 2 3 9 2 3" xfId="34624"/>
    <cellStyle name="Output 2 3 9 2 4" xfId="34625"/>
    <cellStyle name="Output 2 3 9 2 5" xfId="34626"/>
    <cellStyle name="Output 2 3 9 2 6" xfId="34627"/>
    <cellStyle name="Output 2 3 9 2 7" xfId="34628"/>
    <cellStyle name="Output 2 3 9 3" xfId="34629"/>
    <cellStyle name="Output 2 3 9 4" xfId="34630"/>
    <cellStyle name="Output 2 3 9 5" xfId="34631"/>
    <cellStyle name="Output 2 4" xfId="34632"/>
    <cellStyle name="Output 2 4 10" xfId="34633"/>
    <cellStyle name="Output 2 4 10 2" xfId="34634"/>
    <cellStyle name="Output 2 4 10 2 2" xfId="34635"/>
    <cellStyle name="Output 2 4 10 2 3" xfId="34636"/>
    <cellStyle name="Output 2 4 10 2 4" xfId="34637"/>
    <cellStyle name="Output 2 4 10 2 5" xfId="34638"/>
    <cellStyle name="Output 2 4 10 2 6" xfId="34639"/>
    <cellStyle name="Output 2 4 10 2 7" xfId="34640"/>
    <cellStyle name="Output 2 4 10 3" xfId="34641"/>
    <cellStyle name="Output 2 4 10 4" xfId="34642"/>
    <cellStyle name="Output 2 4 10 5" xfId="34643"/>
    <cellStyle name="Output 2 4 11" xfId="34644"/>
    <cellStyle name="Output 2 4 11 2" xfId="34645"/>
    <cellStyle name="Output 2 4 11 2 2" xfId="34646"/>
    <cellStyle name="Output 2 4 11 2 3" xfId="34647"/>
    <cellStyle name="Output 2 4 11 2 4" xfId="34648"/>
    <cellStyle name="Output 2 4 11 2 5" xfId="34649"/>
    <cellStyle name="Output 2 4 11 2 6" xfId="34650"/>
    <cellStyle name="Output 2 4 11 2 7" xfId="34651"/>
    <cellStyle name="Output 2 4 11 3" xfId="34652"/>
    <cellStyle name="Output 2 4 11 4" xfId="34653"/>
    <cellStyle name="Output 2 4 11 5" xfId="34654"/>
    <cellStyle name="Output 2 4 12" xfId="34655"/>
    <cellStyle name="Output 2 4 12 2" xfId="34656"/>
    <cellStyle name="Output 2 4 12 3" xfId="34657"/>
    <cellStyle name="Output 2 4 12 4" xfId="34658"/>
    <cellStyle name="Output 2 4 12 5" xfId="34659"/>
    <cellStyle name="Output 2 4 12 6" xfId="34660"/>
    <cellStyle name="Output 2 4 12 7" xfId="34661"/>
    <cellStyle name="Output 2 4 12 8" xfId="34662"/>
    <cellStyle name="Output 2 4 13" xfId="34663"/>
    <cellStyle name="Output 2 4 13 2" xfId="34664"/>
    <cellStyle name="Output 2 4 13 3" xfId="34665"/>
    <cellStyle name="Output 2 4 13 4" xfId="34666"/>
    <cellStyle name="Output 2 4 13 5" xfId="34667"/>
    <cellStyle name="Output 2 4 13 6" xfId="34668"/>
    <cellStyle name="Output 2 4 13 7" xfId="34669"/>
    <cellStyle name="Output 2 4 14" xfId="34670"/>
    <cellStyle name="Output 2 4 14 2" xfId="34671"/>
    <cellStyle name="Output 2 4 14 3" xfId="34672"/>
    <cellStyle name="Output 2 4 14 4" xfId="34673"/>
    <cellStyle name="Output 2 4 14 5" xfId="34674"/>
    <cellStyle name="Output 2 4 15" xfId="34675"/>
    <cellStyle name="Output 2 4 15 2" xfId="34676"/>
    <cellStyle name="Output 2 4 15 3" xfId="34677"/>
    <cellStyle name="Output 2 4 15 4" xfId="34678"/>
    <cellStyle name="Output 2 4 15 5" xfId="34679"/>
    <cellStyle name="Output 2 4 16" xfId="34680"/>
    <cellStyle name="Output 2 4 16 2" xfId="34681"/>
    <cellStyle name="Output 2 4 16 3" xfId="34682"/>
    <cellStyle name="Output 2 4 16 4" xfId="34683"/>
    <cellStyle name="Output 2 4 16 5" xfId="34684"/>
    <cellStyle name="Output 2 4 17" xfId="34685"/>
    <cellStyle name="Output 2 4 17 2" xfId="34686"/>
    <cellStyle name="Output 2 4 17 3" xfId="34687"/>
    <cellStyle name="Output 2 4 17 4" xfId="34688"/>
    <cellStyle name="Output 2 4 17 5" xfId="34689"/>
    <cellStyle name="Output 2 4 18" xfId="34690"/>
    <cellStyle name="Output 2 4 18 2" xfId="34691"/>
    <cellStyle name="Output 2 4 18 3" xfId="34692"/>
    <cellStyle name="Output 2 4 18 4" xfId="34693"/>
    <cellStyle name="Output 2 4 18 5" xfId="34694"/>
    <cellStyle name="Output 2 4 19" xfId="34695"/>
    <cellStyle name="Output 2 4 19 2" xfId="34696"/>
    <cellStyle name="Output 2 4 19 3" xfId="34697"/>
    <cellStyle name="Output 2 4 19 4" xfId="34698"/>
    <cellStyle name="Output 2 4 19 5" xfId="34699"/>
    <cellStyle name="Output 2 4 2" xfId="34700"/>
    <cellStyle name="Output 2 4 2 10" xfId="34701"/>
    <cellStyle name="Output 2 4 2 10 2" xfId="34702"/>
    <cellStyle name="Output 2 4 2 10 3" xfId="34703"/>
    <cellStyle name="Output 2 4 2 10 4" xfId="34704"/>
    <cellStyle name="Output 2 4 2 10 5" xfId="34705"/>
    <cellStyle name="Output 2 4 2 10 6" xfId="34706"/>
    <cellStyle name="Output 2 4 2 10 7" xfId="34707"/>
    <cellStyle name="Output 2 4 2 10 8" xfId="34708"/>
    <cellStyle name="Output 2 4 2 11" xfId="34709"/>
    <cellStyle name="Output 2 4 2 11 2" xfId="34710"/>
    <cellStyle name="Output 2 4 2 11 3" xfId="34711"/>
    <cellStyle name="Output 2 4 2 11 4" xfId="34712"/>
    <cellStyle name="Output 2 4 2 11 5" xfId="34713"/>
    <cellStyle name="Output 2 4 2 11 6" xfId="34714"/>
    <cellStyle name="Output 2 4 2 11 7" xfId="34715"/>
    <cellStyle name="Output 2 4 2 12" xfId="34716"/>
    <cellStyle name="Output 2 4 2 12 2" xfId="34717"/>
    <cellStyle name="Output 2 4 2 12 3" xfId="34718"/>
    <cellStyle name="Output 2 4 2 12 4" xfId="34719"/>
    <cellStyle name="Output 2 4 2 12 5" xfId="34720"/>
    <cellStyle name="Output 2 4 2 13" xfId="34721"/>
    <cellStyle name="Output 2 4 2 13 2" xfId="34722"/>
    <cellStyle name="Output 2 4 2 13 3" xfId="34723"/>
    <cellStyle name="Output 2 4 2 13 4" xfId="34724"/>
    <cellStyle name="Output 2 4 2 13 5" xfId="34725"/>
    <cellStyle name="Output 2 4 2 14" xfId="34726"/>
    <cellStyle name="Output 2 4 2 14 2" xfId="34727"/>
    <cellStyle name="Output 2 4 2 14 3" xfId="34728"/>
    <cellStyle name="Output 2 4 2 14 4" xfId="34729"/>
    <cellStyle name="Output 2 4 2 14 5" xfId="34730"/>
    <cellStyle name="Output 2 4 2 15" xfId="34731"/>
    <cellStyle name="Output 2 4 2 15 2" xfId="34732"/>
    <cellStyle name="Output 2 4 2 15 3" xfId="34733"/>
    <cellStyle name="Output 2 4 2 15 4" xfId="34734"/>
    <cellStyle name="Output 2 4 2 15 5" xfId="34735"/>
    <cellStyle name="Output 2 4 2 16" xfId="34736"/>
    <cellStyle name="Output 2 4 2 16 2" xfId="34737"/>
    <cellStyle name="Output 2 4 2 16 3" xfId="34738"/>
    <cellStyle name="Output 2 4 2 16 4" xfId="34739"/>
    <cellStyle name="Output 2 4 2 16 5" xfId="34740"/>
    <cellStyle name="Output 2 4 2 17" xfId="34741"/>
    <cellStyle name="Output 2 4 2 17 2" xfId="34742"/>
    <cellStyle name="Output 2 4 2 17 3" xfId="34743"/>
    <cellStyle name="Output 2 4 2 17 4" xfId="34744"/>
    <cellStyle name="Output 2 4 2 17 5" xfId="34745"/>
    <cellStyle name="Output 2 4 2 18" xfId="34746"/>
    <cellStyle name="Output 2 4 2 2" xfId="34747"/>
    <cellStyle name="Output 2 4 2 2 10" xfId="34748"/>
    <cellStyle name="Output 2 4 2 2 10 2" xfId="34749"/>
    <cellStyle name="Output 2 4 2 2 10 3" xfId="34750"/>
    <cellStyle name="Output 2 4 2 2 10 4" xfId="34751"/>
    <cellStyle name="Output 2 4 2 2 10 5" xfId="34752"/>
    <cellStyle name="Output 2 4 2 2 11" xfId="34753"/>
    <cellStyle name="Output 2 4 2 2 11 2" xfId="34754"/>
    <cellStyle name="Output 2 4 2 2 11 3" xfId="34755"/>
    <cellStyle name="Output 2 4 2 2 11 4" xfId="34756"/>
    <cellStyle name="Output 2 4 2 2 11 5" xfId="34757"/>
    <cellStyle name="Output 2 4 2 2 12" xfId="34758"/>
    <cellStyle name="Output 2 4 2 2 12 2" xfId="34759"/>
    <cellStyle name="Output 2 4 2 2 12 3" xfId="34760"/>
    <cellStyle name="Output 2 4 2 2 12 4" xfId="34761"/>
    <cellStyle name="Output 2 4 2 2 12 5" xfId="34762"/>
    <cellStyle name="Output 2 4 2 2 13" xfId="34763"/>
    <cellStyle name="Output 2 4 2 2 13 2" xfId="34764"/>
    <cellStyle name="Output 2 4 2 2 13 3" xfId="34765"/>
    <cellStyle name="Output 2 4 2 2 13 4" xfId="34766"/>
    <cellStyle name="Output 2 4 2 2 13 5" xfId="34767"/>
    <cellStyle name="Output 2 4 2 2 14" xfId="34768"/>
    <cellStyle name="Output 2 4 2 2 14 2" xfId="34769"/>
    <cellStyle name="Output 2 4 2 2 14 3" xfId="34770"/>
    <cellStyle name="Output 2 4 2 2 14 4" xfId="34771"/>
    <cellStyle name="Output 2 4 2 2 14 5" xfId="34772"/>
    <cellStyle name="Output 2 4 2 2 15" xfId="34773"/>
    <cellStyle name="Output 2 4 2 2 15 2" xfId="34774"/>
    <cellStyle name="Output 2 4 2 2 15 3" xfId="34775"/>
    <cellStyle name="Output 2 4 2 2 15 4" xfId="34776"/>
    <cellStyle name="Output 2 4 2 2 15 5" xfId="34777"/>
    <cellStyle name="Output 2 4 2 2 16" xfId="34778"/>
    <cellStyle name="Output 2 4 2 2 16 2" xfId="34779"/>
    <cellStyle name="Output 2 4 2 2 16 3" xfId="34780"/>
    <cellStyle name="Output 2 4 2 2 16 4" xfId="34781"/>
    <cellStyle name="Output 2 4 2 2 16 5" xfId="34782"/>
    <cellStyle name="Output 2 4 2 2 17" xfId="34783"/>
    <cellStyle name="Output 2 4 2 2 17 2" xfId="34784"/>
    <cellStyle name="Output 2 4 2 2 17 3" xfId="34785"/>
    <cellStyle name="Output 2 4 2 2 17 4" xfId="34786"/>
    <cellStyle name="Output 2 4 2 2 17 5" xfId="34787"/>
    <cellStyle name="Output 2 4 2 2 18" xfId="34788"/>
    <cellStyle name="Output 2 4 2 2 18 2" xfId="34789"/>
    <cellStyle name="Output 2 4 2 2 18 3" xfId="34790"/>
    <cellStyle name="Output 2 4 2 2 18 4" xfId="34791"/>
    <cellStyle name="Output 2 4 2 2 18 5" xfId="34792"/>
    <cellStyle name="Output 2 4 2 2 19" xfId="34793"/>
    <cellStyle name="Output 2 4 2 2 2" xfId="34794"/>
    <cellStyle name="Output 2 4 2 2 2 10" xfId="34795"/>
    <cellStyle name="Output 2 4 2 2 2 10 2" xfId="34796"/>
    <cellStyle name="Output 2 4 2 2 2 10 3" xfId="34797"/>
    <cellStyle name="Output 2 4 2 2 2 10 4" xfId="34798"/>
    <cellStyle name="Output 2 4 2 2 2 10 5" xfId="34799"/>
    <cellStyle name="Output 2 4 2 2 2 11" xfId="34800"/>
    <cellStyle name="Output 2 4 2 2 2 11 2" xfId="34801"/>
    <cellStyle name="Output 2 4 2 2 2 11 3" xfId="34802"/>
    <cellStyle name="Output 2 4 2 2 2 11 4" xfId="34803"/>
    <cellStyle name="Output 2 4 2 2 2 11 5" xfId="34804"/>
    <cellStyle name="Output 2 4 2 2 2 12" xfId="34805"/>
    <cellStyle name="Output 2 4 2 2 2 12 2" xfId="34806"/>
    <cellStyle name="Output 2 4 2 2 2 12 3" xfId="34807"/>
    <cellStyle name="Output 2 4 2 2 2 12 4" xfId="34808"/>
    <cellStyle name="Output 2 4 2 2 2 12 5" xfId="34809"/>
    <cellStyle name="Output 2 4 2 2 2 13" xfId="34810"/>
    <cellStyle name="Output 2 4 2 2 2 13 2" xfId="34811"/>
    <cellStyle name="Output 2 4 2 2 2 13 3" xfId="34812"/>
    <cellStyle name="Output 2 4 2 2 2 13 4" xfId="34813"/>
    <cellStyle name="Output 2 4 2 2 2 13 5" xfId="34814"/>
    <cellStyle name="Output 2 4 2 2 2 14" xfId="34815"/>
    <cellStyle name="Output 2 4 2 2 2 14 2" xfId="34816"/>
    <cellStyle name="Output 2 4 2 2 2 14 3" xfId="34817"/>
    <cellStyle name="Output 2 4 2 2 2 14 4" xfId="34818"/>
    <cellStyle name="Output 2 4 2 2 2 14 5" xfId="34819"/>
    <cellStyle name="Output 2 4 2 2 2 15" xfId="34820"/>
    <cellStyle name="Output 2 4 2 2 2 15 2" xfId="34821"/>
    <cellStyle name="Output 2 4 2 2 2 15 3" xfId="34822"/>
    <cellStyle name="Output 2 4 2 2 2 15 4" xfId="34823"/>
    <cellStyle name="Output 2 4 2 2 2 15 5" xfId="34824"/>
    <cellStyle name="Output 2 4 2 2 2 16" xfId="34825"/>
    <cellStyle name="Output 2 4 2 2 2 16 2" xfId="34826"/>
    <cellStyle name="Output 2 4 2 2 2 16 3" xfId="34827"/>
    <cellStyle name="Output 2 4 2 2 2 16 4" xfId="34828"/>
    <cellStyle name="Output 2 4 2 2 2 16 5" xfId="34829"/>
    <cellStyle name="Output 2 4 2 2 2 17" xfId="34830"/>
    <cellStyle name="Output 2 4 2 2 2 17 2" xfId="34831"/>
    <cellStyle name="Output 2 4 2 2 2 17 3" xfId="34832"/>
    <cellStyle name="Output 2 4 2 2 2 17 4" xfId="34833"/>
    <cellStyle name="Output 2 4 2 2 2 17 5" xfId="34834"/>
    <cellStyle name="Output 2 4 2 2 2 18" xfId="34835"/>
    <cellStyle name="Output 2 4 2 2 2 18 2" xfId="34836"/>
    <cellStyle name="Output 2 4 2 2 2 18 3" xfId="34837"/>
    <cellStyle name="Output 2 4 2 2 2 18 4" xfId="34838"/>
    <cellStyle name="Output 2 4 2 2 2 18 5" xfId="34839"/>
    <cellStyle name="Output 2 4 2 2 2 19" xfId="34840"/>
    <cellStyle name="Output 2 4 2 2 2 2" xfId="34841"/>
    <cellStyle name="Output 2 4 2 2 2 2 2" xfId="34842"/>
    <cellStyle name="Output 2 4 2 2 2 2 2 2" xfId="34843"/>
    <cellStyle name="Output 2 4 2 2 2 2 2 3" xfId="34844"/>
    <cellStyle name="Output 2 4 2 2 2 2 2 4" xfId="34845"/>
    <cellStyle name="Output 2 4 2 2 2 2 2 5" xfId="34846"/>
    <cellStyle name="Output 2 4 2 2 2 2 2 6" xfId="34847"/>
    <cellStyle name="Output 2 4 2 2 2 2 2 7" xfId="34848"/>
    <cellStyle name="Output 2 4 2 2 2 2 3" xfId="34849"/>
    <cellStyle name="Output 2 4 2 2 2 2 4" xfId="34850"/>
    <cellStyle name="Output 2 4 2 2 2 2 5" xfId="34851"/>
    <cellStyle name="Output 2 4 2 2 2 3" xfId="34852"/>
    <cellStyle name="Output 2 4 2 2 2 3 2" xfId="34853"/>
    <cellStyle name="Output 2 4 2 2 2 3 2 2" xfId="34854"/>
    <cellStyle name="Output 2 4 2 2 2 3 2 3" xfId="34855"/>
    <cellStyle name="Output 2 4 2 2 2 3 2 4" xfId="34856"/>
    <cellStyle name="Output 2 4 2 2 2 3 2 5" xfId="34857"/>
    <cellStyle name="Output 2 4 2 2 2 3 2 6" xfId="34858"/>
    <cellStyle name="Output 2 4 2 2 2 3 2 7" xfId="34859"/>
    <cellStyle name="Output 2 4 2 2 2 3 3" xfId="34860"/>
    <cellStyle name="Output 2 4 2 2 2 3 4" xfId="34861"/>
    <cellStyle name="Output 2 4 2 2 2 3 5" xfId="34862"/>
    <cellStyle name="Output 2 4 2 2 2 4" xfId="34863"/>
    <cellStyle name="Output 2 4 2 2 2 4 2" xfId="34864"/>
    <cellStyle name="Output 2 4 2 2 2 4 2 2" xfId="34865"/>
    <cellStyle name="Output 2 4 2 2 2 4 2 3" xfId="34866"/>
    <cellStyle name="Output 2 4 2 2 2 4 2 4" xfId="34867"/>
    <cellStyle name="Output 2 4 2 2 2 4 2 5" xfId="34868"/>
    <cellStyle name="Output 2 4 2 2 2 4 2 6" xfId="34869"/>
    <cellStyle name="Output 2 4 2 2 2 4 2 7" xfId="34870"/>
    <cellStyle name="Output 2 4 2 2 2 4 3" xfId="34871"/>
    <cellStyle name="Output 2 4 2 2 2 4 4" xfId="34872"/>
    <cellStyle name="Output 2 4 2 2 2 4 5" xfId="34873"/>
    <cellStyle name="Output 2 4 2 2 2 5" xfId="34874"/>
    <cellStyle name="Output 2 4 2 2 2 5 2" xfId="34875"/>
    <cellStyle name="Output 2 4 2 2 2 5 3" xfId="34876"/>
    <cellStyle name="Output 2 4 2 2 2 5 4" xfId="34877"/>
    <cellStyle name="Output 2 4 2 2 2 5 5" xfId="34878"/>
    <cellStyle name="Output 2 4 2 2 2 5 6" xfId="34879"/>
    <cellStyle name="Output 2 4 2 2 2 5 7" xfId="34880"/>
    <cellStyle name="Output 2 4 2 2 2 5 8" xfId="34881"/>
    <cellStyle name="Output 2 4 2 2 2 6" xfId="34882"/>
    <cellStyle name="Output 2 4 2 2 2 6 2" xfId="34883"/>
    <cellStyle name="Output 2 4 2 2 2 6 3" xfId="34884"/>
    <cellStyle name="Output 2 4 2 2 2 6 4" xfId="34885"/>
    <cellStyle name="Output 2 4 2 2 2 6 5" xfId="34886"/>
    <cellStyle name="Output 2 4 2 2 2 6 6" xfId="34887"/>
    <cellStyle name="Output 2 4 2 2 2 6 7" xfId="34888"/>
    <cellStyle name="Output 2 4 2 2 2 7" xfId="34889"/>
    <cellStyle name="Output 2 4 2 2 2 7 2" xfId="34890"/>
    <cellStyle name="Output 2 4 2 2 2 7 3" xfId="34891"/>
    <cellStyle name="Output 2 4 2 2 2 7 4" xfId="34892"/>
    <cellStyle name="Output 2 4 2 2 2 7 5" xfId="34893"/>
    <cellStyle name="Output 2 4 2 2 2 8" xfId="34894"/>
    <cellStyle name="Output 2 4 2 2 2 8 2" xfId="34895"/>
    <cellStyle name="Output 2 4 2 2 2 8 3" xfId="34896"/>
    <cellStyle name="Output 2 4 2 2 2 8 4" xfId="34897"/>
    <cellStyle name="Output 2 4 2 2 2 8 5" xfId="34898"/>
    <cellStyle name="Output 2 4 2 2 2 9" xfId="34899"/>
    <cellStyle name="Output 2 4 2 2 2 9 2" xfId="34900"/>
    <cellStyle name="Output 2 4 2 2 2 9 3" xfId="34901"/>
    <cellStyle name="Output 2 4 2 2 2 9 4" xfId="34902"/>
    <cellStyle name="Output 2 4 2 2 2 9 5" xfId="34903"/>
    <cellStyle name="Output 2 4 2 2 3" xfId="34904"/>
    <cellStyle name="Output 2 4 2 2 3 10" xfId="34905"/>
    <cellStyle name="Output 2 4 2 2 3 2" xfId="34906"/>
    <cellStyle name="Output 2 4 2 2 3 2 2" xfId="34907"/>
    <cellStyle name="Output 2 4 2 2 3 2 2 2" xfId="34908"/>
    <cellStyle name="Output 2 4 2 2 3 2 2 3" xfId="34909"/>
    <cellStyle name="Output 2 4 2 2 3 2 2 4" xfId="34910"/>
    <cellStyle name="Output 2 4 2 2 3 2 2 5" xfId="34911"/>
    <cellStyle name="Output 2 4 2 2 3 2 2 6" xfId="34912"/>
    <cellStyle name="Output 2 4 2 2 3 2 2 7" xfId="34913"/>
    <cellStyle name="Output 2 4 2 2 3 2 3" xfId="34914"/>
    <cellStyle name="Output 2 4 2 2 3 2 4" xfId="34915"/>
    <cellStyle name="Output 2 4 2 2 3 3" xfId="34916"/>
    <cellStyle name="Output 2 4 2 2 3 3 2" xfId="34917"/>
    <cellStyle name="Output 2 4 2 2 3 3 2 2" xfId="34918"/>
    <cellStyle name="Output 2 4 2 2 3 3 2 3" xfId="34919"/>
    <cellStyle name="Output 2 4 2 2 3 3 2 4" xfId="34920"/>
    <cellStyle name="Output 2 4 2 2 3 3 2 5" xfId="34921"/>
    <cellStyle name="Output 2 4 2 2 3 3 2 6" xfId="34922"/>
    <cellStyle name="Output 2 4 2 2 3 3 2 7" xfId="34923"/>
    <cellStyle name="Output 2 4 2 2 3 3 3" xfId="34924"/>
    <cellStyle name="Output 2 4 2 2 3 3 4" xfId="34925"/>
    <cellStyle name="Output 2 4 2 2 3 4" xfId="34926"/>
    <cellStyle name="Output 2 4 2 2 3 4 2" xfId="34927"/>
    <cellStyle name="Output 2 4 2 2 3 4 2 2" xfId="34928"/>
    <cellStyle name="Output 2 4 2 2 3 4 2 3" xfId="34929"/>
    <cellStyle name="Output 2 4 2 2 3 4 2 4" xfId="34930"/>
    <cellStyle name="Output 2 4 2 2 3 4 2 5" xfId="34931"/>
    <cellStyle name="Output 2 4 2 2 3 4 2 6" xfId="34932"/>
    <cellStyle name="Output 2 4 2 2 3 4 2 7" xfId="34933"/>
    <cellStyle name="Output 2 4 2 2 3 4 3" xfId="34934"/>
    <cellStyle name="Output 2 4 2 2 3 4 4" xfId="34935"/>
    <cellStyle name="Output 2 4 2 2 3 5" xfId="34936"/>
    <cellStyle name="Output 2 4 2 2 3 5 2" xfId="34937"/>
    <cellStyle name="Output 2 4 2 2 3 5 3" xfId="34938"/>
    <cellStyle name="Output 2 4 2 2 3 5 4" xfId="34939"/>
    <cellStyle name="Output 2 4 2 2 3 5 5" xfId="34940"/>
    <cellStyle name="Output 2 4 2 2 3 5 6" xfId="34941"/>
    <cellStyle name="Output 2 4 2 2 3 5 7" xfId="34942"/>
    <cellStyle name="Output 2 4 2 2 3 5 8" xfId="34943"/>
    <cellStyle name="Output 2 4 2 2 3 6" xfId="34944"/>
    <cellStyle name="Output 2 4 2 2 3 6 2" xfId="34945"/>
    <cellStyle name="Output 2 4 2 2 3 6 3" xfId="34946"/>
    <cellStyle name="Output 2 4 2 2 3 6 4" xfId="34947"/>
    <cellStyle name="Output 2 4 2 2 3 6 5" xfId="34948"/>
    <cellStyle name="Output 2 4 2 2 3 6 6" xfId="34949"/>
    <cellStyle name="Output 2 4 2 2 3 6 7" xfId="34950"/>
    <cellStyle name="Output 2 4 2 2 3 7" xfId="34951"/>
    <cellStyle name="Output 2 4 2 2 3 8" xfId="34952"/>
    <cellStyle name="Output 2 4 2 2 3 9" xfId="34953"/>
    <cellStyle name="Output 2 4 2 2 4" xfId="34954"/>
    <cellStyle name="Output 2 4 2 2 4 2" xfId="34955"/>
    <cellStyle name="Output 2 4 2 2 4 2 2" xfId="34956"/>
    <cellStyle name="Output 2 4 2 2 4 2 3" xfId="34957"/>
    <cellStyle name="Output 2 4 2 2 4 2 4" xfId="34958"/>
    <cellStyle name="Output 2 4 2 2 4 2 5" xfId="34959"/>
    <cellStyle name="Output 2 4 2 2 4 2 6" xfId="34960"/>
    <cellStyle name="Output 2 4 2 2 4 2 7" xfId="34961"/>
    <cellStyle name="Output 2 4 2 2 4 3" xfId="34962"/>
    <cellStyle name="Output 2 4 2 2 4 4" xfId="34963"/>
    <cellStyle name="Output 2 4 2 2 4 5" xfId="34964"/>
    <cellStyle name="Output 2 4 2 2 5" xfId="34965"/>
    <cellStyle name="Output 2 4 2 2 5 2" xfId="34966"/>
    <cellStyle name="Output 2 4 2 2 5 2 2" xfId="34967"/>
    <cellStyle name="Output 2 4 2 2 5 2 3" xfId="34968"/>
    <cellStyle name="Output 2 4 2 2 5 2 4" xfId="34969"/>
    <cellStyle name="Output 2 4 2 2 5 2 5" xfId="34970"/>
    <cellStyle name="Output 2 4 2 2 5 2 6" xfId="34971"/>
    <cellStyle name="Output 2 4 2 2 5 2 7" xfId="34972"/>
    <cellStyle name="Output 2 4 2 2 5 3" xfId="34973"/>
    <cellStyle name="Output 2 4 2 2 5 4" xfId="34974"/>
    <cellStyle name="Output 2 4 2 2 5 5" xfId="34975"/>
    <cellStyle name="Output 2 4 2 2 6" xfId="34976"/>
    <cellStyle name="Output 2 4 2 2 6 2" xfId="34977"/>
    <cellStyle name="Output 2 4 2 2 6 2 2" xfId="34978"/>
    <cellStyle name="Output 2 4 2 2 6 2 3" xfId="34979"/>
    <cellStyle name="Output 2 4 2 2 6 2 4" xfId="34980"/>
    <cellStyle name="Output 2 4 2 2 6 2 5" xfId="34981"/>
    <cellStyle name="Output 2 4 2 2 6 2 6" xfId="34982"/>
    <cellStyle name="Output 2 4 2 2 6 2 7" xfId="34983"/>
    <cellStyle name="Output 2 4 2 2 6 3" xfId="34984"/>
    <cellStyle name="Output 2 4 2 2 6 4" xfId="34985"/>
    <cellStyle name="Output 2 4 2 2 6 5" xfId="34986"/>
    <cellStyle name="Output 2 4 2 2 7" xfId="34987"/>
    <cellStyle name="Output 2 4 2 2 7 2" xfId="34988"/>
    <cellStyle name="Output 2 4 2 2 7 2 2" xfId="34989"/>
    <cellStyle name="Output 2 4 2 2 7 2 3" xfId="34990"/>
    <cellStyle name="Output 2 4 2 2 7 2 4" xfId="34991"/>
    <cellStyle name="Output 2 4 2 2 7 2 5" xfId="34992"/>
    <cellStyle name="Output 2 4 2 2 7 2 6" xfId="34993"/>
    <cellStyle name="Output 2 4 2 2 7 2 7" xfId="34994"/>
    <cellStyle name="Output 2 4 2 2 7 3" xfId="34995"/>
    <cellStyle name="Output 2 4 2 2 7 4" xfId="34996"/>
    <cellStyle name="Output 2 4 2 2 7 5" xfId="34997"/>
    <cellStyle name="Output 2 4 2 2 8" xfId="34998"/>
    <cellStyle name="Output 2 4 2 2 8 2" xfId="34999"/>
    <cellStyle name="Output 2 4 2 2 8 3" xfId="35000"/>
    <cellStyle name="Output 2 4 2 2 8 4" xfId="35001"/>
    <cellStyle name="Output 2 4 2 2 8 5" xfId="35002"/>
    <cellStyle name="Output 2 4 2 2 8 6" xfId="35003"/>
    <cellStyle name="Output 2 4 2 2 8 7" xfId="35004"/>
    <cellStyle name="Output 2 4 2 2 8 8" xfId="35005"/>
    <cellStyle name="Output 2 4 2 2 9" xfId="35006"/>
    <cellStyle name="Output 2 4 2 2 9 2" xfId="35007"/>
    <cellStyle name="Output 2 4 2 2 9 3" xfId="35008"/>
    <cellStyle name="Output 2 4 2 2 9 4" xfId="35009"/>
    <cellStyle name="Output 2 4 2 2 9 5" xfId="35010"/>
    <cellStyle name="Output 2 4 2 2 9 6" xfId="35011"/>
    <cellStyle name="Output 2 4 2 2 9 7" xfId="35012"/>
    <cellStyle name="Output 2 4 2 3" xfId="35013"/>
    <cellStyle name="Output 2 4 2 3 10" xfId="35014"/>
    <cellStyle name="Output 2 4 2 3 10 2" xfId="35015"/>
    <cellStyle name="Output 2 4 2 3 10 3" xfId="35016"/>
    <cellStyle name="Output 2 4 2 3 10 4" xfId="35017"/>
    <cellStyle name="Output 2 4 2 3 10 5" xfId="35018"/>
    <cellStyle name="Output 2 4 2 3 11" xfId="35019"/>
    <cellStyle name="Output 2 4 2 3 11 2" xfId="35020"/>
    <cellStyle name="Output 2 4 2 3 11 3" xfId="35021"/>
    <cellStyle name="Output 2 4 2 3 11 4" xfId="35022"/>
    <cellStyle name="Output 2 4 2 3 11 5" xfId="35023"/>
    <cellStyle name="Output 2 4 2 3 12" xfId="35024"/>
    <cellStyle name="Output 2 4 2 3 12 2" xfId="35025"/>
    <cellStyle name="Output 2 4 2 3 12 3" xfId="35026"/>
    <cellStyle name="Output 2 4 2 3 12 4" xfId="35027"/>
    <cellStyle name="Output 2 4 2 3 12 5" xfId="35028"/>
    <cellStyle name="Output 2 4 2 3 13" xfId="35029"/>
    <cellStyle name="Output 2 4 2 3 13 2" xfId="35030"/>
    <cellStyle name="Output 2 4 2 3 13 3" xfId="35031"/>
    <cellStyle name="Output 2 4 2 3 13 4" xfId="35032"/>
    <cellStyle name="Output 2 4 2 3 13 5" xfId="35033"/>
    <cellStyle name="Output 2 4 2 3 14" xfId="35034"/>
    <cellStyle name="Output 2 4 2 3 14 2" xfId="35035"/>
    <cellStyle name="Output 2 4 2 3 14 3" xfId="35036"/>
    <cellStyle name="Output 2 4 2 3 14 4" xfId="35037"/>
    <cellStyle name="Output 2 4 2 3 14 5" xfId="35038"/>
    <cellStyle name="Output 2 4 2 3 15" xfId="35039"/>
    <cellStyle name="Output 2 4 2 3 15 2" xfId="35040"/>
    <cellStyle name="Output 2 4 2 3 15 3" xfId="35041"/>
    <cellStyle name="Output 2 4 2 3 15 4" xfId="35042"/>
    <cellStyle name="Output 2 4 2 3 15 5" xfId="35043"/>
    <cellStyle name="Output 2 4 2 3 16" xfId="35044"/>
    <cellStyle name="Output 2 4 2 3 16 2" xfId="35045"/>
    <cellStyle name="Output 2 4 2 3 16 3" xfId="35046"/>
    <cellStyle name="Output 2 4 2 3 16 4" xfId="35047"/>
    <cellStyle name="Output 2 4 2 3 16 5" xfId="35048"/>
    <cellStyle name="Output 2 4 2 3 17" xfId="35049"/>
    <cellStyle name="Output 2 4 2 3 17 2" xfId="35050"/>
    <cellStyle name="Output 2 4 2 3 17 3" xfId="35051"/>
    <cellStyle name="Output 2 4 2 3 17 4" xfId="35052"/>
    <cellStyle name="Output 2 4 2 3 17 5" xfId="35053"/>
    <cellStyle name="Output 2 4 2 3 18" xfId="35054"/>
    <cellStyle name="Output 2 4 2 3 18 2" xfId="35055"/>
    <cellStyle name="Output 2 4 2 3 18 3" xfId="35056"/>
    <cellStyle name="Output 2 4 2 3 18 4" xfId="35057"/>
    <cellStyle name="Output 2 4 2 3 18 5" xfId="35058"/>
    <cellStyle name="Output 2 4 2 3 19" xfId="35059"/>
    <cellStyle name="Output 2 4 2 3 2" xfId="35060"/>
    <cellStyle name="Output 2 4 2 3 2 10" xfId="35061"/>
    <cellStyle name="Output 2 4 2 3 2 10 2" xfId="35062"/>
    <cellStyle name="Output 2 4 2 3 2 10 3" xfId="35063"/>
    <cellStyle name="Output 2 4 2 3 2 10 4" xfId="35064"/>
    <cellStyle name="Output 2 4 2 3 2 10 5" xfId="35065"/>
    <cellStyle name="Output 2 4 2 3 2 11" xfId="35066"/>
    <cellStyle name="Output 2 4 2 3 2 11 2" xfId="35067"/>
    <cellStyle name="Output 2 4 2 3 2 11 3" xfId="35068"/>
    <cellStyle name="Output 2 4 2 3 2 11 4" xfId="35069"/>
    <cellStyle name="Output 2 4 2 3 2 11 5" xfId="35070"/>
    <cellStyle name="Output 2 4 2 3 2 12" xfId="35071"/>
    <cellStyle name="Output 2 4 2 3 2 12 2" xfId="35072"/>
    <cellStyle name="Output 2 4 2 3 2 12 3" xfId="35073"/>
    <cellStyle name="Output 2 4 2 3 2 12 4" xfId="35074"/>
    <cellStyle name="Output 2 4 2 3 2 12 5" xfId="35075"/>
    <cellStyle name="Output 2 4 2 3 2 13" xfId="35076"/>
    <cellStyle name="Output 2 4 2 3 2 13 2" xfId="35077"/>
    <cellStyle name="Output 2 4 2 3 2 13 3" xfId="35078"/>
    <cellStyle name="Output 2 4 2 3 2 13 4" xfId="35079"/>
    <cellStyle name="Output 2 4 2 3 2 13 5" xfId="35080"/>
    <cellStyle name="Output 2 4 2 3 2 14" xfId="35081"/>
    <cellStyle name="Output 2 4 2 3 2 14 2" xfId="35082"/>
    <cellStyle name="Output 2 4 2 3 2 14 3" xfId="35083"/>
    <cellStyle name="Output 2 4 2 3 2 14 4" xfId="35084"/>
    <cellStyle name="Output 2 4 2 3 2 14 5" xfId="35085"/>
    <cellStyle name="Output 2 4 2 3 2 15" xfId="35086"/>
    <cellStyle name="Output 2 4 2 3 2 15 2" xfId="35087"/>
    <cellStyle name="Output 2 4 2 3 2 15 3" xfId="35088"/>
    <cellStyle name="Output 2 4 2 3 2 15 4" xfId="35089"/>
    <cellStyle name="Output 2 4 2 3 2 15 5" xfId="35090"/>
    <cellStyle name="Output 2 4 2 3 2 16" xfId="35091"/>
    <cellStyle name="Output 2 4 2 3 2 16 2" xfId="35092"/>
    <cellStyle name="Output 2 4 2 3 2 16 3" xfId="35093"/>
    <cellStyle name="Output 2 4 2 3 2 16 4" xfId="35094"/>
    <cellStyle name="Output 2 4 2 3 2 16 5" xfId="35095"/>
    <cellStyle name="Output 2 4 2 3 2 17" xfId="35096"/>
    <cellStyle name="Output 2 4 2 3 2 17 2" xfId="35097"/>
    <cellStyle name="Output 2 4 2 3 2 17 3" xfId="35098"/>
    <cellStyle name="Output 2 4 2 3 2 17 4" xfId="35099"/>
    <cellStyle name="Output 2 4 2 3 2 17 5" xfId="35100"/>
    <cellStyle name="Output 2 4 2 3 2 18" xfId="35101"/>
    <cellStyle name="Output 2 4 2 3 2 18 2" xfId="35102"/>
    <cellStyle name="Output 2 4 2 3 2 18 3" xfId="35103"/>
    <cellStyle name="Output 2 4 2 3 2 18 4" xfId="35104"/>
    <cellStyle name="Output 2 4 2 3 2 18 5" xfId="35105"/>
    <cellStyle name="Output 2 4 2 3 2 19" xfId="35106"/>
    <cellStyle name="Output 2 4 2 3 2 2" xfId="35107"/>
    <cellStyle name="Output 2 4 2 3 2 2 2" xfId="35108"/>
    <cellStyle name="Output 2 4 2 3 2 2 2 2" xfId="35109"/>
    <cellStyle name="Output 2 4 2 3 2 2 2 3" xfId="35110"/>
    <cellStyle name="Output 2 4 2 3 2 2 2 4" xfId="35111"/>
    <cellStyle name="Output 2 4 2 3 2 2 2 5" xfId="35112"/>
    <cellStyle name="Output 2 4 2 3 2 2 2 6" xfId="35113"/>
    <cellStyle name="Output 2 4 2 3 2 2 2 7" xfId="35114"/>
    <cellStyle name="Output 2 4 2 3 2 2 3" xfId="35115"/>
    <cellStyle name="Output 2 4 2 3 2 2 4" xfId="35116"/>
    <cellStyle name="Output 2 4 2 3 2 2 5" xfId="35117"/>
    <cellStyle name="Output 2 4 2 3 2 3" xfId="35118"/>
    <cellStyle name="Output 2 4 2 3 2 3 2" xfId="35119"/>
    <cellStyle name="Output 2 4 2 3 2 3 2 2" xfId="35120"/>
    <cellStyle name="Output 2 4 2 3 2 3 2 3" xfId="35121"/>
    <cellStyle name="Output 2 4 2 3 2 3 2 4" xfId="35122"/>
    <cellStyle name="Output 2 4 2 3 2 3 2 5" xfId="35123"/>
    <cellStyle name="Output 2 4 2 3 2 3 2 6" xfId="35124"/>
    <cellStyle name="Output 2 4 2 3 2 3 2 7" xfId="35125"/>
    <cellStyle name="Output 2 4 2 3 2 3 3" xfId="35126"/>
    <cellStyle name="Output 2 4 2 3 2 3 4" xfId="35127"/>
    <cellStyle name="Output 2 4 2 3 2 3 5" xfId="35128"/>
    <cellStyle name="Output 2 4 2 3 2 4" xfId="35129"/>
    <cellStyle name="Output 2 4 2 3 2 4 2" xfId="35130"/>
    <cellStyle name="Output 2 4 2 3 2 4 2 2" xfId="35131"/>
    <cellStyle name="Output 2 4 2 3 2 4 2 3" xfId="35132"/>
    <cellStyle name="Output 2 4 2 3 2 4 2 4" xfId="35133"/>
    <cellStyle name="Output 2 4 2 3 2 4 2 5" xfId="35134"/>
    <cellStyle name="Output 2 4 2 3 2 4 2 6" xfId="35135"/>
    <cellStyle name="Output 2 4 2 3 2 4 2 7" xfId="35136"/>
    <cellStyle name="Output 2 4 2 3 2 4 3" xfId="35137"/>
    <cellStyle name="Output 2 4 2 3 2 4 4" xfId="35138"/>
    <cellStyle name="Output 2 4 2 3 2 4 5" xfId="35139"/>
    <cellStyle name="Output 2 4 2 3 2 5" xfId="35140"/>
    <cellStyle name="Output 2 4 2 3 2 5 2" xfId="35141"/>
    <cellStyle name="Output 2 4 2 3 2 5 3" xfId="35142"/>
    <cellStyle name="Output 2 4 2 3 2 5 4" xfId="35143"/>
    <cellStyle name="Output 2 4 2 3 2 5 5" xfId="35144"/>
    <cellStyle name="Output 2 4 2 3 2 5 6" xfId="35145"/>
    <cellStyle name="Output 2 4 2 3 2 5 7" xfId="35146"/>
    <cellStyle name="Output 2 4 2 3 2 5 8" xfId="35147"/>
    <cellStyle name="Output 2 4 2 3 2 6" xfId="35148"/>
    <cellStyle name="Output 2 4 2 3 2 6 2" xfId="35149"/>
    <cellStyle name="Output 2 4 2 3 2 6 3" xfId="35150"/>
    <cellStyle name="Output 2 4 2 3 2 6 4" xfId="35151"/>
    <cellStyle name="Output 2 4 2 3 2 6 5" xfId="35152"/>
    <cellStyle name="Output 2 4 2 3 2 6 6" xfId="35153"/>
    <cellStyle name="Output 2 4 2 3 2 6 7" xfId="35154"/>
    <cellStyle name="Output 2 4 2 3 2 7" xfId="35155"/>
    <cellStyle name="Output 2 4 2 3 2 7 2" xfId="35156"/>
    <cellStyle name="Output 2 4 2 3 2 7 3" xfId="35157"/>
    <cellStyle name="Output 2 4 2 3 2 7 4" xfId="35158"/>
    <cellStyle name="Output 2 4 2 3 2 7 5" xfId="35159"/>
    <cellStyle name="Output 2 4 2 3 2 8" xfId="35160"/>
    <cellStyle name="Output 2 4 2 3 2 8 2" xfId="35161"/>
    <cellStyle name="Output 2 4 2 3 2 8 3" xfId="35162"/>
    <cellStyle name="Output 2 4 2 3 2 8 4" xfId="35163"/>
    <cellStyle name="Output 2 4 2 3 2 8 5" xfId="35164"/>
    <cellStyle name="Output 2 4 2 3 2 9" xfId="35165"/>
    <cellStyle name="Output 2 4 2 3 2 9 2" xfId="35166"/>
    <cellStyle name="Output 2 4 2 3 2 9 3" xfId="35167"/>
    <cellStyle name="Output 2 4 2 3 2 9 4" xfId="35168"/>
    <cellStyle name="Output 2 4 2 3 2 9 5" xfId="35169"/>
    <cellStyle name="Output 2 4 2 3 3" xfId="35170"/>
    <cellStyle name="Output 2 4 2 3 3 10" xfId="35171"/>
    <cellStyle name="Output 2 4 2 3 3 2" xfId="35172"/>
    <cellStyle name="Output 2 4 2 3 3 2 2" xfId="35173"/>
    <cellStyle name="Output 2 4 2 3 3 2 2 2" xfId="35174"/>
    <cellStyle name="Output 2 4 2 3 3 2 2 3" xfId="35175"/>
    <cellStyle name="Output 2 4 2 3 3 2 2 4" xfId="35176"/>
    <cellStyle name="Output 2 4 2 3 3 2 2 5" xfId="35177"/>
    <cellStyle name="Output 2 4 2 3 3 2 2 6" xfId="35178"/>
    <cellStyle name="Output 2 4 2 3 3 2 2 7" xfId="35179"/>
    <cellStyle name="Output 2 4 2 3 3 2 3" xfId="35180"/>
    <cellStyle name="Output 2 4 2 3 3 2 4" xfId="35181"/>
    <cellStyle name="Output 2 4 2 3 3 3" xfId="35182"/>
    <cellStyle name="Output 2 4 2 3 3 3 2" xfId="35183"/>
    <cellStyle name="Output 2 4 2 3 3 3 2 2" xfId="35184"/>
    <cellStyle name="Output 2 4 2 3 3 3 2 3" xfId="35185"/>
    <cellStyle name="Output 2 4 2 3 3 3 2 4" xfId="35186"/>
    <cellStyle name="Output 2 4 2 3 3 3 2 5" xfId="35187"/>
    <cellStyle name="Output 2 4 2 3 3 3 2 6" xfId="35188"/>
    <cellStyle name="Output 2 4 2 3 3 3 2 7" xfId="35189"/>
    <cellStyle name="Output 2 4 2 3 3 3 3" xfId="35190"/>
    <cellStyle name="Output 2 4 2 3 3 3 4" xfId="35191"/>
    <cellStyle name="Output 2 4 2 3 3 4" xfId="35192"/>
    <cellStyle name="Output 2 4 2 3 3 4 2" xfId="35193"/>
    <cellStyle name="Output 2 4 2 3 3 4 2 2" xfId="35194"/>
    <cellStyle name="Output 2 4 2 3 3 4 2 3" xfId="35195"/>
    <cellStyle name="Output 2 4 2 3 3 4 2 4" xfId="35196"/>
    <cellStyle name="Output 2 4 2 3 3 4 2 5" xfId="35197"/>
    <cellStyle name="Output 2 4 2 3 3 4 2 6" xfId="35198"/>
    <cellStyle name="Output 2 4 2 3 3 4 2 7" xfId="35199"/>
    <cellStyle name="Output 2 4 2 3 3 4 3" xfId="35200"/>
    <cellStyle name="Output 2 4 2 3 3 4 4" xfId="35201"/>
    <cellStyle name="Output 2 4 2 3 3 5" xfId="35202"/>
    <cellStyle name="Output 2 4 2 3 3 5 2" xfId="35203"/>
    <cellStyle name="Output 2 4 2 3 3 5 3" xfId="35204"/>
    <cellStyle name="Output 2 4 2 3 3 5 4" xfId="35205"/>
    <cellStyle name="Output 2 4 2 3 3 5 5" xfId="35206"/>
    <cellStyle name="Output 2 4 2 3 3 5 6" xfId="35207"/>
    <cellStyle name="Output 2 4 2 3 3 5 7" xfId="35208"/>
    <cellStyle name="Output 2 4 2 3 3 5 8" xfId="35209"/>
    <cellStyle name="Output 2 4 2 3 3 6" xfId="35210"/>
    <cellStyle name="Output 2 4 2 3 3 6 2" xfId="35211"/>
    <cellStyle name="Output 2 4 2 3 3 6 3" xfId="35212"/>
    <cellStyle name="Output 2 4 2 3 3 6 4" xfId="35213"/>
    <cellStyle name="Output 2 4 2 3 3 6 5" xfId="35214"/>
    <cellStyle name="Output 2 4 2 3 3 6 6" xfId="35215"/>
    <cellStyle name="Output 2 4 2 3 3 6 7" xfId="35216"/>
    <cellStyle name="Output 2 4 2 3 3 7" xfId="35217"/>
    <cellStyle name="Output 2 4 2 3 3 8" xfId="35218"/>
    <cellStyle name="Output 2 4 2 3 3 9" xfId="35219"/>
    <cellStyle name="Output 2 4 2 3 4" xfId="35220"/>
    <cellStyle name="Output 2 4 2 3 4 2" xfId="35221"/>
    <cellStyle name="Output 2 4 2 3 4 2 2" xfId="35222"/>
    <cellStyle name="Output 2 4 2 3 4 2 3" xfId="35223"/>
    <cellStyle name="Output 2 4 2 3 4 2 4" xfId="35224"/>
    <cellStyle name="Output 2 4 2 3 4 2 5" xfId="35225"/>
    <cellStyle name="Output 2 4 2 3 4 2 6" xfId="35226"/>
    <cellStyle name="Output 2 4 2 3 4 2 7" xfId="35227"/>
    <cellStyle name="Output 2 4 2 3 4 3" xfId="35228"/>
    <cellStyle name="Output 2 4 2 3 4 4" xfId="35229"/>
    <cellStyle name="Output 2 4 2 3 4 5" xfId="35230"/>
    <cellStyle name="Output 2 4 2 3 5" xfId="35231"/>
    <cellStyle name="Output 2 4 2 3 5 2" xfId="35232"/>
    <cellStyle name="Output 2 4 2 3 5 2 2" xfId="35233"/>
    <cellStyle name="Output 2 4 2 3 5 2 3" xfId="35234"/>
    <cellStyle name="Output 2 4 2 3 5 2 4" xfId="35235"/>
    <cellStyle name="Output 2 4 2 3 5 2 5" xfId="35236"/>
    <cellStyle name="Output 2 4 2 3 5 2 6" xfId="35237"/>
    <cellStyle name="Output 2 4 2 3 5 2 7" xfId="35238"/>
    <cellStyle name="Output 2 4 2 3 5 3" xfId="35239"/>
    <cellStyle name="Output 2 4 2 3 5 4" xfId="35240"/>
    <cellStyle name="Output 2 4 2 3 5 5" xfId="35241"/>
    <cellStyle name="Output 2 4 2 3 6" xfId="35242"/>
    <cellStyle name="Output 2 4 2 3 6 2" xfId="35243"/>
    <cellStyle name="Output 2 4 2 3 6 2 2" xfId="35244"/>
    <cellStyle name="Output 2 4 2 3 6 2 3" xfId="35245"/>
    <cellStyle name="Output 2 4 2 3 6 2 4" xfId="35246"/>
    <cellStyle name="Output 2 4 2 3 6 2 5" xfId="35247"/>
    <cellStyle name="Output 2 4 2 3 6 2 6" xfId="35248"/>
    <cellStyle name="Output 2 4 2 3 6 2 7" xfId="35249"/>
    <cellStyle name="Output 2 4 2 3 6 3" xfId="35250"/>
    <cellStyle name="Output 2 4 2 3 6 4" xfId="35251"/>
    <cellStyle name="Output 2 4 2 3 6 5" xfId="35252"/>
    <cellStyle name="Output 2 4 2 3 7" xfId="35253"/>
    <cellStyle name="Output 2 4 2 3 7 2" xfId="35254"/>
    <cellStyle name="Output 2 4 2 3 7 2 2" xfId="35255"/>
    <cellStyle name="Output 2 4 2 3 7 2 3" xfId="35256"/>
    <cellStyle name="Output 2 4 2 3 7 2 4" xfId="35257"/>
    <cellStyle name="Output 2 4 2 3 7 2 5" xfId="35258"/>
    <cellStyle name="Output 2 4 2 3 7 2 6" xfId="35259"/>
    <cellStyle name="Output 2 4 2 3 7 2 7" xfId="35260"/>
    <cellStyle name="Output 2 4 2 3 7 3" xfId="35261"/>
    <cellStyle name="Output 2 4 2 3 7 4" xfId="35262"/>
    <cellStyle name="Output 2 4 2 3 7 5" xfId="35263"/>
    <cellStyle name="Output 2 4 2 3 8" xfId="35264"/>
    <cellStyle name="Output 2 4 2 3 8 2" xfId="35265"/>
    <cellStyle name="Output 2 4 2 3 8 3" xfId="35266"/>
    <cellStyle name="Output 2 4 2 3 8 4" xfId="35267"/>
    <cellStyle name="Output 2 4 2 3 8 5" xfId="35268"/>
    <cellStyle name="Output 2 4 2 3 8 6" xfId="35269"/>
    <cellStyle name="Output 2 4 2 3 8 7" xfId="35270"/>
    <cellStyle name="Output 2 4 2 3 8 8" xfId="35271"/>
    <cellStyle name="Output 2 4 2 3 9" xfId="35272"/>
    <cellStyle name="Output 2 4 2 3 9 2" xfId="35273"/>
    <cellStyle name="Output 2 4 2 3 9 3" xfId="35274"/>
    <cellStyle name="Output 2 4 2 3 9 4" xfId="35275"/>
    <cellStyle name="Output 2 4 2 3 9 5" xfId="35276"/>
    <cellStyle name="Output 2 4 2 3 9 6" xfId="35277"/>
    <cellStyle name="Output 2 4 2 3 9 7" xfId="35278"/>
    <cellStyle name="Output 2 4 2 4" xfId="35279"/>
    <cellStyle name="Output 2 4 2 4 10" xfId="35280"/>
    <cellStyle name="Output 2 4 2 4 10 2" xfId="35281"/>
    <cellStyle name="Output 2 4 2 4 10 3" xfId="35282"/>
    <cellStyle name="Output 2 4 2 4 10 4" xfId="35283"/>
    <cellStyle name="Output 2 4 2 4 10 5" xfId="35284"/>
    <cellStyle name="Output 2 4 2 4 11" xfId="35285"/>
    <cellStyle name="Output 2 4 2 4 11 2" xfId="35286"/>
    <cellStyle name="Output 2 4 2 4 11 3" xfId="35287"/>
    <cellStyle name="Output 2 4 2 4 11 4" xfId="35288"/>
    <cellStyle name="Output 2 4 2 4 11 5" xfId="35289"/>
    <cellStyle name="Output 2 4 2 4 12" xfId="35290"/>
    <cellStyle name="Output 2 4 2 4 12 2" xfId="35291"/>
    <cellStyle name="Output 2 4 2 4 12 3" xfId="35292"/>
    <cellStyle name="Output 2 4 2 4 12 4" xfId="35293"/>
    <cellStyle name="Output 2 4 2 4 12 5" xfId="35294"/>
    <cellStyle name="Output 2 4 2 4 13" xfId="35295"/>
    <cellStyle name="Output 2 4 2 4 13 2" xfId="35296"/>
    <cellStyle name="Output 2 4 2 4 13 3" xfId="35297"/>
    <cellStyle name="Output 2 4 2 4 13 4" xfId="35298"/>
    <cellStyle name="Output 2 4 2 4 13 5" xfId="35299"/>
    <cellStyle name="Output 2 4 2 4 14" xfId="35300"/>
    <cellStyle name="Output 2 4 2 4 14 2" xfId="35301"/>
    <cellStyle name="Output 2 4 2 4 14 3" xfId="35302"/>
    <cellStyle name="Output 2 4 2 4 14 4" xfId="35303"/>
    <cellStyle name="Output 2 4 2 4 14 5" xfId="35304"/>
    <cellStyle name="Output 2 4 2 4 15" xfId="35305"/>
    <cellStyle name="Output 2 4 2 4 15 2" xfId="35306"/>
    <cellStyle name="Output 2 4 2 4 15 3" xfId="35307"/>
    <cellStyle name="Output 2 4 2 4 15 4" xfId="35308"/>
    <cellStyle name="Output 2 4 2 4 15 5" xfId="35309"/>
    <cellStyle name="Output 2 4 2 4 16" xfId="35310"/>
    <cellStyle name="Output 2 4 2 4 16 2" xfId="35311"/>
    <cellStyle name="Output 2 4 2 4 16 3" xfId="35312"/>
    <cellStyle name="Output 2 4 2 4 16 4" xfId="35313"/>
    <cellStyle name="Output 2 4 2 4 16 5" xfId="35314"/>
    <cellStyle name="Output 2 4 2 4 17" xfId="35315"/>
    <cellStyle name="Output 2 4 2 4 17 2" xfId="35316"/>
    <cellStyle name="Output 2 4 2 4 17 3" xfId="35317"/>
    <cellStyle name="Output 2 4 2 4 17 4" xfId="35318"/>
    <cellStyle name="Output 2 4 2 4 17 5" xfId="35319"/>
    <cellStyle name="Output 2 4 2 4 18" xfId="35320"/>
    <cellStyle name="Output 2 4 2 4 18 2" xfId="35321"/>
    <cellStyle name="Output 2 4 2 4 18 3" xfId="35322"/>
    <cellStyle name="Output 2 4 2 4 18 4" xfId="35323"/>
    <cellStyle name="Output 2 4 2 4 18 5" xfId="35324"/>
    <cellStyle name="Output 2 4 2 4 19" xfId="35325"/>
    <cellStyle name="Output 2 4 2 4 2" xfId="35326"/>
    <cellStyle name="Output 2 4 2 4 2 2" xfId="35327"/>
    <cellStyle name="Output 2 4 2 4 2 2 2" xfId="35328"/>
    <cellStyle name="Output 2 4 2 4 2 2 3" xfId="35329"/>
    <cellStyle name="Output 2 4 2 4 2 2 4" xfId="35330"/>
    <cellStyle name="Output 2 4 2 4 2 2 5" xfId="35331"/>
    <cellStyle name="Output 2 4 2 4 2 2 6" xfId="35332"/>
    <cellStyle name="Output 2 4 2 4 2 2 7" xfId="35333"/>
    <cellStyle name="Output 2 4 2 4 2 3" xfId="35334"/>
    <cellStyle name="Output 2 4 2 4 2 4" xfId="35335"/>
    <cellStyle name="Output 2 4 2 4 2 5" xfId="35336"/>
    <cellStyle name="Output 2 4 2 4 3" xfId="35337"/>
    <cellStyle name="Output 2 4 2 4 3 2" xfId="35338"/>
    <cellStyle name="Output 2 4 2 4 3 2 2" xfId="35339"/>
    <cellStyle name="Output 2 4 2 4 3 2 3" xfId="35340"/>
    <cellStyle name="Output 2 4 2 4 3 2 4" xfId="35341"/>
    <cellStyle name="Output 2 4 2 4 3 2 5" xfId="35342"/>
    <cellStyle name="Output 2 4 2 4 3 2 6" xfId="35343"/>
    <cellStyle name="Output 2 4 2 4 3 2 7" xfId="35344"/>
    <cellStyle name="Output 2 4 2 4 3 3" xfId="35345"/>
    <cellStyle name="Output 2 4 2 4 3 4" xfId="35346"/>
    <cellStyle name="Output 2 4 2 4 3 5" xfId="35347"/>
    <cellStyle name="Output 2 4 2 4 4" xfId="35348"/>
    <cellStyle name="Output 2 4 2 4 4 2" xfId="35349"/>
    <cellStyle name="Output 2 4 2 4 4 2 2" xfId="35350"/>
    <cellStyle name="Output 2 4 2 4 4 2 3" xfId="35351"/>
    <cellStyle name="Output 2 4 2 4 4 2 4" xfId="35352"/>
    <cellStyle name="Output 2 4 2 4 4 2 5" xfId="35353"/>
    <cellStyle name="Output 2 4 2 4 4 2 6" xfId="35354"/>
    <cellStyle name="Output 2 4 2 4 4 2 7" xfId="35355"/>
    <cellStyle name="Output 2 4 2 4 4 3" xfId="35356"/>
    <cellStyle name="Output 2 4 2 4 4 4" xfId="35357"/>
    <cellStyle name="Output 2 4 2 4 4 5" xfId="35358"/>
    <cellStyle name="Output 2 4 2 4 5" xfId="35359"/>
    <cellStyle name="Output 2 4 2 4 5 2" xfId="35360"/>
    <cellStyle name="Output 2 4 2 4 5 3" xfId="35361"/>
    <cellStyle name="Output 2 4 2 4 5 4" xfId="35362"/>
    <cellStyle name="Output 2 4 2 4 5 5" xfId="35363"/>
    <cellStyle name="Output 2 4 2 4 5 6" xfId="35364"/>
    <cellStyle name="Output 2 4 2 4 5 7" xfId="35365"/>
    <cellStyle name="Output 2 4 2 4 5 8" xfId="35366"/>
    <cellStyle name="Output 2 4 2 4 6" xfId="35367"/>
    <cellStyle name="Output 2 4 2 4 6 2" xfId="35368"/>
    <cellStyle name="Output 2 4 2 4 6 3" xfId="35369"/>
    <cellStyle name="Output 2 4 2 4 6 4" xfId="35370"/>
    <cellStyle name="Output 2 4 2 4 6 5" xfId="35371"/>
    <cellStyle name="Output 2 4 2 4 6 6" xfId="35372"/>
    <cellStyle name="Output 2 4 2 4 6 7" xfId="35373"/>
    <cellStyle name="Output 2 4 2 4 7" xfId="35374"/>
    <cellStyle name="Output 2 4 2 4 7 2" xfId="35375"/>
    <cellStyle name="Output 2 4 2 4 7 3" xfId="35376"/>
    <cellStyle name="Output 2 4 2 4 7 4" xfId="35377"/>
    <cellStyle name="Output 2 4 2 4 7 5" xfId="35378"/>
    <cellStyle name="Output 2 4 2 4 8" xfId="35379"/>
    <cellStyle name="Output 2 4 2 4 8 2" xfId="35380"/>
    <cellStyle name="Output 2 4 2 4 8 3" xfId="35381"/>
    <cellStyle name="Output 2 4 2 4 8 4" xfId="35382"/>
    <cellStyle name="Output 2 4 2 4 8 5" xfId="35383"/>
    <cellStyle name="Output 2 4 2 4 9" xfId="35384"/>
    <cellStyle name="Output 2 4 2 4 9 2" xfId="35385"/>
    <cellStyle name="Output 2 4 2 4 9 3" xfId="35386"/>
    <cellStyle name="Output 2 4 2 4 9 4" xfId="35387"/>
    <cellStyle name="Output 2 4 2 4 9 5" xfId="35388"/>
    <cellStyle name="Output 2 4 2 5" xfId="35389"/>
    <cellStyle name="Output 2 4 2 5 10" xfId="35390"/>
    <cellStyle name="Output 2 4 2 5 2" xfId="35391"/>
    <cellStyle name="Output 2 4 2 5 2 2" xfId="35392"/>
    <cellStyle name="Output 2 4 2 5 2 2 2" xfId="35393"/>
    <cellStyle name="Output 2 4 2 5 2 2 3" xfId="35394"/>
    <cellStyle name="Output 2 4 2 5 2 2 4" xfId="35395"/>
    <cellStyle name="Output 2 4 2 5 2 2 5" xfId="35396"/>
    <cellStyle name="Output 2 4 2 5 2 2 6" xfId="35397"/>
    <cellStyle name="Output 2 4 2 5 2 2 7" xfId="35398"/>
    <cellStyle name="Output 2 4 2 5 2 3" xfId="35399"/>
    <cellStyle name="Output 2 4 2 5 2 4" xfId="35400"/>
    <cellStyle name="Output 2 4 2 5 3" xfId="35401"/>
    <cellStyle name="Output 2 4 2 5 3 2" xfId="35402"/>
    <cellStyle name="Output 2 4 2 5 3 2 2" xfId="35403"/>
    <cellStyle name="Output 2 4 2 5 3 2 3" xfId="35404"/>
    <cellStyle name="Output 2 4 2 5 3 2 4" xfId="35405"/>
    <cellStyle name="Output 2 4 2 5 3 2 5" xfId="35406"/>
    <cellStyle name="Output 2 4 2 5 3 2 6" xfId="35407"/>
    <cellStyle name="Output 2 4 2 5 3 2 7" xfId="35408"/>
    <cellStyle name="Output 2 4 2 5 3 3" xfId="35409"/>
    <cellStyle name="Output 2 4 2 5 3 4" xfId="35410"/>
    <cellStyle name="Output 2 4 2 5 4" xfId="35411"/>
    <cellStyle name="Output 2 4 2 5 4 2" xfId="35412"/>
    <cellStyle name="Output 2 4 2 5 4 2 2" xfId="35413"/>
    <cellStyle name="Output 2 4 2 5 4 2 3" xfId="35414"/>
    <cellStyle name="Output 2 4 2 5 4 2 4" xfId="35415"/>
    <cellStyle name="Output 2 4 2 5 4 2 5" xfId="35416"/>
    <cellStyle name="Output 2 4 2 5 4 2 6" xfId="35417"/>
    <cellStyle name="Output 2 4 2 5 4 2 7" xfId="35418"/>
    <cellStyle name="Output 2 4 2 5 4 3" xfId="35419"/>
    <cellStyle name="Output 2 4 2 5 4 4" xfId="35420"/>
    <cellStyle name="Output 2 4 2 5 5" xfId="35421"/>
    <cellStyle name="Output 2 4 2 5 5 2" xfId="35422"/>
    <cellStyle name="Output 2 4 2 5 5 3" xfId="35423"/>
    <cellStyle name="Output 2 4 2 5 5 4" xfId="35424"/>
    <cellStyle name="Output 2 4 2 5 5 5" xfId="35425"/>
    <cellStyle name="Output 2 4 2 5 5 6" xfId="35426"/>
    <cellStyle name="Output 2 4 2 5 5 7" xfId="35427"/>
    <cellStyle name="Output 2 4 2 5 5 8" xfId="35428"/>
    <cellStyle name="Output 2 4 2 5 6" xfId="35429"/>
    <cellStyle name="Output 2 4 2 5 6 2" xfId="35430"/>
    <cellStyle name="Output 2 4 2 5 6 3" xfId="35431"/>
    <cellStyle name="Output 2 4 2 5 6 4" xfId="35432"/>
    <cellStyle name="Output 2 4 2 5 6 5" xfId="35433"/>
    <cellStyle name="Output 2 4 2 5 6 6" xfId="35434"/>
    <cellStyle name="Output 2 4 2 5 6 7" xfId="35435"/>
    <cellStyle name="Output 2 4 2 5 7" xfId="35436"/>
    <cellStyle name="Output 2 4 2 5 8" xfId="35437"/>
    <cellStyle name="Output 2 4 2 5 9" xfId="35438"/>
    <cellStyle name="Output 2 4 2 6" xfId="35439"/>
    <cellStyle name="Output 2 4 2 6 2" xfId="35440"/>
    <cellStyle name="Output 2 4 2 6 2 2" xfId="35441"/>
    <cellStyle name="Output 2 4 2 6 2 3" xfId="35442"/>
    <cellStyle name="Output 2 4 2 6 2 4" xfId="35443"/>
    <cellStyle name="Output 2 4 2 6 2 5" xfId="35444"/>
    <cellStyle name="Output 2 4 2 6 2 6" xfId="35445"/>
    <cellStyle name="Output 2 4 2 6 2 7" xfId="35446"/>
    <cellStyle name="Output 2 4 2 6 3" xfId="35447"/>
    <cellStyle name="Output 2 4 2 6 4" xfId="35448"/>
    <cellStyle name="Output 2 4 2 6 5" xfId="35449"/>
    <cellStyle name="Output 2 4 2 7" xfId="35450"/>
    <cellStyle name="Output 2 4 2 7 2" xfId="35451"/>
    <cellStyle name="Output 2 4 2 7 2 2" xfId="35452"/>
    <cellStyle name="Output 2 4 2 7 2 3" xfId="35453"/>
    <cellStyle name="Output 2 4 2 7 2 4" xfId="35454"/>
    <cellStyle name="Output 2 4 2 7 2 5" xfId="35455"/>
    <cellStyle name="Output 2 4 2 7 2 6" xfId="35456"/>
    <cellStyle name="Output 2 4 2 7 2 7" xfId="35457"/>
    <cellStyle name="Output 2 4 2 7 3" xfId="35458"/>
    <cellStyle name="Output 2 4 2 7 4" xfId="35459"/>
    <cellStyle name="Output 2 4 2 7 5" xfId="35460"/>
    <cellStyle name="Output 2 4 2 8" xfId="35461"/>
    <cellStyle name="Output 2 4 2 8 2" xfId="35462"/>
    <cellStyle name="Output 2 4 2 8 2 2" xfId="35463"/>
    <cellStyle name="Output 2 4 2 8 2 3" xfId="35464"/>
    <cellStyle name="Output 2 4 2 8 2 4" xfId="35465"/>
    <cellStyle name="Output 2 4 2 8 2 5" xfId="35466"/>
    <cellStyle name="Output 2 4 2 8 2 6" xfId="35467"/>
    <cellStyle name="Output 2 4 2 8 2 7" xfId="35468"/>
    <cellStyle name="Output 2 4 2 8 3" xfId="35469"/>
    <cellStyle name="Output 2 4 2 8 4" xfId="35470"/>
    <cellStyle name="Output 2 4 2 8 5" xfId="35471"/>
    <cellStyle name="Output 2 4 2 9" xfId="35472"/>
    <cellStyle name="Output 2 4 2 9 2" xfId="35473"/>
    <cellStyle name="Output 2 4 2 9 2 2" xfId="35474"/>
    <cellStyle name="Output 2 4 2 9 2 3" xfId="35475"/>
    <cellStyle name="Output 2 4 2 9 2 4" xfId="35476"/>
    <cellStyle name="Output 2 4 2 9 2 5" xfId="35477"/>
    <cellStyle name="Output 2 4 2 9 2 6" xfId="35478"/>
    <cellStyle name="Output 2 4 2 9 2 7" xfId="35479"/>
    <cellStyle name="Output 2 4 2 9 3" xfId="35480"/>
    <cellStyle name="Output 2 4 2 9 4" xfId="35481"/>
    <cellStyle name="Output 2 4 2 9 5" xfId="35482"/>
    <cellStyle name="Output 2 4 20" xfId="35483"/>
    <cellStyle name="Output 2 4 3" xfId="35484"/>
    <cellStyle name="Output 2 4 3 10" xfId="35485"/>
    <cellStyle name="Output 2 4 3 10 2" xfId="35486"/>
    <cellStyle name="Output 2 4 3 10 3" xfId="35487"/>
    <cellStyle name="Output 2 4 3 10 4" xfId="35488"/>
    <cellStyle name="Output 2 4 3 10 5" xfId="35489"/>
    <cellStyle name="Output 2 4 3 10 6" xfId="35490"/>
    <cellStyle name="Output 2 4 3 10 7" xfId="35491"/>
    <cellStyle name="Output 2 4 3 10 8" xfId="35492"/>
    <cellStyle name="Output 2 4 3 11" xfId="35493"/>
    <cellStyle name="Output 2 4 3 11 2" xfId="35494"/>
    <cellStyle name="Output 2 4 3 11 3" xfId="35495"/>
    <cellStyle name="Output 2 4 3 11 4" xfId="35496"/>
    <cellStyle name="Output 2 4 3 11 5" xfId="35497"/>
    <cellStyle name="Output 2 4 3 11 6" xfId="35498"/>
    <cellStyle name="Output 2 4 3 11 7" xfId="35499"/>
    <cellStyle name="Output 2 4 3 12" xfId="35500"/>
    <cellStyle name="Output 2 4 3 12 2" xfId="35501"/>
    <cellStyle name="Output 2 4 3 12 3" xfId="35502"/>
    <cellStyle name="Output 2 4 3 12 4" xfId="35503"/>
    <cellStyle name="Output 2 4 3 12 5" xfId="35504"/>
    <cellStyle name="Output 2 4 3 13" xfId="35505"/>
    <cellStyle name="Output 2 4 3 13 2" xfId="35506"/>
    <cellStyle name="Output 2 4 3 13 3" xfId="35507"/>
    <cellStyle name="Output 2 4 3 13 4" xfId="35508"/>
    <cellStyle name="Output 2 4 3 13 5" xfId="35509"/>
    <cellStyle name="Output 2 4 3 14" xfId="35510"/>
    <cellStyle name="Output 2 4 3 14 2" xfId="35511"/>
    <cellStyle name="Output 2 4 3 14 3" xfId="35512"/>
    <cellStyle name="Output 2 4 3 14 4" xfId="35513"/>
    <cellStyle name="Output 2 4 3 14 5" xfId="35514"/>
    <cellStyle name="Output 2 4 3 15" xfId="35515"/>
    <cellStyle name="Output 2 4 3 15 2" xfId="35516"/>
    <cellStyle name="Output 2 4 3 15 3" xfId="35517"/>
    <cellStyle name="Output 2 4 3 15 4" xfId="35518"/>
    <cellStyle name="Output 2 4 3 15 5" xfId="35519"/>
    <cellStyle name="Output 2 4 3 16" xfId="35520"/>
    <cellStyle name="Output 2 4 3 16 2" xfId="35521"/>
    <cellStyle name="Output 2 4 3 16 3" xfId="35522"/>
    <cellStyle name="Output 2 4 3 16 4" xfId="35523"/>
    <cellStyle name="Output 2 4 3 16 5" xfId="35524"/>
    <cellStyle name="Output 2 4 3 17" xfId="35525"/>
    <cellStyle name="Output 2 4 3 17 2" xfId="35526"/>
    <cellStyle name="Output 2 4 3 17 3" xfId="35527"/>
    <cellStyle name="Output 2 4 3 17 4" xfId="35528"/>
    <cellStyle name="Output 2 4 3 17 5" xfId="35529"/>
    <cellStyle name="Output 2 4 3 18" xfId="35530"/>
    <cellStyle name="Output 2 4 3 2" xfId="35531"/>
    <cellStyle name="Output 2 4 3 2 10" xfId="35532"/>
    <cellStyle name="Output 2 4 3 2 10 2" xfId="35533"/>
    <cellStyle name="Output 2 4 3 2 10 3" xfId="35534"/>
    <cellStyle name="Output 2 4 3 2 10 4" xfId="35535"/>
    <cellStyle name="Output 2 4 3 2 10 5" xfId="35536"/>
    <cellStyle name="Output 2 4 3 2 11" xfId="35537"/>
    <cellStyle name="Output 2 4 3 2 11 2" xfId="35538"/>
    <cellStyle name="Output 2 4 3 2 11 3" xfId="35539"/>
    <cellStyle name="Output 2 4 3 2 11 4" xfId="35540"/>
    <cellStyle name="Output 2 4 3 2 11 5" xfId="35541"/>
    <cellStyle name="Output 2 4 3 2 12" xfId="35542"/>
    <cellStyle name="Output 2 4 3 2 12 2" xfId="35543"/>
    <cellStyle name="Output 2 4 3 2 12 3" xfId="35544"/>
    <cellStyle name="Output 2 4 3 2 12 4" xfId="35545"/>
    <cellStyle name="Output 2 4 3 2 12 5" xfId="35546"/>
    <cellStyle name="Output 2 4 3 2 13" xfId="35547"/>
    <cellStyle name="Output 2 4 3 2 13 2" xfId="35548"/>
    <cellStyle name="Output 2 4 3 2 13 3" xfId="35549"/>
    <cellStyle name="Output 2 4 3 2 13 4" xfId="35550"/>
    <cellStyle name="Output 2 4 3 2 13 5" xfId="35551"/>
    <cellStyle name="Output 2 4 3 2 14" xfId="35552"/>
    <cellStyle name="Output 2 4 3 2 14 2" xfId="35553"/>
    <cellStyle name="Output 2 4 3 2 14 3" xfId="35554"/>
    <cellStyle name="Output 2 4 3 2 14 4" xfId="35555"/>
    <cellStyle name="Output 2 4 3 2 14 5" xfId="35556"/>
    <cellStyle name="Output 2 4 3 2 15" xfId="35557"/>
    <cellStyle name="Output 2 4 3 2 15 2" xfId="35558"/>
    <cellStyle name="Output 2 4 3 2 15 3" xfId="35559"/>
    <cellStyle name="Output 2 4 3 2 15 4" xfId="35560"/>
    <cellStyle name="Output 2 4 3 2 15 5" xfId="35561"/>
    <cellStyle name="Output 2 4 3 2 16" xfId="35562"/>
    <cellStyle name="Output 2 4 3 2 16 2" xfId="35563"/>
    <cellStyle name="Output 2 4 3 2 16 3" xfId="35564"/>
    <cellStyle name="Output 2 4 3 2 16 4" xfId="35565"/>
    <cellStyle name="Output 2 4 3 2 16 5" xfId="35566"/>
    <cellStyle name="Output 2 4 3 2 17" xfId="35567"/>
    <cellStyle name="Output 2 4 3 2 17 2" xfId="35568"/>
    <cellStyle name="Output 2 4 3 2 17 3" xfId="35569"/>
    <cellStyle name="Output 2 4 3 2 17 4" xfId="35570"/>
    <cellStyle name="Output 2 4 3 2 17 5" xfId="35571"/>
    <cellStyle name="Output 2 4 3 2 18" xfId="35572"/>
    <cellStyle name="Output 2 4 3 2 18 2" xfId="35573"/>
    <cellStyle name="Output 2 4 3 2 18 3" xfId="35574"/>
    <cellStyle name="Output 2 4 3 2 18 4" xfId="35575"/>
    <cellStyle name="Output 2 4 3 2 18 5" xfId="35576"/>
    <cellStyle name="Output 2 4 3 2 19" xfId="35577"/>
    <cellStyle name="Output 2 4 3 2 2" xfId="35578"/>
    <cellStyle name="Output 2 4 3 2 2 10" xfId="35579"/>
    <cellStyle name="Output 2 4 3 2 2 10 2" xfId="35580"/>
    <cellStyle name="Output 2 4 3 2 2 10 3" xfId="35581"/>
    <cellStyle name="Output 2 4 3 2 2 10 4" xfId="35582"/>
    <cellStyle name="Output 2 4 3 2 2 10 5" xfId="35583"/>
    <cellStyle name="Output 2 4 3 2 2 11" xfId="35584"/>
    <cellStyle name="Output 2 4 3 2 2 11 2" xfId="35585"/>
    <cellStyle name="Output 2 4 3 2 2 11 3" xfId="35586"/>
    <cellStyle name="Output 2 4 3 2 2 11 4" xfId="35587"/>
    <cellStyle name="Output 2 4 3 2 2 11 5" xfId="35588"/>
    <cellStyle name="Output 2 4 3 2 2 12" xfId="35589"/>
    <cellStyle name="Output 2 4 3 2 2 12 2" xfId="35590"/>
    <cellStyle name="Output 2 4 3 2 2 12 3" xfId="35591"/>
    <cellStyle name="Output 2 4 3 2 2 12 4" xfId="35592"/>
    <cellStyle name="Output 2 4 3 2 2 12 5" xfId="35593"/>
    <cellStyle name="Output 2 4 3 2 2 13" xfId="35594"/>
    <cellStyle name="Output 2 4 3 2 2 13 2" xfId="35595"/>
    <cellStyle name="Output 2 4 3 2 2 13 3" xfId="35596"/>
    <cellStyle name="Output 2 4 3 2 2 13 4" xfId="35597"/>
    <cellStyle name="Output 2 4 3 2 2 13 5" xfId="35598"/>
    <cellStyle name="Output 2 4 3 2 2 14" xfId="35599"/>
    <cellStyle name="Output 2 4 3 2 2 14 2" xfId="35600"/>
    <cellStyle name="Output 2 4 3 2 2 14 3" xfId="35601"/>
    <cellStyle name="Output 2 4 3 2 2 14 4" xfId="35602"/>
    <cellStyle name="Output 2 4 3 2 2 14 5" xfId="35603"/>
    <cellStyle name="Output 2 4 3 2 2 15" xfId="35604"/>
    <cellStyle name="Output 2 4 3 2 2 15 2" xfId="35605"/>
    <cellStyle name="Output 2 4 3 2 2 15 3" xfId="35606"/>
    <cellStyle name="Output 2 4 3 2 2 15 4" xfId="35607"/>
    <cellStyle name="Output 2 4 3 2 2 15 5" xfId="35608"/>
    <cellStyle name="Output 2 4 3 2 2 16" xfId="35609"/>
    <cellStyle name="Output 2 4 3 2 2 16 2" xfId="35610"/>
    <cellStyle name="Output 2 4 3 2 2 16 3" xfId="35611"/>
    <cellStyle name="Output 2 4 3 2 2 16 4" xfId="35612"/>
    <cellStyle name="Output 2 4 3 2 2 16 5" xfId="35613"/>
    <cellStyle name="Output 2 4 3 2 2 17" xfId="35614"/>
    <cellStyle name="Output 2 4 3 2 2 17 2" xfId="35615"/>
    <cellStyle name="Output 2 4 3 2 2 17 3" xfId="35616"/>
    <cellStyle name="Output 2 4 3 2 2 17 4" xfId="35617"/>
    <cellStyle name="Output 2 4 3 2 2 17 5" xfId="35618"/>
    <cellStyle name="Output 2 4 3 2 2 18" xfId="35619"/>
    <cellStyle name="Output 2 4 3 2 2 18 2" xfId="35620"/>
    <cellStyle name="Output 2 4 3 2 2 18 3" xfId="35621"/>
    <cellStyle name="Output 2 4 3 2 2 18 4" xfId="35622"/>
    <cellStyle name="Output 2 4 3 2 2 18 5" xfId="35623"/>
    <cellStyle name="Output 2 4 3 2 2 19" xfId="35624"/>
    <cellStyle name="Output 2 4 3 2 2 2" xfId="35625"/>
    <cellStyle name="Output 2 4 3 2 2 2 2" xfId="35626"/>
    <cellStyle name="Output 2 4 3 2 2 2 2 2" xfId="35627"/>
    <cellStyle name="Output 2 4 3 2 2 2 2 3" xfId="35628"/>
    <cellStyle name="Output 2 4 3 2 2 2 2 4" xfId="35629"/>
    <cellStyle name="Output 2 4 3 2 2 2 2 5" xfId="35630"/>
    <cellStyle name="Output 2 4 3 2 2 2 2 6" xfId="35631"/>
    <cellStyle name="Output 2 4 3 2 2 2 2 7" xfId="35632"/>
    <cellStyle name="Output 2 4 3 2 2 2 3" xfId="35633"/>
    <cellStyle name="Output 2 4 3 2 2 2 4" xfId="35634"/>
    <cellStyle name="Output 2 4 3 2 2 2 5" xfId="35635"/>
    <cellStyle name="Output 2 4 3 2 2 3" xfId="35636"/>
    <cellStyle name="Output 2 4 3 2 2 3 2" xfId="35637"/>
    <cellStyle name="Output 2 4 3 2 2 3 2 2" xfId="35638"/>
    <cellStyle name="Output 2 4 3 2 2 3 2 3" xfId="35639"/>
    <cellStyle name="Output 2 4 3 2 2 3 2 4" xfId="35640"/>
    <cellStyle name="Output 2 4 3 2 2 3 2 5" xfId="35641"/>
    <cellStyle name="Output 2 4 3 2 2 3 2 6" xfId="35642"/>
    <cellStyle name="Output 2 4 3 2 2 3 2 7" xfId="35643"/>
    <cellStyle name="Output 2 4 3 2 2 3 3" xfId="35644"/>
    <cellStyle name="Output 2 4 3 2 2 3 4" xfId="35645"/>
    <cellStyle name="Output 2 4 3 2 2 3 5" xfId="35646"/>
    <cellStyle name="Output 2 4 3 2 2 4" xfId="35647"/>
    <cellStyle name="Output 2 4 3 2 2 4 2" xfId="35648"/>
    <cellStyle name="Output 2 4 3 2 2 4 2 2" xfId="35649"/>
    <cellStyle name="Output 2 4 3 2 2 4 2 3" xfId="35650"/>
    <cellStyle name="Output 2 4 3 2 2 4 2 4" xfId="35651"/>
    <cellStyle name="Output 2 4 3 2 2 4 2 5" xfId="35652"/>
    <cellStyle name="Output 2 4 3 2 2 4 2 6" xfId="35653"/>
    <cellStyle name="Output 2 4 3 2 2 4 2 7" xfId="35654"/>
    <cellStyle name="Output 2 4 3 2 2 4 3" xfId="35655"/>
    <cellStyle name="Output 2 4 3 2 2 4 4" xfId="35656"/>
    <cellStyle name="Output 2 4 3 2 2 4 5" xfId="35657"/>
    <cellStyle name="Output 2 4 3 2 2 5" xfId="35658"/>
    <cellStyle name="Output 2 4 3 2 2 5 2" xfId="35659"/>
    <cellStyle name="Output 2 4 3 2 2 5 3" xfId="35660"/>
    <cellStyle name="Output 2 4 3 2 2 5 4" xfId="35661"/>
    <cellStyle name="Output 2 4 3 2 2 5 5" xfId="35662"/>
    <cellStyle name="Output 2 4 3 2 2 5 6" xfId="35663"/>
    <cellStyle name="Output 2 4 3 2 2 5 7" xfId="35664"/>
    <cellStyle name="Output 2 4 3 2 2 5 8" xfId="35665"/>
    <cellStyle name="Output 2 4 3 2 2 6" xfId="35666"/>
    <cellStyle name="Output 2 4 3 2 2 6 2" xfId="35667"/>
    <cellStyle name="Output 2 4 3 2 2 6 3" xfId="35668"/>
    <cellStyle name="Output 2 4 3 2 2 6 4" xfId="35669"/>
    <cellStyle name="Output 2 4 3 2 2 6 5" xfId="35670"/>
    <cellStyle name="Output 2 4 3 2 2 6 6" xfId="35671"/>
    <cellStyle name="Output 2 4 3 2 2 6 7" xfId="35672"/>
    <cellStyle name="Output 2 4 3 2 2 7" xfId="35673"/>
    <cellStyle name="Output 2 4 3 2 2 7 2" xfId="35674"/>
    <cellStyle name="Output 2 4 3 2 2 7 3" xfId="35675"/>
    <cellStyle name="Output 2 4 3 2 2 7 4" xfId="35676"/>
    <cellStyle name="Output 2 4 3 2 2 7 5" xfId="35677"/>
    <cellStyle name="Output 2 4 3 2 2 8" xfId="35678"/>
    <cellStyle name="Output 2 4 3 2 2 8 2" xfId="35679"/>
    <cellStyle name="Output 2 4 3 2 2 8 3" xfId="35680"/>
    <cellStyle name="Output 2 4 3 2 2 8 4" xfId="35681"/>
    <cellStyle name="Output 2 4 3 2 2 8 5" xfId="35682"/>
    <cellStyle name="Output 2 4 3 2 2 9" xfId="35683"/>
    <cellStyle name="Output 2 4 3 2 2 9 2" xfId="35684"/>
    <cellStyle name="Output 2 4 3 2 2 9 3" xfId="35685"/>
    <cellStyle name="Output 2 4 3 2 2 9 4" xfId="35686"/>
    <cellStyle name="Output 2 4 3 2 2 9 5" xfId="35687"/>
    <cellStyle name="Output 2 4 3 2 3" xfId="35688"/>
    <cellStyle name="Output 2 4 3 2 3 10" xfId="35689"/>
    <cellStyle name="Output 2 4 3 2 3 2" xfId="35690"/>
    <cellStyle name="Output 2 4 3 2 3 2 2" xfId="35691"/>
    <cellStyle name="Output 2 4 3 2 3 2 2 2" xfId="35692"/>
    <cellStyle name="Output 2 4 3 2 3 2 2 3" xfId="35693"/>
    <cellStyle name="Output 2 4 3 2 3 2 2 4" xfId="35694"/>
    <cellStyle name="Output 2 4 3 2 3 2 2 5" xfId="35695"/>
    <cellStyle name="Output 2 4 3 2 3 2 2 6" xfId="35696"/>
    <cellStyle name="Output 2 4 3 2 3 2 2 7" xfId="35697"/>
    <cellStyle name="Output 2 4 3 2 3 2 3" xfId="35698"/>
    <cellStyle name="Output 2 4 3 2 3 2 4" xfId="35699"/>
    <cellStyle name="Output 2 4 3 2 3 3" xfId="35700"/>
    <cellStyle name="Output 2 4 3 2 3 3 2" xfId="35701"/>
    <cellStyle name="Output 2 4 3 2 3 3 2 2" xfId="35702"/>
    <cellStyle name="Output 2 4 3 2 3 3 2 3" xfId="35703"/>
    <cellStyle name="Output 2 4 3 2 3 3 2 4" xfId="35704"/>
    <cellStyle name="Output 2 4 3 2 3 3 2 5" xfId="35705"/>
    <cellStyle name="Output 2 4 3 2 3 3 2 6" xfId="35706"/>
    <cellStyle name="Output 2 4 3 2 3 3 2 7" xfId="35707"/>
    <cellStyle name="Output 2 4 3 2 3 3 3" xfId="35708"/>
    <cellStyle name="Output 2 4 3 2 3 3 4" xfId="35709"/>
    <cellStyle name="Output 2 4 3 2 3 4" xfId="35710"/>
    <cellStyle name="Output 2 4 3 2 3 4 2" xfId="35711"/>
    <cellStyle name="Output 2 4 3 2 3 4 2 2" xfId="35712"/>
    <cellStyle name="Output 2 4 3 2 3 4 2 3" xfId="35713"/>
    <cellStyle name="Output 2 4 3 2 3 4 2 4" xfId="35714"/>
    <cellStyle name="Output 2 4 3 2 3 4 2 5" xfId="35715"/>
    <cellStyle name="Output 2 4 3 2 3 4 2 6" xfId="35716"/>
    <cellStyle name="Output 2 4 3 2 3 4 2 7" xfId="35717"/>
    <cellStyle name="Output 2 4 3 2 3 4 3" xfId="35718"/>
    <cellStyle name="Output 2 4 3 2 3 4 4" xfId="35719"/>
    <cellStyle name="Output 2 4 3 2 3 5" xfId="35720"/>
    <cellStyle name="Output 2 4 3 2 3 5 2" xfId="35721"/>
    <cellStyle name="Output 2 4 3 2 3 5 3" xfId="35722"/>
    <cellStyle name="Output 2 4 3 2 3 5 4" xfId="35723"/>
    <cellStyle name="Output 2 4 3 2 3 5 5" xfId="35724"/>
    <cellStyle name="Output 2 4 3 2 3 5 6" xfId="35725"/>
    <cellStyle name="Output 2 4 3 2 3 5 7" xfId="35726"/>
    <cellStyle name="Output 2 4 3 2 3 5 8" xfId="35727"/>
    <cellStyle name="Output 2 4 3 2 3 6" xfId="35728"/>
    <cellStyle name="Output 2 4 3 2 3 6 2" xfId="35729"/>
    <cellStyle name="Output 2 4 3 2 3 6 3" xfId="35730"/>
    <cellStyle name="Output 2 4 3 2 3 6 4" xfId="35731"/>
    <cellStyle name="Output 2 4 3 2 3 6 5" xfId="35732"/>
    <cellStyle name="Output 2 4 3 2 3 6 6" xfId="35733"/>
    <cellStyle name="Output 2 4 3 2 3 6 7" xfId="35734"/>
    <cellStyle name="Output 2 4 3 2 3 7" xfId="35735"/>
    <cellStyle name="Output 2 4 3 2 3 8" xfId="35736"/>
    <cellStyle name="Output 2 4 3 2 3 9" xfId="35737"/>
    <cellStyle name="Output 2 4 3 2 4" xfId="35738"/>
    <cellStyle name="Output 2 4 3 2 4 2" xfId="35739"/>
    <cellStyle name="Output 2 4 3 2 4 2 2" xfId="35740"/>
    <cellStyle name="Output 2 4 3 2 4 2 3" xfId="35741"/>
    <cellStyle name="Output 2 4 3 2 4 2 4" xfId="35742"/>
    <cellStyle name="Output 2 4 3 2 4 2 5" xfId="35743"/>
    <cellStyle name="Output 2 4 3 2 4 2 6" xfId="35744"/>
    <cellStyle name="Output 2 4 3 2 4 2 7" xfId="35745"/>
    <cellStyle name="Output 2 4 3 2 4 3" xfId="35746"/>
    <cellStyle name="Output 2 4 3 2 4 4" xfId="35747"/>
    <cellStyle name="Output 2 4 3 2 4 5" xfId="35748"/>
    <cellStyle name="Output 2 4 3 2 5" xfId="35749"/>
    <cellStyle name="Output 2 4 3 2 5 2" xfId="35750"/>
    <cellStyle name="Output 2 4 3 2 5 2 2" xfId="35751"/>
    <cellStyle name="Output 2 4 3 2 5 2 3" xfId="35752"/>
    <cellStyle name="Output 2 4 3 2 5 2 4" xfId="35753"/>
    <cellStyle name="Output 2 4 3 2 5 2 5" xfId="35754"/>
    <cellStyle name="Output 2 4 3 2 5 2 6" xfId="35755"/>
    <cellStyle name="Output 2 4 3 2 5 2 7" xfId="35756"/>
    <cellStyle name="Output 2 4 3 2 5 3" xfId="35757"/>
    <cellStyle name="Output 2 4 3 2 5 4" xfId="35758"/>
    <cellStyle name="Output 2 4 3 2 5 5" xfId="35759"/>
    <cellStyle name="Output 2 4 3 2 6" xfId="35760"/>
    <cellStyle name="Output 2 4 3 2 6 2" xfId="35761"/>
    <cellStyle name="Output 2 4 3 2 6 2 2" xfId="35762"/>
    <cellStyle name="Output 2 4 3 2 6 2 3" xfId="35763"/>
    <cellStyle name="Output 2 4 3 2 6 2 4" xfId="35764"/>
    <cellStyle name="Output 2 4 3 2 6 2 5" xfId="35765"/>
    <cellStyle name="Output 2 4 3 2 6 2 6" xfId="35766"/>
    <cellStyle name="Output 2 4 3 2 6 2 7" xfId="35767"/>
    <cellStyle name="Output 2 4 3 2 6 3" xfId="35768"/>
    <cellStyle name="Output 2 4 3 2 6 4" xfId="35769"/>
    <cellStyle name="Output 2 4 3 2 6 5" xfId="35770"/>
    <cellStyle name="Output 2 4 3 2 7" xfId="35771"/>
    <cellStyle name="Output 2 4 3 2 7 2" xfId="35772"/>
    <cellStyle name="Output 2 4 3 2 7 2 2" xfId="35773"/>
    <cellStyle name="Output 2 4 3 2 7 2 3" xfId="35774"/>
    <cellStyle name="Output 2 4 3 2 7 2 4" xfId="35775"/>
    <cellStyle name="Output 2 4 3 2 7 2 5" xfId="35776"/>
    <cellStyle name="Output 2 4 3 2 7 2 6" xfId="35777"/>
    <cellStyle name="Output 2 4 3 2 7 2 7" xfId="35778"/>
    <cellStyle name="Output 2 4 3 2 7 3" xfId="35779"/>
    <cellStyle name="Output 2 4 3 2 7 4" xfId="35780"/>
    <cellStyle name="Output 2 4 3 2 7 5" xfId="35781"/>
    <cellStyle name="Output 2 4 3 2 8" xfId="35782"/>
    <cellStyle name="Output 2 4 3 2 8 2" xfId="35783"/>
    <cellStyle name="Output 2 4 3 2 8 3" xfId="35784"/>
    <cellStyle name="Output 2 4 3 2 8 4" xfId="35785"/>
    <cellStyle name="Output 2 4 3 2 8 5" xfId="35786"/>
    <cellStyle name="Output 2 4 3 2 8 6" xfId="35787"/>
    <cellStyle name="Output 2 4 3 2 8 7" xfId="35788"/>
    <cellStyle name="Output 2 4 3 2 8 8" xfId="35789"/>
    <cellStyle name="Output 2 4 3 2 9" xfId="35790"/>
    <cellStyle name="Output 2 4 3 2 9 2" xfId="35791"/>
    <cellStyle name="Output 2 4 3 2 9 3" xfId="35792"/>
    <cellStyle name="Output 2 4 3 2 9 4" xfId="35793"/>
    <cellStyle name="Output 2 4 3 2 9 5" xfId="35794"/>
    <cellStyle name="Output 2 4 3 2 9 6" xfId="35795"/>
    <cellStyle name="Output 2 4 3 2 9 7" xfId="35796"/>
    <cellStyle name="Output 2 4 3 3" xfId="35797"/>
    <cellStyle name="Output 2 4 3 3 10" xfId="35798"/>
    <cellStyle name="Output 2 4 3 3 10 2" xfId="35799"/>
    <cellStyle name="Output 2 4 3 3 10 3" xfId="35800"/>
    <cellStyle name="Output 2 4 3 3 10 4" xfId="35801"/>
    <cellStyle name="Output 2 4 3 3 10 5" xfId="35802"/>
    <cellStyle name="Output 2 4 3 3 11" xfId="35803"/>
    <cellStyle name="Output 2 4 3 3 11 2" xfId="35804"/>
    <cellStyle name="Output 2 4 3 3 11 3" xfId="35805"/>
    <cellStyle name="Output 2 4 3 3 11 4" xfId="35806"/>
    <cellStyle name="Output 2 4 3 3 11 5" xfId="35807"/>
    <cellStyle name="Output 2 4 3 3 12" xfId="35808"/>
    <cellStyle name="Output 2 4 3 3 12 2" xfId="35809"/>
    <cellStyle name="Output 2 4 3 3 12 3" xfId="35810"/>
    <cellStyle name="Output 2 4 3 3 12 4" xfId="35811"/>
    <cellStyle name="Output 2 4 3 3 12 5" xfId="35812"/>
    <cellStyle name="Output 2 4 3 3 13" xfId="35813"/>
    <cellStyle name="Output 2 4 3 3 13 2" xfId="35814"/>
    <cellStyle name="Output 2 4 3 3 13 3" xfId="35815"/>
    <cellStyle name="Output 2 4 3 3 13 4" xfId="35816"/>
    <cellStyle name="Output 2 4 3 3 13 5" xfId="35817"/>
    <cellStyle name="Output 2 4 3 3 14" xfId="35818"/>
    <cellStyle name="Output 2 4 3 3 14 2" xfId="35819"/>
    <cellStyle name="Output 2 4 3 3 14 3" xfId="35820"/>
    <cellStyle name="Output 2 4 3 3 14 4" xfId="35821"/>
    <cellStyle name="Output 2 4 3 3 14 5" xfId="35822"/>
    <cellStyle name="Output 2 4 3 3 15" xfId="35823"/>
    <cellStyle name="Output 2 4 3 3 15 2" xfId="35824"/>
    <cellStyle name="Output 2 4 3 3 15 3" xfId="35825"/>
    <cellStyle name="Output 2 4 3 3 15 4" xfId="35826"/>
    <cellStyle name="Output 2 4 3 3 15 5" xfId="35827"/>
    <cellStyle name="Output 2 4 3 3 16" xfId="35828"/>
    <cellStyle name="Output 2 4 3 3 16 2" xfId="35829"/>
    <cellStyle name="Output 2 4 3 3 16 3" xfId="35830"/>
    <cellStyle name="Output 2 4 3 3 16 4" xfId="35831"/>
    <cellStyle name="Output 2 4 3 3 16 5" xfId="35832"/>
    <cellStyle name="Output 2 4 3 3 17" xfId="35833"/>
    <cellStyle name="Output 2 4 3 3 17 2" xfId="35834"/>
    <cellStyle name="Output 2 4 3 3 17 3" xfId="35835"/>
    <cellStyle name="Output 2 4 3 3 17 4" xfId="35836"/>
    <cellStyle name="Output 2 4 3 3 17 5" xfId="35837"/>
    <cellStyle name="Output 2 4 3 3 18" xfId="35838"/>
    <cellStyle name="Output 2 4 3 3 18 2" xfId="35839"/>
    <cellStyle name="Output 2 4 3 3 18 3" xfId="35840"/>
    <cellStyle name="Output 2 4 3 3 18 4" xfId="35841"/>
    <cellStyle name="Output 2 4 3 3 18 5" xfId="35842"/>
    <cellStyle name="Output 2 4 3 3 19" xfId="35843"/>
    <cellStyle name="Output 2 4 3 3 2" xfId="35844"/>
    <cellStyle name="Output 2 4 3 3 2 10" xfId="35845"/>
    <cellStyle name="Output 2 4 3 3 2 10 2" xfId="35846"/>
    <cellStyle name="Output 2 4 3 3 2 10 3" xfId="35847"/>
    <cellStyle name="Output 2 4 3 3 2 10 4" xfId="35848"/>
    <cellStyle name="Output 2 4 3 3 2 10 5" xfId="35849"/>
    <cellStyle name="Output 2 4 3 3 2 11" xfId="35850"/>
    <cellStyle name="Output 2 4 3 3 2 11 2" xfId="35851"/>
    <cellStyle name="Output 2 4 3 3 2 11 3" xfId="35852"/>
    <cellStyle name="Output 2 4 3 3 2 11 4" xfId="35853"/>
    <cellStyle name="Output 2 4 3 3 2 11 5" xfId="35854"/>
    <cellStyle name="Output 2 4 3 3 2 12" xfId="35855"/>
    <cellStyle name="Output 2 4 3 3 2 12 2" xfId="35856"/>
    <cellStyle name="Output 2 4 3 3 2 12 3" xfId="35857"/>
    <cellStyle name="Output 2 4 3 3 2 12 4" xfId="35858"/>
    <cellStyle name="Output 2 4 3 3 2 12 5" xfId="35859"/>
    <cellStyle name="Output 2 4 3 3 2 13" xfId="35860"/>
    <cellStyle name="Output 2 4 3 3 2 13 2" xfId="35861"/>
    <cellStyle name="Output 2 4 3 3 2 13 3" xfId="35862"/>
    <cellStyle name="Output 2 4 3 3 2 13 4" xfId="35863"/>
    <cellStyle name="Output 2 4 3 3 2 13 5" xfId="35864"/>
    <cellStyle name="Output 2 4 3 3 2 14" xfId="35865"/>
    <cellStyle name="Output 2 4 3 3 2 14 2" xfId="35866"/>
    <cellStyle name="Output 2 4 3 3 2 14 3" xfId="35867"/>
    <cellStyle name="Output 2 4 3 3 2 14 4" xfId="35868"/>
    <cellStyle name="Output 2 4 3 3 2 14 5" xfId="35869"/>
    <cellStyle name="Output 2 4 3 3 2 15" xfId="35870"/>
    <cellStyle name="Output 2 4 3 3 2 15 2" xfId="35871"/>
    <cellStyle name="Output 2 4 3 3 2 15 3" xfId="35872"/>
    <cellStyle name="Output 2 4 3 3 2 15 4" xfId="35873"/>
    <cellStyle name="Output 2 4 3 3 2 15 5" xfId="35874"/>
    <cellStyle name="Output 2 4 3 3 2 16" xfId="35875"/>
    <cellStyle name="Output 2 4 3 3 2 16 2" xfId="35876"/>
    <cellStyle name="Output 2 4 3 3 2 16 3" xfId="35877"/>
    <cellStyle name="Output 2 4 3 3 2 16 4" xfId="35878"/>
    <cellStyle name="Output 2 4 3 3 2 16 5" xfId="35879"/>
    <cellStyle name="Output 2 4 3 3 2 17" xfId="35880"/>
    <cellStyle name="Output 2 4 3 3 2 17 2" xfId="35881"/>
    <cellStyle name="Output 2 4 3 3 2 17 3" xfId="35882"/>
    <cellStyle name="Output 2 4 3 3 2 17 4" xfId="35883"/>
    <cellStyle name="Output 2 4 3 3 2 17 5" xfId="35884"/>
    <cellStyle name="Output 2 4 3 3 2 18" xfId="35885"/>
    <cellStyle name="Output 2 4 3 3 2 18 2" xfId="35886"/>
    <cellStyle name="Output 2 4 3 3 2 18 3" xfId="35887"/>
    <cellStyle name="Output 2 4 3 3 2 18 4" xfId="35888"/>
    <cellStyle name="Output 2 4 3 3 2 18 5" xfId="35889"/>
    <cellStyle name="Output 2 4 3 3 2 19" xfId="35890"/>
    <cellStyle name="Output 2 4 3 3 2 2" xfId="35891"/>
    <cellStyle name="Output 2 4 3 3 2 2 2" xfId="35892"/>
    <cellStyle name="Output 2 4 3 3 2 2 2 2" xfId="35893"/>
    <cellStyle name="Output 2 4 3 3 2 2 2 3" xfId="35894"/>
    <cellStyle name="Output 2 4 3 3 2 2 2 4" xfId="35895"/>
    <cellStyle name="Output 2 4 3 3 2 2 2 5" xfId="35896"/>
    <cellStyle name="Output 2 4 3 3 2 2 2 6" xfId="35897"/>
    <cellStyle name="Output 2 4 3 3 2 2 2 7" xfId="35898"/>
    <cellStyle name="Output 2 4 3 3 2 2 3" xfId="35899"/>
    <cellStyle name="Output 2 4 3 3 2 2 4" xfId="35900"/>
    <cellStyle name="Output 2 4 3 3 2 2 5" xfId="35901"/>
    <cellStyle name="Output 2 4 3 3 2 3" xfId="35902"/>
    <cellStyle name="Output 2 4 3 3 2 3 2" xfId="35903"/>
    <cellStyle name="Output 2 4 3 3 2 3 2 2" xfId="35904"/>
    <cellStyle name="Output 2 4 3 3 2 3 2 3" xfId="35905"/>
    <cellStyle name="Output 2 4 3 3 2 3 2 4" xfId="35906"/>
    <cellStyle name="Output 2 4 3 3 2 3 2 5" xfId="35907"/>
    <cellStyle name="Output 2 4 3 3 2 3 2 6" xfId="35908"/>
    <cellStyle name="Output 2 4 3 3 2 3 2 7" xfId="35909"/>
    <cellStyle name="Output 2 4 3 3 2 3 3" xfId="35910"/>
    <cellStyle name="Output 2 4 3 3 2 3 4" xfId="35911"/>
    <cellStyle name="Output 2 4 3 3 2 3 5" xfId="35912"/>
    <cellStyle name="Output 2 4 3 3 2 4" xfId="35913"/>
    <cellStyle name="Output 2 4 3 3 2 4 2" xfId="35914"/>
    <cellStyle name="Output 2 4 3 3 2 4 2 2" xfId="35915"/>
    <cellStyle name="Output 2 4 3 3 2 4 2 3" xfId="35916"/>
    <cellStyle name="Output 2 4 3 3 2 4 2 4" xfId="35917"/>
    <cellStyle name="Output 2 4 3 3 2 4 2 5" xfId="35918"/>
    <cellStyle name="Output 2 4 3 3 2 4 2 6" xfId="35919"/>
    <cellStyle name="Output 2 4 3 3 2 4 2 7" xfId="35920"/>
    <cellStyle name="Output 2 4 3 3 2 4 3" xfId="35921"/>
    <cellStyle name="Output 2 4 3 3 2 4 4" xfId="35922"/>
    <cellStyle name="Output 2 4 3 3 2 4 5" xfId="35923"/>
    <cellStyle name="Output 2 4 3 3 2 5" xfId="35924"/>
    <cellStyle name="Output 2 4 3 3 2 5 2" xfId="35925"/>
    <cellStyle name="Output 2 4 3 3 2 5 3" xfId="35926"/>
    <cellStyle name="Output 2 4 3 3 2 5 4" xfId="35927"/>
    <cellStyle name="Output 2 4 3 3 2 5 5" xfId="35928"/>
    <cellStyle name="Output 2 4 3 3 2 5 6" xfId="35929"/>
    <cellStyle name="Output 2 4 3 3 2 5 7" xfId="35930"/>
    <cellStyle name="Output 2 4 3 3 2 5 8" xfId="35931"/>
    <cellStyle name="Output 2 4 3 3 2 6" xfId="35932"/>
    <cellStyle name="Output 2 4 3 3 2 6 2" xfId="35933"/>
    <cellStyle name="Output 2 4 3 3 2 6 3" xfId="35934"/>
    <cellStyle name="Output 2 4 3 3 2 6 4" xfId="35935"/>
    <cellStyle name="Output 2 4 3 3 2 6 5" xfId="35936"/>
    <cellStyle name="Output 2 4 3 3 2 6 6" xfId="35937"/>
    <cellStyle name="Output 2 4 3 3 2 6 7" xfId="35938"/>
    <cellStyle name="Output 2 4 3 3 2 7" xfId="35939"/>
    <cellStyle name="Output 2 4 3 3 2 7 2" xfId="35940"/>
    <cellStyle name="Output 2 4 3 3 2 7 3" xfId="35941"/>
    <cellStyle name="Output 2 4 3 3 2 7 4" xfId="35942"/>
    <cellStyle name="Output 2 4 3 3 2 7 5" xfId="35943"/>
    <cellStyle name="Output 2 4 3 3 2 8" xfId="35944"/>
    <cellStyle name="Output 2 4 3 3 2 8 2" xfId="35945"/>
    <cellStyle name="Output 2 4 3 3 2 8 3" xfId="35946"/>
    <cellStyle name="Output 2 4 3 3 2 8 4" xfId="35947"/>
    <cellStyle name="Output 2 4 3 3 2 8 5" xfId="35948"/>
    <cellStyle name="Output 2 4 3 3 2 9" xfId="35949"/>
    <cellStyle name="Output 2 4 3 3 2 9 2" xfId="35950"/>
    <cellStyle name="Output 2 4 3 3 2 9 3" xfId="35951"/>
    <cellStyle name="Output 2 4 3 3 2 9 4" xfId="35952"/>
    <cellStyle name="Output 2 4 3 3 2 9 5" xfId="35953"/>
    <cellStyle name="Output 2 4 3 3 3" xfId="35954"/>
    <cellStyle name="Output 2 4 3 3 3 10" xfId="35955"/>
    <cellStyle name="Output 2 4 3 3 3 2" xfId="35956"/>
    <cellStyle name="Output 2 4 3 3 3 2 2" xfId="35957"/>
    <cellStyle name="Output 2 4 3 3 3 2 2 2" xfId="35958"/>
    <cellStyle name="Output 2 4 3 3 3 2 2 3" xfId="35959"/>
    <cellStyle name="Output 2 4 3 3 3 2 2 4" xfId="35960"/>
    <cellStyle name="Output 2 4 3 3 3 2 2 5" xfId="35961"/>
    <cellStyle name="Output 2 4 3 3 3 2 2 6" xfId="35962"/>
    <cellStyle name="Output 2 4 3 3 3 2 2 7" xfId="35963"/>
    <cellStyle name="Output 2 4 3 3 3 2 3" xfId="35964"/>
    <cellStyle name="Output 2 4 3 3 3 2 4" xfId="35965"/>
    <cellStyle name="Output 2 4 3 3 3 3" xfId="35966"/>
    <cellStyle name="Output 2 4 3 3 3 3 2" xfId="35967"/>
    <cellStyle name="Output 2 4 3 3 3 3 2 2" xfId="35968"/>
    <cellStyle name="Output 2 4 3 3 3 3 2 3" xfId="35969"/>
    <cellStyle name="Output 2 4 3 3 3 3 2 4" xfId="35970"/>
    <cellStyle name="Output 2 4 3 3 3 3 2 5" xfId="35971"/>
    <cellStyle name="Output 2 4 3 3 3 3 2 6" xfId="35972"/>
    <cellStyle name="Output 2 4 3 3 3 3 2 7" xfId="35973"/>
    <cellStyle name="Output 2 4 3 3 3 3 3" xfId="35974"/>
    <cellStyle name="Output 2 4 3 3 3 3 4" xfId="35975"/>
    <cellStyle name="Output 2 4 3 3 3 4" xfId="35976"/>
    <cellStyle name="Output 2 4 3 3 3 4 2" xfId="35977"/>
    <cellStyle name="Output 2 4 3 3 3 4 2 2" xfId="35978"/>
    <cellStyle name="Output 2 4 3 3 3 4 2 3" xfId="35979"/>
    <cellStyle name="Output 2 4 3 3 3 4 2 4" xfId="35980"/>
    <cellStyle name="Output 2 4 3 3 3 4 2 5" xfId="35981"/>
    <cellStyle name="Output 2 4 3 3 3 4 2 6" xfId="35982"/>
    <cellStyle name="Output 2 4 3 3 3 4 2 7" xfId="35983"/>
    <cellStyle name="Output 2 4 3 3 3 4 3" xfId="35984"/>
    <cellStyle name="Output 2 4 3 3 3 4 4" xfId="35985"/>
    <cellStyle name="Output 2 4 3 3 3 5" xfId="35986"/>
    <cellStyle name="Output 2 4 3 3 3 5 2" xfId="35987"/>
    <cellStyle name="Output 2 4 3 3 3 5 3" xfId="35988"/>
    <cellStyle name="Output 2 4 3 3 3 5 4" xfId="35989"/>
    <cellStyle name="Output 2 4 3 3 3 5 5" xfId="35990"/>
    <cellStyle name="Output 2 4 3 3 3 5 6" xfId="35991"/>
    <cellStyle name="Output 2 4 3 3 3 5 7" xfId="35992"/>
    <cellStyle name="Output 2 4 3 3 3 5 8" xfId="35993"/>
    <cellStyle name="Output 2 4 3 3 3 6" xfId="35994"/>
    <cellStyle name="Output 2 4 3 3 3 6 2" xfId="35995"/>
    <cellStyle name="Output 2 4 3 3 3 6 3" xfId="35996"/>
    <cellStyle name="Output 2 4 3 3 3 6 4" xfId="35997"/>
    <cellStyle name="Output 2 4 3 3 3 6 5" xfId="35998"/>
    <cellStyle name="Output 2 4 3 3 3 6 6" xfId="35999"/>
    <cellStyle name="Output 2 4 3 3 3 6 7" xfId="36000"/>
    <cellStyle name="Output 2 4 3 3 3 7" xfId="36001"/>
    <cellStyle name="Output 2 4 3 3 3 8" xfId="36002"/>
    <cellStyle name="Output 2 4 3 3 3 9" xfId="36003"/>
    <cellStyle name="Output 2 4 3 3 4" xfId="36004"/>
    <cellStyle name="Output 2 4 3 3 4 2" xfId="36005"/>
    <cellStyle name="Output 2 4 3 3 4 2 2" xfId="36006"/>
    <cellStyle name="Output 2 4 3 3 4 2 3" xfId="36007"/>
    <cellStyle name="Output 2 4 3 3 4 2 4" xfId="36008"/>
    <cellStyle name="Output 2 4 3 3 4 2 5" xfId="36009"/>
    <cellStyle name="Output 2 4 3 3 4 2 6" xfId="36010"/>
    <cellStyle name="Output 2 4 3 3 4 2 7" xfId="36011"/>
    <cellStyle name="Output 2 4 3 3 4 3" xfId="36012"/>
    <cellStyle name="Output 2 4 3 3 4 4" xfId="36013"/>
    <cellStyle name="Output 2 4 3 3 4 5" xfId="36014"/>
    <cellStyle name="Output 2 4 3 3 5" xfId="36015"/>
    <cellStyle name="Output 2 4 3 3 5 2" xfId="36016"/>
    <cellStyle name="Output 2 4 3 3 5 2 2" xfId="36017"/>
    <cellStyle name="Output 2 4 3 3 5 2 3" xfId="36018"/>
    <cellStyle name="Output 2 4 3 3 5 2 4" xfId="36019"/>
    <cellStyle name="Output 2 4 3 3 5 2 5" xfId="36020"/>
    <cellStyle name="Output 2 4 3 3 5 2 6" xfId="36021"/>
    <cellStyle name="Output 2 4 3 3 5 2 7" xfId="36022"/>
    <cellStyle name="Output 2 4 3 3 5 3" xfId="36023"/>
    <cellStyle name="Output 2 4 3 3 5 4" xfId="36024"/>
    <cellStyle name="Output 2 4 3 3 5 5" xfId="36025"/>
    <cellStyle name="Output 2 4 3 3 6" xfId="36026"/>
    <cellStyle name="Output 2 4 3 3 6 2" xfId="36027"/>
    <cellStyle name="Output 2 4 3 3 6 2 2" xfId="36028"/>
    <cellStyle name="Output 2 4 3 3 6 2 3" xfId="36029"/>
    <cellStyle name="Output 2 4 3 3 6 2 4" xfId="36030"/>
    <cellStyle name="Output 2 4 3 3 6 2 5" xfId="36031"/>
    <cellStyle name="Output 2 4 3 3 6 2 6" xfId="36032"/>
    <cellStyle name="Output 2 4 3 3 6 2 7" xfId="36033"/>
    <cellStyle name="Output 2 4 3 3 6 3" xfId="36034"/>
    <cellStyle name="Output 2 4 3 3 6 4" xfId="36035"/>
    <cellStyle name="Output 2 4 3 3 6 5" xfId="36036"/>
    <cellStyle name="Output 2 4 3 3 7" xfId="36037"/>
    <cellStyle name="Output 2 4 3 3 7 2" xfId="36038"/>
    <cellStyle name="Output 2 4 3 3 7 2 2" xfId="36039"/>
    <cellStyle name="Output 2 4 3 3 7 2 3" xfId="36040"/>
    <cellStyle name="Output 2 4 3 3 7 2 4" xfId="36041"/>
    <cellStyle name="Output 2 4 3 3 7 2 5" xfId="36042"/>
    <cellStyle name="Output 2 4 3 3 7 2 6" xfId="36043"/>
    <cellStyle name="Output 2 4 3 3 7 2 7" xfId="36044"/>
    <cellStyle name="Output 2 4 3 3 7 3" xfId="36045"/>
    <cellStyle name="Output 2 4 3 3 7 4" xfId="36046"/>
    <cellStyle name="Output 2 4 3 3 7 5" xfId="36047"/>
    <cellStyle name="Output 2 4 3 3 8" xfId="36048"/>
    <cellStyle name="Output 2 4 3 3 8 2" xfId="36049"/>
    <cellStyle name="Output 2 4 3 3 8 3" xfId="36050"/>
    <cellStyle name="Output 2 4 3 3 8 4" xfId="36051"/>
    <cellStyle name="Output 2 4 3 3 8 5" xfId="36052"/>
    <cellStyle name="Output 2 4 3 3 8 6" xfId="36053"/>
    <cellStyle name="Output 2 4 3 3 8 7" xfId="36054"/>
    <cellStyle name="Output 2 4 3 3 8 8" xfId="36055"/>
    <cellStyle name="Output 2 4 3 3 9" xfId="36056"/>
    <cellStyle name="Output 2 4 3 3 9 2" xfId="36057"/>
    <cellStyle name="Output 2 4 3 3 9 3" xfId="36058"/>
    <cellStyle name="Output 2 4 3 3 9 4" xfId="36059"/>
    <cellStyle name="Output 2 4 3 3 9 5" xfId="36060"/>
    <cellStyle name="Output 2 4 3 3 9 6" xfId="36061"/>
    <cellStyle name="Output 2 4 3 3 9 7" xfId="36062"/>
    <cellStyle name="Output 2 4 3 4" xfId="36063"/>
    <cellStyle name="Output 2 4 3 4 10" xfId="36064"/>
    <cellStyle name="Output 2 4 3 4 10 2" xfId="36065"/>
    <cellStyle name="Output 2 4 3 4 10 3" xfId="36066"/>
    <cellStyle name="Output 2 4 3 4 10 4" xfId="36067"/>
    <cellStyle name="Output 2 4 3 4 10 5" xfId="36068"/>
    <cellStyle name="Output 2 4 3 4 11" xfId="36069"/>
    <cellStyle name="Output 2 4 3 4 11 2" xfId="36070"/>
    <cellStyle name="Output 2 4 3 4 11 3" xfId="36071"/>
    <cellStyle name="Output 2 4 3 4 11 4" xfId="36072"/>
    <cellStyle name="Output 2 4 3 4 11 5" xfId="36073"/>
    <cellStyle name="Output 2 4 3 4 12" xfId="36074"/>
    <cellStyle name="Output 2 4 3 4 12 2" xfId="36075"/>
    <cellStyle name="Output 2 4 3 4 12 3" xfId="36076"/>
    <cellStyle name="Output 2 4 3 4 12 4" xfId="36077"/>
    <cellStyle name="Output 2 4 3 4 12 5" xfId="36078"/>
    <cellStyle name="Output 2 4 3 4 13" xfId="36079"/>
    <cellStyle name="Output 2 4 3 4 13 2" xfId="36080"/>
    <cellStyle name="Output 2 4 3 4 13 3" xfId="36081"/>
    <cellStyle name="Output 2 4 3 4 13 4" xfId="36082"/>
    <cellStyle name="Output 2 4 3 4 13 5" xfId="36083"/>
    <cellStyle name="Output 2 4 3 4 14" xfId="36084"/>
    <cellStyle name="Output 2 4 3 4 14 2" xfId="36085"/>
    <cellStyle name="Output 2 4 3 4 14 3" xfId="36086"/>
    <cellStyle name="Output 2 4 3 4 14 4" xfId="36087"/>
    <cellStyle name="Output 2 4 3 4 14 5" xfId="36088"/>
    <cellStyle name="Output 2 4 3 4 15" xfId="36089"/>
    <cellStyle name="Output 2 4 3 4 15 2" xfId="36090"/>
    <cellStyle name="Output 2 4 3 4 15 3" xfId="36091"/>
    <cellStyle name="Output 2 4 3 4 15 4" xfId="36092"/>
    <cellStyle name="Output 2 4 3 4 15 5" xfId="36093"/>
    <cellStyle name="Output 2 4 3 4 16" xfId="36094"/>
    <cellStyle name="Output 2 4 3 4 16 2" xfId="36095"/>
    <cellStyle name="Output 2 4 3 4 16 3" xfId="36096"/>
    <cellStyle name="Output 2 4 3 4 16 4" xfId="36097"/>
    <cellStyle name="Output 2 4 3 4 16 5" xfId="36098"/>
    <cellStyle name="Output 2 4 3 4 17" xfId="36099"/>
    <cellStyle name="Output 2 4 3 4 17 2" xfId="36100"/>
    <cellStyle name="Output 2 4 3 4 17 3" xfId="36101"/>
    <cellStyle name="Output 2 4 3 4 17 4" xfId="36102"/>
    <cellStyle name="Output 2 4 3 4 17 5" xfId="36103"/>
    <cellStyle name="Output 2 4 3 4 18" xfId="36104"/>
    <cellStyle name="Output 2 4 3 4 18 2" xfId="36105"/>
    <cellStyle name="Output 2 4 3 4 18 3" xfId="36106"/>
    <cellStyle name="Output 2 4 3 4 18 4" xfId="36107"/>
    <cellStyle name="Output 2 4 3 4 18 5" xfId="36108"/>
    <cellStyle name="Output 2 4 3 4 19" xfId="36109"/>
    <cellStyle name="Output 2 4 3 4 2" xfId="36110"/>
    <cellStyle name="Output 2 4 3 4 2 2" xfId="36111"/>
    <cellStyle name="Output 2 4 3 4 2 2 2" xfId="36112"/>
    <cellStyle name="Output 2 4 3 4 2 2 3" xfId="36113"/>
    <cellStyle name="Output 2 4 3 4 2 2 4" xfId="36114"/>
    <cellStyle name="Output 2 4 3 4 2 2 5" xfId="36115"/>
    <cellStyle name="Output 2 4 3 4 2 2 6" xfId="36116"/>
    <cellStyle name="Output 2 4 3 4 2 2 7" xfId="36117"/>
    <cellStyle name="Output 2 4 3 4 2 3" xfId="36118"/>
    <cellStyle name="Output 2 4 3 4 2 4" xfId="36119"/>
    <cellStyle name="Output 2 4 3 4 2 5" xfId="36120"/>
    <cellStyle name="Output 2 4 3 4 3" xfId="36121"/>
    <cellStyle name="Output 2 4 3 4 3 2" xfId="36122"/>
    <cellStyle name="Output 2 4 3 4 3 2 2" xfId="36123"/>
    <cellStyle name="Output 2 4 3 4 3 2 3" xfId="36124"/>
    <cellStyle name="Output 2 4 3 4 3 2 4" xfId="36125"/>
    <cellStyle name="Output 2 4 3 4 3 2 5" xfId="36126"/>
    <cellStyle name="Output 2 4 3 4 3 2 6" xfId="36127"/>
    <cellStyle name="Output 2 4 3 4 3 2 7" xfId="36128"/>
    <cellStyle name="Output 2 4 3 4 3 3" xfId="36129"/>
    <cellStyle name="Output 2 4 3 4 3 4" xfId="36130"/>
    <cellStyle name="Output 2 4 3 4 3 5" xfId="36131"/>
    <cellStyle name="Output 2 4 3 4 4" xfId="36132"/>
    <cellStyle name="Output 2 4 3 4 4 2" xfId="36133"/>
    <cellStyle name="Output 2 4 3 4 4 2 2" xfId="36134"/>
    <cellStyle name="Output 2 4 3 4 4 2 3" xfId="36135"/>
    <cellStyle name="Output 2 4 3 4 4 2 4" xfId="36136"/>
    <cellStyle name="Output 2 4 3 4 4 2 5" xfId="36137"/>
    <cellStyle name="Output 2 4 3 4 4 2 6" xfId="36138"/>
    <cellStyle name="Output 2 4 3 4 4 2 7" xfId="36139"/>
    <cellStyle name="Output 2 4 3 4 4 3" xfId="36140"/>
    <cellStyle name="Output 2 4 3 4 4 4" xfId="36141"/>
    <cellStyle name="Output 2 4 3 4 4 5" xfId="36142"/>
    <cellStyle name="Output 2 4 3 4 5" xfId="36143"/>
    <cellStyle name="Output 2 4 3 4 5 2" xfId="36144"/>
    <cellStyle name="Output 2 4 3 4 5 3" xfId="36145"/>
    <cellStyle name="Output 2 4 3 4 5 4" xfId="36146"/>
    <cellStyle name="Output 2 4 3 4 5 5" xfId="36147"/>
    <cellStyle name="Output 2 4 3 4 5 6" xfId="36148"/>
    <cellStyle name="Output 2 4 3 4 5 7" xfId="36149"/>
    <cellStyle name="Output 2 4 3 4 5 8" xfId="36150"/>
    <cellStyle name="Output 2 4 3 4 6" xfId="36151"/>
    <cellStyle name="Output 2 4 3 4 6 2" xfId="36152"/>
    <cellStyle name="Output 2 4 3 4 6 3" xfId="36153"/>
    <cellStyle name="Output 2 4 3 4 6 4" xfId="36154"/>
    <cellStyle name="Output 2 4 3 4 6 5" xfId="36155"/>
    <cellStyle name="Output 2 4 3 4 6 6" xfId="36156"/>
    <cellStyle name="Output 2 4 3 4 6 7" xfId="36157"/>
    <cellStyle name="Output 2 4 3 4 7" xfId="36158"/>
    <cellStyle name="Output 2 4 3 4 7 2" xfId="36159"/>
    <cellStyle name="Output 2 4 3 4 7 3" xfId="36160"/>
    <cellStyle name="Output 2 4 3 4 7 4" xfId="36161"/>
    <cellStyle name="Output 2 4 3 4 7 5" xfId="36162"/>
    <cellStyle name="Output 2 4 3 4 8" xfId="36163"/>
    <cellStyle name="Output 2 4 3 4 8 2" xfId="36164"/>
    <cellStyle name="Output 2 4 3 4 8 3" xfId="36165"/>
    <cellStyle name="Output 2 4 3 4 8 4" xfId="36166"/>
    <cellStyle name="Output 2 4 3 4 8 5" xfId="36167"/>
    <cellStyle name="Output 2 4 3 4 9" xfId="36168"/>
    <cellStyle name="Output 2 4 3 4 9 2" xfId="36169"/>
    <cellStyle name="Output 2 4 3 4 9 3" xfId="36170"/>
    <cellStyle name="Output 2 4 3 4 9 4" xfId="36171"/>
    <cellStyle name="Output 2 4 3 4 9 5" xfId="36172"/>
    <cellStyle name="Output 2 4 3 5" xfId="36173"/>
    <cellStyle name="Output 2 4 3 5 10" xfId="36174"/>
    <cellStyle name="Output 2 4 3 5 2" xfId="36175"/>
    <cellStyle name="Output 2 4 3 5 2 2" xfId="36176"/>
    <cellStyle name="Output 2 4 3 5 2 2 2" xfId="36177"/>
    <cellStyle name="Output 2 4 3 5 2 2 3" xfId="36178"/>
    <cellStyle name="Output 2 4 3 5 2 2 4" xfId="36179"/>
    <cellStyle name="Output 2 4 3 5 2 2 5" xfId="36180"/>
    <cellStyle name="Output 2 4 3 5 2 2 6" xfId="36181"/>
    <cellStyle name="Output 2 4 3 5 2 2 7" xfId="36182"/>
    <cellStyle name="Output 2 4 3 5 2 3" xfId="36183"/>
    <cellStyle name="Output 2 4 3 5 2 4" xfId="36184"/>
    <cellStyle name="Output 2 4 3 5 3" xfId="36185"/>
    <cellStyle name="Output 2 4 3 5 3 2" xfId="36186"/>
    <cellStyle name="Output 2 4 3 5 3 2 2" xfId="36187"/>
    <cellStyle name="Output 2 4 3 5 3 2 3" xfId="36188"/>
    <cellStyle name="Output 2 4 3 5 3 2 4" xfId="36189"/>
    <cellStyle name="Output 2 4 3 5 3 2 5" xfId="36190"/>
    <cellStyle name="Output 2 4 3 5 3 2 6" xfId="36191"/>
    <cellStyle name="Output 2 4 3 5 3 2 7" xfId="36192"/>
    <cellStyle name="Output 2 4 3 5 3 3" xfId="36193"/>
    <cellStyle name="Output 2 4 3 5 3 4" xfId="36194"/>
    <cellStyle name="Output 2 4 3 5 4" xfId="36195"/>
    <cellStyle name="Output 2 4 3 5 4 2" xfId="36196"/>
    <cellStyle name="Output 2 4 3 5 4 2 2" xfId="36197"/>
    <cellStyle name="Output 2 4 3 5 4 2 3" xfId="36198"/>
    <cellStyle name="Output 2 4 3 5 4 2 4" xfId="36199"/>
    <cellStyle name="Output 2 4 3 5 4 2 5" xfId="36200"/>
    <cellStyle name="Output 2 4 3 5 4 2 6" xfId="36201"/>
    <cellStyle name="Output 2 4 3 5 4 2 7" xfId="36202"/>
    <cellStyle name="Output 2 4 3 5 4 3" xfId="36203"/>
    <cellStyle name="Output 2 4 3 5 4 4" xfId="36204"/>
    <cellStyle name="Output 2 4 3 5 5" xfId="36205"/>
    <cellStyle name="Output 2 4 3 5 5 2" xfId="36206"/>
    <cellStyle name="Output 2 4 3 5 5 3" xfId="36207"/>
    <cellStyle name="Output 2 4 3 5 5 4" xfId="36208"/>
    <cellStyle name="Output 2 4 3 5 5 5" xfId="36209"/>
    <cellStyle name="Output 2 4 3 5 5 6" xfId="36210"/>
    <cellStyle name="Output 2 4 3 5 5 7" xfId="36211"/>
    <cellStyle name="Output 2 4 3 5 5 8" xfId="36212"/>
    <cellStyle name="Output 2 4 3 5 6" xfId="36213"/>
    <cellStyle name="Output 2 4 3 5 6 2" xfId="36214"/>
    <cellStyle name="Output 2 4 3 5 6 3" xfId="36215"/>
    <cellStyle name="Output 2 4 3 5 6 4" xfId="36216"/>
    <cellStyle name="Output 2 4 3 5 6 5" xfId="36217"/>
    <cellStyle name="Output 2 4 3 5 6 6" xfId="36218"/>
    <cellStyle name="Output 2 4 3 5 6 7" xfId="36219"/>
    <cellStyle name="Output 2 4 3 5 7" xfId="36220"/>
    <cellStyle name="Output 2 4 3 5 8" xfId="36221"/>
    <cellStyle name="Output 2 4 3 5 9" xfId="36222"/>
    <cellStyle name="Output 2 4 3 6" xfId="36223"/>
    <cellStyle name="Output 2 4 3 6 2" xfId="36224"/>
    <cellStyle name="Output 2 4 3 6 2 2" xfId="36225"/>
    <cellStyle name="Output 2 4 3 6 2 3" xfId="36226"/>
    <cellStyle name="Output 2 4 3 6 2 4" xfId="36227"/>
    <cellStyle name="Output 2 4 3 6 2 5" xfId="36228"/>
    <cellStyle name="Output 2 4 3 6 2 6" xfId="36229"/>
    <cellStyle name="Output 2 4 3 6 2 7" xfId="36230"/>
    <cellStyle name="Output 2 4 3 6 3" xfId="36231"/>
    <cellStyle name="Output 2 4 3 6 4" xfId="36232"/>
    <cellStyle name="Output 2 4 3 6 5" xfId="36233"/>
    <cellStyle name="Output 2 4 3 7" xfId="36234"/>
    <cellStyle name="Output 2 4 3 7 2" xfId="36235"/>
    <cellStyle name="Output 2 4 3 7 2 2" xfId="36236"/>
    <cellStyle name="Output 2 4 3 7 2 3" xfId="36237"/>
    <cellStyle name="Output 2 4 3 7 2 4" xfId="36238"/>
    <cellStyle name="Output 2 4 3 7 2 5" xfId="36239"/>
    <cellStyle name="Output 2 4 3 7 2 6" xfId="36240"/>
    <cellStyle name="Output 2 4 3 7 2 7" xfId="36241"/>
    <cellStyle name="Output 2 4 3 7 3" xfId="36242"/>
    <cellStyle name="Output 2 4 3 7 4" xfId="36243"/>
    <cellStyle name="Output 2 4 3 7 5" xfId="36244"/>
    <cellStyle name="Output 2 4 3 8" xfId="36245"/>
    <cellStyle name="Output 2 4 3 8 2" xfId="36246"/>
    <cellStyle name="Output 2 4 3 8 2 2" xfId="36247"/>
    <cellStyle name="Output 2 4 3 8 2 3" xfId="36248"/>
    <cellStyle name="Output 2 4 3 8 2 4" xfId="36249"/>
    <cellStyle name="Output 2 4 3 8 2 5" xfId="36250"/>
    <cellStyle name="Output 2 4 3 8 2 6" xfId="36251"/>
    <cellStyle name="Output 2 4 3 8 2 7" xfId="36252"/>
    <cellStyle name="Output 2 4 3 8 3" xfId="36253"/>
    <cellStyle name="Output 2 4 3 8 4" xfId="36254"/>
    <cellStyle name="Output 2 4 3 8 5" xfId="36255"/>
    <cellStyle name="Output 2 4 3 9" xfId="36256"/>
    <cellStyle name="Output 2 4 3 9 2" xfId="36257"/>
    <cellStyle name="Output 2 4 3 9 2 2" xfId="36258"/>
    <cellStyle name="Output 2 4 3 9 2 3" xfId="36259"/>
    <cellStyle name="Output 2 4 3 9 2 4" xfId="36260"/>
    <cellStyle name="Output 2 4 3 9 2 5" xfId="36261"/>
    <cellStyle name="Output 2 4 3 9 2 6" xfId="36262"/>
    <cellStyle name="Output 2 4 3 9 2 7" xfId="36263"/>
    <cellStyle name="Output 2 4 3 9 3" xfId="36264"/>
    <cellStyle name="Output 2 4 3 9 4" xfId="36265"/>
    <cellStyle name="Output 2 4 3 9 5" xfId="36266"/>
    <cellStyle name="Output 2 4 4" xfId="36267"/>
    <cellStyle name="Output 2 4 4 10" xfId="36268"/>
    <cellStyle name="Output 2 4 4 10 2" xfId="36269"/>
    <cellStyle name="Output 2 4 4 10 3" xfId="36270"/>
    <cellStyle name="Output 2 4 4 10 4" xfId="36271"/>
    <cellStyle name="Output 2 4 4 10 5" xfId="36272"/>
    <cellStyle name="Output 2 4 4 11" xfId="36273"/>
    <cellStyle name="Output 2 4 4 11 2" xfId="36274"/>
    <cellStyle name="Output 2 4 4 11 3" xfId="36275"/>
    <cellStyle name="Output 2 4 4 11 4" xfId="36276"/>
    <cellStyle name="Output 2 4 4 11 5" xfId="36277"/>
    <cellStyle name="Output 2 4 4 12" xfId="36278"/>
    <cellStyle name="Output 2 4 4 12 2" xfId="36279"/>
    <cellStyle name="Output 2 4 4 12 3" xfId="36280"/>
    <cellStyle name="Output 2 4 4 12 4" xfId="36281"/>
    <cellStyle name="Output 2 4 4 12 5" xfId="36282"/>
    <cellStyle name="Output 2 4 4 13" xfId="36283"/>
    <cellStyle name="Output 2 4 4 13 2" xfId="36284"/>
    <cellStyle name="Output 2 4 4 13 3" xfId="36285"/>
    <cellStyle name="Output 2 4 4 13 4" xfId="36286"/>
    <cellStyle name="Output 2 4 4 13 5" xfId="36287"/>
    <cellStyle name="Output 2 4 4 14" xfId="36288"/>
    <cellStyle name="Output 2 4 4 14 2" xfId="36289"/>
    <cellStyle name="Output 2 4 4 14 3" xfId="36290"/>
    <cellStyle name="Output 2 4 4 14 4" xfId="36291"/>
    <cellStyle name="Output 2 4 4 14 5" xfId="36292"/>
    <cellStyle name="Output 2 4 4 15" xfId="36293"/>
    <cellStyle name="Output 2 4 4 15 2" xfId="36294"/>
    <cellStyle name="Output 2 4 4 15 3" xfId="36295"/>
    <cellStyle name="Output 2 4 4 15 4" xfId="36296"/>
    <cellStyle name="Output 2 4 4 15 5" xfId="36297"/>
    <cellStyle name="Output 2 4 4 16" xfId="36298"/>
    <cellStyle name="Output 2 4 4 16 2" xfId="36299"/>
    <cellStyle name="Output 2 4 4 16 3" xfId="36300"/>
    <cellStyle name="Output 2 4 4 16 4" xfId="36301"/>
    <cellStyle name="Output 2 4 4 16 5" xfId="36302"/>
    <cellStyle name="Output 2 4 4 17" xfId="36303"/>
    <cellStyle name="Output 2 4 4 17 2" xfId="36304"/>
    <cellStyle name="Output 2 4 4 17 3" xfId="36305"/>
    <cellStyle name="Output 2 4 4 17 4" xfId="36306"/>
    <cellStyle name="Output 2 4 4 17 5" xfId="36307"/>
    <cellStyle name="Output 2 4 4 18" xfId="36308"/>
    <cellStyle name="Output 2 4 4 18 2" xfId="36309"/>
    <cellStyle name="Output 2 4 4 18 3" xfId="36310"/>
    <cellStyle name="Output 2 4 4 18 4" xfId="36311"/>
    <cellStyle name="Output 2 4 4 18 5" xfId="36312"/>
    <cellStyle name="Output 2 4 4 19" xfId="36313"/>
    <cellStyle name="Output 2 4 4 2" xfId="36314"/>
    <cellStyle name="Output 2 4 4 2 10" xfId="36315"/>
    <cellStyle name="Output 2 4 4 2 10 2" xfId="36316"/>
    <cellStyle name="Output 2 4 4 2 10 3" xfId="36317"/>
    <cellStyle name="Output 2 4 4 2 10 4" xfId="36318"/>
    <cellStyle name="Output 2 4 4 2 10 5" xfId="36319"/>
    <cellStyle name="Output 2 4 4 2 11" xfId="36320"/>
    <cellStyle name="Output 2 4 4 2 11 2" xfId="36321"/>
    <cellStyle name="Output 2 4 4 2 11 3" xfId="36322"/>
    <cellStyle name="Output 2 4 4 2 11 4" xfId="36323"/>
    <cellStyle name="Output 2 4 4 2 11 5" xfId="36324"/>
    <cellStyle name="Output 2 4 4 2 12" xfId="36325"/>
    <cellStyle name="Output 2 4 4 2 12 2" xfId="36326"/>
    <cellStyle name="Output 2 4 4 2 12 3" xfId="36327"/>
    <cellStyle name="Output 2 4 4 2 12 4" xfId="36328"/>
    <cellStyle name="Output 2 4 4 2 12 5" xfId="36329"/>
    <cellStyle name="Output 2 4 4 2 13" xfId="36330"/>
    <cellStyle name="Output 2 4 4 2 13 2" xfId="36331"/>
    <cellStyle name="Output 2 4 4 2 13 3" xfId="36332"/>
    <cellStyle name="Output 2 4 4 2 13 4" xfId="36333"/>
    <cellStyle name="Output 2 4 4 2 13 5" xfId="36334"/>
    <cellStyle name="Output 2 4 4 2 14" xfId="36335"/>
    <cellStyle name="Output 2 4 4 2 14 2" xfId="36336"/>
    <cellStyle name="Output 2 4 4 2 14 3" xfId="36337"/>
    <cellStyle name="Output 2 4 4 2 14 4" xfId="36338"/>
    <cellStyle name="Output 2 4 4 2 14 5" xfId="36339"/>
    <cellStyle name="Output 2 4 4 2 15" xfId="36340"/>
    <cellStyle name="Output 2 4 4 2 15 2" xfId="36341"/>
    <cellStyle name="Output 2 4 4 2 15 3" xfId="36342"/>
    <cellStyle name="Output 2 4 4 2 15 4" xfId="36343"/>
    <cellStyle name="Output 2 4 4 2 15 5" xfId="36344"/>
    <cellStyle name="Output 2 4 4 2 16" xfId="36345"/>
    <cellStyle name="Output 2 4 4 2 16 2" xfId="36346"/>
    <cellStyle name="Output 2 4 4 2 16 3" xfId="36347"/>
    <cellStyle name="Output 2 4 4 2 16 4" xfId="36348"/>
    <cellStyle name="Output 2 4 4 2 16 5" xfId="36349"/>
    <cellStyle name="Output 2 4 4 2 17" xfId="36350"/>
    <cellStyle name="Output 2 4 4 2 17 2" xfId="36351"/>
    <cellStyle name="Output 2 4 4 2 17 3" xfId="36352"/>
    <cellStyle name="Output 2 4 4 2 17 4" xfId="36353"/>
    <cellStyle name="Output 2 4 4 2 17 5" xfId="36354"/>
    <cellStyle name="Output 2 4 4 2 18" xfId="36355"/>
    <cellStyle name="Output 2 4 4 2 18 2" xfId="36356"/>
    <cellStyle name="Output 2 4 4 2 18 3" xfId="36357"/>
    <cellStyle name="Output 2 4 4 2 18 4" xfId="36358"/>
    <cellStyle name="Output 2 4 4 2 18 5" xfId="36359"/>
    <cellStyle name="Output 2 4 4 2 19" xfId="36360"/>
    <cellStyle name="Output 2 4 4 2 2" xfId="36361"/>
    <cellStyle name="Output 2 4 4 2 2 2" xfId="36362"/>
    <cellStyle name="Output 2 4 4 2 2 2 2" xfId="36363"/>
    <cellStyle name="Output 2 4 4 2 2 2 3" xfId="36364"/>
    <cellStyle name="Output 2 4 4 2 2 2 4" xfId="36365"/>
    <cellStyle name="Output 2 4 4 2 2 2 5" xfId="36366"/>
    <cellStyle name="Output 2 4 4 2 2 2 6" xfId="36367"/>
    <cellStyle name="Output 2 4 4 2 2 2 7" xfId="36368"/>
    <cellStyle name="Output 2 4 4 2 2 3" xfId="36369"/>
    <cellStyle name="Output 2 4 4 2 2 4" xfId="36370"/>
    <cellStyle name="Output 2 4 4 2 2 5" xfId="36371"/>
    <cellStyle name="Output 2 4 4 2 3" xfId="36372"/>
    <cellStyle name="Output 2 4 4 2 3 2" xfId="36373"/>
    <cellStyle name="Output 2 4 4 2 3 2 2" xfId="36374"/>
    <cellStyle name="Output 2 4 4 2 3 2 3" xfId="36375"/>
    <cellStyle name="Output 2 4 4 2 3 2 4" xfId="36376"/>
    <cellStyle name="Output 2 4 4 2 3 2 5" xfId="36377"/>
    <cellStyle name="Output 2 4 4 2 3 2 6" xfId="36378"/>
    <cellStyle name="Output 2 4 4 2 3 2 7" xfId="36379"/>
    <cellStyle name="Output 2 4 4 2 3 3" xfId="36380"/>
    <cellStyle name="Output 2 4 4 2 3 4" xfId="36381"/>
    <cellStyle name="Output 2 4 4 2 3 5" xfId="36382"/>
    <cellStyle name="Output 2 4 4 2 4" xfId="36383"/>
    <cellStyle name="Output 2 4 4 2 4 2" xfId="36384"/>
    <cellStyle name="Output 2 4 4 2 4 2 2" xfId="36385"/>
    <cellStyle name="Output 2 4 4 2 4 2 3" xfId="36386"/>
    <cellStyle name="Output 2 4 4 2 4 2 4" xfId="36387"/>
    <cellStyle name="Output 2 4 4 2 4 2 5" xfId="36388"/>
    <cellStyle name="Output 2 4 4 2 4 2 6" xfId="36389"/>
    <cellStyle name="Output 2 4 4 2 4 2 7" xfId="36390"/>
    <cellStyle name="Output 2 4 4 2 4 3" xfId="36391"/>
    <cellStyle name="Output 2 4 4 2 4 4" xfId="36392"/>
    <cellStyle name="Output 2 4 4 2 4 5" xfId="36393"/>
    <cellStyle name="Output 2 4 4 2 5" xfId="36394"/>
    <cellStyle name="Output 2 4 4 2 5 2" xfId="36395"/>
    <cellStyle name="Output 2 4 4 2 5 3" xfId="36396"/>
    <cellStyle name="Output 2 4 4 2 5 4" xfId="36397"/>
    <cellStyle name="Output 2 4 4 2 5 5" xfId="36398"/>
    <cellStyle name="Output 2 4 4 2 5 6" xfId="36399"/>
    <cellStyle name="Output 2 4 4 2 5 7" xfId="36400"/>
    <cellStyle name="Output 2 4 4 2 5 8" xfId="36401"/>
    <cellStyle name="Output 2 4 4 2 6" xfId="36402"/>
    <cellStyle name="Output 2 4 4 2 6 2" xfId="36403"/>
    <cellStyle name="Output 2 4 4 2 6 3" xfId="36404"/>
    <cellStyle name="Output 2 4 4 2 6 4" xfId="36405"/>
    <cellStyle name="Output 2 4 4 2 6 5" xfId="36406"/>
    <cellStyle name="Output 2 4 4 2 6 6" xfId="36407"/>
    <cellStyle name="Output 2 4 4 2 6 7" xfId="36408"/>
    <cellStyle name="Output 2 4 4 2 7" xfId="36409"/>
    <cellStyle name="Output 2 4 4 2 7 2" xfId="36410"/>
    <cellStyle name="Output 2 4 4 2 7 3" xfId="36411"/>
    <cellStyle name="Output 2 4 4 2 7 4" xfId="36412"/>
    <cellStyle name="Output 2 4 4 2 7 5" xfId="36413"/>
    <cellStyle name="Output 2 4 4 2 8" xfId="36414"/>
    <cellStyle name="Output 2 4 4 2 8 2" xfId="36415"/>
    <cellStyle name="Output 2 4 4 2 8 3" xfId="36416"/>
    <cellStyle name="Output 2 4 4 2 8 4" xfId="36417"/>
    <cellStyle name="Output 2 4 4 2 8 5" xfId="36418"/>
    <cellStyle name="Output 2 4 4 2 9" xfId="36419"/>
    <cellStyle name="Output 2 4 4 2 9 2" xfId="36420"/>
    <cellStyle name="Output 2 4 4 2 9 3" xfId="36421"/>
    <cellStyle name="Output 2 4 4 2 9 4" xfId="36422"/>
    <cellStyle name="Output 2 4 4 2 9 5" xfId="36423"/>
    <cellStyle name="Output 2 4 4 3" xfId="36424"/>
    <cellStyle name="Output 2 4 4 3 10" xfId="36425"/>
    <cellStyle name="Output 2 4 4 3 2" xfId="36426"/>
    <cellStyle name="Output 2 4 4 3 2 2" xfId="36427"/>
    <cellStyle name="Output 2 4 4 3 2 2 2" xfId="36428"/>
    <cellStyle name="Output 2 4 4 3 2 2 3" xfId="36429"/>
    <cellStyle name="Output 2 4 4 3 2 2 4" xfId="36430"/>
    <cellStyle name="Output 2 4 4 3 2 2 5" xfId="36431"/>
    <cellStyle name="Output 2 4 4 3 2 2 6" xfId="36432"/>
    <cellStyle name="Output 2 4 4 3 2 2 7" xfId="36433"/>
    <cellStyle name="Output 2 4 4 3 2 3" xfId="36434"/>
    <cellStyle name="Output 2 4 4 3 2 4" xfId="36435"/>
    <cellStyle name="Output 2 4 4 3 3" xfId="36436"/>
    <cellStyle name="Output 2 4 4 3 3 2" xfId="36437"/>
    <cellStyle name="Output 2 4 4 3 3 2 2" xfId="36438"/>
    <cellStyle name="Output 2 4 4 3 3 2 3" xfId="36439"/>
    <cellStyle name="Output 2 4 4 3 3 2 4" xfId="36440"/>
    <cellStyle name="Output 2 4 4 3 3 2 5" xfId="36441"/>
    <cellStyle name="Output 2 4 4 3 3 2 6" xfId="36442"/>
    <cellStyle name="Output 2 4 4 3 3 2 7" xfId="36443"/>
    <cellStyle name="Output 2 4 4 3 3 3" xfId="36444"/>
    <cellStyle name="Output 2 4 4 3 3 4" xfId="36445"/>
    <cellStyle name="Output 2 4 4 3 4" xfId="36446"/>
    <cellStyle name="Output 2 4 4 3 4 2" xfId="36447"/>
    <cellStyle name="Output 2 4 4 3 4 2 2" xfId="36448"/>
    <cellStyle name="Output 2 4 4 3 4 2 3" xfId="36449"/>
    <cellStyle name="Output 2 4 4 3 4 2 4" xfId="36450"/>
    <cellStyle name="Output 2 4 4 3 4 2 5" xfId="36451"/>
    <cellStyle name="Output 2 4 4 3 4 2 6" xfId="36452"/>
    <cellStyle name="Output 2 4 4 3 4 2 7" xfId="36453"/>
    <cellStyle name="Output 2 4 4 3 4 3" xfId="36454"/>
    <cellStyle name="Output 2 4 4 3 4 4" xfId="36455"/>
    <cellStyle name="Output 2 4 4 3 5" xfId="36456"/>
    <cellStyle name="Output 2 4 4 3 5 2" xfId="36457"/>
    <cellStyle name="Output 2 4 4 3 5 3" xfId="36458"/>
    <cellStyle name="Output 2 4 4 3 5 4" xfId="36459"/>
    <cellStyle name="Output 2 4 4 3 5 5" xfId="36460"/>
    <cellStyle name="Output 2 4 4 3 5 6" xfId="36461"/>
    <cellStyle name="Output 2 4 4 3 5 7" xfId="36462"/>
    <cellStyle name="Output 2 4 4 3 5 8" xfId="36463"/>
    <cellStyle name="Output 2 4 4 3 6" xfId="36464"/>
    <cellStyle name="Output 2 4 4 3 6 2" xfId="36465"/>
    <cellStyle name="Output 2 4 4 3 6 3" xfId="36466"/>
    <cellStyle name="Output 2 4 4 3 6 4" xfId="36467"/>
    <cellStyle name="Output 2 4 4 3 6 5" xfId="36468"/>
    <cellStyle name="Output 2 4 4 3 6 6" xfId="36469"/>
    <cellStyle name="Output 2 4 4 3 6 7" xfId="36470"/>
    <cellStyle name="Output 2 4 4 3 7" xfId="36471"/>
    <cellStyle name="Output 2 4 4 3 8" xfId="36472"/>
    <cellStyle name="Output 2 4 4 3 9" xfId="36473"/>
    <cellStyle name="Output 2 4 4 4" xfId="36474"/>
    <cellStyle name="Output 2 4 4 4 2" xfId="36475"/>
    <cellStyle name="Output 2 4 4 4 2 2" xfId="36476"/>
    <cellStyle name="Output 2 4 4 4 2 3" xfId="36477"/>
    <cellStyle name="Output 2 4 4 4 2 4" xfId="36478"/>
    <cellStyle name="Output 2 4 4 4 2 5" xfId="36479"/>
    <cellStyle name="Output 2 4 4 4 2 6" xfId="36480"/>
    <cellStyle name="Output 2 4 4 4 2 7" xfId="36481"/>
    <cellStyle name="Output 2 4 4 4 3" xfId="36482"/>
    <cellStyle name="Output 2 4 4 4 4" xfId="36483"/>
    <cellStyle name="Output 2 4 4 4 5" xfId="36484"/>
    <cellStyle name="Output 2 4 4 5" xfId="36485"/>
    <cellStyle name="Output 2 4 4 5 2" xfId="36486"/>
    <cellStyle name="Output 2 4 4 5 2 2" xfId="36487"/>
    <cellStyle name="Output 2 4 4 5 2 3" xfId="36488"/>
    <cellStyle name="Output 2 4 4 5 2 4" xfId="36489"/>
    <cellStyle name="Output 2 4 4 5 2 5" xfId="36490"/>
    <cellStyle name="Output 2 4 4 5 2 6" xfId="36491"/>
    <cellStyle name="Output 2 4 4 5 2 7" xfId="36492"/>
    <cellStyle name="Output 2 4 4 5 3" xfId="36493"/>
    <cellStyle name="Output 2 4 4 5 4" xfId="36494"/>
    <cellStyle name="Output 2 4 4 5 5" xfId="36495"/>
    <cellStyle name="Output 2 4 4 6" xfId="36496"/>
    <cellStyle name="Output 2 4 4 6 2" xfId="36497"/>
    <cellStyle name="Output 2 4 4 6 2 2" xfId="36498"/>
    <cellStyle name="Output 2 4 4 6 2 3" xfId="36499"/>
    <cellStyle name="Output 2 4 4 6 2 4" xfId="36500"/>
    <cellStyle name="Output 2 4 4 6 2 5" xfId="36501"/>
    <cellStyle name="Output 2 4 4 6 2 6" xfId="36502"/>
    <cellStyle name="Output 2 4 4 6 2 7" xfId="36503"/>
    <cellStyle name="Output 2 4 4 6 3" xfId="36504"/>
    <cellStyle name="Output 2 4 4 6 4" xfId="36505"/>
    <cellStyle name="Output 2 4 4 6 5" xfId="36506"/>
    <cellStyle name="Output 2 4 4 7" xfId="36507"/>
    <cellStyle name="Output 2 4 4 7 2" xfId="36508"/>
    <cellStyle name="Output 2 4 4 7 2 2" xfId="36509"/>
    <cellStyle name="Output 2 4 4 7 2 3" xfId="36510"/>
    <cellStyle name="Output 2 4 4 7 2 4" xfId="36511"/>
    <cellStyle name="Output 2 4 4 7 2 5" xfId="36512"/>
    <cellStyle name="Output 2 4 4 7 2 6" xfId="36513"/>
    <cellStyle name="Output 2 4 4 7 2 7" xfId="36514"/>
    <cellStyle name="Output 2 4 4 7 3" xfId="36515"/>
    <cellStyle name="Output 2 4 4 7 4" xfId="36516"/>
    <cellStyle name="Output 2 4 4 7 5" xfId="36517"/>
    <cellStyle name="Output 2 4 4 8" xfId="36518"/>
    <cellStyle name="Output 2 4 4 8 2" xfId="36519"/>
    <cellStyle name="Output 2 4 4 8 3" xfId="36520"/>
    <cellStyle name="Output 2 4 4 8 4" xfId="36521"/>
    <cellStyle name="Output 2 4 4 8 5" xfId="36522"/>
    <cellStyle name="Output 2 4 4 8 6" xfId="36523"/>
    <cellStyle name="Output 2 4 4 8 7" xfId="36524"/>
    <cellStyle name="Output 2 4 4 8 8" xfId="36525"/>
    <cellStyle name="Output 2 4 4 9" xfId="36526"/>
    <cellStyle name="Output 2 4 4 9 2" xfId="36527"/>
    <cellStyle name="Output 2 4 4 9 3" xfId="36528"/>
    <cellStyle name="Output 2 4 4 9 4" xfId="36529"/>
    <cellStyle name="Output 2 4 4 9 5" xfId="36530"/>
    <cellStyle name="Output 2 4 4 9 6" xfId="36531"/>
    <cellStyle name="Output 2 4 4 9 7" xfId="36532"/>
    <cellStyle name="Output 2 4 5" xfId="36533"/>
    <cellStyle name="Output 2 4 5 10" xfId="36534"/>
    <cellStyle name="Output 2 4 5 10 2" xfId="36535"/>
    <cellStyle name="Output 2 4 5 10 3" xfId="36536"/>
    <cellStyle name="Output 2 4 5 10 4" xfId="36537"/>
    <cellStyle name="Output 2 4 5 10 5" xfId="36538"/>
    <cellStyle name="Output 2 4 5 11" xfId="36539"/>
    <cellStyle name="Output 2 4 5 11 2" xfId="36540"/>
    <cellStyle name="Output 2 4 5 11 3" xfId="36541"/>
    <cellStyle name="Output 2 4 5 11 4" xfId="36542"/>
    <cellStyle name="Output 2 4 5 11 5" xfId="36543"/>
    <cellStyle name="Output 2 4 5 12" xfId="36544"/>
    <cellStyle name="Output 2 4 5 12 2" xfId="36545"/>
    <cellStyle name="Output 2 4 5 12 3" xfId="36546"/>
    <cellStyle name="Output 2 4 5 12 4" xfId="36547"/>
    <cellStyle name="Output 2 4 5 12 5" xfId="36548"/>
    <cellStyle name="Output 2 4 5 13" xfId="36549"/>
    <cellStyle name="Output 2 4 5 13 2" xfId="36550"/>
    <cellStyle name="Output 2 4 5 13 3" xfId="36551"/>
    <cellStyle name="Output 2 4 5 13 4" xfId="36552"/>
    <cellStyle name="Output 2 4 5 13 5" xfId="36553"/>
    <cellStyle name="Output 2 4 5 14" xfId="36554"/>
    <cellStyle name="Output 2 4 5 14 2" xfId="36555"/>
    <cellStyle name="Output 2 4 5 14 3" xfId="36556"/>
    <cellStyle name="Output 2 4 5 14 4" xfId="36557"/>
    <cellStyle name="Output 2 4 5 14 5" xfId="36558"/>
    <cellStyle name="Output 2 4 5 15" xfId="36559"/>
    <cellStyle name="Output 2 4 5 15 2" xfId="36560"/>
    <cellStyle name="Output 2 4 5 15 3" xfId="36561"/>
    <cellStyle name="Output 2 4 5 15 4" xfId="36562"/>
    <cellStyle name="Output 2 4 5 15 5" xfId="36563"/>
    <cellStyle name="Output 2 4 5 16" xfId="36564"/>
    <cellStyle name="Output 2 4 5 16 2" xfId="36565"/>
    <cellStyle name="Output 2 4 5 16 3" xfId="36566"/>
    <cellStyle name="Output 2 4 5 16 4" xfId="36567"/>
    <cellStyle name="Output 2 4 5 16 5" xfId="36568"/>
    <cellStyle name="Output 2 4 5 17" xfId="36569"/>
    <cellStyle name="Output 2 4 5 17 2" xfId="36570"/>
    <cellStyle name="Output 2 4 5 17 3" xfId="36571"/>
    <cellStyle name="Output 2 4 5 17 4" xfId="36572"/>
    <cellStyle name="Output 2 4 5 17 5" xfId="36573"/>
    <cellStyle name="Output 2 4 5 18" xfId="36574"/>
    <cellStyle name="Output 2 4 5 18 2" xfId="36575"/>
    <cellStyle name="Output 2 4 5 18 3" xfId="36576"/>
    <cellStyle name="Output 2 4 5 18 4" xfId="36577"/>
    <cellStyle name="Output 2 4 5 18 5" xfId="36578"/>
    <cellStyle name="Output 2 4 5 19" xfId="36579"/>
    <cellStyle name="Output 2 4 5 2" xfId="36580"/>
    <cellStyle name="Output 2 4 5 2 10" xfId="36581"/>
    <cellStyle name="Output 2 4 5 2 10 2" xfId="36582"/>
    <cellStyle name="Output 2 4 5 2 10 3" xfId="36583"/>
    <cellStyle name="Output 2 4 5 2 10 4" xfId="36584"/>
    <cellStyle name="Output 2 4 5 2 10 5" xfId="36585"/>
    <cellStyle name="Output 2 4 5 2 11" xfId="36586"/>
    <cellStyle name="Output 2 4 5 2 11 2" xfId="36587"/>
    <cellStyle name="Output 2 4 5 2 11 3" xfId="36588"/>
    <cellStyle name="Output 2 4 5 2 11 4" xfId="36589"/>
    <cellStyle name="Output 2 4 5 2 11 5" xfId="36590"/>
    <cellStyle name="Output 2 4 5 2 12" xfId="36591"/>
    <cellStyle name="Output 2 4 5 2 12 2" xfId="36592"/>
    <cellStyle name="Output 2 4 5 2 12 3" xfId="36593"/>
    <cellStyle name="Output 2 4 5 2 12 4" xfId="36594"/>
    <cellStyle name="Output 2 4 5 2 12 5" xfId="36595"/>
    <cellStyle name="Output 2 4 5 2 13" xfId="36596"/>
    <cellStyle name="Output 2 4 5 2 13 2" xfId="36597"/>
    <cellStyle name="Output 2 4 5 2 13 3" xfId="36598"/>
    <cellStyle name="Output 2 4 5 2 13 4" xfId="36599"/>
    <cellStyle name="Output 2 4 5 2 13 5" xfId="36600"/>
    <cellStyle name="Output 2 4 5 2 14" xfId="36601"/>
    <cellStyle name="Output 2 4 5 2 14 2" xfId="36602"/>
    <cellStyle name="Output 2 4 5 2 14 3" xfId="36603"/>
    <cellStyle name="Output 2 4 5 2 14 4" xfId="36604"/>
    <cellStyle name="Output 2 4 5 2 14 5" xfId="36605"/>
    <cellStyle name="Output 2 4 5 2 15" xfId="36606"/>
    <cellStyle name="Output 2 4 5 2 15 2" xfId="36607"/>
    <cellStyle name="Output 2 4 5 2 15 3" xfId="36608"/>
    <cellStyle name="Output 2 4 5 2 15 4" xfId="36609"/>
    <cellStyle name="Output 2 4 5 2 15 5" xfId="36610"/>
    <cellStyle name="Output 2 4 5 2 16" xfId="36611"/>
    <cellStyle name="Output 2 4 5 2 16 2" xfId="36612"/>
    <cellStyle name="Output 2 4 5 2 16 3" xfId="36613"/>
    <cellStyle name="Output 2 4 5 2 16 4" xfId="36614"/>
    <cellStyle name="Output 2 4 5 2 16 5" xfId="36615"/>
    <cellStyle name="Output 2 4 5 2 17" xfId="36616"/>
    <cellStyle name="Output 2 4 5 2 17 2" xfId="36617"/>
    <cellStyle name="Output 2 4 5 2 17 3" xfId="36618"/>
    <cellStyle name="Output 2 4 5 2 17 4" xfId="36619"/>
    <cellStyle name="Output 2 4 5 2 17 5" xfId="36620"/>
    <cellStyle name="Output 2 4 5 2 18" xfId="36621"/>
    <cellStyle name="Output 2 4 5 2 18 2" xfId="36622"/>
    <cellStyle name="Output 2 4 5 2 18 3" xfId="36623"/>
    <cellStyle name="Output 2 4 5 2 18 4" xfId="36624"/>
    <cellStyle name="Output 2 4 5 2 18 5" xfId="36625"/>
    <cellStyle name="Output 2 4 5 2 19" xfId="36626"/>
    <cellStyle name="Output 2 4 5 2 2" xfId="36627"/>
    <cellStyle name="Output 2 4 5 2 2 2" xfId="36628"/>
    <cellStyle name="Output 2 4 5 2 2 2 2" xfId="36629"/>
    <cellStyle name="Output 2 4 5 2 2 2 3" xfId="36630"/>
    <cellStyle name="Output 2 4 5 2 2 2 4" xfId="36631"/>
    <cellStyle name="Output 2 4 5 2 2 2 5" xfId="36632"/>
    <cellStyle name="Output 2 4 5 2 2 2 6" xfId="36633"/>
    <cellStyle name="Output 2 4 5 2 2 2 7" xfId="36634"/>
    <cellStyle name="Output 2 4 5 2 2 3" xfId="36635"/>
    <cellStyle name="Output 2 4 5 2 2 4" xfId="36636"/>
    <cellStyle name="Output 2 4 5 2 2 5" xfId="36637"/>
    <cellStyle name="Output 2 4 5 2 3" xfId="36638"/>
    <cellStyle name="Output 2 4 5 2 3 2" xfId="36639"/>
    <cellStyle name="Output 2 4 5 2 3 2 2" xfId="36640"/>
    <cellStyle name="Output 2 4 5 2 3 2 3" xfId="36641"/>
    <cellStyle name="Output 2 4 5 2 3 2 4" xfId="36642"/>
    <cellStyle name="Output 2 4 5 2 3 2 5" xfId="36643"/>
    <cellStyle name="Output 2 4 5 2 3 2 6" xfId="36644"/>
    <cellStyle name="Output 2 4 5 2 3 2 7" xfId="36645"/>
    <cellStyle name="Output 2 4 5 2 3 3" xfId="36646"/>
    <cellStyle name="Output 2 4 5 2 3 4" xfId="36647"/>
    <cellStyle name="Output 2 4 5 2 3 5" xfId="36648"/>
    <cellStyle name="Output 2 4 5 2 4" xfId="36649"/>
    <cellStyle name="Output 2 4 5 2 4 2" xfId="36650"/>
    <cellStyle name="Output 2 4 5 2 4 2 2" xfId="36651"/>
    <cellStyle name="Output 2 4 5 2 4 2 3" xfId="36652"/>
    <cellStyle name="Output 2 4 5 2 4 2 4" xfId="36653"/>
    <cellStyle name="Output 2 4 5 2 4 2 5" xfId="36654"/>
    <cellStyle name="Output 2 4 5 2 4 2 6" xfId="36655"/>
    <cellStyle name="Output 2 4 5 2 4 2 7" xfId="36656"/>
    <cellStyle name="Output 2 4 5 2 4 3" xfId="36657"/>
    <cellStyle name="Output 2 4 5 2 4 4" xfId="36658"/>
    <cellStyle name="Output 2 4 5 2 4 5" xfId="36659"/>
    <cellStyle name="Output 2 4 5 2 5" xfId="36660"/>
    <cellStyle name="Output 2 4 5 2 5 2" xfId="36661"/>
    <cellStyle name="Output 2 4 5 2 5 3" xfId="36662"/>
    <cellStyle name="Output 2 4 5 2 5 4" xfId="36663"/>
    <cellStyle name="Output 2 4 5 2 5 5" xfId="36664"/>
    <cellStyle name="Output 2 4 5 2 5 6" xfId="36665"/>
    <cellStyle name="Output 2 4 5 2 5 7" xfId="36666"/>
    <cellStyle name="Output 2 4 5 2 5 8" xfId="36667"/>
    <cellStyle name="Output 2 4 5 2 6" xfId="36668"/>
    <cellStyle name="Output 2 4 5 2 6 2" xfId="36669"/>
    <cellStyle name="Output 2 4 5 2 6 3" xfId="36670"/>
    <cellStyle name="Output 2 4 5 2 6 4" xfId="36671"/>
    <cellStyle name="Output 2 4 5 2 6 5" xfId="36672"/>
    <cellStyle name="Output 2 4 5 2 6 6" xfId="36673"/>
    <cellStyle name="Output 2 4 5 2 6 7" xfId="36674"/>
    <cellStyle name="Output 2 4 5 2 7" xfId="36675"/>
    <cellStyle name="Output 2 4 5 2 7 2" xfId="36676"/>
    <cellStyle name="Output 2 4 5 2 7 3" xfId="36677"/>
    <cellStyle name="Output 2 4 5 2 7 4" xfId="36678"/>
    <cellStyle name="Output 2 4 5 2 7 5" xfId="36679"/>
    <cellStyle name="Output 2 4 5 2 8" xfId="36680"/>
    <cellStyle name="Output 2 4 5 2 8 2" xfId="36681"/>
    <cellStyle name="Output 2 4 5 2 8 3" xfId="36682"/>
    <cellStyle name="Output 2 4 5 2 8 4" xfId="36683"/>
    <cellStyle name="Output 2 4 5 2 8 5" xfId="36684"/>
    <cellStyle name="Output 2 4 5 2 9" xfId="36685"/>
    <cellStyle name="Output 2 4 5 2 9 2" xfId="36686"/>
    <cellStyle name="Output 2 4 5 2 9 3" xfId="36687"/>
    <cellStyle name="Output 2 4 5 2 9 4" xfId="36688"/>
    <cellStyle name="Output 2 4 5 2 9 5" xfId="36689"/>
    <cellStyle name="Output 2 4 5 3" xfId="36690"/>
    <cellStyle name="Output 2 4 5 3 10" xfId="36691"/>
    <cellStyle name="Output 2 4 5 3 2" xfId="36692"/>
    <cellStyle name="Output 2 4 5 3 2 2" xfId="36693"/>
    <cellStyle name="Output 2 4 5 3 2 2 2" xfId="36694"/>
    <cellStyle name="Output 2 4 5 3 2 2 3" xfId="36695"/>
    <cellStyle name="Output 2 4 5 3 2 2 4" xfId="36696"/>
    <cellStyle name="Output 2 4 5 3 2 2 5" xfId="36697"/>
    <cellStyle name="Output 2 4 5 3 2 2 6" xfId="36698"/>
    <cellStyle name="Output 2 4 5 3 2 2 7" xfId="36699"/>
    <cellStyle name="Output 2 4 5 3 2 3" xfId="36700"/>
    <cellStyle name="Output 2 4 5 3 2 4" xfId="36701"/>
    <cellStyle name="Output 2 4 5 3 3" xfId="36702"/>
    <cellStyle name="Output 2 4 5 3 3 2" xfId="36703"/>
    <cellStyle name="Output 2 4 5 3 3 2 2" xfId="36704"/>
    <cellStyle name="Output 2 4 5 3 3 2 3" xfId="36705"/>
    <cellStyle name="Output 2 4 5 3 3 2 4" xfId="36706"/>
    <cellStyle name="Output 2 4 5 3 3 2 5" xfId="36707"/>
    <cellStyle name="Output 2 4 5 3 3 2 6" xfId="36708"/>
    <cellStyle name="Output 2 4 5 3 3 2 7" xfId="36709"/>
    <cellStyle name="Output 2 4 5 3 3 3" xfId="36710"/>
    <cellStyle name="Output 2 4 5 3 3 4" xfId="36711"/>
    <cellStyle name="Output 2 4 5 3 4" xfId="36712"/>
    <cellStyle name="Output 2 4 5 3 4 2" xfId="36713"/>
    <cellStyle name="Output 2 4 5 3 4 2 2" xfId="36714"/>
    <cellStyle name="Output 2 4 5 3 4 2 3" xfId="36715"/>
    <cellStyle name="Output 2 4 5 3 4 2 4" xfId="36716"/>
    <cellStyle name="Output 2 4 5 3 4 2 5" xfId="36717"/>
    <cellStyle name="Output 2 4 5 3 4 2 6" xfId="36718"/>
    <cellStyle name="Output 2 4 5 3 4 2 7" xfId="36719"/>
    <cellStyle name="Output 2 4 5 3 4 3" xfId="36720"/>
    <cellStyle name="Output 2 4 5 3 4 4" xfId="36721"/>
    <cellStyle name="Output 2 4 5 3 5" xfId="36722"/>
    <cellStyle name="Output 2 4 5 3 5 2" xfId="36723"/>
    <cellStyle name="Output 2 4 5 3 5 3" xfId="36724"/>
    <cellStyle name="Output 2 4 5 3 5 4" xfId="36725"/>
    <cellStyle name="Output 2 4 5 3 5 5" xfId="36726"/>
    <cellStyle name="Output 2 4 5 3 5 6" xfId="36727"/>
    <cellStyle name="Output 2 4 5 3 5 7" xfId="36728"/>
    <cellStyle name="Output 2 4 5 3 5 8" xfId="36729"/>
    <cellStyle name="Output 2 4 5 3 6" xfId="36730"/>
    <cellStyle name="Output 2 4 5 3 6 2" xfId="36731"/>
    <cellStyle name="Output 2 4 5 3 6 3" xfId="36732"/>
    <cellStyle name="Output 2 4 5 3 6 4" xfId="36733"/>
    <cellStyle name="Output 2 4 5 3 6 5" xfId="36734"/>
    <cellStyle name="Output 2 4 5 3 6 6" xfId="36735"/>
    <cellStyle name="Output 2 4 5 3 6 7" xfId="36736"/>
    <cellStyle name="Output 2 4 5 3 7" xfId="36737"/>
    <cellStyle name="Output 2 4 5 3 8" xfId="36738"/>
    <cellStyle name="Output 2 4 5 3 9" xfId="36739"/>
    <cellStyle name="Output 2 4 5 4" xfId="36740"/>
    <cellStyle name="Output 2 4 5 4 2" xfId="36741"/>
    <cellStyle name="Output 2 4 5 4 2 2" xfId="36742"/>
    <cellStyle name="Output 2 4 5 4 2 3" xfId="36743"/>
    <cellStyle name="Output 2 4 5 4 2 4" xfId="36744"/>
    <cellStyle name="Output 2 4 5 4 2 5" xfId="36745"/>
    <cellStyle name="Output 2 4 5 4 2 6" xfId="36746"/>
    <cellStyle name="Output 2 4 5 4 2 7" xfId="36747"/>
    <cellStyle name="Output 2 4 5 4 3" xfId="36748"/>
    <cellStyle name="Output 2 4 5 4 4" xfId="36749"/>
    <cellStyle name="Output 2 4 5 4 5" xfId="36750"/>
    <cellStyle name="Output 2 4 5 5" xfId="36751"/>
    <cellStyle name="Output 2 4 5 5 2" xfId="36752"/>
    <cellStyle name="Output 2 4 5 5 2 2" xfId="36753"/>
    <cellStyle name="Output 2 4 5 5 2 3" xfId="36754"/>
    <cellStyle name="Output 2 4 5 5 2 4" xfId="36755"/>
    <cellStyle name="Output 2 4 5 5 2 5" xfId="36756"/>
    <cellStyle name="Output 2 4 5 5 2 6" xfId="36757"/>
    <cellStyle name="Output 2 4 5 5 2 7" xfId="36758"/>
    <cellStyle name="Output 2 4 5 5 3" xfId="36759"/>
    <cellStyle name="Output 2 4 5 5 4" xfId="36760"/>
    <cellStyle name="Output 2 4 5 5 5" xfId="36761"/>
    <cellStyle name="Output 2 4 5 6" xfId="36762"/>
    <cellStyle name="Output 2 4 5 6 2" xfId="36763"/>
    <cellStyle name="Output 2 4 5 6 2 2" xfId="36764"/>
    <cellStyle name="Output 2 4 5 6 2 3" xfId="36765"/>
    <cellStyle name="Output 2 4 5 6 2 4" xfId="36766"/>
    <cellStyle name="Output 2 4 5 6 2 5" xfId="36767"/>
    <cellStyle name="Output 2 4 5 6 2 6" xfId="36768"/>
    <cellStyle name="Output 2 4 5 6 2 7" xfId="36769"/>
    <cellStyle name="Output 2 4 5 6 3" xfId="36770"/>
    <cellStyle name="Output 2 4 5 6 4" xfId="36771"/>
    <cellStyle name="Output 2 4 5 6 5" xfId="36772"/>
    <cellStyle name="Output 2 4 5 7" xfId="36773"/>
    <cellStyle name="Output 2 4 5 7 2" xfId="36774"/>
    <cellStyle name="Output 2 4 5 7 2 2" xfId="36775"/>
    <cellStyle name="Output 2 4 5 7 2 3" xfId="36776"/>
    <cellStyle name="Output 2 4 5 7 2 4" xfId="36777"/>
    <cellStyle name="Output 2 4 5 7 2 5" xfId="36778"/>
    <cellStyle name="Output 2 4 5 7 2 6" xfId="36779"/>
    <cellStyle name="Output 2 4 5 7 2 7" xfId="36780"/>
    <cellStyle name="Output 2 4 5 7 3" xfId="36781"/>
    <cellStyle name="Output 2 4 5 7 4" xfId="36782"/>
    <cellStyle name="Output 2 4 5 7 5" xfId="36783"/>
    <cellStyle name="Output 2 4 5 8" xfId="36784"/>
    <cellStyle name="Output 2 4 5 8 2" xfId="36785"/>
    <cellStyle name="Output 2 4 5 8 3" xfId="36786"/>
    <cellStyle name="Output 2 4 5 8 4" xfId="36787"/>
    <cellStyle name="Output 2 4 5 8 5" xfId="36788"/>
    <cellStyle name="Output 2 4 5 8 6" xfId="36789"/>
    <cellStyle name="Output 2 4 5 8 7" xfId="36790"/>
    <cellStyle name="Output 2 4 5 8 8" xfId="36791"/>
    <cellStyle name="Output 2 4 5 9" xfId="36792"/>
    <cellStyle name="Output 2 4 5 9 2" xfId="36793"/>
    <cellStyle name="Output 2 4 5 9 3" xfId="36794"/>
    <cellStyle name="Output 2 4 5 9 4" xfId="36795"/>
    <cellStyle name="Output 2 4 5 9 5" xfId="36796"/>
    <cellStyle name="Output 2 4 5 9 6" xfId="36797"/>
    <cellStyle name="Output 2 4 5 9 7" xfId="36798"/>
    <cellStyle name="Output 2 4 6" xfId="36799"/>
    <cellStyle name="Output 2 4 6 10" xfId="36800"/>
    <cellStyle name="Output 2 4 6 10 2" xfId="36801"/>
    <cellStyle name="Output 2 4 6 10 3" xfId="36802"/>
    <cellStyle name="Output 2 4 6 10 4" xfId="36803"/>
    <cellStyle name="Output 2 4 6 10 5" xfId="36804"/>
    <cellStyle name="Output 2 4 6 11" xfId="36805"/>
    <cellStyle name="Output 2 4 6 11 2" xfId="36806"/>
    <cellStyle name="Output 2 4 6 11 3" xfId="36807"/>
    <cellStyle name="Output 2 4 6 11 4" xfId="36808"/>
    <cellStyle name="Output 2 4 6 11 5" xfId="36809"/>
    <cellStyle name="Output 2 4 6 12" xfId="36810"/>
    <cellStyle name="Output 2 4 6 12 2" xfId="36811"/>
    <cellStyle name="Output 2 4 6 12 3" xfId="36812"/>
    <cellStyle name="Output 2 4 6 12 4" xfId="36813"/>
    <cellStyle name="Output 2 4 6 12 5" xfId="36814"/>
    <cellStyle name="Output 2 4 6 13" xfId="36815"/>
    <cellStyle name="Output 2 4 6 13 2" xfId="36816"/>
    <cellStyle name="Output 2 4 6 13 3" xfId="36817"/>
    <cellStyle name="Output 2 4 6 13 4" xfId="36818"/>
    <cellStyle name="Output 2 4 6 13 5" xfId="36819"/>
    <cellStyle name="Output 2 4 6 14" xfId="36820"/>
    <cellStyle name="Output 2 4 6 14 2" xfId="36821"/>
    <cellStyle name="Output 2 4 6 14 3" xfId="36822"/>
    <cellStyle name="Output 2 4 6 14 4" xfId="36823"/>
    <cellStyle name="Output 2 4 6 14 5" xfId="36824"/>
    <cellStyle name="Output 2 4 6 15" xfId="36825"/>
    <cellStyle name="Output 2 4 6 15 2" xfId="36826"/>
    <cellStyle name="Output 2 4 6 15 3" xfId="36827"/>
    <cellStyle name="Output 2 4 6 15 4" xfId="36828"/>
    <cellStyle name="Output 2 4 6 15 5" xfId="36829"/>
    <cellStyle name="Output 2 4 6 16" xfId="36830"/>
    <cellStyle name="Output 2 4 6 16 2" xfId="36831"/>
    <cellStyle name="Output 2 4 6 16 3" xfId="36832"/>
    <cellStyle name="Output 2 4 6 16 4" xfId="36833"/>
    <cellStyle name="Output 2 4 6 16 5" xfId="36834"/>
    <cellStyle name="Output 2 4 6 17" xfId="36835"/>
    <cellStyle name="Output 2 4 6 17 2" xfId="36836"/>
    <cellStyle name="Output 2 4 6 17 3" xfId="36837"/>
    <cellStyle name="Output 2 4 6 17 4" xfId="36838"/>
    <cellStyle name="Output 2 4 6 17 5" xfId="36839"/>
    <cellStyle name="Output 2 4 6 18" xfId="36840"/>
    <cellStyle name="Output 2 4 6 18 2" xfId="36841"/>
    <cellStyle name="Output 2 4 6 18 3" xfId="36842"/>
    <cellStyle name="Output 2 4 6 18 4" xfId="36843"/>
    <cellStyle name="Output 2 4 6 18 5" xfId="36844"/>
    <cellStyle name="Output 2 4 6 19" xfId="36845"/>
    <cellStyle name="Output 2 4 6 2" xfId="36846"/>
    <cellStyle name="Output 2 4 6 2 2" xfId="36847"/>
    <cellStyle name="Output 2 4 6 2 2 2" xfId="36848"/>
    <cellStyle name="Output 2 4 6 2 2 3" xfId="36849"/>
    <cellStyle name="Output 2 4 6 2 2 4" xfId="36850"/>
    <cellStyle name="Output 2 4 6 2 2 5" xfId="36851"/>
    <cellStyle name="Output 2 4 6 2 2 6" xfId="36852"/>
    <cellStyle name="Output 2 4 6 2 2 7" xfId="36853"/>
    <cellStyle name="Output 2 4 6 2 3" xfId="36854"/>
    <cellStyle name="Output 2 4 6 2 4" xfId="36855"/>
    <cellStyle name="Output 2 4 6 2 5" xfId="36856"/>
    <cellStyle name="Output 2 4 6 3" xfId="36857"/>
    <cellStyle name="Output 2 4 6 3 2" xfId="36858"/>
    <cellStyle name="Output 2 4 6 3 2 2" xfId="36859"/>
    <cellStyle name="Output 2 4 6 3 2 3" xfId="36860"/>
    <cellStyle name="Output 2 4 6 3 2 4" xfId="36861"/>
    <cellStyle name="Output 2 4 6 3 2 5" xfId="36862"/>
    <cellStyle name="Output 2 4 6 3 2 6" xfId="36863"/>
    <cellStyle name="Output 2 4 6 3 2 7" xfId="36864"/>
    <cellStyle name="Output 2 4 6 3 3" xfId="36865"/>
    <cellStyle name="Output 2 4 6 3 4" xfId="36866"/>
    <cellStyle name="Output 2 4 6 3 5" xfId="36867"/>
    <cellStyle name="Output 2 4 6 4" xfId="36868"/>
    <cellStyle name="Output 2 4 6 4 2" xfId="36869"/>
    <cellStyle name="Output 2 4 6 4 2 2" xfId="36870"/>
    <cellStyle name="Output 2 4 6 4 2 3" xfId="36871"/>
    <cellStyle name="Output 2 4 6 4 2 4" xfId="36872"/>
    <cellStyle name="Output 2 4 6 4 2 5" xfId="36873"/>
    <cellStyle name="Output 2 4 6 4 2 6" xfId="36874"/>
    <cellStyle name="Output 2 4 6 4 2 7" xfId="36875"/>
    <cellStyle name="Output 2 4 6 4 3" xfId="36876"/>
    <cellStyle name="Output 2 4 6 4 4" xfId="36877"/>
    <cellStyle name="Output 2 4 6 4 5" xfId="36878"/>
    <cellStyle name="Output 2 4 6 5" xfId="36879"/>
    <cellStyle name="Output 2 4 6 5 2" xfId="36880"/>
    <cellStyle name="Output 2 4 6 5 3" xfId="36881"/>
    <cellStyle name="Output 2 4 6 5 4" xfId="36882"/>
    <cellStyle name="Output 2 4 6 5 5" xfId="36883"/>
    <cellStyle name="Output 2 4 6 5 6" xfId="36884"/>
    <cellStyle name="Output 2 4 6 5 7" xfId="36885"/>
    <cellStyle name="Output 2 4 6 5 8" xfId="36886"/>
    <cellStyle name="Output 2 4 6 6" xfId="36887"/>
    <cellStyle name="Output 2 4 6 6 2" xfId="36888"/>
    <cellStyle name="Output 2 4 6 6 3" xfId="36889"/>
    <cellStyle name="Output 2 4 6 6 4" xfId="36890"/>
    <cellStyle name="Output 2 4 6 6 5" xfId="36891"/>
    <cellStyle name="Output 2 4 6 6 6" xfId="36892"/>
    <cellStyle name="Output 2 4 6 6 7" xfId="36893"/>
    <cellStyle name="Output 2 4 6 7" xfId="36894"/>
    <cellStyle name="Output 2 4 6 7 2" xfId="36895"/>
    <cellStyle name="Output 2 4 6 7 3" xfId="36896"/>
    <cellStyle name="Output 2 4 6 7 4" xfId="36897"/>
    <cellStyle name="Output 2 4 6 7 5" xfId="36898"/>
    <cellStyle name="Output 2 4 6 8" xfId="36899"/>
    <cellStyle name="Output 2 4 6 8 2" xfId="36900"/>
    <cellStyle name="Output 2 4 6 8 3" xfId="36901"/>
    <cellStyle name="Output 2 4 6 8 4" xfId="36902"/>
    <cellStyle name="Output 2 4 6 8 5" xfId="36903"/>
    <cellStyle name="Output 2 4 6 9" xfId="36904"/>
    <cellStyle name="Output 2 4 6 9 2" xfId="36905"/>
    <cellStyle name="Output 2 4 6 9 3" xfId="36906"/>
    <cellStyle name="Output 2 4 6 9 4" xfId="36907"/>
    <cellStyle name="Output 2 4 6 9 5" xfId="36908"/>
    <cellStyle name="Output 2 4 7" xfId="36909"/>
    <cellStyle name="Output 2 4 7 10" xfId="36910"/>
    <cellStyle name="Output 2 4 7 2" xfId="36911"/>
    <cellStyle name="Output 2 4 7 2 2" xfId="36912"/>
    <cellStyle name="Output 2 4 7 2 2 2" xfId="36913"/>
    <cellStyle name="Output 2 4 7 2 2 3" xfId="36914"/>
    <cellStyle name="Output 2 4 7 2 2 4" xfId="36915"/>
    <cellStyle name="Output 2 4 7 2 2 5" xfId="36916"/>
    <cellStyle name="Output 2 4 7 2 2 6" xfId="36917"/>
    <cellStyle name="Output 2 4 7 2 2 7" xfId="36918"/>
    <cellStyle name="Output 2 4 7 2 3" xfId="36919"/>
    <cellStyle name="Output 2 4 7 2 4" xfId="36920"/>
    <cellStyle name="Output 2 4 7 3" xfId="36921"/>
    <cellStyle name="Output 2 4 7 3 2" xfId="36922"/>
    <cellStyle name="Output 2 4 7 3 2 2" xfId="36923"/>
    <cellStyle name="Output 2 4 7 3 2 3" xfId="36924"/>
    <cellStyle name="Output 2 4 7 3 2 4" xfId="36925"/>
    <cellStyle name="Output 2 4 7 3 2 5" xfId="36926"/>
    <cellStyle name="Output 2 4 7 3 2 6" xfId="36927"/>
    <cellStyle name="Output 2 4 7 3 2 7" xfId="36928"/>
    <cellStyle name="Output 2 4 7 3 3" xfId="36929"/>
    <cellStyle name="Output 2 4 7 3 4" xfId="36930"/>
    <cellStyle name="Output 2 4 7 4" xfId="36931"/>
    <cellStyle name="Output 2 4 7 4 2" xfId="36932"/>
    <cellStyle name="Output 2 4 7 4 2 2" xfId="36933"/>
    <cellStyle name="Output 2 4 7 4 2 3" xfId="36934"/>
    <cellStyle name="Output 2 4 7 4 2 4" xfId="36935"/>
    <cellStyle name="Output 2 4 7 4 2 5" xfId="36936"/>
    <cellStyle name="Output 2 4 7 4 2 6" xfId="36937"/>
    <cellStyle name="Output 2 4 7 4 2 7" xfId="36938"/>
    <cellStyle name="Output 2 4 7 4 3" xfId="36939"/>
    <cellStyle name="Output 2 4 7 4 4" xfId="36940"/>
    <cellStyle name="Output 2 4 7 5" xfId="36941"/>
    <cellStyle name="Output 2 4 7 5 2" xfId="36942"/>
    <cellStyle name="Output 2 4 7 5 3" xfId="36943"/>
    <cellStyle name="Output 2 4 7 5 4" xfId="36944"/>
    <cellStyle name="Output 2 4 7 5 5" xfId="36945"/>
    <cellStyle name="Output 2 4 7 5 6" xfId="36946"/>
    <cellStyle name="Output 2 4 7 5 7" xfId="36947"/>
    <cellStyle name="Output 2 4 7 5 8" xfId="36948"/>
    <cellStyle name="Output 2 4 7 6" xfId="36949"/>
    <cellStyle name="Output 2 4 7 6 2" xfId="36950"/>
    <cellStyle name="Output 2 4 7 6 3" xfId="36951"/>
    <cellStyle name="Output 2 4 7 6 4" xfId="36952"/>
    <cellStyle name="Output 2 4 7 6 5" xfId="36953"/>
    <cellStyle name="Output 2 4 7 6 6" xfId="36954"/>
    <cellStyle name="Output 2 4 7 6 7" xfId="36955"/>
    <cellStyle name="Output 2 4 7 7" xfId="36956"/>
    <cellStyle name="Output 2 4 7 8" xfId="36957"/>
    <cellStyle name="Output 2 4 7 9" xfId="36958"/>
    <cellStyle name="Output 2 4 8" xfId="36959"/>
    <cellStyle name="Output 2 4 8 2" xfId="36960"/>
    <cellStyle name="Output 2 4 8 2 2" xfId="36961"/>
    <cellStyle name="Output 2 4 8 2 3" xfId="36962"/>
    <cellStyle name="Output 2 4 8 2 4" xfId="36963"/>
    <cellStyle name="Output 2 4 8 2 5" xfId="36964"/>
    <cellStyle name="Output 2 4 8 2 6" xfId="36965"/>
    <cellStyle name="Output 2 4 8 2 7" xfId="36966"/>
    <cellStyle name="Output 2 4 8 3" xfId="36967"/>
    <cellStyle name="Output 2 4 8 4" xfId="36968"/>
    <cellStyle name="Output 2 4 8 5" xfId="36969"/>
    <cellStyle name="Output 2 4 9" xfId="36970"/>
    <cellStyle name="Output 2 4 9 2" xfId="36971"/>
    <cellStyle name="Output 2 4 9 2 2" xfId="36972"/>
    <cellStyle name="Output 2 4 9 2 3" xfId="36973"/>
    <cellStyle name="Output 2 4 9 2 4" xfId="36974"/>
    <cellStyle name="Output 2 4 9 2 5" xfId="36975"/>
    <cellStyle name="Output 2 4 9 2 6" xfId="36976"/>
    <cellStyle name="Output 2 4 9 2 7" xfId="36977"/>
    <cellStyle name="Output 2 4 9 3" xfId="36978"/>
    <cellStyle name="Output 2 4 9 4" xfId="36979"/>
    <cellStyle name="Output 2 4 9 5" xfId="36980"/>
    <cellStyle name="Output 2 5" xfId="36981"/>
    <cellStyle name="Output 2 5 10" xfId="36982"/>
    <cellStyle name="Output 2 5 10 2" xfId="36983"/>
    <cellStyle name="Output 2 5 10 2 2" xfId="36984"/>
    <cellStyle name="Output 2 5 10 2 3" xfId="36985"/>
    <cellStyle name="Output 2 5 10 2 4" xfId="36986"/>
    <cellStyle name="Output 2 5 10 2 5" xfId="36987"/>
    <cellStyle name="Output 2 5 10 2 6" xfId="36988"/>
    <cellStyle name="Output 2 5 10 2 7" xfId="36989"/>
    <cellStyle name="Output 2 5 10 3" xfId="36990"/>
    <cellStyle name="Output 2 5 10 4" xfId="36991"/>
    <cellStyle name="Output 2 5 10 5" xfId="36992"/>
    <cellStyle name="Output 2 5 11" xfId="36993"/>
    <cellStyle name="Output 2 5 11 2" xfId="36994"/>
    <cellStyle name="Output 2 5 11 2 2" xfId="36995"/>
    <cellStyle name="Output 2 5 11 2 3" xfId="36996"/>
    <cellStyle name="Output 2 5 11 2 4" xfId="36997"/>
    <cellStyle name="Output 2 5 11 2 5" xfId="36998"/>
    <cellStyle name="Output 2 5 11 2 6" xfId="36999"/>
    <cellStyle name="Output 2 5 11 2 7" xfId="37000"/>
    <cellStyle name="Output 2 5 11 3" xfId="37001"/>
    <cellStyle name="Output 2 5 11 4" xfId="37002"/>
    <cellStyle name="Output 2 5 11 5" xfId="37003"/>
    <cellStyle name="Output 2 5 12" xfId="37004"/>
    <cellStyle name="Output 2 5 12 2" xfId="37005"/>
    <cellStyle name="Output 2 5 12 3" xfId="37006"/>
    <cellStyle name="Output 2 5 12 4" xfId="37007"/>
    <cellStyle name="Output 2 5 12 5" xfId="37008"/>
    <cellStyle name="Output 2 5 12 6" xfId="37009"/>
    <cellStyle name="Output 2 5 12 7" xfId="37010"/>
    <cellStyle name="Output 2 5 12 8" xfId="37011"/>
    <cellStyle name="Output 2 5 13" xfId="37012"/>
    <cellStyle name="Output 2 5 13 2" xfId="37013"/>
    <cellStyle name="Output 2 5 13 3" xfId="37014"/>
    <cellStyle name="Output 2 5 13 4" xfId="37015"/>
    <cellStyle name="Output 2 5 13 5" xfId="37016"/>
    <cellStyle name="Output 2 5 13 6" xfId="37017"/>
    <cellStyle name="Output 2 5 13 7" xfId="37018"/>
    <cellStyle name="Output 2 5 14" xfId="37019"/>
    <cellStyle name="Output 2 5 14 2" xfId="37020"/>
    <cellStyle name="Output 2 5 14 3" xfId="37021"/>
    <cellStyle name="Output 2 5 14 4" xfId="37022"/>
    <cellStyle name="Output 2 5 14 5" xfId="37023"/>
    <cellStyle name="Output 2 5 15" xfId="37024"/>
    <cellStyle name="Output 2 5 15 2" xfId="37025"/>
    <cellStyle name="Output 2 5 15 3" xfId="37026"/>
    <cellStyle name="Output 2 5 15 4" xfId="37027"/>
    <cellStyle name="Output 2 5 15 5" xfId="37028"/>
    <cellStyle name="Output 2 5 16" xfId="37029"/>
    <cellStyle name="Output 2 5 16 2" xfId="37030"/>
    <cellStyle name="Output 2 5 16 3" xfId="37031"/>
    <cellStyle name="Output 2 5 16 4" xfId="37032"/>
    <cellStyle name="Output 2 5 16 5" xfId="37033"/>
    <cellStyle name="Output 2 5 17" xfId="37034"/>
    <cellStyle name="Output 2 5 17 2" xfId="37035"/>
    <cellStyle name="Output 2 5 17 3" xfId="37036"/>
    <cellStyle name="Output 2 5 17 4" xfId="37037"/>
    <cellStyle name="Output 2 5 17 5" xfId="37038"/>
    <cellStyle name="Output 2 5 18" xfId="37039"/>
    <cellStyle name="Output 2 5 18 2" xfId="37040"/>
    <cellStyle name="Output 2 5 18 3" xfId="37041"/>
    <cellStyle name="Output 2 5 18 4" xfId="37042"/>
    <cellStyle name="Output 2 5 18 5" xfId="37043"/>
    <cellStyle name="Output 2 5 19" xfId="37044"/>
    <cellStyle name="Output 2 5 19 2" xfId="37045"/>
    <cellStyle name="Output 2 5 19 3" xfId="37046"/>
    <cellStyle name="Output 2 5 19 4" xfId="37047"/>
    <cellStyle name="Output 2 5 19 5" xfId="37048"/>
    <cellStyle name="Output 2 5 2" xfId="37049"/>
    <cellStyle name="Output 2 5 2 10" xfId="37050"/>
    <cellStyle name="Output 2 5 2 10 2" xfId="37051"/>
    <cellStyle name="Output 2 5 2 10 3" xfId="37052"/>
    <cellStyle name="Output 2 5 2 10 4" xfId="37053"/>
    <cellStyle name="Output 2 5 2 10 5" xfId="37054"/>
    <cellStyle name="Output 2 5 2 10 6" xfId="37055"/>
    <cellStyle name="Output 2 5 2 10 7" xfId="37056"/>
    <cellStyle name="Output 2 5 2 10 8" xfId="37057"/>
    <cellStyle name="Output 2 5 2 11" xfId="37058"/>
    <cellStyle name="Output 2 5 2 11 2" xfId="37059"/>
    <cellStyle name="Output 2 5 2 11 3" xfId="37060"/>
    <cellStyle name="Output 2 5 2 11 4" xfId="37061"/>
    <cellStyle name="Output 2 5 2 11 5" xfId="37062"/>
    <cellStyle name="Output 2 5 2 11 6" xfId="37063"/>
    <cellStyle name="Output 2 5 2 11 7" xfId="37064"/>
    <cellStyle name="Output 2 5 2 12" xfId="37065"/>
    <cellStyle name="Output 2 5 2 12 2" xfId="37066"/>
    <cellStyle name="Output 2 5 2 12 3" xfId="37067"/>
    <cellStyle name="Output 2 5 2 12 4" xfId="37068"/>
    <cellStyle name="Output 2 5 2 12 5" xfId="37069"/>
    <cellStyle name="Output 2 5 2 13" xfId="37070"/>
    <cellStyle name="Output 2 5 2 13 2" xfId="37071"/>
    <cellStyle name="Output 2 5 2 13 3" xfId="37072"/>
    <cellStyle name="Output 2 5 2 13 4" xfId="37073"/>
    <cellStyle name="Output 2 5 2 13 5" xfId="37074"/>
    <cellStyle name="Output 2 5 2 14" xfId="37075"/>
    <cellStyle name="Output 2 5 2 14 2" xfId="37076"/>
    <cellStyle name="Output 2 5 2 14 3" xfId="37077"/>
    <cellStyle name="Output 2 5 2 14 4" xfId="37078"/>
    <cellStyle name="Output 2 5 2 14 5" xfId="37079"/>
    <cellStyle name="Output 2 5 2 15" xfId="37080"/>
    <cellStyle name="Output 2 5 2 15 2" xfId="37081"/>
    <cellStyle name="Output 2 5 2 15 3" xfId="37082"/>
    <cellStyle name="Output 2 5 2 15 4" xfId="37083"/>
    <cellStyle name="Output 2 5 2 15 5" xfId="37084"/>
    <cellStyle name="Output 2 5 2 16" xfId="37085"/>
    <cellStyle name="Output 2 5 2 16 2" xfId="37086"/>
    <cellStyle name="Output 2 5 2 16 3" xfId="37087"/>
    <cellStyle name="Output 2 5 2 16 4" xfId="37088"/>
    <cellStyle name="Output 2 5 2 16 5" xfId="37089"/>
    <cellStyle name="Output 2 5 2 17" xfId="37090"/>
    <cellStyle name="Output 2 5 2 17 2" xfId="37091"/>
    <cellStyle name="Output 2 5 2 17 3" xfId="37092"/>
    <cellStyle name="Output 2 5 2 17 4" xfId="37093"/>
    <cellStyle name="Output 2 5 2 17 5" xfId="37094"/>
    <cellStyle name="Output 2 5 2 18" xfId="37095"/>
    <cellStyle name="Output 2 5 2 2" xfId="37096"/>
    <cellStyle name="Output 2 5 2 2 10" xfId="37097"/>
    <cellStyle name="Output 2 5 2 2 10 2" xfId="37098"/>
    <cellStyle name="Output 2 5 2 2 10 3" xfId="37099"/>
    <cellStyle name="Output 2 5 2 2 10 4" xfId="37100"/>
    <cellStyle name="Output 2 5 2 2 10 5" xfId="37101"/>
    <cellStyle name="Output 2 5 2 2 11" xfId="37102"/>
    <cellStyle name="Output 2 5 2 2 11 2" xfId="37103"/>
    <cellStyle name="Output 2 5 2 2 11 3" xfId="37104"/>
    <cellStyle name="Output 2 5 2 2 11 4" xfId="37105"/>
    <cellStyle name="Output 2 5 2 2 11 5" xfId="37106"/>
    <cellStyle name="Output 2 5 2 2 12" xfId="37107"/>
    <cellStyle name="Output 2 5 2 2 12 2" xfId="37108"/>
    <cellStyle name="Output 2 5 2 2 12 3" xfId="37109"/>
    <cellStyle name="Output 2 5 2 2 12 4" xfId="37110"/>
    <cellStyle name="Output 2 5 2 2 12 5" xfId="37111"/>
    <cellStyle name="Output 2 5 2 2 13" xfId="37112"/>
    <cellStyle name="Output 2 5 2 2 13 2" xfId="37113"/>
    <cellStyle name="Output 2 5 2 2 13 3" xfId="37114"/>
    <cellStyle name="Output 2 5 2 2 13 4" xfId="37115"/>
    <cellStyle name="Output 2 5 2 2 13 5" xfId="37116"/>
    <cellStyle name="Output 2 5 2 2 14" xfId="37117"/>
    <cellStyle name="Output 2 5 2 2 14 2" xfId="37118"/>
    <cellStyle name="Output 2 5 2 2 14 3" xfId="37119"/>
    <cellStyle name="Output 2 5 2 2 14 4" xfId="37120"/>
    <cellStyle name="Output 2 5 2 2 14 5" xfId="37121"/>
    <cellStyle name="Output 2 5 2 2 15" xfId="37122"/>
    <cellStyle name="Output 2 5 2 2 15 2" xfId="37123"/>
    <cellStyle name="Output 2 5 2 2 15 3" xfId="37124"/>
    <cellStyle name="Output 2 5 2 2 15 4" xfId="37125"/>
    <cellStyle name="Output 2 5 2 2 15 5" xfId="37126"/>
    <cellStyle name="Output 2 5 2 2 16" xfId="37127"/>
    <cellStyle name="Output 2 5 2 2 16 2" xfId="37128"/>
    <cellStyle name="Output 2 5 2 2 16 3" xfId="37129"/>
    <cellStyle name="Output 2 5 2 2 16 4" xfId="37130"/>
    <cellStyle name="Output 2 5 2 2 16 5" xfId="37131"/>
    <cellStyle name="Output 2 5 2 2 17" xfId="37132"/>
    <cellStyle name="Output 2 5 2 2 17 2" xfId="37133"/>
    <cellStyle name="Output 2 5 2 2 17 3" xfId="37134"/>
    <cellStyle name="Output 2 5 2 2 17 4" xfId="37135"/>
    <cellStyle name="Output 2 5 2 2 17 5" xfId="37136"/>
    <cellStyle name="Output 2 5 2 2 18" xfId="37137"/>
    <cellStyle name="Output 2 5 2 2 18 2" xfId="37138"/>
    <cellStyle name="Output 2 5 2 2 18 3" xfId="37139"/>
    <cellStyle name="Output 2 5 2 2 18 4" xfId="37140"/>
    <cellStyle name="Output 2 5 2 2 18 5" xfId="37141"/>
    <cellStyle name="Output 2 5 2 2 19" xfId="37142"/>
    <cellStyle name="Output 2 5 2 2 2" xfId="37143"/>
    <cellStyle name="Output 2 5 2 2 2 10" xfId="37144"/>
    <cellStyle name="Output 2 5 2 2 2 10 2" xfId="37145"/>
    <cellStyle name="Output 2 5 2 2 2 10 3" xfId="37146"/>
    <cellStyle name="Output 2 5 2 2 2 10 4" xfId="37147"/>
    <cellStyle name="Output 2 5 2 2 2 10 5" xfId="37148"/>
    <cellStyle name="Output 2 5 2 2 2 11" xfId="37149"/>
    <cellStyle name="Output 2 5 2 2 2 11 2" xfId="37150"/>
    <cellStyle name="Output 2 5 2 2 2 11 3" xfId="37151"/>
    <cellStyle name="Output 2 5 2 2 2 11 4" xfId="37152"/>
    <cellStyle name="Output 2 5 2 2 2 11 5" xfId="37153"/>
    <cellStyle name="Output 2 5 2 2 2 12" xfId="37154"/>
    <cellStyle name="Output 2 5 2 2 2 12 2" xfId="37155"/>
    <cellStyle name="Output 2 5 2 2 2 12 3" xfId="37156"/>
    <cellStyle name="Output 2 5 2 2 2 12 4" xfId="37157"/>
    <cellStyle name="Output 2 5 2 2 2 12 5" xfId="37158"/>
    <cellStyle name="Output 2 5 2 2 2 13" xfId="37159"/>
    <cellStyle name="Output 2 5 2 2 2 13 2" xfId="37160"/>
    <cellStyle name="Output 2 5 2 2 2 13 3" xfId="37161"/>
    <cellStyle name="Output 2 5 2 2 2 13 4" xfId="37162"/>
    <cellStyle name="Output 2 5 2 2 2 13 5" xfId="37163"/>
    <cellStyle name="Output 2 5 2 2 2 14" xfId="37164"/>
    <cellStyle name="Output 2 5 2 2 2 14 2" xfId="37165"/>
    <cellStyle name="Output 2 5 2 2 2 14 3" xfId="37166"/>
    <cellStyle name="Output 2 5 2 2 2 14 4" xfId="37167"/>
    <cellStyle name="Output 2 5 2 2 2 14 5" xfId="37168"/>
    <cellStyle name="Output 2 5 2 2 2 15" xfId="37169"/>
    <cellStyle name="Output 2 5 2 2 2 15 2" xfId="37170"/>
    <cellStyle name="Output 2 5 2 2 2 15 3" xfId="37171"/>
    <cellStyle name="Output 2 5 2 2 2 15 4" xfId="37172"/>
    <cellStyle name="Output 2 5 2 2 2 15 5" xfId="37173"/>
    <cellStyle name="Output 2 5 2 2 2 16" xfId="37174"/>
    <cellStyle name="Output 2 5 2 2 2 16 2" xfId="37175"/>
    <cellStyle name="Output 2 5 2 2 2 16 3" xfId="37176"/>
    <cellStyle name="Output 2 5 2 2 2 16 4" xfId="37177"/>
    <cellStyle name="Output 2 5 2 2 2 16 5" xfId="37178"/>
    <cellStyle name="Output 2 5 2 2 2 17" xfId="37179"/>
    <cellStyle name="Output 2 5 2 2 2 17 2" xfId="37180"/>
    <cellStyle name="Output 2 5 2 2 2 17 3" xfId="37181"/>
    <cellStyle name="Output 2 5 2 2 2 17 4" xfId="37182"/>
    <cellStyle name="Output 2 5 2 2 2 17 5" xfId="37183"/>
    <cellStyle name="Output 2 5 2 2 2 18" xfId="37184"/>
    <cellStyle name="Output 2 5 2 2 2 18 2" xfId="37185"/>
    <cellStyle name="Output 2 5 2 2 2 18 3" xfId="37186"/>
    <cellStyle name="Output 2 5 2 2 2 18 4" xfId="37187"/>
    <cellStyle name="Output 2 5 2 2 2 18 5" xfId="37188"/>
    <cellStyle name="Output 2 5 2 2 2 19" xfId="37189"/>
    <cellStyle name="Output 2 5 2 2 2 2" xfId="37190"/>
    <cellStyle name="Output 2 5 2 2 2 2 2" xfId="37191"/>
    <cellStyle name="Output 2 5 2 2 2 2 2 2" xfId="37192"/>
    <cellStyle name="Output 2 5 2 2 2 2 2 3" xfId="37193"/>
    <cellStyle name="Output 2 5 2 2 2 2 2 4" xfId="37194"/>
    <cellStyle name="Output 2 5 2 2 2 2 2 5" xfId="37195"/>
    <cellStyle name="Output 2 5 2 2 2 2 2 6" xfId="37196"/>
    <cellStyle name="Output 2 5 2 2 2 2 2 7" xfId="37197"/>
    <cellStyle name="Output 2 5 2 2 2 2 3" xfId="37198"/>
    <cellStyle name="Output 2 5 2 2 2 2 4" xfId="37199"/>
    <cellStyle name="Output 2 5 2 2 2 2 5" xfId="37200"/>
    <cellStyle name="Output 2 5 2 2 2 3" xfId="37201"/>
    <cellStyle name="Output 2 5 2 2 2 3 2" xfId="37202"/>
    <cellStyle name="Output 2 5 2 2 2 3 2 2" xfId="37203"/>
    <cellStyle name="Output 2 5 2 2 2 3 2 3" xfId="37204"/>
    <cellStyle name="Output 2 5 2 2 2 3 2 4" xfId="37205"/>
    <cellStyle name="Output 2 5 2 2 2 3 2 5" xfId="37206"/>
    <cellStyle name="Output 2 5 2 2 2 3 2 6" xfId="37207"/>
    <cellStyle name="Output 2 5 2 2 2 3 2 7" xfId="37208"/>
    <cellStyle name="Output 2 5 2 2 2 3 3" xfId="37209"/>
    <cellStyle name="Output 2 5 2 2 2 3 4" xfId="37210"/>
    <cellStyle name="Output 2 5 2 2 2 3 5" xfId="37211"/>
    <cellStyle name="Output 2 5 2 2 2 4" xfId="37212"/>
    <cellStyle name="Output 2 5 2 2 2 4 2" xfId="37213"/>
    <cellStyle name="Output 2 5 2 2 2 4 2 2" xfId="37214"/>
    <cellStyle name="Output 2 5 2 2 2 4 2 3" xfId="37215"/>
    <cellStyle name="Output 2 5 2 2 2 4 2 4" xfId="37216"/>
    <cellStyle name="Output 2 5 2 2 2 4 2 5" xfId="37217"/>
    <cellStyle name="Output 2 5 2 2 2 4 2 6" xfId="37218"/>
    <cellStyle name="Output 2 5 2 2 2 4 2 7" xfId="37219"/>
    <cellStyle name="Output 2 5 2 2 2 4 3" xfId="37220"/>
    <cellStyle name="Output 2 5 2 2 2 4 4" xfId="37221"/>
    <cellStyle name="Output 2 5 2 2 2 4 5" xfId="37222"/>
    <cellStyle name="Output 2 5 2 2 2 5" xfId="37223"/>
    <cellStyle name="Output 2 5 2 2 2 5 2" xfId="37224"/>
    <cellStyle name="Output 2 5 2 2 2 5 3" xfId="37225"/>
    <cellStyle name="Output 2 5 2 2 2 5 4" xfId="37226"/>
    <cellStyle name="Output 2 5 2 2 2 5 5" xfId="37227"/>
    <cellStyle name="Output 2 5 2 2 2 5 6" xfId="37228"/>
    <cellStyle name="Output 2 5 2 2 2 5 7" xfId="37229"/>
    <cellStyle name="Output 2 5 2 2 2 5 8" xfId="37230"/>
    <cellStyle name="Output 2 5 2 2 2 6" xfId="37231"/>
    <cellStyle name="Output 2 5 2 2 2 6 2" xfId="37232"/>
    <cellStyle name="Output 2 5 2 2 2 6 3" xfId="37233"/>
    <cellStyle name="Output 2 5 2 2 2 6 4" xfId="37234"/>
    <cellStyle name="Output 2 5 2 2 2 6 5" xfId="37235"/>
    <cellStyle name="Output 2 5 2 2 2 6 6" xfId="37236"/>
    <cellStyle name="Output 2 5 2 2 2 6 7" xfId="37237"/>
    <cellStyle name="Output 2 5 2 2 2 7" xfId="37238"/>
    <cellStyle name="Output 2 5 2 2 2 7 2" xfId="37239"/>
    <cellStyle name="Output 2 5 2 2 2 7 3" xfId="37240"/>
    <cellStyle name="Output 2 5 2 2 2 7 4" xfId="37241"/>
    <cellStyle name="Output 2 5 2 2 2 7 5" xfId="37242"/>
    <cellStyle name="Output 2 5 2 2 2 8" xfId="37243"/>
    <cellStyle name="Output 2 5 2 2 2 8 2" xfId="37244"/>
    <cellStyle name="Output 2 5 2 2 2 8 3" xfId="37245"/>
    <cellStyle name="Output 2 5 2 2 2 8 4" xfId="37246"/>
    <cellStyle name="Output 2 5 2 2 2 8 5" xfId="37247"/>
    <cellStyle name="Output 2 5 2 2 2 9" xfId="37248"/>
    <cellStyle name="Output 2 5 2 2 2 9 2" xfId="37249"/>
    <cellStyle name="Output 2 5 2 2 2 9 3" xfId="37250"/>
    <cellStyle name="Output 2 5 2 2 2 9 4" xfId="37251"/>
    <cellStyle name="Output 2 5 2 2 2 9 5" xfId="37252"/>
    <cellStyle name="Output 2 5 2 2 3" xfId="37253"/>
    <cellStyle name="Output 2 5 2 2 3 10" xfId="37254"/>
    <cellStyle name="Output 2 5 2 2 3 2" xfId="37255"/>
    <cellStyle name="Output 2 5 2 2 3 2 2" xfId="37256"/>
    <cellStyle name="Output 2 5 2 2 3 2 2 2" xfId="37257"/>
    <cellStyle name="Output 2 5 2 2 3 2 2 3" xfId="37258"/>
    <cellStyle name="Output 2 5 2 2 3 2 2 4" xfId="37259"/>
    <cellStyle name="Output 2 5 2 2 3 2 2 5" xfId="37260"/>
    <cellStyle name="Output 2 5 2 2 3 2 2 6" xfId="37261"/>
    <cellStyle name="Output 2 5 2 2 3 2 2 7" xfId="37262"/>
    <cellStyle name="Output 2 5 2 2 3 2 3" xfId="37263"/>
    <cellStyle name="Output 2 5 2 2 3 2 4" xfId="37264"/>
    <cellStyle name="Output 2 5 2 2 3 3" xfId="37265"/>
    <cellStyle name="Output 2 5 2 2 3 3 2" xfId="37266"/>
    <cellStyle name="Output 2 5 2 2 3 3 2 2" xfId="37267"/>
    <cellStyle name="Output 2 5 2 2 3 3 2 3" xfId="37268"/>
    <cellStyle name="Output 2 5 2 2 3 3 2 4" xfId="37269"/>
    <cellStyle name="Output 2 5 2 2 3 3 2 5" xfId="37270"/>
    <cellStyle name="Output 2 5 2 2 3 3 2 6" xfId="37271"/>
    <cellStyle name="Output 2 5 2 2 3 3 2 7" xfId="37272"/>
    <cellStyle name="Output 2 5 2 2 3 3 3" xfId="37273"/>
    <cellStyle name="Output 2 5 2 2 3 3 4" xfId="37274"/>
    <cellStyle name="Output 2 5 2 2 3 4" xfId="37275"/>
    <cellStyle name="Output 2 5 2 2 3 4 2" xfId="37276"/>
    <cellStyle name="Output 2 5 2 2 3 4 2 2" xfId="37277"/>
    <cellStyle name="Output 2 5 2 2 3 4 2 3" xfId="37278"/>
    <cellStyle name="Output 2 5 2 2 3 4 2 4" xfId="37279"/>
    <cellStyle name="Output 2 5 2 2 3 4 2 5" xfId="37280"/>
    <cellStyle name="Output 2 5 2 2 3 4 2 6" xfId="37281"/>
    <cellStyle name="Output 2 5 2 2 3 4 2 7" xfId="37282"/>
    <cellStyle name="Output 2 5 2 2 3 4 3" xfId="37283"/>
    <cellStyle name="Output 2 5 2 2 3 4 4" xfId="37284"/>
    <cellStyle name="Output 2 5 2 2 3 5" xfId="37285"/>
    <cellStyle name="Output 2 5 2 2 3 5 2" xfId="37286"/>
    <cellStyle name="Output 2 5 2 2 3 5 3" xfId="37287"/>
    <cellStyle name="Output 2 5 2 2 3 5 4" xfId="37288"/>
    <cellStyle name="Output 2 5 2 2 3 5 5" xfId="37289"/>
    <cellStyle name="Output 2 5 2 2 3 5 6" xfId="37290"/>
    <cellStyle name="Output 2 5 2 2 3 5 7" xfId="37291"/>
    <cellStyle name="Output 2 5 2 2 3 5 8" xfId="37292"/>
    <cellStyle name="Output 2 5 2 2 3 6" xfId="37293"/>
    <cellStyle name="Output 2 5 2 2 3 6 2" xfId="37294"/>
    <cellStyle name="Output 2 5 2 2 3 6 3" xfId="37295"/>
    <cellStyle name="Output 2 5 2 2 3 6 4" xfId="37296"/>
    <cellStyle name="Output 2 5 2 2 3 6 5" xfId="37297"/>
    <cellStyle name="Output 2 5 2 2 3 6 6" xfId="37298"/>
    <cellStyle name="Output 2 5 2 2 3 6 7" xfId="37299"/>
    <cellStyle name="Output 2 5 2 2 3 7" xfId="37300"/>
    <cellStyle name="Output 2 5 2 2 3 8" xfId="37301"/>
    <cellStyle name="Output 2 5 2 2 3 9" xfId="37302"/>
    <cellStyle name="Output 2 5 2 2 4" xfId="37303"/>
    <cellStyle name="Output 2 5 2 2 4 2" xfId="37304"/>
    <cellStyle name="Output 2 5 2 2 4 2 2" xfId="37305"/>
    <cellStyle name="Output 2 5 2 2 4 2 3" xfId="37306"/>
    <cellStyle name="Output 2 5 2 2 4 2 4" xfId="37307"/>
    <cellStyle name="Output 2 5 2 2 4 2 5" xfId="37308"/>
    <cellStyle name="Output 2 5 2 2 4 2 6" xfId="37309"/>
    <cellStyle name="Output 2 5 2 2 4 2 7" xfId="37310"/>
    <cellStyle name="Output 2 5 2 2 4 3" xfId="37311"/>
    <cellStyle name="Output 2 5 2 2 4 4" xfId="37312"/>
    <cellStyle name="Output 2 5 2 2 4 5" xfId="37313"/>
    <cellStyle name="Output 2 5 2 2 5" xfId="37314"/>
    <cellStyle name="Output 2 5 2 2 5 2" xfId="37315"/>
    <cellStyle name="Output 2 5 2 2 5 2 2" xfId="37316"/>
    <cellStyle name="Output 2 5 2 2 5 2 3" xfId="37317"/>
    <cellStyle name="Output 2 5 2 2 5 2 4" xfId="37318"/>
    <cellStyle name="Output 2 5 2 2 5 2 5" xfId="37319"/>
    <cellStyle name="Output 2 5 2 2 5 2 6" xfId="37320"/>
    <cellStyle name="Output 2 5 2 2 5 2 7" xfId="37321"/>
    <cellStyle name="Output 2 5 2 2 5 3" xfId="37322"/>
    <cellStyle name="Output 2 5 2 2 5 4" xfId="37323"/>
    <cellStyle name="Output 2 5 2 2 5 5" xfId="37324"/>
    <cellStyle name="Output 2 5 2 2 6" xfId="37325"/>
    <cellStyle name="Output 2 5 2 2 6 2" xfId="37326"/>
    <cellStyle name="Output 2 5 2 2 6 2 2" xfId="37327"/>
    <cellStyle name="Output 2 5 2 2 6 2 3" xfId="37328"/>
    <cellStyle name="Output 2 5 2 2 6 2 4" xfId="37329"/>
    <cellStyle name="Output 2 5 2 2 6 2 5" xfId="37330"/>
    <cellStyle name="Output 2 5 2 2 6 2 6" xfId="37331"/>
    <cellStyle name="Output 2 5 2 2 6 2 7" xfId="37332"/>
    <cellStyle name="Output 2 5 2 2 6 3" xfId="37333"/>
    <cellStyle name="Output 2 5 2 2 6 4" xfId="37334"/>
    <cellStyle name="Output 2 5 2 2 6 5" xfId="37335"/>
    <cellStyle name="Output 2 5 2 2 7" xfId="37336"/>
    <cellStyle name="Output 2 5 2 2 7 2" xfId="37337"/>
    <cellStyle name="Output 2 5 2 2 7 2 2" xfId="37338"/>
    <cellStyle name="Output 2 5 2 2 7 2 3" xfId="37339"/>
    <cellStyle name="Output 2 5 2 2 7 2 4" xfId="37340"/>
    <cellStyle name="Output 2 5 2 2 7 2 5" xfId="37341"/>
    <cellStyle name="Output 2 5 2 2 7 2 6" xfId="37342"/>
    <cellStyle name="Output 2 5 2 2 7 2 7" xfId="37343"/>
    <cellStyle name="Output 2 5 2 2 7 3" xfId="37344"/>
    <cellStyle name="Output 2 5 2 2 7 4" xfId="37345"/>
    <cellStyle name="Output 2 5 2 2 7 5" xfId="37346"/>
    <cellStyle name="Output 2 5 2 2 8" xfId="37347"/>
    <cellStyle name="Output 2 5 2 2 8 2" xfId="37348"/>
    <cellStyle name="Output 2 5 2 2 8 3" xfId="37349"/>
    <cellStyle name="Output 2 5 2 2 8 4" xfId="37350"/>
    <cellStyle name="Output 2 5 2 2 8 5" xfId="37351"/>
    <cellStyle name="Output 2 5 2 2 8 6" xfId="37352"/>
    <cellStyle name="Output 2 5 2 2 8 7" xfId="37353"/>
    <cellStyle name="Output 2 5 2 2 8 8" xfId="37354"/>
    <cellStyle name="Output 2 5 2 2 9" xfId="37355"/>
    <cellStyle name="Output 2 5 2 2 9 2" xfId="37356"/>
    <cellStyle name="Output 2 5 2 2 9 3" xfId="37357"/>
    <cellStyle name="Output 2 5 2 2 9 4" xfId="37358"/>
    <cellStyle name="Output 2 5 2 2 9 5" xfId="37359"/>
    <cellStyle name="Output 2 5 2 2 9 6" xfId="37360"/>
    <cellStyle name="Output 2 5 2 2 9 7" xfId="37361"/>
    <cellStyle name="Output 2 5 2 3" xfId="37362"/>
    <cellStyle name="Output 2 5 2 3 10" xfId="37363"/>
    <cellStyle name="Output 2 5 2 3 10 2" xfId="37364"/>
    <cellStyle name="Output 2 5 2 3 10 3" xfId="37365"/>
    <cellStyle name="Output 2 5 2 3 10 4" xfId="37366"/>
    <cellStyle name="Output 2 5 2 3 10 5" xfId="37367"/>
    <cellStyle name="Output 2 5 2 3 11" xfId="37368"/>
    <cellStyle name="Output 2 5 2 3 11 2" xfId="37369"/>
    <cellStyle name="Output 2 5 2 3 11 3" xfId="37370"/>
    <cellStyle name="Output 2 5 2 3 11 4" xfId="37371"/>
    <cellStyle name="Output 2 5 2 3 11 5" xfId="37372"/>
    <cellStyle name="Output 2 5 2 3 12" xfId="37373"/>
    <cellStyle name="Output 2 5 2 3 12 2" xfId="37374"/>
    <cellStyle name="Output 2 5 2 3 12 3" xfId="37375"/>
    <cellStyle name="Output 2 5 2 3 12 4" xfId="37376"/>
    <cellStyle name="Output 2 5 2 3 12 5" xfId="37377"/>
    <cellStyle name="Output 2 5 2 3 13" xfId="37378"/>
    <cellStyle name="Output 2 5 2 3 13 2" xfId="37379"/>
    <cellStyle name="Output 2 5 2 3 13 3" xfId="37380"/>
    <cellStyle name="Output 2 5 2 3 13 4" xfId="37381"/>
    <cellStyle name="Output 2 5 2 3 13 5" xfId="37382"/>
    <cellStyle name="Output 2 5 2 3 14" xfId="37383"/>
    <cellStyle name="Output 2 5 2 3 14 2" xfId="37384"/>
    <cellStyle name="Output 2 5 2 3 14 3" xfId="37385"/>
    <cellStyle name="Output 2 5 2 3 14 4" xfId="37386"/>
    <cellStyle name="Output 2 5 2 3 14 5" xfId="37387"/>
    <cellStyle name="Output 2 5 2 3 15" xfId="37388"/>
    <cellStyle name="Output 2 5 2 3 15 2" xfId="37389"/>
    <cellStyle name="Output 2 5 2 3 15 3" xfId="37390"/>
    <cellStyle name="Output 2 5 2 3 15 4" xfId="37391"/>
    <cellStyle name="Output 2 5 2 3 15 5" xfId="37392"/>
    <cellStyle name="Output 2 5 2 3 16" xfId="37393"/>
    <cellStyle name="Output 2 5 2 3 16 2" xfId="37394"/>
    <cellStyle name="Output 2 5 2 3 16 3" xfId="37395"/>
    <cellStyle name="Output 2 5 2 3 16 4" xfId="37396"/>
    <cellStyle name="Output 2 5 2 3 16 5" xfId="37397"/>
    <cellStyle name="Output 2 5 2 3 17" xfId="37398"/>
    <cellStyle name="Output 2 5 2 3 17 2" xfId="37399"/>
    <cellStyle name="Output 2 5 2 3 17 3" xfId="37400"/>
    <cellStyle name="Output 2 5 2 3 17 4" xfId="37401"/>
    <cellStyle name="Output 2 5 2 3 17 5" xfId="37402"/>
    <cellStyle name="Output 2 5 2 3 18" xfId="37403"/>
    <cellStyle name="Output 2 5 2 3 18 2" xfId="37404"/>
    <cellStyle name="Output 2 5 2 3 18 3" xfId="37405"/>
    <cellStyle name="Output 2 5 2 3 18 4" xfId="37406"/>
    <cellStyle name="Output 2 5 2 3 18 5" xfId="37407"/>
    <cellStyle name="Output 2 5 2 3 19" xfId="37408"/>
    <cellStyle name="Output 2 5 2 3 2" xfId="37409"/>
    <cellStyle name="Output 2 5 2 3 2 10" xfId="37410"/>
    <cellStyle name="Output 2 5 2 3 2 10 2" xfId="37411"/>
    <cellStyle name="Output 2 5 2 3 2 10 3" xfId="37412"/>
    <cellStyle name="Output 2 5 2 3 2 10 4" xfId="37413"/>
    <cellStyle name="Output 2 5 2 3 2 10 5" xfId="37414"/>
    <cellStyle name="Output 2 5 2 3 2 11" xfId="37415"/>
    <cellStyle name="Output 2 5 2 3 2 11 2" xfId="37416"/>
    <cellStyle name="Output 2 5 2 3 2 11 3" xfId="37417"/>
    <cellStyle name="Output 2 5 2 3 2 11 4" xfId="37418"/>
    <cellStyle name="Output 2 5 2 3 2 11 5" xfId="37419"/>
    <cellStyle name="Output 2 5 2 3 2 12" xfId="37420"/>
    <cellStyle name="Output 2 5 2 3 2 12 2" xfId="37421"/>
    <cellStyle name="Output 2 5 2 3 2 12 3" xfId="37422"/>
    <cellStyle name="Output 2 5 2 3 2 12 4" xfId="37423"/>
    <cellStyle name="Output 2 5 2 3 2 12 5" xfId="37424"/>
    <cellStyle name="Output 2 5 2 3 2 13" xfId="37425"/>
    <cellStyle name="Output 2 5 2 3 2 13 2" xfId="37426"/>
    <cellStyle name="Output 2 5 2 3 2 13 3" xfId="37427"/>
    <cellStyle name="Output 2 5 2 3 2 13 4" xfId="37428"/>
    <cellStyle name="Output 2 5 2 3 2 13 5" xfId="37429"/>
    <cellStyle name="Output 2 5 2 3 2 14" xfId="37430"/>
    <cellStyle name="Output 2 5 2 3 2 14 2" xfId="37431"/>
    <cellStyle name="Output 2 5 2 3 2 14 3" xfId="37432"/>
    <cellStyle name="Output 2 5 2 3 2 14 4" xfId="37433"/>
    <cellStyle name="Output 2 5 2 3 2 14 5" xfId="37434"/>
    <cellStyle name="Output 2 5 2 3 2 15" xfId="37435"/>
    <cellStyle name="Output 2 5 2 3 2 15 2" xfId="37436"/>
    <cellStyle name="Output 2 5 2 3 2 15 3" xfId="37437"/>
    <cellStyle name="Output 2 5 2 3 2 15 4" xfId="37438"/>
    <cellStyle name="Output 2 5 2 3 2 15 5" xfId="37439"/>
    <cellStyle name="Output 2 5 2 3 2 16" xfId="37440"/>
    <cellStyle name="Output 2 5 2 3 2 16 2" xfId="37441"/>
    <cellStyle name="Output 2 5 2 3 2 16 3" xfId="37442"/>
    <cellStyle name="Output 2 5 2 3 2 16 4" xfId="37443"/>
    <cellStyle name="Output 2 5 2 3 2 16 5" xfId="37444"/>
    <cellStyle name="Output 2 5 2 3 2 17" xfId="37445"/>
    <cellStyle name="Output 2 5 2 3 2 17 2" xfId="37446"/>
    <cellStyle name="Output 2 5 2 3 2 17 3" xfId="37447"/>
    <cellStyle name="Output 2 5 2 3 2 17 4" xfId="37448"/>
    <cellStyle name="Output 2 5 2 3 2 17 5" xfId="37449"/>
    <cellStyle name="Output 2 5 2 3 2 18" xfId="37450"/>
    <cellStyle name="Output 2 5 2 3 2 18 2" xfId="37451"/>
    <cellStyle name="Output 2 5 2 3 2 18 3" xfId="37452"/>
    <cellStyle name="Output 2 5 2 3 2 18 4" xfId="37453"/>
    <cellStyle name="Output 2 5 2 3 2 18 5" xfId="37454"/>
    <cellStyle name="Output 2 5 2 3 2 19" xfId="37455"/>
    <cellStyle name="Output 2 5 2 3 2 2" xfId="37456"/>
    <cellStyle name="Output 2 5 2 3 2 2 2" xfId="37457"/>
    <cellStyle name="Output 2 5 2 3 2 2 2 2" xfId="37458"/>
    <cellStyle name="Output 2 5 2 3 2 2 2 3" xfId="37459"/>
    <cellStyle name="Output 2 5 2 3 2 2 2 4" xfId="37460"/>
    <cellStyle name="Output 2 5 2 3 2 2 2 5" xfId="37461"/>
    <cellStyle name="Output 2 5 2 3 2 2 2 6" xfId="37462"/>
    <cellStyle name="Output 2 5 2 3 2 2 2 7" xfId="37463"/>
    <cellStyle name="Output 2 5 2 3 2 2 3" xfId="37464"/>
    <cellStyle name="Output 2 5 2 3 2 2 4" xfId="37465"/>
    <cellStyle name="Output 2 5 2 3 2 2 5" xfId="37466"/>
    <cellStyle name="Output 2 5 2 3 2 3" xfId="37467"/>
    <cellStyle name="Output 2 5 2 3 2 3 2" xfId="37468"/>
    <cellStyle name="Output 2 5 2 3 2 3 2 2" xfId="37469"/>
    <cellStyle name="Output 2 5 2 3 2 3 2 3" xfId="37470"/>
    <cellStyle name="Output 2 5 2 3 2 3 2 4" xfId="37471"/>
    <cellStyle name="Output 2 5 2 3 2 3 2 5" xfId="37472"/>
    <cellStyle name="Output 2 5 2 3 2 3 2 6" xfId="37473"/>
    <cellStyle name="Output 2 5 2 3 2 3 2 7" xfId="37474"/>
    <cellStyle name="Output 2 5 2 3 2 3 3" xfId="37475"/>
    <cellStyle name="Output 2 5 2 3 2 3 4" xfId="37476"/>
    <cellStyle name="Output 2 5 2 3 2 3 5" xfId="37477"/>
    <cellStyle name="Output 2 5 2 3 2 4" xfId="37478"/>
    <cellStyle name="Output 2 5 2 3 2 4 2" xfId="37479"/>
    <cellStyle name="Output 2 5 2 3 2 4 2 2" xfId="37480"/>
    <cellStyle name="Output 2 5 2 3 2 4 2 3" xfId="37481"/>
    <cellStyle name="Output 2 5 2 3 2 4 2 4" xfId="37482"/>
    <cellStyle name="Output 2 5 2 3 2 4 2 5" xfId="37483"/>
    <cellStyle name="Output 2 5 2 3 2 4 2 6" xfId="37484"/>
    <cellStyle name="Output 2 5 2 3 2 4 2 7" xfId="37485"/>
    <cellStyle name="Output 2 5 2 3 2 4 3" xfId="37486"/>
    <cellStyle name="Output 2 5 2 3 2 4 4" xfId="37487"/>
    <cellStyle name="Output 2 5 2 3 2 4 5" xfId="37488"/>
    <cellStyle name="Output 2 5 2 3 2 5" xfId="37489"/>
    <cellStyle name="Output 2 5 2 3 2 5 2" xfId="37490"/>
    <cellStyle name="Output 2 5 2 3 2 5 3" xfId="37491"/>
    <cellStyle name="Output 2 5 2 3 2 5 4" xfId="37492"/>
    <cellStyle name="Output 2 5 2 3 2 5 5" xfId="37493"/>
    <cellStyle name="Output 2 5 2 3 2 5 6" xfId="37494"/>
    <cellStyle name="Output 2 5 2 3 2 5 7" xfId="37495"/>
    <cellStyle name="Output 2 5 2 3 2 5 8" xfId="37496"/>
    <cellStyle name="Output 2 5 2 3 2 6" xfId="37497"/>
    <cellStyle name="Output 2 5 2 3 2 6 2" xfId="37498"/>
    <cellStyle name="Output 2 5 2 3 2 6 3" xfId="37499"/>
    <cellStyle name="Output 2 5 2 3 2 6 4" xfId="37500"/>
    <cellStyle name="Output 2 5 2 3 2 6 5" xfId="37501"/>
    <cellStyle name="Output 2 5 2 3 2 6 6" xfId="37502"/>
    <cellStyle name="Output 2 5 2 3 2 6 7" xfId="37503"/>
    <cellStyle name="Output 2 5 2 3 2 7" xfId="37504"/>
    <cellStyle name="Output 2 5 2 3 2 7 2" xfId="37505"/>
    <cellStyle name="Output 2 5 2 3 2 7 3" xfId="37506"/>
    <cellStyle name="Output 2 5 2 3 2 7 4" xfId="37507"/>
    <cellStyle name="Output 2 5 2 3 2 7 5" xfId="37508"/>
    <cellStyle name="Output 2 5 2 3 2 8" xfId="37509"/>
    <cellStyle name="Output 2 5 2 3 2 8 2" xfId="37510"/>
    <cellStyle name="Output 2 5 2 3 2 8 3" xfId="37511"/>
    <cellStyle name="Output 2 5 2 3 2 8 4" xfId="37512"/>
    <cellStyle name="Output 2 5 2 3 2 8 5" xfId="37513"/>
    <cellStyle name="Output 2 5 2 3 2 9" xfId="37514"/>
    <cellStyle name="Output 2 5 2 3 2 9 2" xfId="37515"/>
    <cellStyle name="Output 2 5 2 3 2 9 3" xfId="37516"/>
    <cellStyle name="Output 2 5 2 3 2 9 4" xfId="37517"/>
    <cellStyle name="Output 2 5 2 3 2 9 5" xfId="37518"/>
    <cellStyle name="Output 2 5 2 3 3" xfId="37519"/>
    <cellStyle name="Output 2 5 2 3 3 10" xfId="37520"/>
    <cellStyle name="Output 2 5 2 3 3 2" xfId="37521"/>
    <cellStyle name="Output 2 5 2 3 3 2 2" xfId="37522"/>
    <cellStyle name="Output 2 5 2 3 3 2 2 2" xfId="37523"/>
    <cellStyle name="Output 2 5 2 3 3 2 2 3" xfId="37524"/>
    <cellStyle name="Output 2 5 2 3 3 2 2 4" xfId="37525"/>
    <cellStyle name="Output 2 5 2 3 3 2 2 5" xfId="37526"/>
    <cellStyle name="Output 2 5 2 3 3 2 2 6" xfId="37527"/>
    <cellStyle name="Output 2 5 2 3 3 2 2 7" xfId="37528"/>
    <cellStyle name="Output 2 5 2 3 3 2 3" xfId="37529"/>
    <cellStyle name="Output 2 5 2 3 3 2 4" xfId="37530"/>
    <cellStyle name="Output 2 5 2 3 3 3" xfId="37531"/>
    <cellStyle name="Output 2 5 2 3 3 3 2" xfId="37532"/>
    <cellStyle name="Output 2 5 2 3 3 3 2 2" xfId="37533"/>
    <cellStyle name="Output 2 5 2 3 3 3 2 3" xfId="37534"/>
    <cellStyle name="Output 2 5 2 3 3 3 2 4" xfId="37535"/>
    <cellStyle name="Output 2 5 2 3 3 3 2 5" xfId="37536"/>
    <cellStyle name="Output 2 5 2 3 3 3 2 6" xfId="37537"/>
    <cellStyle name="Output 2 5 2 3 3 3 2 7" xfId="37538"/>
    <cellStyle name="Output 2 5 2 3 3 3 3" xfId="37539"/>
    <cellStyle name="Output 2 5 2 3 3 3 4" xfId="37540"/>
    <cellStyle name="Output 2 5 2 3 3 4" xfId="37541"/>
    <cellStyle name="Output 2 5 2 3 3 4 2" xfId="37542"/>
    <cellStyle name="Output 2 5 2 3 3 4 2 2" xfId="37543"/>
    <cellStyle name="Output 2 5 2 3 3 4 2 3" xfId="37544"/>
    <cellStyle name="Output 2 5 2 3 3 4 2 4" xfId="37545"/>
    <cellStyle name="Output 2 5 2 3 3 4 2 5" xfId="37546"/>
    <cellStyle name="Output 2 5 2 3 3 4 2 6" xfId="37547"/>
    <cellStyle name="Output 2 5 2 3 3 4 2 7" xfId="37548"/>
    <cellStyle name="Output 2 5 2 3 3 4 3" xfId="37549"/>
    <cellStyle name="Output 2 5 2 3 3 4 4" xfId="37550"/>
    <cellStyle name="Output 2 5 2 3 3 5" xfId="37551"/>
    <cellStyle name="Output 2 5 2 3 3 5 2" xfId="37552"/>
    <cellStyle name="Output 2 5 2 3 3 5 3" xfId="37553"/>
    <cellStyle name="Output 2 5 2 3 3 5 4" xfId="37554"/>
    <cellStyle name="Output 2 5 2 3 3 5 5" xfId="37555"/>
    <cellStyle name="Output 2 5 2 3 3 5 6" xfId="37556"/>
    <cellStyle name="Output 2 5 2 3 3 5 7" xfId="37557"/>
    <cellStyle name="Output 2 5 2 3 3 5 8" xfId="37558"/>
    <cellStyle name="Output 2 5 2 3 3 6" xfId="37559"/>
    <cellStyle name="Output 2 5 2 3 3 6 2" xfId="37560"/>
    <cellStyle name="Output 2 5 2 3 3 6 3" xfId="37561"/>
    <cellStyle name="Output 2 5 2 3 3 6 4" xfId="37562"/>
    <cellStyle name="Output 2 5 2 3 3 6 5" xfId="37563"/>
    <cellStyle name="Output 2 5 2 3 3 6 6" xfId="37564"/>
    <cellStyle name="Output 2 5 2 3 3 6 7" xfId="37565"/>
    <cellStyle name="Output 2 5 2 3 3 7" xfId="37566"/>
    <cellStyle name="Output 2 5 2 3 3 8" xfId="37567"/>
    <cellStyle name="Output 2 5 2 3 3 9" xfId="37568"/>
    <cellStyle name="Output 2 5 2 3 4" xfId="37569"/>
    <cellStyle name="Output 2 5 2 3 4 2" xfId="37570"/>
    <cellStyle name="Output 2 5 2 3 4 2 2" xfId="37571"/>
    <cellStyle name="Output 2 5 2 3 4 2 3" xfId="37572"/>
    <cellStyle name="Output 2 5 2 3 4 2 4" xfId="37573"/>
    <cellStyle name="Output 2 5 2 3 4 2 5" xfId="37574"/>
    <cellStyle name="Output 2 5 2 3 4 2 6" xfId="37575"/>
    <cellStyle name="Output 2 5 2 3 4 2 7" xfId="37576"/>
    <cellStyle name="Output 2 5 2 3 4 3" xfId="37577"/>
    <cellStyle name="Output 2 5 2 3 4 4" xfId="37578"/>
    <cellStyle name="Output 2 5 2 3 4 5" xfId="37579"/>
    <cellStyle name="Output 2 5 2 3 5" xfId="37580"/>
    <cellStyle name="Output 2 5 2 3 5 2" xfId="37581"/>
    <cellStyle name="Output 2 5 2 3 5 2 2" xfId="37582"/>
    <cellStyle name="Output 2 5 2 3 5 2 3" xfId="37583"/>
    <cellStyle name="Output 2 5 2 3 5 2 4" xfId="37584"/>
    <cellStyle name="Output 2 5 2 3 5 2 5" xfId="37585"/>
    <cellStyle name="Output 2 5 2 3 5 2 6" xfId="37586"/>
    <cellStyle name="Output 2 5 2 3 5 2 7" xfId="37587"/>
    <cellStyle name="Output 2 5 2 3 5 3" xfId="37588"/>
    <cellStyle name="Output 2 5 2 3 5 4" xfId="37589"/>
    <cellStyle name="Output 2 5 2 3 5 5" xfId="37590"/>
    <cellStyle name="Output 2 5 2 3 6" xfId="37591"/>
    <cellStyle name="Output 2 5 2 3 6 2" xfId="37592"/>
    <cellStyle name="Output 2 5 2 3 6 2 2" xfId="37593"/>
    <cellStyle name="Output 2 5 2 3 6 2 3" xfId="37594"/>
    <cellStyle name="Output 2 5 2 3 6 2 4" xfId="37595"/>
    <cellStyle name="Output 2 5 2 3 6 2 5" xfId="37596"/>
    <cellStyle name="Output 2 5 2 3 6 2 6" xfId="37597"/>
    <cellStyle name="Output 2 5 2 3 6 2 7" xfId="37598"/>
    <cellStyle name="Output 2 5 2 3 6 3" xfId="37599"/>
    <cellStyle name="Output 2 5 2 3 6 4" xfId="37600"/>
    <cellStyle name="Output 2 5 2 3 6 5" xfId="37601"/>
    <cellStyle name="Output 2 5 2 3 7" xfId="37602"/>
    <cellStyle name="Output 2 5 2 3 7 2" xfId="37603"/>
    <cellStyle name="Output 2 5 2 3 7 2 2" xfId="37604"/>
    <cellStyle name="Output 2 5 2 3 7 2 3" xfId="37605"/>
    <cellStyle name="Output 2 5 2 3 7 2 4" xfId="37606"/>
    <cellStyle name="Output 2 5 2 3 7 2 5" xfId="37607"/>
    <cellStyle name="Output 2 5 2 3 7 2 6" xfId="37608"/>
    <cellStyle name="Output 2 5 2 3 7 2 7" xfId="37609"/>
    <cellStyle name="Output 2 5 2 3 7 3" xfId="37610"/>
    <cellStyle name="Output 2 5 2 3 7 4" xfId="37611"/>
    <cellStyle name="Output 2 5 2 3 7 5" xfId="37612"/>
    <cellStyle name="Output 2 5 2 3 8" xfId="37613"/>
    <cellStyle name="Output 2 5 2 3 8 2" xfId="37614"/>
    <cellStyle name="Output 2 5 2 3 8 3" xfId="37615"/>
    <cellStyle name="Output 2 5 2 3 8 4" xfId="37616"/>
    <cellStyle name="Output 2 5 2 3 8 5" xfId="37617"/>
    <cellStyle name="Output 2 5 2 3 8 6" xfId="37618"/>
    <cellStyle name="Output 2 5 2 3 8 7" xfId="37619"/>
    <cellStyle name="Output 2 5 2 3 8 8" xfId="37620"/>
    <cellStyle name="Output 2 5 2 3 9" xfId="37621"/>
    <cellStyle name="Output 2 5 2 3 9 2" xfId="37622"/>
    <cellStyle name="Output 2 5 2 3 9 3" xfId="37623"/>
    <cellStyle name="Output 2 5 2 3 9 4" xfId="37624"/>
    <cellStyle name="Output 2 5 2 3 9 5" xfId="37625"/>
    <cellStyle name="Output 2 5 2 3 9 6" xfId="37626"/>
    <cellStyle name="Output 2 5 2 3 9 7" xfId="37627"/>
    <cellStyle name="Output 2 5 2 4" xfId="37628"/>
    <cellStyle name="Output 2 5 2 4 10" xfId="37629"/>
    <cellStyle name="Output 2 5 2 4 10 2" xfId="37630"/>
    <cellStyle name="Output 2 5 2 4 10 3" xfId="37631"/>
    <cellStyle name="Output 2 5 2 4 10 4" xfId="37632"/>
    <cellStyle name="Output 2 5 2 4 10 5" xfId="37633"/>
    <cellStyle name="Output 2 5 2 4 11" xfId="37634"/>
    <cellStyle name="Output 2 5 2 4 11 2" xfId="37635"/>
    <cellStyle name="Output 2 5 2 4 11 3" xfId="37636"/>
    <cellStyle name="Output 2 5 2 4 11 4" xfId="37637"/>
    <cellStyle name="Output 2 5 2 4 11 5" xfId="37638"/>
    <cellStyle name="Output 2 5 2 4 12" xfId="37639"/>
    <cellStyle name="Output 2 5 2 4 12 2" xfId="37640"/>
    <cellStyle name="Output 2 5 2 4 12 3" xfId="37641"/>
    <cellStyle name="Output 2 5 2 4 12 4" xfId="37642"/>
    <cellStyle name="Output 2 5 2 4 12 5" xfId="37643"/>
    <cellStyle name="Output 2 5 2 4 13" xfId="37644"/>
    <cellStyle name="Output 2 5 2 4 13 2" xfId="37645"/>
    <cellStyle name="Output 2 5 2 4 13 3" xfId="37646"/>
    <cellStyle name="Output 2 5 2 4 13 4" xfId="37647"/>
    <cellStyle name="Output 2 5 2 4 13 5" xfId="37648"/>
    <cellStyle name="Output 2 5 2 4 14" xfId="37649"/>
    <cellStyle name="Output 2 5 2 4 14 2" xfId="37650"/>
    <cellStyle name="Output 2 5 2 4 14 3" xfId="37651"/>
    <cellStyle name="Output 2 5 2 4 14 4" xfId="37652"/>
    <cellStyle name="Output 2 5 2 4 14 5" xfId="37653"/>
    <cellStyle name="Output 2 5 2 4 15" xfId="37654"/>
    <cellStyle name="Output 2 5 2 4 15 2" xfId="37655"/>
    <cellStyle name="Output 2 5 2 4 15 3" xfId="37656"/>
    <cellStyle name="Output 2 5 2 4 15 4" xfId="37657"/>
    <cellStyle name="Output 2 5 2 4 15 5" xfId="37658"/>
    <cellStyle name="Output 2 5 2 4 16" xfId="37659"/>
    <cellStyle name="Output 2 5 2 4 16 2" xfId="37660"/>
    <cellStyle name="Output 2 5 2 4 16 3" xfId="37661"/>
    <cellStyle name="Output 2 5 2 4 16 4" xfId="37662"/>
    <cellStyle name="Output 2 5 2 4 16 5" xfId="37663"/>
    <cellStyle name="Output 2 5 2 4 17" xfId="37664"/>
    <cellStyle name="Output 2 5 2 4 17 2" xfId="37665"/>
    <cellStyle name="Output 2 5 2 4 17 3" xfId="37666"/>
    <cellStyle name="Output 2 5 2 4 17 4" xfId="37667"/>
    <cellStyle name="Output 2 5 2 4 17 5" xfId="37668"/>
    <cellStyle name="Output 2 5 2 4 18" xfId="37669"/>
    <cellStyle name="Output 2 5 2 4 18 2" xfId="37670"/>
    <cellStyle name="Output 2 5 2 4 18 3" xfId="37671"/>
    <cellStyle name="Output 2 5 2 4 18 4" xfId="37672"/>
    <cellStyle name="Output 2 5 2 4 18 5" xfId="37673"/>
    <cellStyle name="Output 2 5 2 4 19" xfId="37674"/>
    <cellStyle name="Output 2 5 2 4 2" xfId="37675"/>
    <cellStyle name="Output 2 5 2 4 2 2" xfId="37676"/>
    <cellStyle name="Output 2 5 2 4 2 2 2" xfId="37677"/>
    <cellStyle name="Output 2 5 2 4 2 2 3" xfId="37678"/>
    <cellStyle name="Output 2 5 2 4 2 2 4" xfId="37679"/>
    <cellStyle name="Output 2 5 2 4 2 2 5" xfId="37680"/>
    <cellStyle name="Output 2 5 2 4 2 2 6" xfId="37681"/>
    <cellStyle name="Output 2 5 2 4 2 2 7" xfId="37682"/>
    <cellStyle name="Output 2 5 2 4 2 3" xfId="37683"/>
    <cellStyle name="Output 2 5 2 4 2 4" xfId="37684"/>
    <cellStyle name="Output 2 5 2 4 2 5" xfId="37685"/>
    <cellStyle name="Output 2 5 2 4 3" xfId="37686"/>
    <cellStyle name="Output 2 5 2 4 3 2" xfId="37687"/>
    <cellStyle name="Output 2 5 2 4 3 2 2" xfId="37688"/>
    <cellStyle name="Output 2 5 2 4 3 2 3" xfId="37689"/>
    <cellStyle name="Output 2 5 2 4 3 2 4" xfId="37690"/>
    <cellStyle name="Output 2 5 2 4 3 2 5" xfId="37691"/>
    <cellStyle name="Output 2 5 2 4 3 2 6" xfId="37692"/>
    <cellStyle name="Output 2 5 2 4 3 2 7" xfId="37693"/>
    <cellStyle name="Output 2 5 2 4 3 3" xfId="37694"/>
    <cellStyle name="Output 2 5 2 4 3 4" xfId="37695"/>
    <cellStyle name="Output 2 5 2 4 3 5" xfId="37696"/>
    <cellStyle name="Output 2 5 2 4 4" xfId="37697"/>
    <cellStyle name="Output 2 5 2 4 4 2" xfId="37698"/>
    <cellStyle name="Output 2 5 2 4 4 2 2" xfId="37699"/>
    <cellStyle name="Output 2 5 2 4 4 2 3" xfId="37700"/>
    <cellStyle name="Output 2 5 2 4 4 2 4" xfId="37701"/>
    <cellStyle name="Output 2 5 2 4 4 2 5" xfId="37702"/>
    <cellStyle name="Output 2 5 2 4 4 2 6" xfId="37703"/>
    <cellStyle name="Output 2 5 2 4 4 2 7" xfId="37704"/>
    <cellStyle name="Output 2 5 2 4 4 3" xfId="37705"/>
    <cellStyle name="Output 2 5 2 4 4 4" xfId="37706"/>
    <cellStyle name="Output 2 5 2 4 4 5" xfId="37707"/>
    <cellStyle name="Output 2 5 2 4 5" xfId="37708"/>
    <cellStyle name="Output 2 5 2 4 5 2" xfId="37709"/>
    <cellStyle name="Output 2 5 2 4 5 3" xfId="37710"/>
    <cellStyle name="Output 2 5 2 4 5 4" xfId="37711"/>
    <cellStyle name="Output 2 5 2 4 5 5" xfId="37712"/>
    <cellStyle name="Output 2 5 2 4 5 6" xfId="37713"/>
    <cellStyle name="Output 2 5 2 4 5 7" xfId="37714"/>
    <cellStyle name="Output 2 5 2 4 5 8" xfId="37715"/>
    <cellStyle name="Output 2 5 2 4 6" xfId="37716"/>
    <cellStyle name="Output 2 5 2 4 6 2" xfId="37717"/>
    <cellStyle name="Output 2 5 2 4 6 3" xfId="37718"/>
    <cellStyle name="Output 2 5 2 4 6 4" xfId="37719"/>
    <cellStyle name="Output 2 5 2 4 6 5" xfId="37720"/>
    <cellStyle name="Output 2 5 2 4 6 6" xfId="37721"/>
    <cellStyle name="Output 2 5 2 4 6 7" xfId="37722"/>
    <cellStyle name="Output 2 5 2 4 7" xfId="37723"/>
    <cellStyle name="Output 2 5 2 4 7 2" xfId="37724"/>
    <cellStyle name="Output 2 5 2 4 7 3" xfId="37725"/>
    <cellStyle name="Output 2 5 2 4 7 4" xfId="37726"/>
    <cellStyle name="Output 2 5 2 4 7 5" xfId="37727"/>
    <cellStyle name="Output 2 5 2 4 8" xfId="37728"/>
    <cellStyle name="Output 2 5 2 4 8 2" xfId="37729"/>
    <cellStyle name="Output 2 5 2 4 8 3" xfId="37730"/>
    <cellStyle name="Output 2 5 2 4 8 4" xfId="37731"/>
    <cellStyle name="Output 2 5 2 4 8 5" xfId="37732"/>
    <cellStyle name="Output 2 5 2 4 9" xfId="37733"/>
    <cellStyle name="Output 2 5 2 4 9 2" xfId="37734"/>
    <cellStyle name="Output 2 5 2 4 9 3" xfId="37735"/>
    <cellStyle name="Output 2 5 2 4 9 4" xfId="37736"/>
    <cellStyle name="Output 2 5 2 4 9 5" xfId="37737"/>
    <cellStyle name="Output 2 5 2 5" xfId="37738"/>
    <cellStyle name="Output 2 5 2 5 10" xfId="37739"/>
    <cellStyle name="Output 2 5 2 5 2" xfId="37740"/>
    <cellStyle name="Output 2 5 2 5 2 2" xfId="37741"/>
    <cellStyle name="Output 2 5 2 5 2 2 2" xfId="37742"/>
    <cellStyle name="Output 2 5 2 5 2 2 3" xfId="37743"/>
    <cellStyle name="Output 2 5 2 5 2 2 4" xfId="37744"/>
    <cellStyle name="Output 2 5 2 5 2 2 5" xfId="37745"/>
    <cellStyle name="Output 2 5 2 5 2 2 6" xfId="37746"/>
    <cellStyle name="Output 2 5 2 5 2 2 7" xfId="37747"/>
    <cellStyle name="Output 2 5 2 5 2 3" xfId="37748"/>
    <cellStyle name="Output 2 5 2 5 2 4" xfId="37749"/>
    <cellStyle name="Output 2 5 2 5 3" xfId="37750"/>
    <cellStyle name="Output 2 5 2 5 3 2" xfId="37751"/>
    <cellStyle name="Output 2 5 2 5 3 2 2" xfId="37752"/>
    <cellStyle name="Output 2 5 2 5 3 2 3" xfId="37753"/>
    <cellStyle name="Output 2 5 2 5 3 2 4" xfId="37754"/>
    <cellStyle name="Output 2 5 2 5 3 2 5" xfId="37755"/>
    <cellStyle name="Output 2 5 2 5 3 2 6" xfId="37756"/>
    <cellStyle name="Output 2 5 2 5 3 2 7" xfId="37757"/>
    <cellStyle name="Output 2 5 2 5 3 3" xfId="37758"/>
    <cellStyle name="Output 2 5 2 5 3 4" xfId="37759"/>
    <cellStyle name="Output 2 5 2 5 4" xfId="37760"/>
    <cellStyle name="Output 2 5 2 5 4 2" xfId="37761"/>
    <cellStyle name="Output 2 5 2 5 4 2 2" xfId="37762"/>
    <cellStyle name="Output 2 5 2 5 4 2 3" xfId="37763"/>
    <cellStyle name="Output 2 5 2 5 4 2 4" xfId="37764"/>
    <cellStyle name="Output 2 5 2 5 4 2 5" xfId="37765"/>
    <cellStyle name="Output 2 5 2 5 4 2 6" xfId="37766"/>
    <cellStyle name="Output 2 5 2 5 4 2 7" xfId="37767"/>
    <cellStyle name="Output 2 5 2 5 4 3" xfId="37768"/>
    <cellStyle name="Output 2 5 2 5 4 4" xfId="37769"/>
    <cellStyle name="Output 2 5 2 5 5" xfId="37770"/>
    <cellStyle name="Output 2 5 2 5 5 2" xfId="37771"/>
    <cellStyle name="Output 2 5 2 5 5 3" xfId="37772"/>
    <cellStyle name="Output 2 5 2 5 5 4" xfId="37773"/>
    <cellStyle name="Output 2 5 2 5 5 5" xfId="37774"/>
    <cellStyle name="Output 2 5 2 5 5 6" xfId="37775"/>
    <cellStyle name="Output 2 5 2 5 5 7" xfId="37776"/>
    <cellStyle name="Output 2 5 2 5 5 8" xfId="37777"/>
    <cellStyle name="Output 2 5 2 5 6" xfId="37778"/>
    <cellStyle name="Output 2 5 2 5 6 2" xfId="37779"/>
    <cellStyle name="Output 2 5 2 5 6 3" xfId="37780"/>
    <cellStyle name="Output 2 5 2 5 6 4" xfId="37781"/>
    <cellStyle name="Output 2 5 2 5 6 5" xfId="37782"/>
    <cellStyle name="Output 2 5 2 5 6 6" xfId="37783"/>
    <cellStyle name="Output 2 5 2 5 6 7" xfId="37784"/>
    <cellStyle name="Output 2 5 2 5 7" xfId="37785"/>
    <cellStyle name="Output 2 5 2 5 8" xfId="37786"/>
    <cellStyle name="Output 2 5 2 5 9" xfId="37787"/>
    <cellStyle name="Output 2 5 2 6" xfId="37788"/>
    <cellStyle name="Output 2 5 2 6 2" xfId="37789"/>
    <cellStyle name="Output 2 5 2 6 2 2" xfId="37790"/>
    <cellStyle name="Output 2 5 2 6 2 3" xfId="37791"/>
    <cellStyle name="Output 2 5 2 6 2 4" xfId="37792"/>
    <cellStyle name="Output 2 5 2 6 2 5" xfId="37793"/>
    <cellStyle name="Output 2 5 2 6 2 6" xfId="37794"/>
    <cellStyle name="Output 2 5 2 6 2 7" xfId="37795"/>
    <cellStyle name="Output 2 5 2 6 3" xfId="37796"/>
    <cellStyle name="Output 2 5 2 6 4" xfId="37797"/>
    <cellStyle name="Output 2 5 2 6 5" xfId="37798"/>
    <cellStyle name="Output 2 5 2 7" xfId="37799"/>
    <cellStyle name="Output 2 5 2 7 2" xfId="37800"/>
    <cellStyle name="Output 2 5 2 7 2 2" xfId="37801"/>
    <cellStyle name="Output 2 5 2 7 2 3" xfId="37802"/>
    <cellStyle name="Output 2 5 2 7 2 4" xfId="37803"/>
    <cellStyle name="Output 2 5 2 7 2 5" xfId="37804"/>
    <cellStyle name="Output 2 5 2 7 2 6" xfId="37805"/>
    <cellStyle name="Output 2 5 2 7 2 7" xfId="37806"/>
    <cellStyle name="Output 2 5 2 7 3" xfId="37807"/>
    <cellStyle name="Output 2 5 2 7 4" xfId="37808"/>
    <cellStyle name="Output 2 5 2 7 5" xfId="37809"/>
    <cellStyle name="Output 2 5 2 8" xfId="37810"/>
    <cellStyle name="Output 2 5 2 8 2" xfId="37811"/>
    <cellStyle name="Output 2 5 2 8 2 2" xfId="37812"/>
    <cellStyle name="Output 2 5 2 8 2 3" xfId="37813"/>
    <cellStyle name="Output 2 5 2 8 2 4" xfId="37814"/>
    <cellStyle name="Output 2 5 2 8 2 5" xfId="37815"/>
    <cellStyle name="Output 2 5 2 8 2 6" xfId="37816"/>
    <cellStyle name="Output 2 5 2 8 2 7" xfId="37817"/>
    <cellStyle name="Output 2 5 2 8 3" xfId="37818"/>
    <cellStyle name="Output 2 5 2 8 4" xfId="37819"/>
    <cellStyle name="Output 2 5 2 8 5" xfId="37820"/>
    <cellStyle name="Output 2 5 2 9" xfId="37821"/>
    <cellStyle name="Output 2 5 2 9 2" xfId="37822"/>
    <cellStyle name="Output 2 5 2 9 2 2" xfId="37823"/>
    <cellStyle name="Output 2 5 2 9 2 3" xfId="37824"/>
    <cellStyle name="Output 2 5 2 9 2 4" xfId="37825"/>
    <cellStyle name="Output 2 5 2 9 2 5" xfId="37826"/>
    <cellStyle name="Output 2 5 2 9 2 6" xfId="37827"/>
    <cellStyle name="Output 2 5 2 9 2 7" xfId="37828"/>
    <cellStyle name="Output 2 5 2 9 3" xfId="37829"/>
    <cellStyle name="Output 2 5 2 9 4" xfId="37830"/>
    <cellStyle name="Output 2 5 2 9 5" xfId="37831"/>
    <cellStyle name="Output 2 5 20" xfId="37832"/>
    <cellStyle name="Output 2 5 3" xfId="37833"/>
    <cellStyle name="Output 2 5 3 10" xfId="37834"/>
    <cellStyle name="Output 2 5 3 10 2" xfId="37835"/>
    <cellStyle name="Output 2 5 3 10 3" xfId="37836"/>
    <cellStyle name="Output 2 5 3 10 4" xfId="37837"/>
    <cellStyle name="Output 2 5 3 10 5" xfId="37838"/>
    <cellStyle name="Output 2 5 3 10 6" xfId="37839"/>
    <cellStyle name="Output 2 5 3 10 7" xfId="37840"/>
    <cellStyle name="Output 2 5 3 10 8" xfId="37841"/>
    <cellStyle name="Output 2 5 3 11" xfId="37842"/>
    <cellStyle name="Output 2 5 3 11 2" xfId="37843"/>
    <cellStyle name="Output 2 5 3 11 3" xfId="37844"/>
    <cellStyle name="Output 2 5 3 11 4" xfId="37845"/>
    <cellStyle name="Output 2 5 3 11 5" xfId="37846"/>
    <cellStyle name="Output 2 5 3 11 6" xfId="37847"/>
    <cellStyle name="Output 2 5 3 11 7" xfId="37848"/>
    <cellStyle name="Output 2 5 3 12" xfId="37849"/>
    <cellStyle name="Output 2 5 3 12 2" xfId="37850"/>
    <cellStyle name="Output 2 5 3 12 3" xfId="37851"/>
    <cellStyle name="Output 2 5 3 12 4" xfId="37852"/>
    <cellStyle name="Output 2 5 3 12 5" xfId="37853"/>
    <cellStyle name="Output 2 5 3 13" xfId="37854"/>
    <cellStyle name="Output 2 5 3 13 2" xfId="37855"/>
    <cellStyle name="Output 2 5 3 13 3" xfId="37856"/>
    <cellStyle name="Output 2 5 3 13 4" xfId="37857"/>
    <cellStyle name="Output 2 5 3 13 5" xfId="37858"/>
    <cellStyle name="Output 2 5 3 14" xfId="37859"/>
    <cellStyle name="Output 2 5 3 14 2" xfId="37860"/>
    <cellStyle name="Output 2 5 3 14 3" xfId="37861"/>
    <cellStyle name="Output 2 5 3 14 4" xfId="37862"/>
    <cellStyle name="Output 2 5 3 14 5" xfId="37863"/>
    <cellStyle name="Output 2 5 3 15" xfId="37864"/>
    <cellStyle name="Output 2 5 3 15 2" xfId="37865"/>
    <cellStyle name="Output 2 5 3 15 3" xfId="37866"/>
    <cellStyle name="Output 2 5 3 15 4" xfId="37867"/>
    <cellStyle name="Output 2 5 3 15 5" xfId="37868"/>
    <cellStyle name="Output 2 5 3 16" xfId="37869"/>
    <cellStyle name="Output 2 5 3 16 2" xfId="37870"/>
    <cellStyle name="Output 2 5 3 16 3" xfId="37871"/>
    <cellStyle name="Output 2 5 3 16 4" xfId="37872"/>
    <cellStyle name="Output 2 5 3 16 5" xfId="37873"/>
    <cellStyle name="Output 2 5 3 17" xfId="37874"/>
    <cellStyle name="Output 2 5 3 17 2" xfId="37875"/>
    <cellStyle name="Output 2 5 3 17 3" xfId="37876"/>
    <cellStyle name="Output 2 5 3 17 4" xfId="37877"/>
    <cellStyle name="Output 2 5 3 17 5" xfId="37878"/>
    <cellStyle name="Output 2 5 3 18" xfId="37879"/>
    <cellStyle name="Output 2 5 3 2" xfId="37880"/>
    <cellStyle name="Output 2 5 3 2 10" xfId="37881"/>
    <cellStyle name="Output 2 5 3 2 10 2" xfId="37882"/>
    <cellStyle name="Output 2 5 3 2 10 3" xfId="37883"/>
    <cellStyle name="Output 2 5 3 2 10 4" xfId="37884"/>
    <cellStyle name="Output 2 5 3 2 10 5" xfId="37885"/>
    <cellStyle name="Output 2 5 3 2 11" xfId="37886"/>
    <cellStyle name="Output 2 5 3 2 11 2" xfId="37887"/>
    <cellStyle name="Output 2 5 3 2 11 3" xfId="37888"/>
    <cellStyle name="Output 2 5 3 2 11 4" xfId="37889"/>
    <cellStyle name="Output 2 5 3 2 11 5" xfId="37890"/>
    <cellStyle name="Output 2 5 3 2 12" xfId="37891"/>
    <cellStyle name="Output 2 5 3 2 12 2" xfId="37892"/>
    <cellStyle name="Output 2 5 3 2 12 3" xfId="37893"/>
    <cellStyle name="Output 2 5 3 2 12 4" xfId="37894"/>
    <cellStyle name="Output 2 5 3 2 12 5" xfId="37895"/>
    <cellStyle name="Output 2 5 3 2 13" xfId="37896"/>
    <cellStyle name="Output 2 5 3 2 13 2" xfId="37897"/>
    <cellStyle name="Output 2 5 3 2 13 3" xfId="37898"/>
    <cellStyle name="Output 2 5 3 2 13 4" xfId="37899"/>
    <cellStyle name="Output 2 5 3 2 13 5" xfId="37900"/>
    <cellStyle name="Output 2 5 3 2 14" xfId="37901"/>
    <cellStyle name="Output 2 5 3 2 14 2" xfId="37902"/>
    <cellStyle name="Output 2 5 3 2 14 3" xfId="37903"/>
    <cellStyle name="Output 2 5 3 2 14 4" xfId="37904"/>
    <cellStyle name="Output 2 5 3 2 14 5" xfId="37905"/>
    <cellStyle name="Output 2 5 3 2 15" xfId="37906"/>
    <cellStyle name="Output 2 5 3 2 15 2" xfId="37907"/>
    <cellStyle name="Output 2 5 3 2 15 3" xfId="37908"/>
    <cellStyle name="Output 2 5 3 2 15 4" xfId="37909"/>
    <cellStyle name="Output 2 5 3 2 15 5" xfId="37910"/>
    <cellStyle name="Output 2 5 3 2 16" xfId="37911"/>
    <cellStyle name="Output 2 5 3 2 16 2" xfId="37912"/>
    <cellStyle name="Output 2 5 3 2 16 3" xfId="37913"/>
    <cellStyle name="Output 2 5 3 2 16 4" xfId="37914"/>
    <cellStyle name="Output 2 5 3 2 16 5" xfId="37915"/>
    <cellStyle name="Output 2 5 3 2 17" xfId="37916"/>
    <cellStyle name="Output 2 5 3 2 17 2" xfId="37917"/>
    <cellStyle name="Output 2 5 3 2 17 3" xfId="37918"/>
    <cellStyle name="Output 2 5 3 2 17 4" xfId="37919"/>
    <cellStyle name="Output 2 5 3 2 17 5" xfId="37920"/>
    <cellStyle name="Output 2 5 3 2 18" xfId="37921"/>
    <cellStyle name="Output 2 5 3 2 18 2" xfId="37922"/>
    <cellStyle name="Output 2 5 3 2 18 3" xfId="37923"/>
    <cellStyle name="Output 2 5 3 2 18 4" xfId="37924"/>
    <cellStyle name="Output 2 5 3 2 18 5" xfId="37925"/>
    <cellStyle name="Output 2 5 3 2 19" xfId="37926"/>
    <cellStyle name="Output 2 5 3 2 2" xfId="37927"/>
    <cellStyle name="Output 2 5 3 2 2 10" xfId="37928"/>
    <cellStyle name="Output 2 5 3 2 2 10 2" xfId="37929"/>
    <cellStyle name="Output 2 5 3 2 2 10 3" xfId="37930"/>
    <cellStyle name="Output 2 5 3 2 2 10 4" xfId="37931"/>
    <cellStyle name="Output 2 5 3 2 2 10 5" xfId="37932"/>
    <cellStyle name="Output 2 5 3 2 2 11" xfId="37933"/>
    <cellStyle name="Output 2 5 3 2 2 11 2" xfId="37934"/>
    <cellStyle name="Output 2 5 3 2 2 11 3" xfId="37935"/>
    <cellStyle name="Output 2 5 3 2 2 11 4" xfId="37936"/>
    <cellStyle name="Output 2 5 3 2 2 11 5" xfId="37937"/>
    <cellStyle name="Output 2 5 3 2 2 12" xfId="37938"/>
    <cellStyle name="Output 2 5 3 2 2 12 2" xfId="37939"/>
    <cellStyle name="Output 2 5 3 2 2 12 3" xfId="37940"/>
    <cellStyle name="Output 2 5 3 2 2 12 4" xfId="37941"/>
    <cellStyle name="Output 2 5 3 2 2 12 5" xfId="37942"/>
    <cellStyle name="Output 2 5 3 2 2 13" xfId="37943"/>
    <cellStyle name="Output 2 5 3 2 2 13 2" xfId="37944"/>
    <cellStyle name="Output 2 5 3 2 2 13 3" xfId="37945"/>
    <cellStyle name="Output 2 5 3 2 2 13 4" xfId="37946"/>
    <cellStyle name="Output 2 5 3 2 2 13 5" xfId="37947"/>
    <cellStyle name="Output 2 5 3 2 2 14" xfId="37948"/>
    <cellStyle name="Output 2 5 3 2 2 14 2" xfId="37949"/>
    <cellStyle name="Output 2 5 3 2 2 14 3" xfId="37950"/>
    <cellStyle name="Output 2 5 3 2 2 14 4" xfId="37951"/>
    <cellStyle name="Output 2 5 3 2 2 14 5" xfId="37952"/>
    <cellStyle name="Output 2 5 3 2 2 15" xfId="37953"/>
    <cellStyle name="Output 2 5 3 2 2 15 2" xfId="37954"/>
    <cellStyle name="Output 2 5 3 2 2 15 3" xfId="37955"/>
    <cellStyle name="Output 2 5 3 2 2 15 4" xfId="37956"/>
    <cellStyle name="Output 2 5 3 2 2 15 5" xfId="37957"/>
    <cellStyle name="Output 2 5 3 2 2 16" xfId="37958"/>
    <cellStyle name="Output 2 5 3 2 2 16 2" xfId="37959"/>
    <cellStyle name="Output 2 5 3 2 2 16 3" xfId="37960"/>
    <cellStyle name="Output 2 5 3 2 2 16 4" xfId="37961"/>
    <cellStyle name="Output 2 5 3 2 2 16 5" xfId="37962"/>
    <cellStyle name="Output 2 5 3 2 2 17" xfId="37963"/>
    <cellStyle name="Output 2 5 3 2 2 17 2" xfId="37964"/>
    <cellStyle name="Output 2 5 3 2 2 17 3" xfId="37965"/>
    <cellStyle name="Output 2 5 3 2 2 17 4" xfId="37966"/>
    <cellStyle name="Output 2 5 3 2 2 17 5" xfId="37967"/>
    <cellStyle name="Output 2 5 3 2 2 18" xfId="37968"/>
    <cellStyle name="Output 2 5 3 2 2 18 2" xfId="37969"/>
    <cellStyle name="Output 2 5 3 2 2 18 3" xfId="37970"/>
    <cellStyle name="Output 2 5 3 2 2 18 4" xfId="37971"/>
    <cellStyle name="Output 2 5 3 2 2 18 5" xfId="37972"/>
    <cellStyle name="Output 2 5 3 2 2 19" xfId="37973"/>
    <cellStyle name="Output 2 5 3 2 2 2" xfId="37974"/>
    <cellStyle name="Output 2 5 3 2 2 2 2" xfId="37975"/>
    <cellStyle name="Output 2 5 3 2 2 2 2 2" xfId="37976"/>
    <cellStyle name="Output 2 5 3 2 2 2 2 3" xfId="37977"/>
    <cellStyle name="Output 2 5 3 2 2 2 2 4" xfId="37978"/>
    <cellStyle name="Output 2 5 3 2 2 2 2 5" xfId="37979"/>
    <cellStyle name="Output 2 5 3 2 2 2 2 6" xfId="37980"/>
    <cellStyle name="Output 2 5 3 2 2 2 2 7" xfId="37981"/>
    <cellStyle name="Output 2 5 3 2 2 2 3" xfId="37982"/>
    <cellStyle name="Output 2 5 3 2 2 2 4" xfId="37983"/>
    <cellStyle name="Output 2 5 3 2 2 2 5" xfId="37984"/>
    <cellStyle name="Output 2 5 3 2 2 3" xfId="37985"/>
    <cellStyle name="Output 2 5 3 2 2 3 2" xfId="37986"/>
    <cellStyle name="Output 2 5 3 2 2 3 2 2" xfId="37987"/>
    <cellStyle name="Output 2 5 3 2 2 3 2 3" xfId="37988"/>
    <cellStyle name="Output 2 5 3 2 2 3 2 4" xfId="37989"/>
    <cellStyle name="Output 2 5 3 2 2 3 2 5" xfId="37990"/>
    <cellStyle name="Output 2 5 3 2 2 3 2 6" xfId="37991"/>
    <cellStyle name="Output 2 5 3 2 2 3 2 7" xfId="37992"/>
    <cellStyle name="Output 2 5 3 2 2 3 3" xfId="37993"/>
    <cellStyle name="Output 2 5 3 2 2 3 4" xfId="37994"/>
    <cellStyle name="Output 2 5 3 2 2 3 5" xfId="37995"/>
    <cellStyle name="Output 2 5 3 2 2 4" xfId="37996"/>
    <cellStyle name="Output 2 5 3 2 2 4 2" xfId="37997"/>
    <cellStyle name="Output 2 5 3 2 2 4 2 2" xfId="37998"/>
    <cellStyle name="Output 2 5 3 2 2 4 2 3" xfId="37999"/>
    <cellStyle name="Output 2 5 3 2 2 4 2 4" xfId="38000"/>
    <cellStyle name="Output 2 5 3 2 2 4 2 5" xfId="38001"/>
    <cellStyle name="Output 2 5 3 2 2 4 2 6" xfId="38002"/>
    <cellStyle name="Output 2 5 3 2 2 4 2 7" xfId="38003"/>
    <cellStyle name="Output 2 5 3 2 2 4 3" xfId="38004"/>
    <cellStyle name="Output 2 5 3 2 2 4 4" xfId="38005"/>
    <cellStyle name="Output 2 5 3 2 2 4 5" xfId="38006"/>
    <cellStyle name="Output 2 5 3 2 2 5" xfId="38007"/>
    <cellStyle name="Output 2 5 3 2 2 5 2" xfId="38008"/>
    <cellStyle name="Output 2 5 3 2 2 5 3" xfId="38009"/>
    <cellStyle name="Output 2 5 3 2 2 5 4" xfId="38010"/>
    <cellStyle name="Output 2 5 3 2 2 5 5" xfId="38011"/>
    <cellStyle name="Output 2 5 3 2 2 5 6" xfId="38012"/>
    <cellStyle name="Output 2 5 3 2 2 5 7" xfId="38013"/>
    <cellStyle name="Output 2 5 3 2 2 5 8" xfId="38014"/>
    <cellStyle name="Output 2 5 3 2 2 6" xfId="38015"/>
    <cellStyle name="Output 2 5 3 2 2 6 2" xfId="38016"/>
    <cellStyle name="Output 2 5 3 2 2 6 3" xfId="38017"/>
    <cellStyle name="Output 2 5 3 2 2 6 4" xfId="38018"/>
    <cellStyle name="Output 2 5 3 2 2 6 5" xfId="38019"/>
    <cellStyle name="Output 2 5 3 2 2 6 6" xfId="38020"/>
    <cellStyle name="Output 2 5 3 2 2 6 7" xfId="38021"/>
    <cellStyle name="Output 2 5 3 2 2 7" xfId="38022"/>
    <cellStyle name="Output 2 5 3 2 2 7 2" xfId="38023"/>
    <cellStyle name="Output 2 5 3 2 2 7 3" xfId="38024"/>
    <cellStyle name="Output 2 5 3 2 2 7 4" xfId="38025"/>
    <cellStyle name="Output 2 5 3 2 2 7 5" xfId="38026"/>
    <cellStyle name="Output 2 5 3 2 2 8" xfId="38027"/>
    <cellStyle name="Output 2 5 3 2 2 8 2" xfId="38028"/>
    <cellStyle name="Output 2 5 3 2 2 8 3" xfId="38029"/>
    <cellStyle name="Output 2 5 3 2 2 8 4" xfId="38030"/>
    <cellStyle name="Output 2 5 3 2 2 8 5" xfId="38031"/>
    <cellStyle name="Output 2 5 3 2 2 9" xfId="38032"/>
    <cellStyle name="Output 2 5 3 2 2 9 2" xfId="38033"/>
    <cellStyle name="Output 2 5 3 2 2 9 3" xfId="38034"/>
    <cellStyle name="Output 2 5 3 2 2 9 4" xfId="38035"/>
    <cellStyle name="Output 2 5 3 2 2 9 5" xfId="38036"/>
    <cellStyle name="Output 2 5 3 2 3" xfId="38037"/>
    <cellStyle name="Output 2 5 3 2 3 10" xfId="38038"/>
    <cellStyle name="Output 2 5 3 2 3 2" xfId="38039"/>
    <cellStyle name="Output 2 5 3 2 3 2 2" xfId="38040"/>
    <cellStyle name="Output 2 5 3 2 3 2 2 2" xfId="38041"/>
    <cellStyle name="Output 2 5 3 2 3 2 2 3" xfId="38042"/>
    <cellStyle name="Output 2 5 3 2 3 2 2 4" xfId="38043"/>
    <cellStyle name="Output 2 5 3 2 3 2 2 5" xfId="38044"/>
    <cellStyle name="Output 2 5 3 2 3 2 2 6" xfId="38045"/>
    <cellStyle name="Output 2 5 3 2 3 2 2 7" xfId="38046"/>
    <cellStyle name="Output 2 5 3 2 3 2 3" xfId="38047"/>
    <cellStyle name="Output 2 5 3 2 3 2 4" xfId="38048"/>
    <cellStyle name="Output 2 5 3 2 3 3" xfId="38049"/>
    <cellStyle name="Output 2 5 3 2 3 3 2" xfId="38050"/>
    <cellStyle name="Output 2 5 3 2 3 3 2 2" xfId="38051"/>
    <cellStyle name="Output 2 5 3 2 3 3 2 3" xfId="38052"/>
    <cellStyle name="Output 2 5 3 2 3 3 2 4" xfId="38053"/>
    <cellStyle name="Output 2 5 3 2 3 3 2 5" xfId="38054"/>
    <cellStyle name="Output 2 5 3 2 3 3 2 6" xfId="38055"/>
    <cellStyle name="Output 2 5 3 2 3 3 2 7" xfId="38056"/>
    <cellStyle name="Output 2 5 3 2 3 3 3" xfId="38057"/>
    <cellStyle name="Output 2 5 3 2 3 3 4" xfId="38058"/>
    <cellStyle name="Output 2 5 3 2 3 4" xfId="38059"/>
    <cellStyle name="Output 2 5 3 2 3 4 2" xfId="38060"/>
    <cellStyle name="Output 2 5 3 2 3 4 2 2" xfId="38061"/>
    <cellStyle name="Output 2 5 3 2 3 4 2 3" xfId="38062"/>
    <cellStyle name="Output 2 5 3 2 3 4 2 4" xfId="38063"/>
    <cellStyle name="Output 2 5 3 2 3 4 2 5" xfId="38064"/>
    <cellStyle name="Output 2 5 3 2 3 4 2 6" xfId="38065"/>
    <cellStyle name="Output 2 5 3 2 3 4 2 7" xfId="38066"/>
    <cellStyle name="Output 2 5 3 2 3 4 3" xfId="38067"/>
    <cellStyle name="Output 2 5 3 2 3 4 4" xfId="38068"/>
    <cellStyle name="Output 2 5 3 2 3 5" xfId="38069"/>
    <cellStyle name="Output 2 5 3 2 3 5 2" xfId="38070"/>
    <cellStyle name="Output 2 5 3 2 3 5 3" xfId="38071"/>
    <cellStyle name="Output 2 5 3 2 3 5 4" xfId="38072"/>
    <cellStyle name="Output 2 5 3 2 3 5 5" xfId="38073"/>
    <cellStyle name="Output 2 5 3 2 3 5 6" xfId="38074"/>
    <cellStyle name="Output 2 5 3 2 3 5 7" xfId="38075"/>
    <cellStyle name="Output 2 5 3 2 3 5 8" xfId="38076"/>
    <cellStyle name="Output 2 5 3 2 3 6" xfId="38077"/>
    <cellStyle name="Output 2 5 3 2 3 6 2" xfId="38078"/>
    <cellStyle name="Output 2 5 3 2 3 6 3" xfId="38079"/>
    <cellStyle name="Output 2 5 3 2 3 6 4" xfId="38080"/>
    <cellStyle name="Output 2 5 3 2 3 6 5" xfId="38081"/>
    <cellStyle name="Output 2 5 3 2 3 6 6" xfId="38082"/>
    <cellStyle name="Output 2 5 3 2 3 6 7" xfId="38083"/>
    <cellStyle name="Output 2 5 3 2 3 7" xfId="38084"/>
    <cellStyle name="Output 2 5 3 2 3 8" xfId="38085"/>
    <cellStyle name="Output 2 5 3 2 3 9" xfId="38086"/>
    <cellStyle name="Output 2 5 3 2 4" xfId="38087"/>
    <cellStyle name="Output 2 5 3 2 4 2" xfId="38088"/>
    <cellStyle name="Output 2 5 3 2 4 2 2" xfId="38089"/>
    <cellStyle name="Output 2 5 3 2 4 2 3" xfId="38090"/>
    <cellStyle name="Output 2 5 3 2 4 2 4" xfId="38091"/>
    <cellStyle name="Output 2 5 3 2 4 2 5" xfId="38092"/>
    <cellStyle name="Output 2 5 3 2 4 2 6" xfId="38093"/>
    <cellStyle name="Output 2 5 3 2 4 2 7" xfId="38094"/>
    <cellStyle name="Output 2 5 3 2 4 3" xfId="38095"/>
    <cellStyle name="Output 2 5 3 2 4 4" xfId="38096"/>
    <cellStyle name="Output 2 5 3 2 4 5" xfId="38097"/>
    <cellStyle name="Output 2 5 3 2 5" xfId="38098"/>
    <cellStyle name="Output 2 5 3 2 5 2" xfId="38099"/>
    <cellStyle name="Output 2 5 3 2 5 2 2" xfId="38100"/>
    <cellStyle name="Output 2 5 3 2 5 2 3" xfId="38101"/>
    <cellStyle name="Output 2 5 3 2 5 2 4" xfId="38102"/>
    <cellStyle name="Output 2 5 3 2 5 2 5" xfId="38103"/>
    <cellStyle name="Output 2 5 3 2 5 2 6" xfId="38104"/>
    <cellStyle name="Output 2 5 3 2 5 2 7" xfId="38105"/>
    <cellStyle name="Output 2 5 3 2 5 3" xfId="38106"/>
    <cellStyle name="Output 2 5 3 2 5 4" xfId="38107"/>
    <cellStyle name="Output 2 5 3 2 5 5" xfId="38108"/>
    <cellStyle name="Output 2 5 3 2 6" xfId="38109"/>
    <cellStyle name="Output 2 5 3 2 6 2" xfId="38110"/>
    <cellStyle name="Output 2 5 3 2 6 2 2" xfId="38111"/>
    <cellStyle name="Output 2 5 3 2 6 2 3" xfId="38112"/>
    <cellStyle name="Output 2 5 3 2 6 2 4" xfId="38113"/>
    <cellStyle name="Output 2 5 3 2 6 2 5" xfId="38114"/>
    <cellStyle name="Output 2 5 3 2 6 2 6" xfId="38115"/>
    <cellStyle name="Output 2 5 3 2 6 2 7" xfId="38116"/>
    <cellStyle name="Output 2 5 3 2 6 3" xfId="38117"/>
    <cellStyle name="Output 2 5 3 2 6 4" xfId="38118"/>
    <cellStyle name="Output 2 5 3 2 6 5" xfId="38119"/>
    <cellStyle name="Output 2 5 3 2 7" xfId="38120"/>
    <cellStyle name="Output 2 5 3 2 7 2" xfId="38121"/>
    <cellStyle name="Output 2 5 3 2 7 2 2" xfId="38122"/>
    <cellStyle name="Output 2 5 3 2 7 2 3" xfId="38123"/>
    <cellStyle name="Output 2 5 3 2 7 2 4" xfId="38124"/>
    <cellStyle name="Output 2 5 3 2 7 2 5" xfId="38125"/>
    <cellStyle name="Output 2 5 3 2 7 2 6" xfId="38126"/>
    <cellStyle name="Output 2 5 3 2 7 2 7" xfId="38127"/>
    <cellStyle name="Output 2 5 3 2 7 3" xfId="38128"/>
    <cellStyle name="Output 2 5 3 2 7 4" xfId="38129"/>
    <cellStyle name="Output 2 5 3 2 7 5" xfId="38130"/>
    <cellStyle name="Output 2 5 3 2 8" xfId="38131"/>
    <cellStyle name="Output 2 5 3 2 8 2" xfId="38132"/>
    <cellStyle name="Output 2 5 3 2 8 3" xfId="38133"/>
    <cellStyle name="Output 2 5 3 2 8 4" xfId="38134"/>
    <cellStyle name="Output 2 5 3 2 8 5" xfId="38135"/>
    <cellStyle name="Output 2 5 3 2 8 6" xfId="38136"/>
    <cellStyle name="Output 2 5 3 2 8 7" xfId="38137"/>
    <cellStyle name="Output 2 5 3 2 8 8" xfId="38138"/>
    <cellStyle name="Output 2 5 3 2 9" xfId="38139"/>
    <cellStyle name="Output 2 5 3 2 9 2" xfId="38140"/>
    <cellStyle name="Output 2 5 3 2 9 3" xfId="38141"/>
    <cellStyle name="Output 2 5 3 2 9 4" xfId="38142"/>
    <cellStyle name="Output 2 5 3 2 9 5" xfId="38143"/>
    <cellStyle name="Output 2 5 3 2 9 6" xfId="38144"/>
    <cellStyle name="Output 2 5 3 2 9 7" xfId="38145"/>
    <cellStyle name="Output 2 5 3 3" xfId="38146"/>
    <cellStyle name="Output 2 5 3 3 10" xfId="38147"/>
    <cellStyle name="Output 2 5 3 3 10 2" xfId="38148"/>
    <cellStyle name="Output 2 5 3 3 10 3" xfId="38149"/>
    <cellStyle name="Output 2 5 3 3 10 4" xfId="38150"/>
    <cellStyle name="Output 2 5 3 3 10 5" xfId="38151"/>
    <cellStyle name="Output 2 5 3 3 11" xfId="38152"/>
    <cellStyle name="Output 2 5 3 3 11 2" xfId="38153"/>
    <cellStyle name="Output 2 5 3 3 11 3" xfId="38154"/>
    <cellStyle name="Output 2 5 3 3 11 4" xfId="38155"/>
    <cellStyle name="Output 2 5 3 3 11 5" xfId="38156"/>
    <cellStyle name="Output 2 5 3 3 12" xfId="38157"/>
    <cellStyle name="Output 2 5 3 3 12 2" xfId="38158"/>
    <cellStyle name="Output 2 5 3 3 12 3" xfId="38159"/>
    <cellStyle name="Output 2 5 3 3 12 4" xfId="38160"/>
    <cellStyle name="Output 2 5 3 3 12 5" xfId="38161"/>
    <cellStyle name="Output 2 5 3 3 13" xfId="38162"/>
    <cellStyle name="Output 2 5 3 3 13 2" xfId="38163"/>
    <cellStyle name="Output 2 5 3 3 13 3" xfId="38164"/>
    <cellStyle name="Output 2 5 3 3 13 4" xfId="38165"/>
    <cellStyle name="Output 2 5 3 3 13 5" xfId="38166"/>
    <cellStyle name="Output 2 5 3 3 14" xfId="38167"/>
    <cellStyle name="Output 2 5 3 3 14 2" xfId="38168"/>
    <cellStyle name="Output 2 5 3 3 14 3" xfId="38169"/>
    <cellStyle name="Output 2 5 3 3 14 4" xfId="38170"/>
    <cellStyle name="Output 2 5 3 3 14 5" xfId="38171"/>
    <cellStyle name="Output 2 5 3 3 15" xfId="38172"/>
    <cellStyle name="Output 2 5 3 3 15 2" xfId="38173"/>
    <cellStyle name="Output 2 5 3 3 15 3" xfId="38174"/>
    <cellStyle name="Output 2 5 3 3 15 4" xfId="38175"/>
    <cellStyle name="Output 2 5 3 3 15 5" xfId="38176"/>
    <cellStyle name="Output 2 5 3 3 16" xfId="38177"/>
    <cellStyle name="Output 2 5 3 3 16 2" xfId="38178"/>
    <cellStyle name="Output 2 5 3 3 16 3" xfId="38179"/>
    <cellStyle name="Output 2 5 3 3 16 4" xfId="38180"/>
    <cellStyle name="Output 2 5 3 3 16 5" xfId="38181"/>
    <cellStyle name="Output 2 5 3 3 17" xfId="38182"/>
    <cellStyle name="Output 2 5 3 3 17 2" xfId="38183"/>
    <cellStyle name="Output 2 5 3 3 17 3" xfId="38184"/>
    <cellStyle name="Output 2 5 3 3 17 4" xfId="38185"/>
    <cellStyle name="Output 2 5 3 3 17 5" xfId="38186"/>
    <cellStyle name="Output 2 5 3 3 18" xfId="38187"/>
    <cellStyle name="Output 2 5 3 3 18 2" xfId="38188"/>
    <cellStyle name="Output 2 5 3 3 18 3" xfId="38189"/>
    <cellStyle name="Output 2 5 3 3 18 4" xfId="38190"/>
    <cellStyle name="Output 2 5 3 3 18 5" xfId="38191"/>
    <cellStyle name="Output 2 5 3 3 19" xfId="38192"/>
    <cellStyle name="Output 2 5 3 3 2" xfId="38193"/>
    <cellStyle name="Output 2 5 3 3 2 10" xfId="38194"/>
    <cellStyle name="Output 2 5 3 3 2 10 2" xfId="38195"/>
    <cellStyle name="Output 2 5 3 3 2 10 3" xfId="38196"/>
    <cellStyle name="Output 2 5 3 3 2 10 4" xfId="38197"/>
    <cellStyle name="Output 2 5 3 3 2 10 5" xfId="38198"/>
    <cellStyle name="Output 2 5 3 3 2 11" xfId="38199"/>
    <cellStyle name="Output 2 5 3 3 2 11 2" xfId="38200"/>
    <cellStyle name="Output 2 5 3 3 2 11 3" xfId="38201"/>
    <cellStyle name="Output 2 5 3 3 2 11 4" xfId="38202"/>
    <cellStyle name="Output 2 5 3 3 2 11 5" xfId="38203"/>
    <cellStyle name="Output 2 5 3 3 2 12" xfId="38204"/>
    <cellStyle name="Output 2 5 3 3 2 12 2" xfId="38205"/>
    <cellStyle name="Output 2 5 3 3 2 12 3" xfId="38206"/>
    <cellStyle name="Output 2 5 3 3 2 12 4" xfId="38207"/>
    <cellStyle name="Output 2 5 3 3 2 12 5" xfId="38208"/>
    <cellStyle name="Output 2 5 3 3 2 13" xfId="38209"/>
    <cellStyle name="Output 2 5 3 3 2 13 2" xfId="38210"/>
    <cellStyle name="Output 2 5 3 3 2 13 3" xfId="38211"/>
    <cellStyle name="Output 2 5 3 3 2 13 4" xfId="38212"/>
    <cellStyle name="Output 2 5 3 3 2 13 5" xfId="38213"/>
    <cellStyle name="Output 2 5 3 3 2 14" xfId="38214"/>
    <cellStyle name="Output 2 5 3 3 2 14 2" xfId="38215"/>
    <cellStyle name="Output 2 5 3 3 2 14 3" xfId="38216"/>
    <cellStyle name="Output 2 5 3 3 2 14 4" xfId="38217"/>
    <cellStyle name="Output 2 5 3 3 2 14 5" xfId="38218"/>
    <cellStyle name="Output 2 5 3 3 2 15" xfId="38219"/>
    <cellStyle name="Output 2 5 3 3 2 15 2" xfId="38220"/>
    <cellStyle name="Output 2 5 3 3 2 15 3" xfId="38221"/>
    <cellStyle name="Output 2 5 3 3 2 15 4" xfId="38222"/>
    <cellStyle name="Output 2 5 3 3 2 15 5" xfId="38223"/>
    <cellStyle name="Output 2 5 3 3 2 16" xfId="38224"/>
    <cellStyle name="Output 2 5 3 3 2 16 2" xfId="38225"/>
    <cellStyle name="Output 2 5 3 3 2 16 3" xfId="38226"/>
    <cellStyle name="Output 2 5 3 3 2 16 4" xfId="38227"/>
    <cellStyle name="Output 2 5 3 3 2 16 5" xfId="38228"/>
    <cellStyle name="Output 2 5 3 3 2 17" xfId="38229"/>
    <cellStyle name="Output 2 5 3 3 2 17 2" xfId="38230"/>
    <cellStyle name="Output 2 5 3 3 2 17 3" xfId="38231"/>
    <cellStyle name="Output 2 5 3 3 2 17 4" xfId="38232"/>
    <cellStyle name="Output 2 5 3 3 2 17 5" xfId="38233"/>
    <cellStyle name="Output 2 5 3 3 2 18" xfId="38234"/>
    <cellStyle name="Output 2 5 3 3 2 18 2" xfId="38235"/>
    <cellStyle name="Output 2 5 3 3 2 18 3" xfId="38236"/>
    <cellStyle name="Output 2 5 3 3 2 18 4" xfId="38237"/>
    <cellStyle name="Output 2 5 3 3 2 18 5" xfId="38238"/>
    <cellStyle name="Output 2 5 3 3 2 19" xfId="38239"/>
    <cellStyle name="Output 2 5 3 3 2 2" xfId="38240"/>
    <cellStyle name="Output 2 5 3 3 2 2 2" xfId="38241"/>
    <cellStyle name="Output 2 5 3 3 2 2 2 2" xfId="38242"/>
    <cellStyle name="Output 2 5 3 3 2 2 2 3" xfId="38243"/>
    <cellStyle name="Output 2 5 3 3 2 2 2 4" xfId="38244"/>
    <cellStyle name="Output 2 5 3 3 2 2 2 5" xfId="38245"/>
    <cellStyle name="Output 2 5 3 3 2 2 2 6" xfId="38246"/>
    <cellStyle name="Output 2 5 3 3 2 2 2 7" xfId="38247"/>
    <cellStyle name="Output 2 5 3 3 2 2 3" xfId="38248"/>
    <cellStyle name="Output 2 5 3 3 2 2 4" xfId="38249"/>
    <cellStyle name="Output 2 5 3 3 2 2 5" xfId="38250"/>
    <cellStyle name="Output 2 5 3 3 2 3" xfId="38251"/>
    <cellStyle name="Output 2 5 3 3 2 3 2" xfId="38252"/>
    <cellStyle name="Output 2 5 3 3 2 3 2 2" xfId="38253"/>
    <cellStyle name="Output 2 5 3 3 2 3 2 3" xfId="38254"/>
    <cellStyle name="Output 2 5 3 3 2 3 2 4" xfId="38255"/>
    <cellStyle name="Output 2 5 3 3 2 3 2 5" xfId="38256"/>
    <cellStyle name="Output 2 5 3 3 2 3 2 6" xfId="38257"/>
    <cellStyle name="Output 2 5 3 3 2 3 2 7" xfId="38258"/>
    <cellStyle name="Output 2 5 3 3 2 3 3" xfId="38259"/>
    <cellStyle name="Output 2 5 3 3 2 3 4" xfId="38260"/>
    <cellStyle name="Output 2 5 3 3 2 3 5" xfId="38261"/>
    <cellStyle name="Output 2 5 3 3 2 4" xfId="38262"/>
    <cellStyle name="Output 2 5 3 3 2 4 2" xfId="38263"/>
    <cellStyle name="Output 2 5 3 3 2 4 2 2" xfId="38264"/>
    <cellStyle name="Output 2 5 3 3 2 4 2 3" xfId="38265"/>
    <cellStyle name="Output 2 5 3 3 2 4 2 4" xfId="38266"/>
    <cellStyle name="Output 2 5 3 3 2 4 2 5" xfId="38267"/>
    <cellStyle name="Output 2 5 3 3 2 4 2 6" xfId="38268"/>
    <cellStyle name="Output 2 5 3 3 2 4 2 7" xfId="38269"/>
    <cellStyle name="Output 2 5 3 3 2 4 3" xfId="38270"/>
    <cellStyle name="Output 2 5 3 3 2 4 4" xfId="38271"/>
    <cellStyle name="Output 2 5 3 3 2 4 5" xfId="38272"/>
    <cellStyle name="Output 2 5 3 3 2 5" xfId="38273"/>
    <cellStyle name="Output 2 5 3 3 2 5 2" xfId="38274"/>
    <cellStyle name="Output 2 5 3 3 2 5 3" xfId="38275"/>
    <cellStyle name="Output 2 5 3 3 2 5 4" xfId="38276"/>
    <cellStyle name="Output 2 5 3 3 2 5 5" xfId="38277"/>
    <cellStyle name="Output 2 5 3 3 2 5 6" xfId="38278"/>
    <cellStyle name="Output 2 5 3 3 2 5 7" xfId="38279"/>
    <cellStyle name="Output 2 5 3 3 2 5 8" xfId="38280"/>
    <cellStyle name="Output 2 5 3 3 2 6" xfId="38281"/>
    <cellStyle name="Output 2 5 3 3 2 6 2" xfId="38282"/>
    <cellStyle name="Output 2 5 3 3 2 6 3" xfId="38283"/>
    <cellStyle name="Output 2 5 3 3 2 6 4" xfId="38284"/>
    <cellStyle name="Output 2 5 3 3 2 6 5" xfId="38285"/>
    <cellStyle name="Output 2 5 3 3 2 6 6" xfId="38286"/>
    <cellStyle name="Output 2 5 3 3 2 6 7" xfId="38287"/>
    <cellStyle name="Output 2 5 3 3 2 7" xfId="38288"/>
    <cellStyle name="Output 2 5 3 3 2 7 2" xfId="38289"/>
    <cellStyle name="Output 2 5 3 3 2 7 3" xfId="38290"/>
    <cellStyle name="Output 2 5 3 3 2 7 4" xfId="38291"/>
    <cellStyle name="Output 2 5 3 3 2 7 5" xfId="38292"/>
    <cellStyle name="Output 2 5 3 3 2 8" xfId="38293"/>
    <cellStyle name="Output 2 5 3 3 2 8 2" xfId="38294"/>
    <cellStyle name="Output 2 5 3 3 2 8 3" xfId="38295"/>
    <cellStyle name="Output 2 5 3 3 2 8 4" xfId="38296"/>
    <cellStyle name="Output 2 5 3 3 2 8 5" xfId="38297"/>
    <cellStyle name="Output 2 5 3 3 2 9" xfId="38298"/>
    <cellStyle name="Output 2 5 3 3 2 9 2" xfId="38299"/>
    <cellStyle name="Output 2 5 3 3 2 9 3" xfId="38300"/>
    <cellStyle name="Output 2 5 3 3 2 9 4" xfId="38301"/>
    <cellStyle name="Output 2 5 3 3 2 9 5" xfId="38302"/>
    <cellStyle name="Output 2 5 3 3 3" xfId="38303"/>
    <cellStyle name="Output 2 5 3 3 3 10" xfId="38304"/>
    <cellStyle name="Output 2 5 3 3 3 2" xfId="38305"/>
    <cellStyle name="Output 2 5 3 3 3 2 2" xfId="38306"/>
    <cellStyle name="Output 2 5 3 3 3 2 2 2" xfId="38307"/>
    <cellStyle name="Output 2 5 3 3 3 2 2 3" xfId="38308"/>
    <cellStyle name="Output 2 5 3 3 3 2 2 4" xfId="38309"/>
    <cellStyle name="Output 2 5 3 3 3 2 2 5" xfId="38310"/>
    <cellStyle name="Output 2 5 3 3 3 2 2 6" xfId="38311"/>
    <cellStyle name="Output 2 5 3 3 3 2 2 7" xfId="38312"/>
    <cellStyle name="Output 2 5 3 3 3 2 3" xfId="38313"/>
    <cellStyle name="Output 2 5 3 3 3 2 4" xfId="38314"/>
    <cellStyle name="Output 2 5 3 3 3 3" xfId="38315"/>
    <cellStyle name="Output 2 5 3 3 3 3 2" xfId="38316"/>
    <cellStyle name="Output 2 5 3 3 3 3 2 2" xfId="38317"/>
    <cellStyle name="Output 2 5 3 3 3 3 2 3" xfId="38318"/>
    <cellStyle name="Output 2 5 3 3 3 3 2 4" xfId="38319"/>
    <cellStyle name="Output 2 5 3 3 3 3 2 5" xfId="38320"/>
    <cellStyle name="Output 2 5 3 3 3 3 2 6" xfId="38321"/>
    <cellStyle name="Output 2 5 3 3 3 3 2 7" xfId="38322"/>
    <cellStyle name="Output 2 5 3 3 3 3 3" xfId="38323"/>
    <cellStyle name="Output 2 5 3 3 3 3 4" xfId="38324"/>
    <cellStyle name="Output 2 5 3 3 3 4" xfId="38325"/>
    <cellStyle name="Output 2 5 3 3 3 4 2" xfId="38326"/>
    <cellStyle name="Output 2 5 3 3 3 4 2 2" xfId="38327"/>
    <cellStyle name="Output 2 5 3 3 3 4 2 3" xfId="38328"/>
    <cellStyle name="Output 2 5 3 3 3 4 2 4" xfId="38329"/>
    <cellStyle name="Output 2 5 3 3 3 4 2 5" xfId="38330"/>
    <cellStyle name="Output 2 5 3 3 3 4 2 6" xfId="38331"/>
    <cellStyle name="Output 2 5 3 3 3 4 2 7" xfId="38332"/>
    <cellStyle name="Output 2 5 3 3 3 4 3" xfId="38333"/>
    <cellStyle name="Output 2 5 3 3 3 4 4" xfId="38334"/>
    <cellStyle name="Output 2 5 3 3 3 5" xfId="38335"/>
    <cellStyle name="Output 2 5 3 3 3 5 2" xfId="38336"/>
    <cellStyle name="Output 2 5 3 3 3 5 3" xfId="38337"/>
    <cellStyle name="Output 2 5 3 3 3 5 4" xfId="38338"/>
    <cellStyle name="Output 2 5 3 3 3 5 5" xfId="38339"/>
    <cellStyle name="Output 2 5 3 3 3 5 6" xfId="38340"/>
    <cellStyle name="Output 2 5 3 3 3 5 7" xfId="38341"/>
    <cellStyle name="Output 2 5 3 3 3 5 8" xfId="38342"/>
    <cellStyle name="Output 2 5 3 3 3 6" xfId="38343"/>
    <cellStyle name="Output 2 5 3 3 3 6 2" xfId="38344"/>
    <cellStyle name="Output 2 5 3 3 3 6 3" xfId="38345"/>
    <cellStyle name="Output 2 5 3 3 3 6 4" xfId="38346"/>
    <cellStyle name="Output 2 5 3 3 3 6 5" xfId="38347"/>
    <cellStyle name="Output 2 5 3 3 3 6 6" xfId="38348"/>
    <cellStyle name="Output 2 5 3 3 3 6 7" xfId="38349"/>
    <cellStyle name="Output 2 5 3 3 3 7" xfId="38350"/>
    <cellStyle name="Output 2 5 3 3 3 8" xfId="38351"/>
    <cellStyle name="Output 2 5 3 3 3 9" xfId="38352"/>
    <cellStyle name="Output 2 5 3 3 4" xfId="38353"/>
    <cellStyle name="Output 2 5 3 3 4 2" xfId="38354"/>
    <cellStyle name="Output 2 5 3 3 4 2 2" xfId="38355"/>
    <cellStyle name="Output 2 5 3 3 4 2 3" xfId="38356"/>
    <cellStyle name="Output 2 5 3 3 4 2 4" xfId="38357"/>
    <cellStyle name="Output 2 5 3 3 4 2 5" xfId="38358"/>
    <cellStyle name="Output 2 5 3 3 4 2 6" xfId="38359"/>
    <cellStyle name="Output 2 5 3 3 4 2 7" xfId="38360"/>
    <cellStyle name="Output 2 5 3 3 4 3" xfId="38361"/>
    <cellStyle name="Output 2 5 3 3 4 4" xfId="38362"/>
    <cellStyle name="Output 2 5 3 3 4 5" xfId="38363"/>
    <cellStyle name="Output 2 5 3 3 5" xfId="38364"/>
    <cellStyle name="Output 2 5 3 3 5 2" xfId="38365"/>
    <cellStyle name="Output 2 5 3 3 5 2 2" xfId="38366"/>
    <cellStyle name="Output 2 5 3 3 5 2 3" xfId="38367"/>
    <cellStyle name="Output 2 5 3 3 5 2 4" xfId="38368"/>
    <cellStyle name="Output 2 5 3 3 5 2 5" xfId="38369"/>
    <cellStyle name="Output 2 5 3 3 5 2 6" xfId="38370"/>
    <cellStyle name="Output 2 5 3 3 5 2 7" xfId="38371"/>
    <cellStyle name="Output 2 5 3 3 5 3" xfId="38372"/>
    <cellStyle name="Output 2 5 3 3 5 4" xfId="38373"/>
    <cellStyle name="Output 2 5 3 3 5 5" xfId="38374"/>
    <cellStyle name="Output 2 5 3 3 6" xfId="38375"/>
    <cellStyle name="Output 2 5 3 3 6 2" xfId="38376"/>
    <cellStyle name="Output 2 5 3 3 6 2 2" xfId="38377"/>
    <cellStyle name="Output 2 5 3 3 6 2 3" xfId="38378"/>
    <cellStyle name="Output 2 5 3 3 6 2 4" xfId="38379"/>
    <cellStyle name="Output 2 5 3 3 6 2 5" xfId="38380"/>
    <cellStyle name="Output 2 5 3 3 6 2 6" xfId="38381"/>
    <cellStyle name="Output 2 5 3 3 6 2 7" xfId="38382"/>
    <cellStyle name="Output 2 5 3 3 6 3" xfId="38383"/>
    <cellStyle name="Output 2 5 3 3 6 4" xfId="38384"/>
    <cellStyle name="Output 2 5 3 3 6 5" xfId="38385"/>
    <cellStyle name="Output 2 5 3 3 7" xfId="38386"/>
    <cellStyle name="Output 2 5 3 3 7 2" xfId="38387"/>
    <cellStyle name="Output 2 5 3 3 7 2 2" xfId="38388"/>
    <cellStyle name="Output 2 5 3 3 7 2 3" xfId="38389"/>
    <cellStyle name="Output 2 5 3 3 7 2 4" xfId="38390"/>
    <cellStyle name="Output 2 5 3 3 7 2 5" xfId="38391"/>
    <cellStyle name="Output 2 5 3 3 7 2 6" xfId="38392"/>
    <cellStyle name="Output 2 5 3 3 7 2 7" xfId="38393"/>
    <cellStyle name="Output 2 5 3 3 7 3" xfId="38394"/>
    <cellStyle name="Output 2 5 3 3 7 4" xfId="38395"/>
    <cellStyle name="Output 2 5 3 3 7 5" xfId="38396"/>
    <cellStyle name="Output 2 5 3 3 8" xfId="38397"/>
    <cellStyle name="Output 2 5 3 3 8 2" xfId="38398"/>
    <cellStyle name="Output 2 5 3 3 8 3" xfId="38399"/>
    <cellStyle name="Output 2 5 3 3 8 4" xfId="38400"/>
    <cellStyle name="Output 2 5 3 3 8 5" xfId="38401"/>
    <cellStyle name="Output 2 5 3 3 8 6" xfId="38402"/>
    <cellStyle name="Output 2 5 3 3 8 7" xfId="38403"/>
    <cellStyle name="Output 2 5 3 3 8 8" xfId="38404"/>
    <cellStyle name="Output 2 5 3 3 9" xfId="38405"/>
    <cellStyle name="Output 2 5 3 3 9 2" xfId="38406"/>
    <cellStyle name="Output 2 5 3 3 9 3" xfId="38407"/>
    <cellStyle name="Output 2 5 3 3 9 4" xfId="38408"/>
    <cellStyle name="Output 2 5 3 3 9 5" xfId="38409"/>
    <cellStyle name="Output 2 5 3 3 9 6" xfId="38410"/>
    <cellStyle name="Output 2 5 3 3 9 7" xfId="38411"/>
    <cellStyle name="Output 2 5 3 4" xfId="38412"/>
    <cellStyle name="Output 2 5 3 4 10" xfId="38413"/>
    <cellStyle name="Output 2 5 3 4 10 2" xfId="38414"/>
    <cellStyle name="Output 2 5 3 4 10 3" xfId="38415"/>
    <cellStyle name="Output 2 5 3 4 10 4" xfId="38416"/>
    <cellStyle name="Output 2 5 3 4 10 5" xfId="38417"/>
    <cellStyle name="Output 2 5 3 4 11" xfId="38418"/>
    <cellStyle name="Output 2 5 3 4 11 2" xfId="38419"/>
    <cellStyle name="Output 2 5 3 4 11 3" xfId="38420"/>
    <cellStyle name="Output 2 5 3 4 11 4" xfId="38421"/>
    <cellStyle name="Output 2 5 3 4 11 5" xfId="38422"/>
    <cellStyle name="Output 2 5 3 4 12" xfId="38423"/>
    <cellStyle name="Output 2 5 3 4 12 2" xfId="38424"/>
    <cellStyle name="Output 2 5 3 4 12 3" xfId="38425"/>
    <cellStyle name="Output 2 5 3 4 12 4" xfId="38426"/>
    <cellStyle name="Output 2 5 3 4 12 5" xfId="38427"/>
    <cellStyle name="Output 2 5 3 4 13" xfId="38428"/>
    <cellStyle name="Output 2 5 3 4 13 2" xfId="38429"/>
    <cellStyle name="Output 2 5 3 4 13 3" xfId="38430"/>
    <cellStyle name="Output 2 5 3 4 13 4" xfId="38431"/>
    <cellStyle name="Output 2 5 3 4 13 5" xfId="38432"/>
    <cellStyle name="Output 2 5 3 4 14" xfId="38433"/>
    <cellStyle name="Output 2 5 3 4 14 2" xfId="38434"/>
    <cellStyle name="Output 2 5 3 4 14 3" xfId="38435"/>
    <cellStyle name="Output 2 5 3 4 14 4" xfId="38436"/>
    <cellStyle name="Output 2 5 3 4 14 5" xfId="38437"/>
    <cellStyle name="Output 2 5 3 4 15" xfId="38438"/>
    <cellStyle name="Output 2 5 3 4 15 2" xfId="38439"/>
    <cellStyle name="Output 2 5 3 4 15 3" xfId="38440"/>
    <cellStyle name="Output 2 5 3 4 15 4" xfId="38441"/>
    <cellStyle name="Output 2 5 3 4 15 5" xfId="38442"/>
    <cellStyle name="Output 2 5 3 4 16" xfId="38443"/>
    <cellStyle name="Output 2 5 3 4 16 2" xfId="38444"/>
    <cellStyle name="Output 2 5 3 4 16 3" xfId="38445"/>
    <cellStyle name="Output 2 5 3 4 16 4" xfId="38446"/>
    <cellStyle name="Output 2 5 3 4 16 5" xfId="38447"/>
    <cellStyle name="Output 2 5 3 4 17" xfId="38448"/>
    <cellStyle name="Output 2 5 3 4 17 2" xfId="38449"/>
    <cellStyle name="Output 2 5 3 4 17 3" xfId="38450"/>
    <cellStyle name="Output 2 5 3 4 17 4" xfId="38451"/>
    <cellStyle name="Output 2 5 3 4 17 5" xfId="38452"/>
    <cellStyle name="Output 2 5 3 4 18" xfId="38453"/>
    <cellStyle name="Output 2 5 3 4 18 2" xfId="38454"/>
    <cellStyle name="Output 2 5 3 4 18 3" xfId="38455"/>
    <cellStyle name="Output 2 5 3 4 18 4" xfId="38456"/>
    <cellStyle name="Output 2 5 3 4 18 5" xfId="38457"/>
    <cellStyle name="Output 2 5 3 4 19" xfId="38458"/>
    <cellStyle name="Output 2 5 3 4 2" xfId="38459"/>
    <cellStyle name="Output 2 5 3 4 2 2" xfId="38460"/>
    <cellStyle name="Output 2 5 3 4 2 2 2" xfId="38461"/>
    <cellStyle name="Output 2 5 3 4 2 2 3" xfId="38462"/>
    <cellStyle name="Output 2 5 3 4 2 2 4" xfId="38463"/>
    <cellStyle name="Output 2 5 3 4 2 2 5" xfId="38464"/>
    <cellStyle name="Output 2 5 3 4 2 2 6" xfId="38465"/>
    <cellStyle name="Output 2 5 3 4 2 2 7" xfId="38466"/>
    <cellStyle name="Output 2 5 3 4 2 3" xfId="38467"/>
    <cellStyle name="Output 2 5 3 4 2 4" xfId="38468"/>
    <cellStyle name="Output 2 5 3 4 2 5" xfId="38469"/>
    <cellStyle name="Output 2 5 3 4 3" xfId="38470"/>
    <cellStyle name="Output 2 5 3 4 3 2" xfId="38471"/>
    <cellStyle name="Output 2 5 3 4 3 2 2" xfId="38472"/>
    <cellStyle name="Output 2 5 3 4 3 2 3" xfId="38473"/>
    <cellStyle name="Output 2 5 3 4 3 2 4" xfId="38474"/>
    <cellStyle name="Output 2 5 3 4 3 2 5" xfId="38475"/>
    <cellStyle name="Output 2 5 3 4 3 2 6" xfId="38476"/>
    <cellStyle name="Output 2 5 3 4 3 2 7" xfId="38477"/>
    <cellStyle name="Output 2 5 3 4 3 3" xfId="38478"/>
    <cellStyle name="Output 2 5 3 4 3 4" xfId="38479"/>
    <cellStyle name="Output 2 5 3 4 3 5" xfId="38480"/>
    <cellStyle name="Output 2 5 3 4 4" xfId="38481"/>
    <cellStyle name="Output 2 5 3 4 4 2" xfId="38482"/>
    <cellStyle name="Output 2 5 3 4 4 2 2" xfId="38483"/>
    <cellStyle name="Output 2 5 3 4 4 2 3" xfId="38484"/>
    <cellStyle name="Output 2 5 3 4 4 2 4" xfId="38485"/>
    <cellStyle name="Output 2 5 3 4 4 2 5" xfId="38486"/>
    <cellStyle name="Output 2 5 3 4 4 2 6" xfId="38487"/>
    <cellStyle name="Output 2 5 3 4 4 2 7" xfId="38488"/>
    <cellStyle name="Output 2 5 3 4 4 3" xfId="38489"/>
    <cellStyle name="Output 2 5 3 4 4 4" xfId="38490"/>
    <cellStyle name="Output 2 5 3 4 4 5" xfId="38491"/>
    <cellStyle name="Output 2 5 3 4 5" xfId="38492"/>
    <cellStyle name="Output 2 5 3 4 5 2" xfId="38493"/>
    <cellStyle name="Output 2 5 3 4 5 3" xfId="38494"/>
    <cellStyle name="Output 2 5 3 4 5 4" xfId="38495"/>
    <cellStyle name="Output 2 5 3 4 5 5" xfId="38496"/>
    <cellStyle name="Output 2 5 3 4 5 6" xfId="38497"/>
    <cellStyle name="Output 2 5 3 4 5 7" xfId="38498"/>
    <cellStyle name="Output 2 5 3 4 5 8" xfId="38499"/>
    <cellStyle name="Output 2 5 3 4 6" xfId="38500"/>
    <cellStyle name="Output 2 5 3 4 6 2" xfId="38501"/>
    <cellStyle name="Output 2 5 3 4 6 3" xfId="38502"/>
    <cellStyle name="Output 2 5 3 4 6 4" xfId="38503"/>
    <cellStyle name="Output 2 5 3 4 6 5" xfId="38504"/>
    <cellStyle name="Output 2 5 3 4 6 6" xfId="38505"/>
    <cellStyle name="Output 2 5 3 4 6 7" xfId="38506"/>
    <cellStyle name="Output 2 5 3 4 7" xfId="38507"/>
    <cellStyle name="Output 2 5 3 4 7 2" xfId="38508"/>
    <cellStyle name="Output 2 5 3 4 7 3" xfId="38509"/>
    <cellStyle name="Output 2 5 3 4 7 4" xfId="38510"/>
    <cellStyle name="Output 2 5 3 4 7 5" xfId="38511"/>
    <cellStyle name="Output 2 5 3 4 8" xfId="38512"/>
    <cellStyle name="Output 2 5 3 4 8 2" xfId="38513"/>
    <cellStyle name="Output 2 5 3 4 8 3" xfId="38514"/>
    <cellStyle name="Output 2 5 3 4 8 4" xfId="38515"/>
    <cellStyle name="Output 2 5 3 4 8 5" xfId="38516"/>
    <cellStyle name="Output 2 5 3 4 9" xfId="38517"/>
    <cellStyle name="Output 2 5 3 4 9 2" xfId="38518"/>
    <cellStyle name="Output 2 5 3 4 9 3" xfId="38519"/>
    <cellStyle name="Output 2 5 3 4 9 4" xfId="38520"/>
    <cellStyle name="Output 2 5 3 4 9 5" xfId="38521"/>
    <cellStyle name="Output 2 5 3 5" xfId="38522"/>
    <cellStyle name="Output 2 5 3 5 10" xfId="38523"/>
    <cellStyle name="Output 2 5 3 5 2" xfId="38524"/>
    <cellStyle name="Output 2 5 3 5 2 2" xfId="38525"/>
    <cellStyle name="Output 2 5 3 5 2 2 2" xfId="38526"/>
    <cellStyle name="Output 2 5 3 5 2 2 3" xfId="38527"/>
    <cellStyle name="Output 2 5 3 5 2 2 4" xfId="38528"/>
    <cellStyle name="Output 2 5 3 5 2 2 5" xfId="38529"/>
    <cellStyle name="Output 2 5 3 5 2 2 6" xfId="38530"/>
    <cellStyle name="Output 2 5 3 5 2 2 7" xfId="38531"/>
    <cellStyle name="Output 2 5 3 5 2 3" xfId="38532"/>
    <cellStyle name="Output 2 5 3 5 2 4" xfId="38533"/>
    <cellStyle name="Output 2 5 3 5 3" xfId="38534"/>
    <cellStyle name="Output 2 5 3 5 3 2" xfId="38535"/>
    <cellStyle name="Output 2 5 3 5 3 2 2" xfId="38536"/>
    <cellStyle name="Output 2 5 3 5 3 2 3" xfId="38537"/>
    <cellStyle name="Output 2 5 3 5 3 2 4" xfId="38538"/>
    <cellStyle name="Output 2 5 3 5 3 2 5" xfId="38539"/>
    <cellStyle name="Output 2 5 3 5 3 2 6" xfId="38540"/>
    <cellStyle name="Output 2 5 3 5 3 2 7" xfId="38541"/>
    <cellStyle name="Output 2 5 3 5 3 3" xfId="38542"/>
    <cellStyle name="Output 2 5 3 5 3 4" xfId="38543"/>
    <cellStyle name="Output 2 5 3 5 4" xfId="38544"/>
    <cellStyle name="Output 2 5 3 5 4 2" xfId="38545"/>
    <cellStyle name="Output 2 5 3 5 4 2 2" xfId="38546"/>
    <cellStyle name="Output 2 5 3 5 4 2 3" xfId="38547"/>
    <cellStyle name="Output 2 5 3 5 4 2 4" xfId="38548"/>
    <cellStyle name="Output 2 5 3 5 4 2 5" xfId="38549"/>
    <cellStyle name="Output 2 5 3 5 4 2 6" xfId="38550"/>
    <cellStyle name="Output 2 5 3 5 4 2 7" xfId="38551"/>
    <cellStyle name="Output 2 5 3 5 4 3" xfId="38552"/>
    <cellStyle name="Output 2 5 3 5 4 4" xfId="38553"/>
    <cellStyle name="Output 2 5 3 5 5" xfId="38554"/>
    <cellStyle name="Output 2 5 3 5 5 2" xfId="38555"/>
    <cellStyle name="Output 2 5 3 5 5 3" xfId="38556"/>
    <cellStyle name="Output 2 5 3 5 5 4" xfId="38557"/>
    <cellStyle name="Output 2 5 3 5 5 5" xfId="38558"/>
    <cellStyle name="Output 2 5 3 5 5 6" xfId="38559"/>
    <cellStyle name="Output 2 5 3 5 5 7" xfId="38560"/>
    <cellStyle name="Output 2 5 3 5 5 8" xfId="38561"/>
    <cellStyle name="Output 2 5 3 5 6" xfId="38562"/>
    <cellStyle name="Output 2 5 3 5 6 2" xfId="38563"/>
    <cellStyle name="Output 2 5 3 5 6 3" xfId="38564"/>
    <cellStyle name="Output 2 5 3 5 6 4" xfId="38565"/>
    <cellStyle name="Output 2 5 3 5 6 5" xfId="38566"/>
    <cellStyle name="Output 2 5 3 5 6 6" xfId="38567"/>
    <cellStyle name="Output 2 5 3 5 6 7" xfId="38568"/>
    <cellStyle name="Output 2 5 3 5 7" xfId="38569"/>
    <cellStyle name="Output 2 5 3 5 8" xfId="38570"/>
    <cellStyle name="Output 2 5 3 5 9" xfId="38571"/>
    <cellStyle name="Output 2 5 3 6" xfId="38572"/>
    <cellStyle name="Output 2 5 3 6 2" xfId="38573"/>
    <cellStyle name="Output 2 5 3 6 2 2" xfId="38574"/>
    <cellStyle name="Output 2 5 3 6 2 3" xfId="38575"/>
    <cellStyle name="Output 2 5 3 6 2 4" xfId="38576"/>
    <cellStyle name="Output 2 5 3 6 2 5" xfId="38577"/>
    <cellStyle name="Output 2 5 3 6 2 6" xfId="38578"/>
    <cellStyle name="Output 2 5 3 6 2 7" xfId="38579"/>
    <cellStyle name="Output 2 5 3 6 3" xfId="38580"/>
    <cellStyle name="Output 2 5 3 6 4" xfId="38581"/>
    <cellStyle name="Output 2 5 3 6 5" xfId="38582"/>
    <cellStyle name="Output 2 5 3 7" xfId="38583"/>
    <cellStyle name="Output 2 5 3 7 2" xfId="38584"/>
    <cellStyle name="Output 2 5 3 7 2 2" xfId="38585"/>
    <cellStyle name="Output 2 5 3 7 2 3" xfId="38586"/>
    <cellStyle name="Output 2 5 3 7 2 4" xfId="38587"/>
    <cellStyle name="Output 2 5 3 7 2 5" xfId="38588"/>
    <cellStyle name="Output 2 5 3 7 2 6" xfId="38589"/>
    <cellStyle name="Output 2 5 3 7 2 7" xfId="38590"/>
    <cellStyle name="Output 2 5 3 7 3" xfId="38591"/>
    <cellStyle name="Output 2 5 3 7 4" xfId="38592"/>
    <cellStyle name="Output 2 5 3 7 5" xfId="38593"/>
    <cellStyle name="Output 2 5 3 8" xfId="38594"/>
    <cellStyle name="Output 2 5 3 8 2" xfId="38595"/>
    <cellStyle name="Output 2 5 3 8 2 2" xfId="38596"/>
    <cellStyle name="Output 2 5 3 8 2 3" xfId="38597"/>
    <cellStyle name="Output 2 5 3 8 2 4" xfId="38598"/>
    <cellStyle name="Output 2 5 3 8 2 5" xfId="38599"/>
    <cellStyle name="Output 2 5 3 8 2 6" xfId="38600"/>
    <cellStyle name="Output 2 5 3 8 2 7" xfId="38601"/>
    <cellStyle name="Output 2 5 3 8 3" xfId="38602"/>
    <cellStyle name="Output 2 5 3 8 4" xfId="38603"/>
    <cellStyle name="Output 2 5 3 8 5" xfId="38604"/>
    <cellStyle name="Output 2 5 3 9" xfId="38605"/>
    <cellStyle name="Output 2 5 3 9 2" xfId="38606"/>
    <cellStyle name="Output 2 5 3 9 2 2" xfId="38607"/>
    <cellStyle name="Output 2 5 3 9 2 3" xfId="38608"/>
    <cellStyle name="Output 2 5 3 9 2 4" xfId="38609"/>
    <cellStyle name="Output 2 5 3 9 2 5" xfId="38610"/>
    <cellStyle name="Output 2 5 3 9 2 6" xfId="38611"/>
    <cellStyle name="Output 2 5 3 9 2 7" xfId="38612"/>
    <cellStyle name="Output 2 5 3 9 3" xfId="38613"/>
    <cellStyle name="Output 2 5 3 9 4" xfId="38614"/>
    <cellStyle name="Output 2 5 3 9 5" xfId="38615"/>
    <cellStyle name="Output 2 5 4" xfId="38616"/>
    <cellStyle name="Output 2 5 4 10" xfId="38617"/>
    <cellStyle name="Output 2 5 4 10 2" xfId="38618"/>
    <cellStyle name="Output 2 5 4 10 3" xfId="38619"/>
    <cellStyle name="Output 2 5 4 10 4" xfId="38620"/>
    <cellStyle name="Output 2 5 4 10 5" xfId="38621"/>
    <cellStyle name="Output 2 5 4 11" xfId="38622"/>
    <cellStyle name="Output 2 5 4 11 2" xfId="38623"/>
    <cellStyle name="Output 2 5 4 11 3" xfId="38624"/>
    <cellStyle name="Output 2 5 4 11 4" xfId="38625"/>
    <cellStyle name="Output 2 5 4 11 5" xfId="38626"/>
    <cellStyle name="Output 2 5 4 12" xfId="38627"/>
    <cellStyle name="Output 2 5 4 12 2" xfId="38628"/>
    <cellStyle name="Output 2 5 4 12 3" xfId="38629"/>
    <cellStyle name="Output 2 5 4 12 4" xfId="38630"/>
    <cellStyle name="Output 2 5 4 12 5" xfId="38631"/>
    <cellStyle name="Output 2 5 4 13" xfId="38632"/>
    <cellStyle name="Output 2 5 4 13 2" xfId="38633"/>
    <cellStyle name="Output 2 5 4 13 3" xfId="38634"/>
    <cellStyle name="Output 2 5 4 13 4" xfId="38635"/>
    <cellStyle name="Output 2 5 4 13 5" xfId="38636"/>
    <cellStyle name="Output 2 5 4 14" xfId="38637"/>
    <cellStyle name="Output 2 5 4 14 2" xfId="38638"/>
    <cellStyle name="Output 2 5 4 14 3" xfId="38639"/>
    <cellStyle name="Output 2 5 4 14 4" xfId="38640"/>
    <cellStyle name="Output 2 5 4 14 5" xfId="38641"/>
    <cellStyle name="Output 2 5 4 15" xfId="38642"/>
    <cellStyle name="Output 2 5 4 15 2" xfId="38643"/>
    <cellStyle name="Output 2 5 4 15 3" xfId="38644"/>
    <cellStyle name="Output 2 5 4 15 4" xfId="38645"/>
    <cellStyle name="Output 2 5 4 15 5" xfId="38646"/>
    <cellStyle name="Output 2 5 4 16" xfId="38647"/>
    <cellStyle name="Output 2 5 4 16 2" xfId="38648"/>
    <cellStyle name="Output 2 5 4 16 3" xfId="38649"/>
    <cellStyle name="Output 2 5 4 16 4" xfId="38650"/>
    <cellStyle name="Output 2 5 4 16 5" xfId="38651"/>
    <cellStyle name="Output 2 5 4 17" xfId="38652"/>
    <cellStyle name="Output 2 5 4 17 2" xfId="38653"/>
    <cellStyle name="Output 2 5 4 17 3" xfId="38654"/>
    <cellStyle name="Output 2 5 4 17 4" xfId="38655"/>
    <cellStyle name="Output 2 5 4 17 5" xfId="38656"/>
    <cellStyle name="Output 2 5 4 18" xfId="38657"/>
    <cellStyle name="Output 2 5 4 18 2" xfId="38658"/>
    <cellStyle name="Output 2 5 4 18 3" xfId="38659"/>
    <cellStyle name="Output 2 5 4 18 4" xfId="38660"/>
    <cellStyle name="Output 2 5 4 18 5" xfId="38661"/>
    <cellStyle name="Output 2 5 4 19" xfId="38662"/>
    <cellStyle name="Output 2 5 4 2" xfId="38663"/>
    <cellStyle name="Output 2 5 4 2 10" xfId="38664"/>
    <cellStyle name="Output 2 5 4 2 10 2" xfId="38665"/>
    <cellStyle name="Output 2 5 4 2 10 3" xfId="38666"/>
    <cellStyle name="Output 2 5 4 2 10 4" xfId="38667"/>
    <cellStyle name="Output 2 5 4 2 10 5" xfId="38668"/>
    <cellStyle name="Output 2 5 4 2 11" xfId="38669"/>
    <cellStyle name="Output 2 5 4 2 11 2" xfId="38670"/>
    <cellStyle name="Output 2 5 4 2 11 3" xfId="38671"/>
    <cellStyle name="Output 2 5 4 2 11 4" xfId="38672"/>
    <cellStyle name="Output 2 5 4 2 11 5" xfId="38673"/>
    <cellStyle name="Output 2 5 4 2 12" xfId="38674"/>
    <cellStyle name="Output 2 5 4 2 12 2" xfId="38675"/>
    <cellStyle name="Output 2 5 4 2 12 3" xfId="38676"/>
    <cellStyle name="Output 2 5 4 2 12 4" xfId="38677"/>
    <cellStyle name="Output 2 5 4 2 12 5" xfId="38678"/>
    <cellStyle name="Output 2 5 4 2 13" xfId="38679"/>
    <cellStyle name="Output 2 5 4 2 13 2" xfId="38680"/>
    <cellStyle name="Output 2 5 4 2 13 3" xfId="38681"/>
    <cellStyle name="Output 2 5 4 2 13 4" xfId="38682"/>
    <cellStyle name="Output 2 5 4 2 13 5" xfId="38683"/>
    <cellStyle name="Output 2 5 4 2 14" xfId="38684"/>
    <cellStyle name="Output 2 5 4 2 14 2" xfId="38685"/>
    <cellStyle name="Output 2 5 4 2 14 3" xfId="38686"/>
    <cellStyle name="Output 2 5 4 2 14 4" xfId="38687"/>
    <cellStyle name="Output 2 5 4 2 14 5" xfId="38688"/>
    <cellStyle name="Output 2 5 4 2 15" xfId="38689"/>
    <cellStyle name="Output 2 5 4 2 15 2" xfId="38690"/>
    <cellStyle name="Output 2 5 4 2 15 3" xfId="38691"/>
    <cellStyle name="Output 2 5 4 2 15 4" xfId="38692"/>
    <cellStyle name="Output 2 5 4 2 15 5" xfId="38693"/>
    <cellStyle name="Output 2 5 4 2 16" xfId="38694"/>
    <cellStyle name="Output 2 5 4 2 16 2" xfId="38695"/>
    <cellStyle name="Output 2 5 4 2 16 3" xfId="38696"/>
    <cellStyle name="Output 2 5 4 2 16 4" xfId="38697"/>
    <cellStyle name="Output 2 5 4 2 16 5" xfId="38698"/>
    <cellStyle name="Output 2 5 4 2 17" xfId="38699"/>
    <cellStyle name="Output 2 5 4 2 17 2" xfId="38700"/>
    <cellStyle name="Output 2 5 4 2 17 3" xfId="38701"/>
    <cellStyle name="Output 2 5 4 2 17 4" xfId="38702"/>
    <cellStyle name="Output 2 5 4 2 17 5" xfId="38703"/>
    <cellStyle name="Output 2 5 4 2 18" xfId="38704"/>
    <cellStyle name="Output 2 5 4 2 18 2" xfId="38705"/>
    <cellStyle name="Output 2 5 4 2 18 3" xfId="38706"/>
    <cellStyle name="Output 2 5 4 2 18 4" xfId="38707"/>
    <cellStyle name="Output 2 5 4 2 18 5" xfId="38708"/>
    <cellStyle name="Output 2 5 4 2 19" xfId="38709"/>
    <cellStyle name="Output 2 5 4 2 2" xfId="38710"/>
    <cellStyle name="Output 2 5 4 2 2 2" xfId="38711"/>
    <cellStyle name="Output 2 5 4 2 2 2 2" xfId="38712"/>
    <cellStyle name="Output 2 5 4 2 2 2 3" xfId="38713"/>
    <cellStyle name="Output 2 5 4 2 2 2 4" xfId="38714"/>
    <cellStyle name="Output 2 5 4 2 2 2 5" xfId="38715"/>
    <cellStyle name="Output 2 5 4 2 2 2 6" xfId="38716"/>
    <cellStyle name="Output 2 5 4 2 2 2 7" xfId="38717"/>
    <cellStyle name="Output 2 5 4 2 2 3" xfId="38718"/>
    <cellStyle name="Output 2 5 4 2 2 4" xfId="38719"/>
    <cellStyle name="Output 2 5 4 2 2 5" xfId="38720"/>
    <cellStyle name="Output 2 5 4 2 3" xfId="38721"/>
    <cellStyle name="Output 2 5 4 2 3 2" xfId="38722"/>
    <cellStyle name="Output 2 5 4 2 3 2 2" xfId="38723"/>
    <cellStyle name="Output 2 5 4 2 3 2 3" xfId="38724"/>
    <cellStyle name="Output 2 5 4 2 3 2 4" xfId="38725"/>
    <cellStyle name="Output 2 5 4 2 3 2 5" xfId="38726"/>
    <cellStyle name="Output 2 5 4 2 3 2 6" xfId="38727"/>
    <cellStyle name="Output 2 5 4 2 3 2 7" xfId="38728"/>
    <cellStyle name="Output 2 5 4 2 3 3" xfId="38729"/>
    <cellStyle name="Output 2 5 4 2 3 4" xfId="38730"/>
    <cellStyle name="Output 2 5 4 2 3 5" xfId="38731"/>
    <cellStyle name="Output 2 5 4 2 4" xfId="38732"/>
    <cellStyle name="Output 2 5 4 2 4 2" xfId="38733"/>
    <cellStyle name="Output 2 5 4 2 4 2 2" xfId="38734"/>
    <cellStyle name="Output 2 5 4 2 4 2 3" xfId="38735"/>
    <cellStyle name="Output 2 5 4 2 4 2 4" xfId="38736"/>
    <cellStyle name="Output 2 5 4 2 4 2 5" xfId="38737"/>
    <cellStyle name="Output 2 5 4 2 4 2 6" xfId="38738"/>
    <cellStyle name="Output 2 5 4 2 4 2 7" xfId="38739"/>
    <cellStyle name="Output 2 5 4 2 4 3" xfId="38740"/>
    <cellStyle name="Output 2 5 4 2 4 4" xfId="38741"/>
    <cellStyle name="Output 2 5 4 2 4 5" xfId="38742"/>
    <cellStyle name="Output 2 5 4 2 5" xfId="38743"/>
    <cellStyle name="Output 2 5 4 2 5 2" xfId="38744"/>
    <cellStyle name="Output 2 5 4 2 5 3" xfId="38745"/>
    <cellStyle name="Output 2 5 4 2 5 4" xfId="38746"/>
    <cellStyle name="Output 2 5 4 2 5 5" xfId="38747"/>
    <cellStyle name="Output 2 5 4 2 5 6" xfId="38748"/>
    <cellStyle name="Output 2 5 4 2 5 7" xfId="38749"/>
    <cellStyle name="Output 2 5 4 2 5 8" xfId="38750"/>
    <cellStyle name="Output 2 5 4 2 6" xfId="38751"/>
    <cellStyle name="Output 2 5 4 2 6 2" xfId="38752"/>
    <cellStyle name="Output 2 5 4 2 6 3" xfId="38753"/>
    <cellStyle name="Output 2 5 4 2 6 4" xfId="38754"/>
    <cellStyle name="Output 2 5 4 2 6 5" xfId="38755"/>
    <cellStyle name="Output 2 5 4 2 6 6" xfId="38756"/>
    <cellStyle name="Output 2 5 4 2 6 7" xfId="38757"/>
    <cellStyle name="Output 2 5 4 2 7" xfId="38758"/>
    <cellStyle name="Output 2 5 4 2 7 2" xfId="38759"/>
    <cellStyle name="Output 2 5 4 2 7 3" xfId="38760"/>
    <cellStyle name="Output 2 5 4 2 7 4" xfId="38761"/>
    <cellStyle name="Output 2 5 4 2 7 5" xfId="38762"/>
    <cellStyle name="Output 2 5 4 2 8" xfId="38763"/>
    <cellStyle name="Output 2 5 4 2 8 2" xfId="38764"/>
    <cellStyle name="Output 2 5 4 2 8 3" xfId="38765"/>
    <cellStyle name="Output 2 5 4 2 8 4" xfId="38766"/>
    <cellStyle name="Output 2 5 4 2 8 5" xfId="38767"/>
    <cellStyle name="Output 2 5 4 2 9" xfId="38768"/>
    <cellStyle name="Output 2 5 4 2 9 2" xfId="38769"/>
    <cellStyle name="Output 2 5 4 2 9 3" xfId="38770"/>
    <cellStyle name="Output 2 5 4 2 9 4" xfId="38771"/>
    <cellStyle name="Output 2 5 4 2 9 5" xfId="38772"/>
    <cellStyle name="Output 2 5 4 3" xfId="38773"/>
    <cellStyle name="Output 2 5 4 3 10" xfId="38774"/>
    <cellStyle name="Output 2 5 4 3 2" xfId="38775"/>
    <cellStyle name="Output 2 5 4 3 2 2" xfId="38776"/>
    <cellStyle name="Output 2 5 4 3 2 2 2" xfId="38777"/>
    <cellStyle name="Output 2 5 4 3 2 2 3" xfId="38778"/>
    <cellStyle name="Output 2 5 4 3 2 2 4" xfId="38779"/>
    <cellStyle name="Output 2 5 4 3 2 2 5" xfId="38780"/>
    <cellStyle name="Output 2 5 4 3 2 2 6" xfId="38781"/>
    <cellStyle name="Output 2 5 4 3 2 2 7" xfId="38782"/>
    <cellStyle name="Output 2 5 4 3 2 3" xfId="38783"/>
    <cellStyle name="Output 2 5 4 3 2 4" xfId="38784"/>
    <cellStyle name="Output 2 5 4 3 3" xfId="38785"/>
    <cellStyle name="Output 2 5 4 3 3 2" xfId="38786"/>
    <cellStyle name="Output 2 5 4 3 3 2 2" xfId="38787"/>
    <cellStyle name="Output 2 5 4 3 3 2 3" xfId="38788"/>
    <cellStyle name="Output 2 5 4 3 3 2 4" xfId="38789"/>
    <cellStyle name="Output 2 5 4 3 3 2 5" xfId="38790"/>
    <cellStyle name="Output 2 5 4 3 3 2 6" xfId="38791"/>
    <cellStyle name="Output 2 5 4 3 3 2 7" xfId="38792"/>
    <cellStyle name="Output 2 5 4 3 3 3" xfId="38793"/>
    <cellStyle name="Output 2 5 4 3 3 4" xfId="38794"/>
    <cellStyle name="Output 2 5 4 3 4" xfId="38795"/>
    <cellStyle name="Output 2 5 4 3 4 2" xfId="38796"/>
    <cellStyle name="Output 2 5 4 3 4 2 2" xfId="38797"/>
    <cellStyle name="Output 2 5 4 3 4 2 3" xfId="38798"/>
    <cellStyle name="Output 2 5 4 3 4 2 4" xfId="38799"/>
    <cellStyle name="Output 2 5 4 3 4 2 5" xfId="38800"/>
    <cellStyle name="Output 2 5 4 3 4 2 6" xfId="38801"/>
    <cellStyle name="Output 2 5 4 3 4 2 7" xfId="38802"/>
    <cellStyle name="Output 2 5 4 3 4 3" xfId="38803"/>
    <cellStyle name="Output 2 5 4 3 4 4" xfId="38804"/>
    <cellStyle name="Output 2 5 4 3 5" xfId="38805"/>
    <cellStyle name="Output 2 5 4 3 5 2" xfId="38806"/>
    <cellStyle name="Output 2 5 4 3 5 3" xfId="38807"/>
    <cellStyle name="Output 2 5 4 3 5 4" xfId="38808"/>
    <cellStyle name="Output 2 5 4 3 5 5" xfId="38809"/>
    <cellStyle name="Output 2 5 4 3 5 6" xfId="38810"/>
    <cellStyle name="Output 2 5 4 3 5 7" xfId="38811"/>
    <cellStyle name="Output 2 5 4 3 5 8" xfId="38812"/>
    <cellStyle name="Output 2 5 4 3 6" xfId="38813"/>
    <cellStyle name="Output 2 5 4 3 6 2" xfId="38814"/>
    <cellStyle name="Output 2 5 4 3 6 3" xfId="38815"/>
    <cellStyle name="Output 2 5 4 3 6 4" xfId="38816"/>
    <cellStyle name="Output 2 5 4 3 6 5" xfId="38817"/>
    <cellStyle name="Output 2 5 4 3 6 6" xfId="38818"/>
    <cellStyle name="Output 2 5 4 3 6 7" xfId="38819"/>
    <cellStyle name="Output 2 5 4 3 7" xfId="38820"/>
    <cellStyle name="Output 2 5 4 3 8" xfId="38821"/>
    <cellStyle name="Output 2 5 4 3 9" xfId="38822"/>
    <cellStyle name="Output 2 5 4 4" xfId="38823"/>
    <cellStyle name="Output 2 5 4 4 2" xfId="38824"/>
    <cellStyle name="Output 2 5 4 4 2 2" xfId="38825"/>
    <cellStyle name="Output 2 5 4 4 2 3" xfId="38826"/>
    <cellStyle name="Output 2 5 4 4 2 4" xfId="38827"/>
    <cellStyle name="Output 2 5 4 4 2 5" xfId="38828"/>
    <cellStyle name="Output 2 5 4 4 2 6" xfId="38829"/>
    <cellStyle name="Output 2 5 4 4 2 7" xfId="38830"/>
    <cellStyle name="Output 2 5 4 4 3" xfId="38831"/>
    <cellStyle name="Output 2 5 4 4 4" xfId="38832"/>
    <cellStyle name="Output 2 5 4 4 5" xfId="38833"/>
    <cellStyle name="Output 2 5 4 5" xfId="38834"/>
    <cellStyle name="Output 2 5 4 5 2" xfId="38835"/>
    <cellStyle name="Output 2 5 4 5 2 2" xfId="38836"/>
    <cellStyle name="Output 2 5 4 5 2 3" xfId="38837"/>
    <cellStyle name="Output 2 5 4 5 2 4" xfId="38838"/>
    <cellStyle name="Output 2 5 4 5 2 5" xfId="38839"/>
    <cellStyle name="Output 2 5 4 5 2 6" xfId="38840"/>
    <cellStyle name="Output 2 5 4 5 2 7" xfId="38841"/>
    <cellStyle name="Output 2 5 4 5 3" xfId="38842"/>
    <cellStyle name="Output 2 5 4 5 4" xfId="38843"/>
    <cellStyle name="Output 2 5 4 5 5" xfId="38844"/>
    <cellStyle name="Output 2 5 4 6" xfId="38845"/>
    <cellStyle name="Output 2 5 4 6 2" xfId="38846"/>
    <cellStyle name="Output 2 5 4 6 2 2" xfId="38847"/>
    <cellStyle name="Output 2 5 4 6 2 3" xfId="38848"/>
    <cellStyle name="Output 2 5 4 6 2 4" xfId="38849"/>
    <cellStyle name="Output 2 5 4 6 2 5" xfId="38850"/>
    <cellStyle name="Output 2 5 4 6 2 6" xfId="38851"/>
    <cellStyle name="Output 2 5 4 6 2 7" xfId="38852"/>
    <cellStyle name="Output 2 5 4 6 3" xfId="38853"/>
    <cellStyle name="Output 2 5 4 6 4" xfId="38854"/>
    <cellStyle name="Output 2 5 4 6 5" xfId="38855"/>
    <cellStyle name="Output 2 5 4 7" xfId="38856"/>
    <cellStyle name="Output 2 5 4 7 2" xfId="38857"/>
    <cellStyle name="Output 2 5 4 7 2 2" xfId="38858"/>
    <cellStyle name="Output 2 5 4 7 2 3" xfId="38859"/>
    <cellStyle name="Output 2 5 4 7 2 4" xfId="38860"/>
    <cellStyle name="Output 2 5 4 7 2 5" xfId="38861"/>
    <cellStyle name="Output 2 5 4 7 2 6" xfId="38862"/>
    <cellStyle name="Output 2 5 4 7 2 7" xfId="38863"/>
    <cellStyle name="Output 2 5 4 7 3" xfId="38864"/>
    <cellStyle name="Output 2 5 4 7 4" xfId="38865"/>
    <cellStyle name="Output 2 5 4 7 5" xfId="38866"/>
    <cellStyle name="Output 2 5 4 8" xfId="38867"/>
    <cellStyle name="Output 2 5 4 8 2" xfId="38868"/>
    <cellStyle name="Output 2 5 4 8 3" xfId="38869"/>
    <cellStyle name="Output 2 5 4 8 4" xfId="38870"/>
    <cellStyle name="Output 2 5 4 8 5" xfId="38871"/>
    <cellStyle name="Output 2 5 4 8 6" xfId="38872"/>
    <cellStyle name="Output 2 5 4 8 7" xfId="38873"/>
    <cellStyle name="Output 2 5 4 8 8" xfId="38874"/>
    <cellStyle name="Output 2 5 4 9" xfId="38875"/>
    <cellStyle name="Output 2 5 4 9 2" xfId="38876"/>
    <cellStyle name="Output 2 5 4 9 3" xfId="38877"/>
    <cellStyle name="Output 2 5 4 9 4" xfId="38878"/>
    <cellStyle name="Output 2 5 4 9 5" xfId="38879"/>
    <cellStyle name="Output 2 5 4 9 6" xfId="38880"/>
    <cellStyle name="Output 2 5 4 9 7" xfId="38881"/>
    <cellStyle name="Output 2 5 5" xfId="38882"/>
    <cellStyle name="Output 2 5 5 10" xfId="38883"/>
    <cellStyle name="Output 2 5 5 10 2" xfId="38884"/>
    <cellStyle name="Output 2 5 5 10 3" xfId="38885"/>
    <cellStyle name="Output 2 5 5 10 4" xfId="38886"/>
    <cellStyle name="Output 2 5 5 10 5" xfId="38887"/>
    <cellStyle name="Output 2 5 5 11" xfId="38888"/>
    <cellStyle name="Output 2 5 5 11 2" xfId="38889"/>
    <cellStyle name="Output 2 5 5 11 3" xfId="38890"/>
    <cellStyle name="Output 2 5 5 11 4" xfId="38891"/>
    <cellStyle name="Output 2 5 5 11 5" xfId="38892"/>
    <cellStyle name="Output 2 5 5 12" xfId="38893"/>
    <cellStyle name="Output 2 5 5 12 2" xfId="38894"/>
    <cellStyle name="Output 2 5 5 12 3" xfId="38895"/>
    <cellStyle name="Output 2 5 5 12 4" xfId="38896"/>
    <cellStyle name="Output 2 5 5 12 5" xfId="38897"/>
    <cellStyle name="Output 2 5 5 13" xfId="38898"/>
    <cellStyle name="Output 2 5 5 13 2" xfId="38899"/>
    <cellStyle name="Output 2 5 5 13 3" xfId="38900"/>
    <cellStyle name="Output 2 5 5 13 4" xfId="38901"/>
    <cellStyle name="Output 2 5 5 13 5" xfId="38902"/>
    <cellStyle name="Output 2 5 5 14" xfId="38903"/>
    <cellStyle name="Output 2 5 5 14 2" xfId="38904"/>
    <cellStyle name="Output 2 5 5 14 3" xfId="38905"/>
    <cellStyle name="Output 2 5 5 14 4" xfId="38906"/>
    <cellStyle name="Output 2 5 5 14 5" xfId="38907"/>
    <cellStyle name="Output 2 5 5 15" xfId="38908"/>
    <cellStyle name="Output 2 5 5 15 2" xfId="38909"/>
    <cellStyle name="Output 2 5 5 15 3" xfId="38910"/>
    <cellStyle name="Output 2 5 5 15 4" xfId="38911"/>
    <cellStyle name="Output 2 5 5 15 5" xfId="38912"/>
    <cellStyle name="Output 2 5 5 16" xfId="38913"/>
    <cellStyle name="Output 2 5 5 16 2" xfId="38914"/>
    <cellStyle name="Output 2 5 5 16 3" xfId="38915"/>
    <cellStyle name="Output 2 5 5 16 4" xfId="38916"/>
    <cellStyle name="Output 2 5 5 16 5" xfId="38917"/>
    <cellStyle name="Output 2 5 5 17" xfId="38918"/>
    <cellStyle name="Output 2 5 5 17 2" xfId="38919"/>
    <cellStyle name="Output 2 5 5 17 3" xfId="38920"/>
    <cellStyle name="Output 2 5 5 17 4" xfId="38921"/>
    <cellStyle name="Output 2 5 5 17 5" xfId="38922"/>
    <cellStyle name="Output 2 5 5 18" xfId="38923"/>
    <cellStyle name="Output 2 5 5 18 2" xfId="38924"/>
    <cellStyle name="Output 2 5 5 18 3" xfId="38925"/>
    <cellStyle name="Output 2 5 5 18 4" xfId="38926"/>
    <cellStyle name="Output 2 5 5 18 5" xfId="38927"/>
    <cellStyle name="Output 2 5 5 19" xfId="38928"/>
    <cellStyle name="Output 2 5 5 2" xfId="38929"/>
    <cellStyle name="Output 2 5 5 2 10" xfId="38930"/>
    <cellStyle name="Output 2 5 5 2 10 2" xfId="38931"/>
    <cellStyle name="Output 2 5 5 2 10 3" xfId="38932"/>
    <cellStyle name="Output 2 5 5 2 10 4" xfId="38933"/>
    <cellStyle name="Output 2 5 5 2 10 5" xfId="38934"/>
    <cellStyle name="Output 2 5 5 2 11" xfId="38935"/>
    <cellStyle name="Output 2 5 5 2 11 2" xfId="38936"/>
    <cellStyle name="Output 2 5 5 2 11 3" xfId="38937"/>
    <cellStyle name="Output 2 5 5 2 11 4" xfId="38938"/>
    <cellStyle name="Output 2 5 5 2 11 5" xfId="38939"/>
    <cellStyle name="Output 2 5 5 2 12" xfId="38940"/>
    <cellStyle name="Output 2 5 5 2 12 2" xfId="38941"/>
    <cellStyle name="Output 2 5 5 2 12 3" xfId="38942"/>
    <cellStyle name="Output 2 5 5 2 12 4" xfId="38943"/>
    <cellStyle name="Output 2 5 5 2 12 5" xfId="38944"/>
    <cellStyle name="Output 2 5 5 2 13" xfId="38945"/>
    <cellStyle name="Output 2 5 5 2 13 2" xfId="38946"/>
    <cellStyle name="Output 2 5 5 2 13 3" xfId="38947"/>
    <cellStyle name="Output 2 5 5 2 13 4" xfId="38948"/>
    <cellStyle name="Output 2 5 5 2 13 5" xfId="38949"/>
    <cellStyle name="Output 2 5 5 2 14" xfId="38950"/>
    <cellStyle name="Output 2 5 5 2 14 2" xfId="38951"/>
    <cellStyle name="Output 2 5 5 2 14 3" xfId="38952"/>
    <cellStyle name="Output 2 5 5 2 14 4" xfId="38953"/>
    <cellStyle name="Output 2 5 5 2 14 5" xfId="38954"/>
    <cellStyle name="Output 2 5 5 2 15" xfId="38955"/>
    <cellStyle name="Output 2 5 5 2 15 2" xfId="38956"/>
    <cellStyle name="Output 2 5 5 2 15 3" xfId="38957"/>
    <cellStyle name="Output 2 5 5 2 15 4" xfId="38958"/>
    <cellStyle name="Output 2 5 5 2 15 5" xfId="38959"/>
    <cellStyle name="Output 2 5 5 2 16" xfId="38960"/>
    <cellStyle name="Output 2 5 5 2 16 2" xfId="38961"/>
    <cellStyle name="Output 2 5 5 2 16 3" xfId="38962"/>
    <cellStyle name="Output 2 5 5 2 16 4" xfId="38963"/>
    <cellStyle name="Output 2 5 5 2 16 5" xfId="38964"/>
    <cellStyle name="Output 2 5 5 2 17" xfId="38965"/>
    <cellStyle name="Output 2 5 5 2 17 2" xfId="38966"/>
    <cellStyle name="Output 2 5 5 2 17 3" xfId="38967"/>
    <cellStyle name="Output 2 5 5 2 17 4" xfId="38968"/>
    <cellStyle name="Output 2 5 5 2 17 5" xfId="38969"/>
    <cellStyle name="Output 2 5 5 2 18" xfId="38970"/>
    <cellStyle name="Output 2 5 5 2 18 2" xfId="38971"/>
    <cellStyle name="Output 2 5 5 2 18 3" xfId="38972"/>
    <cellStyle name="Output 2 5 5 2 18 4" xfId="38973"/>
    <cellStyle name="Output 2 5 5 2 18 5" xfId="38974"/>
    <cellStyle name="Output 2 5 5 2 19" xfId="38975"/>
    <cellStyle name="Output 2 5 5 2 2" xfId="38976"/>
    <cellStyle name="Output 2 5 5 2 2 2" xfId="38977"/>
    <cellStyle name="Output 2 5 5 2 2 2 2" xfId="38978"/>
    <cellStyle name="Output 2 5 5 2 2 2 3" xfId="38979"/>
    <cellStyle name="Output 2 5 5 2 2 2 4" xfId="38980"/>
    <cellStyle name="Output 2 5 5 2 2 2 5" xfId="38981"/>
    <cellStyle name="Output 2 5 5 2 2 2 6" xfId="38982"/>
    <cellStyle name="Output 2 5 5 2 2 2 7" xfId="38983"/>
    <cellStyle name="Output 2 5 5 2 2 3" xfId="38984"/>
    <cellStyle name="Output 2 5 5 2 2 4" xfId="38985"/>
    <cellStyle name="Output 2 5 5 2 2 5" xfId="38986"/>
    <cellStyle name="Output 2 5 5 2 3" xfId="38987"/>
    <cellStyle name="Output 2 5 5 2 3 2" xfId="38988"/>
    <cellStyle name="Output 2 5 5 2 3 2 2" xfId="38989"/>
    <cellStyle name="Output 2 5 5 2 3 2 3" xfId="38990"/>
    <cellStyle name="Output 2 5 5 2 3 2 4" xfId="38991"/>
    <cellStyle name="Output 2 5 5 2 3 2 5" xfId="38992"/>
    <cellStyle name="Output 2 5 5 2 3 2 6" xfId="38993"/>
    <cellStyle name="Output 2 5 5 2 3 2 7" xfId="38994"/>
    <cellStyle name="Output 2 5 5 2 3 3" xfId="38995"/>
    <cellStyle name="Output 2 5 5 2 3 4" xfId="38996"/>
    <cellStyle name="Output 2 5 5 2 3 5" xfId="38997"/>
    <cellStyle name="Output 2 5 5 2 4" xfId="38998"/>
    <cellStyle name="Output 2 5 5 2 4 2" xfId="38999"/>
    <cellStyle name="Output 2 5 5 2 4 2 2" xfId="39000"/>
    <cellStyle name="Output 2 5 5 2 4 2 3" xfId="39001"/>
    <cellStyle name="Output 2 5 5 2 4 2 4" xfId="39002"/>
    <cellStyle name="Output 2 5 5 2 4 2 5" xfId="39003"/>
    <cellStyle name="Output 2 5 5 2 4 2 6" xfId="39004"/>
    <cellStyle name="Output 2 5 5 2 4 2 7" xfId="39005"/>
    <cellStyle name="Output 2 5 5 2 4 3" xfId="39006"/>
    <cellStyle name="Output 2 5 5 2 4 4" xfId="39007"/>
    <cellStyle name="Output 2 5 5 2 4 5" xfId="39008"/>
    <cellStyle name="Output 2 5 5 2 5" xfId="39009"/>
    <cellStyle name="Output 2 5 5 2 5 2" xfId="39010"/>
    <cellStyle name="Output 2 5 5 2 5 3" xfId="39011"/>
    <cellStyle name="Output 2 5 5 2 5 4" xfId="39012"/>
    <cellStyle name="Output 2 5 5 2 5 5" xfId="39013"/>
    <cellStyle name="Output 2 5 5 2 5 6" xfId="39014"/>
    <cellStyle name="Output 2 5 5 2 5 7" xfId="39015"/>
    <cellStyle name="Output 2 5 5 2 5 8" xfId="39016"/>
    <cellStyle name="Output 2 5 5 2 6" xfId="39017"/>
    <cellStyle name="Output 2 5 5 2 6 2" xfId="39018"/>
    <cellStyle name="Output 2 5 5 2 6 3" xfId="39019"/>
    <cellStyle name="Output 2 5 5 2 6 4" xfId="39020"/>
    <cellStyle name="Output 2 5 5 2 6 5" xfId="39021"/>
    <cellStyle name="Output 2 5 5 2 6 6" xfId="39022"/>
    <cellStyle name="Output 2 5 5 2 6 7" xfId="39023"/>
    <cellStyle name="Output 2 5 5 2 7" xfId="39024"/>
    <cellStyle name="Output 2 5 5 2 7 2" xfId="39025"/>
    <cellStyle name="Output 2 5 5 2 7 3" xfId="39026"/>
    <cellStyle name="Output 2 5 5 2 7 4" xfId="39027"/>
    <cellStyle name="Output 2 5 5 2 7 5" xfId="39028"/>
    <cellStyle name="Output 2 5 5 2 8" xfId="39029"/>
    <cellStyle name="Output 2 5 5 2 8 2" xfId="39030"/>
    <cellStyle name="Output 2 5 5 2 8 3" xfId="39031"/>
    <cellStyle name="Output 2 5 5 2 8 4" xfId="39032"/>
    <cellStyle name="Output 2 5 5 2 8 5" xfId="39033"/>
    <cellStyle name="Output 2 5 5 2 9" xfId="39034"/>
    <cellStyle name="Output 2 5 5 2 9 2" xfId="39035"/>
    <cellStyle name="Output 2 5 5 2 9 3" xfId="39036"/>
    <cellStyle name="Output 2 5 5 2 9 4" xfId="39037"/>
    <cellStyle name="Output 2 5 5 2 9 5" xfId="39038"/>
    <cellStyle name="Output 2 5 5 3" xfId="39039"/>
    <cellStyle name="Output 2 5 5 3 10" xfId="39040"/>
    <cellStyle name="Output 2 5 5 3 2" xfId="39041"/>
    <cellStyle name="Output 2 5 5 3 2 2" xfId="39042"/>
    <cellStyle name="Output 2 5 5 3 2 2 2" xfId="39043"/>
    <cellStyle name="Output 2 5 5 3 2 2 3" xfId="39044"/>
    <cellStyle name="Output 2 5 5 3 2 2 4" xfId="39045"/>
    <cellStyle name="Output 2 5 5 3 2 2 5" xfId="39046"/>
    <cellStyle name="Output 2 5 5 3 2 2 6" xfId="39047"/>
    <cellStyle name="Output 2 5 5 3 2 2 7" xfId="39048"/>
    <cellStyle name="Output 2 5 5 3 2 3" xfId="39049"/>
    <cellStyle name="Output 2 5 5 3 2 4" xfId="39050"/>
    <cellStyle name="Output 2 5 5 3 3" xfId="39051"/>
    <cellStyle name="Output 2 5 5 3 3 2" xfId="39052"/>
    <cellStyle name="Output 2 5 5 3 3 2 2" xfId="39053"/>
    <cellStyle name="Output 2 5 5 3 3 2 3" xfId="39054"/>
    <cellStyle name="Output 2 5 5 3 3 2 4" xfId="39055"/>
    <cellStyle name="Output 2 5 5 3 3 2 5" xfId="39056"/>
    <cellStyle name="Output 2 5 5 3 3 2 6" xfId="39057"/>
    <cellStyle name="Output 2 5 5 3 3 2 7" xfId="39058"/>
    <cellStyle name="Output 2 5 5 3 3 3" xfId="39059"/>
    <cellStyle name="Output 2 5 5 3 3 4" xfId="39060"/>
    <cellStyle name="Output 2 5 5 3 4" xfId="39061"/>
    <cellStyle name="Output 2 5 5 3 4 2" xfId="39062"/>
    <cellStyle name="Output 2 5 5 3 4 2 2" xfId="39063"/>
    <cellStyle name="Output 2 5 5 3 4 2 3" xfId="39064"/>
    <cellStyle name="Output 2 5 5 3 4 2 4" xfId="39065"/>
    <cellStyle name="Output 2 5 5 3 4 2 5" xfId="39066"/>
    <cellStyle name="Output 2 5 5 3 4 2 6" xfId="39067"/>
    <cellStyle name="Output 2 5 5 3 4 2 7" xfId="39068"/>
    <cellStyle name="Output 2 5 5 3 4 3" xfId="39069"/>
    <cellStyle name="Output 2 5 5 3 4 4" xfId="39070"/>
    <cellStyle name="Output 2 5 5 3 5" xfId="39071"/>
    <cellStyle name="Output 2 5 5 3 5 2" xfId="39072"/>
    <cellStyle name="Output 2 5 5 3 5 3" xfId="39073"/>
    <cellStyle name="Output 2 5 5 3 5 4" xfId="39074"/>
    <cellStyle name="Output 2 5 5 3 5 5" xfId="39075"/>
    <cellStyle name="Output 2 5 5 3 5 6" xfId="39076"/>
    <cellStyle name="Output 2 5 5 3 5 7" xfId="39077"/>
    <cellStyle name="Output 2 5 5 3 5 8" xfId="39078"/>
    <cellStyle name="Output 2 5 5 3 6" xfId="39079"/>
    <cellStyle name="Output 2 5 5 3 6 2" xfId="39080"/>
    <cellStyle name="Output 2 5 5 3 6 3" xfId="39081"/>
    <cellStyle name="Output 2 5 5 3 6 4" xfId="39082"/>
    <cellStyle name="Output 2 5 5 3 6 5" xfId="39083"/>
    <cellStyle name="Output 2 5 5 3 6 6" xfId="39084"/>
    <cellStyle name="Output 2 5 5 3 6 7" xfId="39085"/>
    <cellStyle name="Output 2 5 5 3 7" xfId="39086"/>
    <cellStyle name="Output 2 5 5 3 8" xfId="39087"/>
    <cellStyle name="Output 2 5 5 3 9" xfId="39088"/>
    <cellStyle name="Output 2 5 5 4" xfId="39089"/>
    <cellStyle name="Output 2 5 5 4 2" xfId="39090"/>
    <cellStyle name="Output 2 5 5 4 2 2" xfId="39091"/>
    <cellStyle name="Output 2 5 5 4 2 3" xfId="39092"/>
    <cellStyle name="Output 2 5 5 4 2 4" xfId="39093"/>
    <cellStyle name="Output 2 5 5 4 2 5" xfId="39094"/>
    <cellStyle name="Output 2 5 5 4 2 6" xfId="39095"/>
    <cellStyle name="Output 2 5 5 4 2 7" xfId="39096"/>
    <cellStyle name="Output 2 5 5 4 3" xfId="39097"/>
    <cellStyle name="Output 2 5 5 4 4" xfId="39098"/>
    <cellStyle name="Output 2 5 5 4 5" xfId="39099"/>
    <cellStyle name="Output 2 5 5 5" xfId="39100"/>
    <cellStyle name="Output 2 5 5 5 2" xfId="39101"/>
    <cellStyle name="Output 2 5 5 5 2 2" xfId="39102"/>
    <cellStyle name="Output 2 5 5 5 2 3" xfId="39103"/>
    <cellStyle name="Output 2 5 5 5 2 4" xfId="39104"/>
    <cellStyle name="Output 2 5 5 5 2 5" xfId="39105"/>
    <cellStyle name="Output 2 5 5 5 2 6" xfId="39106"/>
    <cellStyle name="Output 2 5 5 5 2 7" xfId="39107"/>
    <cellStyle name="Output 2 5 5 5 3" xfId="39108"/>
    <cellStyle name="Output 2 5 5 5 4" xfId="39109"/>
    <cellStyle name="Output 2 5 5 5 5" xfId="39110"/>
    <cellStyle name="Output 2 5 5 6" xfId="39111"/>
    <cellStyle name="Output 2 5 5 6 2" xfId="39112"/>
    <cellStyle name="Output 2 5 5 6 2 2" xfId="39113"/>
    <cellStyle name="Output 2 5 5 6 2 3" xfId="39114"/>
    <cellStyle name="Output 2 5 5 6 2 4" xfId="39115"/>
    <cellStyle name="Output 2 5 5 6 2 5" xfId="39116"/>
    <cellStyle name="Output 2 5 5 6 2 6" xfId="39117"/>
    <cellStyle name="Output 2 5 5 6 2 7" xfId="39118"/>
    <cellStyle name="Output 2 5 5 6 3" xfId="39119"/>
    <cellStyle name="Output 2 5 5 6 4" xfId="39120"/>
    <cellStyle name="Output 2 5 5 6 5" xfId="39121"/>
    <cellStyle name="Output 2 5 5 7" xfId="39122"/>
    <cellStyle name="Output 2 5 5 7 2" xfId="39123"/>
    <cellStyle name="Output 2 5 5 7 2 2" xfId="39124"/>
    <cellStyle name="Output 2 5 5 7 2 3" xfId="39125"/>
    <cellStyle name="Output 2 5 5 7 2 4" xfId="39126"/>
    <cellStyle name="Output 2 5 5 7 2 5" xfId="39127"/>
    <cellStyle name="Output 2 5 5 7 2 6" xfId="39128"/>
    <cellStyle name="Output 2 5 5 7 2 7" xfId="39129"/>
    <cellStyle name="Output 2 5 5 7 3" xfId="39130"/>
    <cellStyle name="Output 2 5 5 7 4" xfId="39131"/>
    <cellStyle name="Output 2 5 5 7 5" xfId="39132"/>
    <cellStyle name="Output 2 5 5 8" xfId="39133"/>
    <cellStyle name="Output 2 5 5 8 2" xfId="39134"/>
    <cellStyle name="Output 2 5 5 8 3" xfId="39135"/>
    <cellStyle name="Output 2 5 5 8 4" xfId="39136"/>
    <cellStyle name="Output 2 5 5 8 5" xfId="39137"/>
    <cellStyle name="Output 2 5 5 8 6" xfId="39138"/>
    <cellStyle name="Output 2 5 5 8 7" xfId="39139"/>
    <cellStyle name="Output 2 5 5 8 8" xfId="39140"/>
    <cellStyle name="Output 2 5 5 9" xfId="39141"/>
    <cellStyle name="Output 2 5 5 9 2" xfId="39142"/>
    <cellStyle name="Output 2 5 5 9 3" xfId="39143"/>
    <cellStyle name="Output 2 5 5 9 4" xfId="39144"/>
    <cellStyle name="Output 2 5 5 9 5" xfId="39145"/>
    <cellStyle name="Output 2 5 5 9 6" xfId="39146"/>
    <cellStyle name="Output 2 5 5 9 7" xfId="39147"/>
    <cellStyle name="Output 2 5 6" xfId="39148"/>
    <cellStyle name="Output 2 5 6 10" xfId="39149"/>
    <cellStyle name="Output 2 5 6 10 2" xfId="39150"/>
    <cellStyle name="Output 2 5 6 10 3" xfId="39151"/>
    <cellStyle name="Output 2 5 6 10 4" xfId="39152"/>
    <cellStyle name="Output 2 5 6 10 5" xfId="39153"/>
    <cellStyle name="Output 2 5 6 11" xfId="39154"/>
    <cellStyle name="Output 2 5 6 11 2" xfId="39155"/>
    <cellStyle name="Output 2 5 6 11 3" xfId="39156"/>
    <cellStyle name="Output 2 5 6 11 4" xfId="39157"/>
    <cellStyle name="Output 2 5 6 11 5" xfId="39158"/>
    <cellStyle name="Output 2 5 6 12" xfId="39159"/>
    <cellStyle name="Output 2 5 6 12 2" xfId="39160"/>
    <cellStyle name="Output 2 5 6 12 3" xfId="39161"/>
    <cellStyle name="Output 2 5 6 12 4" xfId="39162"/>
    <cellStyle name="Output 2 5 6 12 5" xfId="39163"/>
    <cellStyle name="Output 2 5 6 13" xfId="39164"/>
    <cellStyle name="Output 2 5 6 13 2" xfId="39165"/>
    <cellStyle name="Output 2 5 6 13 3" xfId="39166"/>
    <cellStyle name="Output 2 5 6 13 4" xfId="39167"/>
    <cellStyle name="Output 2 5 6 13 5" xfId="39168"/>
    <cellStyle name="Output 2 5 6 14" xfId="39169"/>
    <cellStyle name="Output 2 5 6 14 2" xfId="39170"/>
    <cellStyle name="Output 2 5 6 14 3" xfId="39171"/>
    <cellStyle name="Output 2 5 6 14 4" xfId="39172"/>
    <cellStyle name="Output 2 5 6 14 5" xfId="39173"/>
    <cellStyle name="Output 2 5 6 15" xfId="39174"/>
    <cellStyle name="Output 2 5 6 15 2" xfId="39175"/>
    <cellStyle name="Output 2 5 6 15 3" xfId="39176"/>
    <cellStyle name="Output 2 5 6 15 4" xfId="39177"/>
    <cellStyle name="Output 2 5 6 15 5" xfId="39178"/>
    <cellStyle name="Output 2 5 6 16" xfId="39179"/>
    <cellStyle name="Output 2 5 6 16 2" xfId="39180"/>
    <cellStyle name="Output 2 5 6 16 3" xfId="39181"/>
    <cellStyle name="Output 2 5 6 16 4" xfId="39182"/>
    <cellStyle name="Output 2 5 6 16 5" xfId="39183"/>
    <cellStyle name="Output 2 5 6 17" xfId="39184"/>
    <cellStyle name="Output 2 5 6 17 2" xfId="39185"/>
    <cellStyle name="Output 2 5 6 17 3" xfId="39186"/>
    <cellStyle name="Output 2 5 6 17 4" xfId="39187"/>
    <cellStyle name="Output 2 5 6 17 5" xfId="39188"/>
    <cellStyle name="Output 2 5 6 18" xfId="39189"/>
    <cellStyle name="Output 2 5 6 18 2" xfId="39190"/>
    <cellStyle name="Output 2 5 6 18 3" xfId="39191"/>
    <cellStyle name="Output 2 5 6 18 4" xfId="39192"/>
    <cellStyle name="Output 2 5 6 18 5" xfId="39193"/>
    <cellStyle name="Output 2 5 6 19" xfId="39194"/>
    <cellStyle name="Output 2 5 6 2" xfId="39195"/>
    <cellStyle name="Output 2 5 6 2 2" xfId="39196"/>
    <cellStyle name="Output 2 5 6 2 2 2" xfId="39197"/>
    <cellStyle name="Output 2 5 6 2 2 3" xfId="39198"/>
    <cellStyle name="Output 2 5 6 2 2 4" xfId="39199"/>
    <cellStyle name="Output 2 5 6 2 2 5" xfId="39200"/>
    <cellStyle name="Output 2 5 6 2 2 6" xfId="39201"/>
    <cellStyle name="Output 2 5 6 2 2 7" xfId="39202"/>
    <cellStyle name="Output 2 5 6 2 3" xfId="39203"/>
    <cellStyle name="Output 2 5 6 2 4" xfId="39204"/>
    <cellStyle name="Output 2 5 6 2 5" xfId="39205"/>
    <cellStyle name="Output 2 5 6 3" xfId="39206"/>
    <cellStyle name="Output 2 5 6 3 2" xfId="39207"/>
    <cellStyle name="Output 2 5 6 3 2 2" xfId="39208"/>
    <cellStyle name="Output 2 5 6 3 2 3" xfId="39209"/>
    <cellStyle name="Output 2 5 6 3 2 4" xfId="39210"/>
    <cellStyle name="Output 2 5 6 3 2 5" xfId="39211"/>
    <cellStyle name="Output 2 5 6 3 2 6" xfId="39212"/>
    <cellStyle name="Output 2 5 6 3 2 7" xfId="39213"/>
    <cellStyle name="Output 2 5 6 3 3" xfId="39214"/>
    <cellStyle name="Output 2 5 6 3 4" xfId="39215"/>
    <cellStyle name="Output 2 5 6 3 5" xfId="39216"/>
    <cellStyle name="Output 2 5 6 4" xfId="39217"/>
    <cellStyle name="Output 2 5 6 4 2" xfId="39218"/>
    <cellStyle name="Output 2 5 6 4 2 2" xfId="39219"/>
    <cellStyle name="Output 2 5 6 4 2 3" xfId="39220"/>
    <cellStyle name="Output 2 5 6 4 2 4" xfId="39221"/>
    <cellStyle name="Output 2 5 6 4 2 5" xfId="39222"/>
    <cellStyle name="Output 2 5 6 4 2 6" xfId="39223"/>
    <cellStyle name="Output 2 5 6 4 2 7" xfId="39224"/>
    <cellStyle name="Output 2 5 6 4 3" xfId="39225"/>
    <cellStyle name="Output 2 5 6 4 4" xfId="39226"/>
    <cellStyle name="Output 2 5 6 4 5" xfId="39227"/>
    <cellStyle name="Output 2 5 6 5" xfId="39228"/>
    <cellStyle name="Output 2 5 6 5 2" xfId="39229"/>
    <cellStyle name="Output 2 5 6 5 3" xfId="39230"/>
    <cellStyle name="Output 2 5 6 5 4" xfId="39231"/>
    <cellStyle name="Output 2 5 6 5 5" xfId="39232"/>
    <cellStyle name="Output 2 5 6 5 6" xfId="39233"/>
    <cellStyle name="Output 2 5 6 5 7" xfId="39234"/>
    <cellStyle name="Output 2 5 6 5 8" xfId="39235"/>
    <cellStyle name="Output 2 5 6 6" xfId="39236"/>
    <cellStyle name="Output 2 5 6 6 2" xfId="39237"/>
    <cellStyle name="Output 2 5 6 6 3" xfId="39238"/>
    <cellStyle name="Output 2 5 6 6 4" xfId="39239"/>
    <cellStyle name="Output 2 5 6 6 5" xfId="39240"/>
    <cellStyle name="Output 2 5 6 6 6" xfId="39241"/>
    <cellStyle name="Output 2 5 6 6 7" xfId="39242"/>
    <cellStyle name="Output 2 5 6 7" xfId="39243"/>
    <cellStyle name="Output 2 5 6 7 2" xfId="39244"/>
    <cellStyle name="Output 2 5 6 7 3" xfId="39245"/>
    <cellStyle name="Output 2 5 6 7 4" xfId="39246"/>
    <cellStyle name="Output 2 5 6 7 5" xfId="39247"/>
    <cellStyle name="Output 2 5 6 8" xfId="39248"/>
    <cellStyle name="Output 2 5 6 8 2" xfId="39249"/>
    <cellStyle name="Output 2 5 6 8 3" xfId="39250"/>
    <cellStyle name="Output 2 5 6 8 4" xfId="39251"/>
    <cellStyle name="Output 2 5 6 8 5" xfId="39252"/>
    <cellStyle name="Output 2 5 6 9" xfId="39253"/>
    <cellStyle name="Output 2 5 6 9 2" xfId="39254"/>
    <cellStyle name="Output 2 5 6 9 3" xfId="39255"/>
    <cellStyle name="Output 2 5 6 9 4" xfId="39256"/>
    <cellStyle name="Output 2 5 6 9 5" xfId="39257"/>
    <cellStyle name="Output 2 5 7" xfId="39258"/>
    <cellStyle name="Output 2 5 7 10" xfId="39259"/>
    <cellStyle name="Output 2 5 7 2" xfId="39260"/>
    <cellStyle name="Output 2 5 7 2 2" xfId="39261"/>
    <cellStyle name="Output 2 5 7 2 2 2" xfId="39262"/>
    <cellStyle name="Output 2 5 7 2 2 3" xfId="39263"/>
    <cellStyle name="Output 2 5 7 2 2 4" xfId="39264"/>
    <cellStyle name="Output 2 5 7 2 2 5" xfId="39265"/>
    <cellStyle name="Output 2 5 7 2 2 6" xfId="39266"/>
    <cellStyle name="Output 2 5 7 2 2 7" xfId="39267"/>
    <cellStyle name="Output 2 5 7 2 3" xfId="39268"/>
    <cellStyle name="Output 2 5 7 2 4" xfId="39269"/>
    <cellStyle name="Output 2 5 7 3" xfId="39270"/>
    <cellStyle name="Output 2 5 7 3 2" xfId="39271"/>
    <cellStyle name="Output 2 5 7 3 2 2" xfId="39272"/>
    <cellStyle name="Output 2 5 7 3 2 3" xfId="39273"/>
    <cellStyle name="Output 2 5 7 3 2 4" xfId="39274"/>
    <cellStyle name="Output 2 5 7 3 2 5" xfId="39275"/>
    <cellStyle name="Output 2 5 7 3 2 6" xfId="39276"/>
    <cellStyle name="Output 2 5 7 3 2 7" xfId="39277"/>
    <cellStyle name="Output 2 5 7 3 3" xfId="39278"/>
    <cellStyle name="Output 2 5 7 3 4" xfId="39279"/>
    <cellStyle name="Output 2 5 7 4" xfId="39280"/>
    <cellStyle name="Output 2 5 7 4 2" xfId="39281"/>
    <cellStyle name="Output 2 5 7 4 2 2" xfId="39282"/>
    <cellStyle name="Output 2 5 7 4 2 3" xfId="39283"/>
    <cellStyle name="Output 2 5 7 4 2 4" xfId="39284"/>
    <cellStyle name="Output 2 5 7 4 2 5" xfId="39285"/>
    <cellStyle name="Output 2 5 7 4 2 6" xfId="39286"/>
    <cellStyle name="Output 2 5 7 4 2 7" xfId="39287"/>
    <cellStyle name="Output 2 5 7 4 3" xfId="39288"/>
    <cellStyle name="Output 2 5 7 4 4" xfId="39289"/>
    <cellStyle name="Output 2 5 7 5" xfId="39290"/>
    <cellStyle name="Output 2 5 7 5 2" xfId="39291"/>
    <cellStyle name="Output 2 5 7 5 3" xfId="39292"/>
    <cellStyle name="Output 2 5 7 5 4" xfId="39293"/>
    <cellStyle name="Output 2 5 7 5 5" xfId="39294"/>
    <cellStyle name="Output 2 5 7 5 6" xfId="39295"/>
    <cellStyle name="Output 2 5 7 5 7" xfId="39296"/>
    <cellStyle name="Output 2 5 7 5 8" xfId="39297"/>
    <cellStyle name="Output 2 5 7 6" xfId="39298"/>
    <cellStyle name="Output 2 5 7 6 2" xfId="39299"/>
    <cellStyle name="Output 2 5 7 6 3" xfId="39300"/>
    <cellStyle name="Output 2 5 7 6 4" xfId="39301"/>
    <cellStyle name="Output 2 5 7 6 5" xfId="39302"/>
    <cellStyle name="Output 2 5 7 6 6" xfId="39303"/>
    <cellStyle name="Output 2 5 7 6 7" xfId="39304"/>
    <cellStyle name="Output 2 5 7 7" xfId="39305"/>
    <cellStyle name="Output 2 5 7 8" xfId="39306"/>
    <cellStyle name="Output 2 5 7 9" xfId="39307"/>
    <cellStyle name="Output 2 5 8" xfId="39308"/>
    <cellStyle name="Output 2 5 8 2" xfId="39309"/>
    <cellStyle name="Output 2 5 8 2 2" xfId="39310"/>
    <cellStyle name="Output 2 5 8 2 3" xfId="39311"/>
    <cellStyle name="Output 2 5 8 2 4" xfId="39312"/>
    <cellStyle name="Output 2 5 8 2 5" xfId="39313"/>
    <cellStyle name="Output 2 5 8 2 6" xfId="39314"/>
    <cellStyle name="Output 2 5 8 2 7" xfId="39315"/>
    <cellStyle name="Output 2 5 8 3" xfId="39316"/>
    <cellStyle name="Output 2 5 8 4" xfId="39317"/>
    <cellStyle name="Output 2 5 8 5" xfId="39318"/>
    <cellStyle name="Output 2 5 9" xfId="39319"/>
    <cellStyle name="Output 2 5 9 2" xfId="39320"/>
    <cellStyle name="Output 2 5 9 2 2" xfId="39321"/>
    <cellStyle name="Output 2 5 9 2 3" xfId="39322"/>
    <cellStyle name="Output 2 5 9 2 4" xfId="39323"/>
    <cellStyle name="Output 2 5 9 2 5" xfId="39324"/>
    <cellStyle name="Output 2 5 9 2 6" xfId="39325"/>
    <cellStyle name="Output 2 5 9 2 7" xfId="39326"/>
    <cellStyle name="Output 2 5 9 3" xfId="39327"/>
    <cellStyle name="Output 2 5 9 4" xfId="39328"/>
    <cellStyle name="Output 2 5 9 5" xfId="39329"/>
    <cellStyle name="Output 2 6" xfId="39330"/>
    <cellStyle name="Output 2 6 10" xfId="39331"/>
    <cellStyle name="Output 2 6 10 2" xfId="39332"/>
    <cellStyle name="Output 2 6 10 2 2" xfId="39333"/>
    <cellStyle name="Output 2 6 10 2 3" xfId="39334"/>
    <cellStyle name="Output 2 6 10 2 4" xfId="39335"/>
    <cellStyle name="Output 2 6 10 2 5" xfId="39336"/>
    <cellStyle name="Output 2 6 10 2 6" xfId="39337"/>
    <cellStyle name="Output 2 6 10 2 7" xfId="39338"/>
    <cellStyle name="Output 2 6 10 3" xfId="39339"/>
    <cellStyle name="Output 2 6 10 4" xfId="39340"/>
    <cellStyle name="Output 2 6 10 5" xfId="39341"/>
    <cellStyle name="Output 2 6 11" xfId="39342"/>
    <cellStyle name="Output 2 6 11 2" xfId="39343"/>
    <cellStyle name="Output 2 6 11 2 2" xfId="39344"/>
    <cellStyle name="Output 2 6 11 2 3" xfId="39345"/>
    <cellStyle name="Output 2 6 11 2 4" xfId="39346"/>
    <cellStyle name="Output 2 6 11 2 5" xfId="39347"/>
    <cellStyle name="Output 2 6 11 2 6" xfId="39348"/>
    <cellStyle name="Output 2 6 11 2 7" xfId="39349"/>
    <cellStyle name="Output 2 6 11 3" xfId="39350"/>
    <cellStyle name="Output 2 6 11 4" xfId="39351"/>
    <cellStyle name="Output 2 6 11 5" xfId="39352"/>
    <cellStyle name="Output 2 6 12" xfId="39353"/>
    <cellStyle name="Output 2 6 12 2" xfId="39354"/>
    <cellStyle name="Output 2 6 12 3" xfId="39355"/>
    <cellStyle name="Output 2 6 12 4" xfId="39356"/>
    <cellStyle name="Output 2 6 12 5" xfId="39357"/>
    <cellStyle name="Output 2 6 12 6" xfId="39358"/>
    <cellStyle name="Output 2 6 12 7" xfId="39359"/>
    <cellStyle name="Output 2 6 12 8" xfId="39360"/>
    <cellStyle name="Output 2 6 13" xfId="39361"/>
    <cellStyle name="Output 2 6 13 2" xfId="39362"/>
    <cellStyle name="Output 2 6 13 3" xfId="39363"/>
    <cellStyle name="Output 2 6 13 4" xfId="39364"/>
    <cellStyle name="Output 2 6 13 5" xfId="39365"/>
    <cellStyle name="Output 2 6 13 6" xfId="39366"/>
    <cellStyle name="Output 2 6 13 7" xfId="39367"/>
    <cellStyle name="Output 2 6 14" xfId="39368"/>
    <cellStyle name="Output 2 6 14 2" xfId="39369"/>
    <cellStyle name="Output 2 6 14 3" xfId="39370"/>
    <cellStyle name="Output 2 6 14 4" xfId="39371"/>
    <cellStyle name="Output 2 6 14 5" xfId="39372"/>
    <cellStyle name="Output 2 6 15" xfId="39373"/>
    <cellStyle name="Output 2 6 15 2" xfId="39374"/>
    <cellStyle name="Output 2 6 15 3" xfId="39375"/>
    <cellStyle name="Output 2 6 15 4" xfId="39376"/>
    <cellStyle name="Output 2 6 15 5" xfId="39377"/>
    <cellStyle name="Output 2 6 16" xfId="39378"/>
    <cellStyle name="Output 2 6 16 2" xfId="39379"/>
    <cellStyle name="Output 2 6 16 3" xfId="39380"/>
    <cellStyle name="Output 2 6 16 4" xfId="39381"/>
    <cellStyle name="Output 2 6 16 5" xfId="39382"/>
    <cellStyle name="Output 2 6 17" xfId="39383"/>
    <cellStyle name="Output 2 6 17 2" xfId="39384"/>
    <cellStyle name="Output 2 6 17 3" xfId="39385"/>
    <cellStyle name="Output 2 6 17 4" xfId="39386"/>
    <cellStyle name="Output 2 6 17 5" xfId="39387"/>
    <cellStyle name="Output 2 6 18" xfId="39388"/>
    <cellStyle name="Output 2 6 18 2" xfId="39389"/>
    <cellStyle name="Output 2 6 18 3" xfId="39390"/>
    <cellStyle name="Output 2 6 18 4" xfId="39391"/>
    <cellStyle name="Output 2 6 18 5" xfId="39392"/>
    <cellStyle name="Output 2 6 19" xfId="39393"/>
    <cellStyle name="Output 2 6 19 2" xfId="39394"/>
    <cellStyle name="Output 2 6 19 3" xfId="39395"/>
    <cellStyle name="Output 2 6 19 4" xfId="39396"/>
    <cellStyle name="Output 2 6 19 5" xfId="39397"/>
    <cellStyle name="Output 2 6 2" xfId="39398"/>
    <cellStyle name="Output 2 6 2 10" xfId="39399"/>
    <cellStyle name="Output 2 6 2 10 2" xfId="39400"/>
    <cellStyle name="Output 2 6 2 10 3" xfId="39401"/>
    <cellStyle name="Output 2 6 2 10 4" xfId="39402"/>
    <cellStyle name="Output 2 6 2 10 5" xfId="39403"/>
    <cellStyle name="Output 2 6 2 10 6" xfId="39404"/>
    <cellStyle name="Output 2 6 2 10 7" xfId="39405"/>
    <cellStyle name="Output 2 6 2 10 8" xfId="39406"/>
    <cellStyle name="Output 2 6 2 11" xfId="39407"/>
    <cellStyle name="Output 2 6 2 11 2" xfId="39408"/>
    <cellStyle name="Output 2 6 2 11 3" xfId="39409"/>
    <cellStyle name="Output 2 6 2 11 4" xfId="39410"/>
    <cellStyle name="Output 2 6 2 11 5" xfId="39411"/>
    <cellStyle name="Output 2 6 2 11 6" xfId="39412"/>
    <cellStyle name="Output 2 6 2 11 7" xfId="39413"/>
    <cellStyle name="Output 2 6 2 12" xfId="39414"/>
    <cellStyle name="Output 2 6 2 12 2" xfId="39415"/>
    <cellStyle name="Output 2 6 2 12 3" xfId="39416"/>
    <cellStyle name="Output 2 6 2 12 4" xfId="39417"/>
    <cellStyle name="Output 2 6 2 12 5" xfId="39418"/>
    <cellStyle name="Output 2 6 2 13" xfId="39419"/>
    <cellStyle name="Output 2 6 2 13 2" xfId="39420"/>
    <cellStyle name="Output 2 6 2 13 3" xfId="39421"/>
    <cellStyle name="Output 2 6 2 13 4" xfId="39422"/>
    <cellStyle name="Output 2 6 2 13 5" xfId="39423"/>
    <cellStyle name="Output 2 6 2 14" xfId="39424"/>
    <cellStyle name="Output 2 6 2 14 2" xfId="39425"/>
    <cellStyle name="Output 2 6 2 14 3" xfId="39426"/>
    <cellStyle name="Output 2 6 2 14 4" xfId="39427"/>
    <cellStyle name="Output 2 6 2 14 5" xfId="39428"/>
    <cellStyle name="Output 2 6 2 15" xfId="39429"/>
    <cellStyle name="Output 2 6 2 15 2" xfId="39430"/>
    <cellStyle name="Output 2 6 2 15 3" xfId="39431"/>
    <cellStyle name="Output 2 6 2 15 4" xfId="39432"/>
    <cellStyle name="Output 2 6 2 15 5" xfId="39433"/>
    <cellStyle name="Output 2 6 2 16" xfId="39434"/>
    <cellStyle name="Output 2 6 2 16 2" xfId="39435"/>
    <cellStyle name="Output 2 6 2 16 3" xfId="39436"/>
    <cellStyle name="Output 2 6 2 16 4" xfId="39437"/>
    <cellStyle name="Output 2 6 2 16 5" xfId="39438"/>
    <cellStyle name="Output 2 6 2 17" xfId="39439"/>
    <cellStyle name="Output 2 6 2 17 2" xfId="39440"/>
    <cellStyle name="Output 2 6 2 17 3" xfId="39441"/>
    <cellStyle name="Output 2 6 2 17 4" xfId="39442"/>
    <cellStyle name="Output 2 6 2 17 5" xfId="39443"/>
    <cellStyle name="Output 2 6 2 18" xfId="39444"/>
    <cellStyle name="Output 2 6 2 2" xfId="39445"/>
    <cellStyle name="Output 2 6 2 2 10" xfId="39446"/>
    <cellStyle name="Output 2 6 2 2 10 2" xfId="39447"/>
    <cellStyle name="Output 2 6 2 2 10 3" xfId="39448"/>
    <cellStyle name="Output 2 6 2 2 10 4" xfId="39449"/>
    <cellStyle name="Output 2 6 2 2 10 5" xfId="39450"/>
    <cellStyle name="Output 2 6 2 2 11" xfId="39451"/>
    <cellStyle name="Output 2 6 2 2 11 2" xfId="39452"/>
    <cellStyle name="Output 2 6 2 2 11 3" xfId="39453"/>
    <cellStyle name="Output 2 6 2 2 11 4" xfId="39454"/>
    <cellStyle name="Output 2 6 2 2 11 5" xfId="39455"/>
    <cellStyle name="Output 2 6 2 2 12" xfId="39456"/>
    <cellStyle name="Output 2 6 2 2 12 2" xfId="39457"/>
    <cellStyle name="Output 2 6 2 2 12 3" xfId="39458"/>
    <cellStyle name="Output 2 6 2 2 12 4" xfId="39459"/>
    <cellStyle name="Output 2 6 2 2 12 5" xfId="39460"/>
    <cellStyle name="Output 2 6 2 2 13" xfId="39461"/>
    <cellStyle name="Output 2 6 2 2 13 2" xfId="39462"/>
    <cellStyle name="Output 2 6 2 2 13 3" xfId="39463"/>
    <cellStyle name="Output 2 6 2 2 13 4" xfId="39464"/>
    <cellStyle name="Output 2 6 2 2 13 5" xfId="39465"/>
    <cellStyle name="Output 2 6 2 2 14" xfId="39466"/>
    <cellStyle name="Output 2 6 2 2 14 2" xfId="39467"/>
    <cellStyle name="Output 2 6 2 2 14 3" xfId="39468"/>
    <cellStyle name="Output 2 6 2 2 14 4" xfId="39469"/>
    <cellStyle name="Output 2 6 2 2 14 5" xfId="39470"/>
    <cellStyle name="Output 2 6 2 2 15" xfId="39471"/>
    <cellStyle name="Output 2 6 2 2 15 2" xfId="39472"/>
    <cellStyle name="Output 2 6 2 2 15 3" xfId="39473"/>
    <cellStyle name="Output 2 6 2 2 15 4" xfId="39474"/>
    <cellStyle name="Output 2 6 2 2 15 5" xfId="39475"/>
    <cellStyle name="Output 2 6 2 2 16" xfId="39476"/>
    <cellStyle name="Output 2 6 2 2 16 2" xfId="39477"/>
    <cellStyle name="Output 2 6 2 2 16 3" xfId="39478"/>
    <cellStyle name="Output 2 6 2 2 16 4" xfId="39479"/>
    <cellStyle name="Output 2 6 2 2 16 5" xfId="39480"/>
    <cellStyle name="Output 2 6 2 2 17" xfId="39481"/>
    <cellStyle name="Output 2 6 2 2 17 2" xfId="39482"/>
    <cellStyle name="Output 2 6 2 2 17 3" xfId="39483"/>
    <cellStyle name="Output 2 6 2 2 17 4" xfId="39484"/>
    <cellStyle name="Output 2 6 2 2 17 5" xfId="39485"/>
    <cellStyle name="Output 2 6 2 2 18" xfId="39486"/>
    <cellStyle name="Output 2 6 2 2 18 2" xfId="39487"/>
    <cellStyle name="Output 2 6 2 2 18 3" xfId="39488"/>
    <cellStyle name="Output 2 6 2 2 18 4" xfId="39489"/>
    <cellStyle name="Output 2 6 2 2 18 5" xfId="39490"/>
    <cellStyle name="Output 2 6 2 2 19" xfId="39491"/>
    <cellStyle name="Output 2 6 2 2 2" xfId="39492"/>
    <cellStyle name="Output 2 6 2 2 2 10" xfId="39493"/>
    <cellStyle name="Output 2 6 2 2 2 10 2" xfId="39494"/>
    <cellStyle name="Output 2 6 2 2 2 10 3" xfId="39495"/>
    <cellStyle name="Output 2 6 2 2 2 10 4" xfId="39496"/>
    <cellStyle name="Output 2 6 2 2 2 10 5" xfId="39497"/>
    <cellStyle name="Output 2 6 2 2 2 11" xfId="39498"/>
    <cellStyle name="Output 2 6 2 2 2 11 2" xfId="39499"/>
    <cellStyle name="Output 2 6 2 2 2 11 3" xfId="39500"/>
    <cellStyle name="Output 2 6 2 2 2 11 4" xfId="39501"/>
    <cellStyle name="Output 2 6 2 2 2 11 5" xfId="39502"/>
    <cellStyle name="Output 2 6 2 2 2 12" xfId="39503"/>
    <cellStyle name="Output 2 6 2 2 2 12 2" xfId="39504"/>
    <cellStyle name="Output 2 6 2 2 2 12 3" xfId="39505"/>
    <cellStyle name="Output 2 6 2 2 2 12 4" xfId="39506"/>
    <cellStyle name="Output 2 6 2 2 2 12 5" xfId="39507"/>
    <cellStyle name="Output 2 6 2 2 2 13" xfId="39508"/>
    <cellStyle name="Output 2 6 2 2 2 13 2" xfId="39509"/>
    <cellStyle name="Output 2 6 2 2 2 13 3" xfId="39510"/>
    <cellStyle name="Output 2 6 2 2 2 13 4" xfId="39511"/>
    <cellStyle name="Output 2 6 2 2 2 13 5" xfId="39512"/>
    <cellStyle name="Output 2 6 2 2 2 14" xfId="39513"/>
    <cellStyle name="Output 2 6 2 2 2 14 2" xfId="39514"/>
    <cellStyle name="Output 2 6 2 2 2 14 3" xfId="39515"/>
    <cellStyle name="Output 2 6 2 2 2 14 4" xfId="39516"/>
    <cellStyle name="Output 2 6 2 2 2 14 5" xfId="39517"/>
    <cellStyle name="Output 2 6 2 2 2 15" xfId="39518"/>
    <cellStyle name="Output 2 6 2 2 2 15 2" xfId="39519"/>
    <cellStyle name="Output 2 6 2 2 2 15 3" xfId="39520"/>
    <cellStyle name="Output 2 6 2 2 2 15 4" xfId="39521"/>
    <cellStyle name="Output 2 6 2 2 2 15 5" xfId="39522"/>
    <cellStyle name="Output 2 6 2 2 2 16" xfId="39523"/>
    <cellStyle name="Output 2 6 2 2 2 16 2" xfId="39524"/>
    <cellStyle name="Output 2 6 2 2 2 16 3" xfId="39525"/>
    <cellStyle name="Output 2 6 2 2 2 16 4" xfId="39526"/>
    <cellStyle name="Output 2 6 2 2 2 16 5" xfId="39527"/>
    <cellStyle name="Output 2 6 2 2 2 17" xfId="39528"/>
    <cellStyle name="Output 2 6 2 2 2 17 2" xfId="39529"/>
    <cellStyle name="Output 2 6 2 2 2 17 3" xfId="39530"/>
    <cellStyle name="Output 2 6 2 2 2 17 4" xfId="39531"/>
    <cellStyle name="Output 2 6 2 2 2 17 5" xfId="39532"/>
    <cellStyle name="Output 2 6 2 2 2 18" xfId="39533"/>
    <cellStyle name="Output 2 6 2 2 2 18 2" xfId="39534"/>
    <cellStyle name="Output 2 6 2 2 2 18 3" xfId="39535"/>
    <cellStyle name="Output 2 6 2 2 2 18 4" xfId="39536"/>
    <cellStyle name="Output 2 6 2 2 2 18 5" xfId="39537"/>
    <cellStyle name="Output 2 6 2 2 2 19" xfId="39538"/>
    <cellStyle name="Output 2 6 2 2 2 2" xfId="39539"/>
    <cellStyle name="Output 2 6 2 2 2 2 2" xfId="39540"/>
    <cellStyle name="Output 2 6 2 2 2 2 2 2" xfId="39541"/>
    <cellStyle name="Output 2 6 2 2 2 2 2 3" xfId="39542"/>
    <cellStyle name="Output 2 6 2 2 2 2 2 4" xfId="39543"/>
    <cellStyle name="Output 2 6 2 2 2 2 2 5" xfId="39544"/>
    <cellStyle name="Output 2 6 2 2 2 2 2 6" xfId="39545"/>
    <cellStyle name="Output 2 6 2 2 2 2 2 7" xfId="39546"/>
    <cellStyle name="Output 2 6 2 2 2 2 3" xfId="39547"/>
    <cellStyle name="Output 2 6 2 2 2 2 4" xfId="39548"/>
    <cellStyle name="Output 2 6 2 2 2 2 5" xfId="39549"/>
    <cellStyle name="Output 2 6 2 2 2 3" xfId="39550"/>
    <cellStyle name="Output 2 6 2 2 2 3 2" xfId="39551"/>
    <cellStyle name="Output 2 6 2 2 2 3 2 2" xfId="39552"/>
    <cellStyle name="Output 2 6 2 2 2 3 2 3" xfId="39553"/>
    <cellStyle name="Output 2 6 2 2 2 3 2 4" xfId="39554"/>
    <cellStyle name="Output 2 6 2 2 2 3 2 5" xfId="39555"/>
    <cellStyle name="Output 2 6 2 2 2 3 2 6" xfId="39556"/>
    <cellStyle name="Output 2 6 2 2 2 3 2 7" xfId="39557"/>
    <cellStyle name="Output 2 6 2 2 2 3 3" xfId="39558"/>
    <cellStyle name="Output 2 6 2 2 2 3 4" xfId="39559"/>
    <cellStyle name="Output 2 6 2 2 2 3 5" xfId="39560"/>
    <cellStyle name="Output 2 6 2 2 2 4" xfId="39561"/>
    <cellStyle name="Output 2 6 2 2 2 4 2" xfId="39562"/>
    <cellStyle name="Output 2 6 2 2 2 4 2 2" xfId="39563"/>
    <cellStyle name="Output 2 6 2 2 2 4 2 3" xfId="39564"/>
    <cellStyle name="Output 2 6 2 2 2 4 2 4" xfId="39565"/>
    <cellStyle name="Output 2 6 2 2 2 4 2 5" xfId="39566"/>
    <cellStyle name="Output 2 6 2 2 2 4 2 6" xfId="39567"/>
    <cellStyle name="Output 2 6 2 2 2 4 2 7" xfId="39568"/>
    <cellStyle name="Output 2 6 2 2 2 4 3" xfId="39569"/>
    <cellStyle name="Output 2 6 2 2 2 4 4" xfId="39570"/>
    <cellStyle name="Output 2 6 2 2 2 4 5" xfId="39571"/>
    <cellStyle name="Output 2 6 2 2 2 5" xfId="39572"/>
    <cellStyle name="Output 2 6 2 2 2 5 2" xfId="39573"/>
    <cellStyle name="Output 2 6 2 2 2 5 3" xfId="39574"/>
    <cellStyle name="Output 2 6 2 2 2 5 4" xfId="39575"/>
    <cellStyle name="Output 2 6 2 2 2 5 5" xfId="39576"/>
    <cellStyle name="Output 2 6 2 2 2 5 6" xfId="39577"/>
    <cellStyle name="Output 2 6 2 2 2 5 7" xfId="39578"/>
    <cellStyle name="Output 2 6 2 2 2 5 8" xfId="39579"/>
    <cellStyle name="Output 2 6 2 2 2 6" xfId="39580"/>
    <cellStyle name="Output 2 6 2 2 2 6 2" xfId="39581"/>
    <cellStyle name="Output 2 6 2 2 2 6 3" xfId="39582"/>
    <cellStyle name="Output 2 6 2 2 2 6 4" xfId="39583"/>
    <cellStyle name="Output 2 6 2 2 2 6 5" xfId="39584"/>
    <cellStyle name="Output 2 6 2 2 2 6 6" xfId="39585"/>
    <cellStyle name="Output 2 6 2 2 2 6 7" xfId="39586"/>
    <cellStyle name="Output 2 6 2 2 2 7" xfId="39587"/>
    <cellStyle name="Output 2 6 2 2 2 7 2" xfId="39588"/>
    <cellStyle name="Output 2 6 2 2 2 7 3" xfId="39589"/>
    <cellStyle name="Output 2 6 2 2 2 7 4" xfId="39590"/>
    <cellStyle name="Output 2 6 2 2 2 7 5" xfId="39591"/>
    <cellStyle name="Output 2 6 2 2 2 8" xfId="39592"/>
    <cellStyle name="Output 2 6 2 2 2 8 2" xfId="39593"/>
    <cellStyle name="Output 2 6 2 2 2 8 3" xfId="39594"/>
    <cellStyle name="Output 2 6 2 2 2 8 4" xfId="39595"/>
    <cellStyle name="Output 2 6 2 2 2 8 5" xfId="39596"/>
    <cellStyle name="Output 2 6 2 2 2 9" xfId="39597"/>
    <cellStyle name="Output 2 6 2 2 2 9 2" xfId="39598"/>
    <cellStyle name="Output 2 6 2 2 2 9 3" xfId="39599"/>
    <cellStyle name="Output 2 6 2 2 2 9 4" xfId="39600"/>
    <cellStyle name="Output 2 6 2 2 2 9 5" xfId="39601"/>
    <cellStyle name="Output 2 6 2 2 3" xfId="39602"/>
    <cellStyle name="Output 2 6 2 2 3 10" xfId="39603"/>
    <cellStyle name="Output 2 6 2 2 3 2" xfId="39604"/>
    <cellStyle name="Output 2 6 2 2 3 2 2" xfId="39605"/>
    <cellStyle name="Output 2 6 2 2 3 2 2 2" xfId="39606"/>
    <cellStyle name="Output 2 6 2 2 3 2 2 3" xfId="39607"/>
    <cellStyle name="Output 2 6 2 2 3 2 2 4" xfId="39608"/>
    <cellStyle name="Output 2 6 2 2 3 2 2 5" xfId="39609"/>
    <cellStyle name="Output 2 6 2 2 3 2 2 6" xfId="39610"/>
    <cellStyle name="Output 2 6 2 2 3 2 2 7" xfId="39611"/>
    <cellStyle name="Output 2 6 2 2 3 2 3" xfId="39612"/>
    <cellStyle name="Output 2 6 2 2 3 2 4" xfId="39613"/>
    <cellStyle name="Output 2 6 2 2 3 3" xfId="39614"/>
    <cellStyle name="Output 2 6 2 2 3 3 2" xfId="39615"/>
    <cellStyle name="Output 2 6 2 2 3 3 2 2" xfId="39616"/>
    <cellStyle name="Output 2 6 2 2 3 3 2 3" xfId="39617"/>
    <cellStyle name="Output 2 6 2 2 3 3 2 4" xfId="39618"/>
    <cellStyle name="Output 2 6 2 2 3 3 2 5" xfId="39619"/>
    <cellStyle name="Output 2 6 2 2 3 3 2 6" xfId="39620"/>
    <cellStyle name="Output 2 6 2 2 3 3 2 7" xfId="39621"/>
    <cellStyle name="Output 2 6 2 2 3 3 3" xfId="39622"/>
    <cellStyle name="Output 2 6 2 2 3 3 4" xfId="39623"/>
    <cellStyle name="Output 2 6 2 2 3 4" xfId="39624"/>
    <cellStyle name="Output 2 6 2 2 3 4 2" xfId="39625"/>
    <cellStyle name="Output 2 6 2 2 3 4 2 2" xfId="39626"/>
    <cellStyle name="Output 2 6 2 2 3 4 2 3" xfId="39627"/>
    <cellStyle name="Output 2 6 2 2 3 4 2 4" xfId="39628"/>
    <cellStyle name="Output 2 6 2 2 3 4 2 5" xfId="39629"/>
    <cellStyle name="Output 2 6 2 2 3 4 2 6" xfId="39630"/>
    <cellStyle name="Output 2 6 2 2 3 4 2 7" xfId="39631"/>
    <cellStyle name="Output 2 6 2 2 3 4 3" xfId="39632"/>
    <cellStyle name="Output 2 6 2 2 3 4 4" xfId="39633"/>
    <cellStyle name="Output 2 6 2 2 3 5" xfId="39634"/>
    <cellStyle name="Output 2 6 2 2 3 5 2" xfId="39635"/>
    <cellStyle name="Output 2 6 2 2 3 5 3" xfId="39636"/>
    <cellStyle name="Output 2 6 2 2 3 5 4" xfId="39637"/>
    <cellStyle name="Output 2 6 2 2 3 5 5" xfId="39638"/>
    <cellStyle name="Output 2 6 2 2 3 5 6" xfId="39639"/>
    <cellStyle name="Output 2 6 2 2 3 5 7" xfId="39640"/>
    <cellStyle name="Output 2 6 2 2 3 5 8" xfId="39641"/>
    <cellStyle name="Output 2 6 2 2 3 6" xfId="39642"/>
    <cellStyle name="Output 2 6 2 2 3 6 2" xfId="39643"/>
    <cellStyle name="Output 2 6 2 2 3 6 3" xfId="39644"/>
    <cellStyle name="Output 2 6 2 2 3 6 4" xfId="39645"/>
    <cellStyle name="Output 2 6 2 2 3 6 5" xfId="39646"/>
    <cellStyle name="Output 2 6 2 2 3 6 6" xfId="39647"/>
    <cellStyle name="Output 2 6 2 2 3 6 7" xfId="39648"/>
    <cellStyle name="Output 2 6 2 2 3 7" xfId="39649"/>
    <cellStyle name="Output 2 6 2 2 3 8" xfId="39650"/>
    <cellStyle name="Output 2 6 2 2 3 9" xfId="39651"/>
    <cellStyle name="Output 2 6 2 2 4" xfId="39652"/>
    <cellStyle name="Output 2 6 2 2 4 2" xfId="39653"/>
    <cellStyle name="Output 2 6 2 2 4 2 2" xfId="39654"/>
    <cellStyle name="Output 2 6 2 2 4 2 3" xfId="39655"/>
    <cellStyle name="Output 2 6 2 2 4 2 4" xfId="39656"/>
    <cellStyle name="Output 2 6 2 2 4 2 5" xfId="39657"/>
    <cellStyle name="Output 2 6 2 2 4 2 6" xfId="39658"/>
    <cellStyle name="Output 2 6 2 2 4 2 7" xfId="39659"/>
    <cellStyle name="Output 2 6 2 2 4 3" xfId="39660"/>
    <cellStyle name="Output 2 6 2 2 4 4" xfId="39661"/>
    <cellStyle name="Output 2 6 2 2 4 5" xfId="39662"/>
    <cellStyle name="Output 2 6 2 2 5" xfId="39663"/>
    <cellStyle name="Output 2 6 2 2 5 2" xfId="39664"/>
    <cellStyle name="Output 2 6 2 2 5 2 2" xfId="39665"/>
    <cellStyle name="Output 2 6 2 2 5 2 3" xfId="39666"/>
    <cellStyle name="Output 2 6 2 2 5 2 4" xfId="39667"/>
    <cellStyle name="Output 2 6 2 2 5 2 5" xfId="39668"/>
    <cellStyle name="Output 2 6 2 2 5 2 6" xfId="39669"/>
    <cellStyle name="Output 2 6 2 2 5 2 7" xfId="39670"/>
    <cellStyle name="Output 2 6 2 2 5 3" xfId="39671"/>
    <cellStyle name="Output 2 6 2 2 5 4" xfId="39672"/>
    <cellStyle name="Output 2 6 2 2 5 5" xfId="39673"/>
    <cellStyle name="Output 2 6 2 2 6" xfId="39674"/>
    <cellStyle name="Output 2 6 2 2 6 2" xfId="39675"/>
    <cellStyle name="Output 2 6 2 2 6 2 2" xfId="39676"/>
    <cellStyle name="Output 2 6 2 2 6 2 3" xfId="39677"/>
    <cellStyle name="Output 2 6 2 2 6 2 4" xfId="39678"/>
    <cellStyle name="Output 2 6 2 2 6 2 5" xfId="39679"/>
    <cellStyle name="Output 2 6 2 2 6 2 6" xfId="39680"/>
    <cellStyle name="Output 2 6 2 2 6 2 7" xfId="39681"/>
    <cellStyle name="Output 2 6 2 2 6 3" xfId="39682"/>
    <cellStyle name="Output 2 6 2 2 6 4" xfId="39683"/>
    <cellStyle name="Output 2 6 2 2 6 5" xfId="39684"/>
    <cellStyle name="Output 2 6 2 2 7" xfId="39685"/>
    <cellStyle name="Output 2 6 2 2 7 2" xfId="39686"/>
    <cellStyle name="Output 2 6 2 2 7 2 2" xfId="39687"/>
    <cellStyle name="Output 2 6 2 2 7 2 3" xfId="39688"/>
    <cellStyle name="Output 2 6 2 2 7 2 4" xfId="39689"/>
    <cellStyle name="Output 2 6 2 2 7 2 5" xfId="39690"/>
    <cellStyle name="Output 2 6 2 2 7 2 6" xfId="39691"/>
    <cellStyle name="Output 2 6 2 2 7 2 7" xfId="39692"/>
    <cellStyle name="Output 2 6 2 2 7 3" xfId="39693"/>
    <cellStyle name="Output 2 6 2 2 7 4" xfId="39694"/>
    <cellStyle name="Output 2 6 2 2 7 5" xfId="39695"/>
    <cellStyle name="Output 2 6 2 2 8" xfId="39696"/>
    <cellStyle name="Output 2 6 2 2 8 2" xfId="39697"/>
    <cellStyle name="Output 2 6 2 2 8 3" xfId="39698"/>
    <cellStyle name="Output 2 6 2 2 8 4" xfId="39699"/>
    <cellStyle name="Output 2 6 2 2 8 5" xfId="39700"/>
    <cellStyle name="Output 2 6 2 2 8 6" xfId="39701"/>
    <cellStyle name="Output 2 6 2 2 8 7" xfId="39702"/>
    <cellStyle name="Output 2 6 2 2 8 8" xfId="39703"/>
    <cellStyle name="Output 2 6 2 2 9" xfId="39704"/>
    <cellStyle name="Output 2 6 2 2 9 2" xfId="39705"/>
    <cellStyle name="Output 2 6 2 2 9 3" xfId="39706"/>
    <cellStyle name="Output 2 6 2 2 9 4" xfId="39707"/>
    <cellStyle name="Output 2 6 2 2 9 5" xfId="39708"/>
    <cellStyle name="Output 2 6 2 2 9 6" xfId="39709"/>
    <cellStyle name="Output 2 6 2 2 9 7" xfId="39710"/>
    <cellStyle name="Output 2 6 2 3" xfId="39711"/>
    <cellStyle name="Output 2 6 2 3 10" xfId="39712"/>
    <cellStyle name="Output 2 6 2 3 10 2" xfId="39713"/>
    <cellStyle name="Output 2 6 2 3 10 3" xfId="39714"/>
    <cellStyle name="Output 2 6 2 3 10 4" xfId="39715"/>
    <cellStyle name="Output 2 6 2 3 10 5" xfId="39716"/>
    <cellStyle name="Output 2 6 2 3 11" xfId="39717"/>
    <cellStyle name="Output 2 6 2 3 11 2" xfId="39718"/>
    <cellStyle name="Output 2 6 2 3 11 3" xfId="39719"/>
    <cellStyle name="Output 2 6 2 3 11 4" xfId="39720"/>
    <cellStyle name="Output 2 6 2 3 11 5" xfId="39721"/>
    <cellStyle name="Output 2 6 2 3 12" xfId="39722"/>
    <cellStyle name="Output 2 6 2 3 12 2" xfId="39723"/>
    <cellStyle name="Output 2 6 2 3 12 3" xfId="39724"/>
    <cellStyle name="Output 2 6 2 3 12 4" xfId="39725"/>
    <cellStyle name="Output 2 6 2 3 12 5" xfId="39726"/>
    <cellStyle name="Output 2 6 2 3 13" xfId="39727"/>
    <cellStyle name="Output 2 6 2 3 13 2" xfId="39728"/>
    <cellStyle name="Output 2 6 2 3 13 3" xfId="39729"/>
    <cellStyle name="Output 2 6 2 3 13 4" xfId="39730"/>
    <cellStyle name="Output 2 6 2 3 13 5" xfId="39731"/>
    <cellStyle name="Output 2 6 2 3 14" xfId="39732"/>
    <cellStyle name="Output 2 6 2 3 14 2" xfId="39733"/>
    <cellStyle name="Output 2 6 2 3 14 3" xfId="39734"/>
    <cellStyle name="Output 2 6 2 3 14 4" xfId="39735"/>
    <cellStyle name="Output 2 6 2 3 14 5" xfId="39736"/>
    <cellStyle name="Output 2 6 2 3 15" xfId="39737"/>
    <cellStyle name="Output 2 6 2 3 15 2" xfId="39738"/>
    <cellStyle name="Output 2 6 2 3 15 3" xfId="39739"/>
    <cellStyle name="Output 2 6 2 3 15 4" xfId="39740"/>
    <cellStyle name="Output 2 6 2 3 15 5" xfId="39741"/>
    <cellStyle name="Output 2 6 2 3 16" xfId="39742"/>
    <cellStyle name="Output 2 6 2 3 16 2" xfId="39743"/>
    <cellStyle name="Output 2 6 2 3 16 3" xfId="39744"/>
    <cellStyle name="Output 2 6 2 3 16 4" xfId="39745"/>
    <cellStyle name="Output 2 6 2 3 16 5" xfId="39746"/>
    <cellStyle name="Output 2 6 2 3 17" xfId="39747"/>
    <cellStyle name="Output 2 6 2 3 17 2" xfId="39748"/>
    <cellStyle name="Output 2 6 2 3 17 3" xfId="39749"/>
    <cellStyle name="Output 2 6 2 3 17 4" xfId="39750"/>
    <cellStyle name="Output 2 6 2 3 17 5" xfId="39751"/>
    <cellStyle name="Output 2 6 2 3 18" xfId="39752"/>
    <cellStyle name="Output 2 6 2 3 18 2" xfId="39753"/>
    <cellStyle name="Output 2 6 2 3 18 3" xfId="39754"/>
    <cellStyle name="Output 2 6 2 3 18 4" xfId="39755"/>
    <cellStyle name="Output 2 6 2 3 18 5" xfId="39756"/>
    <cellStyle name="Output 2 6 2 3 19" xfId="39757"/>
    <cellStyle name="Output 2 6 2 3 2" xfId="39758"/>
    <cellStyle name="Output 2 6 2 3 2 10" xfId="39759"/>
    <cellStyle name="Output 2 6 2 3 2 10 2" xfId="39760"/>
    <cellStyle name="Output 2 6 2 3 2 10 3" xfId="39761"/>
    <cellStyle name="Output 2 6 2 3 2 10 4" xfId="39762"/>
    <cellStyle name="Output 2 6 2 3 2 10 5" xfId="39763"/>
    <cellStyle name="Output 2 6 2 3 2 11" xfId="39764"/>
    <cellStyle name="Output 2 6 2 3 2 11 2" xfId="39765"/>
    <cellStyle name="Output 2 6 2 3 2 11 3" xfId="39766"/>
    <cellStyle name="Output 2 6 2 3 2 11 4" xfId="39767"/>
    <cellStyle name="Output 2 6 2 3 2 11 5" xfId="39768"/>
    <cellStyle name="Output 2 6 2 3 2 12" xfId="39769"/>
    <cellStyle name="Output 2 6 2 3 2 12 2" xfId="39770"/>
    <cellStyle name="Output 2 6 2 3 2 12 3" xfId="39771"/>
    <cellStyle name="Output 2 6 2 3 2 12 4" xfId="39772"/>
    <cellStyle name="Output 2 6 2 3 2 12 5" xfId="39773"/>
    <cellStyle name="Output 2 6 2 3 2 13" xfId="39774"/>
    <cellStyle name="Output 2 6 2 3 2 13 2" xfId="39775"/>
    <cellStyle name="Output 2 6 2 3 2 13 3" xfId="39776"/>
    <cellStyle name="Output 2 6 2 3 2 13 4" xfId="39777"/>
    <cellStyle name="Output 2 6 2 3 2 13 5" xfId="39778"/>
    <cellStyle name="Output 2 6 2 3 2 14" xfId="39779"/>
    <cellStyle name="Output 2 6 2 3 2 14 2" xfId="39780"/>
    <cellStyle name="Output 2 6 2 3 2 14 3" xfId="39781"/>
    <cellStyle name="Output 2 6 2 3 2 14 4" xfId="39782"/>
    <cellStyle name="Output 2 6 2 3 2 14 5" xfId="39783"/>
    <cellStyle name="Output 2 6 2 3 2 15" xfId="39784"/>
    <cellStyle name="Output 2 6 2 3 2 15 2" xfId="39785"/>
    <cellStyle name="Output 2 6 2 3 2 15 3" xfId="39786"/>
    <cellStyle name="Output 2 6 2 3 2 15 4" xfId="39787"/>
    <cellStyle name="Output 2 6 2 3 2 15 5" xfId="39788"/>
    <cellStyle name="Output 2 6 2 3 2 16" xfId="39789"/>
    <cellStyle name="Output 2 6 2 3 2 16 2" xfId="39790"/>
    <cellStyle name="Output 2 6 2 3 2 16 3" xfId="39791"/>
    <cellStyle name="Output 2 6 2 3 2 16 4" xfId="39792"/>
    <cellStyle name="Output 2 6 2 3 2 16 5" xfId="39793"/>
    <cellStyle name="Output 2 6 2 3 2 17" xfId="39794"/>
    <cellStyle name="Output 2 6 2 3 2 17 2" xfId="39795"/>
    <cellStyle name="Output 2 6 2 3 2 17 3" xfId="39796"/>
    <cellStyle name="Output 2 6 2 3 2 17 4" xfId="39797"/>
    <cellStyle name="Output 2 6 2 3 2 17 5" xfId="39798"/>
    <cellStyle name="Output 2 6 2 3 2 18" xfId="39799"/>
    <cellStyle name="Output 2 6 2 3 2 18 2" xfId="39800"/>
    <cellStyle name="Output 2 6 2 3 2 18 3" xfId="39801"/>
    <cellStyle name="Output 2 6 2 3 2 18 4" xfId="39802"/>
    <cellStyle name="Output 2 6 2 3 2 18 5" xfId="39803"/>
    <cellStyle name="Output 2 6 2 3 2 19" xfId="39804"/>
    <cellStyle name="Output 2 6 2 3 2 2" xfId="39805"/>
    <cellStyle name="Output 2 6 2 3 2 2 2" xfId="39806"/>
    <cellStyle name="Output 2 6 2 3 2 2 2 2" xfId="39807"/>
    <cellStyle name="Output 2 6 2 3 2 2 2 3" xfId="39808"/>
    <cellStyle name="Output 2 6 2 3 2 2 2 4" xfId="39809"/>
    <cellStyle name="Output 2 6 2 3 2 2 2 5" xfId="39810"/>
    <cellStyle name="Output 2 6 2 3 2 2 2 6" xfId="39811"/>
    <cellStyle name="Output 2 6 2 3 2 2 2 7" xfId="39812"/>
    <cellStyle name="Output 2 6 2 3 2 2 3" xfId="39813"/>
    <cellStyle name="Output 2 6 2 3 2 2 4" xfId="39814"/>
    <cellStyle name="Output 2 6 2 3 2 2 5" xfId="39815"/>
    <cellStyle name="Output 2 6 2 3 2 3" xfId="39816"/>
    <cellStyle name="Output 2 6 2 3 2 3 2" xfId="39817"/>
    <cellStyle name="Output 2 6 2 3 2 3 2 2" xfId="39818"/>
    <cellStyle name="Output 2 6 2 3 2 3 2 3" xfId="39819"/>
    <cellStyle name="Output 2 6 2 3 2 3 2 4" xfId="39820"/>
    <cellStyle name="Output 2 6 2 3 2 3 2 5" xfId="39821"/>
    <cellStyle name="Output 2 6 2 3 2 3 2 6" xfId="39822"/>
    <cellStyle name="Output 2 6 2 3 2 3 2 7" xfId="39823"/>
    <cellStyle name="Output 2 6 2 3 2 3 3" xfId="39824"/>
    <cellStyle name="Output 2 6 2 3 2 3 4" xfId="39825"/>
    <cellStyle name="Output 2 6 2 3 2 3 5" xfId="39826"/>
    <cellStyle name="Output 2 6 2 3 2 4" xfId="39827"/>
    <cellStyle name="Output 2 6 2 3 2 4 2" xfId="39828"/>
    <cellStyle name="Output 2 6 2 3 2 4 2 2" xfId="39829"/>
    <cellStyle name="Output 2 6 2 3 2 4 2 3" xfId="39830"/>
    <cellStyle name="Output 2 6 2 3 2 4 2 4" xfId="39831"/>
    <cellStyle name="Output 2 6 2 3 2 4 2 5" xfId="39832"/>
    <cellStyle name="Output 2 6 2 3 2 4 2 6" xfId="39833"/>
    <cellStyle name="Output 2 6 2 3 2 4 2 7" xfId="39834"/>
    <cellStyle name="Output 2 6 2 3 2 4 3" xfId="39835"/>
    <cellStyle name="Output 2 6 2 3 2 4 4" xfId="39836"/>
    <cellStyle name="Output 2 6 2 3 2 4 5" xfId="39837"/>
    <cellStyle name="Output 2 6 2 3 2 5" xfId="39838"/>
    <cellStyle name="Output 2 6 2 3 2 5 2" xfId="39839"/>
    <cellStyle name="Output 2 6 2 3 2 5 3" xfId="39840"/>
    <cellStyle name="Output 2 6 2 3 2 5 4" xfId="39841"/>
    <cellStyle name="Output 2 6 2 3 2 5 5" xfId="39842"/>
    <cellStyle name="Output 2 6 2 3 2 5 6" xfId="39843"/>
    <cellStyle name="Output 2 6 2 3 2 5 7" xfId="39844"/>
    <cellStyle name="Output 2 6 2 3 2 5 8" xfId="39845"/>
    <cellStyle name="Output 2 6 2 3 2 6" xfId="39846"/>
    <cellStyle name="Output 2 6 2 3 2 6 2" xfId="39847"/>
    <cellStyle name="Output 2 6 2 3 2 6 3" xfId="39848"/>
    <cellStyle name="Output 2 6 2 3 2 6 4" xfId="39849"/>
    <cellStyle name="Output 2 6 2 3 2 6 5" xfId="39850"/>
    <cellStyle name="Output 2 6 2 3 2 6 6" xfId="39851"/>
    <cellStyle name="Output 2 6 2 3 2 6 7" xfId="39852"/>
    <cellStyle name="Output 2 6 2 3 2 7" xfId="39853"/>
    <cellStyle name="Output 2 6 2 3 2 7 2" xfId="39854"/>
    <cellStyle name="Output 2 6 2 3 2 7 3" xfId="39855"/>
    <cellStyle name="Output 2 6 2 3 2 7 4" xfId="39856"/>
    <cellStyle name="Output 2 6 2 3 2 7 5" xfId="39857"/>
    <cellStyle name="Output 2 6 2 3 2 8" xfId="39858"/>
    <cellStyle name="Output 2 6 2 3 2 8 2" xfId="39859"/>
    <cellStyle name="Output 2 6 2 3 2 8 3" xfId="39860"/>
    <cellStyle name="Output 2 6 2 3 2 8 4" xfId="39861"/>
    <cellStyle name="Output 2 6 2 3 2 8 5" xfId="39862"/>
    <cellStyle name="Output 2 6 2 3 2 9" xfId="39863"/>
    <cellStyle name="Output 2 6 2 3 2 9 2" xfId="39864"/>
    <cellStyle name="Output 2 6 2 3 2 9 3" xfId="39865"/>
    <cellStyle name="Output 2 6 2 3 2 9 4" xfId="39866"/>
    <cellStyle name="Output 2 6 2 3 2 9 5" xfId="39867"/>
    <cellStyle name="Output 2 6 2 3 3" xfId="39868"/>
    <cellStyle name="Output 2 6 2 3 3 10" xfId="39869"/>
    <cellStyle name="Output 2 6 2 3 3 2" xfId="39870"/>
    <cellStyle name="Output 2 6 2 3 3 2 2" xfId="39871"/>
    <cellStyle name="Output 2 6 2 3 3 2 2 2" xfId="39872"/>
    <cellStyle name="Output 2 6 2 3 3 2 2 3" xfId="39873"/>
    <cellStyle name="Output 2 6 2 3 3 2 2 4" xfId="39874"/>
    <cellStyle name="Output 2 6 2 3 3 2 2 5" xfId="39875"/>
    <cellStyle name="Output 2 6 2 3 3 2 2 6" xfId="39876"/>
    <cellStyle name="Output 2 6 2 3 3 2 2 7" xfId="39877"/>
    <cellStyle name="Output 2 6 2 3 3 2 3" xfId="39878"/>
    <cellStyle name="Output 2 6 2 3 3 2 4" xfId="39879"/>
    <cellStyle name="Output 2 6 2 3 3 3" xfId="39880"/>
    <cellStyle name="Output 2 6 2 3 3 3 2" xfId="39881"/>
    <cellStyle name="Output 2 6 2 3 3 3 2 2" xfId="39882"/>
    <cellStyle name="Output 2 6 2 3 3 3 2 3" xfId="39883"/>
    <cellStyle name="Output 2 6 2 3 3 3 2 4" xfId="39884"/>
    <cellStyle name="Output 2 6 2 3 3 3 2 5" xfId="39885"/>
    <cellStyle name="Output 2 6 2 3 3 3 2 6" xfId="39886"/>
    <cellStyle name="Output 2 6 2 3 3 3 2 7" xfId="39887"/>
    <cellStyle name="Output 2 6 2 3 3 3 3" xfId="39888"/>
    <cellStyle name="Output 2 6 2 3 3 3 4" xfId="39889"/>
    <cellStyle name="Output 2 6 2 3 3 4" xfId="39890"/>
    <cellStyle name="Output 2 6 2 3 3 4 2" xfId="39891"/>
    <cellStyle name="Output 2 6 2 3 3 4 2 2" xfId="39892"/>
    <cellStyle name="Output 2 6 2 3 3 4 2 3" xfId="39893"/>
    <cellStyle name="Output 2 6 2 3 3 4 2 4" xfId="39894"/>
    <cellStyle name="Output 2 6 2 3 3 4 2 5" xfId="39895"/>
    <cellStyle name="Output 2 6 2 3 3 4 2 6" xfId="39896"/>
    <cellStyle name="Output 2 6 2 3 3 4 2 7" xfId="39897"/>
    <cellStyle name="Output 2 6 2 3 3 4 3" xfId="39898"/>
    <cellStyle name="Output 2 6 2 3 3 4 4" xfId="39899"/>
    <cellStyle name="Output 2 6 2 3 3 5" xfId="39900"/>
    <cellStyle name="Output 2 6 2 3 3 5 2" xfId="39901"/>
    <cellStyle name="Output 2 6 2 3 3 5 3" xfId="39902"/>
    <cellStyle name="Output 2 6 2 3 3 5 4" xfId="39903"/>
    <cellStyle name="Output 2 6 2 3 3 5 5" xfId="39904"/>
    <cellStyle name="Output 2 6 2 3 3 5 6" xfId="39905"/>
    <cellStyle name="Output 2 6 2 3 3 5 7" xfId="39906"/>
    <cellStyle name="Output 2 6 2 3 3 5 8" xfId="39907"/>
    <cellStyle name="Output 2 6 2 3 3 6" xfId="39908"/>
    <cellStyle name="Output 2 6 2 3 3 6 2" xfId="39909"/>
    <cellStyle name="Output 2 6 2 3 3 6 3" xfId="39910"/>
    <cellStyle name="Output 2 6 2 3 3 6 4" xfId="39911"/>
    <cellStyle name="Output 2 6 2 3 3 6 5" xfId="39912"/>
    <cellStyle name="Output 2 6 2 3 3 6 6" xfId="39913"/>
    <cellStyle name="Output 2 6 2 3 3 6 7" xfId="39914"/>
    <cellStyle name="Output 2 6 2 3 3 7" xfId="39915"/>
    <cellStyle name="Output 2 6 2 3 3 8" xfId="39916"/>
    <cellStyle name="Output 2 6 2 3 3 9" xfId="39917"/>
    <cellStyle name="Output 2 6 2 3 4" xfId="39918"/>
    <cellStyle name="Output 2 6 2 3 4 2" xfId="39919"/>
    <cellStyle name="Output 2 6 2 3 4 2 2" xfId="39920"/>
    <cellStyle name="Output 2 6 2 3 4 2 3" xfId="39921"/>
    <cellStyle name="Output 2 6 2 3 4 2 4" xfId="39922"/>
    <cellStyle name="Output 2 6 2 3 4 2 5" xfId="39923"/>
    <cellStyle name="Output 2 6 2 3 4 2 6" xfId="39924"/>
    <cellStyle name="Output 2 6 2 3 4 2 7" xfId="39925"/>
    <cellStyle name="Output 2 6 2 3 4 3" xfId="39926"/>
    <cellStyle name="Output 2 6 2 3 4 4" xfId="39927"/>
    <cellStyle name="Output 2 6 2 3 4 5" xfId="39928"/>
    <cellStyle name="Output 2 6 2 3 5" xfId="39929"/>
    <cellStyle name="Output 2 6 2 3 5 2" xfId="39930"/>
    <cellStyle name="Output 2 6 2 3 5 2 2" xfId="39931"/>
    <cellStyle name="Output 2 6 2 3 5 2 3" xfId="39932"/>
    <cellStyle name="Output 2 6 2 3 5 2 4" xfId="39933"/>
    <cellStyle name="Output 2 6 2 3 5 2 5" xfId="39934"/>
    <cellStyle name="Output 2 6 2 3 5 2 6" xfId="39935"/>
    <cellStyle name="Output 2 6 2 3 5 2 7" xfId="39936"/>
    <cellStyle name="Output 2 6 2 3 5 3" xfId="39937"/>
    <cellStyle name="Output 2 6 2 3 5 4" xfId="39938"/>
    <cellStyle name="Output 2 6 2 3 5 5" xfId="39939"/>
    <cellStyle name="Output 2 6 2 3 6" xfId="39940"/>
    <cellStyle name="Output 2 6 2 3 6 2" xfId="39941"/>
    <cellStyle name="Output 2 6 2 3 6 2 2" xfId="39942"/>
    <cellStyle name="Output 2 6 2 3 6 2 3" xfId="39943"/>
    <cellStyle name="Output 2 6 2 3 6 2 4" xfId="39944"/>
    <cellStyle name="Output 2 6 2 3 6 2 5" xfId="39945"/>
    <cellStyle name="Output 2 6 2 3 6 2 6" xfId="39946"/>
    <cellStyle name="Output 2 6 2 3 6 2 7" xfId="39947"/>
    <cellStyle name="Output 2 6 2 3 6 3" xfId="39948"/>
    <cellStyle name="Output 2 6 2 3 6 4" xfId="39949"/>
    <cellStyle name="Output 2 6 2 3 6 5" xfId="39950"/>
    <cellStyle name="Output 2 6 2 3 7" xfId="39951"/>
    <cellStyle name="Output 2 6 2 3 7 2" xfId="39952"/>
    <cellStyle name="Output 2 6 2 3 7 2 2" xfId="39953"/>
    <cellStyle name="Output 2 6 2 3 7 2 3" xfId="39954"/>
    <cellStyle name="Output 2 6 2 3 7 2 4" xfId="39955"/>
    <cellStyle name="Output 2 6 2 3 7 2 5" xfId="39956"/>
    <cellStyle name="Output 2 6 2 3 7 2 6" xfId="39957"/>
    <cellStyle name="Output 2 6 2 3 7 2 7" xfId="39958"/>
    <cellStyle name="Output 2 6 2 3 7 3" xfId="39959"/>
    <cellStyle name="Output 2 6 2 3 7 4" xfId="39960"/>
    <cellStyle name="Output 2 6 2 3 7 5" xfId="39961"/>
    <cellStyle name="Output 2 6 2 3 8" xfId="39962"/>
    <cellStyle name="Output 2 6 2 3 8 2" xfId="39963"/>
    <cellStyle name="Output 2 6 2 3 8 3" xfId="39964"/>
    <cellStyle name="Output 2 6 2 3 8 4" xfId="39965"/>
    <cellStyle name="Output 2 6 2 3 8 5" xfId="39966"/>
    <cellStyle name="Output 2 6 2 3 8 6" xfId="39967"/>
    <cellStyle name="Output 2 6 2 3 8 7" xfId="39968"/>
    <cellStyle name="Output 2 6 2 3 8 8" xfId="39969"/>
    <cellStyle name="Output 2 6 2 3 9" xfId="39970"/>
    <cellStyle name="Output 2 6 2 3 9 2" xfId="39971"/>
    <cellStyle name="Output 2 6 2 3 9 3" xfId="39972"/>
    <cellStyle name="Output 2 6 2 3 9 4" xfId="39973"/>
    <cellStyle name="Output 2 6 2 3 9 5" xfId="39974"/>
    <cellStyle name="Output 2 6 2 3 9 6" xfId="39975"/>
    <cellStyle name="Output 2 6 2 3 9 7" xfId="39976"/>
    <cellStyle name="Output 2 6 2 4" xfId="39977"/>
    <cellStyle name="Output 2 6 2 4 10" xfId="39978"/>
    <cellStyle name="Output 2 6 2 4 10 2" xfId="39979"/>
    <cellStyle name="Output 2 6 2 4 10 3" xfId="39980"/>
    <cellStyle name="Output 2 6 2 4 10 4" xfId="39981"/>
    <cellStyle name="Output 2 6 2 4 10 5" xfId="39982"/>
    <cellStyle name="Output 2 6 2 4 11" xfId="39983"/>
    <cellStyle name="Output 2 6 2 4 11 2" xfId="39984"/>
    <cellStyle name="Output 2 6 2 4 11 3" xfId="39985"/>
    <cellStyle name="Output 2 6 2 4 11 4" xfId="39986"/>
    <cellStyle name="Output 2 6 2 4 11 5" xfId="39987"/>
    <cellStyle name="Output 2 6 2 4 12" xfId="39988"/>
    <cellStyle name="Output 2 6 2 4 12 2" xfId="39989"/>
    <cellStyle name="Output 2 6 2 4 12 3" xfId="39990"/>
    <cellStyle name="Output 2 6 2 4 12 4" xfId="39991"/>
    <cellStyle name="Output 2 6 2 4 12 5" xfId="39992"/>
    <cellStyle name="Output 2 6 2 4 13" xfId="39993"/>
    <cellStyle name="Output 2 6 2 4 13 2" xfId="39994"/>
    <cellStyle name="Output 2 6 2 4 13 3" xfId="39995"/>
    <cellStyle name="Output 2 6 2 4 13 4" xfId="39996"/>
    <cellStyle name="Output 2 6 2 4 13 5" xfId="39997"/>
    <cellStyle name="Output 2 6 2 4 14" xfId="39998"/>
    <cellStyle name="Output 2 6 2 4 14 2" xfId="39999"/>
    <cellStyle name="Output 2 6 2 4 14 3" xfId="40000"/>
    <cellStyle name="Output 2 6 2 4 14 4" xfId="40001"/>
    <cellStyle name="Output 2 6 2 4 14 5" xfId="40002"/>
    <cellStyle name="Output 2 6 2 4 15" xfId="40003"/>
    <cellStyle name="Output 2 6 2 4 15 2" xfId="40004"/>
    <cellStyle name="Output 2 6 2 4 15 3" xfId="40005"/>
    <cellStyle name="Output 2 6 2 4 15 4" xfId="40006"/>
    <cellStyle name="Output 2 6 2 4 15 5" xfId="40007"/>
    <cellStyle name="Output 2 6 2 4 16" xfId="40008"/>
    <cellStyle name="Output 2 6 2 4 16 2" xfId="40009"/>
    <cellStyle name="Output 2 6 2 4 16 3" xfId="40010"/>
    <cellStyle name="Output 2 6 2 4 16 4" xfId="40011"/>
    <cellStyle name="Output 2 6 2 4 16 5" xfId="40012"/>
    <cellStyle name="Output 2 6 2 4 17" xfId="40013"/>
    <cellStyle name="Output 2 6 2 4 17 2" xfId="40014"/>
    <cellStyle name="Output 2 6 2 4 17 3" xfId="40015"/>
    <cellStyle name="Output 2 6 2 4 17 4" xfId="40016"/>
    <cellStyle name="Output 2 6 2 4 17 5" xfId="40017"/>
    <cellStyle name="Output 2 6 2 4 18" xfId="40018"/>
    <cellStyle name="Output 2 6 2 4 18 2" xfId="40019"/>
    <cellStyle name="Output 2 6 2 4 18 3" xfId="40020"/>
    <cellStyle name="Output 2 6 2 4 18 4" xfId="40021"/>
    <cellStyle name="Output 2 6 2 4 18 5" xfId="40022"/>
    <cellStyle name="Output 2 6 2 4 19" xfId="40023"/>
    <cellStyle name="Output 2 6 2 4 2" xfId="40024"/>
    <cellStyle name="Output 2 6 2 4 2 2" xfId="40025"/>
    <cellStyle name="Output 2 6 2 4 2 2 2" xfId="40026"/>
    <cellStyle name="Output 2 6 2 4 2 2 3" xfId="40027"/>
    <cellStyle name="Output 2 6 2 4 2 2 4" xfId="40028"/>
    <cellStyle name="Output 2 6 2 4 2 2 5" xfId="40029"/>
    <cellStyle name="Output 2 6 2 4 2 2 6" xfId="40030"/>
    <cellStyle name="Output 2 6 2 4 2 2 7" xfId="40031"/>
    <cellStyle name="Output 2 6 2 4 2 3" xfId="40032"/>
    <cellStyle name="Output 2 6 2 4 2 4" xfId="40033"/>
    <cellStyle name="Output 2 6 2 4 2 5" xfId="40034"/>
    <cellStyle name="Output 2 6 2 4 3" xfId="40035"/>
    <cellStyle name="Output 2 6 2 4 3 2" xfId="40036"/>
    <cellStyle name="Output 2 6 2 4 3 2 2" xfId="40037"/>
    <cellStyle name="Output 2 6 2 4 3 2 3" xfId="40038"/>
    <cellStyle name="Output 2 6 2 4 3 2 4" xfId="40039"/>
    <cellStyle name="Output 2 6 2 4 3 2 5" xfId="40040"/>
    <cellStyle name="Output 2 6 2 4 3 2 6" xfId="40041"/>
    <cellStyle name="Output 2 6 2 4 3 2 7" xfId="40042"/>
    <cellStyle name="Output 2 6 2 4 3 3" xfId="40043"/>
    <cellStyle name="Output 2 6 2 4 3 4" xfId="40044"/>
    <cellStyle name="Output 2 6 2 4 3 5" xfId="40045"/>
    <cellStyle name="Output 2 6 2 4 4" xfId="40046"/>
    <cellStyle name="Output 2 6 2 4 4 2" xfId="40047"/>
    <cellStyle name="Output 2 6 2 4 4 2 2" xfId="40048"/>
    <cellStyle name="Output 2 6 2 4 4 2 3" xfId="40049"/>
    <cellStyle name="Output 2 6 2 4 4 2 4" xfId="40050"/>
    <cellStyle name="Output 2 6 2 4 4 2 5" xfId="40051"/>
    <cellStyle name="Output 2 6 2 4 4 2 6" xfId="40052"/>
    <cellStyle name="Output 2 6 2 4 4 2 7" xfId="40053"/>
    <cellStyle name="Output 2 6 2 4 4 3" xfId="40054"/>
    <cellStyle name="Output 2 6 2 4 4 4" xfId="40055"/>
    <cellStyle name="Output 2 6 2 4 4 5" xfId="40056"/>
    <cellStyle name="Output 2 6 2 4 5" xfId="40057"/>
    <cellStyle name="Output 2 6 2 4 5 2" xfId="40058"/>
    <cellStyle name="Output 2 6 2 4 5 3" xfId="40059"/>
    <cellStyle name="Output 2 6 2 4 5 4" xfId="40060"/>
    <cellStyle name="Output 2 6 2 4 5 5" xfId="40061"/>
    <cellStyle name="Output 2 6 2 4 5 6" xfId="40062"/>
    <cellStyle name="Output 2 6 2 4 5 7" xfId="40063"/>
    <cellStyle name="Output 2 6 2 4 5 8" xfId="40064"/>
    <cellStyle name="Output 2 6 2 4 6" xfId="40065"/>
    <cellStyle name="Output 2 6 2 4 6 2" xfId="40066"/>
    <cellStyle name="Output 2 6 2 4 6 3" xfId="40067"/>
    <cellStyle name="Output 2 6 2 4 6 4" xfId="40068"/>
    <cellStyle name="Output 2 6 2 4 6 5" xfId="40069"/>
    <cellStyle name="Output 2 6 2 4 6 6" xfId="40070"/>
    <cellStyle name="Output 2 6 2 4 6 7" xfId="40071"/>
    <cellStyle name="Output 2 6 2 4 7" xfId="40072"/>
    <cellStyle name="Output 2 6 2 4 7 2" xfId="40073"/>
    <cellStyle name="Output 2 6 2 4 7 3" xfId="40074"/>
    <cellStyle name="Output 2 6 2 4 7 4" xfId="40075"/>
    <cellStyle name="Output 2 6 2 4 7 5" xfId="40076"/>
    <cellStyle name="Output 2 6 2 4 8" xfId="40077"/>
    <cellStyle name="Output 2 6 2 4 8 2" xfId="40078"/>
    <cellStyle name="Output 2 6 2 4 8 3" xfId="40079"/>
    <cellStyle name="Output 2 6 2 4 8 4" xfId="40080"/>
    <cellStyle name="Output 2 6 2 4 8 5" xfId="40081"/>
    <cellStyle name="Output 2 6 2 4 9" xfId="40082"/>
    <cellStyle name="Output 2 6 2 4 9 2" xfId="40083"/>
    <cellStyle name="Output 2 6 2 4 9 3" xfId="40084"/>
    <cellStyle name="Output 2 6 2 4 9 4" xfId="40085"/>
    <cellStyle name="Output 2 6 2 4 9 5" xfId="40086"/>
    <cellStyle name="Output 2 6 2 5" xfId="40087"/>
    <cellStyle name="Output 2 6 2 5 10" xfId="40088"/>
    <cellStyle name="Output 2 6 2 5 2" xfId="40089"/>
    <cellStyle name="Output 2 6 2 5 2 2" xfId="40090"/>
    <cellStyle name="Output 2 6 2 5 2 2 2" xfId="40091"/>
    <cellStyle name="Output 2 6 2 5 2 2 3" xfId="40092"/>
    <cellStyle name="Output 2 6 2 5 2 2 4" xfId="40093"/>
    <cellStyle name="Output 2 6 2 5 2 2 5" xfId="40094"/>
    <cellStyle name="Output 2 6 2 5 2 2 6" xfId="40095"/>
    <cellStyle name="Output 2 6 2 5 2 2 7" xfId="40096"/>
    <cellStyle name="Output 2 6 2 5 2 3" xfId="40097"/>
    <cellStyle name="Output 2 6 2 5 2 4" xfId="40098"/>
    <cellStyle name="Output 2 6 2 5 3" xfId="40099"/>
    <cellStyle name="Output 2 6 2 5 3 2" xfId="40100"/>
    <cellStyle name="Output 2 6 2 5 3 2 2" xfId="40101"/>
    <cellStyle name="Output 2 6 2 5 3 2 3" xfId="40102"/>
    <cellStyle name="Output 2 6 2 5 3 2 4" xfId="40103"/>
    <cellStyle name="Output 2 6 2 5 3 2 5" xfId="40104"/>
    <cellStyle name="Output 2 6 2 5 3 2 6" xfId="40105"/>
    <cellStyle name="Output 2 6 2 5 3 2 7" xfId="40106"/>
    <cellStyle name="Output 2 6 2 5 3 3" xfId="40107"/>
    <cellStyle name="Output 2 6 2 5 3 4" xfId="40108"/>
    <cellStyle name="Output 2 6 2 5 4" xfId="40109"/>
    <cellStyle name="Output 2 6 2 5 4 2" xfId="40110"/>
    <cellStyle name="Output 2 6 2 5 4 2 2" xfId="40111"/>
    <cellStyle name="Output 2 6 2 5 4 2 3" xfId="40112"/>
    <cellStyle name="Output 2 6 2 5 4 2 4" xfId="40113"/>
    <cellStyle name="Output 2 6 2 5 4 2 5" xfId="40114"/>
    <cellStyle name="Output 2 6 2 5 4 2 6" xfId="40115"/>
    <cellStyle name="Output 2 6 2 5 4 2 7" xfId="40116"/>
    <cellStyle name="Output 2 6 2 5 4 3" xfId="40117"/>
    <cellStyle name="Output 2 6 2 5 4 4" xfId="40118"/>
    <cellStyle name="Output 2 6 2 5 5" xfId="40119"/>
    <cellStyle name="Output 2 6 2 5 5 2" xfId="40120"/>
    <cellStyle name="Output 2 6 2 5 5 3" xfId="40121"/>
    <cellStyle name="Output 2 6 2 5 5 4" xfId="40122"/>
    <cellStyle name="Output 2 6 2 5 5 5" xfId="40123"/>
    <cellStyle name="Output 2 6 2 5 5 6" xfId="40124"/>
    <cellStyle name="Output 2 6 2 5 5 7" xfId="40125"/>
    <cellStyle name="Output 2 6 2 5 5 8" xfId="40126"/>
    <cellStyle name="Output 2 6 2 5 6" xfId="40127"/>
    <cellStyle name="Output 2 6 2 5 6 2" xfId="40128"/>
    <cellStyle name="Output 2 6 2 5 6 3" xfId="40129"/>
    <cellStyle name="Output 2 6 2 5 6 4" xfId="40130"/>
    <cellStyle name="Output 2 6 2 5 6 5" xfId="40131"/>
    <cellStyle name="Output 2 6 2 5 6 6" xfId="40132"/>
    <cellStyle name="Output 2 6 2 5 6 7" xfId="40133"/>
    <cellStyle name="Output 2 6 2 5 7" xfId="40134"/>
    <cellStyle name="Output 2 6 2 5 8" xfId="40135"/>
    <cellStyle name="Output 2 6 2 5 9" xfId="40136"/>
    <cellStyle name="Output 2 6 2 6" xfId="40137"/>
    <cellStyle name="Output 2 6 2 6 2" xfId="40138"/>
    <cellStyle name="Output 2 6 2 6 2 2" xfId="40139"/>
    <cellStyle name="Output 2 6 2 6 2 3" xfId="40140"/>
    <cellStyle name="Output 2 6 2 6 2 4" xfId="40141"/>
    <cellStyle name="Output 2 6 2 6 2 5" xfId="40142"/>
    <cellStyle name="Output 2 6 2 6 2 6" xfId="40143"/>
    <cellStyle name="Output 2 6 2 6 2 7" xfId="40144"/>
    <cellStyle name="Output 2 6 2 6 3" xfId="40145"/>
    <cellStyle name="Output 2 6 2 6 4" xfId="40146"/>
    <cellStyle name="Output 2 6 2 6 5" xfId="40147"/>
    <cellStyle name="Output 2 6 2 7" xfId="40148"/>
    <cellStyle name="Output 2 6 2 7 2" xfId="40149"/>
    <cellStyle name="Output 2 6 2 7 2 2" xfId="40150"/>
    <cellStyle name="Output 2 6 2 7 2 3" xfId="40151"/>
    <cellStyle name="Output 2 6 2 7 2 4" xfId="40152"/>
    <cellStyle name="Output 2 6 2 7 2 5" xfId="40153"/>
    <cellStyle name="Output 2 6 2 7 2 6" xfId="40154"/>
    <cellStyle name="Output 2 6 2 7 2 7" xfId="40155"/>
    <cellStyle name="Output 2 6 2 7 3" xfId="40156"/>
    <cellStyle name="Output 2 6 2 7 4" xfId="40157"/>
    <cellStyle name="Output 2 6 2 7 5" xfId="40158"/>
    <cellStyle name="Output 2 6 2 8" xfId="40159"/>
    <cellStyle name="Output 2 6 2 8 2" xfId="40160"/>
    <cellStyle name="Output 2 6 2 8 2 2" xfId="40161"/>
    <cellStyle name="Output 2 6 2 8 2 3" xfId="40162"/>
    <cellStyle name="Output 2 6 2 8 2 4" xfId="40163"/>
    <cellStyle name="Output 2 6 2 8 2 5" xfId="40164"/>
    <cellStyle name="Output 2 6 2 8 2 6" xfId="40165"/>
    <cellStyle name="Output 2 6 2 8 2 7" xfId="40166"/>
    <cellStyle name="Output 2 6 2 8 3" xfId="40167"/>
    <cellStyle name="Output 2 6 2 8 4" xfId="40168"/>
    <cellStyle name="Output 2 6 2 8 5" xfId="40169"/>
    <cellStyle name="Output 2 6 2 9" xfId="40170"/>
    <cellStyle name="Output 2 6 2 9 2" xfId="40171"/>
    <cellStyle name="Output 2 6 2 9 2 2" xfId="40172"/>
    <cellStyle name="Output 2 6 2 9 2 3" xfId="40173"/>
    <cellStyle name="Output 2 6 2 9 2 4" xfId="40174"/>
    <cellStyle name="Output 2 6 2 9 2 5" xfId="40175"/>
    <cellStyle name="Output 2 6 2 9 2 6" xfId="40176"/>
    <cellStyle name="Output 2 6 2 9 2 7" xfId="40177"/>
    <cellStyle name="Output 2 6 2 9 3" xfId="40178"/>
    <cellStyle name="Output 2 6 2 9 4" xfId="40179"/>
    <cellStyle name="Output 2 6 2 9 5" xfId="40180"/>
    <cellStyle name="Output 2 6 20" xfId="40181"/>
    <cellStyle name="Output 2 6 3" xfId="40182"/>
    <cellStyle name="Output 2 6 3 10" xfId="40183"/>
    <cellStyle name="Output 2 6 3 10 2" xfId="40184"/>
    <cellStyle name="Output 2 6 3 10 3" xfId="40185"/>
    <cellStyle name="Output 2 6 3 10 4" xfId="40186"/>
    <cellStyle name="Output 2 6 3 10 5" xfId="40187"/>
    <cellStyle name="Output 2 6 3 10 6" xfId="40188"/>
    <cellStyle name="Output 2 6 3 10 7" xfId="40189"/>
    <cellStyle name="Output 2 6 3 10 8" xfId="40190"/>
    <cellStyle name="Output 2 6 3 11" xfId="40191"/>
    <cellStyle name="Output 2 6 3 11 2" xfId="40192"/>
    <cellStyle name="Output 2 6 3 11 3" xfId="40193"/>
    <cellStyle name="Output 2 6 3 11 4" xfId="40194"/>
    <cellStyle name="Output 2 6 3 11 5" xfId="40195"/>
    <cellStyle name="Output 2 6 3 11 6" xfId="40196"/>
    <cellStyle name="Output 2 6 3 11 7" xfId="40197"/>
    <cellStyle name="Output 2 6 3 12" xfId="40198"/>
    <cellStyle name="Output 2 6 3 12 2" xfId="40199"/>
    <cellStyle name="Output 2 6 3 12 3" xfId="40200"/>
    <cellStyle name="Output 2 6 3 12 4" xfId="40201"/>
    <cellStyle name="Output 2 6 3 12 5" xfId="40202"/>
    <cellStyle name="Output 2 6 3 13" xfId="40203"/>
    <cellStyle name="Output 2 6 3 13 2" xfId="40204"/>
    <cellStyle name="Output 2 6 3 13 3" xfId="40205"/>
    <cellStyle name="Output 2 6 3 13 4" xfId="40206"/>
    <cellStyle name="Output 2 6 3 13 5" xfId="40207"/>
    <cellStyle name="Output 2 6 3 14" xfId="40208"/>
    <cellStyle name="Output 2 6 3 14 2" xfId="40209"/>
    <cellStyle name="Output 2 6 3 14 3" xfId="40210"/>
    <cellStyle name="Output 2 6 3 14 4" xfId="40211"/>
    <cellStyle name="Output 2 6 3 14 5" xfId="40212"/>
    <cellStyle name="Output 2 6 3 15" xfId="40213"/>
    <cellStyle name="Output 2 6 3 15 2" xfId="40214"/>
    <cellStyle name="Output 2 6 3 15 3" xfId="40215"/>
    <cellStyle name="Output 2 6 3 15 4" xfId="40216"/>
    <cellStyle name="Output 2 6 3 15 5" xfId="40217"/>
    <cellStyle name="Output 2 6 3 16" xfId="40218"/>
    <cellStyle name="Output 2 6 3 16 2" xfId="40219"/>
    <cellStyle name="Output 2 6 3 16 3" xfId="40220"/>
    <cellStyle name="Output 2 6 3 16 4" xfId="40221"/>
    <cellStyle name="Output 2 6 3 16 5" xfId="40222"/>
    <cellStyle name="Output 2 6 3 17" xfId="40223"/>
    <cellStyle name="Output 2 6 3 17 2" xfId="40224"/>
    <cellStyle name="Output 2 6 3 17 3" xfId="40225"/>
    <cellStyle name="Output 2 6 3 17 4" xfId="40226"/>
    <cellStyle name="Output 2 6 3 17 5" xfId="40227"/>
    <cellStyle name="Output 2 6 3 18" xfId="40228"/>
    <cellStyle name="Output 2 6 3 2" xfId="40229"/>
    <cellStyle name="Output 2 6 3 2 10" xfId="40230"/>
    <cellStyle name="Output 2 6 3 2 10 2" xfId="40231"/>
    <cellStyle name="Output 2 6 3 2 10 3" xfId="40232"/>
    <cellStyle name="Output 2 6 3 2 10 4" xfId="40233"/>
    <cellStyle name="Output 2 6 3 2 10 5" xfId="40234"/>
    <cellStyle name="Output 2 6 3 2 11" xfId="40235"/>
    <cellStyle name="Output 2 6 3 2 11 2" xfId="40236"/>
    <cellStyle name="Output 2 6 3 2 11 3" xfId="40237"/>
    <cellStyle name="Output 2 6 3 2 11 4" xfId="40238"/>
    <cellStyle name="Output 2 6 3 2 11 5" xfId="40239"/>
    <cellStyle name="Output 2 6 3 2 12" xfId="40240"/>
    <cellStyle name="Output 2 6 3 2 12 2" xfId="40241"/>
    <cellStyle name="Output 2 6 3 2 12 3" xfId="40242"/>
    <cellStyle name="Output 2 6 3 2 12 4" xfId="40243"/>
    <cellStyle name="Output 2 6 3 2 12 5" xfId="40244"/>
    <cellStyle name="Output 2 6 3 2 13" xfId="40245"/>
    <cellStyle name="Output 2 6 3 2 13 2" xfId="40246"/>
    <cellStyle name="Output 2 6 3 2 13 3" xfId="40247"/>
    <cellStyle name="Output 2 6 3 2 13 4" xfId="40248"/>
    <cellStyle name="Output 2 6 3 2 13 5" xfId="40249"/>
    <cellStyle name="Output 2 6 3 2 14" xfId="40250"/>
    <cellStyle name="Output 2 6 3 2 14 2" xfId="40251"/>
    <cellStyle name="Output 2 6 3 2 14 3" xfId="40252"/>
    <cellStyle name="Output 2 6 3 2 14 4" xfId="40253"/>
    <cellStyle name="Output 2 6 3 2 14 5" xfId="40254"/>
    <cellStyle name="Output 2 6 3 2 15" xfId="40255"/>
    <cellStyle name="Output 2 6 3 2 15 2" xfId="40256"/>
    <cellStyle name="Output 2 6 3 2 15 3" xfId="40257"/>
    <cellStyle name="Output 2 6 3 2 15 4" xfId="40258"/>
    <cellStyle name="Output 2 6 3 2 15 5" xfId="40259"/>
    <cellStyle name="Output 2 6 3 2 16" xfId="40260"/>
    <cellStyle name="Output 2 6 3 2 16 2" xfId="40261"/>
    <cellStyle name="Output 2 6 3 2 16 3" xfId="40262"/>
    <cellStyle name="Output 2 6 3 2 16 4" xfId="40263"/>
    <cellStyle name="Output 2 6 3 2 16 5" xfId="40264"/>
    <cellStyle name="Output 2 6 3 2 17" xfId="40265"/>
    <cellStyle name="Output 2 6 3 2 17 2" xfId="40266"/>
    <cellStyle name="Output 2 6 3 2 17 3" xfId="40267"/>
    <cellStyle name="Output 2 6 3 2 17 4" xfId="40268"/>
    <cellStyle name="Output 2 6 3 2 17 5" xfId="40269"/>
    <cellStyle name="Output 2 6 3 2 18" xfId="40270"/>
    <cellStyle name="Output 2 6 3 2 18 2" xfId="40271"/>
    <cellStyle name="Output 2 6 3 2 18 3" xfId="40272"/>
    <cellStyle name="Output 2 6 3 2 18 4" xfId="40273"/>
    <cellStyle name="Output 2 6 3 2 18 5" xfId="40274"/>
    <cellStyle name="Output 2 6 3 2 19" xfId="40275"/>
    <cellStyle name="Output 2 6 3 2 2" xfId="40276"/>
    <cellStyle name="Output 2 6 3 2 2 10" xfId="40277"/>
    <cellStyle name="Output 2 6 3 2 2 10 2" xfId="40278"/>
    <cellStyle name="Output 2 6 3 2 2 10 3" xfId="40279"/>
    <cellStyle name="Output 2 6 3 2 2 10 4" xfId="40280"/>
    <cellStyle name="Output 2 6 3 2 2 10 5" xfId="40281"/>
    <cellStyle name="Output 2 6 3 2 2 11" xfId="40282"/>
    <cellStyle name="Output 2 6 3 2 2 11 2" xfId="40283"/>
    <cellStyle name="Output 2 6 3 2 2 11 3" xfId="40284"/>
    <cellStyle name="Output 2 6 3 2 2 11 4" xfId="40285"/>
    <cellStyle name="Output 2 6 3 2 2 11 5" xfId="40286"/>
    <cellStyle name="Output 2 6 3 2 2 12" xfId="40287"/>
    <cellStyle name="Output 2 6 3 2 2 12 2" xfId="40288"/>
    <cellStyle name="Output 2 6 3 2 2 12 3" xfId="40289"/>
    <cellStyle name="Output 2 6 3 2 2 12 4" xfId="40290"/>
    <cellStyle name="Output 2 6 3 2 2 12 5" xfId="40291"/>
    <cellStyle name="Output 2 6 3 2 2 13" xfId="40292"/>
    <cellStyle name="Output 2 6 3 2 2 13 2" xfId="40293"/>
    <cellStyle name="Output 2 6 3 2 2 13 3" xfId="40294"/>
    <cellStyle name="Output 2 6 3 2 2 13 4" xfId="40295"/>
    <cellStyle name="Output 2 6 3 2 2 13 5" xfId="40296"/>
    <cellStyle name="Output 2 6 3 2 2 14" xfId="40297"/>
    <cellStyle name="Output 2 6 3 2 2 14 2" xfId="40298"/>
    <cellStyle name="Output 2 6 3 2 2 14 3" xfId="40299"/>
    <cellStyle name="Output 2 6 3 2 2 14 4" xfId="40300"/>
    <cellStyle name="Output 2 6 3 2 2 14 5" xfId="40301"/>
    <cellStyle name="Output 2 6 3 2 2 15" xfId="40302"/>
    <cellStyle name="Output 2 6 3 2 2 15 2" xfId="40303"/>
    <cellStyle name="Output 2 6 3 2 2 15 3" xfId="40304"/>
    <cellStyle name="Output 2 6 3 2 2 15 4" xfId="40305"/>
    <cellStyle name="Output 2 6 3 2 2 15 5" xfId="40306"/>
    <cellStyle name="Output 2 6 3 2 2 16" xfId="40307"/>
    <cellStyle name="Output 2 6 3 2 2 16 2" xfId="40308"/>
    <cellStyle name="Output 2 6 3 2 2 16 3" xfId="40309"/>
    <cellStyle name="Output 2 6 3 2 2 16 4" xfId="40310"/>
    <cellStyle name="Output 2 6 3 2 2 16 5" xfId="40311"/>
    <cellStyle name="Output 2 6 3 2 2 17" xfId="40312"/>
    <cellStyle name="Output 2 6 3 2 2 17 2" xfId="40313"/>
    <cellStyle name="Output 2 6 3 2 2 17 3" xfId="40314"/>
    <cellStyle name="Output 2 6 3 2 2 17 4" xfId="40315"/>
    <cellStyle name="Output 2 6 3 2 2 17 5" xfId="40316"/>
    <cellStyle name="Output 2 6 3 2 2 18" xfId="40317"/>
    <cellStyle name="Output 2 6 3 2 2 18 2" xfId="40318"/>
    <cellStyle name="Output 2 6 3 2 2 18 3" xfId="40319"/>
    <cellStyle name="Output 2 6 3 2 2 18 4" xfId="40320"/>
    <cellStyle name="Output 2 6 3 2 2 18 5" xfId="40321"/>
    <cellStyle name="Output 2 6 3 2 2 19" xfId="40322"/>
    <cellStyle name="Output 2 6 3 2 2 2" xfId="40323"/>
    <cellStyle name="Output 2 6 3 2 2 2 2" xfId="40324"/>
    <cellStyle name="Output 2 6 3 2 2 2 2 2" xfId="40325"/>
    <cellStyle name="Output 2 6 3 2 2 2 2 3" xfId="40326"/>
    <cellStyle name="Output 2 6 3 2 2 2 2 4" xfId="40327"/>
    <cellStyle name="Output 2 6 3 2 2 2 2 5" xfId="40328"/>
    <cellStyle name="Output 2 6 3 2 2 2 2 6" xfId="40329"/>
    <cellStyle name="Output 2 6 3 2 2 2 2 7" xfId="40330"/>
    <cellStyle name="Output 2 6 3 2 2 2 3" xfId="40331"/>
    <cellStyle name="Output 2 6 3 2 2 2 4" xfId="40332"/>
    <cellStyle name="Output 2 6 3 2 2 2 5" xfId="40333"/>
    <cellStyle name="Output 2 6 3 2 2 3" xfId="40334"/>
    <cellStyle name="Output 2 6 3 2 2 3 2" xfId="40335"/>
    <cellStyle name="Output 2 6 3 2 2 3 2 2" xfId="40336"/>
    <cellStyle name="Output 2 6 3 2 2 3 2 3" xfId="40337"/>
    <cellStyle name="Output 2 6 3 2 2 3 2 4" xfId="40338"/>
    <cellStyle name="Output 2 6 3 2 2 3 2 5" xfId="40339"/>
    <cellStyle name="Output 2 6 3 2 2 3 2 6" xfId="40340"/>
    <cellStyle name="Output 2 6 3 2 2 3 2 7" xfId="40341"/>
    <cellStyle name="Output 2 6 3 2 2 3 3" xfId="40342"/>
    <cellStyle name="Output 2 6 3 2 2 3 4" xfId="40343"/>
    <cellStyle name="Output 2 6 3 2 2 3 5" xfId="40344"/>
    <cellStyle name="Output 2 6 3 2 2 4" xfId="40345"/>
    <cellStyle name="Output 2 6 3 2 2 4 2" xfId="40346"/>
    <cellStyle name="Output 2 6 3 2 2 4 2 2" xfId="40347"/>
    <cellStyle name="Output 2 6 3 2 2 4 2 3" xfId="40348"/>
    <cellStyle name="Output 2 6 3 2 2 4 2 4" xfId="40349"/>
    <cellStyle name="Output 2 6 3 2 2 4 2 5" xfId="40350"/>
    <cellStyle name="Output 2 6 3 2 2 4 2 6" xfId="40351"/>
    <cellStyle name="Output 2 6 3 2 2 4 2 7" xfId="40352"/>
    <cellStyle name="Output 2 6 3 2 2 4 3" xfId="40353"/>
    <cellStyle name="Output 2 6 3 2 2 4 4" xfId="40354"/>
    <cellStyle name="Output 2 6 3 2 2 4 5" xfId="40355"/>
    <cellStyle name="Output 2 6 3 2 2 5" xfId="40356"/>
    <cellStyle name="Output 2 6 3 2 2 5 2" xfId="40357"/>
    <cellStyle name="Output 2 6 3 2 2 5 3" xfId="40358"/>
    <cellStyle name="Output 2 6 3 2 2 5 4" xfId="40359"/>
    <cellStyle name="Output 2 6 3 2 2 5 5" xfId="40360"/>
    <cellStyle name="Output 2 6 3 2 2 5 6" xfId="40361"/>
    <cellStyle name="Output 2 6 3 2 2 5 7" xfId="40362"/>
    <cellStyle name="Output 2 6 3 2 2 5 8" xfId="40363"/>
    <cellStyle name="Output 2 6 3 2 2 6" xfId="40364"/>
    <cellStyle name="Output 2 6 3 2 2 6 2" xfId="40365"/>
    <cellStyle name="Output 2 6 3 2 2 6 3" xfId="40366"/>
    <cellStyle name="Output 2 6 3 2 2 6 4" xfId="40367"/>
    <cellStyle name="Output 2 6 3 2 2 6 5" xfId="40368"/>
    <cellStyle name="Output 2 6 3 2 2 6 6" xfId="40369"/>
    <cellStyle name="Output 2 6 3 2 2 6 7" xfId="40370"/>
    <cellStyle name="Output 2 6 3 2 2 7" xfId="40371"/>
    <cellStyle name="Output 2 6 3 2 2 7 2" xfId="40372"/>
    <cellStyle name="Output 2 6 3 2 2 7 3" xfId="40373"/>
    <cellStyle name="Output 2 6 3 2 2 7 4" xfId="40374"/>
    <cellStyle name="Output 2 6 3 2 2 7 5" xfId="40375"/>
    <cellStyle name="Output 2 6 3 2 2 8" xfId="40376"/>
    <cellStyle name="Output 2 6 3 2 2 8 2" xfId="40377"/>
    <cellStyle name="Output 2 6 3 2 2 8 3" xfId="40378"/>
    <cellStyle name="Output 2 6 3 2 2 8 4" xfId="40379"/>
    <cellStyle name="Output 2 6 3 2 2 8 5" xfId="40380"/>
    <cellStyle name="Output 2 6 3 2 2 9" xfId="40381"/>
    <cellStyle name="Output 2 6 3 2 2 9 2" xfId="40382"/>
    <cellStyle name="Output 2 6 3 2 2 9 3" xfId="40383"/>
    <cellStyle name="Output 2 6 3 2 2 9 4" xfId="40384"/>
    <cellStyle name="Output 2 6 3 2 2 9 5" xfId="40385"/>
    <cellStyle name="Output 2 6 3 2 3" xfId="40386"/>
    <cellStyle name="Output 2 6 3 2 3 10" xfId="40387"/>
    <cellStyle name="Output 2 6 3 2 3 2" xfId="40388"/>
    <cellStyle name="Output 2 6 3 2 3 2 2" xfId="40389"/>
    <cellStyle name="Output 2 6 3 2 3 2 2 2" xfId="40390"/>
    <cellStyle name="Output 2 6 3 2 3 2 2 3" xfId="40391"/>
    <cellStyle name="Output 2 6 3 2 3 2 2 4" xfId="40392"/>
    <cellStyle name="Output 2 6 3 2 3 2 2 5" xfId="40393"/>
    <cellStyle name="Output 2 6 3 2 3 2 2 6" xfId="40394"/>
    <cellStyle name="Output 2 6 3 2 3 2 2 7" xfId="40395"/>
    <cellStyle name="Output 2 6 3 2 3 2 3" xfId="40396"/>
    <cellStyle name="Output 2 6 3 2 3 2 4" xfId="40397"/>
    <cellStyle name="Output 2 6 3 2 3 3" xfId="40398"/>
    <cellStyle name="Output 2 6 3 2 3 3 2" xfId="40399"/>
    <cellStyle name="Output 2 6 3 2 3 3 2 2" xfId="40400"/>
    <cellStyle name="Output 2 6 3 2 3 3 2 3" xfId="40401"/>
    <cellStyle name="Output 2 6 3 2 3 3 2 4" xfId="40402"/>
    <cellStyle name="Output 2 6 3 2 3 3 2 5" xfId="40403"/>
    <cellStyle name="Output 2 6 3 2 3 3 2 6" xfId="40404"/>
    <cellStyle name="Output 2 6 3 2 3 3 2 7" xfId="40405"/>
    <cellStyle name="Output 2 6 3 2 3 3 3" xfId="40406"/>
    <cellStyle name="Output 2 6 3 2 3 3 4" xfId="40407"/>
    <cellStyle name="Output 2 6 3 2 3 4" xfId="40408"/>
    <cellStyle name="Output 2 6 3 2 3 4 2" xfId="40409"/>
    <cellStyle name="Output 2 6 3 2 3 4 2 2" xfId="40410"/>
    <cellStyle name="Output 2 6 3 2 3 4 2 3" xfId="40411"/>
    <cellStyle name="Output 2 6 3 2 3 4 2 4" xfId="40412"/>
    <cellStyle name="Output 2 6 3 2 3 4 2 5" xfId="40413"/>
    <cellStyle name="Output 2 6 3 2 3 4 2 6" xfId="40414"/>
    <cellStyle name="Output 2 6 3 2 3 4 2 7" xfId="40415"/>
    <cellStyle name="Output 2 6 3 2 3 4 3" xfId="40416"/>
    <cellStyle name="Output 2 6 3 2 3 4 4" xfId="40417"/>
    <cellStyle name="Output 2 6 3 2 3 5" xfId="40418"/>
    <cellStyle name="Output 2 6 3 2 3 5 2" xfId="40419"/>
    <cellStyle name="Output 2 6 3 2 3 5 3" xfId="40420"/>
    <cellStyle name="Output 2 6 3 2 3 5 4" xfId="40421"/>
    <cellStyle name="Output 2 6 3 2 3 5 5" xfId="40422"/>
    <cellStyle name="Output 2 6 3 2 3 5 6" xfId="40423"/>
    <cellStyle name="Output 2 6 3 2 3 5 7" xfId="40424"/>
    <cellStyle name="Output 2 6 3 2 3 5 8" xfId="40425"/>
    <cellStyle name="Output 2 6 3 2 3 6" xfId="40426"/>
    <cellStyle name="Output 2 6 3 2 3 6 2" xfId="40427"/>
    <cellStyle name="Output 2 6 3 2 3 6 3" xfId="40428"/>
    <cellStyle name="Output 2 6 3 2 3 6 4" xfId="40429"/>
    <cellStyle name="Output 2 6 3 2 3 6 5" xfId="40430"/>
    <cellStyle name="Output 2 6 3 2 3 6 6" xfId="40431"/>
    <cellStyle name="Output 2 6 3 2 3 6 7" xfId="40432"/>
    <cellStyle name="Output 2 6 3 2 3 7" xfId="40433"/>
    <cellStyle name="Output 2 6 3 2 3 8" xfId="40434"/>
    <cellStyle name="Output 2 6 3 2 3 9" xfId="40435"/>
    <cellStyle name="Output 2 6 3 2 4" xfId="40436"/>
    <cellStyle name="Output 2 6 3 2 4 2" xfId="40437"/>
    <cellStyle name="Output 2 6 3 2 4 2 2" xfId="40438"/>
    <cellStyle name="Output 2 6 3 2 4 2 3" xfId="40439"/>
    <cellStyle name="Output 2 6 3 2 4 2 4" xfId="40440"/>
    <cellStyle name="Output 2 6 3 2 4 2 5" xfId="40441"/>
    <cellStyle name="Output 2 6 3 2 4 2 6" xfId="40442"/>
    <cellStyle name="Output 2 6 3 2 4 2 7" xfId="40443"/>
    <cellStyle name="Output 2 6 3 2 4 3" xfId="40444"/>
    <cellStyle name="Output 2 6 3 2 4 4" xfId="40445"/>
    <cellStyle name="Output 2 6 3 2 4 5" xfId="40446"/>
    <cellStyle name="Output 2 6 3 2 5" xfId="40447"/>
    <cellStyle name="Output 2 6 3 2 5 2" xfId="40448"/>
    <cellStyle name="Output 2 6 3 2 5 2 2" xfId="40449"/>
    <cellStyle name="Output 2 6 3 2 5 2 3" xfId="40450"/>
    <cellStyle name="Output 2 6 3 2 5 2 4" xfId="40451"/>
    <cellStyle name="Output 2 6 3 2 5 2 5" xfId="40452"/>
    <cellStyle name="Output 2 6 3 2 5 2 6" xfId="40453"/>
    <cellStyle name="Output 2 6 3 2 5 2 7" xfId="40454"/>
    <cellStyle name="Output 2 6 3 2 5 3" xfId="40455"/>
    <cellStyle name="Output 2 6 3 2 5 4" xfId="40456"/>
    <cellStyle name="Output 2 6 3 2 5 5" xfId="40457"/>
    <cellStyle name="Output 2 6 3 2 6" xfId="40458"/>
    <cellStyle name="Output 2 6 3 2 6 2" xfId="40459"/>
    <cellStyle name="Output 2 6 3 2 6 2 2" xfId="40460"/>
    <cellStyle name="Output 2 6 3 2 6 2 3" xfId="40461"/>
    <cellStyle name="Output 2 6 3 2 6 2 4" xfId="40462"/>
    <cellStyle name="Output 2 6 3 2 6 2 5" xfId="40463"/>
    <cellStyle name="Output 2 6 3 2 6 2 6" xfId="40464"/>
    <cellStyle name="Output 2 6 3 2 6 2 7" xfId="40465"/>
    <cellStyle name="Output 2 6 3 2 6 3" xfId="40466"/>
    <cellStyle name="Output 2 6 3 2 6 4" xfId="40467"/>
    <cellStyle name="Output 2 6 3 2 6 5" xfId="40468"/>
    <cellStyle name="Output 2 6 3 2 7" xfId="40469"/>
    <cellStyle name="Output 2 6 3 2 7 2" xfId="40470"/>
    <cellStyle name="Output 2 6 3 2 7 2 2" xfId="40471"/>
    <cellStyle name="Output 2 6 3 2 7 2 3" xfId="40472"/>
    <cellStyle name="Output 2 6 3 2 7 2 4" xfId="40473"/>
    <cellStyle name="Output 2 6 3 2 7 2 5" xfId="40474"/>
    <cellStyle name="Output 2 6 3 2 7 2 6" xfId="40475"/>
    <cellStyle name="Output 2 6 3 2 7 2 7" xfId="40476"/>
    <cellStyle name="Output 2 6 3 2 7 3" xfId="40477"/>
    <cellStyle name="Output 2 6 3 2 7 4" xfId="40478"/>
    <cellStyle name="Output 2 6 3 2 7 5" xfId="40479"/>
    <cellStyle name="Output 2 6 3 2 8" xfId="40480"/>
    <cellStyle name="Output 2 6 3 2 8 2" xfId="40481"/>
    <cellStyle name="Output 2 6 3 2 8 3" xfId="40482"/>
    <cellStyle name="Output 2 6 3 2 8 4" xfId="40483"/>
    <cellStyle name="Output 2 6 3 2 8 5" xfId="40484"/>
    <cellStyle name="Output 2 6 3 2 8 6" xfId="40485"/>
    <cellStyle name="Output 2 6 3 2 8 7" xfId="40486"/>
    <cellStyle name="Output 2 6 3 2 8 8" xfId="40487"/>
    <cellStyle name="Output 2 6 3 2 9" xfId="40488"/>
    <cellStyle name="Output 2 6 3 2 9 2" xfId="40489"/>
    <cellStyle name="Output 2 6 3 2 9 3" xfId="40490"/>
    <cellStyle name="Output 2 6 3 2 9 4" xfId="40491"/>
    <cellStyle name="Output 2 6 3 2 9 5" xfId="40492"/>
    <cellStyle name="Output 2 6 3 2 9 6" xfId="40493"/>
    <cellStyle name="Output 2 6 3 2 9 7" xfId="40494"/>
    <cellStyle name="Output 2 6 3 3" xfId="40495"/>
    <cellStyle name="Output 2 6 3 3 10" xfId="40496"/>
    <cellStyle name="Output 2 6 3 3 10 2" xfId="40497"/>
    <cellStyle name="Output 2 6 3 3 10 3" xfId="40498"/>
    <cellStyle name="Output 2 6 3 3 10 4" xfId="40499"/>
    <cellStyle name="Output 2 6 3 3 10 5" xfId="40500"/>
    <cellStyle name="Output 2 6 3 3 11" xfId="40501"/>
    <cellStyle name="Output 2 6 3 3 11 2" xfId="40502"/>
    <cellStyle name="Output 2 6 3 3 11 3" xfId="40503"/>
    <cellStyle name="Output 2 6 3 3 11 4" xfId="40504"/>
    <cellStyle name="Output 2 6 3 3 11 5" xfId="40505"/>
    <cellStyle name="Output 2 6 3 3 12" xfId="40506"/>
    <cellStyle name="Output 2 6 3 3 12 2" xfId="40507"/>
    <cellStyle name="Output 2 6 3 3 12 3" xfId="40508"/>
    <cellStyle name="Output 2 6 3 3 12 4" xfId="40509"/>
    <cellStyle name="Output 2 6 3 3 12 5" xfId="40510"/>
    <cellStyle name="Output 2 6 3 3 13" xfId="40511"/>
    <cellStyle name="Output 2 6 3 3 13 2" xfId="40512"/>
    <cellStyle name="Output 2 6 3 3 13 3" xfId="40513"/>
    <cellStyle name="Output 2 6 3 3 13 4" xfId="40514"/>
    <cellStyle name="Output 2 6 3 3 13 5" xfId="40515"/>
    <cellStyle name="Output 2 6 3 3 14" xfId="40516"/>
    <cellStyle name="Output 2 6 3 3 14 2" xfId="40517"/>
    <cellStyle name="Output 2 6 3 3 14 3" xfId="40518"/>
    <cellStyle name="Output 2 6 3 3 14 4" xfId="40519"/>
    <cellStyle name="Output 2 6 3 3 14 5" xfId="40520"/>
    <cellStyle name="Output 2 6 3 3 15" xfId="40521"/>
    <cellStyle name="Output 2 6 3 3 15 2" xfId="40522"/>
    <cellStyle name="Output 2 6 3 3 15 3" xfId="40523"/>
    <cellStyle name="Output 2 6 3 3 15 4" xfId="40524"/>
    <cellStyle name="Output 2 6 3 3 15 5" xfId="40525"/>
    <cellStyle name="Output 2 6 3 3 16" xfId="40526"/>
    <cellStyle name="Output 2 6 3 3 16 2" xfId="40527"/>
    <cellStyle name="Output 2 6 3 3 16 3" xfId="40528"/>
    <cellStyle name="Output 2 6 3 3 16 4" xfId="40529"/>
    <cellStyle name="Output 2 6 3 3 16 5" xfId="40530"/>
    <cellStyle name="Output 2 6 3 3 17" xfId="40531"/>
    <cellStyle name="Output 2 6 3 3 17 2" xfId="40532"/>
    <cellStyle name="Output 2 6 3 3 17 3" xfId="40533"/>
    <cellStyle name="Output 2 6 3 3 17 4" xfId="40534"/>
    <cellStyle name="Output 2 6 3 3 17 5" xfId="40535"/>
    <cellStyle name="Output 2 6 3 3 18" xfId="40536"/>
    <cellStyle name="Output 2 6 3 3 18 2" xfId="40537"/>
    <cellStyle name="Output 2 6 3 3 18 3" xfId="40538"/>
    <cellStyle name="Output 2 6 3 3 18 4" xfId="40539"/>
    <cellStyle name="Output 2 6 3 3 18 5" xfId="40540"/>
    <cellStyle name="Output 2 6 3 3 19" xfId="40541"/>
    <cellStyle name="Output 2 6 3 3 2" xfId="40542"/>
    <cellStyle name="Output 2 6 3 3 2 10" xfId="40543"/>
    <cellStyle name="Output 2 6 3 3 2 10 2" xfId="40544"/>
    <cellStyle name="Output 2 6 3 3 2 10 3" xfId="40545"/>
    <cellStyle name="Output 2 6 3 3 2 10 4" xfId="40546"/>
    <cellStyle name="Output 2 6 3 3 2 10 5" xfId="40547"/>
    <cellStyle name="Output 2 6 3 3 2 11" xfId="40548"/>
    <cellStyle name="Output 2 6 3 3 2 11 2" xfId="40549"/>
    <cellStyle name="Output 2 6 3 3 2 11 3" xfId="40550"/>
    <cellStyle name="Output 2 6 3 3 2 11 4" xfId="40551"/>
    <cellStyle name="Output 2 6 3 3 2 11 5" xfId="40552"/>
    <cellStyle name="Output 2 6 3 3 2 12" xfId="40553"/>
    <cellStyle name="Output 2 6 3 3 2 12 2" xfId="40554"/>
    <cellStyle name="Output 2 6 3 3 2 12 3" xfId="40555"/>
    <cellStyle name="Output 2 6 3 3 2 12 4" xfId="40556"/>
    <cellStyle name="Output 2 6 3 3 2 12 5" xfId="40557"/>
    <cellStyle name="Output 2 6 3 3 2 13" xfId="40558"/>
    <cellStyle name="Output 2 6 3 3 2 13 2" xfId="40559"/>
    <cellStyle name="Output 2 6 3 3 2 13 3" xfId="40560"/>
    <cellStyle name="Output 2 6 3 3 2 13 4" xfId="40561"/>
    <cellStyle name="Output 2 6 3 3 2 13 5" xfId="40562"/>
    <cellStyle name="Output 2 6 3 3 2 14" xfId="40563"/>
    <cellStyle name="Output 2 6 3 3 2 14 2" xfId="40564"/>
    <cellStyle name="Output 2 6 3 3 2 14 3" xfId="40565"/>
    <cellStyle name="Output 2 6 3 3 2 14 4" xfId="40566"/>
    <cellStyle name="Output 2 6 3 3 2 14 5" xfId="40567"/>
    <cellStyle name="Output 2 6 3 3 2 15" xfId="40568"/>
    <cellStyle name="Output 2 6 3 3 2 15 2" xfId="40569"/>
    <cellStyle name="Output 2 6 3 3 2 15 3" xfId="40570"/>
    <cellStyle name="Output 2 6 3 3 2 15 4" xfId="40571"/>
    <cellStyle name="Output 2 6 3 3 2 15 5" xfId="40572"/>
    <cellStyle name="Output 2 6 3 3 2 16" xfId="40573"/>
    <cellStyle name="Output 2 6 3 3 2 16 2" xfId="40574"/>
    <cellStyle name="Output 2 6 3 3 2 16 3" xfId="40575"/>
    <cellStyle name="Output 2 6 3 3 2 16 4" xfId="40576"/>
    <cellStyle name="Output 2 6 3 3 2 16 5" xfId="40577"/>
    <cellStyle name="Output 2 6 3 3 2 17" xfId="40578"/>
    <cellStyle name="Output 2 6 3 3 2 17 2" xfId="40579"/>
    <cellStyle name="Output 2 6 3 3 2 17 3" xfId="40580"/>
    <cellStyle name="Output 2 6 3 3 2 17 4" xfId="40581"/>
    <cellStyle name="Output 2 6 3 3 2 17 5" xfId="40582"/>
    <cellStyle name="Output 2 6 3 3 2 18" xfId="40583"/>
    <cellStyle name="Output 2 6 3 3 2 18 2" xfId="40584"/>
    <cellStyle name="Output 2 6 3 3 2 18 3" xfId="40585"/>
    <cellStyle name="Output 2 6 3 3 2 18 4" xfId="40586"/>
    <cellStyle name="Output 2 6 3 3 2 18 5" xfId="40587"/>
    <cellStyle name="Output 2 6 3 3 2 19" xfId="40588"/>
    <cellStyle name="Output 2 6 3 3 2 2" xfId="40589"/>
    <cellStyle name="Output 2 6 3 3 2 2 2" xfId="40590"/>
    <cellStyle name="Output 2 6 3 3 2 2 2 2" xfId="40591"/>
    <cellStyle name="Output 2 6 3 3 2 2 2 3" xfId="40592"/>
    <cellStyle name="Output 2 6 3 3 2 2 2 4" xfId="40593"/>
    <cellStyle name="Output 2 6 3 3 2 2 2 5" xfId="40594"/>
    <cellStyle name="Output 2 6 3 3 2 2 2 6" xfId="40595"/>
    <cellStyle name="Output 2 6 3 3 2 2 2 7" xfId="40596"/>
    <cellStyle name="Output 2 6 3 3 2 2 3" xfId="40597"/>
    <cellStyle name="Output 2 6 3 3 2 2 4" xfId="40598"/>
    <cellStyle name="Output 2 6 3 3 2 2 5" xfId="40599"/>
    <cellStyle name="Output 2 6 3 3 2 3" xfId="40600"/>
    <cellStyle name="Output 2 6 3 3 2 3 2" xfId="40601"/>
    <cellStyle name="Output 2 6 3 3 2 3 2 2" xfId="40602"/>
    <cellStyle name="Output 2 6 3 3 2 3 2 3" xfId="40603"/>
    <cellStyle name="Output 2 6 3 3 2 3 2 4" xfId="40604"/>
    <cellStyle name="Output 2 6 3 3 2 3 2 5" xfId="40605"/>
    <cellStyle name="Output 2 6 3 3 2 3 2 6" xfId="40606"/>
    <cellStyle name="Output 2 6 3 3 2 3 2 7" xfId="40607"/>
    <cellStyle name="Output 2 6 3 3 2 3 3" xfId="40608"/>
    <cellStyle name="Output 2 6 3 3 2 3 4" xfId="40609"/>
    <cellStyle name="Output 2 6 3 3 2 3 5" xfId="40610"/>
    <cellStyle name="Output 2 6 3 3 2 4" xfId="40611"/>
    <cellStyle name="Output 2 6 3 3 2 4 2" xfId="40612"/>
    <cellStyle name="Output 2 6 3 3 2 4 2 2" xfId="40613"/>
    <cellStyle name="Output 2 6 3 3 2 4 2 3" xfId="40614"/>
    <cellStyle name="Output 2 6 3 3 2 4 2 4" xfId="40615"/>
    <cellStyle name="Output 2 6 3 3 2 4 2 5" xfId="40616"/>
    <cellStyle name="Output 2 6 3 3 2 4 2 6" xfId="40617"/>
    <cellStyle name="Output 2 6 3 3 2 4 2 7" xfId="40618"/>
    <cellStyle name="Output 2 6 3 3 2 4 3" xfId="40619"/>
    <cellStyle name="Output 2 6 3 3 2 4 4" xfId="40620"/>
    <cellStyle name="Output 2 6 3 3 2 4 5" xfId="40621"/>
    <cellStyle name="Output 2 6 3 3 2 5" xfId="40622"/>
    <cellStyle name="Output 2 6 3 3 2 5 2" xfId="40623"/>
    <cellStyle name="Output 2 6 3 3 2 5 3" xfId="40624"/>
    <cellStyle name="Output 2 6 3 3 2 5 4" xfId="40625"/>
    <cellStyle name="Output 2 6 3 3 2 5 5" xfId="40626"/>
    <cellStyle name="Output 2 6 3 3 2 5 6" xfId="40627"/>
    <cellStyle name="Output 2 6 3 3 2 5 7" xfId="40628"/>
    <cellStyle name="Output 2 6 3 3 2 5 8" xfId="40629"/>
    <cellStyle name="Output 2 6 3 3 2 6" xfId="40630"/>
    <cellStyle name="Output 2 6 3 3 2 6 2" xfId="40631"/>
    <cellStyle name="Output 2 6 3 3 2 6 3" xfId="40632"/>
    <cellStyle name="Output 2 6 3 3 2 6 4" xfId="40633"/>
    <cellStyle name="Output 2 6 3 3 2 6 5" xfId="40634"/>
    <cellStyle name="Output 2 6 3 3 2 6 6" xfId="40635"/>
    <cellStyle name="Output 2 6 3 3 2 6 7" xfId="40636"/>
    <cellStyle name="Output 2 6 3 3 2 7" xfId="40637"/>
    <cellStyle name="Output 2 6 3 3 2 7 2" xfId="40638"/>
    <cellStyle name="Output 2 6 3 3 2 7 3" xfId="40639"/>
    <cellStyle name="Output 2 6 3 3 2 7 4" xfId="40640"/>
    <cellStyle name="Output 2 6 3 3 2 7 5" xfId="40641"/>
    <cellStyle name="Output 2 6 3 3 2 8" xfId="40642"/>
    <cellStyle name="Output 2 6 3 3 2 8 2" xfId="40643"/>
    <cellStyle name="Output 2 6 3 3 2 8 3" xfId="40644"/>
    <cellStyle name="Output 2 6 3 3 2 8 4" xfId="40645"/>
    <cellStyle name="Output 2 6 3 3 2 8 5" xfId="40646"/>
    <cellStyle name="Output 2 6 3 3 2 9" xfId="40647"/>
    <cellStyle name="Output 2 6 3 3 2 9 2" xfId="40648"/>
    <cellStyle name="Output 2 6 3 3 2 9 3" xfId="40649"/>
    <cellStyle name="Output 2 6 3 3 2 9 4" xfId="40650"/>
    <cellStyle name="Output 2 6 3 3 2 9 5" xfId="40651"/>
    <cellStyle name="Output 2 6 3 3 3" xfId="40652"/>
    <cellStyle name="Output 2 6 3 3 3 10" xfId="40653"/>
    <cellStyle name="Output 2 6 3 3 3 2" xfId="40654"/>
    <cellStyle name="Output 2 6 3 3 3 2 2" xfId="40655"/>
    <cellStyle name="Output 2 6 3 3 3 2 2 2" xfId="40656"/>
    <cellStyle name="Output 2 6 3 3 3 2 2 3" xfId="40657"/>
    <cellStyle name="Output 2 6 3 3 3 2 2 4" xfId="40658"/>
    <cellStyle name="Output 2 6 3 3 3 2 2 5" xfId="40659"/>
    <cellStyle name="Output 2 6 3 3 3 2 2 6" xfId="40660"/>
    <cellStyle name="Output 2 6 3 3 3 2 2 7" xfId="40661"/>
    <cellStyle name="Output 2 6 3 3 3 2 3" xfId="40662"/>
    <cellStyle name="Output 2 6 3 3 3 2 4" xfId="40663"/>
    <cellStyle name="Output 2 6 3 3 3 3" xfId="40664"/>
    <cellStyle name="Output 2 6 3 3 3 3 2" xfId="40665"/>
    <cellStyle name="Output 2 6 3 3 3 3 2 2" xfId="40666"/>
    <cellStyle name="Output 2 6 3 3 3 3 2 3" xfId="40667"/>
    <cellStyle name="Output 2 6 3 3 3 3 2 4" xfId="40668"/>
    <cellStyle name="Output 2 6 3 3 3 3 2 5" xfId="40669"/>
    <cellStyle name="Output 2 6 3 3 3 3 2 6" xfId="40670"/>
    <cellStyle name="Output 2 6 3 3 3 3 2 7" xfId="40671"/>
    <cellStyle name="Output 2 6 3 3 3 3 3" xfId="40672"/>
    <cellStyle name="Output 2 6 3 3 3 3 4" xfId="40673"/>
    <cellStyle name="Output 2 6 3 3 3 4" xfId="40674"/>
    <cellStyle name="Output 2 6 3 3 3 4 2" xfId="40675"/>
    <cellStyle name="Output 2 6 3 3 3 4 2 2" xfId="40676"/>
    <cellStyle name="Output 2 6 3 3 3 4 2 3" xfId="40677"/>
    <cellStyle name="Output 2 6 3 3 3 4 2 4" xfId="40678"/>
    <cellStyle name="Output 2 6 3 3 3 4 2 5" xfId="40679"/>
    <cellStyle name="Output 2 6 3 3 3 4 2 6" xfId="40680"/>
    <cellStyle name="Output 2 6 3 3 3 4 2 7" xfId="40681"/>
    <cellStyle name="Output 2 6 3 3 3 4 3" xfId="40682"/>
    <cellStyle name="Output 2 6 3 3 3 4 4" xfId="40683"/>
    <cellStyle name="Output 2 6 3 3 3 5" xfId="40684"/>
    <cellStyle name="Output 2 6 3 3 3 5 2" xfId="40685"/>
    <cellStyle name="Output 2 6 3 3 3 5 3" xfId="40686"/>
    <cellStyle name="Output 2 6 3 3 3 5 4" xfId="40687"/>
    <cellStyle name="Output 2 6 3 3 3 5 5" xfId="40688"/>
    <cellStyle name="Output 2 6 3 3 3 5 6" xfId="40689"/>
    <cellStyle name="Output 2 6 3 3 3 5 7" xfId="40690"/>
    <cellStyle name="Output 2 6 3 3 3 5 8" xfId="40691"/>
    <cellStyle name="Output 2 6 3 3 3 6" xfId="40692"/>
    <cellStyle name="Output 2 6 3 3 3 6 2" xfId="40693"/>
    <cellStyle name="Output 2 6 3 3 3 6 3" xfId="40694"/>
    <cellStyle name="Output 2 6 3 3 3 6 4" xfId="40695"/>
    <cellStyle name="Output 2 6 3 3 3 6 5" xfId="40696"/>
    <cellStyle name="Output 2 6 3 3 3 6 6" xfId="40697"/>
    <cellStyle name="Output 2 6 3 3 3 6 7" xfId="40698"/>
    <cellStyle name="Output 2 6 3 3 3 7" xfId="40699"/>
    <cellStyle name="Output 2 6 3 3 3 8" xfId="40700"/>
    <cellStyle name="Output 2 6 3 3 3 9" xfId="40701"/>
    <cellStyle name="Output 2 6 3 3 4" xfId="40702"/>
    <cellStyle name="Output 2 6 3 3 4 2" xfId="40703"/>
    <cellStyle name="Output 2 6 3 3 4 2 2" xfId="40704"/>
    <cellStyle name="Output 2 6 3 3 4 2 3" xfId="40705"/>
    <cellStyle name="Output 2 6 3 3 4 2 4" xfId="40706"/>
    <cellStyle name="Output 2 6 3 3 4 2 5" xfId="40707"/>
    <cellStyle name="Output 2 6 3 3 4 2 6" xfId="40708"/>
    <cellStyle name="Output 2 6 3 3 4 2 7" xfId="40709"/>
    <cellStyle name="Output 2 6 3 3 4 3" xfId="40710"/>
    <cellStyle name="Output 2 6 3 3 4 4" xfId="40711"/>
    <cellStyle name="Output 2 6 3 3 4 5" xfId="40712"/>
    <cellStyle name="Output 2 6 3 3 5" xfId="40713"/>
    <cellStyle name="Output 2 6 3 3 5 2" xfId="40714"/>
    <cellStyle name="Output 2 6 3 3 5 2 2" xfId="40715"/>
    <cellStyle name="Output 2 6 3 3 5 2 3" xfId="40716"/>
    <cellStyle name="Output 2 6 3 3 5 2 4" xfId="40717"/>
    <cellStyle name="Output 2 6 3 3 5 2 5" xfId="40718"/>
    <cellStyle name="Output 2 6 3 3 5 2 6" xfId="40719"/>
    <cellStyle name="Output 2 6 3 3 5 2 7" xfId="40720"/>
    <cellStyle name="Output 2 6 3 3 5 3" xfId="40721"/>
    <cellStyle name="Output 2 6 3 3 5 4" xfId="40722"/>
    <cellStyle name="Output 2 6 3 3 5 5" xfId="40723"/>
    <cellStyle name="Output 2 6 3 3 6" xfId="40724"/>
    <cellStyle name="Output 2 6 3 3 6 2" xfId="40725"/>
    <cellStyle name="Output 2 6 3 3 6 2 2" xfId="40726"/>
    <cellStyle name="Output 2 6 3 3 6 2 3" xfId="40727"/>
    <cellStyle name="Output 2 6 3 3 6 2 4" xfId="40728"/>
    <cellStyle name="Output 2 6 3 3 6 2 5" xfId="40729"/>
    <cellStyle name="Output 2 6 3 3 6 2 6" xfId="40730"/>
    <cellStyle name="Output 2 6 3 3 6 2 7" xfId="40731"/>
    <cellStyle name="Output 2 6 3 3 6 3" xfId="40732"/>
    <cellStyle name="Output 2 6 3 3 6 4" xfId="40733"/>
    <cellStyle name="Output 2 6 3 3 6 5" xfId="40734"/>
    <cellStyle name="Output 2 6 3 3 7" xfId="40735"/>
    <cellStyle name="Output 2 6 3 3 7 2" xfId="40736"/>
    <cellStyle name="Output 2 6 3 3 7 2 2" xfId="40737"/>
    <cellStyle name="Output 2 6 3 3 7 2 3" xfId="40738"/>
    <cellStyle name="Output 2 6 3 3 7 2 4" xfId="40739"/>
    <cellStyle name="Output 2 6 3 3 7 2 5" xfId="40740"/>
    <cellStyle name="Output 2 6 3 3 7 2 6" xfId="40741"/>
    <cellStyle name="Output 2 6 3 3 7 2 7" xfId="40742"/>
    <cellStyle name="Output 2 6 3 3 7 3" xfId="40743"/>
    <cellStyle name="Output 2 6 3 3 7 4" xfId="40744"/>
    <cellStyle name="Output 2 6 3 3 7 5" xfId="40745"/>
    <cellStyle name="Output 2 6 3 3 8" xfId="40746"/>
    <cellStyle name="Output 2 6 3 3 8 2" xfId="40747"/>
    <cellStyle name="Output 2 6 3 3 8 3" xfId="40748"/>
    <cellStyle name="Output 2 6 3 3 8 4" xfId="40749"/>
    <cellStyle name="Output 2 6 3 3 8 5" xfId="40750"/>
    <cellStyle name="Output 2 6 3 3 8 6" xfId="40751"/>
    <cellStyle name="Output 2 6 3 3 8 7" xfId="40752"/>
    <cellStyle name="Output 2 6 3 3 8 8" xfId="40753"/>
    <cellStyle name="Output 2 6 3 3 9" xfId="40754"/>
    <cellStyle name="Output 2 6 3 3 9 2" xfId="40755"/>
    <cellStyle name="Output 2 6 3 3 9 3" xfId="40756"/>
    <cellStyle name="Output 2 6 3 3 9 4" xfId="40757"/>
    <cellStyle name="Output 2 6 3 3 9 5" xfId="40758"/>
    <cellStyle name="Output 2 6 3 3 9 6" xfId="40759"/>
    <cellStyle name="Output 2 6 3 3 9 7" xfId="40760"/>
    <cellStyle name="Output 2 6 3 4" xfId="40761"/>
    <cellStyle name="Output 2 6 3 4 10" xfId="40762"/>
    <cellStyle name="Output 2 6 3 4 10 2" xfId="40763"/>
    <cellStyle name="Output 2 6 3 4 10 3" xfId="40764"/>
    <cellStyle name="Output 2 6 3 4 10 4" xfId="40765"/>
    <cellStyle name="Output 2 6 3 4 10 5" xfId="40766"/>
    <cellStyle name="Output 2 6 3 4 11" xfId="40767"/>
    <cellStyle name="Output 2 6 3 4 11 2" xfId="40768"/>
    <cellStyle name="Output 2 6 3 4 11 3" xfId="40769"/>
    <cellStyle name="Output 2 6 3 4 11 4" xfId="40770"/>
    <cellStyle name="Output 2 6 3 4 11 5" xfId="40771"/>
    <cellStyle name="Output 2 6 3 4 12" xfId="40772"/>
    <cellStyle name="Output 2 6 3 4 12 2" xfId="40773"/>
    <cellStyle name="Output 2 6 3 4 12 3" xfId="40774"/>
    <cellStyle name="Output 2 6 3 4 12 4" xfId="40775"/>
    <cellStyle name="Output 2 6 3 4 12 5" xfId="40776"/>
    <cellStyle name="Output 2 6 3 4 13" xfId="40777"/>
    <cellStyle name="Output 2 6 3 4 13 2" xfId="40778"/>
    <cellStyle name="Output 2 6 3 4 13 3" xfId="40779"/>
    <cellStyle name="Output 2 6 3 4 13 4" xfId="40780"/>
    <cellStyle name="Output 2 6 3 4 13 5" xfId="40781"/>
    <cellStyle name="Output 2 6 3 4 14" xfId="40782"/>
    <cellStyle name="Output 2 6 3 4 14 2" xfId="40783"/>
    <cellStyle name="Output 2 6 3 4 14 3" xfId="40784"/>
    <cellStyle name="Output 2 6 3 4 14 4" xfId="40785"/>
    <cellStyle name="Output 2 6 3 4 14 5" xfId="40786"/>
    <cellStyle name="Output 2 6 3 4 15" xfId="40787"/>
    <cellStyle name="Output 2 6 3 4 15 2" xfId="40788"/>
    <cellStyle name="Output 2 6 3 4 15 3" xfId="40789"/>
    <cellStyle name="Output 2 6 3 4 15 4" xfId="40790"/>
    <cellStyle name="Output 2 6 3 4 15 5" xfId="40791"/>
    <cellStyle name="Output 2 6 3 4 16" xfId="40792"/>
    <cellStyle name="Output 2 6 3 4 16 2" xfId="40793"/>
    <cellStyle name="Output 2 6 3 4 16 3" xfId="40794"/>
    <cellStyle name="Output 2 6 3 4 16 4" xfId="40795"/>
    <cellStyle name="Output 2 6 3 4 16 5" xfId="40796"/>
    <cellStyle name="Output 2 6 3 4 17" xfId="40797"/>
    <cellStyle name="Output 2 6 3 4 17 2" xfId="40798"/>
    <cellStyle name="Output 2 6 3 4 17 3" xfId="40799"/>
    <cellStyle name="Output 2 6 3 4 17 4" xfId="40800"/>
    <cellStyle name="Output 2 6 3 4 17 5" xfId="40801"/>
    <cellStyle name="Output 2 6 3 4 18" xfId="40802"/>
    <cellStyle name="Output 2 6 3 4 18 2" xfId="40803"/>
    <cellStyle name="Output 2 6 3 4 18 3" xfId="40804"/>
    <cellStyle name="Output 2 6 3 4 18 4" xfId="40805"/>
    <cellStyle name="Output 2 6 3 4 18 5" xfId="40806"/>
    <cellStyle name="Output 2 6 3 4 19" xfId="40807"/>
    <cellStyle name="Output 2 6 3 4 2" xfId="40808"/>
    <cellStyle name="Output 2 6 3 4 2 2" xfId="40809"/>
    <cellStyle name="Output 2 6 3 4 2 2 2" xfId="40810"/>
    <cellStyle name="Output 2 6 3 4 2 2 3" xfId="40811"/>
    <cellStyle name="Output 2 6 3 4 2 2 4" xfId="40812"/>
    <cellStyle name="Output 2 6 3 4 2 2 5" xfId="40813"/>
    <cellStyle name="Output 2 6 3 4 2 2 6" xfId="40814"/>
    <cellStyle name="Output 2 6 3 4 2 2 7" xfId="40815"/>
    <cellStyle name="Output 2 6 3 4 2 3" xfId="40816"/>
    <cellStyle name="Output 2 6 3 4 2 4" xfId="40817"/>
    <cellStyle name="Output 2 6 3 4 2 5" xfId="40818"/>
    <cellStyle name="Output 2 6 3 4 3" xfId="40819"/>
    <cellStyle name="Output 2 6 3 4 3 2" xfId="40820"/>
    <cellStyle name="Output 2 6 3 4 3 2 2" xfId="40821"/>
    <cellStyle name="Output 2 6 3 4 3 2 3" xfId="40822"/>
    <cellStyle name="Output 2 6 3 4 3 2 4" xfId="40823"/>
    <cellStyle name="Output 2 6 3 4 3 2 5" xfId="40824"/>
    <cellStyle name="Output 2 6 3 4 3 2 6" xfId="40825"/>
    <cellStyle name="Output 2 6 3 4 3 2 7" xfId="40826"/>
    <cellStyle name="Output 2 6 3 4 3 3" xfId="40827"/>
    <cellStyle name="Output 2 6 3 4 3 4" xfId="40828"/>
    <cellStyle name="Output 2 6 3 4 3 5" xfId="40829"/>
    <cellStyle name="Output 2 6 3 4 4" xfId="40830"/>
    <cellStyle name="Output 2 6 3 4 4 2" xfId="40831"/>
    <cellStyle name="Output 2 6 3 4 4 2 2" xfId="40832"/>
    <cellStyle name="Output 2 6 3 4 4 2 3" xfId="40833"/>
    <cellStyle name="Output 2 6 3 4 4 2 4" xfId="40834"/>
    <cellStyle name="Output 2 6 3 4 4 2 5" xfId="40835"/>
    <cellStyle name="Output 2 6 3 4 4 2 6" xfId="40836"/>
    <cellStyle name="Output 2 6 3 4 4 2 7" xfId="40837"/>
    <cellStyle name="Output 2 6 3 4 4 3" xfId="40838"/>
    <cellStyle name="Output 2 6 3 4 4 4" xfId="40839"/>
    <cellStyle name="Output 2 6 3 4 4 5" xfId="40840"/>
    <cellStyle name="Output 2 6 3 4 5" xfId="40841"/>
    <cellStyle name="Output 2 6 3 4 5 2" xfId="40842"/>
    <cellStyle name="Output 2 6 3 4 5 3" xfId="40843"/>
    <cellStyle name="Output 2 6 3 4 5 4" xfId="40844"/>
    <cellStyle name="Output 2 6 3 4 5 5" xfId="40845"/>
    <cellStyle name="Output 2 6 3 4 5 6" xfId="40846"/>
    <cellStyle name="Output 2 6 3 4 5 7" xfId="40847"/>
    <cellStyle name="Output 2 6 3 4 5 8" xfId="40848"/>
    <cellStyle name="Output 2 6 3 4 6" xfId="40849"/>
    <cellStyle name="Output 2 6 3 4 6 2" xfId="40850"/>
    <cellStyle name="Output 2 6 3 4 6 3" xfId="40851"/>
    <cellStyle name="Output 2 6 3 4 6 4" xfId="40852"/>
    <cellStyle name="Output 2 6 3 4 6 5" xfId="40853"/>
    <cellStyle name="Output 2 6 3 4 6 6" xfId="40854"/>
    <cellStyle name="Output 2 6 3 4 6 7" xfId="40855"/>
    <cellStyle name="Output 2 6 3 4 7" xfId="40856"/>
    <cellStyle name="Output 2 6 3 4 7 2" xfId="40857"/>
    <cellStyle name="Output 2 6 3 4 7 3" xfId="40858"/>
    <cellStyle name="Output 2 6 3 4 7 4" xfId="40859"/>
    <cellStyle name="Output 2 6 3 4 7 5" xfId="40860"/>
    <cellStyle name="Output 2 6 3 4 8" xfId="40861"/>
    <cellStyle name="Output 2 6 3 4 8 2" xfId="40862"/>
    <cellStyle name="Output 2 6 3 4 8 3" xfId="40863"/>
    <cellStyle name="Output 2 6 3 4 8 4" xfId="40864"/>
    <cellStyle name="Output 2 6 3 4 8 5" xfId="40865"/>
    <cellStyle name="Output 2 6 3 4 9" xfId="40866"/>
    <cellStyle name="Output 2 6 3 4 9 2" xfId="40867"/>
    <cellStyle name="Output 2 6 3 4 9 3" xfId="40868"/>
    <cellStyle name="Output 2 6 3 4 9 4" xfId="40869"/>
    <cellStyle name="Output 2 6 3 4 9 5" xfId="40870"/>
    <cellStyle name="Output 2 6 3 5" xfId="40871"/>
    <cellStyle name="Output 2 6 3 5 10" xfId="40872"/>
    <cellStyle name="Output 2 6 3 5 2" xfId="40873"/>
    <cellStyle name="Output 2 6 3 5 2 2" xfId="40874"/>
    <cellStyle name="Output 2 6 3 5 2 2 2" xfId="40875"/>
    <cellStyle name="Output 2 6 3 5 2 2 3" xfId="40876"/>
    <cellStyle name="Output 2 6 3 5 2 2 4" xfId="40877"/>
    <cellStyle name="Output 2 6 3 5 2 2 5" xfId="40878"/>
    <cellStyle name="Output 2 6 3 5 2 2 6" xfId="40879"/>
    <cellStyle name="Output 2 6 3 5 2 2 7" xfId="40880"/>
    <cellStyle name="Output 2 6 3 5 2 3" xfId="40881"/>
    <cellStyle name="Output 2 6 3 5 2 4" xfId="40882"/>
    <cellStyle name="Output 2 6 3 5 3" xfId="40883"/>
    <cellStyle name="Output 2 6 3 5 3 2" xfId="40884"/>
    <cellStyle name="Output 2 6 3 5 3 2 2" xfId="40885"/>
    <cellStyle name="Output 2 6 3 5 3 2 3" xfId="40886"/>
    <cellStyle name="Output 2 6 3 5 3 2 4" xfId="40887"/>
    <cellStyle name="Output 2 6 3 5 3 2 5" xfId="40888"/>
    <cellStyle name="Output 2 6 3 5 3 2 6" xfId="40889"/>
    <cellStyle name="Output 2 6 3 5 3 2 7" xfId="40890"/>
    <cellStyle name="Output 2 6 3 5 3 3" xfId="40891"/>
    <cellStyle name="Output 2 6 3 5 3 4" xfId="40892"/>
    <cellStyle name="Output 2 6 3 5 4" xfId="40893"/>
    <cellStyle name="Output 2 6 3 5 4 2" xfId="40894"/>
    <cellStyle name="Output 2 6 3 5 4 2 2" xfId="40895"/>
    <cellStyle name="Output 2 6 3 5 4 2 3" xfId="40896"/>
    <cellStyle name="Output 2 6 3 5 4 2 4" xfId="40897"/>
    <cellStyle name="Output 2 6 3 5 4 2 5" xfId="40898"/>
    <cellStyle name="Output 2 6 3 5 4 2 6" xfId="40899"/>
    <cellStyle name="Output 2 6 3 5 4 2 7" xfId="40900"/>
    <cellStyle name="Output 2 6 3 5 4 3" xfId="40901"/>
    <cellStyle name="Output 2 6 3 5 4 4" xfId="40902"/>
    <cellStyle name="Output 2 6 3 5 5" xfId="40903"/>
    <cellStyle name="Output 2 6 3 5 5 2" xfId="40904"/>
    <cellStyle name="Output 2 6 3 5 5 3" xfId="40905"/>
    <cellStyle name="Output 2 6 3 5 5 4" xfId="40906"/>
    <cellStyle name="Output 2 6 3 5 5 5" xfId="40907"/>
    <cellStyle name="Output 2 6 3 5 5 6" xfId="40908"/>
    <cellStyle name="Output 2 6 3 5 5 7" xfId="40909"/>
    <cellStyle name="Output 2 6 3 5 5 8" xfId="40910"/>
    <cellStyle name="Output 2 6 3 5 6" xfId="40911"/>
    <cellStyle name="Output 2 6 3 5 6 2" xfId="40912"/>
    <cellStyle name="Output 2 6 3 5 6 3" xfId="40913"/>
    <cellStyle name="Output 2 6 3 5 6 4" xfId="40914"/>
    <cellStyle name="Output 2 6 3 5 6 5" xfId="40915"/>
    <cellStyle name="Output 2 6 3 5 6 6" xfId="40916"/>
    <cellStyle name="Output 2 6 3 5 6 7" xfId="40917"/>
    <cellStyle name="Output 2 6 3 5 7" xfId="40918"/>
    <cellStyle name="Output 2 6 3 5 8" xfId="40919"/>
    <cellStyle name="Output 2 6 3 5 9" xfId="40920"/>
    <cellStyle name="Output 2 6 3 6" xfId="40921"/>
    <cellStyle name="Output 2 6 3 6 2" xfId="40922"/>
    <cellStyle name="Output 2 6 3 6 2 2" xfId="40923"/>
    <cellStyle name="Output 2 6 3 6 2 3" xfId="40924"/>
    <cellStyle name="Output 2 6 3 6 2 4" xfId="40925"/>
    <cellStyle name="Output 2 6 3 6 2 5" xfId="40926"/>
    <cellStyle name="Output 2 6 3 6 2 6" xfId="40927"/>
    <cellStyle name="Output 2 6 3 6 2 7" xfId="40928"/>
    <cellStyle name="Output 2 6 3 6 3" xfId="40929"/>
    <cellStyle name="Output 2 6 3 6 4" xfId="40930"/>
    <cellStyle name="Output 2 6 3 6 5" xfId="40931"/>
    <cellStyle name="Output 2 6 3 7" xfId="40932"/>
    <cellStyle name="Output 2 6 3 7 2" xfId="40933"/>
    <cellStyle name="Output 2 6 3 7 2 2" xfId="40934"/>
    <cellStyle name="Output 2 6 3 7 2 3" xfId="40935"/>
    <cellStyle name="Output 2 6 3 7 2 4" xfId="40936"/>
    <cellStyle name="Output 2 6 3 7 2 5" xfId="40937"/>
    <cellStyle name="Output 2 6 3 7 2 6" xfId="40938"/>
    <cellStyle name="Output 2 6 3 7 2 7" xfId="40939"/>
    <cellStyle name="Output 2 6 3 7 3" xfId="40940"/>
    <cellStyle name="Output 2 6 3 7 4" xfId="40941"/>
    <cellStyle name="Output 2 6 3 7 5" xfId="40942"/>
    <cellStyle name="Output 2 6 3 8" xfId="40943"/>
    <cellStyle name="Output 2 6 3 8 2" xfId="40944"/>
    <cellStyle name="Output 2 6 3 8 2 2" xfId="40945"/>
    <cellStyle name="Output 2 6 3 8 2 3" xfId="40946"/>
    <cellStyle name="Output 2 6 3 8 2 4" xfId="40947"/>
    <cellStyle name="Output 2 6 3 8 2 5" xfId="40948"/>
    <cellStyle name="Output 2 6 3 8 2 6" xfId="40949"/>
    <cellStyle name="Output 2 6 3 8 2 7" xfId="40950"/>
    <cellStyle name="Output 2 6 3 8 3" xfId="40951"/>
    <cellStyle name="Output 2 6 3 8 4" xfId="40952"/>
    <cellStyle name="Output 2 6 3 8 5" xfId="40953"/>
    <cellStyle name="Output 2 6 3 9" xfId="40954"/>
    <cellStyle name="Output 2 6 3 9 2" xfId="40955"/>
    <cellStyle name="Output 2 6 3 9 2 2" xfId="40956"/>
    <cellStyle name="Output 2 6 3 9 2 3" xfId="40957"/>
    <cellStyle name="Output 2 6 3 9 2 4" xfId="40958"/>
    <cellStyle name="Output 2 6 3 9 2 5" xfId="40959"/>
    <cellStyle name="Output 2 6 3 9 2 6" xfId="40960"/>
    <cellStyle name="Output 2 6 3 9 2 7" xfId="40961"/>
    <cellStyle name="Output 2 6 3 9 3" xfId="40962"/>
    <cellStyle name="Output 2 6 3 9 4" xfId="40963"/>
    <cellStyle name="Output 2 6 3 9 5" xfId="40964"/>
    <cellStyle name="Output 2 6 4" xfId="40965"/>
    <cellStyle name="Output 2 6 4 10" xfId="40966"/>
    <cellStyle name="Output 2 6 4 10 2" xfId="40967"/>
    <cellStyle name="Output 2 6 4 10 3" xfId="40968"/>
    <cellStyle name="Output 2 6 4 10 4" xfId="40969"/>
    <cellStyle name="Output 2 6 4 10 5" xfId="40970"/>
    <cellStyle name="Output 2 6 4 11" xfId="40971"/>
    <cellStyle name="Output 2 6 4 11 2" xfId="40972"/>
    <cellStyle name="Output 2 6 4 11 3" xfId="40973"/>
    <cellStyle name="Output 2 6 4 11 4" xfId="40974"/>
    <cellStyle name="Output 2 6 4 11 5" xfId="40975"/>
    <cellStyle name="Output 2 6 4 12" xfId="40976"/>
    <cellStyle name="Output 2 6 4 12 2" xfId="40977"/>
    <cellStyle name="Output 2 6 4 12 3" xfId="40978"/>
    <cellStyle name="Output 2 6 4 12 4" xfId="40979"/>
    <cellStyle name="Output 2 6 4 12 5" xfId="40980"/>
    <cellStyle name="Output 2 6 4 13" xfId="40981"/>
    <cellStyle name="Output 2 6 4 13 2" xfId="40982"/>
    <cellStyle name="Output 2 6 4 13 3" xfId="40983"/>
    <cellStyle name="Output 2 6 4 13 4" xfId="40984"/>
    <cellStyle name="Output 2 6 4 13 5" xfId="40985"/>
    <cellStyle name="Output 2 6 4 14" xfId="40986"/>
    <cellStyle name="Output 2 6 4 14 2" xfId="40987"/>
    <cellStyle name="Output 2 6 4 14 3" xfId="40988"/>
    <cellStyle name="Output 2 6 4 14 4" xfId="40989"/>
    <cellStyle name="Output 2 6 4 14 5" xfId="40990"/>
    <cellStyle name="Output 2 6 4 15" xfId="40991"/>
    <cellStyle name="Output 2 6 4 15 2" xfId="40992"/>
    <cellStyle name="Output 2 6 4 15 3" xfId="40993"/>
    <cellStyle name="Output 2 6 4 15 4" xfId="40994"/>
    <cellStyle name="Output 2 6 4 15 5" xfId="40995"/>
    <cellStyle name="Output 2 6 4 16" xfId="40996"/>
    <cellStyle name="Output 2 6 4 16 2" xfId="40997"/>
    <cellStyle name="Output 2 6 4 16 3" xfId="40998"/>
    <cellStyle name="Output 2 6 4 16 4" xfId="40999"/>
    <cellStyle name="Output 2 6 4 16 5" xfId="41000"/>
    <cellStyle name="Output 2 6 4 17" xfId="41001"/>
    <cellStyle name="Output 2 6 4 17 2" xfId="41002"/>
    <cellStyle name="Output 2 6 4 17 3" xfId="41003"/>
    <cellStyle name="Output 2 6 4 17 4" xfId="41004"/>
    <cellStyle name="Output 2 6 4 17 5" xfId="41005"/>
    <cellStyle name="Output 2 6 4 18" xfId="41006"/>
    <cellStyle name="Output 2 6 4 18 2" xfId="41007"/>
    <cellStyle name="Output 2 6 4 18 3" xfId="41008"/>
    <cellStyle name="Output 2 6 4 18 4" xfId="41009"/>
    <cellStyle name="Output 2 6 4 18 5" xfId="41010"/>
    <cellStyle name="Output 2 6 4 19" xfId="41011"/>
    <cellStyle name="Output 2 6 4 2" xfId="41012"/>
    <cellStyle name="Output 2 6 4 2 10" xfId="41013"/>
    <cellStyle name="Output 2 6 4 2 10 2" xfId="41014"/>
    <cellStyle name="Output 2 6 4 2 10 3" xfId="41015"/>
    <cellStyle name="Output 2 6 4 2 10 4" xfId="41016"/>
    <cellStyle name="Output 2 6 4 2 10 5" xfId="41017"/>
    <cellStyle name="Output 2 6 4 2 11" xfId="41018"/>
    <cellStyle name="Output 2 6 4 2 11 2" xfId="41019"/>
    <cellStyle name="Output 2 6 4 2 11 3" xfId="41020"/>
    <cellStyle name="Output 2 6 4 2 11 4" xfId="41021"/>
    <cellStyle name="Output 2 6 4 2 11 5" xfId="41022"/>
    <cellStyle name="Output 2 6 4 2 12" xfId="41023"/>
    <cellStyle name="Output 2 6 4 2 12 2" xfId="41024"/>
    <cellStyle name="Output 2 6 4 2 12 3" xfId="41025"/>
    <cellStyle name="Output 2 6 4 2 12 4" xfId="41026"/>
    <cellStyle name="Output 2 6 4 2 12 5" xfId="41027"/>
    <cellStyle name="Output 2 6 4 2 13" xfId="41028"/>
    <cellStyle name="Output 2 6 4 2 13 2" xfId="41029"/>
    <cellStyle name="Output 2 6 4 2 13 3" xfId="41030"/>
    <cellStyle name="Output 2 6 4 2 13 4" xfId="41031"/>
    <cellStyle name="Output 2 6 4 2 13 5" xfId="41032"/>
    <cellStyle name="Output 2 6 4 2 14" xfId="41033"/>
    <cellStyle name="Output 2 6 4 2 14 2" xfId="41034"/>
    <cellStyle name="Output 2 6 4 2 14 3" xfId="41035"/>
    <cellStyle name="Output 2 6 4 2 14 4" xfId="41036"/>
    <cellStyle name="Output 2 6 4 2 14 5" xfId="41037"/>
    <cellStyle name="Output 2 6 4 2 15" xfId="41038"/>
    <cellStyle name="Output 2 6 4 2 15 2" xfId="41039"/>
    <cellStyle name="Output 2 6 4 2 15 3" xfId="41040"/>
    <cellStyle name="Output 2 6 4 2 15 4" xfId="41041"/>
    <cellStyle name="Output 2 6 4 2 15 5" xfId="41042"/>
    <cellStyle name="Output 2 6 4 2 16" xfId="41043"/>
    <cellStyle name="Output 2 6 4 2 16 2" xfId="41044"/>
    <cellStyle name="Output 2 6 4 2 16 3" xfId="41045"/>
    <cellStyle name="Output 2 6 4 2 16 4" xfId="41046"/>
    <cellStyle name="Output 2 6 4 2 16 5" xfId="41047"/>
    <cellStyle name="Output 2 6 4 2 17" xfId="41048"/>
    <cellStyle name="Output 2 6 4 2 17 2" xfId="41049"/>
    <cellStyle name="Output 2 6 4 2 17 3" xfId="41050"/>
    <cellStyle name="Output 2 6 4 2 17 4" xfId="41051"/>
    <cellStyle name="Output 2 6 4 2 17 5" xfId="41052"/>
    <cellStyle name="Output 2 6 4 2 18" xfId="41053"/>
    <cellStyle name="Output 2 6 4 2 18 2" xfId="41054"/>
    <cellStyle name="Output 2 6 4 2 18 3" xfId="41055"/>
    <cellStyle name="Output 2 6 4 2 18 4" xfId="41056"/>
    <cellStyle name="Output 2 6 4 2 18 5" xfId="41057"/>
    <cellStyle name="Output 2 6 4 2 19" xfId="41058"/>
    <cellStyle name="Output 2 6 4 2 2" xfId="41059"/>
    <cellStyle name="Output 2 6 4 2 2 2" xfId="41060"/>
    <cellStyle name="Output 2 6 4 2 2 2 2" xfId="41061"/>
    <cellStyle name="Output 2 6 4 2 2 2 3" xfId="41062"/>
    <cellStyle name="Output 2 6 4 2 2 2 4" xfId="41063"/>
    <cellStyle name="Output 2 6 4 2 2 2 5" xfId="41064"/>
    <cellStyle name="Output 2 6 4 2 2 2 6" xfId="41065"/>
    <cellStyle name="Output 2 6 4 2 2 2 7" xfId="41066"/>
    <cellStyle name="Output 2 6 4 2 2 3" xfId="41067"/>
    <cellStyle name="Output 2 6 4 2 2 4" xfId="41068"/>
    <cellStyle name="Output 2 6 4 2 2 5" xfId="41069"/>
    <cellStyle name="Output 2 6 4 2 3" xfId="41070"/>
    <cellStyle name="Output 2 6 4 2 3 2" xfId="41071"/>
    <cellStyle name="Output 2 6 4 2 3 2 2" xfId="41072"/>
    <cellStyle name="Output 2 6 4 2 3 2 3" xfId="41073"/>
    <cellStyle name="Output 2 6 4 2 3 2 4" xfId="41074"/>
    <cellStyle name="Output 2 6 4 2 3 2 5" xfId="41075"/>
    <cellStyle name="Output 2 6 4 2 3 2 6" xfId="41076"/>
    <cellStyle name="Output 2 6 4 2 3 2 7" xfId="41077"/>
    <cellStyle name="Output 2 6 4 2 3 3" xfId="41078"/>
    <cellStyle name="Output 2 6 4 2 3 4" xfId="41079"/>
    <cellStyle name="Output 2 6 4 2 3 5" xfId="41080"/>
    <cellStyle name="Output 2 6 4 2 4" xfId="41081"/>
    <cellStyle name="Output 2 6 4 2 4 2" xfId="41082"/>
    <cellStyle name="Output 2 6 4 2 4 2 2" xfId="41083"/>
    <cellStyle name="Output 2 6 4 2 4 2 3" xfId="41084"/>
    <cellStyle name="Output 2 6 4 2 4 2 4" xfId="41085"/>
    <cellStyle name="Output 2 6 4 2 4 2 5" xfId="41086"/>
    <cellStyle name="Output 2 6 4 2 4 2 6" xfId="41087"/>
    <cellStyle name="Output 2 6 4 2 4 2 7" xfId="41088"/>
    <cellStyle name="Output 2 6 4 2 4 3" xfId="41089"/>
    <cellStyle name="Output 2 6 4 2 4 4" xfId="41090"/>
    <cellStyle name="Output 2 6 4 2 4 5" xfId="41091"/>
    <cellStyle name="Output 2 6 4 2 5" xfId="41092"/>
    <cellStyle name="Output 2 6 4 2 5 2" xfId="41093"/>
    <cellStyle name="Output 2 6 4 2 5 3" xfId="41094"/>
    <cellStyle name="Output 2 6 4 2 5 4" xfId="41095"/>
    <cellStyle name="Output 2 6 4 2 5 5" xfId="41096"/>
    <cellStyle name="Output 2 6 4 2 5 6" xfId="41097"/>
    <cellStyle name="Output 2 6 4 2 5 7" xfId="41098"/>
    <cellStyle name="Output 2 6 4 2 5 8" xfId="41099"/>
    <cellStyle name="Output 2 6 4 2 6" xfId="41100"/>
    <cellStyle name="Output 2 6 4 2 6 2" xfId="41101"/>
    <cellStyle name="Output 2 6 4 2 6 3" xfId="41102"/>
    <cellStyle name="Output 2 6 4 2 6 4" xfId="41103"/>
    <cellStyle name="Output 2 6 4 2 6 5" xfId="41104"/>
    <cellStyle name="Output 2 6 4 2 6 6" xfId="41105"/>
    <cellStyle name="Output 2 6 4 2 6 7" xfId="41106"/>
    <cellStyle name="Output 2 6 4 2 7" xfId="41107"/>
    <cellStyle name="Output 2 6 4 2 7 2" xfId="41108"/>
    <cellStyle name="Output 2 6 4 2 7 3" xfId="41109"/>
    <cellStyle name="Output 2 6 4 2 7 4" xfId="41110"/>
    <cellStyle name="Output 2 6 4 2 7 5" xfId="41111"/>
    <cellStyle name="Output 2 6 4 2 8" xfId="41112"/>
    <cellStyle name="Output 2 6 4 2 8 2" xfId="41113"/>
    <cellStyle name="Output 2 6 4 2 8 3" xfId="41114"/>
    <cellStyle name="Output 2 6 4 2 8 4" xfId="41115"/>
    <cellStyle name="Output 2 6 4 2 8 5" xfId="41116"/>
    <cellStyle name="Output 2 6 4 2 9" xfId="41117"/>
    <cellStyle name="Output 2 6 4 2 9 2" xfId="41118"/>
    <cellStyle name="Output 2 6 4 2 9 3" xfId="41119"/>
    <cellStyle name="Output 2 6 4 2 9 4" xfId="41120"/>
    <cellStyle name="Output 2 6 4 2 9 5" xfId="41121"/>
    <cellStyle name="Output 2 6 4 3" xfId="41122"/>
    <cellStyle name="Output 2 6 4 3 10" xfId="41123"/>
    <cellStyle name="Output 2 6 4 3 2" xfId="41124"/>
    <cellStyle name="Output 2 6 4 3 2 2" xfId="41125"/>
    <cellStyle name="Output 2 6 4 3 2 2 2" xfId="41126"/>
    <cellStyle name="Output 2 6 4 3 2 2 3" xfId="41127"/>
    <cellStyle name="Output 2 6 4 3 2 2 4" xfId="41128"/>
    <cellStyle name="Output 2 6 4 3 2 2 5" xfId="41129"/>
    <cellStyle name="Output 2 6 4 3 2 2 6" xfId="41130"/>
    <cellStyle name="Output 2 6 4 3 2 2 7" xfId="41131"/>
    <cellStyle name="Output 2 6 4 3 2 3" xfId="41132"/>
    <cellStyle name="Output 2 6 4 3 2 4" xfId="41133"/>
    <cellStyle name="Output 2 6 4 3 3" xfId="41134"/>
    <cellStyle name="Output 2 6 4 3 3 2" xfId="41135"/>
    <cellStyle name="Output 2 6 4 3 3 2 2" xfId="41136"/>
    <cellStyle name="Output 2 6 4 3 3 2 3" xfId="41137"/>
    <cellStyle name="Output 2 6 4 3 3 2 4" xfId="41138"/>
    <cellStyle name="Output 2 6 4 3 3 2 5" xfId="41139"/>
    <cellStyle name="Output 2 6 4 3 3 2 6" xfId="41140"/>
    <cellStyle name="Output 2 6 4 3 3 2 7" xfId="41141"/>
    <cellStyle name="Output 2 6 4 3 3 3" xfId="41142"/>
    <cellStyle name="Output 2 6 4 3 3 4" xfId="41143"/>
    <cellStyle name="Output 2 6 4 3 4" xfId="41144"/>
    <cellStyle name="Output 2 6 4 3 4 2" xfId="41145"/>
    <cellStyle name="Output 2 6 4 3 4 2 2" xfId="41146"/>
    <cellStyle name="Output 2 6 4 3 4 2 3" xfId="41147"/>
    <cellStyle name="Output 2 6 4 3 4 2 4" xfId="41148"/>
    <cellStyle name="Output 2 6 4 3 4 2 5" xfId="41149"/>
    <cellStyle name="Output 2 6 4 3 4 2 6" xfId="41150"/>
    <cellStyle name="Output 2 6 4 3 4 2 7" xfId="41151"/>
    <cellStyle name="Output 2 6 4 3 4 3" xfId="41152"/>
    <cellStyle name="Output 2 6 4 3 4 4" xfId="41153"/>
    <cellStyle name="Output 2 6 4 3 5" xfId="41154"/>
    <cellStyle name="Output 2 6 4 3 5 2" xfId="41155"/>
    <cellStyle name="Output 2 6 4 3 5 3" xfId="41156"/>
    <cellStyle name="Output 2 6 4 3 5 4" xfId="41157"/>
    <cellStyle name="Output 2 6 4 3 5 5" xfId="41158"/>
    <cellStyle name="Output 2 6 4 3 5 6" xfId="41159"/>
    <cellStyle name="Output 2 6 4 3 5 7" xfId="41160"/>
    <cellStyle name="Output 2 6 4 3 5 8" xfId="41161"/>
    <cellStyle name="Output 2 6 4 3 6" xfId="41162"/>
    <cellStyle name="Output 2 6 4 3 6 2" xfId="41163"/>
    <cellStyle name="Output 2 6 4 3 6 3" xfId="41164"/>
    <cellStyle name="Output 2 6 4 3 6 4" xfId="41165"/>
    <cellStyle name="Output 2 6 4 3 6 5" xfId="41166"/>
    <cellStyle name="Output 2 6 4 3 6 6" xfId="41167"/>
    <cellStyle name="Output 2 6 4 3 6 7" xfId="41168"/>
    <cellStyle name="Output 2 6 4 3 7" xfId="41169"/>
    <cellStyle name="Output 2 6 4 3 8" xfId="41170"/>
    <cellStyle name="Output 2 6 4 3 9" xfId="41171"/>
    <cellStyle name="Output 2 6 4 4" xfId="41172"/>
    <cellStyle name="Output 2 6 4 4 2" xfId="41173"/>
    <cellStyle name="Output 2 6 4 4 2 2" xfId="41174"/>
    <cellStyle name="Output 2 6 4 4 2 3" xfId="41175"/>
    <cellStyle name="Output 2 6 4 4 2 4" xfId="41176"/>
    <cellStyle name="Output 2 6 4 4 2 5" xfId="41177"/>
    <cellStyle name="Output 2 6 4 4 2 6" xfId="41178"/>
    <cellStyle name="Output 2 6 4 4 2 7" xfId="41179"/>
    <cellStyle name="Output 2 6 4 4 3" xfId="41180"/>
    <cellStyle name="Output 2 6 4 4 4" xfId="41181"/>
    <cellStyle name="Output 2 6 4 4 5" xfId="41182"/>
    <cellStyle name="Output 2 6 4 5" xfId="41183"/>
    <cellStyle name="Output 2 6 4 5 2" xfId="41184"/>
    <cellStyle name="Output 2 6 4 5 2 2" xfId="41185"/>
    <cellStyle name="Output 2 6 4 5 2 3" xfId="41186"/>
    <cellStyle name="Output 2 6 4 5 2 4" xfId="41187"/>
    <cellStyle name="Output 2 6 4 5 2 5" xfId="41188"/>
    <cellStyle name="Output 2 6 4 5 2 6" xfId="41189"/>
    <cellStyle name="Output 2 6 4 5 2 7" xfId="41190"/>
    <cellStyle name="Output 2 6 4 5 3" xfId="41191"/>
    <cellStyle name="Output 2 6 4 5 4" xfId="41192"/>
    <cellStyle name="Output 2 6 4 5 5" xfId="41193"/>
    <cellStyle name="Output 2 6 4 6" xfId="41194"/>
    <cellStyle name="Output 2 6 4 6 2" xfId="41195"/>
    <cellStyle name="Output 2 6 4 6 2 2" xfId="41196"/>
    <cellStyle name="Output 2 6 4 6 2 3" xfId="41197"/>
    <cellStyle name="Output 2 6 4 6 2 4" xfId="41198"/>
    <cellStyle name="Output 2 6 4 6 2 5" xfId="41199"/>
    <cellStyle name="Output 2 6 4 6 2 6" xfId="41200"/>
    <cellStyle name="Output 2 6 4 6 2 7" xfId="41201"/>
    <cellStyle name="Output 2 6 4 6 3" xfId="41202"/>
    <cellStyle name="Output 2 6 4 6 4" xfId="41203"/>
    <cellStyle name="Output 2 6 4 6 5" xfId="41204"/>
    <cellStyle name="Output 2 6 4 7" xfId="41205"/>
    <cellStyle name="Output 2 6 4 7 2" xfId="41206"/>
    <cellStyle name="Output 2 6 4 7 2 2" xfId="41207"/>
    <cellStyle name="Output 2 6 4 7 2 3" xfId="41208"/>
    <cellStyle name="Output 2 6 4 7 2 4" xfId="41209"/>
    <cellStyle name="Output 2 6 4 7 2 5" xfId="41210"/>
    <cellStyle name="Output 2 6 4 7 2 6" xfId="41211"/>
    <cellStyle name="Output 2 6 4 7 2 7" xfId="41212"/>
    <cellStyle name="Output 2 6 4 7 3" xfId="41213"/>
    <cellStyle name="Output 2 6 4 7 4" xfId="41214"/>
    <cellStyle name="Output 2 6 4 7 5" xfId="41215"/>
    <cellStyle name="Output 2 6 4 8" xfId="41216"/>
    <cellStyle name="Output 2 6 4 8 2" xfId="41217"/>
    <cellStyle name="Output 2 6 4 8 3" xfId="41218"/>
    <cellStyle name="Output 2 6 4 8 4" xfId="41219"/>
    <cellStyle name="Output 2 6 4 8 5" xfId="41220"/>
    <cellStyle name="Output 2 6 4 8 6" xfId="41221"/>
    <cellStyle name="Output 2 6 4 8 7" xfId="41222"/>
    <cellStyle name="Output 2 6 4 8 8" xfId="41223"/>
    <cellStyle name="Output 2 6 4 9" xfId="41224"/>
    <cellStyle name="Output 2 6 4 9 2" xfId="41225"/>
    <cellStyle name="Output 2 6 4 9 3" xfId="41226"/>
    <cellStyle name="Output 2 6 4 9 4" xfId="41227"/>
    <cellStyle name="Output 2 6 4 9 5" xfId="41228"/>
    <cellStyle name="Output 2 6 4 9 6" xfId="41229"/>
    <cellStyle name="Output 2 6 4 9 7" xfId="41230"/>
    <cellStyle name="Output 2 6 5" xfId="41231"/>
    <cellStyle name="Output 2 6 5 10" xfId="41232"/>
    <cellStyle name="Output 2 6 5 10 2" xfId="41233"/>
    <cellStyle name="Output 2 6 5 10 3" xfId="41234"/>
    <cellStyle name="Output 2 6 5 10 4" xfId="41235"/>
    <cellStyle name="Output 2 6 5 10 5" xfId="41236"/>
    <cellStyle name="Output 2 6 5 11" xfId="41237"/>
    <cellStyle name="Output 2 6 5 11 2" xfId="41238"/>
    <cellStyle name="Output 2 6 5 11 3" xfId="41239"/>
    <cellStyle name="Output 2 6 5 11 4" xfId="41240"/>
    <cellStyle name="Output 2 6 5 11 5" xfId="41241"/>
    <cellStyle name="Output 2 6 5 12" xfId="41242"/>
    <cellStyle name="Output 2 6 5 12 2" xfId="41243"/>
    <cellStyle name="Output 2 6 5 12 3" xfId="41244"/>
    <cellStyle name="Output 2 6 5 12 4" xfId="41245"/>
    <cellStyle name="Output 2 6 5 12 5" xfId="41246"/>
    <cellStyle name="Output 2 6 5 13" xfId="41247"/>
    <cellStyle name="Output 2 6 5 13 2" xfId="41248"/>
    <cellStyle name="Output 2 6 5 13 3" xfId="41249"/>
    <cellStyle name="Output 2 6 5 13 4" xfId="41250"/>
    <cellStyle name="Output 2 6 5 13 5" xfId="41251"/>
    <cellStyle name="Output 2 6 5 14" xfId="41252"/>
    <cellStyle name="Output 2 6 5 14 2" xfId="41253"/>
    <cellStyle name="Output 2 6 5 14 3" xfId="41254"/>
    <cellStyle name="Output 2 6 5 14 4" xfId="41255"/>
    <cellStyle name="Output 2 6 5 14 5" xfId="41256"/>
    <cellStyle name="Output 2 6 5 15" xfId="41257"/>
    <cellStyle name="Output 2 6 5 15 2" xfId="41258"/>
    <cellStyle name="Output 2 6 5 15 3" xfId="41259"/>
    <cellStyle name="Output 2 6 5 15 4" xfId="41260"/>
    <cellStyle name="Output 2 6 5 15 5" xfId="41261"/>
    <cellStyle name="Output 2 6 5 16" xfId="41262"/>
    <cellStyle name="Output 2 6 5 16 2" xfId="41263"/>
    <cellStyle name="Output 2 6 5 16 3" xfId="41264"/>
    <cellStyle name="Output 2 6 5 16 4" xfId="41265"/>
    <cellStyle name="Output 2 6 5 16 5" xfId="41266"/>
    <cellStyle name="Output 2 6 5 17" xfId="41267"/>
    <cellStyle name="Output 2 6 5 17 2" xfId="41268"/>
    <cellStyle name="Output 2 6 5 17 3" xfId="41269"/>
    <cellStyle name="Output 2 6 5 17 4" xfId="41270"/>
    <cellStyle name="Output 2 6 5 17 5" xfId="41271"/>
    <cellStyle name="Output 2 6 5 18" xfId="41272"/>
    <cellStyle name="Output 2 6 5 18 2" xfId="41273"/>
    <cellStyle name="Output 2 6 5 18 3" xfId="41274"/>
    <cellStyle name="Output 2 6 5 18 4" xfId="41275"/>
    <cellStyle name="Output 2 6 5 18 5" xfId="41276"/>
    <cellStyle name="Output 2 6 5 19" xfId="41277"/>
    <cellStyle name="Output 2 6 5 2" xfId="41278"/>
    <cellStyle name="Output 2 6 5 2 10" xfId="41279"/>
    <cellStyle name="Output 2 6 5 2 10 2" xfId="41280"/>
    <cellStyle name="Output 2 6 5 2 10 3" xfId="41281"/>
    <cellStyle name="Output 2 6 5 2 10 4" xfId="41282"/>
    <cellStyle name="Output 2 6 5 2 10 5" xfId="41283"/>
    <cellStyle name="Output 2 6 5 2 11" xfId="41284"/>
    <cellStyle name="Output 2 6 5 2 11 2" xfId="41285"/>
    <cellStyle name="Output 2 6 5 2 11 3" xfId="41286"/>
    <cellStyle name="Output 2 6 5 2 11 4" xfId="41287"/>
    <cellStyle name="Output 2 6 5 2 11 5" xfId="41288"/>
    <cellStyle name="Output 2 6 5 2 12" xfId="41289"/>
    <cellStyle name="Output 2 6 5 2 12 2" xfId="41290"/>
    <cellStyle name="Output 2 6 5 2 12 3" xfId="41291"/>
    <cellStyle name="Output 2 6 5 2 12 4" xfId="41292"/>
    <cellStyle name="Output 2 6 5 2 12 5" xfId="41293"/>
    <cellStyle name="Output 2 6 5 2 13" xfId="41294"/>
    <cellStyle name="Output 2 6 5 2 13 2" xfId="41295"/>
    <cellStyle name="Output 2 6 5 2 13 3" xfId="41296"/>
    <cellStyle name="Output 2 6 5 2 13 4" xfId="41297"/>
    <cellStyle name="Output 2 6 5 2 13 5" xfId="41298"/>
    <cellStyle name="Output 2 6 5 2 14" xfId="41299"/>
    <cellStyle name="Output 2 6 5 2 14 2" xfId="41300"/>
    <cellStyle name="Output 2 6 5 2 14 3" xfId="41301"/>
    <cellStyle name="Output 2 6 5 2 14 4" xfId="41302"/>
    <cellStyle name="Output 2 6 5 2 14 5" xfId="41303"/>
    <cellStyle name="Output 2 6 5 2 15" xfId="41304"/>
    <cellStyle name="Output 2 6 5 2 15 2" xfId="41305"/>
    <cellStyle name="Output 2 6 5 2 15 3" xfId="41306"/>
    <cellStyle name="Output 2 6 5 2 15 4" xfId="41307"/>
    <cellStyle name="Output 2 6 5 2 15 5" xfId="41308"/>
    <cellStyle name="Output 2 6 5 2 16" xfId="41309"/>
    <cellStyle name="Output 2 6 5 2 16 2" xfId="41310"/>
    <cellStyle name="Output 2 6 5 2 16 3" xfId="41311"/>
    <cellStyle name="Output 2 6 5 2 16 4" xfId="41312"/>
    <cellStyle name="Output 2 6 5 2 16 5" xfId="41313"/>
    <cellStyle name="Output 2 6 5 2 17" xfId="41314"/>
    <cellStyle name="Output 2 6 5 2 17 2" xfId="41315"/>
    <cellStyle name="Output 2 6 5 2 17 3" xfId="41316"/>
    <cellStyle name="Output 2 6 5 2 17 4" xfId="41317"/>
    <cellStyle name="Output 2 6 5 2 17 5" xfId="41318"/>
    <cellStyle name="Output 2 6 5 2 18" xfId="41319"/>
    <cellStyle name="Output 2 6 5 2 18 2" xfId="41320"/>
    <cellStyle name="Output 2 6 5 2 18 3" xfId="41321"/>
    <cellStyle name="Output 2 6 5 2 18 4" xfId="41322"/>
    <cellStyle name="Output 2 6 5 2 18 5" xfId="41323"/>
    <cellStyle name="Output 2 6 5 2 19" xfId="41324"/>
    <cellStyle name="Output 2 6 5 2 2" xfId="41325"/>
    <cellStyle name="Output 2 6 5 2 2 2" xfId="41326"/>
    <cellStyle name="Output 2 6 5 2 2 2 2" xfId="41327"/>
    <cellStyle name="Output 2 6 5 2 2 2 3" xfId="41328"/>
    <cellStyle name="Output 2 6 5 2 2 2 4" xfId="41329"/>
    <cellStyle name="Output 2 6 5 2 2 2 5" xfId="41330"/>
    <cellStyle name="Output 2 6 5 2 2 2 6" xfId="41331"/>
    <cellStyle name="Output 2 6 5 2 2 2 7" xfId="41332"/>
    <cellStyle name="Output 2 6 5 2 2 3" xfId="41333"/>
    <cellStyle name="Output 2 6 5 2 2 4" xfId="41334"/>
    <cellStyle name="Output 2 6 5 2 2 5" xfId="41335"/>
    <cellStyle name="Output 2 6 5 2 3" xfId="41336"/>
    <cellStyle name="Output 2 6 5 2 3 2" xfId="41337"/>
    <cellStyle name="Output 2 6 5 2 3 2 2" xfId="41338"/>
    <cellStyle name="Output 2 6 5 2 3 2 3" xfId="41339"/>
    <cellStyle name="Output 2 6 5 2 3 2 4" xfId="41340"/>
    <cellStyle name="Output 2 6 5 2 3 2 5" xfId="41341"/>
    <cellStyle name="Output 2 6 5 2 3 2 6" xfId="41342"/>
    <cellStyle name="Output 2 6 5 2 3 2 7" xfId="41343"/>
    <cellStyle name="Output 2 6 5 2 3 3" xfId="41344"/>
    <cellStyle name="Output 2 6 5 2 3 4" xfId="41345"/>
    <cellStyle name="Output 2 6 5 2 3 5" xfId="41346"/>
    <cellStyle name="Output 2 6 5 2 4" xfId="41347"/>
    <cellStyle name="Output 2 6 5 2 4 2" xfId="41348"/>
    <cellStyle name="Output 2 6 5 2 4 2 2" xfId="41349"/>
    <cellStyle name="Output 2 6 5 2 4 2 3" xfId="41350"/>
    <cellStyle name="Output 2 6 5 2 4 2 4" xfId="41351"/>
    <cellStyle name="Output 2 6 5 2 4 2 5" xfId="41352"/>
    <cellStyle name="Output 2 6 5 2 4 2 6" xfId="41353"/>
    <cellStyle name="Output 2 6 5 2 4 2 7" xfId="41354"/>
    <cellStyle name="Output 2 6 5 2 4 3" xfId="41355"/>
    <cellStyle name="Output 2 6 5 2 4 4" xfId="41356"/>
    <cellStyle name="Output 2 6 5 2 4 5" xfId="41357"/>
    <cellStyle name="Output 2 6 5 2 5" xfId="41358"/>
    <cellStyle name="Output 2 6 5 2 5 2" xfId="41359"/>
    <cellStyle name="Output 2 6 5 2 5 3" xfId="41360"/>
    <cellStyle name="Output 2 6 5 2 5 4" xfId="41361"/>
    <cellStyle name="Output 2 6 5 2 5 5" xfId="41362"/>
    <cellStyle name="Output 2 6 5 2 5 6" xfId="41363"/>
    <cellStyle name="Output 2 6 5 2 5 7" xfId="41364"/>
    <cellStyle name="Output 2 6 5 2 5 8" xfId="41365"/>
    <cellStyle name="Output 2 6 5 2 6" xfId="41366"/>
    <cellStyle name="Output 2 6 5 2 6 2" xfId="41367"/>
    <cellStyle name="Output 2 6 5 2 6 3" xfId="41368"/>
    <cellStyle name="Output 2 6 5 2 6 4" xfId="41369"/>
    <cellStyle name="Output 2 6 5 2 6 5" xfId="41370"/>
    <cellStyle name="Output 2 6 5 2 6 6" xfId="41371"/>
    <cellStyle name="Output 2 6 5 2 6 7" xfId="41372"/>
    <cellStyle name="Output 2 6 5 2 7" xfId="41373"/>
    <cellStyle name="Output 2 6 5 2 7 2" xfId="41374"/>
    <cellStyle name="Output 2 6 5 2 7 3" xfId="41375"/>
    <cellStyle name="Output 2 6 5 2 7 4" xfId="41376"/>
    <cellStyle name="Output 2 6 5 2 7 5" xfId="41377"/>
    <cellStyle name="Output 2 6 5 2 8" xfId="41378"/>
    <cellStyle name="Output 2 6 5 2 8 2" xfId="41379"/>
    <cellStyle name="Output 2 6 5 2 8 3" xfId="41380"/>
    <cellStyle name="Output 2 6 5 2 8 4" xfId="41381"/>
    <cellStyle name="Output 2 6 5 2 8 5" xfId="41382"/>
    <cellStyle name="Output 2 6 5 2 9" xfId="41383"/>
    <cellStyle name="Output 2 6 5 2 9 2" xfId="41384"/>
    <cellStyle name="Output 2 6 5 2 9 3" xfId="41385"/>
    <cellStyle name="Output 2 6 5 2 9 4" xfId="41386"/>
    <cellStyle name="Output 2 6 5 2 9 5" xfId="41387"/>
    <cellStyle name="Output 2 6 5 3" xfId="41388"/>
    <cellStyle name="Output 2 6 5 3 10" xfId="41389"/>
    <cellStyle name="Output 2 6 5 3 2" xfId="41390"/>
    <cellStyle name="Output 2 6 5 3 2 2" xfId="41391"/>
    <cellStyle name="Output 2 6 5 3 2 2 2" xfId="41392"/>
    <cellStyle name="Output 2 6 5 3 2 2 3" xfId="41393"/>
    <cellStyle name="Output 2 6 5 3 2 2 4" xfId="41394"/>
    <cellStyle name="Output 2 6 5 3 2 2 5" xfId="41395"/>
    <cellStyle name="Output 2 6 5 3 2 2 6" xfId="41396"/>
    <cellStyle name="Output 2 6 5 3 2 2 7" xfId="41397"/>
    <cellStyle name="Output 2 6 5 3 2 3" xfId="41398"/>
    <cellStyle name="Output 2 6 5 3 2 4" xfId="41399"/>
    <cellStyle name="Output 2 6 5 3 3" xfId="41400"/>
    <cellStyle name="Output 2 6 5 3 3 2" xfId="41401"/>
    <cellStyle name="Output 2 6 5 3 3 2 2" xfId="41402"/>
    <cellStyle name="Output 2 6 5 3 3 2 3" xfId="41403"/>
    <cellStyle name="Output 2 6 5 3 3 2 4" xfId="41404"/>
    <cellStyle name="Output 2 6 5 3 3 2 5" xfId="41405"/>
    <cellStyle name="Output 2 6 5 3 3 2 6" xfId="41406"/>
    <cellStyle name="Output 2 6 5 3 3 2 7" xfId="41407"/>
    <cellStyle name="Output 2 6 5 3 3 3" xfId="41408"/>
    <cellStyle name="Output 2 6 5 3 3 4" xfId="41409"/>
    <cellStyle name="Output 2 6 5 3 4" xfId="41410"/>
    <cellStyle name="Output 2 6 5 3 4 2" xfId="41411"/>
    <cellStyle name="Output 2 6 5 3 4 2 2" xfId="41412"/>
    <cellStyle name="Output 2 6 5 3 4 2 3" xfId="41413"/>
    <cellStyle name="Output 2 6 5 3 4 2 4" xfId="41414"/>
    <cellStyle name="Output 2 6 5 3 4 2 5" xfId="41415"/>
    <cellStyle name="Output 2 6 5 3 4 2 6" xfId="41416"/>
    <cellStyle name="Output 2 6 5 3 4 2 7" xfId="41417"/>
    <cellStyle name="Output 2 6 5 3 4 3" xfId="41418"/>
    <cellStyle name="Output 2 6 5 3 4 4" xfId="41419"/>
    <cellStyle name="Output 2 6 5 3 5" xfId="41420"/>
    <cellStyle name="Output 2 6 5 3 5 2" xfId="41421"/>
    <cellStyle name="Output 2 6 5 3 5 3" xfId="41422"/>
    <cellStyle name="Output 2 6 5 3 5 4" xfId="41423"/>
    <cellStyle name="Output 2 6 5 3 5 5" xfId="41424"/>
    <cellStyle name="Output 2 6 5 3 5 6" xfId="41425"/>
    <cellStyle name="Output 2 6 5 3 5 7" xfId="41426"/>
    <cellStyle name="Output 2 6 5 3 5 8" xfId="41427"/>
    <cellStyle name="Output 2 6 5 3 6" xfId="41428"/>
    <cellStyle name="Output 2 6 5 3 6 2" xfId="41429"/>
    <cellStyle name="Output 2 6 5 3 6 3" xfId="41430"/>
    <cellStyle name="Output 2 6 5 3 6 4" xfId="41431"/>
    <cellStyle name="Output 2 6 5 3 6 5" xfId="41432"/>
    <cellStyle name="Output 2 6 5 3 6 6" xfId="41433"/>
    <cellStyle name="Output 2 6 5 3 6 7" xfId="41434"/>
    <cellStyle name="Output 2 6 5 3 7" xfId="41435"/>
    <cellStyle name="Output 2 6 5 3 8" xfId="41436"/>
    <cellStyle name="Output 2 6 5 3 9" xfId="41437"/>
    <cellStyle name="Output 2 6 5 4" xfId="41438"/>
    <cellStyle name="Output 2 6 5 4 2" xfId="41439"/>
    <cellStyle name="Output 2 6 5 4 2 2" xfId="41440"/>
    <cellStyle name="Output 2 6 5 4 2 3" xfId="41441"/>
    <cellStyle name="Output 2 6 5 4 2 4" xfId="41442"/>
    <cellStyle name="Output 2 6 5 4 2 5" xfId="41443"/>
    <cellStyle name="Output 2 6 5 4 2 6" xfId="41444"/>
    <cellStyle name="Output 2 6 5 4 2 7" xfId="41445"/>
    <cellStyle name="Output 2 6 5 4 3" xfId="41446"/>
    <cellStyle name="Output 2 6 5 4 4" xfId="41447"/>
    <cellStyle name="Output 2 6 5 4 5" xfId="41448"/>
    <cellStyle name="Output 2 6 5 5" xfId="41449"/>
    <cellStyle name="Output 2 6 5 5 2" xfId="41450"/>
    <cellStyle name="Output 2 6 5 5 2 2" xfId="41451"/>
    <cellStyle name="Output 2 6 5 5 2 3" xfId="41452"/>
    <cellStyle name="Output 2 6 5 5 2 4" xfId="41453"/>
    <cellStyle name="Output 2 6 5 5 2 5" xfId="41454"/>
    <cellStyle name="Output 2 6 5 5 2 6" xfId="41455"/>
    <cellStyle name="Output 2 6 5 5 2 7" xfId="41456"/>
    <cellStyle name="Output 2 6 5 5 3" xfId="41457"/>
    <cellStyle name="Output 2 6 5 5 4" xfId="41458"/>
    <cellStyle name="Output 2 6 5 5 5" xfId="41459"/>
    <cellStyle name="Output 2 6 5 6" xfId="41460"/>
    <cellStyle name="Output 2 6 5 6 2" xfId="41461"/>
    <cellStyle name="Output 2 6 5 6 2 2" xfId="41462"/>
    <cellStyle name="Output 2 6 5 6 2 3" xfId="41463"/>
    <cellStyle name="Output 2 6 5 6 2 4" xfId="41464"/>
    <cellStyle name="Output 2 6 5 6 2 5" xfId="41465"/>
    <cellStyle name="Output 2 6 5 6 2 6" xfId="41466"/>
    <cellStyle name="Output 2 6 5 6 2 7" xfId="41467"/>
    <cellStyle name="Output 2 6 5 6 3" xfId="41468"/>
    <cellStyle name="Output 2 6 5 6 4" xfId="41469"/>
    <cellStyle name="Output 2 6 5 6 5" xfId="41470"/>
    <cellStyle name="Output 2 6 5 7" xfId="41471"/>
    <cellStyle name="Output 2 6 5 7 2" xfId="41472"/>
    <cellStyle name="Output 2 6 5 7 2 2" xfId="41473"/>
    <cellStyle name="Output 2 6 5 7 2 3" xfId="41474"/>
    <cellStyle name="Output 2 6 5 7 2 4" xfId="41475"/>
    <cellStyle name="Output 2 6 5 7 2 5" xfId="41476"/>
    <cellStyle name="Output 2 6 5 7 2 6" xfId="41477"/>
    <cellStyle name="Output 2 6 5 7 2 7" xfId="41478"/>
    <cellStyle name="Output 2 6 5 7 3" xfId="41479"/>
    <cellStyle name="Output 2 6 5 7 4" xfId="41480"/>
    <cellStyle name="Output 2 6 5 7 5" xfId="41481"/>
    <cellStyle name="Output 2 6 5 8" xfId="41482"/>
    <cellStyle name="Output 2 6 5 8 2" xfId="41483"/>
    <cellStyle name="Output 2 6 5 8 3" xfId="41484"/>
    <cellStyle name="Output 2 6 5 8 4" xfId="41485"/>
    <cellStyle name="Output 2 6 5 8 5" xfId="41486"/>
    <cellStyle name="Output 2 6 5 8 6" xfId="41487"/>
    <cellStyle name="Output 2 6 5 8 7" xfId="41488"/>
    <cellStyle name="Output 2 6 5 8 8" xfId="41489"/>
    <cellStyle name="Output 2 6 5 9" xfId="41490"/>
    <cellStyle name="Output 2 6 5 9 2" xfId="41491"/>
    <cellStyle name="Output 2 6 5 9 3" xfId="41492"/>
    <cellStyle name="Output 2 6 5 9 4" xfId="41493"/>
    <cellStyle name="Output 2 6 5 9 5" xfId="41494"/>
    <cellStyle name="Output 2 6 5 9 6" xfId="41495"/>
    <cellStyle name="Output 2 6 5 9 7" xfId="41496"/>
    <cellStyle name="Output 2 6 6" xfId="41497"/>
    <cellStyle name="Output 2 6 6 10" xfId="41498"/>
    <cellStyle name="Output 2 6 6 10 2" xfId="41499"/>
    <cellStyle name="Output 2 6 6 10 3" xfId="41500"/>
    <cellStyle name="Output 2 6 6 10 4" xfId="41501"/>
    <cellStyle name="Output 2 6 6 10 5" xfId="41502"/>
    <cellStyle name="Output 2 6 6 11" xfId="41503"/>
    <cellStyle name="Output 2 6 6 11 2" xfId="41504"/>
    <cellStyle name="Output 2 6 6 11 3" xfId="41505"/>
    <cellStyle name="Output 2 6 6 11 4" xfId="41506"/>
    <cellStyle name="Output 2 6 6 11 5" xfId="41507"/>
    <cellStyle name="Output 2 6 6 12" xfId="41508"/>
    <cellStyle name="Output 2 6 6 12 2" xfId="41509"/>
    <cellStyle name="Output 2 6 6 12 3" xfId="41510"/>
    <cellStyle name="Output 2 6 6 12 4" xfId="41511"/>
    <cellStyle name="Output 2 6 6 12 5" xfId="41512"/>
    <cellStyle name="Output 2 6 6 13" xfId="41513"/>
    <cellStyle name="Output 2 6 6 13 2" xfId="41514"/>
    <cellStyle name="Output 2 6 6 13 3" xfId="41515"/>
    <cellStyle name="Output 2 6 6 13 4" xfId="41516"/>
    <cellStyle name="Output 2 6 6 13 5" xfId="41517"/>
    <cellStyle name="Output 2 6 6 14" xfId="41518"/>
    <cellStyle name="Output 2 6 6 14 2" xfId="41519"/>
    <cellStyle name="Output 2 6 6 14 3" xfId="41520"/>
    <cellStyle name="Output 2 6 6 14 4" xfId="41521"/>
    <cellStyle name="Output 2 6 6 14 5" xfId="41522"/>
    <cellStyle name="Output 2 6 6 15" xfId="41523"/>
    <cellStyle name="Output 2 6 6 15 2" xfId="41524"/>
    <cellStyle name="Output 2 6 6 15 3" xfId="41525"/>
    <cellStyle name="Output 2 6 6 15 4" xfId="41526"/>
    <cellStyle name="Output 2 6 6 15 5" xfId="41527"/>
    <cellStyle name="Output 2 6 6 16" xfId="41528"/>
    <cellStyle name="Output 2 6 6 16 2" xfId="41529"/>
    <cellStyle name="Output 2 6 6 16 3" xfId="41530"/>
    <cellStyle name="Output 2 6 6 16 4" xfId="41531"/>
    <cellStyle name="Output 2 6 6 16 5" xfId="41532"/>
    <cellStyle name="Output 2 6 6 17" xfId="41533"/>
    <cellStyle name="Output 2 6 6 17 2" xfId="41534"/>
    <cellStyle name="Output 2 6 6 17 3" xfId="41535"/>
    <cellStyle name="Output 2 6 6 17 4" xfId="41536"/>
    <cellStyle name="Output 2 6 6 17 5" xfId="41537"/>
    <cellStyle name="Output 2 6 6 18" xfId="41538"/>
    <cellStyle name="Output 2 6 6 18 2" xfId="41539"/>
    <cellStyle name="Output 2 6 6 18 3" xfId="41540"/>
    <cellStyle name="Output 2 6 6 18 4" xfId="41541"/>
    <cellStyle name="Output 2 6 6 18 5" xfId="41542"/>
    <cellStyle name="Output 2 6 6 19" xfId="41543"/>
    <cellStyle name="Output 2 6 6 2" xfId="41544"/>
    <cellStyle name="Output 2 6 6 2 2" xfId="41545"/>
    <cellStyle name="Output 2 6 6 2 2 2" xfId="41546"/>
    <cellStyle name="Output 2 6 6 2 2 3" xfId="41547"/>
    <cellStyle name="Output 2 6 6 2 2 4" xfId="41548"/>
    <cellStyle name="Output 2 6 6 2 2 5" xfId="41549"/>
    <cellStyle name="Output 2 6 6 2 2 6" xfId="41550"/>
    <cellStyle name="Output 2 6 6 2 2 7" xfId="41551"/>
    <cellStyle name="Output 2 6 6 2 3" xfId="41552"/>
    <cellStyle name="Output 2 6 6 2 4" xfId="41553"/>
    <cellStyle name="Output 2 6 6 2 5" xfId="41554"/>
    <cellStyle name="Output 2 6 6 3" xfId="41555"/>
    <cellStyle name="Output 2 6 6 3 2" xfId="41556"/>
    <cellStyle name="Output 2 6 6 3 2 2" xfId="41557"/>
    <cellStyle name="Output 2 6 6 3 2 3" xfId="41558"/>
    <cellStyle name="Output 2 6 6 3 2 4" xfId="41559"/>
    <cellStyle name="Output 2 6 6 3 2 5" xfId="41560"/>
    <cellStyle name="Output 2 6 6 3 2 6" xfId="41561"/>
    <cellStyle name="Output 2 6 6 3 2 7" xfId="41562"/>
    <cellStyle name="Output 2 6 6 3 3" xfId="41563"/>
    <cellStyle name="Output 2 6 6 3 4" xfId="41564"/>
    <cellStyle name="Output 2 6 6 3 5" xfId="41565"/>
    <cellStyle name="Output 2 6 6 4" xfId="41566"/>
    <cellStyle name="Output 2 6 6 4 2" xfId="41567"/>
    <cellStyle name="Output 2 6 6 4 2 2" xfId="41568"/>
    <cellStyle name="Output 2 6 6 4 2 3" xfId="41569"/>
    <cellStyle name="Output 2 6 6 4 2 4" xfId="41570"/>
    <cellStyle name="Output 2 6 6 4 2 5" xfId="41571"/>
    <cellStyle name="Output 2 6 6 4 2 6" xfId="41572"/>
    <cellStyle name="Output 2 6 6 4 2 7" xfId="41573"/>
    <cellStyle name="Output 2 6 6 4 3" xfId="41574"/>
    <cellStyle name="Output 2 6 6 4 4" xfId="41575"/>
    <cellStyle name="Output 2 6 6 4 5" xfId="41576"/>
    <cellStyle name="Output 2 6 6 5" xfId="41577"/>
    <cellStyle name="Output 2 6 6 5 2" xfId="41578"/>
    <cellStyle name="Output 2 6 6 5 3" xfId="41579"/>
    <cellStyle name="Output 2 6 6 5 4" xfId="41580"/>
    <cellStyle name="Output 2 6 6 5 5" xfId="41581"/>
    <cellStyle name="Output 2 6 6 5 6" xfId="41582"/>
    <cellStyle name="Output 2 6 6 5 7" xfId="41583"/>
    <cellStyle name="Output 2 6 6 5 8" xfId="41584"/>
    <cellStyle name="Output 2 6 6 6" xfId="41585"/>
    <cellStyle name="Output 2 6 6 6 2" xfId="41586"/>
    <cellStyle name="Output 2 6 6 6 3" xfId="41587"/>
    <cellStyle name="Output 2 6 6 6 4" xfId="41588"/>
    <cellStyle name="Output 2 6 6 6 5" xfId="41589"/>
    <cellStyle name="Output 2 6 6 6 6" xfId="41590"/>
    <cellStyle name="Output 2 6 6 6 7" xfId="41591"/>
    <cellStyle name="Output 2 6 6 7" xfId="41592"/>
    <cellStyle name="Output 2 6 6 7 2" xfId="41593"/>
    <cellStyle name="Output 2 6 6 7 3" xfId="41594"/>
    <cellStyle name="Output 2 6 6 7 4" xfId="41595"/>
    <cellStyle name="Output 2 6 6 7 5" xfId="41596"/>
    <cellStyle name="Output 2 6 6 8" xfId="41597"/>
    <cellStyle name="Output 2 6 6 8 2" xfId="41598"/>
    <cellStyle name="Output 2 6 6 8 3" xfId="41599"/>
    <cellStyle name="Output 2 6 6 8 4" xfId="41600"/>
    <cellStyle name="Output 2 6 6 8 5" xfId="41601"/>
    <cellStyle name="Output 2 6 6 9" xfId="41602"/>
    <cellStyle name="Output 2 6 6 9 2" xfId="41603"/>
    <cellStyle name="Output 2 6 6 9 3" xfId="41604"/>
    <cellStyle name="Output 2 6 6 9 4" xfId="41605"/>
    <cellStyle name="Output 2 6 6 9 5" xfId="41606"/>
    <cellStyle name="Output 2 6 7" xfId="41607"/>
    <cellStyle name="Output 2 6 7 10" xfId="41608"/>
    <cellStyle name="Output 2 6 7 2" xfId="41609"/>
    <cellStyle name="Output 2 6 7 2 2" xfId="41610"/>
    <cellStyle name="Output 2 6 7 2 2 2" xfId="41611"/>
    <cellStyle name="Output 2 6 7 2 2 3" xfId="41612"/>
    <cellStyle name="Output 2 6 7 2 2 4" xfId="41613"/>
    <cellStyle name="Output 2 6 7 2 2 5" xfId="41614"/>
    <cellStyle name="Output 2 6 7 2 2 6" xfId="41615"/>
    <cellStyle name="Output 2 6 7 2 2 7" xfId="41616"/>
    <cellStyle name="Output 2 6 7 2 3" xfId="41617"/>
    <cellStyle name="Output 2 6 7 2 4" xfId="41618"/>
    <cellStyle name="Output 2 6 7 3" xfId="41619"/>
    <cellStyle name="Output 2 6 7 3 2" xfId="41620"/>
    <cellStyle name="Output 2 6 7 3 2 2" xfId="41621"/>
    <cellStyle name="Output 2 6 7 3 2 3" xfId="41622"/>
    <cellStyle name="Output 2 6 7 3 2 4" xfId="41623"/>
    <cellStyle name="Output 2 6 7 3 2 5" xfId="41624"/>
    <cellStyle name="Output 2 6 7 3 2 6" xfId="41625"/>
    <cellStyle name="Output 2 6 7 3 2 7" xfId="41626"/>
    <cellStyle name="Output 2 6 7 3 3" xfId="41627"/>
    <cellStyle name="Output 2 6 7 3 4" xfId="41628"/>
    <cellStyle name="Output 2 6 7 4" xfId="41629"/>
    <cellStyle name="Output 2 6 7 4 2" xfId="41630"/>
    <cellStyle name="Output 2 6 7 4 2 2" xfId="41631"/>
    <cellStyle name="Output 2 6 7 4 2 3" xfId="41632"/>
    <cellStyle name="Output 2 6 7 4 2 4" xfId="41633"/>
    <cellStyle name="Output 2 6 7 4 2 5" xfId="41634"/>
    <cellStyle name="Output 2 6 7 4 2 6" xfId="41635"/>
    <cellStyle name="Output 2 6 7 4 2 7" xfId="41636"/>
    <cellStyle name="Output 2 6 7 4 3" xfId="41637"/>
    <cellStyle name="Output 2 6 7 4 4" xfId="41638"/>
    <cellStyle name="Output 2 6 7 5" xfId="41639"/>
    <cellStyle name="Output 2 6 7 5 2" xfId="41640"/>
    <cellStyle name="Output 2 6 7 5 3" xfId="41641"/>
    <cellStyle name="Output 2 6 7 5 4" xfId="41642"/>
    <cellStyle name="Output 2 6 7 5 5" xfId="41643"/>
    <cellStyle name="Output 2 6 7 5 6" xfId="41644"/>
    <cellStyle name="Output 2 6 7 5 7" xfId="41645"/>
    <cellStyle name="Output 2 6 7 5 8" xfId="41646"/>
    <cellStyle name="Output 2 6 7 6" xfId="41647"/>
    <cellStyle name="Output 2 6 7 6 2" xfId="41648"/>
    <cellStyle name="Output 2 6 7 6 3" xfId="41649"/>
    <cellStyle name="Output 2 6 7 6 4" xfId="41650"/>
    <cellStyle name="Output 2 6 7 6 5" xfId="41651"/>
    <cellStyle name="Output 2 6 7 6 6" xfId="41652"/>
    <cellStyle name="Output 2 6 7 6 7" xfId="41653"/>
    <cellStyle name="Output 2 6 7 7" xfId="41654"/>
    <cellStyle name="Output 2 6 7 8" xfId="41655"/>
    <cellStyle name="Output 2 6 7 9" xfId="41656"/>
    <cellStyle name="Output 2 6 8" xfId="41657"/>
    <cellStyle name="Output 2 6 8 2" xfId="41658"/>
    <cellStyle name="Output 2 6 8 2 2" xfId="41659"/>
    <cellStyle name="Output 2 6 8 2 3" xfId="41660"/>
    <cellStyle name="Output 2 6 8 2 4" xfId="41661"/>
    <cellStyle name="Output 2 6 8 2 5" xfId="41662"/>
    <cellStyle name="Output 2 6 8 2 6" xfId="41663"/>
    <cellStyle name="Output 2 6 8 2 7" xfId="41664"/>
    <cellStyle name="Output 2 6 8 3" xfId="41665"/>
    <cellStyle name="Output 2 6 8 4" xfId="41666"/>
    <cellStyle name="Output 2 6 8 5" xfId="41667"/>
    <cellStyle name="Output 2 6 9" xfId="41668"/>
    <cellStyle name="Output 2 6 9 2" xfId="41669"/>
    <cellStyle name="Output 2 6 9 2 2" xfId="41670"/>
    <cellStyle name="Output 2 6 9 2 3" xfId="41671"/>
    <cellStyle name="Output 2 6 9 2 4" xfId="41672"/>
    <cellStyle name="Output 2 6 9 2 5" xfId="41673"/>
    <cellStyle name="Output 2 6 9 2 6" xfId="41674"/>
    <cellStyle name="Output 2 6 9 2 7" xfId="41675"/>
    <cellStyle name="Output 2 6 9 3" xfId="41676"/>
    <cellStyle name="Output 2 6 9 4" xfId="41677"/>
    <cellStyle name="Output 2 6 9 5" xfId="41678"/>
    <cellStyle name="Output 2 7" xfId="41679"/>
    <cellStyle name="Output 2 7 10" xfId="41680"/>
    <cellStyle name="Output 2 7 10 2" xfId="41681"/>
    <cellStyle name="Output 2 7 10 2 2" xfId="41682"/>
    <cellStyle name="Output 2 7 10 2 3" xfId="41683"/>
    <cellStyle name="Output 2 7 10 2 4" xfId="41684"/>
    <cellStyle name="Output 2 7 10 2 5" xfId="41685"/>
    <cellStyle name="Output 2 7 10 2 6" xfId="41686"/>
    <cellStyle name="Output 2 7 10 2 7" xfId="41687"/>
    <cellStyle name="Output 2 7 10 3" xfId="41688"/>
    <cellStyle name="Output 2 7 10 4" xfId="41689"/>
    <cellStyle name="Output 2 7 10 5" xfId="41690"/>
    <cellStyle name="Output 2 7 11" xfId="41691"/>
    <cellStyle name="Output 2 7 11 2" xfId="41692"/>
    <cellStyle name="Output 2 7 11 2 2" xfId="41693"/>
    <cellStyle name="Output 2 7 11 2 3" xfId="41694"/>
    <cellStyle name="Output 2 7 11 2 4" xfId="41695"/>
    <cellStyle name="Output 2 7 11 2 5" xfId="41696"/>
    <cellStyle name="Output 2 7 11 2 6" xfId="41697"/>
    <cellStyle name="Output 2 7 11 2 7" xfId="41698"/>
    <cellStyle name="Output 2 7 11 3" xfId="41699"/>
    <cellStyle name="Output 2 7 11 4" xfId="41700"/>
    <cellStyle name="Output 2 7 11 5" xfId="41701"/>
    <cellStyle name="Output 2 7 12" xfId="41702"/>
    <cellStyle name="Output 2 7 12 2" xfId="41703"/>
    <cellStyle name="Output 2 7 12 3" xfId="41704"/>
    <cellStyle name="Output 2 7 12 4" xfId="41705"/>
    <cellStyle name="Output 2 7 12 5" xfId="41706"/>
    <cellStyle name="Output 2 7 12 6" xfId="41707"/>
    <cellStyle name="Output 2 7 12 7" xfId="41708"/>
    <cellStyle name="Output 2 7 12 8" xfId="41709"/>
    <cellStyle name="Output 2 7 13" xfId="41710"/>
    <cellStyle name="Output 2 7 13 2" xfId="41711"/>
    <cellStyle name="Output 2 7 13 3" xfId="41712"/>
    <cellStyle name="Output 2 7 13 4" xfId="41713"/>
    <cellStyle name="Output 2 7 13 5" xfId="41714"/>
    <cellStyle name="Output 2 7 13 6" xfId="41715"/>
    <cellStyle name="Output 2 7 13 7" xfId="41716"/>
    <cellStyle name="Output 2 7 14" xfId="41717"/>
    <cellStyle name="Output 2 7 14 2" xfId="41718"/>
    <cellStyle name="Output 2 7 14 3" xfId="41719"/>
    <cellStyle name="Output 2 7 14 4" xfId="41720"/>
    <cellStyle name="Output 2 7 14 5" xfId="41721"/>
    <cellStyle name="Output 2 7 15" xfId="41722"/>
    <cellStyle name="Output 2 7 15 2" xfId="41723"/>
    <cellStyle name="Output 2 7 15 3" xfId="41724"/>
    <cellStyle name="Output 2 7 15 4" xfId="41725"/>
    <cellStyle name="Output 2 7 15 5" xfId="41726"/>
    <cellStyle name="Output 2 7 16" xfId="41727"/>
    <cellStyle name="Output 2 7 16 2" xfId="41728"/>
    <cellStyle name="Output 2 7 16 3" xfId="41729"/>
    <cellStyle name="Output 2 7 16 4" xfId="41730"/>
    <cellStyle name="Output 2 7 16 5" xfId="41731"/>
    <cellStyle name="Output 2 7 17" xfId="41732"/>
    <cellStyle name="Output 2 7 17 2" xfId="41733"/>
    <cellStyle name="Output 2 7 17 3" xfId="41734"/>
    <cellStyle name="Output 2 7 17 4" xfId="41735"/>
    <cellStyle name="Output 2 7 17 5" xfId="41736"/>
    <cellStyle name="Output 2 7 18" xfId="41737"/>
    <cellStyle name="Output 2 7 18 2" xfId="41738"/>
    <cellStyle name="Output 2 7 18 3" xfId="41739"/>
    <cellStyle name="Output 2 7 18 4" xfId="41740"/>
    <cellStyle name="Output 2 7 18 5" xfId="41741"/>
    <cellStyle name="Output 2 7 19" xfId="41742"/>
    <cellStyle name="Output 2 7 19 2" xfId="41743"/>
    <cellStyle name="Output 2 7 19 3" xfId="41744"/>
    <cellStyle name="Output 2 7 19 4" xfId="41745"/>
    <cellStyle name="Output 2 7 19 5" xfId="41746"/>
    <cellStyle name="Output 2 7 2" xfId="41747"/>
    <cellStyle name="Output 2 7 2 10" xfId="41748"/>
    <cellStyle name="Output 2 7 2 10 2" xfId="41749"/>
    <cellStyle name="Output 2 7 2 10 3" xfId="41750"/>
    <cellStyle name="Output 2 7 2 10 4" xfId="41751"/>
    <cellStyle name="Output 2 7 2 10 5" xfId="41752"/>
    <cellStyle name="Output 2 7 2 10 6" xfId="41753"/>
    <cellStyle name="Output 2 7 2 10 7" xfId="41754"/>
    <cellStyle name="Output 2 7 2 10 8" xfId="41755"/>
    <cellStyle name="Output 2 7 2 11" xfId="41756"/>
    <cellStyle name="Output 2 7 2 11 2" xfId="41757"/>
    <cellStyle name="Output 2 7 2 11 3" xfId="41758"/>
    <cellStyle name="Output 2 7 2 11 4" xfId="41759"/>
    <cellStyle name="Output 2 7 2 11 5" xfId="41760"/>
    <cellStyle name="Output 2 7 2 11 6" xfId="41761"/>
    <cellStyle name="Output 2 7 2 11 7" xfId="41762"/>
    <cellStyle name="Output 2 7 2 12" xfId="41763"/>
    <cellStyle name="Output 2 7 2 12 2" xfId="41764"/>
    <cellStyle name="Output 2 7 2 12 3" xfId="41765"/>
    <cellStyle name="Output 2 7 2 12 4" xfId="41766"/>
    <cellStyle name="Output 2 7 2 12 5" xfId="41767"/>
    <cellStyle name="Output 2 7 2 13" xfId="41768"/>
    <cellStyle name="Output 2 7 2 13 2" xfId="41769"/>
    <cellStyle name="Output 2 7 2 13 3" xfId="41770"/>
    <cellStyle name="Output 2 7 2 13 4" xfId="41771"/>
    <cellStyle name="Output 2 7 2 13 5" xfId="41772"/>
    <cellStyle name="Output 2 7 2 14" xfId="41773"/>
    <cellStyle name="Output 2 7 2 14 2" xfId="41774"/>
    <cellStyle name="Output 2 7 2 14 3" xfId="41775"/>
    <cellStyle name="Output 2 7 2 14 4" xfId="41776"/>
    <cellStyle name="Output 2 7 2 14 5" xfId="41777"/>
    <cellStyle name="Output 2 7 2 15" xfId="41778"/>
    <cellStyle name="Output 2 7 2 15 2" xfId="41779"/>
    <cellStyle name="Output 2 7 2 15 3" xfId="41780"/>
    <cellStyle name="Output 2 7 2 15 4" xfId="41781"/>
    <cellStyle name="Output 2 7 2 15 5" xfId="41782"/>
    <cellStyle name="Output 2 7 2 16" xfId="41783"/>
    <cellStyle name="Output 2 7 2 16 2" xfId="41784"/>
    <cellStyle name="Output 2 7 2 16 3" xfId="41785"/>
    <cellStyle name="Output 2 7 2 16 4" xfId="41786"/>
    <cellStyle name="Output 2 7 2 16 5" xfId="41787"/>
    <cellStyle name="Output 2 7 2 17" xfId="41788"/>
    <cellStyle name="Output 2 7 2 17 2" xfId="41789"/>
    <cellStyle name="Output 2 7 2 17 3" xfId="41790"/>
    <cellStyle name="Output 2 7 2 17 4" xfId="41791"/>
    <cellStyle name="Output 2 7 2 17 5" xfId="41792"/>
    <cellStyle name="Output 2 7 2 18" xfId="41793"/>
    <cellStyle name="Output 2 7 2 2" xfId="41794"/>
    <cellStyle name="Output 2 7 2 2 10" xfId="41795"/>
    <cellStyle name="Output 2 7 2 2 10 2" xfId="41796"/>
    <cellStyle name="Output 2 7 2 2 10 3" xfId="41797"/>
    <cellStyle name="Output 2 7 2 2 10 4" xfId="41798"/>
    <cellStyle name="Output 2 7 2 2 10 5" xfId="41799"/>
    <cellStyle name="Output 2 7 2 2 11" xfId="41800"/>
    <cellStyle name="Output 2 7 2 2 11 2" xfId="41801"/>
    <cellStyle name="Output 2 7 2 2 11 3" xfId="41802"/>
    <cellStyle name="Output 2 7 2 2 11 4" xfId="41803"/>
    <cellStyle name="Output 2 7 2 2 11 5" xfId="41804"/>
    <cellStyle name="Output 2 7 2 2 12" xfId="41805"/>
    <cellStyle name="Output 2 7 2 2 12 2" xfId="41806"/>
    <cellStyle name="Output 2 7 2 2 12 3" xfId="41807"/>
    <cellStyle name="Output 2 7 2 2 12 4" xfId="41808"/>
    <cellStyle name="Output 2 7 2 2 12 5" xfId="41809"/>
    <cellStyle name="Output 2 7 2 2 13" xfId="41810"/>
    <cellStyle name="Output 2 7 2 2 13 2" xfId="41811"/>
    <cellStyle name="Output 2 7 2 2 13 3" xfId="41812"/>
    <cellStyle name="Output 2 7 2 2 13 4" xfId="41813"/>
    <cellStyle name="Output 2 7 2 2 13 5" xfId="41814"/>
    <cellStyle name="Output 2 7 2 2 14" xfId="41815"/>
    <cellStyle name="Output 2 7 2 2 14 2" xfId="41816"/>
    <cellStyle name="Output 2 7 2 2 14 3" xfId="41817"/>
    <cellStyle name="Output 2 7 2 2 14 4" xfId="41818"/>
    <cellStyle name="Output 2 7 2 2 14 5" xfId="41819"/>
    <cellStyle name="Output 2 7 2 2 15" xfId="41820"/>
    <cellStyle name="Output 2 7 2 2 15 2" xfId="41821"/>
    <cellStyle name="Output 2 7 2 2 15 3" xfId="41822"/>
    <cellStyle name="Output 2 7 2 2 15 4" xfId="41823"/>
    <cellStyle name="Output 2 7 2 2 15 5" xfId="41824"/>
    <cellStyle name="Output 2 7 2 2 16" xfId="41825"/>
    <cellStyle name="Output 2 7 2 2 16 2" xfId="41826"/>
    <cellStyle name="Output 2 7 2 2 16 3" xfId="41827"/>
    <cellStyle name="Output 2 7 2 2 16 4" xfId="41828"/>
    <cellStyle name="Output 2 7 2 2 16 5" xfId="41829"/>
    <cellStyle name="Output 2 7 2 2 17" xfId="41830"/>
    <cellStyle name="Output 2 7 2 2 17 2" xfId="41831"/>
    <cellStyle name="Output 2 7 2 2 17 3" xfId="41832"/>
    <cellStyle name="Output 2 7 2 2 17 4" xfId="41833"/>
    <cellStyle name="Output 2 7 2 2 17 5" xfId="41834"/>
    <cellStyle name="Output 2 7 2 2 18" xfId="41835"/>
    <cellStyle name="Output 2 7 2 2 18 2" xfId="41836"/>
    <cellStyle name="Output 2 7 2 2 18 3" xfId="41837"/>
    <cellStyle name="Output 2 7 2 2 18 4" xfId="41838"/>
    <cellStyle name="Output 2 7 2 2 18 5" xfId="41839"/>
    <cellStyle name="Output 2 7 2 2 19" xfId="41840"/>
    <cellStyle name="Output 2 7 2 2 2" xfId="41841"/>
    <cellStyle name="Output 2 7 2 2 2 10" xfId="41842"/>
    <cellStyle name="Output 2 7 2 2 2 10 2" xfId="41843"/>
    <cellStyle name="Output 2 7 2 2 2 10 3" xfId="41844"/>
    <cellStyle name="Output 2 7 2 2 2 10 4" xfId="41845"/>
    <cellStyle name="Output 2 7 2 2 2 10 5" xfId="41846"/>
    <cellStyle name="Output 2 7 2 2 2 11" xfId="41847"/>
    <cellStyle name="Output 2 7 2 2 2 11 2" xfId="41848"/>
    <cellStyle name="Output 2 7 2 2 2 11 3" xfId="41849"/>
    <cellStyle name="Output 2 7 2 2 2 11 4" xfId="41850"/>
    <cellStyle name="Output 2 7 2 2 2 11 5" xfId="41851"/>
    <cellStyle name="Output 2 7 2 2 2 12" xfId="41852"/>
    <cellStyle name="Output 2 7 2 2 2 12 2" xfId="41853"/>
    <cellStyle name="Output 2 7 2 2 2 12 3" xfId="41854"/>
    <cellStyle name="Output 2 7 2 2 2 12 4" xfId="41855"/>
    <cellStyle name="Output 2 7 2 2 2 12 5" xfId="41856"/>
    <cellStyle name="Output 2 7 2 2 2 13" xfId="41857"/>
    <cellStyle name="Output 2 7 2 2 2 13 2" xfId="41858"/>
    <cellStyle name="Output 2 7 2 2 2 13 3" xfId="41859"/>
    <cellStyle name="Output 2 7 2 2 2 13 4" xfId="41860"/>
    <cellStyle name="Output 2 7 2 2 2 13 5" xfId="41861"/>
    <cellStyle name="Output 2 7 2 2 2 14" xfId="41862"/>
    <cellStyle name="Output 2 7 2 2 2 14 2" xfId="41863"/>
    <cellStyle name="Output 2 7 2 2 2 14 3" xfId="41864"/>
    <cellStyle name="Output 2 7 2 2 2 14 4" xfId="41865"/>
    <cellStyle name="Output 2 7 2 2 2 14 5" xfId="41866"/>
    <cellStyle name="Output 2 7 2 2 2 15" xfId="41867"/>
    <cellStyle name="Output 2 7 2 2 2 15 2" xfId="41868"/>
    <cellStyle name="Output 2 7 2 2 2 15 3" xfId="41869"/>
    <cellStyle name="Output 2 7 2 2 2 15 4" xfId="41870"/>
    <cellStyle name="Output 2 7 2 2 2 15 5" xfId="41871"/>
    <cellStyle name="Output 2 7 2 2 2 16" xfId="41872"/>
    <cellStyle name="Output 2 7 2 2 2 16 2" xfId="41873"/>
    <cellStyle name="Output 2 7 2 2 2 16 3" xfId="41874"/>
    <cellStyle name="Output 2 7 2 2 2 16 4" xfId="41875"/>
    <cellStyle name="Output 2 7 2 2 2 16 5" xfId="41876"/>
    <cellStyle name="Output 2 7 2 2 2 17" xfId="41877"/>
    <cellStyle name="Output 2 7 2 2 2 17 2" xfId="41878"/>
    <cellStyle name="Output 2 7 2 2 2 17 3" xfId="41879"/>
    <cellStyle name="Output 2 7 2 2 2 17 4" xfId="41880"/>
    <cellStyle name="Output 2 7 2 2 2 17 5" xfId="41881"/>
    <cellStyle name="Output 2 7 2 2 2 18" xfId="41882"/>
    <cellStyle name="Output 2 7 2 2 2 18 2" xfId="41883"/>
    <cellStyle name="Output 2 7 2 2 2 18 3" xfId="41884"/>
    <cellStyle name="Output 2 7 2 2 2 18 4" xfId="41885"/>
    <cellStyle name="Output 2 7 2 2 2 18 5" xfId="41886"/>
    <cellStyle name="Output 2 7 2 2 2 19" xfId="41887"/>
    <cellStyle name="Output 2 7 2 2 2 2" xfId="41888"/>
    <cellStyle name="Output 2 7 2 2 2 2 2" xfId="41889"/>
    <cellStyle name="Output 2 7 2 2 2 2 2 2" xfId="41890"/>
    <cellStyle name="Output 2 7 2 2 2 2 2 3" xfId="41891"/>
    <cellStyle name="Output 2 7 2 2 2 2 2 4" xfId="41892"/>
    <cellStyle name="Output 2 7 2 2 2 2 2 5" xfId="41893"/>
    <cellStyle name="Output 2 7 2 2 2 2 2 6" xfId="41894"/>
    <cellStyle name="Output 2 7 2 2 2 2 2 7" xfId="41895"/>
    <cellStyle name="Output 2 7 2 2 2 2 3" xfId="41896"/>
    <cellStyle name="Output 2 7 2 2 2 2 4" xfId="41897"/>
    <cellStyle name="Output 2 7 2 2 2 2 5" xfId="41898"/>
    <cellStyle name="Output 2 7 2 2 2 3" xfId="41899"/>
    <cellStyle name="Output 2 7 2 2 2 3 2" xfId="41900"/>
    <cellStyle name="Output 2 7 2 2 2 3 2 2" xfId="41901"/>
    <cellStyle name="Output 2 7 2 2 2 3 2 3" xfId="41902"/>
    <cellStyle name="Output 2 7 2 2 2 3 2 4" xfId="41903"/>
    <cellStyle name="Output 2 7 2 2 2 3 2 5" xfId="41904"/>
    <cellStyle name="Output 2 7 2 2 2 3 2 6" xfId="41905"/>
    <cellStyle name="Output 2 7 2 2 2 3 2 7" xfId="41906"/>
    <cellStyle name="Output 2 7 2 2 2 3 3" xfId="41907"/>
    <cellStyle name="Output 2 7 2 2 2 3 4" xfId="41908"/>
    <cellStyle name="Output 2 7 2 2 2 3 5" xfId="41909"/>
    <cellStyle name="Output 2 7 2 2 2 4" xfId="41910"/>
    <cellStyle name="Output 2 7 2 2 2 4 2" xfId="41911"/>
    <cellStyle name="Output 2 7 2 2 2 4 2 2" xfId="41912"/>
    <cellStyle name="Output 2 7 2 2 2 4 2 3" xfId="41913"/>
    <cellStyle name="Output 2 7 2 2 2 4 2 4" xfId="41914"/>
    <cellStyle name="Output 2 7 2 2 2 4 2 5" xfId="41915"/>
    <cellStyle name="Output 2 7 2 2 2 4 2 6" xfId="41916"/>
    <cellStyle name="Output 2 7 2 2 2 4 2 7" xfId="41917"/>
    <cellStyle name="Output 2 7 2 2 2 4 3" xfId="41918"/>
    <cellStyle name="Output 2 7 2 2 2 4 4" xfId="41919"/>
    <cellStyle name="Output 2 7 2 2 2 4 5" xfId="41920"/>
    <cellStyle name="Output 2 7 2 2 2 5" xfId="41921"/>
    <cellStyle name="Output 2 7 2 2 2 5 2" xfId="41922"/>
    <cellStyle name="Output 2 7 2 2 2 5 3" xfId="41923"/>
    <cellStyle name="Output 2 7 2 2 2 5 4" xfId="41924"/>
    <cellStyle name="Output 2 7 2 2 2 5 5" xfId="41925"/>
    <cellStyle name="Output 2 7 2 2 2 5 6" xfId="41926"/>
    <cellStyle name="Output 2 7 2 2 2 5 7" xfId="41927"/>
    <cellStyle name="Output 2 7 2 2 2 5 8" xfId="41928"/>
    <cellStyle name="Output 2 7 2 2 2 6" xfId="41929"/>
    <cellStyle name="Output 2 7 2 2 2 6 2" xfId="41930"/>
    <cellStyle name="Output 2 7 2 2 2 6 3" xfId="41931"/>
    <cellStyle name="Output 2 7 2 2 2 6 4" xfId="41932"/>
    <cellStyle name="Output 2 7 2 2 2 6 5" xfId="41933"/>
    <cellStyle name="Output 2 7 2 2 2 6 6" xfId="41934"/>
    <cellStyle name="Output 2 7 2 2 2 6 7" xfId="41935"/>
    <cellStyle name="Output 2 7 2 2 2 7" xfId="41936"/>
    <cellStyle name="Output 2 7 2 2 2 7 2" xfId="41937"/>
    <cellStyle name="Output 2 7 2 2 2 7 3" xfId="41938"/>
    <cellStyle name="Output 2 7 2 2 2 7 4" xfId="41939"/>
    <cellStyle name="Output 2 7 2 2 2 7 5" xfId="41940"/>
    <cellStyle name="Output 2 7 2 2 2 8" xfId="41941"/>
    <cellStyle name="Output 2 7 2 2 2 8 2" xfId="41942"/>
    <cellStyle name="Output 2 7 2 2 2 8 3" xfId="41943"/>
    <cellStyle name="Output 2 7 2 2 2 8 4" xfId="41944"/>
    <cellStyle name="Output 2 7 2 2 2 8 5" xfId="41945"/>
    <cellStyle name="Output 2 7 2 2 2 9" xfId="41946"/>
    <cellStyle name="Output 2 7 2 2 2 9 2" xfId="41947"/>
    <cellStyle name="Output 2 7 2 2 2 9 3" xfId="41948"/>
    <cellStyle name="Output 2 7 2 2 2 9 4" xfId="41949"/>
    <cellStyle name="Output 2 7 2 2 2 9 5" xfId="41950"/>
    <cellStyle name="Output 2 7 2 2 3" xfId="41951"/>
    <cellStyle name="Output 2 7 2 2 3 10" xfId="41952"/>
    <cellStyle name="Output 2 7 2 2 3 2" xfId="41953"/>
    <cellStyle name="Output 2 7 2 2 3 2 2" xfId="41954"/>
    <cellStyle name="Output 2 7 2 2 3 2 2 2" xfId="41955"/>
    <cellStyle name="Output 2 7 2 2 3 2 2 3" xfId="41956"/>
    <cellStyle name="Output 2 7 2 2 3 2 2 4" xfId="41957"/>
    <cellStyle name="Output 2 7 2 2 3 2 2 5" xfId="41958"/>
    <cellStyle name="Output 2 7 2 2 3 2 2 6" xfId="41959"/>
    <cellStyle name="Output 2 7 2 2 3 2 2 7" xfId="41960"/>
    <cellStyle name="Output 2 7 2 2 3 2 3" xfId="41961"/>
    <cellStyle name="Output 2 7 2 2 3 2 4" xfId="41962"/>
    <cellStyle name="Output 2 7 2 2 3 3" xfId="41963"/>
    <cellStyle name="Output 2 7 2 2 3 3 2" xfId="41964"/>
    <cellStyle name="Output 2 7 2 2 3 3 2 2" xfId="41965"/>
    <cellStyle name="Output 2 7 2 2 3 3 2 3" xfId="41966"/>
    <cellStyle name="Output 2 7 2 2 3 3 2 4" xfId="41967"/>
    <cellStyle name="Output 2 7 2 2 3 3 2 5" xfId="41968"/>
    <cellStyle name="Output 2 7 2 2 3 3 2 6" xfId="41969"/>
    <cellStyle name="Output 2 7 2 2 3 3 2 7" xfId="41970"/>
    <cellStyle name="Output 2 7 2 2 3 3 3" xfId="41971"/>
    <cellStyle name="Output 2 7 2 2 3 3 4" xfId="41972"/>
    <cellStyle name="Output 2 7 2 2 3 4" xfId="41973"/>
    <cellStyle name="Output 2 7 2 2 3 4 2" xfId="41974"/>
    <cellStyle name="Output 2 7 2 2 3 4 2 2" xfId="41975"/>
    <cellStyle name="Output 2 7 2 2 3 4 2 3" xfId="41976"/>
    <cellStyle name="Output 2 7 2 2 3 4 2 4" xfId="41977"/>
    <cellStyle name="Output 2 7 2 2 3 4 2 5" xfId="41978"/>
    <cellStyle name="Output 2 7 2 2 3 4 2 6" xfId="41979"/>
    <cellStyle name="Output 2 7 2 2 3 4 2 7" xfId="41980"/>
    <cellStyle name="Output 2 7 2 2 3 4 3" xfId="41981"/>
    <cellStyle name="Output 2 7 2 2 3 4 4" xfId="41982"/>
    <cellStyle name="Output 2 7 2 2 3 5" xfId="41983"/>
    <cellStyle name="Output 2 7 2 2 3 5 2" xfId="41984"/>
    <cellStyle name="Output 2 7 2 2 3 5 3" xfId="41985"/>
    <cellStyle name="Output 2 7 2 2 3 5 4" xfId="41986"/>
    <cellStyle name="Output 2 7 2 2 3 5 5" xfId="41987"/>
    <cellStyle name="Output 2 7 2 2 3 5 6" xfId="41988"/>
    <cellStyle name="Output 2 7 2 2 3 5 7" xfId="41989"/>
    <cellStyle name="Output 2 7 2 2 3 5 8" xfId="41990"/>
    <cellStyle name="Output 2 7 2 2 3 6" xfId="41991"/>
    <cellStyle name="Output 2 7 2 2 3 6 2" xfId="41992"/>
    <cellStyle name="Output 2 7 2 2 3 6 3" xfId="41993"/>
    <cellStyle name="Output 2 7 2 2 3 6 4" xfId="41994"/>
    <cellStyle name="Output 2 7 2 2 3 6 5" xfId="41995"/>
    <cellStyle name="Output 2 7 2 2 3 6 6" xfId="41996"/>
    <cellStyle name="Output 2 7 2 2 3 6 7" xfId="41997"/>
    <cellStyle name="Output 2 7 2 2 3 7" xfId="41998"/>
    <cellStyle name="Output 2 7 2 2 3 8" xfId="41999"/>
    <cellStyle name="Output 2 7 2 2 3 9" xfId="42000"/>
    <cellStyle name="Output 2 7 2 2 4" xfId="42001"/>
    <cellStyle name="Output 2 7 2 2 4 2" xfId="42002"/>
    <cellStyle name="Output 2 7 2 2 4 2 2" xfId="42003"/>
    <cellStyle name="Output 2 7 2 2 4 2 3" xfId="42004"/>
    <cellStyle name="Output 2 7 2 2 4 2 4" xfId="42005"/>
    <cellStyle name="Output 2 7 2 2 4 2 5" xfId="42006"/>
    <cellStyle name="Output 2 7 2 2 4 2 6" xfId="42007"/>
    <cellStyle name="Output 2 7 2 2 4 2 7" xfId="42008"/>
    <cellStyle name="Output 2 7 2 2 4 3" xfId="42009"/>
    <cellStyle name="Output 2 7 2 2 4 4" xfId="42010"/>
    <cellStyle name="Output 2 7 2 2 4 5" xfId="42011"/>
    <cellStyle name="Output 2 7 2 2 5" xfId="42012"/>
    <cellStyle name="Output 2 7 2 2 5 2" xfId="42013"/>
    <cellStyle name="Output 2 7 2 2 5 2 2" xfId="42014"/>
    <cellStyle name="Output 2 7 2 2 5 2 3" xfId="42015"/>
    <cellStyle name="Output 2 7 2 2 5 2 4" xfId="42016"/>
    <cellStyle name="Output 2 7 2 2 5 2 5" xfId="42017"/>
    <cellStyle name="Output 2 7 2 2 5 2 6" xfId="42018"/>
    <cellStyle name="Output 2 7 2 2 5 2 7" xfId="42019"/>
    <cellStyle name="Output 2 7 2 2 5 3" xfId="42020"/>
    <cellStyle name="Output 2 7 2 2 5 4" xfId="42021"/>
    <cellStyle name="Output 2 7 2 2 5 5" xfId="42022"/>
    <cellStyle name="Output 2 7 2 2 6" xfId="42023"/>
    <cellStyle name="Output 2 7 2 2 6 2" xfId="42024"/>
    <cellStyle name="Output 2 7 2 2 6 2 2" xfId="42025"/>
    <cellStyle name="Output 2 7 2 2 6 2 3" xfId="42026"/>
    <cellStyle name="Output 2 7 2 2 6 2 4" xfId="42027"/>
    <cellStyle name="Output 2 7 2 2 6 2 5" xfId="42028"/>
    <cellStyle name="Output 2 7 2 2 6 2 6" xfId="42029"/>
    <cellStyle name="Output 2 7 2 2 6 2 7" xfId="42030"/>
    <cellStyle name="Output 2 7 2 2 6 3" xfId="42031"/>
    <cellStyle name="Output 2 7 2 2 6 4" xfId="42032"/>
    <cellStyle name="Output 2 7 2 2 6 5" xfId="42033"/>
    <cellStyle name="Output 2 7 2 2 7" xfId="42034"/>
    <cellStyle name="Output 2 7 2 2 7 2" xfId="42035"/>
    <cellStyle name="Output 2 7 2 2 7 2 2" xfId="42036"/>
    <cellStyle name="Output 2 7 2 2 7 2 3" xfId="42037"/>
    <cellStyle name="Output 2 7 2 2 7 2 4" xfId="42038"/>
    <cellStyle name="Output 2 7 2 2 7 2 5" xfId="42039"/>
    <cellStyle name="Output 2 7 2 2 7 2 6" xfId="42040"/>
    <cellStyle name="Output 2 7 2 2 7 2 7" xfId="42041"/>
    <cellStyle name="Output 2 7 2 2 7 3" xfId="42042"/>
    <cellStyle name="Output 2 7 2 2 7 4" xfId="42043"/>
    <cellStyle name="Output 2 7 2 2 7 5" xfId="42044"/>
    <cellStyle name="Output 2 7 2 2 8" xfId="42045"/>
    <cellStyle name="Output 2 7 2 2 8 2" xfId="42046"/>
    <cellStyle name="Output 2 7 2 2 8 3" xfId="42047"/>
    <cellStyle name="Output 2 7 2 2 8 4" xfId="42048"/>
    <cellStyle name="Output 2 7 2 2 8 5" xfId="42049"/>
    <cellStyle name="Output 2 7 2 2 8 6" xfId="42050"/>
    <cellStyle name="Output 2 7 2 2 8 7" xfId="42051"/>
    <cellStyle name="Output 2 7 2 2 8 8" xfId="42052"/>
    <cellStyle name="Output 2 7 2 2 9" xfId="42053"/>
    <cellStyle name="Output 2 7 2 2 9 2" xfId="42054"/>
    <cellStyle name="Output 2 7 2 2 9 3" xfId="42055"/>
    <cellStyle name="Output 2 7 2 2 9 4" xfId="42056"/>
    <cellStyle name="Output 2 7 2 2 9 5" xfId="42057"/>
    <cellStyle name="Output 2 7 2 2 9 6" xfId="42058"/>
    <cellStyle name="Output 2 7 2 2 9 7" xfId="42059"/>
    <cellStyle name="Output 2 7 2 3" xfId="42060"/>
    <cellStyle name="Output 2 7 2 3 10" xfId="42061"/>
    <cellStyle name="Output 2 7 2 3 10 2" xfId="42062"/>
    <cellStyle name="Output 2 7 2 3 10 3" xfId="42063"/>
    <cellStyle name="Output 2 7 2 3 10 4" xfId="42064"/>
    <cellStyle name="Output 2 7 2 3 10 5" xfId="42065"/>
    <cellStyle name="Output 2 7 2 3 11" xfId="42066"/>
    <cellStyle name="Output 2 7 2 3 11 2" xfId="42067"/>
    <cellStyle name="Output 2 7 2 3 11 3" xfId="42068"/>
    <cellStyle name="Output 2 7 2 3 11 4" xfId="42069"/>
    <cellStyle name="Output 2 7 2 3 11 5" xfId="42070"/>
    <cellStyle name="Output 2 7 2 3 12" xfId="42071"/>
    <cellStyle name="Output 2 7 2 3 12 2" xfId="42072"/>
    <cellStyle name="Output 2 7 2 3 12 3" xfId="42073"/>
    <cellStyle name="Output 2 7 2 3 12 4" xfId="42074"/>
    <cellStyle name="Output 2 7 2 3 12 5" xfId="42075"/>
    <cellStyle name="Output 2 7 2 3 13" xfId="42076"/>
    <cellStyle name="Output 2 7 2 3 13 2" xfId="42077"/>
    <cellStyle name="Output 2 7 2 3 13 3" xfId="42078"/>
    <cellStyle name="Output 2 7 2 3 13 4" xfId="42079"/>
    <cellStyle name="Output 2 7 2 3 13 5" xfId="42080"/>
    <cellStyle name="Output 2 7 2 3 14" xfId="42081"/>
    <cellStyle name="Output 2 7 2 3 14 2" xfId="42082"/>
    <cellStyle name="Output 2 7 2 3 14 3" xfId="42083"/>
    <cellStyle name="Output 2 7 2 3 14 4" xfId="42084"/>
    <cellStyle name="Output 2 7 2 3 14 5" xfId="42085"/>
    <cellStyle name="Output 2 7 2 3 15" xfId="42086"/>
    <cellStyle name="Output 2 7 2 3 15 2" xfId="42087"/>
    <cellStyle name="Output 2 7 2 3 15 3" xfId="42088"/>
    <cellStyle name="Output 2 7 2 3 15 4" xfId="42089"/>
    <cellStyle name="Output 2 7 2 3 15 5" xfId="42090"/>
    <cellStyle name="Output 2 7 2 3 16" xfId="42091"/>
    <cellStyle name="Output 2 7 2 3 16 2" xfId="42092"/>
    <cellStyle name="Output 2 7 2 3 16 3" xfId="42093"/>
    <cellStyle name="Output 2 7 2 3 16 4" xfId="42094"/>
    <cellStyle name="Output 2 7 2 3 16 5" xfId="42095"/>
    <cellStyle name="Output 2 7 2 3 17" xfId="42096"/>
    <cellStyle name="Output 2 7 2 3 17 2" xfId="42097"/>
    <cellStyle name="Output 2 7 2 3 17 3" xfId="42098"/>
    <cellStyle name="Output 2 7 2 3 17 4" xfId="42099"/>
    <cellStyle name="Output 2 7 2 3 17 5" xfId="42100"/>
    <cellStyle name="Output 2 7 2 3 18" xfId="42101"/>
    <cellStyle name="Output 2 7 2 3 18 2" xfId="42102"/>
    <cellStyle name="Output 2 7 2 3 18 3" xfId="42103"/>
    <cellStyle name="Output 2 7 2 3 18 4" xfId="42104"/>
    <cellStyle name="Output 2 7 2 3 18 5" xfId="42105"/>
    <cellStyle name="Output 2 7 2 3 19" xfId="42106"/>
    <cellStyle name="Output 2 7 2 3 2" xfId="42107"/>
    <cellStyle name="Output 2 7 2 3 2 10" xfId="42108"/>
    <cellStyle name="Output 2 7 2 3 2 10 2" xfId="42109"/>
    <cellStyle name="Output 2 7 2 3 2 10 3" xfId="42110"/>
    <cellStyle name="Output 2 7 2 3 2 10 4" xfId="42111"/>
    <cellStyle name="Output 2 7 2 3 2 10 5" xfId="42112"/>
    <cellStyle name="Output 2 7 2 3 2 11" xfId="42113"/>
    <cellStyle name="Output 2 7 2 3 2 11 2" xfId="42114"/>
    <cellStyle name="Output 2 7 2 3 2 11 3" xfId="42115"/>
    <cellStyle name="Output 2 7 2 3 2 11 4" xfId="42116"/>
    <cellStyle name="Output 2 7 2 3 2 11 5" xfId="42117"/>
    <cellStyle name="Output 2 7 2 3 2 12" xfId="42118"/>
    <cellStyle name="Output 2 7 2 3 2 12 2" xfId="42119"/>
    <cellStyle name="Output 2 7 2 3 2 12 3" xfId="42120"/>
    <cellStyle name="Output 2 7 2 3 2 12 4" xfId="42121"/>
    <cellStyle name="Output 2 7 2 3 2 12 5" xfId="42122"/>
    <cellStyle name="Output 2 7 2 3 2 13" xfId="42123"/>
    <cellStyle name="Output 2 7 2 3 2 13 2" xfId="42124"/>
    <cellStyle name="Output 2 7 2 3 2 13 3" xfId="42125"/>
    <cellStyle name="Output 2 7 2 3 2 13 4" xfId="42126"/>
    <cellStyle name="Output 2 7 2 3 2 13 5" xfId="42127"/>
    <cellStyle name="Output 2 7 2 3 2 14" xfId="42128"/>
    <cellStyle name="Output 2 7 2 3 2 14 2" xfId="42129"/>
    <cellStyle name="Output 2 7 2 3 2 14 3" xfId="42130"/>
    <cellStyle name="Output 2 7 2 3 2 14 4" xfId="42131"/>
    <cellStyle name="Output 2 7 2 3 2 14 5" xfId="42132"/>
    <cellStyle name="Output 2 7 2 3 2 15" xfId="42133"/>
    <cellStyle name="Output 2 7 2 3 2 15 2" xfId="42134"/>
    <cellStyle name="Output 2 7 2 3 2 15 3" xfId="42135"/>
    <cellStyle name="Output 2 7 2 3 2 15 4" xfId="42136"/>
    <cellStyle name="Output 2 7 2 3 2 15 5" xfId="42137"/>
    <cellStyle name="Output 2 7 2 3 2 16" xfId="42138"/>
    <cellStyle name="Output 2 7 2 3 2 16 2" xfId="42139"/>
    <cellStyle name="Output 2 7 2 3 2 16 3" xfId="42140"/>
    <cellStyle name="Output 2 7 2 3 2 16 4" xfId="42141"/>
    <cellStyle name="Output 2 7 2 3 2 16 5" xfId="42142"/>
    <cellStyle name="Output 2 7 2 3 2 17" xfId="42143"/>
    <cellStyle name="Output 2 7 2 3 2 17 2" xfId="42144"/>
    <cellStyle name="Output 2 7 2 3 2 17 3" xfId="42145"/>
    <cellStyle name="Output 2 7 2 3 2 17 4" xfId="42146"/>
    <cellStyle name="Output 2 7 2 3 2 17 5" xfId="42147"/>
    <cellStyle name="Output 2 7 2 3 2 18" xfId="42148"/>
    <cellStyle name="Output 2 7 2 3 2 18 2" xfId="42149"/>
    <cellStyle name="Output 2 7 2 3 2 18 3" xfId="42150"/>
    <cellStyle name="Output 2 7 2 3 2 18 4" xfId="42151"/>
    <cellStyle name="Output 2 7 2 3 2 18 5" xfId="42152"/>
    <cellStyle name="Output 2 7 2 3 2 19" xfId="42153"/>
    <cellStyle name="Output 2 7 2 3 2 2" xfId="42154"/>
    <cellStyle name="Output 2 7 2 3 2 2 2" xfId="42155"/>
    <cellStyle name="Output 2 7 2 3 2 2 2 2" xfId="42156"/>
    <cellStyle name="Output 2 7 2 3 2 2 2 3" xfId="42157"/>
    <cellStyle name="Output 2 7 2 3 2 2 2 4" xfId="42158"/>
    <cellStyle name="Output 2 7 2 3 2 2 2 5" xfId="42159"/>
    <cellStyle name="Output 2 7 2 3 2 2 2 6" xfId="42160"/>
    <cellStyle name="Output 2 7 2 3 2 2 2 7" xfId="42161"/>
    <cellStyle name="Output 2 7 2 3 2 2 3" xfId="42162"/>
    <cellStyle name="Output 2 7 2 3 2 2 4" xfId="42163"/>
    <cellStyle name="Output 2 7 2 3 2 2 5" xfId="42164"/>
    <cellStyle name="Output 2 7 2 3 2 3" xfId="42165"/>
    <cellStyle name="Output 2 7 2 3 2 3 2" xfId="42166"/>
    <cellStyle name="Output 2 7 2 3 2 3 2 2" xfId="42167"/>
    <cellStyle name="Output 2 7 2 3 2 3 2 3" xfId="42168"/>
    <cellStyle name="Output 2 7 2 3 2 3 2 4" xfId="42169"/>
    <cellStyle name="Output 2 7 2 3 2 3 2 5" xfId="42170"/>
    <cellStyle name="Output 2 7 2 3 2 3 2 6" xfId="42171"/>
    <cellStyle name="Output 2 7 2 3 2 3 2 7" xfId="42172"/>
    <cellStyle name="Output 2 7 2 3 2 3 3" xfId="42173"/>
    <cellStyle name="Output 2 7 2 3 2 3 4" xfId="42174"/>
    <cellStyle name="Output 2 7 2 3 2 3 5" xfId="42175"/>
    <cellStyle name="Output 2 7 2 3 2 4" xfId="42176"/>
    <cellStyle name="Output 2 7 2 3 2 4 2" xfId="42177"/>
    <cellStyle name="Output 2 7 2 3 2 4 2 2" xfId="42178"/>
    <cellStyle name="Output 2 7 2 3 2 4 2 3" xfId="42179"/>
    <cellStyle name="Output 2 7 2 3 2 4 2 4" xfId="42180"/>
    <cellStyle name="Output 2 7 2 3 2 4 2 5" xfId="42181"/>
    <cellStyle name="Output 2 7 2 3 2 4 2 6" xfId="42182"/>
    <cellStyle name="Output 2 7 2 3 2 4 2 7" xfId="42183"/>
    <cellStyle name="Output 2 7 2 3 2 4 3" xfId="42184"/>
    <cellStyle name="Output 2 7 2 3 2 4 4" xfId="42185"/>
    <cellStyle name="Output 2 7 2 3 2 4 5" xfId="42186"/>
    <cellStyle name="Output 2 7 2 3 2 5" xfId="42187"/>
    <cellStyle name="Output 2 7 2 3 2 5 2" xfId="42188"/>
    <cellStyle name="Output 2 7 2 3 2 5 3" xfId="42189"/>
    <cellStyle name="Output 2 7 2 3 2 5 4" xfId="42190"/>
    <cellStyle name="Output 2 7 2 3 2 5 5" xfId="42191"/>
    <cellStyle name="Output 2 7 2 3 2 5 6" xfId="42192"/>
    <cellStyle name="Output 2 7 2 3 2 5 7" xfId="42193"/>
    <cellStyle name="Output 2 7 2 3 2 5 8" xfId="42194"/>
    <cellStyle name="Output 2 7 2 3 2 6" xfId="42195"/>
    <cellStyle name="Output 2 7 2 3 2 6 2" xfId="42196"/>
    <cellStyle name="Output 2 7 2 3 2 6 3" xfId="42197"/>
    <cellStyle name="Output 2 7 2 3 2 6 4" xfId="42198"/>
    <cellStyle name="Output 2 7 2 3 2 6 5" xfId="42199"/>
    <cellStyle name="Output 2 7 2 3 2 6 6" xfId="42200"/>
    <cellStyle name="Output 2 7 2 3 2 6 7" xfId="42201"/>
    <cellStyle name="Output 2 7 2 3 2 7" xfId="42202"/>
    <cellStyle name="Output 2 7 2 3 2 7 2" xfId="42203"/>
    <cellStyle name="Output 2 7 2 3 2 7 3" xfId="42204"/>
    <cellStyle name="Output 2 7 2 3 2 7 4" xfId="42205"/>
    <cellStyle name="Output 2 7 2 3 2 7 5" xfId="42206"/>
    <cellStyle name="Output 2 7 2 3 2 8" xfId="42207"/>
    <cellStyle name="Output 2 7 2 3 2 8 2" xfId="42208"/>
    <cellStyle name="Output 2 7 2 3 2 8 3" xfId="42209"/>
    <cellStyle name="Output 2 7 2 3 2 8 4" xfId="42210"/>
    <cellStyle name="Output 2 7 2 3 2 8 5" xfId="42211"/>
    <cellStyle name="Output 2 7 2 3 2 9" xfId="42212"/>
    <cellStyle name="Output 2 7 2 3 2 9 2" xfId="42213"/>
    <cellStyle name="Output 2 7 2 3 2 9 3" xfId="42214"/>
    <cellStyle name="Output 2 7 2 3 2 9 4" xfId="42215"/>
    <cellStyle name="Output 2 7 2 3 2 9 5" xfId="42216"/>
    <cellStyle name="Output 2 7 2 3 3" xfId="42217"/>
    <cellStyle name="Output 2 7 2 3 3 10" xfId="42218"/>
    <cellStyle name="Output 2 7 2 3 3 2" xfId="42219"/>
    <cellStyle name="Output 2 7 2 3 3 2 2" xfId="42220"/>
    <cellStyle name="Output 2 7 2 3 3 2 2 2" xfId="42221"/>
    <cellStyle name="Output 2 7 2 3 3 2 2 3" xfId="42222"/>
    <cellStyle name="Output 2 7 2 3 3 2 2 4" xfId="42223"/>
    <cellStyle name="Output 2 7 2 3 3 2 2 5" xfId="42224"/>
    <cellStyle name="Output 2 7 2 3 3 2 2 6" xfId="42225"/>
    <cellStyle name="Output 2 7 2 3 3 2 2 7" xfId="42226"/>
    <cellStyle name="Output 2 7 2 3 3 2 3" xfId="42227"/>
    <cellStyle name="Output 2 7 2 3 3 2 4" xfId="42228"/>
    <cellStyle name="Output 2 7 2 3 3 3" xfId="42229"/>
    <cellStyle name="Output 2 7 2 3 3 3 2" xfId="42230"/>
    <cellStyle name="Output 2 7 2 3 3 3 2 2" xfId="42231"/>
    <cellStyle name="Output 2 7 2 3 3 3 2 3" xfId="42232"/>
    <cellStyle name="Output 2 7 2 3 3 3 2 4" xfId="42233"/>
    <cellStyle name="Output 2 7 2 3 3 3 2 5" xfId="42234"/>
    <cellStyle name="Output 2 7 2 3 3 3 2 6" xfId="42235"/>
    <cellStyle name="Output 2 7 2 3 3 3 2 7" xfId="42236"/>
    <cellStyle name="Output 2 7 2 3 3 3 3" xfId="42237"/>
    <cellStyle name="Output 2 7 2 3 3 3 4" xfId="42238"/>
    <cellStyle name="Output 2 7 2 3 3 4" xfId="42239"/>
    <cellStyle name="Output 2 7 2 3 3 4 2" xfId="42240"/>
    <cellStyle name="Output 2 7 2 3 3 4 2 2" xfId="42241"/>
    <cellStyle name="Output 2 7 2 3 3 4 2 3" xfId="42242"/>
    <cellStyle name="Output 2 7 2 3 3 4 2 4" xfId="42243"/>
    <cellStyle name="Output 2 7 2 3 3 4 2 5" xfId="42244"/>
    <cellStyle name="Output 2 7 2 3 3 4 2 6" xfId="42245"/>
    <cellStyle name="Output 2 7 2 3 3 4 2 7" xfId="42246"/>
    <cellStyle name="Output 2 7 2 3 3 4 3" xfId="42247"/>
    <cellStyle name="Output 2 7 2 3 3 4 4" xfId="42248"/>
    <cellStyle name="Output 2 7 2 3 3 5" xfId="42249"/>
    <cellStyle name="Output 2 7 2 3 3 5 2" xfId="42250"/>
    <cellStyle name="Output 2 7 2 3 3 5 3" xfId="42251"/>
    <cellStyle name="Output 2 7 2 3 3 5 4" xfId="42252"/>
    <cellStyle name="Output 2 7 2 3 3 5 5" xfId="42253"/>
    <cellStyle name="Output 2 7 2 3 3 5 6" xfId="42254"/>
    <cellStyle name="Output 2 7 2 3 3 5 7" xfId="42255"/>
    <cellStyle name="Output 2 7 2 3 3 5 8" xfId="42256"/>
    <cellStyle name="Output 2 7 2 3 3 6" xfId="42257"/>
    <cellStyle name="Output 2 7 2 3 3 6 2" xfId="42258"/>
    <cellStyle name="Output 2 7 2 3 3 6 3" xfId="42259"/>
    <cellStyle name="Output 2 7 2 3 3 6 4" xfId="42260"/>
    <cellStyle name="Output 2 7 2 3 3 6 5" xfId="42261"/>
    <cellStyle name="Output 2 7 2 3 3 6 6" xfId="42262"/>
    <cellStyle name="Output 2 7 2 3 3 6 7" xfId="42263"/>
    <cellStyle name="Output 2 7 2 3 3 7" xfId="42264"/>
    <cellStyle name="Output 2 7 2 3 3 8" xfId="42265"/>
    <cellStyle name="Output 2 7 2 3 3 9" xfId="42266"/>
    <cellStyle name="Output 2 7 2 3 4" xfId="42267"/>
    <cellStyle name="Output 2 7 2 3 4 2" xfId="42268"/>
    <cellStyle name="Output 2 7 2 3 4 2 2" xfId="42269"/>
    <cellStyle name="Output 2 7 2 3 4 2 3" xfId="42270"/>
    <cellStyle name="Output 2 7 2 3 4 2 4" xfId="42271"/>
    <cellStyle name="Output 2 7 2 3 4 2 5" xfId="42272"/>
    <cellStyle name="Output 2 7 2 3 4 2 6" xfId="42273"/>
    <cellStyle name="Output 2 7 2 3 4 2 7" xfId="42274"/>
    <cellStyle name="Output 2 7 2 3 4 3" xfId="42275"/>
    <cellStyle name="Output 2 7 2 3 4 4" xfId="42276"/>
    <cellStyle name="Output 2 7 2 3 4 5" xfId="42277"/>
    <cellStyle name="Output 2 7 2 3 5" xfId="42278"/>
    <cellStyle name="Output 2 7 2 3 5 2" xfId="42279"/>
    <cellStyle name="Output 2 7 2 3 5 2 2" xfId="42280"/>
    <cellStyle name="Output 2 7 2 3 5 2 3" xfId="42281"/>
    <cellStyle name="Output 2 7 2 3 5 2 4" xfId="42282"/>
    <cellStyle name="Output 2 7 2 3 5 2 5" xfId="42283"/>
    <cellStyle name="Output 2 7 2 3 5 2 6" xfId="42284"/>
    <cellStyle name="Output 2 7 2 3 5 2 7" xfId="42285"/>
    <cellStyle name="Output 2 7 2 3 5 3" xfId="42286"/>
    <cellStyle name="Output 2 7 2 3 5 4" xfId="42287"/>
    <cellStyle name="Output 2 7 2 3 5 5" xfId="42288"/>
    <cellStyle name="Output 2 7 2 3 6" xfId="42289"/>
    <cellStyle name="Output 2 7 2 3 6 2" xfId="42290"/>
    <cellStyle name="Output 2 7 2 3 6 2 2" xfId="42291"/>
    <cellStyle name="Output 2 7 2 3 6 2 3" xfId="42292"/>
    <cellStyle name="Output 2 7 2 3 6 2 4" xfId="42293"/>
    <cellStyle name="Output 2 7 2 3 6 2 5" xfId="42294"/>
    <cellStyle name="Output 2 7 2 3 6 2 6" xfId="42295"/>
    <cellStyle name="Output 2 7 2 3 6 2 7" xfId="42296"/>
    <cellStyle name="Output 2 7 2 3 6 3" xfId="42297"/>
    <cellStyle name="Output 2 7 2 3 6 4" xfId="42298"/>
    <cellStyle name="Output 2 7 2 3 6 5" xfId="42299"/>
    <cellStyle name="Output 2 7 2 3 7" xfId="42300"/>
    <cellStyle name="Output 2 7 2 3 7 2" xfId="42301"/>
    <cellStyle name="Output 2 7 2 3 7 2 2" xfId="42302"/>
    <cellStyle name="Output 2 7 2 3 7 2 3" xfId="42303"/>
    <cellStyle name="Output 2 7 2 3 7 2 4" xfId="42304"/>
    <cellStyle name="Output 2 7 2 3 7 2 5" xfId="42305"/>
    <cellStyle name="Output 2 7 2 3 7 2 6" xfId="42306"/>
    <cellStyle name="Output 2 7 2 3 7 2 7" xfId="42307"/>
    <cellStyle name="Output 2 7 2 3 7 3" xfId="42308"/>
    <cellStyle name="Output 2 7 2 3 7 4" xfId="42309"/>
    <cellStyle name="Output 2 7 2 3 7 5" xfId="42310"/>
    <cellStyle name="Output 2 7 2 3 8" xfId="42311"/>
    <cellStyle name="Output 2 7 2 3 8 2" xfId="42312"/>
    <cellStyle name="Output 2 7 2 3 8 3" xfId="42313"/>
    <cellStyle name="Output 2 7 2 3 8 4" xfId="42314"/>
    <cellStyle name="Output 2 7 2 3 8 5" xfId="42315"/>
    <cellStyle name="Output 2 7 2 3 8 6" xfId="42316"/>
    <cellStyle name="Output 2 7 2 3 8 7" xfId="42317"/>
    <cellStyle name="Output 2 7 2 3 8 8" xfId="42318"/>
    <cellStyle name="Output 2 7 2 3 9" xfId="42319"/>
    <cellStyle name="Output 2 7 2 3 9 2" xfId="42320"/>
    <cellStyle name="Output 2 7 2 3 9 3" xfId="42321"/>
    <cellStyle name="Output 2 7 2 3 9 4" xfId="42322"/>
    <cellStyle name="Output 2 7 2 3 9 5" xfId="42323"/>
    <cellStyle name="Output 2 7 2 3 9 6" xfId="42324"/>
    <cellStyle name="Output 2 7 2 3 9 7" xfId="42325"/>
    <cellStyle name="Output 2 7 2 4" xfId="42326"/>
    <cellStyle name="Output 2 7 2 4 10" xfId="42327"/>
    <cellStyle name="Output 2 7 2 4 10 2" xfId="42328"/>
    <cellStyle name="Output 2 7 2 4 10 3" xfId="42329"/>
    <cellStyle name="Output 2 7 2 4 10 4" xfId="42330"/>
    <cellStyle name="Output 2 7 2 4 10 5" xfId="42331"/>
    <cellStyle name="Output 2 7 2 4 11" xfId="42332"/>
    <cellStyle name="Output 2 7 2 4 11 2" xfId="42333"/>
    <cellStyle name="Output 2 7 2 4 11 3" xfId="42334"/>
    <cellStyle name="Output 2 7 2 4 11 4" xfId="42335"/>
    <cellStyle name="Output 2 7 2 4 11 5" xfId="42336"/>
    <cellStyle name="Output 2 7 2 4 12" xfId="42337"/>
    <cellStyle name="Output 2 7 2 4 12 2" xfId="42338"/>
    <cellStyle name="Output 2 7 2 4 12 3" xfId="42339"/>
    <cellStyle name="Output 2 7 2 4 12 4" xfId="42340"/>
    <cellStyle name="Output 2 7 2 4 12 5" xfId="42341"/>
    <cellStyle name="Output 2 7 2 4 13" xfId="42342"/>
    <cellStyle name="Output 2 7 2 4 13 2" xfId="42343"/>
    <cellStyle name="Output 2 7 2 4 13 3" xfId="42344"/>
    <cellStyle name="Output 2 7 2 4 13 4" xfId="42345"/>
    <cellStyle name="Output 2 7 2 4 13 5" xfId="42346"/>
    <cellStyle name="Output 2 7 2 4 14" xfId="42347"/>
    <cellStyle name="Output 2 7 2 4 14 2" xfId="42348"/>
    <cellStyle name="Output 2 7 2 4 14 3" xfId="42349"/>
    <cellStyle name="Output 2 7 2 4 14 4" xfId="42350"/>
    <cellStyle name="Output 2 7 2 4 14 5" xfId="42351"/>
    <cellStyle name="Output 2 7 2 4 15" xfId="42352"/>
    <cellStyle name="Output 2 7 2 4 15 2" xfId="42353"/>
    <cellStyle name="Output 2 7 2 4 15 3" xfId="42354"/>
    <cellStyle name="Output 2 7 2 4 15 4" xfId="42355"/>
    <cellStyle name="Output 2 7 2 4 15 5" xfId="42356"/>
    <cellStyle name="Output 2 7 2 4 16" xfId="42357"/>
    <cellStyle name="Output 2 7 2 4 16 2" xfId="42358"/>
    <cellStyle name="Output 2 7 2 4 16 3" xfId="42359"/>
    <cellStyle name="Output 2 7 2 4 16 4" xfId="42360"/>
    <cellStyle name="Output 2 7 2 4 16 5" xfId="42361"/>
    <cellStyle name="Output 2 7 2 4 17" xfId="42362"/>
    <cellStyle name="Output 2 7 2 4 17 2" xfId="42363"/>
    <cellStyle name="Output 2 7 2 4 17 3" xfId="42364"/>
    <cellStyle name="Output 2 7 2 4 17 4" xfId="42365"/>
    <cellStyle name="Output 2 7 2 4 17 5" xfId="42366"/>
    <cellStyle name="Output 2 7 2 4 18" xfId="42367"/>
    <cellStyle name="Output 2 7 2 4 18 2" xfId="42368"/>
    <cellStyle name="Output 2 7 2 4 18 3" xfId="42369"/>
    <cellStyle name="Output 2 7 2 4 18 4" xfId="42370"/>
    <cellStyle name="Output 2 7 2 4 18 5" xfId="42371"/>
    <cellStyle name="Output 2 7 2 4 19" xfId="42372"/>
    <cellStyle name="Output 2 7 2 4 2" xfId="42373"/>
    <cellStyle name="Output 2 7 2 4 2 2" xfId="42374"/>
    <cellStyle name="Output 2 7 2 4 2 2 2" xfId="42375"/>
    <cellStyle name="Output 2 7 2 4 2 2 3" xfId="42376"/>
    <cellStyle name="Output 2 7 2 4 2 2 4" xfId="42377"/>
    <cellStyle name="Output 2 7 2 4 2 2 5" xfId="42378"/>
    <cellStyle name="Output 2 7 2 4 2 2 6" xfId="42379"/>
    <cellStyle name="Output 2 7 2 4 2 2 7" xfId="42380"/>
    <cellStyle name="Output 2 7 2 4 2 3" xfId="42381"/>
    <cellStyle name="Output 2 7 2 4 2 4" xfId="42382"/>
    <cellStyle name="Output 2 7 2 4 2 5" xfId="42383"/>
    <cellStyle name="Output 2 7 2 4 3" xfId="42384"/>
    <cellStyle name="Output 2 7 2 4 3 2" xfId="42385"/>
    <cellStyle name="Output 2 7 2 4 3 2 2" xfId="42386"/>
    <cellStyle name="Output 2 7 2 4 3 2 3" xfId="42387"/>
    <cellStyle name="Output 2 7 2 4 3 2 4" xfId="42388"/>
    <cellStyle name="Output 2 7 2 4 3 2 5" xfId="42389"/>
    <cellStyle name="Output 2 7 2 4 3 2 6" xfId="42390"/>
    <cellStyle name="Output 2 7 2 4 3 2 7" xfId="42391"/>
    <cellStyle name="Output 2 7 2 4 3 3" xfId="42392"/>
    <cellStyle name="Output 2 7 2 4 3 4" xfId="42393"/>
    <cellStyle name="Output 2 7 2 4 3 5" xfId="42394"/>
    <cellStyle name="Output 2 7 2 4 4" xfId="42395"/>
    <cellStyle name="Output 2 7 2 4 4 2" xfId="42396"/>
    <cellStyle name="Output 2 7 2 4 4 2 2" xfId="42397"/>
    <cellStyle name="Output 2 7 2 4 4 2 3" xfId="42398"/>
    <cellStyle name="Output 2 7 2 4 4 2 4" xfId="42399"/>
    <cellStyle name="Output 2 7 2 4 4 2 5" xfId="42400"/>
    <cellStyle name="Output 2 7 2 4 4 2 6" xfId="42401"/>
    <cellStyle name="Output 2 7 2 4 4 2 7" xfId="42402"/>
    <cellStyle name="Output 2 7 2 4 4 3" xfId="42403"/>
    <cellStyle name="Output 2 7 2 4 4 4" xfId="42404"/>
    <cellStyle name="Output 2 7 2 4 4 5" xfId="42405"/>
    <cellStyle name="Output 2 7 2 4 5" xfId="42406"/>
    <cellStyle name="Output 2 7 2 4 5 2" xfId="42407"/>
    <cellStyle name="Output 2 7 2 4 5 3" xfId="42408"/>
    <cellStyle name="Output 2 7 2 4 5 4" xfId="42409"/>
    <cellStyle name="Output 2 7 2 4 5 5" xfId="42410"/>
    <cellStyle name="Output 2 7 2 4 5 6" xfId="42411"/>
    <cellStyle name="Output 2 7 2 4 5 7" xfId="42412"/>
    <cellStyle name="Output 2 7 2 4 5 8" xfId="42413"/>
    <cellStyle name="Output 2 7 2 4 6" xfId="42414"/>
    <cellStyle name="Output 2 7 2 4 6 2" xfId="42415"/>
    <cellStyle name="Output 2 7 2 4 6 3" xfId="42416"/>
    <cellStyle name="Output 2 7 2 4 6 4" xfId="42417"/>
    <cellStyle name="Output 2 7 2 4 6 5" xfId="42418"/>
    <cellStyle name="Output 2 7 2 4 6 6" xfId="42419"/>
    <cellStyle name="Output 2 7 2 4 6 7" xfId="42420"/>
    <cellStyle name="Output 2 7 2 4 7" xfId="42421"/>
    <cellStyle name="Output 2 7 2 4 7 2" xfId="42422"/>
    <cellStyle name="Output 2 7 2 4 7 3" xfId="42423"/>
    <cellStyle name="Output 2 7 2 4 7 4" xfId="42424"/>
    <cellStyle name="Output 2 7 2 4 7 5" xfId="42425"/>
    <cellStyle name="Output 2 7 2 4 8" xfId="42426"/>
    <cellStyle name="Output 2 7 2 4 8 2" xfId="42427"/>
    <cellStyle name="Output 2 7 2 4 8 3" xfId="42428"/>
    <cellStyle name="Output 2 7 2 4 8 4" xfId="42429"/>
    <cellStyle name="Output 2 7 2 4 8 5" xfId="42430"/>
    <cellStyle name="Output 2 7 2 4 9" xfId="42431"/>
    <cellStyle name="Output 2 7 2 4 9 2" xfId="42432"/>
    <cellStyle name="Output 2 7 2 4 9 3" xfId="42433"/>
    <cellStyle name="Output 2 7 2 4 9 4" xfId="42434"/>
    <cellStyle name="Output 2 7 2 4 9 5" xfId="42435"/>
    <cellStyle name="Output 2 7 2 5" xfId="42436"/>
    <cellStyle name="Output 2 7 2 5 10" xfId="42437"/>
    <cellStyle name="Output 2 7 2 5 2" xfId="42438"/>
    <cellStyle name="Output 2 7 2 5 2 2" xfId="42439"/>
    <cellStyle name="Output 2 7 2 5 2 2 2" xfId="42440"/>
    <cellStyle name="Output 2 7 2 5 2 2 3" xfId="42441"/>
    <cellStyle name="Output 2 7 2 5 2 2 4" xfId="42442"/>
    <cellStyle name="Output 2 7 2 5 2 2 5" xfId="42443"/>
    <cellStyle name="Output 2 7 2 5 2 2 6" xfId="42444"/>
    <cellStyle name="Output 2 7 2 5 2 2 7" xfId="42445"/>
    <cellStyle name="Output 2 7 2 5 2 3" xfId="42446"/>
    <cellStyle name="Output 2 7 2 5 2 4" xfId="42447"/>
    <cellStyle name="Output 2 7 2 5 3" xfId="42448"/>
    <cellStyle name="Output 2 7 2 5 3 2" xfId="42449"/>
    <cellStyle name="Output 2 7 2 5 3 2 2" xfId="42450"/>
    <cellStyle name="Output 2 7 2 5 3 2 3" xfId="42451"/>
    <cellStyle name="Output 2 7 2 5 3 2 4" xfId="42452"/>
    <cellStyle name="Output 2 7 2 5 3 2 5" xfId="42453"/>
    <cellStyle name="Output 2 7 2 5 3 2 6" xfId="42454"/>
    <cellStyle name="Output 2 7 2 5 3 2 7" xfId="42455"/>
    <cellStyle name="Output 2 7 2 5 3 3" xfId="42456"/>
    <cellStyle name="Output 2 7 2 5 3 4" xfId="42457"/>
    <cellStyle name="Output 2 7 2 5 4" xfId="42458"/>
    <cellStyle name="Output 2 7 2 5 4 2" xfId="42459"/>
    <cellStyle name="Output 2 7 2 5 4 2 2" xfId="42460"/>
    <cellStyle name="Output 2 7 2 5 4 2 3" xfId="42461"/>
    <cellStyle name="Output 2 7 2 5 4 2 4" xfId="42462"/>
    <cellStyle name="Output 2 7 2 5 4 2 5" xfId="42463"/>
    <cellStyle name="Output 2 7 2 5 4 2 6" xfId="42464"/>
    <cellStyle name="Output 2 7 2 5 4 2 7" xfId="42465"/>
    <cellStyle name="Output 2 7 2 5 4 3" xfId="42466"/>
    <cellStyle name="Output 2 7 2 5 4 4" xfId="42467"/>
    <cellStyle name="Output 2 7 2 5 5" xfId="42468"/>
    <cellStyle name="Output 2 7 2 5 5 2" xfId="42469"/>
    <cellStyle name="Output 2 7 2 5 5 3" xfId="42470"/>
    <cellStyle name="Output 2 7 2 5 5 4" xfId="42471"/>
    <cellStyle name="Output 2 7 2 5 5 5" xfId="42472"/>
    <cellStyle name="Output 2 7 2 5 5 6" xfId="42473"/>
    <cellStyle name="Output 2 7 2 5 5 7" xfId="42474"/>
    <cellStyle name="Output 2 7 2 5 5 8" xfId="42475"/>
    <cellStyle name="Output 2 7 2 5 6" xfId="42476"/>
    <cellStyle name="Output 2 7 2 5 6 2" xfId="42477"/>
    <cellStyle name="Output 2 7 2 5 6 3" xfId="42478"/>
    <cellStyle name="Output 2 7 2 5 6 4" xfId="42479"/>
    <cellStyle name="Output 2 7 2 5 6 5" xfId="42480"/>
    <cellStyle name="Output 2 7 2 5 6 6" xfId="42481"/>
    <cellStyle name="Output 2 7 2 5 6 7" xfId="42482"/>
    <cellStyle name="Output 2 7 2 5 7" xfId="42483"/>
    <cellStyle name="Output 2 7 2 5 8" xfId="42484"/>
    <cellStyle name="Output 2 7 2 5 9" xfId="42485"/>
    <cellStyle name="Output 2 7 2 6" xfId="42486"/>
    <cellStyle name="Output 2 7 2 6 2" xfId="42487"/>
    <cellStyle name="Output 2 7 2 6 2 2" xfId="42488"/>
    <cellStyle name="Output 2 7 2 6 2 3" xfId="42489"/>
    <cellStyle name="Output 2 7 2 6 2 4" xfId="42490"/>
    <cellStyle name="Output 2 7 2 6 2 5" xfId="42491"/>
    <cellStyle name="Output 2 7 2 6 2 6" xfId="42492"/>
    <cellStyle name="Output 2 7 2 6 2 7" xfId="42493"/>
    <cellStyle name="Output 2 7 2 6 3" xfId="42494"/>
    <cellStyle name="Output 2 7 2 6 4" xfId="42495"/>
    <cellStyle name="Output 2 7 2 6 5" xfId="42496"/>
    <cellStyle name="Output 2 7 2 7" xfId="42497"/>
    <cellStyle name="Output 2 7 2 7 2" xfId="42498"/>
    <cellStyle name="Output 2 7 2 7 2 2" xfId="42499"/>
    <cellStyle name="Output 2 7 2 7 2 3" xfId="42500"/>
    <cellStyle name="Output 2 7 2 7 2 4" xfId="42501"/>
    <cellStyle name="Output 2 7 2 7 2 5" xfId="42502"/>
    <cellStyle name="Output 2 7 2 7 2 6" xfId="42503"/>
    <cellStyle name="Output 2 7 2 7 2 7" xfId="42504"/>
    <cellStyle name="Output 2 7 2 7 3" xfId="42505"/>
    <cellStyle name="Output 2 7 2 7 4" xfId="42506"/>
    <cellStyle name="Output 2 7 2 7 5" xfId="42507"/>
    <cellStyle name="Output 2 7 2 8" xfId="42508"/>
    <cellStyle name="Output 2 7 2 8 2" xfId="42509"/>
    <cellStyle name="Output 2 7 2 8 2 2" xfId="42510"/>
    <cellStyle name="Output 2 7 2 8 2 3" xfId="42511"/>
    <cellStyle name="Output 2 7 2 8 2 4" xfId="42512"/>
    <cellStyle name="Output 2 7 2 8 2 5" xfId="42513"/>
    <cellStyle name="Output 2 7 2 8 2 6" xfId="42514"/>
    <cellStyle name="Output 2 7 2 8 2 7" xfId="42515"/>
    <cellStyle name="Output 2 7 2 8 3" xfId="42516"/>
    <cellStyle name="Output 2 7 2 8 4" xfId="42517"/>
    <cellStyle name="Output 2 7 2 8 5" xfId="42518"/>
    <cellStyle name="Output 2 7 2 9" xfId="42519"/>
    <cellStyle name="Output 2 7 2 9 2" xfId="42520"/>
    <cellStyle name="Output 2 7 2 9 2 2" xfId="42521"/>
    <cellStyle name="Output 2 7 2 9 2 3" xfId="42522"/>
    <cellStyle name="Output 2 7 2 9 2 4" xfId="42523"/>
    <cellStyle name="Output 2 7 2 9 2 5" xfId="42524"/>
    <cellStyle name="Output 2 7 2 9 2 6" xfId="42525"/>
    <cellStyle name="Output 2 7 2 9 2 7" xfId="42526"/>
    <cellStyle name="Output 2 7 2 9 3" xfId="42527"/>
    <cellStyle name="Output 2 7 2 9 4" xfId="42528"/>
    <cellStyle name="Output 2 7 2 9 5" xfId="42529"/>
    <cellStyle name="Output 2 7 20" xfId="42530"/>
    <cellStyle name="Output 2 7 3" xfId="42531"/>
    <cellStyle name="Output 2 7 3 10" xfId="42532"/>
    <cellStyle name="Output 2 7 3 10 2" xfId="42533"/>
    <cellStyle name="Output 2 7 3 10 3" xfId="42534"/>
    <cellStyle name="Output 2 7 3 10 4" xfId="42535"/>
    <cellStyle name="Output 2 7 3 10 5" xfId="42536"/>
    <cellStyle name="Output 2 7 3 10 6" xfId="42537"/>
    <cellStyle name="Output 2 7 3 10 7" xfId="42538"/>
    <cellStyle name="Output 2 7 3 10 8" xfId="42539"/>
    <cellStyle name="Output 2 7 3 11" xfId="42540"/>
    <cellStyle name="Output 2 7 3 11 2" xfId="42541"/>
    <cellStyle name="Output 2 7 3 11 3" xfId="42542"/>
    <cellStyle name="Output 2 7 3 11 4" xfId="42543"/>
    <cellStyle name="Output 2 7 3 11 5" xfId="42544"/>
    <cellStyle name="Output 2 7 3 11 6" xfId="42545"/>
    <cellStyle name="Output 2 7 3 11 7" xfId="42546"/>
    <cellStyle name="Output 2 7 3 12" xfId="42547"/>
    <cellStyle name="Output 2 7 3 12 2" xfId="42548"/>
    <cellStyle name="Output 2 7 3 12 3" xfId="42549"/>
    <cellStyle name="Output 2 7 3 12 4" xfId="42550"/>
    <cellStyle name="Output 2 7 3 12 5" xfId="42551"/>
    <cellStyle name="Output 2 7 3 13" xfId="42552"/>
    <cellStyle name="Output 2 7 3 13 2" xfId="42553"/>
    <cellStyle name="Output 2 7 3 13 3" xfId="42554"/>
    <cellStyle name="Output 2 7 3 13 4" xfId="42555"/>
    <cellStyle name="Output 2 7 3 13 5" xfId="42556"/>
    <cellStyle name="Output 2 7 3 14" xfId="42557"/>
    <cellStyle name="Output 2 7 3 14 2" xfId="42558"/>
    <cellStyle name="Output 2 7 3 14 3" xfId="42559"/>
    <cellStyle name="Output 2 7 3 14 4" xfId="42560"/>
    <cellStyle name="Output 2 7 3 14 5" xfId="42561"/>
    <cellStyle name="Output 2 7 3 15" xfId="42562"/>
    <cellStyle name="Output 2 7 3 15 2" xfId="42563"/>
    <cellStyle name="Output 2 7 3 15 3" xfId="42564"/>
    <cellStyle name="Output 2 7 3 15 4" xfId="42565"/>
    <cellStyle name="Output 2 7 3 15 5" xfId="42566"/>
    <cellStyle name="Output 2 7 3 16" xfId="42567"/>
    <cellStyle name="Output 2 7 3 16 2" xfId="42568"/>
    <cellStyle name="Output 2 7 3 16 3" xfId="42569"/>
    <cellStyle name="Output 2 7 3 16 4" xfId="42570"/>
    <cellStyle name="Output 2 7 3 16 5" xfId="42571"/>
    <cellStyle name="Output 2 7 3 17" xfId="42572"/>
    <cellStyle name="Output 2 7 3 17 2" xfId="42573"/>
    <cellStyle name="Output 2 7 3 17 3" xfId="42574"/>
    <cellStyle name="Output 2 7 3 17 4" xfId="42575"/>
    <cellStyle name="Output 2 7 3 17 5" xfId="42576"/>
    <cellStyle name="Output 2 7 3 18" xfId="42577"/>
    <cellStyle name="Output 2 7 3 2" xfId="42578"/>
    <cellStyle name="Output 2 7 3 2 10" xfId="42579"/>
    <cellStyle name="Output 2 7 3 2 10 2" xfId="42580"/>
    <cellStyle name="Output 2 7 3 2 10 3" xfId="42581"/>
    <cellStyle name="Output 2 7 3 2 10 4" xfId="42582"/>
    <cellStyle name="Output 2 7 3 2 10 5" xfId="42583"/>
    <cellStyle name="Output 2 7 3 2 11" xfId="42584"/>
    <cellStyle name="Output 2 7 3 2 11 2" xfId="42585"/>
    <cellStyle name="Output 2 7 3 2 11 3" xfId="42586"/>
    <cellStyle name="Output 2 7 3 2 11 4" xfId="42587"/>
    <cellStyle name="Output 2 7 3 2 11 5" xfId="42588"/>
    <cellStyle name="Output 2 7 3 2 12" xfId="42589"/>
    <cellStyle name="Output 2 7 3 2 12 2" xfId="42590"/>
    <cellStyle name="Output 2 7 3 2 12 3" xfId="42591"/>
    <cellStyle name="Output 2 7 3 2 12 4" xfId="42592"/>
    <cellStyle name="Output 2 7 3 2 12 5" xfId="42593"/>
    <cellStyle name="Output 2 7 3 2 13" xfId="42594"/>
    <cellStyle name="Output 2 7 3 2 13 2" xfId="42595"/>
    <cellStyle name="Output 2 7 3 2 13 3" xfId="42596"/>
    <cellStyle name="Output 2 7 3 2 13 4" xfId="42597"/>
    <cellStyle name="Output 2 7 3 2 13 5" xfId="42598"/>
    <cellStyle name="Output 2 7 3 2 14" xfId="42599"/>
    <cellStyle name="Output 2 7 3 2 14 2" xfId="42600"/>
    <cellStyle name="Output 2 7 3 2 14 3" xfId="42601"/>
    <cellStyle name="Output 2 7 3 2 14 4" xfId="42602"/>
    <cellStyle name="Output 2 7 3 2 14 5" xfId="42603"/>
    <cellStyle name="Output 2 7 3 2 15" xfId="42604"/>
    <cellStyle name="Output 2 7 3 2 15 2" xfId="42605"/>
    <cellStyle name="Output 2 7 3 2 15 3" xfId="42606"/>
    <cellStyle name="Output 2 7 3 2 15 4" xfId="42607"/>
    <cellStyle name="Output 2 7 3 2 15 5" xfId="42608"/>
    <cellStyle name="Output 2 7 3 2 16" xfId="42609"/>
    <cellStyle name="Output 2 7 3 2 16 2" xfId="42610"/>
    <cellStyle name="Output 2 7 3 2 16 3" xfId="42611"/>
    <cellStyle name="Output 2 7 3 2 16 4" xfId="42612"/>
    <cellStyle name="Output 2 7 3 2 16 5" xfId="42613"/>
    <cellStyle name="Output 2 7 3 2 17" xfId="42614"/>
    <cellStyle name="Output 2 7 3 2 17 2" xfId="42615"/>
    <cellStyle name="Output 2 7 3 2 17 3" xfId="42616"/>
    <cellStyle name="Output 2 7 3 2 17 4" xfId="42617"/>
    <cellStyle name="Output 2 7 3 2 17 5" xfId="42618"/>
    <cellStyle name="Output 2 7 3 2 18" xfId="42619"/>
    <cellStyle name="Output 2 7 3 2 18 2" xfId="42620"/>
    <cellStyle name="Output 2 7 3 2 18 3" xfId="42621"/>
    <cellStyle name="Output 2 7 3 2 18 4" xfId="42622"/>
    <cellStyle name="Output 2 7 3 2 18 5" xfId="42623"/>
    <cellStyle name="Output 2 7 3 2 19" xfId="42624"/>
    <cellStyle name="Output 2 7 3 2 2" xfId="42625"/>
    <cellStyle name="Output 2 7 3 2 2 10" xfId="42626"/>
    <cellStyle name="Output 2 7 3 2 2 10 2" xfId="42627"/>
    <cellStyle name="Output 2 7 3 2 2 10 3" xfId="42628"/>
    <cellStyle name="Output 2 7 3 2 2 10 4" xfId="42629"/>
    <cellStyle name="Output 2 7 3 2 2 10 5" xfId="42630"/>
    <cellStyle name="Output 2 7 3 2 2 11" xfId="42631"/>
    <cellStyle name="Output 2 7 3 2 2 11 2" xfId="42632"/>
    <cellStyle name="Output 2 7 3 2 2 11 3" xfId="42633"/>
    <cellStyle name="Output 2 7 3 2 2 11 4" xfId="42634"/>
    <cellStyle name="Output 2 7 3 2 2 11 5" xfId="42635"/>
    <cellStyle name="Output 2 7 3 2 2 12" xfId="42636"/>
    <cellStyle name="Output 2 7 3 2 2 12 2" xfId="42637"/>
    <cellStyle name="Output 2 7 3 2 2 12 3" xfId="42638"/>
    <cellStyle name="Output 2 7 3 2 2 12 4" xfId="42639"/>
    <cellStyle name="Output 2 7 3 2 2 12 5" xfId="42640"/>
    <cellStyle name="Output 2 7 3 2 2 13" xfId="42641"/>
    <cellStyle name="Output 2 7 3 2 2 13 2" xfId="42642"/>
    <cellStyle name="Output 2 7 3 2 2 13 3" xfId="42643"/>
    <cellStyle name="Output 2 7 3 2 2 13 4" xfId="42644"/>
    <cellStyle name="Output 2 7 3 2 2 13 5" xfId="42645"/>
    <cellStyle name="Output 2 7 3 2 2 14" xfId="42646"/>
    <cellStyle name="Output 2 7 3 2 2 14 2" xfId="42647"/>
    <cellStyle name="Output 2 7 3 2 2 14 3" xfId="42648"/>
    <cellStyle name="Output 2 7 3 2 2 14 4" xfId="42649"/>
    <cellStyle name="Output 2 7 3 2 2 14 5" xfId="42650"/>
    <cellStyle name="Output 2 7 3 2 2 15" xfId="42651"/>
    <cellStyle name="Output 2 7 3 2 2 15 2" xfId="42652"/>
    <cellStyle name="Output 2 7 3 2 2 15 3" xfId="42653"/>
    <cellStyle name="Output 2 7 3 2 2 15 4" xfId="42654"/>
    <cellStyle name="Output 2 7 3 2 2 15 5" xfId="42655"/>
    <cellStyle name="Output 2 7 3 2 2 16" xfId="42656"/>
    <cellStyle name="Output 2 7 3 2 2 16 2" xfId="42657"/>
    <cellStyle name="Output 2 7 3 2 2 16 3" xfId="42658"/>
    <cellStyle name="Output 2 7 3 2 2 16 4" xfId="42659"/>
    <cellStyle name="Output 2 7 3 2 2 16 5" xfId="42660"/>
    <cellStyle name="Output 2 7 3 2 2 17" xfId="42661"/>
    <cellStyle name="Output 2 7 3 2 2 17 2" xfId="42662"/>
    <cellStyle name="Output 2 7 3 2 2 17 3" xfId="42663"/>
    <cellStyle name="Output 2 7 3 2 2 17 4" xfId="42664"/>
    <cellStyle name="Output 2 7 3 2 2 17 5" xfId="42665"/>
    <cellStyle name="Output 2 7 3 2 2 18" xfId="42666"/>
    <cellStyle name="Output 2 7 3 2 2 18 2" xfId="42667"/>
    <cellStyle name="Output 2 7 3 2 2 18 3" xfId="42668"/>
    <cellStyle name="Output 2 7 3 2 2 18 4" xfId="42669"/>
    <cellStyle name="Output 2 7 3 2 2 18 5" xfId="42670"/>
    <cellStyle name="Output 2 7 3 2 2 19" xfId="42671"/>
    <cellStyle name="Output 2 7 3 2 2 2" xfId="42672"/>
    <cellStyle name="Output 2 7 3 2 2 2 2" xfId="42673"/>
    <cellStyle name="Output 2 7 3 2 2 2 2 2" xfId="42674"/>
    <cellStyle name="Output 2 7 3 2 2 2 2 3" xfId="42675"/>
    <cellStyle name="Output 2 7 3 2 2 2 2 4" xfId="42676"/>
    <cellStyle name="Output 2 7 3 2 2 2 2 5" xfId="42677"/>
    <cellStyle name="Output 2 7 3 2 2 2 2 6" xfId="42678"/>
    <cellStyle name="Output 2 7 3 2 2 2 2 7" xfId="42679"/>
    <cellStyle name="Output 2 7 3 2 2 2 3" xfId="42680"/>
    <cellStyle name="Output 2 7 3 2 2 2 4" xfId="42681"/>
    <cellStyle name="Output 2 7 3 2 2 2 5" xfId="42682"/>
    <cellStyle name="Output 2 7 3 2 2 3" xfId="42683"/>
    <cellStyle name="Output 2 7 3 2 2 3 2" xfId="42684"/>
    <cellStyle name="Output 2 7 3 2 2 3 2 2" xfId="42685"/>
    <cellStyle name="Output 2 7 3 2 2 3 2 3" xfId="42686"/>
    <cellStyle name="Output 2 7 3 2 2 3 2 4" xfId="42687"/>
    <cellStyle name="Output 2 7 3 2 2 3 2 5" xfId="42688"/>
    <cellStyle name="Output 2 7 3 2 2 3 2 6" xfId="42689"/>
    <cellStyle name="Output 2 7 3 2 2 3 2 7" xfId="42690"/>
    <cellStyle name="Output 2 7 3 2 2 3 3" xfId="42691"/>
    <cellStyle name="Output 2 7 3 2 2 3 4" xfId="42692"/>
    <cellStyle name="Output 2 7 3 2 2 3 5" xfId="42693"/>
    <cellStyle name="Output 2 7 3 2 2 4" xfId="42694"/>
    <cellStyle name="Output 2 7 3 2 2 4 2" xfId="42695"/>
    <cellStyle name="Output 2 7 3 2 2 4 2 2" xfId="42696"/>
    <cellStyle name="Output 2 7 3 2 2 4 2 3" xfId="42697"/>
    <cellStyle name="Output 2 7 3 2 2 4 2 4" xfId="42698"/>
    <cellStyle name="Output 2 7 3 2 2 4 2 5" xfId="42699"/>
    <cellStyle name="Output 2 7 3 2 2 4 2 6" xfId="42700"/>
    <cellStyle name="Output 2 7 3 2 2 4 2 7" xfId="42701"/>
    <cellStyle name="Output 2 7 3 2 2 4 3" xfId="42702"/>
    <cellStyle name="Output 2 7 3 2 2 4 4" xfId="42703"/>
    <cellStyle name="Output 2 7 3 2 2 4 5" xfId="42704"/>
    <cellStyle name="Output 2 7 3 2 2 5" xfId="42705"/>
    <cellStyle name="Output 2 7 3 2 2 5 2" xfId="42706"/>
    <cellStyle name="Output 2 7 3 2 2 5 3" xfId="42707"/>
    <cellStyle name="Output 2 7 3 2 2 5 4" xfId="42708"/>
    <cellStyle name="Output 2 7 3 2 2 5 5" xfId="42709"/>
    <cellStyle name="Output 2 7 3 2 2 5 6" xfId="42710"/>
    <cellStyle name="Output 2 7 3 2 2 5 7" xfId="42711"/>
    <cellStyle name="Output 2 7 3 2 2 5 8" xfId="42712"/>
    <cellStyle name="Output 2 7 3 2 2 6" xfId="42713"/>
    <cellStyle name="Output 2 7 3 2 2 6 2" xfId="42714"/>
    <cellStyle name="Output 2 7 3 2 2 6 3" xfId="42715"/>
    <cellStyle name="Output 2 7 3 2 2 6 4" xfId="42716"/>
    <cellStyle name="Output 2 7 3 2 2 6 5" xfId="42717"/>
    <cellStyle name="Output 2 7 3 2 2 6 6" xfId="42718"/>
    <cellStyle name="Output 2 7 3 2 2 6 7" xfId="42719"/>
    <cellStyle name="Output 2 7 3 2 2 7" xfId="42720"/>
    <cellStyle name="Output 2 7 3 2 2 7 2" xfId="42721"/>
    <cellStyle name="Output 2 7 3 2 2 7 3" xfId="42722"/>
    <cellStyle name="Output 2 7 3 2 2 7 4" xfId="42723"/>
    <cellStyle name="Output 2 7 3 2 2 7 5" xfId="42724"/>
    <cellStyle name="Output 2 7 3 2 2 8" xfId="42725"/>
    <cellStyle name="Output 2 7 3 2 2 8 2" xfId="42726"/>
    <cellStyle name="Output 2 7 3 2 2 8 3" xfId="42727"/>
    <cellStyle name="Output 2 7 3 2 2 8 4" xfId="42728"/>
    <cellStyle name="Output 2 7 3 2 2 8 5" xfId="42729"/>
    <cellStyle name="Output 2 7 3 2 2 9" xfId="42730"/>
    <cellStyle name="Output 2 7 3 2 2 9 2" xfId="42731"/>
    <cellStyle name="Output 2 7 3 2 2 9 3" xfId="42732"/>
    <cellStyle name="Output 2 7 3 2 2 9 4" xfId="42733"/>
    <cellStyle name="Output 2 7 3 2 2 9 5" xfId="42734"/>
    <cellStyle name="Output 2 7 3 2 3" xfId="42735"/>
    <cellStyle name="Output 2 7 3 2 3 10" xfId="42736"/>
    <cellStyle name="Output 2 7 3 2 3 2" xfId="42737"/>
    <cellStyle name="Output 2 7 3 2 3 2 2" xfId="42738"/>
    <cellStyle name="Output 2 7 3 2 3 2 2 2" xfId="42739"/>
    <cellStyle name="Output 2 7 3 2 3 2 2 3" xfId="42740"/>
    <cellStyle name="Output 2 7 3 2 3 2 2 4" xfId="42741"/>
    <cellStyle name="Output 2 7 3 2 3 2 2 5" xfId="42742"/>
    <cellStyle name="Output 2 7 3 2 3 2 2 6" xfId="42743"/>
    <cellStyle name="Output 2 7 3 2 3 2 2 7" xfId="42744"/>
    <cellStyle name="Output 2 7 3 2 3 2 3" xfId="42745"/>
    <cellStyle name="Output 2 7 3 2 3 2 4" xfId="42746"/>
    <cellStyle name="Output 2 7 3 2 3 3" xfId="42747"/>
    <cellStyle name="Output 2 7 3 2 3 3 2" xfId="42748"/>
    <cellStyle name="Output 2 7 3 2 3 3 2 2" xfId="42749"/>
    <cellStyle name="Output 2 7 3 2 3 3 2 3" xfId="42750"/>
    <cellStyle name="Output 2 7 3 2 3 3 2 4" xfId="42751"/>
    <cellStyle name="Output 2 7 3 2 3 3 2 5" xfId="42752"/>
    <cellStyle name="Output 2 7 3 2 3 3 2 6" xfId="42753"/>
    <cellStyle name="Output 2 7 3 2 3 3 2 7" xfId="42754"/>
    <cellStyle name="Output 2 7 3 2 3 3 3" xfId="42755"/>
    <cellStyle name="Output 2 7 3 2 3 3 4" xfId="42756"/>
    <cellStyle name="Output 2 7 3 2 3 4" xfId="42757"/>
    <cellStyle name="Output 2 7 3 2 3 4 2" xfId="42758"/>
    <cellStyle name="Output 2 7 3 2 3 4 2 2" xfId="42759"/>
    <cellStyle name="Output 2 7 3 2 3 4 2 3" xfId="42760"/>
    <cellStyle name="Output 2 7 3 2 3 4 2 4" xfId="42761"/>
    <cellStyle name="Output 2 7 3 2 3 4 2 5" xfId="42762"/>
    <cellStyle name="Output 2 7 3 2 3 4 2 6" xfId="42763"/>
    <cellStyle name="Output 2 7 3 2 3 4 2 7" xfId="42764"/>
    <cellStyle name="Output 2 7 3 2 3 4 3" xfId="42765"/>
    <cellStyle name="Output 2 7 3 2 3 4 4" xfId="42766"/>
    <cellStyle name="Output 2 7 3 2 3 5" xfId="42767"/>
    <cellStyle name="Output 2 7 3 2 3 5 2" xfId="42768"/>
    <cellStyle name="Output 2 7 3 2 3 5 3" xfId="42769"/>
    <cellStyle name="Output 2 7 3 2 3 5 4" xfId="42770"/>
    <cellStyle name="Output 2 7 3 2 3 5 5" xfId="42771"/>
    <cellStyle name="Output 2 7 3 2 3 5 6" xfId="42772"/>
    <cellStyle name="Output 2 7 3 2 3 5 7" xfId="42773"/>
    <cellStyle name="Output 2 7 3 2 3 5 8" xfId="42774"/>
    <cellStyle name="Output 2 7 3 2 3 6" xfId="42775"/>
    <cellStyle name="Output 2 7 3 2 3 6 2" xfId="42776"/>
    <cellStyle name="Output 2 7 3 2 3 6 3" xfId="42777"/>
    <cellStyle name="Output 2 7 3 2 3 6 4" xfId="42778"/>
    <cellStyle name="Output 2 7 3 2 3 6 5" xfId="42779"/>
    <cellStyle name="Output 2 7 3 2 3 6 6" xfId="42780"/>
    <cellStyle name="Output 2 7 3 2 3 6 7" xfId="42781"/>
    <cellStyle name="Output 2 7 3 2 3 7" xfId="42782"/>
    <cellStyle name="Output 2 7 3 2 3 8" xfId="42783"/>
    <cellStyle name="Output 2 7 3 2 3 9" xfId="42784"/>
    <cellStyle name="Output 2 7 3 2 4" xfId="42785"/>
    <cellStyle name="Output 2 7 3 2 4 2" xfId="42786"/>
    <cellStyle name="Output 2 7 3 2 4 2 2" xfId="42787"/>
    <cellStyle name="Output 2 7 3 2 4 2 3" xfId="42788"/>
    <cellStyle name="Output 2 7 3 2 4 2 4" xfId="42789"/>
    <cellStyle name="Output 2 7 3 2 4 2 5" xfId="42790"/>
    <cellStyle name="Output 2 7 3 2 4 2 6" xfId="42791"/>
    <cellStyle name="Output 2 7 3 2 4 2 7" xfId="42792"/>
    <cellStyle name="Output 2 7 3 2 4 3" xfId="42793"/>
    <cellStyle name="Output 2 7 3 2 4 4" xfId="42794"/>
    <cellStyle name="Output 2 7 3 2 4 5" xfId="42795"/>
    <cellStyle name="Output 2 7 3 2 5" xfId="42796"/>
    <cellStyle name="Output 2 7 3 2 5 2" xfId="42797"/>
    <cellStyle name="Output 2 7 3 2 5 2 2" xfId="42798"/>
    <cellStyle name="Output 2 7 3 2 5 2 3" xfId="42799"/>
    <cellStyle name="Output 2 7 3 2 5 2 4" xfId="42800"/>
    <cellStyle name="Output 2 7 3 2 5 2 5" xfId="42801"/>
    <cellStyle name="Output 2 7 3 2 5 2 6" xfId="42802"/>
    <cellStyle name="Output 2 7 3 2 5 2 7" xfId="42803"/>
    <cellStyle name="Output 2 7 3 2 5 3" xfId="42804"/>
    <cellStyle name="Output 2 7 3 2 5 4" xfId="42805"/>
    <cellStyle name="Output 2 7 3 2 5 5" xfId="42806"/>
    <cellStyle name="Output 2 7 3 2 6" xfId="42807"/>
    <cellStyle name="Output 2 7 3 2 6 2" xfId="42808"/>
    <cellStyle name="Output 2 7 3 2 6 2 2" xfId="42809"/>
    <cellStyle name="Output 2 7 3 2 6 2 3" xfId="42810"/>
    <cellStyle name="Output 2 7 3 2 6 2 4" xfId="42811"/>
    <cellStyle name="Output 2 7 3 2 6 2 5" xfId="42812"/>
    <cellStyle name="Output 2 7 3 2 6 2 6" xfId="42813"/>
    <cellStyle name="Output 2 7 3 2 6 2 7" xfId="42814"/>
    <cellStyle name="Output 2 7 3 2 6 3" xfId="42815"/>
    <cellStyle name="Output 2 7 3 2 6 4" xfId="42816"/>
    <cellStyle name="Output 2 7 3 2 6 5" xfId="42817"/>
    <cellStyle name="Output 2 7 3 2 7" xfId="42818"/>
    <cellStyle name="Output 2 7 3 2 7 2" xfId="42819"/>
    <cellStyle name="Output 2 7 3 2 7 2 2" xfId="42820"/>
    <cellStyle name="Output 2 7 3 2 7 2 3" xfId="42821"/>
    <cellStyle name="Output 2 7 3 2 7 2 4" xfId="42822"/>
    <cellStyle name="Output 2 7 3 2 7 2 5" xfId="42823"/>
    <cellStyle name="Output 2 7 3 2 7 2 6" xfId="42824"/>
    <cellStyle name="Output 2 7 3 2 7 2 7" xfId="42825"/>
    <cellStyle name="Output 2 7 3 2 7 3" xfId="42826"/>
    <cellStyle name="Output 2 7 3 2 7 4" xfId="42827"/>
    <cellStyle name="Output 2 7 3 2 7 5" xfId="42828"/>
    <cellStyle name="Output 2 7 3 2 8" xfId="42829"/>
    <cellStyle name="Output 2 7 3 2 8 2" xfId="42830"/>
    <cellStyle name="Output 2 7 3 2 8 3" xfId="42831"/>
    <cellStyle name="Output 2 7 3 2 8 4" xfId="42832"/>
    <cellStyle name="Output 2 7 3 2 8 5" xfId="42833"/>
    <cellStyle name="Output 2 7 3 2 8 6" xfId="42834"/>
    <cellStyle name="Output 2 7 3 2 8 7" xfId="42835"/>
    <cellStyle name="Output 2 7 3 2 8 8" xfId="42836"/>
    <cellStyle name="Output 2 7 3 2 9" xfId="42837"/>
    <cellStyle name="Output 2 7 3 2 9 2" xfId="42838"/>
    <cellStyle name="Output 2 7 3 2 9 3" xfId="42839"/>
    <cellStyle name="Output 2 7 3 2 9 4" xfId="42840"/>
    <cellStyle name="Output 2 7 3 2 9 5" xfId="42841"/>
    <cellStyle name="Output 2 7 3 2 9 6" xfId="42842"/>
    <cellStyle name="Output 2 7 3 2 9 7" xfId="42843"/>
    <cellStyle name="Output 2 7 3 3" xfId="42844"/>
    <cellStyle name="Output 2 7 3 3 10" xfId="42845"/>
    <cellStyle name="Output 2 7 3 3 10 2" xfId="42846"/>
    <cellStyle name="Output 2 7 3 3 10 3" xfId="42847"/>
    <cellStyle name="Output 2 7 3 3 10 4" xfId="42848"/>
    <cellStyle name="Output 2 7 3 3 10 5" xfId="42849"/>
    <cellStyle name="Output 2 7 3 3 11" xfId="42850"/>
    <cellStyle name="Output 2 7 3 3 11 2" xfId="42851"/>
    <cellStyle name="Output 2 7 3 3 11 3" xfId="42852"/>
    <cellStyle name="Output 2 7 3 3 11 4" xfId="42853"/>
    <cellStyle name="Output 2 7 3 3 11 5" xfId="42854"/>
    <cellStyle name="Output 2 7 3 3 12" xfId="42855"/>
    <cellStyle name="Output 2 7 3 3 12 2" xfId="42856"/>
    <cellStyle name="Output 2 7 3 3 12 3" xfId="42857"/>
    <cellStyle name="Output 2 7 3 3 12 4" xfId="42858"/>
    <cellStyle name="Output 2 7 3 3 12 5" xfId="42859"/>
    <cellStyle name="Output 2 7 3 3 13" xfId="42860"/>
    <cellStyle name="Output 2 7 3 3 13 2" xfId="42861"/>
    <cellStyle name="Output 2 7 3 3 13 3" xfId="42862"/>
    <cellStyle name="Output 2 7 3 3 13 4" xfId="42863"/>
    <cellStyle name="Output 2 7 3 3 13 5" xfId="42864"/>
    <cellStyle name="Output 2 7 3 3 14" xfId="42865"/>
    <cellStyle name="Output 2 7 3 3 14 2" xfId="42866"/>
    <cellStyle name="Output 2 7 3 3 14 3" xfId="42867"/>
    <cellStyle name="Output 2 7 3 3 14 4" xfId="42868"/>
    <cellStyle name="Output 2 7 3 3 14 5" xfId="42869"/>
    <cellStyle name="Output 2 7 3 3 15" xfId="42870"/>
    <cellStyle name="Output 2 7 3 3 15 2" xfId="42871"/>
    <cellStyle name="Output 2 7 3 3 15 3" xfId="42872"/>
    <cellStyle name="Output 2 7 3 3 15 4" xfId="42873"/>
    <cellStyle name="Output 2 7 3 3 15 5" xfId="42874"/>
    <cellStyle name="Output 2 7 3 3 16" xfId="42875"/>
    <cellStyle name="Output 2 7 3 3 16 2" xfId="42876"/>
    <cellStyle name="Output 2 7 3 3 16 3" xfId="42877"/>
    <cellStyle name="Output 2 7 3 3 16 4" xfId="42878"/>
    <cellStyle name="Output 2 7 3 3 16 5" xfId="42879"/>
    <cellStyle name="Output 2 7 3 3 17" xfId="42880"/>
    <cellStyle name="Output 2 7 3 3 17 2" xfId="42881"/>
    <cellStyle name="Output 2 7 3 3 17 3" xfId="42882"/>
    <cellStyle name="Output 2 7 3 3 17 4" xfId="42883"/>
    <cellStyle name="Output 2 7 3 3 17 5" xfId="42884"/>
    <cellStyle name="Output 2 7 3 3 18" xfId="42885"/>
    <cellStyle name="Output 2 7 3 3 18 2" xfId="42886"/>
    <cellStyle name="Output 2 7 3 3 18 3" xfId="42887"/>
    <cellStyle name="Output 2 7 3 3 18 4" xfId="42888"/>
    <cellStyle name="Output 2 7 3 3 18 5" xfId="42889"/>
    <cellStyle name="Output 2 7 3 3 19" xfId="42890"/>
    <cellStyle name="Output 2 7 3 3 2" xfId="42891"/>
    <cellStyle name="Output 2 7 3 3 2 10" xfId="42892"/>
    <cellStyle name="Output 2 7 3 3 2 10 2" xfId="42893"/>
    <cellStyle name="Output 2 7 3 3 2 10 3" xfId="42894"/>
    <cellStyle name="Output 2 7 3 3 2 10 4" xfId="42895"/>
    <cellStyle name="Output 2 7 3 3 2 10 5" xfId="42896"/>
    <cellStyle name="Output 2 7 3 3 2 11" xfId="42897"/>
    <cellStyle name="Output 2 7 3 3 2 11 2" xfId="42898"/>
    <cellStyle name="Output 2 7 3 3 2 11 3" xfId="42899"/>
    <cellStyle name="Output 2 7 3 3 2 11 4" xfId="42900"/>
    <cellStyle name="Output 2 7 3 3 2 11 5" xfId="42901"/>
    <cellStyle name="Output 2 7 3 3 2 12" xfId="42902"/>
    <cellStyle name="Output 2 7 3 3 2 12 2" xfId="42903"/>
    <cellStyle name="Output 2 7 3 3 2 12 3" xfId="42904"/>
    <cellStyle name="Output 2 7 3 3 2 12 4" xfId="42905"/>
    <cellStyle name="Output 2 7 3 3 2 12 5" xfId="42906"/>
    <cellStyle name="Output 2 7 3 3 2 13" xfId="42907"/>
    <cellStyle name="Output 2 7 3 3 2 13 2" xfId="42908"/>
    <cellStyle name="Output 2 7 3 3 2 13 3" xfId="42909"/>
    <cellStyle name="Output 2 7 3 3 2 13 4" xfId="42910"/>
    <cellStyle name="Output 2 7 3 3 2 13 5" xfId="42911"/>
    <cellStyle name="Output 2 7 3 3 2 14" xfId="42912"/>
    <cellStyle name="Output 2 7 3 3 2 14 2" xfId="42913"/>
    <cellStyle name="Output 2 7 3 3 2 14 3" xfId="42914"/>
    <cellStyle name="Output 2 7 3 3 2 14 4" xfId="42915"/>
    <cellStyle name="Output 2 7 3 3 2 14 5" xfId="42916"/>
    <cellStyle name="Output 2 7 3 3 2 15" xfId="42917"/>
    <cellStyle name="Output 2 7 3 3 2 15 2" xfId="42918"/>
    <cellStyle name="Output 2 7 3 3 2 15 3" xfId="42919"/>
    <cellStyle name="Output 2 7 3 3 2 15 4" xfId="42920"/>
    <cellStyle name="Output 2 7 3 3 2 15 5" xfId="42921"/>
    <cellStyle name="Output 2 7 3 3 2 16" xfId="42922"/>
    <cellStyle name="Output 2 7 3 3 2 16 2" xfId="42923"/>
    <cellStyle name="Output 2 7 3 3 2 16 3" xfId="42924"/>
    <cellStyle name="Output 2 7 3 3 2 16 4" xfId="42925"/>
    <cellStyle name="Output 2 7 3 3 2 16 5" xfId="42926"/>
    <cellStyle name="Output 2 7 3 3 2 17" xfId="42927"/>
    <cellStyle name="Output 2 7 3 3 2 17 2" xfId="42928"/>
    <cellStyle name="Output 2 7 3 3 2 17 3" xfId="42929"/>
    <cellStyle name="Output 2 7 3 3 2 17 4" xfId="42930"/>
    <cellStyle name="Output 2 7 3 3 2 17 5" xfId="42931"/>
    <cellStyle name="Output 2 7 3 3 2 18" xfId="42932"/>
    <cellStyle name="Output 2 7 3 3 2 18 2" xfId="42933"/>
    <cellStyle name="Output 2 7 3 3 2 18 3" xfId="42934"/>
    <cellStyle name="Output 2 7 3 3 2 18 4" xfId="42935"/>
    <cellStyle name="Output 2 7 3 3 2 18 5" xfId="42936"/>
    <cellStyle name="Output 2 7 3 3 2 19" xfId="42937"/>
    <cellStyle name="Output 2 7 3 3 2 2" xfId="42938"/>
    <cellStyle name="Output 2 7 3 3 2 2 2" xfId="42939"/>
    <cellStyle name="Output 2 7 3 3 2 2 2 2" xfId="42940"/>
    <cellStyle name="Output 2 7 3 3 2 2 2 3" xfId="42941"/>
    <cellStyle name="Output 2 7 3 3 2 2 2 4" xfId="42942"/>
    <cellStyle name="Output 2 7 3 3 2 2 2 5" xfId="42943"/>
    <cellStyle name="Output 2 7 3 3 2 2 2 6" xfId="42944"/>
    <cellStyle name="Output 2 7 3 3 2 2 2 7" xfId="42945"/>
    <cellStyle name="Output 2 7 3 3 2 2 3" xfId="42946"/>
    <cellStyle name="Output 2 7 3 3 2 2 4" xfId="42947"/>
    <cellStyle name="Output 2 7 3 3 2 2 5" xfId="42948"/>
    <cellStyle name="Output 2 7 3 3 2 3" xfId="42949"/>
    <cellStyle name="Output 2 7 3 3 2 3 2" xfId="42950"/>
    <cellStyle name="Output 2 7 3 3 2 3 2 2" xfId="42951"/>
    <cellStyle name="Output 2 7 3 3 2 3 2 3" xfId="42952"/>
    <cellStyle name="Output 2 7 3 3 2 3 2 4" xfId="42953"/>
    <cellStyle name="Output 2 7 3 3 2 3 2 5" xfId="42954"/>
    <cellStyle name="Output 2 7 3 3 2 3 2 6" xfId="42955"/>
    <cellStyle name="Output 2 7 3 3 2 3 2 7" xfId="42956"/>
    <cellStyle name="Output 2 7 3 3 2 3 3" xfId="42957"/>
    <cellStyle name="Output 2 7 3 3 2 3 4" xfId="42958"/>
    <cellStyle name="Output 2 7 3 3 2 3 5" xfId="42959"/>
    <cellStyle name="Output 2 7 3 3 2 4" xfId="42960"/>
    <cellStyle name="Output 2 7 3 3 2 4 2" xfId="42961"/>
    <cellStyle name="Output 2 7 3 3 2 4 2 2" xfId="42962"/>
    <cellStyle name="Output 2 7 3 3 2 4 2 3" xfId="42963"/>
    <cellStyle name="Output 2 7 3 3 2 4 2 4" xfId="42964"/>
    <cellStyle name="Output 2 7 3 3 2 4 2 5" xfId="42965"/>
    <cellStyle name="Output 2 7 3 3 2 4 2 6" xfId="42966"/>
    <cellStyle name="Output 2 7 3 3 2 4 2 7" xfId="42967"/>
    <cellStyle name="Output 2 7 3 3 2 4 3" xfId="42968"/>
    <cellStyle name="Output 2 7 3 3 2 4 4" xfId="42969"/>
    <cellStyle name="Output 2 7 3 3 2 4 5" xfId="42970"/>
    <cellStyle name="Output 2 7 3 3 2 5" xfId="42971"/>
    <cellStyle name="Output 2 7 3 3 2 5 2" xfId="42972"/>
    <cellStyle name="Output 2 7 3 3 2 5 3" xfId="42973"/>
    <cellStyle name="Output 2 7 3 3 2 5 4" xfId="42974"/>
    <cellStyle name="Output 2 7 3 3 2 5 5" xfId="42975"/>
    <cellStyle name="Output 2 7 3 3 2 5 6" xfId="42976"/>
    <cellStyle name="Output 2 7 3 3 2 5 7" xfId="42977"/>
    <cellStyle name="Output 2 7 3 3 2 5 8" xfId="42978"/>
    <cellStyle name="Output 2 7 3 3 2 6" xfId="42979"/>
    <cellStyle name="Output 2 7 3 3 2 6 2" xfId="42980"/>
    <cellStyle name="Output 2 7 3 3 2 6 3" xfId="42981"/>
    <cellStyle name="Output 2 7 3 3 2 6 4" xfId="42982"/>
    <cellStyle name="Output 2 7 3 3 2 6 5" xfId="42983"/>
    <cellStyle name="Output 2 7 3 3 2 6 6" xfId="42984"/>
    <cellStyle name="Output 2 7 3 3 2 6 7" xfId="42985"/>
    <cellStyle name="Output 2 7 3 3 2 7" xfId="42986"/>
    <cellStyle name="Output 2 7 3 3 2 7 2" xfId="42987"/>
    <cellStyle name="Output 2 7 3 3 2 7 3" xfId="42988"/>
    <cellStyle name="Output 2 7 3 3 2 7 4" xfId="42989"/>
    <cellStyle name="Output 2 7 3 3 2 7 5" xfId="42990"/>
    <cellStyle name="Output 2 7 3 3 2 8" xfId="42991"/>
    <cellStyle name="Output 2 7 3 3 2 8 2" xfId="42992"/>
    <cellStyle name="Output 2 7 3 3 2 8 3" xfId="42993"/>
    <cellStyle name="Output 2 7 3 3 2 8 4" xfId="42994"/>
    <cellStyle name="Output 2 7 3 3 2 8 5" xfId="42995"/>
    <cellStyle name="Output 2 7 3 3 2 9" xfId="42996"/>
    <cellStyle name="Output 2 7 3 3 2 9 2" xfId="42997"/>
    <cellStyle name="Output 2 7 3 3 2 9 3" xfId="42998"/>
    <cellStyle name="Output 2 7 3 3 2 9 4" xfId="42999"/>
    <cellStyle name="Output 2 7 3 3 2 9 5" xfId="43000"/>
    <cellStyle name="Output 2 7 3 3 3" xfId="43001"/>
    <cellStyle name="Output 2 7 3 3 3 10" xfId="43002"/>
    <cellStyle name="Output 2 7 3 3 3 2" xfId="43003"/>
    <cellStyle name="Output 2 7 3 3 3 2 2" xfId="43004"/>
    <cellStyle name="Output 2 7 3 3 3 2 2 2" xfId="43005"/>
    <cellStyle name="Output 2 7 3 3 3 2 2 3" xfId="43006"/>
    <cellStyle name="Output 2 7 3 3 3 2 2 4" xfId="43007"/>
    <cellStyle name="Output 2 7 3 3 3 2 2 5" xfId="43008"/>
    <cellStyle name="Output 2 7 3 3 3 2 2 6" xfId="43009"/>
    <cellStyle name="Output 2 7 3 3 3 2 2 7" xfId="43010"/>
    <cellStyle name="Output 2 7 3 3 3 2 3" xfId="43011"/>
    <cellStyle name="Output 2 7 3 3 3 2 4" xfId="43012"/>
    <cellStyle name="Output 2 7 3 3 3 3" xfId="43013"/>
    <cellStyle name="Output 2 7 3 3 3 3 2" xfId="43014"/>
    <cellStyle name="Output 2 7 3 3 3 3 2 2" xfId="43015"/>
    <cellStyle name="Output 2 7 3 3 3 3 2 3" xfId="43016"/>
    <cellStyle name="Output 2 7 3 3 3 3 2 4" xfId="43017"/>
    <cellStyle name="Output 2 7 3 3 3 3 2 5" xfId="43018"/>
    <cellStyle name="Output 2 7 3 3 3 3 2 6" xfId="43019"/>
    <cellStyle name="Output 2 7 3 3 3 3 2 7" xfId="43020"/>
    <cellStyle name="Output 2 7 3 3 3 3 3" xfId="43021"/>
    <cellStyle name="Output 2 7 3 3 3 3 4" xfId="43022"/>
    <cellStyle name="Output 2 7 3 3 3 4" xfId="43023"/>
    <cellStyle name="Output 2 7 3 3 3 4 2" xfId="43024"/>
    <cellStyle name="Output 2 7 3 3 3 4 2 2" xfId="43025"/>
    <cellStyle name="Output 2 7 3 3 3 4 2 3" xfId="43026"/>
    <cellStyle name="Output 2 7 3 3 3 4 2 4" xfId="43027"/>
    <cellStyle name="Output 2 7 3 3 3 4 2 5" xfId="43028"/>
    <cellStyle name="Output 2 7 3 3 3 4 2 6" xfId="43029"/>
    <cellStyle name="Output 2 7 3 3 3 4 2 7" xfId="43030"/>
    <cellStyle name="Output 2 7 3 3 3 4 3" xfId="43031"/>
    <cellStyle name="Output 2 7 3 3 3 4 4" xfId="43032"/>
    <cellStyle name="Output 2 7 3 3 3 5" xfId="43033"/>
    <cellStyle name="Output 2 7 3 3 3 5 2" xfId="43034"/>
    <cellStyle name="Output 2 7 3 3 3 5 3" xfId="43035"/>
    <cellStyle name="Output 2 7 3 3 3 5 4" xfId="43036"/>
    <cellStyle name="Output 2 7 3 3 3 5 5" xfId="43037"/>
    <cellStyle name="Output 2 7 3 3 3 5 6" xfId="43038"/>
    <cellStyle name="Output 2 7 3 3 3 5 7" xfId="43039"/>
    <cellStyle name="Output 2 7 3 3 3 5 8" xfId="43040"/>
    <cellStyle name="Output 2 7 3 3 3 6" xfId="43041"/>
    <cellStyle name="Output 2 7 3 3 3 6 2" xfId="43042"/>
    <cellStyle name="Output 2 7 3 3 3 6 3" xfId="43043"/>
    <cellStyle name="Output 2 7 3 3 3 6 4" xfId="43044"/>
    <cellStyle name="Output 2 7 3 3 3 6 5" xfId="43045"/>
    <cellStyle name="Output 2 7 3 3 3 6 6" xfId="43046"/>
    <cellStyle name="Output 2 7 3 3 3 6 7" xfId="43047"/>
    <cellStyle name="Output 2 7 3 3 3 7" xfId="43048"/>
    <cellStyle name="Output 2 7 3 3 3 8" xfId="43049"/>
    <cellStyle name="Output 2 7 3 3 3 9" xfId="43050"/>
    <cellStyle name="Output 2 7 3 3 4" xfId="43051"/>
    <cellStyle name="Output 2 7 3 3 4 2" xfId="43052"/>
    <cellStyle name="Output 2 7 3 3 4 2 2" xfId="43053"/>
    <cellStyle name="Output 2 7 3 3 4 2 3" xfId="43054"/>
    <cellStyle name="Output 2 7 3 3 4 2 4" xfId="43055"/>
    <cellStyle name="Output 2 7 3 3 4 2 5" xfId="43056"/>
    <cellStyle name="Output 2 7 3 3 4 2 6" xfId="43057"/>
    <cellStyle name="Output 2 7 3 3 4 2 7" xfId="43058"/>
    <cellStyle name="Output 2 7 3 3 4 3" xfId="43059"/>
    <cellStyle name="Output 2 7 3 3 4 4" xfId="43060"/>
    <cellStyle name="Output 2 7 3 3 4 5" xfId="43061"/>
    <cellStyle name="Output 2 7 3 3 5" xfId="43062"/>
    <cellStyle name="Output 2 7 3 3 5 2" xfId="43063"/>
    <cellStyle name="Output 2 7 3 3 5 2 2" xfId="43064"/>
    <cellStyle name="Output 2 7 3 3 5 2 3" xfId="43065"/>
    <cellStyle name="Output 2 7 3 3 5 2 4" xfId="43066"/>
    <cellStyle name="Output 2 7 3 3 5 2 5" xfId="43067"/>
    <cellStyle name="Output 2 7 3 3 5 2 6" xfId="43068"/>
    <cellStyle name="Output 2 7 3 3 5 2 7" xfId="43069"/>
    <cellStyle name="Output 2 7 3 3 5 3" xfId="43070"/>
    <cellStyle name="Output 2 7 3 3 5 4" xfId="43071"/>
    <cellStyle name="Output 2 7 3 3 5 5" xfId="43072"/>
    <cellStyle name="Output 2 7 3 3 6" xfId="43073"/>
    <cellStyle name="Output 2 7 3 3 6 2" xfId="43074"/>
    <cellStyle name="Output 2 7 3 3 6 2 2" xfId="43075"/>
    <cellStyle name="Output 2 7 3 3 6 2 3" xfId="43076"/>
    <cellStyle name="Output 2 7 3 3 6 2 4" xfId="43077"/>
    <cellStyle name="Output 2 7 3 3 6 2 5" xfId="43078"/>
    <cellStyle name="Output 2 7 3 3 6 2 6" xfId="43079"/>
    <cellStyle name="Output 2 7 3 3 6 2 7" xfId="43080"/>
    <cellStyle name="Output 2 7 3 3 6 3" xfId="43081"/>
    <cellStyle name="Output 2 7 3 3 6 4" xfId="43082"/>
    <cellStyle name="Output 2 7 3 3 6 5" xfId="43083"/>
    <cellStyle name="Output 2 7 3 3 7" xfId="43084"/>
    <cellStyle name="Output 2 7 3 3 7 2" xfId="43085"/>
    <cellStyle name="Output 2 7 3 3 7 2 2" xfId="43086"/>
    <cellStyle name="Output 2 7 3 3 7 2 3" xfId="43087"/>
    <cellStyle name="Output 2 7 3 3 7 2 4" xfId="43088"/>
    <cellStyle name="Output 2 7 3 3 7 2 5" xfId="43089"/>
    <cellStyle name="Output 2 7 3 3 7 2 6" xfId="43090"/>
    <cellStyle name="Output 2 7 3 3 7 2 7" xfId="43091"/>
    <cellStyle name="Output 2 7 3 3 7 3" xfId="43092"/>
    <cellStyle name="Output 2 7 3 3 7 4" xfId="43093"/>
    <cellStyle name="Output 2 7 3 3 7 5" xfId="43094"/>
    <cellStyle name="Output 2 7 3 3 8" xfId="43095"/>
    <cellStyle name="Output 2 7 3 3 8 2" xfId="43096"/>
    <cellStyle name="Output 2 7 3 3 8 3" xfId="43097"/>
    <cellStyle name="Output 2 7 3 3 8 4" xfId="43098"/>
    <cellStyle name="Output 2 7 3 3 8 5" xfId="43099"/>
    <cellStyle name="Output 2 7 3 3 8 6" xfId="43100"/>
    <cellStyle name="Output 2 7 3 3 8 7" xfId="43101"/>
    <cellStyle name="Output 2 7 3 3 8 8" xfId="43102"/>
    <cellStyle name="Output 2 7 3 3 9" xfId="43103"/>
    <cellStyle name="Output 2 7 3 3 9 2" xfId="43104"/>
    <cellStyle name="Output 2 7 3 3 9 3" xfId="43105"/>
    <cellStyle name="Output 2 7 3 3 9 4" xfId="43106"/>
    <cellStyle name="Output 2 7 3 3 9 5" xfId="43107"/>
    <cellStyle name="Output 2 7 3 3 9 6" xfId="43108"/>
    <cellStyle name="Output 2 7 3 3 9 7" xfId="43109"/>
    <cellStyle name="Output 2 7 3 4" xfId="43110"/>
    <cellStyle name="Output 2 7 3 4 10" xfId="43111"/>
    <cellStyle name="Output 2 7 3 4 10 2" xfId="43112"/>
    <cellStyle name="Output 2 7 3 4 10 3" xfId="43113"/>
    <cellStyle name="Output 2 7 3 4 10 4" xfId="43114"/>
    <cellStyle name="Output 2 7 3 4 10 5" xfId="43115"/>
    <cellStyle name="Output 2 7 3 4 11" xfId="43116"/>
    <cellStyle name="Output 2 7 3 4 11 2" xfId="43117"/>
    <cellStyle name="Output 2 7 3 4 11 3" xfId="43118"/>
    <cellStyle name="Output 2 7 3 4 11 4" xfId="43119"/>
    <cellStyle name="Output 2 7 3 4 11 5" xfId="43120"/>
    <cellStyle name="Output 2 7 3 4 12" xfId="43121"/>
    <cellStyle name="Output 2 7 3 4 12 2" xfId="43122"/>
    <cellStyle name="Output 2 7 3 4 12 3" xfId="43123"/>
    <cellStyle name="Output 2 7 3 4 12 4" xfId="43124"/>
    <cellStyle name="Output 2 7 3 4 12 5" xfId="43125"/>
    <cellStyle name="Output 2 7 3 4 13" xfId="43126"/>
    <cellStyle name="Output 2 7 3 4 13 2" xfId="43127"/>
    <cellStyle name="Output 2 7 3 4 13 3" xfId="43128"/>
    <cellStyle name="Output 2 7 3 4 13 4" xfId="43129"/>
    <cellStyle name="Output 2 7 3 4 13 5" xfId="43130"/>
    <cellStyle name="Output 2 7 3 4 14" xfId="43131"/>
    <cellStyle name="Output 2 7 3 4 14 2" xfId="43132"/>
    <cellStyle name="Output 2 7 3 4 14 3" xfId="43133"/>
    <cellStyle name="Output 2 7 3 4 14 4" xfId="43134"/>
    <cellStyle name="Output 2 7 3 4 14 5" xfId="43135"/>
    <cellStyle name="Output 2 7 3 4 15" xfId="43136"/>
    <cellStyle name="Output 2 7 3 4 15 2" xfId="43137"/>
    <cellStyle name="Output 2 7 3 4 15 3" xfId="43138"/>
    <cellStyle name="Output 2 7 3 4 15 4" xfId="43139"/>
    <cellStyle name="Output 2 7 3 4 15 5" xfId="43140"/>
    <cellStyle name="Output 2 7 3 4 16" xfId="43141"/>
    <cellStyle name="Output 2 7 3 4 16 2" xfId="43142"/>
    <cellStyle name="Output 2 7 3 4 16 3" xfId="43143"/>
    <cellStyle name="Output 2 7 3 4 16 4" xfId="43144"/>
    <cellStyle name="Output 2 7 3 4 16 5" xfId="43145"/>
    <cellStyle name="Output 2 7 3 4 17" xfId="43146"/>
    <cellStyle name="Output 2 7 3 4 17 2" xfId="43147"/>
    <cellStyle name="Output 2 7 3 4 17 3" xfId="43148"/>
    <cellStyle name="Output 2 7 3 4 17 4" xfId="43149"/>
    <cellStyle name="Output 2 7 3 4 17 5" xfId="43150"/>
    <cellStyle name="Output 2 7 3 4 18" xfId="43151"/>
    <cellStyle name="Output 2 7 3 4 18 2" xfId="43152"/>
    <cellStyle name="Output 2 7 3 4 18 3" xfId="43153"/>
    <cellStyle name="Output 2 7 3 4 18 4" xfId="43154"/>
    <cellStyle name="Output 2 7 3 4 18 5" xfId="43155"/>
    <cellStyle name="Output 2 7 3 4 19" xfId="43156"/>
    <cellStyle name="Output 2 7 3 4 2" xfId="43157"/>
    <cellStyle name="Output 2 7 3 4 2 2" xfId="43158"/>
    <cellStyle name="Output 2 7 3 4 2 2 2" xfId="43159"/>
    <cellStyle name="Output 2 7 3 4 2 2 3" xfId="43160"/>
    <cellStyle name="Output 2 7 3 4 2 2 4" xfId="43161"/>
    <cellStyle name="Output 2 7 3 4 2 2 5" xfId="43162"/>
    <cellStyle name="Output 2 7 3 4 2 2 6" xfId="43163"/>
    <cellStyle name="Output 2 7 3 4 2 2 7" xfId="43164"/>
    <cellStyle name="Output 2 7 3 4 2 3" xfId="43165"/>
    <cellStyle name="Output 2 7 3 4 2 4" xfId="43166"/>
    <cellStyle name="Output 2 7 3 4 2 5" xfId="43167"/>
    <cellStyle name="Output 2 7 3 4 3" xfId="43168"/>
    <cellStyle name="Output 2 7 3 4 3 2" xfId="43169"/>
    <cellStyle name="Output 2 7 3 4 3 2 2" xfId="43170"/>
    <cellStyle name="Output 2 7 3 4 3 2 3" xfId="43171"/>
    <cellStyle name="Output 2 7 3 4 3 2 4" xfId="43172"/>
    <cellStyle name="Output 2 7 3 4 3 2 5" xfId="43173"/>
    <cellStyle name="Output 2 7 3 4 3 2 6" xfId="43174"/>
    <cellStyle name="Output 2 7 3 4 3 2 7" xfId="43175"/>
    <cellStyle name="Output 2 7 3 4 3 3" xfId="43176"/>
    <cellStyle name="Output 2 7 3 4 3 4" xfId="43177"/>
    <cellStyle name="Output 2 7 3 4 3 5" xfId="43178"/>
    <cellStyle name="Output 2 7 3 4 4" xfId="43179"/>
    <cellStyle name="Output 2 7 3 4 4 2" xfId="43180"/>
    <cellStyle name="Output 2 7 3 4 4 2 2" xfId="43181"/>
    <cellStyle name="Output 2 7 3 4 4 2 3" xfId="43182"/>
    <cellStyle name="Output 2 7 3 4 4 2 4" xfId="43183"/>
    <cellStyle name="Output 2 7 3 4 4 2 5" xfId="43184"/>
    <cellStyle name="Output 2 7 3 4 4 2 6" xfId="43185"/>
    <cellStyle name="Output 2 7 3 4 4 2 7" xfId="43186"/>
    <cellStyle name="Output 2 7 3 4 4 3" xfId="43187"/>
    <cellStyle name="Output 2 7 3 4 4 4" xfId="43188"/>
    <cellStyle name="Output 2 7 3 4 4 5" xfId="43189"/>
    <cellStyle name="Output 2 7 3 4 5" xfId="43190"/>
    <cellStyle name="Output 2 7 3 4 5 2" xfId="43191"/>
    <cellStyle name="Output 2 7 3 4 5 3" xfId="43192"/>
    <cellStyle name="Output 2 7 3 4 5 4" xfId="43193"/>
    <cellStyle name="Output 2 7 3 4 5 5" xfId="43194"/>
    <cellStyle name="Output 2 7 3 4 5 6" xfId="43195"/>
    <cellStyle name="Output 2 7 3 4 5 7" xfId="43196"/>
    <cellStyle name="Output 2 7 3 4 5 8" xfId="43197"/>
    <cellStyle name="Output 2 7 3 4 6" xfId="43198"/>
    <cellStyle name="Output 2 7 3 4 6 2" xfId="43199"/>
    <cellStyle name="Output 2 7 3 4 6 3" xfId="43200"/>
    <cellStyle name="Output 2 7 3 4 6 4" xfId="43201"/>
    <cellStyle name="Output 2 7 3 4 6 5" xfId="43202"/>
    <cellStyle name="Output 2 7 3 4 6 6" xfId="43203"/>
    <cellStyle name="Output 2 7 3 4 6 7" xfId="43204"/>
    <cellStyle name="Output 2 7 3 4 7" xfId="43205"/>
    <cellStyle name="Output 2 7 3 4 7 2" xfId="43206"/>
    <cellStyle name="Output 2 7 3 4 7 3" xfId="43207"/>
    <cellStyle name="Output 2 7 3 4 7 4" xfId="43208"/>
    <cellStyle name="Output 2 7 3 4 7 5" xfId="43209"/>
    <cellStyle name="Output 2 7 3 4 8" xfId="43210"/>
    <cellStyle name="Output 2 7 3 4 8 2" xfId="43211"/>
    <cellStyle name="Output 2 7 3 4 8 3" xfId="43212"/>
    <cellStyle name="Output 2 7 3 4 8 4" xfId="43213"/>
    <cellStyle name="Output 2 7 3 4 8 5" xfId="43214"/>
    <cellStyle name="Output 2 7 3 4 9" xfId="43215"/>
    <cellStyle name="Output 2 7 3 4 9 2" xfId="43216"/>
    <cellStyle name="Output 2 7 3 4 9 3" xfId="43217"/>
    <cellStyle name="Output 2 7 3 4 9 4" xfId="43218"/>
    <cellStyle name="Output 2 7 3 4 9 5" xfId="43219"/>
    <cellStyle name="Output 2 7 3 5" xfId="43220"/>
    <cellStyle name="Output 2 7 3 5 10" xfId="43221"/>
    <cellStyle name="Output 2 7 3 5 2" xfId="43222"/>
    <cellStyle name="Output 2 7 3 5 2 2" xfId="43223"/>
    <cellStyle name="Output 2 7 3 5 2 2 2" xfId="43224"/>
    <cellStyle name="Output 2 7 3 5 2 2 3" xfId="43225"/>
    <cellStyle name="Output 2 7 3 5 2 2 4" xfId="43226"/>
    <cellStyle name="Output 2 7 3 5 2 2 5" xfId="43227"/>
    <cellStyle name="Output 2 7 3 5 2 2 6" xfId="43228"/>
    <cellStyle name="Output 2 7 3 5 2 2 7" xfId="43229"/>
    <cellStyle name="Output 2 7 3 5 2 3" xfId="43230"/>
    <cellStyle name="Output 2 7 3 5 2 4" xfId="43231"/>
    <cellStyle name="Output 2 7 3 5 3" xfId="43232"/>
    <cellStyle name="Output 2 7 3 5 3 2" xfId="43233"/>
    <cellStyle name="Output 2 7 3 5 3 2 2" xfId="43234"/>
    <cellStyle name="Output 2 7 3 5 3 2 3" xfId="43235"/>
    <cellStyle name="Output 2 7 3 5 3 2 4" xfId="43236"/>
    <cellStyle name="Output 2 7 3 5 3 2 5" xfId="43237"/>
    <cellStyle name="Output 2 7 3 5 3 2 6" xfId="43238"/>
    <cellStyle name="Output 2 7 3 5 3 2 7" xfId="43239"/>
    <cellStyle name="Output 2 7 3 5 3 3" xfId="43240"/>
    <cellStyle name="Output 2 7 3 5 3 4" xfId="43241"/>
    <cellStyle name="Output 2 7 3 5 4" xfId="43242"/>
    <cellStyle name="Output 2 7 3 5 4 2" xfId="43243"/>
    <cellStyle name="Output 2 7 3 5 4 2 2" xfId="43244"/>
    <cellStyle name="Output 2 7 3 5 4 2 3" xfId="43245"/>
    <cellStyle name="Output 2 7 3 5 4 2 4" xfId="43246"/>
    <cellStyle name="Output 2 7 3 5 4 2 5" xfId="43247"/>
    <cellStyle name="Output 2 7 3 5 4 2 6" xfId="43248"/>
    <cellStyle name="Output 2 7 3 5 4 2 7" xfId="43249"/>
    <cellStyle name="Output 2 7 3 5 4 3" xfId="43250"/>
    <cellStyle name="Output 2 7 3 5 4 4" xfId="43251"/>
    <cellStyle name="Output 2 7 3 5 5" xfId="43252"/>
    <cellStyle name="Output 2 7 3 5 5 2" xfId="43253"/>
    <cellStyle name="Output 2 7 3 5 5 3" xfId="43254"/>
    <cellStyle name="Output 2 7 3 5 5 4" xfId="43255"/>
    <cellStyle name="Output 2 7 3 5 5 5" xfId="43256"/>
    <cellStyle name="Output 2 7 3 5 5 6" xfId="43257"/>
    <cellStyle name="Output 2 7 3 5 5 7" xfId="43258"/>
    <cellStyle name="Output 2 7 3 5 5 8" xfId="43259"/>
    <cellStyle name="Output 2 7 3 5 6" xfId="43260"/>
    <cellStyle name="Output 2 7 3 5 6 2" xfId="43261"/>
    <cellStyle name="Output 2 7 3 5 6 3" xfId="43262"/>
    <cellStyle name="Output 2 7 3 5 6 4" xfId="43263"/>
    <cellStyle name="Output 2 7 3 5 6 5" xfId="43264"/>
    <cellStyle name="Output 2 7 3 5 6 6" xfId="43265"/>
    <cellStyle name="Output 2 7 3 5 6 7" xfId="43266"/>
    <cellStyle name="Output 2 7 3 5 7" xfId="43267"/>
    <cellStyle name="Output 2 7 3 5 8" xfId="43268"/>
    <cellStyle name="Output 2 7 3 5 9" xfId="43269"/>
    <cellStyle name="Output 2 7 3 6" xfId="43270"/>
    <cellStyle name="Output 2 7 3 6 2" xfId="43271"/>
    <cellStyle name="Output 2 7 3 6 2 2" xfId="43272"/>
    <cellStyle name="Output 2 7 3 6 2 3" xfId="43273"/>
    <cellStyle name="Output 2 7 3 6 2 4" xfId="43274"/>
    <cellStyle name="Output 2 7 3 6 2 5" xfId="43275"/>
    <cellStyle name="Output 2 7 3 6 2 6" xfId="43276"/>
    <cellStyle name="Output 2 7 3 6 2 7" xfId="43277"/>
    <cellStyle name="Output 2 7 3 6 3" xfId="43278"/>
    <cellStyle name="Output 2 7 3 6 4" xfId="43279"/>
    <cellStyle name="Output 2 7 3 6 5" xfId="43280"/>
    <cellStyle name="Output 2 7 3 7" xfId="43281"/>
    <cellStyle name="Output 2 7 3 7 2" xfId="43282"/>
    <cellStyle name="Output 2 7 3 7 2 2" xfId="43283"/>
    <cellStyle name="Output 2 7 3 7 2 3" xfId="43284"/>
    <cellStyle name="Output 2 7 3 7 2 4" xfId="43285"/>
    <cellStyle name="Output 2 7 3 7 2 5" xfId="43286"/>
    <cellStyle name="Output 2 7 3 7 2 6" xfId="43287"/>
    <cellStyle name="Output 2 7 3 7 2 7" xfId="43288"/>
    <cellStyle name="Output 2 7 3 7 3" xfId="43289"/>
    <cellStyle name="Output 2 7 3 7 4" xfId="43290"/>
    <cellStyle name="Output 2 7 3 7 5" xfId="43291"/>
    <cellStyle name="Output 2 7 3 8" xfId="43292"/>
    <cellStyle name="Output 2 7 3 8 2" xfId="43293"/>
    <cellStyle name="Output 2 7 3 8 2 2" xfId="43294"/>
    <cellStyle name="Output 2 7 3 8 2 3" xfId="43295"/>
    <cellStyle name="Output 2 7 3 8 2 4" xfId="43296"/>
    <cellStyle name="Output 2 7 3 8 2 5" xfId="43297"/>
    <cellStyle name="Output 2 7 3 8 2 6" xfId="43298"/>
    <cellStyle name="Output 2 7 3 8 2 7" xfId="43299"/>
    <cellStyle name="Output 2 7 3 8 3" xfId="43300"/>
    <cellStyle name="Output 2 7 3 8 4" xfId="43301"/>
    <cellStyle name="Output 2 7 3 8 5" xfId="43302"/>
    <cellStyle name="Output 2 7 3 9" xfId="43303"/>
    <cellStyle name="Output 2 7 3 9 2" xfId="43304"/>
    <cellStyle name="Output 2 7 3 9 2 2" xfId="43305"/>
    <cellStyle name="Output 2 7 3 9 2 3" xfId="43306"/>
    <cellStyle name="Output 2 7 3 9 2 4" xfId="43307"/>
    <cellStyle name="Output 2 7 3 9 2 5" xfId="43308"/>
    <cellStyle name="Output 2 7 3 9 2 6" xfId="43309"/>
    <cellStyle name="Output 2 7 3 9 2 7" xfId="43310"/>
    <cellStyle name="Output 2 7 3 9 3" xfId="43311"/>
    <cellStyle name="Output 2 7 3 9 4" xfId="43312"/>
    <cellStyle name="Output 2 7 3 9 5" xfId="43313"/>
    <cellStyle name="Output 2 7 4" xfId="43314"/>
    <cellStyle name="Output 2 7 4 10" xfId="43315"/>
    <cellStyle name="Output 2 7 4 10 2" xfId="43316"/>
    <cellStyle name="Output 2 7 4 10 3" xfId="43317"/>
    <cellStyle name="Output 2 7 4 10 4" xfId="43318"/>
    <cellStyle name="Output 2 7 4 10 5" xfId="43319"/>
    <cellStyle name="Output 2 7 4 11" xfId="43320"/>
    <cellStyle name="Output 2 7 4 11 2" xfId="43321"/>
    <cellStyle name="Output 2 7 4 11 3" xfId="43322"/>
    <cellStyle name="Output 2 7 4 11 4" xfId="43323"/>
    <cellStyle name="Output 2 7 4 11 5" xfId="43324"/>
    <cellStyle name="Output 2 7 4 12" xfId="43325"/>
    <cellStyle name="Output 2 7 4 12 2" xfId="43326"/>
    <cellStyle name="Output 2 7 4 12 3" xfId="43327"/>
    <cellStyle name="Output 2 7 4 12 4" xfId="43328"/>
    <cellStyle name="Output 2 7 4 12 5" xfId="43329"/>
    <cellStyle name="Output 2 7 4 13" xfId="43330"/>
    <cellStyle name="Output 2 7 4 13 2" xfId="43331"/>
    <cellStyle name="Output 2 7 4 13 3" xfId="43332"/>
    <cellStyle name="Output 2 7 4 13 4" xfId="43333"/>
    <cellStyle name="Output 2 7 4 13 5" xfId="43334"/>
    <cellStyle name="Output 2 7 4 14" xfId="43335"/>
    <cellStyle name="Output 2 7 4 14 2" xfId="43336"/>
    <cellStyle name="Output 2 7 4 14 3" xfId="43337"/>
    <cellStyle name="Output 2 7 4 14 4" xfId="43338"/>
    <cellStyle name="Output 2 7 4 14 5" xfId="43339"/>
    <cellStyle name="Output 2 7 4 15" xfId="43340"/>
    <cellStyle name="Output 2 7 4 15 2" xfId="43341"/>
    <cellStyle name="Output 2 7 4 15 3" xfId="43342"/>
    <cellStyle name="Output 2 7 4 15 4" xfId="43343"/>
    <cellStyle name="Output 2 7 4 15 5" xfId="43344"/>
    <cellStyle name="Output 2 7 4 16" xfId="43345"/>
    <cellStyle name="Output 2 7 4 16 2" xfId="43346"/>
    <cellStyle name="Output 2 7 4 16 3" xfId="43347"/>
    <cellStyle name="Output 2 7 4 16 4" xfId="43348"/>
    <cellStyle name="Output 2 7 4 16 5" xfId="43349"/>
    <cellStyle name="Output 2 7 4 17" xfId="43350"/>
    <cellStyle name="Output 2 7 4 17 2" xfId="43351"/>
    <cellStyle name="Output 2 7 4 17 3" xfId="43352"/>
    <cellStyle name="Output 2 7 4 17 4" xfId="43353"/>
    <cellStyle name="Output 2 7 4 17 5" xfId="43354"/>
    <cellStyle name="Output 2 7 4 18" xfId="43355"/>
    <cellStyle name="Output 2 7 4 18 2" xfId="43356"/>
    <cellStyle name="Output 2 7 4 18 3" xfId="43357"/>
    <cellStyle name="Output 2 7 4 18 4" xfId="43358"/>
    <cellStyle name="Output 2 7 4 18 5" xfId="43359"/>
    <cellStyle name="Output 2 7 4 19" xfId="43360"/>
    <cellStyle name="Output 2 7 4 2" xfId="43361"/>
    <cellStyle name="Output 2 7 4 2 10" xfId="43362"/>
    <cellStyle name="Output 2 7 4 2 10 2" xfId="43363"/>
    <cellStyle name="Output 2 7 4 2 10 3" xfId="43364"/>
    <cellStyle name="Output 2 7 4 2 10 4" xfId="43365"/>
    <cellStyle name="Output 2 7 4 2 10 5" xfId="43366"/>
    <cellStyle name="Output 2 7 4 2 11" xfId="43367"/>
    <cellStyle name="Output 2 7 4 2 11 2" xfId="43368"/>
    <cellStyle name="Output 2 7 4 2 11 3" xfId="43369"/>
    <cellStyle name="Output 2 7 4 2 11 4" xfId="43370"/>
    <cellStyle name="Output 2 7 4 2 11 5" xfId="43371"/>
    <cellStyle name="Output 2 7 4 2 12" xfId="43372"/>
    <cellStyle name="Output 2 7 4 2 12 2" xfId="43373"/>
    <cellStyle name="Output 2 7 4 2 12 3" xfId="43374"/>
    <cellStyle name="Output 2 7 4 2 12 4" xfId="43375"/>
    <cellStyle name="Output 2 7 4 2 12 5" xfId="43376"/>
    <cellStyle name="Output 2 7 4 2 13" xfId="43377"/>
    <cellStyle name="Output 2 7 4 2 13 2" xfId="43378"/>
    <cellStyle name="Output 2 7 4 2 13 3" xfId="43379"/>
    <cellStyle name="Output 2 7 4 2 13 4" xfId="43380"/>
    <cellStyle name="Output 2 7 4 2 13 5" xfId="43381"/>
    <cellStyle name="Output 2 7 4 2 14" xfId="43382"/>
    <cellStyle name="Output 2 7 4 2 14 2" xfId="43383"/>
    <cellStyle name="Output 2 7 4 2 14 3" xfId="43384"/>
    <cellStyle name="Output 2 7 4 2 14 4" xfId="43385"/>
    <cellStyle name="Output 2 7 4 2 14 5" xfId="43386"/>
    <cellStyle name="Output 2 7 4 2 15" xfId="43387"/>
    <cellStyle name="Output 2 7 4 2 15 2" xfId="43388"/>
    <cellStyle name="Output 2 7 4 2 15 3" xfId="43389"/>
    <cellStyle name="Output 2 7 4 2 15 4" xfId="43390"/>
    <cellStyle name="Output 2 7 4 2 15 5" xfId="43391"/>
    <cellStyle name="Output 2 7 4 2 16" xfId="43392"/>
    <cellStyle name="Output 2 7 4 2 16 2" xfId="43393"/>
    <cellStyle name="Output 2 7 4 2 16 3" xfId="43394"/>
    <cellStyle name="Output 2 7 4 2 16 4" xfId="43395"/>
    <cellStyle name="Output 2 7 4 2 16 5" xfId="43396"/>
    <cellStyle name="Output 2 7 4 2 17" xfId="43397"/>
    <cellStyle name="Output 2 7 4 2 17 2" xfId="43398"/>
    <cellStyle name="Output 2 7 4 2 17 3" xfId="43399"/>
    <cellStyle name="Output 2 7 4 2 17 4" xfId="43400"/>
    <cellStyle name="Output 2 7 4 2 17 5" xfId="43401"/>
    <cellStyle name="Output 2 7 4 2 18" xfId="43402"/>
    <cellStyle name="Output 2 7 4 2 18 2" xfId="43403"/>
    <cellStyle name="Output 2 7 4 2 18 3" xfId="43404"/>
    <cellStyle name="Output 2 7 4 2 18 4" xfId="43405"/>
    <cellStyle name="Output 2 7 4 2 18 5" xfId="43406"/>
    <cellStyle name="Output 2 7 4 2 19" xfId="43407"/>
    <cellStyle name="Output 2 7 4 2 2" xfId="43408"/>
    <cellStyle name="Output 2 7 4 2 2 2" xfId="43409"/>
    <cellStyle name="Output 2 7 4 2 2 2 2" xfId="43410"/>
    <cellStyle name="Output 2 7 4 2 2 2 3" xfId="43411"/>
    <cellStyle name="Output 2 7 4 2 2 2 4" xfId="43412"/>
    <cellStyle name="Output 2 7 4 2 2 2 5" xfId="43413"/>
    <cellStyle name="Output 2 7 4 2 2 2 6" xfId="43414"/>
    <cellStyle name="Output 2 7 4 2 2 2 7" xfId="43415"/>
    <cellStyle name="Output 2 7 4 2 2 3" xfId="43416"/>
    <cellStyle name="Output 2 7 4 2 2 4" xfId="43417"/>
    <cellStyle name="Output 2 7 4 2 2 5" xfId="43418"/>
    <cellStyle name="Output 2 7 4 2 3" xfId="43419"/>
    <cellStyle name="Output 2 7 4 2 3 2" xfId="43420"/>
    <cellStyle name="Output 2 7 4 2 3 2 2" xfId="43421"/>
    <cellStyle name="Output 2 7 4 2 3 2 3" xfId="43422"/>
    <cellStyle name="Output 2 7 4 2 3 2 4" xfId="43423"/>
    <cellStyle name="Output 2 7 4 2 3 2 5" xfId="43424"/>
    <cellStyle name="Output 2 7 4 2 3 2 6" xfId="43425"/>
    <cellStyle name="Output 2 7 4 2 3 2 7" xfId="43426"/>
    <cellStyle name="Output 2 7 4 2 3 3" xfId="43427"/>
    <cellStyle name="Output 2 7 4 2 3 4" xfId="43428"/>
    <cellStyle name="Output 2 7 4 2 3 5" xfId="43429"/>
    <cellStyle name="Output 2 7 4 2 4" xfId="43430"/>
    <cellStyle name="Output 2 7 4 2 4 2" xfId="43431"/>
    <cellStyle name="Output 2 7 4 2 4 2 2" xfId="43432"/>
    <cellStyle name="Output 2 7 4 2 4 2 3" xfId="43433"/>
    <cellStyle name="Output 2 7 4 2 4 2 4" xfId="43434"/>
    <cellStyle name="Output 2 7 4 2 4 2 5" xfId="43435"/>
    <cellStyle name="Output 2 7 4 2 4 2 6" xfId="43436"/>
    <cellStyle name="Output 2 7 4 2 4 2 7" xfId="43437"/>
    <cellStyle name="Output 2 7 4 2 4 3" xfId="43438"/>
    <cellStyle name="Output 2 7 4 2 4 4" xfId="43439"/>
    <cellStyle name="Output 2 7 4 2 4 5" xfId="43440"/>
    <cellStyle name="Output 2 7 4 2 5" xfId="43441"/>
    <cellStyle name="Output 2 7 4 2 5 2" xfId="43442"/>
    <cellStyle name="Output 2 7 4 2 5 3" xfId="43443"/>
    <cellStyle name="Output 2 7 4 2 5 4" xfId="43444"/>
    <cellStyle name="Output 2 7 4 2 5 5" xfId="43445"/>
    <cellStyle name="Output 2 7 4 2 5 6" xfId="43446"/>
    <cellStyle name="Output 2 7 4 2 5 7" xfId="43447"/>
    <cellStyle name="Output 2 7 4 2 5 8" xfId="43448"/>
    <cellStyle name="Output 2 7 4 2 6" xfId="43449"/>
    <cellStyle name="Output 2 7 4 2 6 2" xfId="43450"/>
    <cellStyle name="Output 2 7 4 2 6 3" xfId="43451"/>
    <cellStyle name="Output 2 7 4 2 6 4" xfId="43452"/>
    <cellStyle name="Output 2 7 4 2 6 5" xfId="43453"/>
    <cellStyle name="Output 2 7 4 2 6 6" xfId="43454"/>
    <cellStyle name="Output 2 7 4 2 6 7" xfId="43455"/>
    <cellStyle name="Output 2 7 4 2 7" xfId="43456"/>
    <cellStyle name="Output 2 7 4 2 7 2" xfId="43457"/>
    <cellStyle name="Output 2 7 4 2 7 3" xfId="43458"/>
    <cellStyle name="Output 2 7 4 2 7 4" xfId="43459"/>
    <cellStyle name="Output 2 7 4 2 7 5" xfId="43460"/>
    <cellStyle name="Output 2 7 4 2 8" xfId="43461"/>
    <cellStyle name="Output 2 7 4 2 8 2" xfId="43462"/>
    <cellStyle name="Output 2 7 4 2 8 3" xfId="43463"/>
    <cellStyle name="Output 2 7 4 2 8 4" xfId="43464"/>
    <cellStyle name="Output 2 7 4 2 8 5" xfId="43465"/>
    <cellStyle name="Output 2 7 4 2 9" xfId="43466"/>
    <cellStyle name="Output 2 7 4 2 9 2" xfId="43467"/>
    <cellStyle name="Output 2 7 4 2 9 3" xfId="43468"/>
    <cellStyle name="Output 2 7 4 2 9 4" xfId="43469"/>
    <cellStyle name="Output 2 7 4 2 9 5" xfId="43470"/>
    <cellStyle name="Output 2 7 4 3" xfId="43471"/>
    <cellStyle name="Output 2 7 4 3 10" xfId="43472"/>
    <cellStyle name="Output 2 7 4 3 2" xfId="43473"/>
    <cellStyle name="Output 2 7 4 3 2 2" xfId="43474"/>
    <cellStyle name="Output 2 7 4 3 2 2 2" xfId="43475"/>
    <cellStyle name="Output 2 7 4 3 2 2 3" xfId="43476"/>
    <cellStyle name="Output 2 7 4 3 2 2 4" xfId="43477"/>
    <cellStyle name="Output 2 7 4 3 2 2 5" xfId="43478"/>
    <cellStyle name="Output 2 7 4 3 2 2 6" xfId="43479"/>
    <cellStyle name="Output 2 7 4 3 2 2 7" xfId="43480"/>
    <cellStyle name="Output 2 7 4 3 2 3" xfId="43481"/>
    <cellStyle name="Output 2 7 4 3 2 4" xfId="43482"/>
    <cellStyle name="Output 2 7 4 3 3" xfId="43483"/>
    <cellStyle name="Output 2 7 4 3 3 2" xfId="43484"/>
    <cellStyle name="Output 2 7 4 3 3 2 2" xfId="43485"/>
    <cellStyle name="Output 2 7 4 3 3 2 3" xfId="43486"/>
    <cellStyle name="Output 2 7 4 3 3 2 4" xfId="43487"/>
    <cellStyle name="Output 2 7 4 3 3 2 5" xfId="43488"/>
    <cellStyle name="Output 2 7 4 3 3 2 6" xfId="43489"/>
    <cellStyle name="Output 2 7 4 3 3 2 7" xfId="43490"/>
    <cellStyle name="Output 2 7 4 3 3 3" xfId="43491"/>
    <cellStyle name="Output 2 7 4 3 3 4" xfId="43492"/>
    <cellStyle name="Output 2 7 4 3 4" xfId="43493"/>
    <cellStyle name="Output 2 7 4 3 4 2" xfId="43494"/>
    <cellStyle name="Output 2 7 4 3 4 2 2" xfId="43495"/>
    <cellStyle name="Output 2 7 4 3 4 2 3" xfId="43496"/>
    <cellStyle name="Output 2 7 4 3 4 2 4" xfId="43497"/>
    <cellStyle name="Output 2 7 4 3 4 2 5" xfId="43498"/>
    <cellStyle name="Output 2 7 4 3 4 2 6" xfId="43499"/>
    <cellStyle name="Output 2 7 4 3 4 2 7" xfId="43500"/>
    <cellStyle name="Output 2 7 4 3 4 3" xfId="43501"/>
    <cellStyle name="Output 2 7 4 3 4 4" xfId="43502"/>
    <cellStyle name="Output 2 7 4 3 5" xfId="43503"/>
    <cellStyle name="Output 2 7 4 3 5 2" xfId="43504"/>
    <cellStyle name="Output 2 7 4 3 5 3" xfId="43505"/>
    <cellStyle name="Output 2 7 4 3 5 4" xfId="43506"/>
    <cellStyle name="Output 2 7 4 3 5 5" xfId="43507"/>
    <cellStyle name="Output 2 7 4 3 5 6" xfId="43508"/>
    <cellStyle name="Output 2 7 4 3 5 7" xfId="43509"/>
    <cellStyle name="Output 2 7 4 3 5 8" xfId="43510"/>
    <cellStyle name="Output 2 7 4 3 6" xfId="43511"/>
    <cellStyle name="Output 2 7 4 3 6 2" xfId="43512"/>
    <cellStyle name="Output 2 7 4 3 6 3" xfId="43513"/>
    <cellStyle name="Output 2 7 4 3 6 4" xfId="43514"/>
    <cellStyle name="Output 2 7 4 3 6 5" xfId="43515"/>
    <cellStyle name="Output 2 7 4 3 6 6" xfId="43516"/>
    <cellStyle name="Output 2 7 4 3 6 7" xfId="43517"/>
    <cellStyle name="Output 2 7 4 3 7" xfId="43518"/>
    <cellStyle name="Output 2 7 4 3 8" xfId="43519"/>
    <cellStyle name="Output 2 7 4 3 9" xfId="43520"/>
    <cellStyle name="Output 2 7 4 4" xfId="43521"/>
    <cellStyle name="Output 2 7 4 4 2" xfId="43522"/>
    <cellStyle name="Output 2 7 4 4 2 2" xfId="43523"/>
    <cellStyle name="Output 2 7 4 4 2 3" xfId="43524"/>
    <cellStyle name="Output 2 7 4 4 2 4" xfId="43525"/>
    <cellStyle name="Output 2 7 4 4 2 5" xfId="43526"/>
    <cellStyle name="Output 2 7 4 4 2 6" xfId="43527"/>
    <cellStyle name="Output 2 7 4 4 2 7" xfId="43528"/>
    <cellStyle name="Output 2 7 4 4 3" xfId="43529"/>
    <cellStyle name="Output 2 7 4 4 4" xfId="43530"/>
    <cellStyle name="Output 2 7 4 4 5" xfId="43531"/>
    <cellStyle name="Output 2 7 4 5" xfId="43532"/>
    <cellStyle name="Output 2 7 4 5 2" xfId="43533"/>
    <cellStyle name="Output 2 7 4 5 2 2" xfId="43534"/>
    <cellStyle name="Output 2 7 4 5 2 3" xfId="43535"/>
    <cellStyle name="Output 2 7 4 5 2 4" xfId="43536"/>
    <cellStyle name="Output 2 7 4 5 2 5" xfId="43537"/>
    <cellStyle name="Output 2 7 4 5 2 6" xfId="43538"/>
    <cellStyle name="Output 2 7 4 5 2 7" xfId="43539"/>
    <cellStyle name="Output 2 7 4 5 3" xfId="43540"/>
    <cellStyle name="Output 2 7 4 5 4" xfId="43541"/>
    <cellStyle name="Output 2 7 4 5 5" xfId="43542"/>
    <cellStyle name="Output 2 7 4 6" xfId="43543"/>
    <cellStyle name="Output 2 7 4 6 2" xfId="43544"/>
    <cellStyle name="Output 2 7 4 6 2 2" xfId="43545"/>
    <cellStyle name="Output 2 7 4 6 2 3" xfId="43546"/>
    <cellStyle name="Output 2 7 4 6 2 4" xfId="43547"/>
    <cellStyle name="Output 2 7 4 6 2 5" xfId="43548"/>
    <cellStyle name="Output 2 7 4 6 2 6" xfId="43549"/>
    <cellStyle name="Output 2 7 4 6 2 7" xfId="43550"/>
    <cellStyle name="Output 2 7 4 6 3" xfId="43551"/>
    <cellStyle name="Output 2 7 4 6 4" xfId="43552"/>
    <cellStyle name="Output 2 7 4 6 5" xfId="43553"/>
    <cellStyle name="Output 2 7 4 7" xfId="43554"/>
    <cellStyle name="Output 2 7 4 7 2" xfId="43555"/>
    <cellStyle name="Output 2 7 4 7 2 2" xfId="43556"/>
    <cellStyle name="Output 2 7 4 7 2 3" xfId="43557"/>
    <cellStyle name="Output 2 7 4 7 2 4" xfId="43558"/>
    <cellStyle name="Output 2 7 4 7 2 5" xfId="43559"/>
    <cellStyle name="Output 2 7 4 7 2 6" xfId="43560"/>
    <cellStyle name="Output 2 7 4 7 2 7" xfId="43561"/>
    <cellStyle name="Output 2 7 4 7 3" xfId="43562"/>
    <cellStyle name="Output 2 7 4 7 4" xfId="43563"/>
    <cellStyle name="Output 2 7 4 7 5" xfId="43564"/>
    <cellStyle name="Output 2 7 4 8" xfId="43565"/>
    <cellStyle name="Output 2 7 4 8 2" xfId="43566"/>
    <cellStyle name="Output 2 7 4 8 3" xfId="43567"/>
    <cellStyle name="Output 2 7 4 8 4" xfId="43568"/>
    <cellStyle name="Output 2 7 4 8 5" xfId="43569"/>
    <cellStyle name="Output 2 7 4 8 6" xfId="43570"/>
    <cellStyle name="Output 2 7 4 8 7" xfId="43571"/>
    <cellStyle name="Output 2 7 4 8 8" xfId="43572"/>
    <cellStyle name="Output 2 7 4 9" xfId="43573"/>
    <cellStyle name="Output 2 7 4 9 2" xfId="43574"/>
    <cellStyle name="Output 2 7 4 9 3" xfId="43575"/>
    <cellStyle name="Output 2 7 4 9 4" xfId="43576"/>
    <cellStyle name="Output 2 7 4 9 5" xfId="43577"/>
    <cellStyle name="Output 2 7 4 9 6" xfId="43578"/>
    <cellStyle name="Output 2 7 4 9 7" xfId="43579"/>
    <cellStyle name="Output 2 7 5" xfId="43580"/>
    <cellStyle name="Output 2 7 5 10" xfId="43581"/>
    <cellStyle name="Output 2 7 5 10 2" xfId="43582"/>
    <cellStyle name="Output 2 7 5 10 3" xfId="43583"/>
    <cellStyle name="Output 2 7 5 10 4" xfId="43584"/>
    <cellStyle name="Output 2 7 5 10 5" xfId="43585"/>
    <cellStyle name="Output 2 7 5 11" xfId="43586"/>
    <cellStyle name="Output 2 7 5 11 2" xfId="43587"/>
    <cellStyle name="Output 2 7 5 11 3" xfId="43588"/>
    <cellStyle name="Output 2 7 5 11 4" xfId="43589"/>
    <cellStyle name="Output 2 7 5 11 5" xfId="43590"/>
    <cellStyle name="Output 2 7 5 12" xfId="43591"/>
    <cellStyle name="Output 2 7 5 12 2" xfId="43592"/>
    <cellStyle name="Output 2 7 5 12 3" xfId="43593"/>
    <cellStyle name="Output 2 7 5 12 4" xfId="43594"/>
    <cellStyle name="Output 2 7 5 12 5" xfId="43595"/>
    <cellStyle name="Output 2 7 5 13" xfId="43596"/>
    <cellStyle name="Output 2 7 5 13 2" xfId="43597"/>
    <cellStyle name="Output 2 7 5 13 3" xfId="43598"/>
    <cellStyle name="Output 2 7 5 13 4" xfId="43599"/>
    <cellStyle name="Output 2 7 5 13 5" xfId="43600"/>
    <cellStyle name="Output 2 7 5 14" xfId="43601"/>
    <cellStyle name="Output 2 7 5 14 2" xfId="43602"/>
    <cellStyle name="Output 2 7 5 14 3" xfId="43603"/>
    <cellStyle name="Output 2 7 5 14 4" xfId="43604"/>
    <cellStyle name="Output 2 7 5 14 5" xfId="43605"/>
    <cellStyle name="Output 2 7 5 15" xfId="43606"/>
    <cellStyle name="Output 2 7 5 15 2" xfId="43607"/>
    <cellStyle name="Output 2 7 5 15 3" xfId="43608"/>
    <cellStyle name="Output 2 7 5 15 4" xfId="43609"/>
    <cellStyle name="Output 2 7 5 15 5" xfId="43610"/>
    <cellStyle name="Output 2 7 5 16" xfId="43611"/>
    <cellStyle name="Output 2 7 5 16 2" xfId="43612"/>
    <cellStyle name="Output 2 7 5 16 3" xfId="43613"/>
    <cellStyle name="Output 2 7 5 16 4" xfId="43614"/>
    <cellStyle name="Output 2 7 5 16 5" xfId="43615"/>
    <cellStyle name="Output 2 7 5 17" xfId="43616"/>
    <cellStyle name="Output 2 7 5 17 2" xfId="43617"/>
    <cellStyle name="Output 2 7 5 17 3" xfId="43618"/>
    <cellStyle name="Output 2 7 5 17 4" xfId="43619"/>
    <cellStyle name="Output 2 7 5 17 5" xfId="43620"/>
    <cellStyle name="Output 2 7 5 18" xfId="43621"/>
    <cellStyle name="Output 2 7 5 18 2" xfId="43622"/>
    <cellStyle name="Output 2 7 5 18 3" xfId="43623"/>
    <cellStyle name="Output 2 7 5 18 4" xfId="43624"/>
    <cellStyle name="Output 2 7 5 18 5" xfId="43625"/>
    <cellStyle name="Output 2 7 5 19" xfId="43626"/>
    <cellStyle name="Output 2 7 5 2" xfId="43627"/>
    <cellStyle name="Output 2 7 5 2 10" xfId="43628"/>
    <cellStyle name="Output 2 7 5 2 10 2" xfId="43629"/>
    <cellStyle name="Output 2 7 5 2 10 3" xfId="43630"/>
    <cellStyle name="Output 2 7 5 2 10 4" xfId="43631"/>
    <cellStyle name="Output 2 7 5 2 10 5" xfId="43632"/>
    <cellStyle name="Output 2 7 5 2 11" xfId="43633"/>
    <cellStyle name="Output 2 7 5 2 11 2" xfId="43634"/>
    <cellStyle name="Output 2 7 5 2 11 3" xfId="43635"/>
    <cellStyle name="Output 2 7 5 2 11 4" xfId="43636"/>
    <cellStyle name="Output 2 7 5 2 11 5" xfId="43637"/>
    <cellStyle name="Output 2 7 5 2 12" xfId="43638"/>
    <cellStyle name="Output 2 7 5 2 12 2" xfId="43639"/>
    <cellStyle name="Output 2 7 5 2 12 3" xfId="43640"/>
    <cellStyle name="Output 2 7 5 2 12 4" xfId="43641"/>
    <cellStyle name="Output 2 7 5 2 12 5" xfId="43642"/>
    <cellStyle name="Output 2 7 5 2 13" xfId="43643"/>
    <cellStyle name="Output 2 7 5 2 13 2" xfId="43644"/>
    <cellStyle name="Output 2 7 5 2 13 3" xfId="43645"/>
    <cellStyle name="Output 2 7 5 2 13 4" xfId="43646"/>
    <cellStyle name="Output 2 7 5 2 13 5" xfId="43647"/>
    <cellStyle name="Output 2 7 5 2 14" xfId="43648"/>
    <cellStyle name="Output 2 7 5 2 14 2" xfId="43649"/>
    <cellStyle name="Output 2 7 5 2 14 3" xfId="43650"/>
    <cellStyle name="Output 2 7 5 2 14 4" xfId="43651"/>
    <cellStyle name="Output 2 7 5 2 14 5" xfId="43652"/>
    <cellStyle name="Output 2 7 5 2 15" xfId="43653"/>
    <cellStyle name="Output 2 7 5 2 15 2" xfId="43654"/>
    <cellStyle name="Output 2 7 5 2 15 3" xfId="43655"/>
    <cellStyle name="Output 2 7 5 2 15 4" xfId="43656"/>
    <cellStyle name="Output 2 7 5 2 15 5" xfId="43657"/>
    <cellStyle name="Output 2 7 5 2 16" xfId="43658"/>
    <cellStyle name="Output 2 7 5 2 16 2" xfId="43659"/>
    <cellStyle name="Output 2 7 5 2 16 3" xfId="43660"/>
    <cellStyle name="Output 2 7 5 2 16 4" xfId="43661"/>
    <cellStyle name="Output 2 7 5 2 16 5" xfId="43662"/>
    <cellStyle name="Output 2 7 5 2 17" xfId="43663"/>
    <cellStyle name="Output 2 7 5 2 17 2" xfId="43664"/>
    <cellStyle name="Output 2 7 5 2 17 3" xfId="43665"/>
    <cellStyle name="Output 2 7 5 2 17 4" xfId="43666"/>
    <cellStyle name="Output 2 7 5 2 17 5" xfId="43667"/>
    <cellStyle name="Output 2 7 5 2 18" xfId="43668"/>
    <cellStyle name="Output 2 7 5 2 18 2" xfId="43669"/>
    <cellStyle name="Output 2 7 5 2 18 3" xfId="43670"/>
    <cellStyle name="Output 2 7 5 2 18 4" xfId="43671"/>
    <cellStyle name="Output 2 7 5 2 18 5" xfId="43672"/>
    <cellStyle name="Output 2 7 5 2 19" xfId="43673"/>
    <cellStyle name="Output 2 7 5 2 2" xfId="43674"/>
    <cellStyle name="Output 2 7 5 2 2 2" xfId="43675"/>
    <cellStyle name="Output 2 7 5 2 2 2 2" xfId="43676"/>
    <cellStyle name="Output 2 7 5 2 2 2 3" xfId="43677"/>
    <cellStyle name="Output 2 7 5 2 2 2 4" xfId="43678"/>
    <cellStyle name="Output 2 7 5 2 2 2 5" xfId="43679"/>
    <cellStyle name="Output 2 7 5 2 2 2 6" xfId="43680"/>
    <cellStyle name="Output 2 7 5 2 2 2 7" xfId="43681"/>
    <cellStyle name="Output 2 7 5 2 2 3" xfId="43682"/>
    <cellStyle name="Output 2 7 5 2 2 4" xfId="43683"/>
    <cellStyle name="Output 2 7 5 2 2 5" xfId="43684"/>
    <cellStyle name="Output 2 7 5 2 3" xfId="43685"/>
    <cellStyle name="Output 2 7 5 2 3 2" xfId="43686"/>
    <cellStyle name="Output 2 7 5 2 3 2 2" xfId="43687"/>
    <cellStyle name="Output 2 7 5 2 3 2 3" xfId="43688"/>
    <cellStyle name="Output 2 7 5 2 3 2 4" xfId="43689"/>
    <cellStyle name="Output 2 7 5 2 3 2 5" xfId="43690"/>
    <cellStyle name="Output 2 7 5 2 3 2 6" xfId="43691"/>
    <cellStyle name="Output 2 7 5 2 3 2 7" xfId="43692"/>
    <cellStyle name="Output 2 7 5 2 3 3" xfId="43693"/>
    <cellStyle name="Output 2 7 5 2 3 4" xfId="43694"/>
    <cellStyle name="Output 2 7 5 2 3 5" xfId="43695"/>
    <cellStyle name="Output 2 7 5 2 4" xfId="43696"/>
    <cellStyle name="Output 2 7 5 2 4 2" xfId="43697"/>
    <cellStyle name="Output 2 7 5 2 4 2 2" xfId="43698"/>
    <cellStyle name="Output 2 7 5 2 4 2 3" xfId="43699"/>
    <cellStyle name="Output 2 7 5 2 4 2 4" xfId="43700"/>
    <cellStyle name="Output 2 7 5 2 4 2 5" xfId="43701"/>
    <cellStyle name="Output 2 7 5 2 4 2 6" xfId="43702"/>
    <cellStyle name="Output 2 7 5 2 4 2 7" xfId="43703"/>
    <cellStyle name="Output 2 7 5 2 4 3" xfId="43704"/>
    <cellStyle name="Output 2 7 5 2 4 4" xfId="43705"/>
    <cellStyle name="Output 2 7 5 2 4 5" xfId="43706"/>
    <cellStyle name="Output 2 7 5 2 5" xfId="43707"/>
    <cellStyle name="Output 2 7 5 2 5 2" xfId="43708"/>
    <cellStyle name="Output 2 7 5 2 5 3" xfId="43709"/>
    <cellStyle name="Output 2 7 5 2 5 4" xfId="43710"/>
    <cellStyle name="Output 2 7 5 2 5 5" xfId="43711"/>
    <cellStyle name="Output 2 7 5 2 5 6" xfId="43712"/>
    <cellStyle name="Output 2 7 5 2 5 7" xfId="43713"/>
    <cellStyle name="Output 2 7 5 2 5 8" xfId="43714"/>
    <cellStyle name="Output 2 7 5 2 6" xfId="43715"/>
    <cellStyle name="Output 2 7 5 2 6 2" xfId="43716"/>
    <cellStyle name="Output 2 7 5 2 6 3" xfId="43717"/>
    <cellStyle name="Output 2 7 5 2 6 4" xfId="43718"/>
    <cellStyle name="Output 2 7 5 2 6 5" xfId="43719"/>
    <cellStyle name="Output 2 7 5 2 6 6" xfId="43720"/>
    <cellStyle name="Output 2 7 5 2 6 7" xfId="43721"/>
    <cellStyle name="Output 2 7 5 2 7" xfId="43722"/>
    <cellStyle name="Output 2 7 5 2 7 2" xfId="43723"/>
    <cellStyle name="Output 2 7 5 2 7 3" xfId="43724"/>
    <cellStyle name="Output 2 7 5 2 7 4" xfId="43725"/>
    <cellStyle name="Output 2 7 5 2 7 5" xfId="43726"/>
    <cellStyle name="Output 2 7 5 2 8" xfId="43727"/>
    <cellStyle name="Output 2 7 5 2 8 2" xfId="43728"/>
    <cellStyle name="Output 2 7 5 2 8 3" xfId="43729"/>
    <cellStyle name="Output 2 7 5 2 8 4" xfId="43730"/>
    <cellStyle name="Output 2 7 5 2 8 5" xfId="43731"/>
    <cellStyle name="Output 2 7 5 2 9" xfId="43732"/>
    <cellStyle name="Output 2 7 5 2 9 2" xfId="43733"/>
    <cellStyle name="Output 2 7 5 2 9 3" xfId="43734"/>
    <cellStyle name="Output 2 7 5 2 9 4" xfId="43735"/>
    <cellStyle name="Output 2 7 5 2 9 5" xfId="43736"/>
    <cellStyle name="Output 2 7 5 3" xfId="43737"/>
    <cellStyle name="Output 2 7 5 3 10" xfId="43738"/>
    <cellStyle name="Output 2 7 5 3 2" xfId="43739"/>
    <cellStyle name="Output 2 7 5 3 2 2" xfId="43740"/>
    <cellStyle name="Output 2 7 5 3 2 2 2" xfId="43741"/>
    <cellStyle name="Output 2 7 5 3 2 2 3" xfId="43742"/>
    <cellStyle name="Output 2 7 5 3 2 2 4" xfId="43743"/>
    <cellStyle name="Output 2 7 5 3 2 2 5" xfId="43744"/>
    <cellStyle name="Output 2 7 5 3 2 2 6" xfId="43745"/>
    <cellStyle name="Output 2 7 5 3 2 2 7" xfId="43746"/>
    <cellStyle name="Output 2 7 5 3 2 3" xfId="43747"/>
    <cellStyle name="Output 2 7 5 3 2 4" xfId="43748"/>
    <cellStyle name="Output 2 7 5 3 3" xfId="43749"/>
    <cellStyle name="Output 2 7 5 3 3 2" xfId="43750"/>
    <cellStyle name="Output 2 7 5 3 3 2 2" xfId="43751"/>
    <cellStyle name="Output 2 7 5 3 3 2 3" xfId="43752"/>
    <cellStyle name="Output 2 7 5 3 3 2 4" xfId="43753"/>
    <cellStyle name="Output 2 7 5 3 3 2 5" xfId="43754"/>
    <cellStyle name="Output 2 7 5 3 3 2 6" xfId="43755"/>
    <cellStyle name="Output 2 7 5 3 3 2 7" xfId="43756"/>
    <cellStyle name="Output 2 7 5 3 3 3" xfId="43757"/>
    <cellStyle name="Output 2 7 5 3 3 4" xfId="43758"/>
    <cellStyle name="Output 2 7 5 3 4" xfId="43759"/>
    <cellStyle name="Output 2 7 5 3 4 2" xfId="43760"/>
    <cellStyle name="Output 2 7 5 3 4 2 2" xfId="43761"/>
    <cellStyle name="Output 2 7 5 3 4 2 3" xfId="43762"/>
    <cellStyle name="Output 2 7 5 3 4 2 4" xfId="43763"/>
    <cellStyle name="Output 2 7 5 3 4 2 5" xfId="43764"/>
    <cellStyle name="Output 2 7 5 3 4 2 6" xfId="43765"/>
    <cellStyle name="Output 2 7 5 3 4 2 7" xfId="43766"/>
    <cellStyle name="Output 2 7 5 3 4 3" xfId="43767"/>
    <cellStyle name="Output 2 7 5 3 4 4" xfId="43768"/>
    <cellStyle name="Output 2 7 5 3 5" xfId="43769"/>
    <cellStyle name="Output 2 7 5 3 5 2" xfId="43770"/>
    <cellStyle name="Output 2 7 5 3 5 3" xfId="43771"/>
    <cellStyle name="Output 2 7 5 3 5 4" xfId="43772"/>
    <cellStyle name="Output 2 7 5 3 5 5" xfId="43773"/>
    <cellStyle name="Output 2 7 5 3 5 6" xfId="43774"/>
    <cellStyle name="Output 2 7 5 3 5 7" xfId="43775"/>
    <cellStyle name="Output 2 7 5 3 5 8" xfId="43776"/>
    <cellStyle name="Output 2 7 5 3 6" xfId="43777"/>
    <cellStyle name="Output 2 7 5 3 6 2" xfId="43778"/>
    <cellStyle name="Output 2 7 5 3 6 3" xfId="43779"/>
    <cellStyle name="Output 2 7 5 3 6 4" xfId="43780"/>
    <cellStyle name="Output 2 7 5 3 6 5" xfId="43781"/>
    <cellStyle name="Output 2 7 5 3 6 6" xfId="43782"/>
    <cellStyle name="Output 2 7 5 3 6 7" xfId="43783"/>
    <cellStyle name="Output 2 7 5 3 7" xfId="43784"/>
    <cellStyle name="Output 2 7 5 3 8" xfId="43785"/>
    <cellStyle name="Output 2 7 5 3 9" xfId="43786"/>
    <cellStyle name="Output 2 7 5 4" xfId="43787"/>
    <cellStyle name="Output 2 7 5 4 2" xfId="43788"/>
    <cellStyle name="Output 2 7 5 4 2 2" xfId="43789"/>
    <cellStyle name="Output 2 7 5 4 2 3" xfId="43790"/>
    <cellStyle name="Output 2 7 5 4 2 4" xfId="43791"/>
    <cellStyle name="Output 2 7 5 4 2 5" xfId="43792"/>
    <cellStyle name="Output 2 7 5 4 2 6" xfId="43793"/>
    <cellStyle name="Output 2 7 5 4 2 7" xfId="43794"/>
    <cellStyle name="Output 2 7 5 4 3" xfId="43795"/>
    <cellStyle name="Output 2 7 5 4 4" xfId="43796"/>
    <cellStyle name="Output 2 7 5 4 5" xfId="43797"/>
    <cellStyle name="Output 2 7 5 5" xfId="43798"/>
    <cellStyle name="Output 2 7 5 5 2" xfId="43799"/>
    <cellStyle name="Output 2 7 5 5 2 2" xfId="43800"/>
    <cellStyle name="Output 2 7 5 5 2 3" xfId="43801"/>
    <cellStyle name="Output 2 7 5 5 2 4" xfId="43802"/>
    <cellStyle name="Output 2 7 5 5 2 5" xfId="43803"/>
    <cellStyle name="Output 2 7 5 5 2 6" xfId="43804"/>
    <cellStyle name="Output 2 7 5 5 2 7" xfId="43805"/>
    <cellStyle name="Output 2 7 5 5 3" xfId="43806"/>
    <cellStyle name="Output 2 7 5 5 4" xfId="43807"/>
    <cellStyle name="Output 2 7 5 5 5" xfId="43808"/>
    <cellStyle name="Output 2 7 5 6" xfId="43809"/>
    <cellStyle name="Output 2 7 5 6 2" xfId="43810"/>
    <cellStyle name="Output 2 7 5 6 2 2" xfId="43811"/>
    <cellStyle name="Output 2 7 5 6 2 3" xfId="43812"/>
    <cellStyle name="Output 2 7 5 6 2 4" xfId="43813"/>
    <cellStyle name="Output 2 7 5 6 2 5" xfId="43814"/>
    <cellStyle name="Output 2 7 5 6 2 6" xfId="43815"/>
    <cellStyle name="Output 2 7 5 6 2 7" xfId="43816"/>
    <cellStyle name="Output 2 7 5 6 3" xfId="43817"/>
    <cellStyle name="Output 2 7 5 6 4" xfId="43818"/>
    <cellStyle name="Output 2 7 5 6 5" xfId="43819"/>
    <cellStyle name="Output 2 7 5 7" xfId="43820"/>
    <cellStyle name="Output 2 7 5 7 2" xfId="43821"/>
    <cellStyle name="Output 2 7 5 7 2 2" xfId="43822"/>
    <cellStyle name="Output 2 7 5 7 2 3" xfId="43823"/>
    <cellStyle name="Output 2 7 5 7 2 4" xfId="43824"/>
    <cellStyle name="Output 2 7 5 7 2 5" xfId="43825"/>
    <cellStyle name="Output 2 7 5 7 2 6" xfId="43826"/>
    <cellStyle name="Output 2 7 5 7 2 7" xfId="43827"/>
    <cellStyle name="Output 2 7 5 7 3" xfId="43828"/>
    <cellStyle name="Output 2 7 5 7 4" xfId="43829"/>
    <cellStyle name="Output 2 7 5 7 5" xfId="43830"/>
    <cellStyle name="Output 2 7 5 8" xfId="43831"/>
    <cellStyle name="Output 2 7 5 8 2" xfId="43832"/>
    <cellStyle name="Output 2 7 5 8 3" xfId="43833"/>
    <cellStyle name="Output 2 7 5 8 4" xfId="43834"/>
    <cellStyle name="Output 2 7 5 8 5" xfId="43835"/>
    <cellStyle name="Output 2 7 5 8 6" xfId="43836"/>
    <cellStyle name="Output 2 7 5 8 7" xfId="43837"/>
    <cellStyle name="Output 2 7 5 8 8" xfId="43838"/>
    <cellStyle name="Output 2 7 5 9" xfId="43839"/>
    <cellStyle name="Output 2 7 5 9 2" xfId="43840"/>
    <cellStyle name="Output 2 7 5 9 3" xfId="43841"/>
    <cellStyle name="Output 2 7 5 9 4" xfId="43842"/>
    <cellStyle name="Output 2 7 5 9 5" xfId="43843"/>
    <cellStyle name="Output 2 7 5 9 6" xfId="43844"/>
    <cellStyle name="Output 2 7 5 9 7" xfId="43845"/>
    <cellStyle name="Output 2 7 6" xfId="43846"/>
    <cellStyle name="Output 2 7 6 10" xfId="43847"/>
    <cellStyle name="Output 2 7 6 10 2" xfId="43848"/>
    <cellStyle name="Output 2 7 6 10 3" xfId="43849"/>
    <cellStyle name="Output 2 7 6 10 4" xfId="43850"/>
    <cellStyle name="Output 2 7 6 10 5" xfId="43851"/>
    <cellStyle name="Output 2 7 6 11" xfId="43852"/>
    <cellStyle name="Output 2 7 6 11 2" xfId="43853"/>
    <cellStyle name="Output 2 7 6 11 3" xfId="43854"/>
    <cellStyle name="Output 2 7 6 11 4" xfId="43855"/>
    <cellStyle name="Output 2 7 6 11 5" xfId="43856"/>
    <cellStyle name="Output 2 7 6 12" xfId="43857"/>
    <cellStyle name="Output 2 7 6 12 2" xfId="43858"/>
    <cellStyle name="Output 2 7 6 12 3" xfId="43859"/>
    <cellStyle name="Output 2 7 6 12 4" xfId="43860"/>
    <cellStyle name="Output 2 7 6 12 5" xfId="43861"/>
    <cellStyle name="Output 2 7 6 13" xfId="43862"/>
    <cellStyle name="Output 2 7 6 13 2" xfId="43863"/>
    <cellStyle name="Output 2 7 6 13 3" xfId="43864"/>
    <cellStyle name="Output 2 7 6 13 4" xfId="43865"/>
    <cellStyle name="Output 2 7 6 13 5" xfId="43866"/>
    <cellStyle name="Output 2 7 6 14" xfId="43867"/>
    <cellStyle name="Output 2 7 6 14 2" xfId="43868"/>
    <cellStyle name="Output 2 7 6 14 3" xfId="43869"/>
    <cellStyle name="Output 2 7 6 14 4" xfId="43870"/>
    <cellStyle name="Output 2 7 6 14 5" xfId="43871"/>
    <cellStyle name="Output 2 7 6 15" xfId="43872"/>
    <cellStyle name="Output 2 7 6 15 2" xfId="43873"/>
    <cellStyle name="Output 2 7 6 15 3" xfId="43874"/>
    <cellStyle name="Output 2 7 6 15 4" xfId="43875"/>
    <cellStyle name="Output 2 7 6 15 5" xfId="43876"/>
    <cellStyle name="Output 2 7 6 16" xfId="43877"/>
    <cellStyle name="Output 2 7 6 16 2" xfId="43878"/>
    <cellStyle name="Output 2 7 6 16 3" xfId="43879"/>
    <cellStyle name="Output 2 7 6 16 4" xfId="43880"/>
    <cellStyle name="Output 2 7 6 16 5" xfId="43881"/>
    <cellStyle name="Output 2 7 6 17" xfId="43882"/>
    <cellStyle name="Output 2 7 6 17 2" xfId="43883"/>
    <cellStyle name="Output 2 7 6 17 3" xfId="43884"/>
    <cellStyle name="Output 2 7 6 17 4" xfId="43885"/>
    <cellStyle name="Output 2 7 6 17 5" xfId="43886"/>
    <cellStyle name="Output 2 7 6 18" xfId="43887"/>
    <cellStyle name="Output 2 7 6 18 2" xfId="43888"/>
    <cellStyle name="Output 2 7 6 18 3" xfId="43889"/>
    <cellStyle name="Output 2 7 6 18 4" xfId="43890"/>
    <cellStyle name="Output 2 7 6 18 5" xfId="43891"/>
    <cellStyle name="Output 2 7 6 19" xfId="43892"/>
    <cellStyle name="Output 2 7 6 2" xfId="43893"/>
    <cellStyle name="Output 2 7 6 2 2" xfId="43894"/>
    <cellStyle name="Output 2 7 6 2 2 2" xfId="43895"/>
    <cellStyle name="Output 2 7 6 2 2 3" xfId="43896"/>
    <cellStyle name="Output 2 7 6 2 2 4" xfId="43897"/>
    <cellStyle name="Output 2 7 6 2 2 5" xfId="43898"/>
    <cellStyle name="Output 2 7 6 2 2 6" xfId="43899"/>
    <cellStyle name="Output 2 7 6 2 2 7" xfId="43900"/>
    <cellStyle name="Output 2 7 6 2 3" xfId="43901"/>
    <cellStyle name="Output 2 7 6 2 4" xfId="43902"/>
    <cellStyle name="Output 2 7 6 2 5" xfId="43903"/>
    <cellStyle name="Output 2 7 6 3" xfId="43904"/>
    <cellStyle name="Output 2 7 6 3 2" xfId="43905"/>
    <cellStyle name="Output 2 7 6 3 2 2" xfId="43906"/>
    <cellStyle name="Output 2 7 6 3 2 3" xfId="43907"/>
    <cellStyle name="Output 2 7 6 3 2 4" xfId="43908"/>
    <cellStyle name="Output 2 7 6 3 2 5" xfId="43909"/>
    <cellStyle name="Output 2 7 6 3 2 6" xfId="43910"/>
    <cellStyle name="Output 2 7 6 3 2 7" xfId="43911"/>
    <cellStyle name="Output 2 7 6 3 3" xfId="43912"/>
    <cellStyle name="Output 2 7 6 3 4" xfId="43913"/>
    <cellStyle name="Output 2 7 6 3 5" xfId="43914"/>
    <cellStyle name="Output 2 7 6 4" xfId="43915"/>
    <cellStyle name="Output 2 7 6 4 2" xfId="43916"/>
    <cellStyle name="Output 2 7 6 4 2 2" xfId="43917"/>
    <cellStyle name="Output 2 7 6 4 2 3" xfId="43918"/>
    <cellStyle name="Output 2 7 6 4 2 4" xfId="43919"/>
    <cellStyle name="Output 2 7 6 4 2 5" xfId="43920"/>
    <cellStyle name="Output 2 7 6 4 2 6" xfId="43921"/>
    <cellStyle name="Output 2 7 6 4 2 7" xfId="43922"/>
    <cellStyle name="Output 2 7 6 4 3" xfId="43923"/>
    <cellStyle name="Output 2 7 6 4 4" xfId="43924"/>
    <cellStyle name="Output 2 7 6 4 5" xfId="43925"/>
    <cellStyle name="Output 2 7 6 5" xfId="43926"/>
    <cellStyle name="Output 2 7 6 5 2" xfId="43927"/>
    <cellStyle name="Output 2 7 6 5 3" xfId="43928"/>
    <cellStyle name="Output 2 7 6 5 4" xfId="43929"/>
    <cellStyle name="Output 2 7 6 5 5" xfId="43930"/>
    <cellStyle name="Output 2 7 6 5 6" xfId="43931"/>
    <cellStyle name="Output 2 7 6 5 7" xfId="43932"/>
    <cellStyle name="Output 2 7 6 5 8" xfId="43933"/>
    <cellStyle name="Output 2 7 6 6" xfId="43934"/>
    <cellStyle name="Output 2 7 6 6 2" xfId="43935"/>
    <cellStyle name="Output 2 7 6 6 3" xfId="43936"/>
    <cellStyle name="Output 2 7 6 6 4" xfId="43937"/>
    <cellStyle name="Output 2 7 6 6 5" xfId="43938"/>
    <cellStyle name="Output 2 7 6 6 6" xfId="43939"/>
    <cellStyle name="Output 2 7 6 6 7" xfId="43940"/>
    <cellStyle name="Output 2 7 6 7" xfId="43941"/>
    <cellStyle name="Output 2 7 6 7 2" xfId="43942"/>
    <cellStyle name="Output 2 7 6 7 3" xfId="43943"/>
    <cellStyle name="Output 2 7 6 7 4" xfId="43944"/>
    <cellStyle name="Output 2 7 6 7 5" xfId="43945"/>
    <cellStyle name="Output 2 7 6 8" xfId="43946"/>
    <cellStyle name="Output 2 7 6 8 2" xfId="43947"/>
    <cellStyle name="Output 2 7 6 8 3" xfId="43948"/>
    <cellStyle name="Output 2 7 6 8 4" xfId="43949"/>
    <cellStyle name="Output 2 7 6 8 5" xfId="43950"/>
    <cellStyle name="Output 2 7 6 9" xfId="43951"/>
    <cellStyle name="Output 2 7 6 9 2" xfId="43952"/>
    <cellStyle name="Output 2 7 6 9 3" xfId="43953"/>
    <cellStyle name="Output 2 7 6 9 4" xfId="43954"/>
    <cellStyle name="Output 2 7 6 9 5" xfId="43955"/>
    <cellStyle name="Output 2 7 7" xfId="43956"/>
    <cellStyle name="Output 2 7 7 10" xfId="43957"/>
    <cellStyle name="Output 2 7 7 2" xfId="43958"/>
    <cellStyle name="Output 2 7 7 2 2" xfId="43959"/>
    <cellStyle name="Output 2 7 7 2 2 2" xfId="43960"/>
    <cellStyle name="Output 2 7 7 2 2 3" xfId="43961"/>
    <cellStyle name="Output 2 7 7 2 2 4" xfId="43962"/>
    <cellStyle name="Output 2 7 7 2 2 5" xfId="43963"/>
    <cellStyle name="Output 2 7 7 2 2 6" xfId="43964"/>
    <cellStyle name="Output 2 7 7 2 2 7" xfId="43965"/>
    <cellStyle name="Output 2 7 7 2 3" xfId="43966"/>
    <cellStyle name="Output 2 7 7 2 4" xfId="43967"/>
    <cellStyle name="Output 2 7 7 3" xfId="43968"/>
    <cellStyle name="Output 2 7 7 3 2" xfId="43969"/>
    <cellStyle name="Output 2 7 7 3 2 2" xfId="43970"/>
    <cellStyle name="Output 2 7 7 3 2 3" xfId="43971"/>
    <cellStyle name="Output 2 7 7 3 2 4" xfId="43972"/>
    <cellStyle name="Output 2 7 7 3 2 5" xfId="43973"/>
    <cellStyle name="Output 2 7 7 3 2 6" xfId="43974"/>
    <cellStyle name="Output 2 7 7 3 2 7" xfId="43975"/>
    <cellStyle name="Output 2 7 7 3 3" xfId="43976"/>
    <cellStyle name="Output 2 7 7 3 4" xfId="43977"/>
    <cellStyle name="Output 2 7 7 4" xfId="43978"/>
    <cellStyle name="Output 2 7 7 4 2" xfId="43979"/>
    <cellStyle name="Output 2 7 7 4 2 2" xfId="43980"/>
    <cellStyle name="Output 2 7 7 4 2 3" xfId="43981"/>
    <cellStyle name="Output 2 7 7 4 2 4" xfId="43982"/>
    <cellStyle name="Output 2 7 7 4 2 5" xfId="43983"/>
    <cellStyle name="Output 2 7 7 4 2 6" xfId="43984"/>
    <cellStyle name="Output 2 7 7 4 2 7" xfId="43985"/>
    <cellStyle name="Output 2 7 7 4 3" xfId="43986"/>
    <cellStyle name="Output 2 7 7 4 4" xfId="43987"/>
    <cellStyle name="Output 2 7 7 5" xfId="43988"/>
    <cellStyle name="Output 2 7 7 5 2" xfId="43989"/>
    <cellStyle name="Output 2 7 7 5 3" xfId="43990"/>
    <cellStyle name="Output 2 7 7 5 4" xfId="43991"/>
    <cellStyle name="Output 2 7 7 5 5" xfId="43992"/>
    <cellStyle name="Output 2 7 7 5 6" xfId="43993"/>
    <cellStyle name="Output 2 7 7 5 7" xfId="43994"/>
    <cellStyle name="Output 2 7 7 5 8" xfId="43995"/>
    <cellStyle name="Output 2 7 7 6" xfId="43996"/>
    <cellStyle name="Output 2 7 7 6 2" xfId="43997"/>
    <cellStyle name="Output 2 7 7 6 3" xfId="43998"/>
    <cellStyle name="Output 2 7 7 6 4" xfId="43999"/>
    <cellStyle name="Output 2 7 7 6 5" xfId="44000"/>
    <cellStyle name="Output 2 7 7 6 6" xfId="44001"/>
    <cellStyle name="Output 2 7 7 6 7" xfId="44002"/>
    <cellStyle name="Output 2 7 7 7" xfId="44003"/>
    <cellStyle name="Output 2 7 7 8" xfId="44004"/>
    <cellStyle name="Output 2 7 7 9" xfId="44005"/>
    <cellStyle name="Output 2 7 8" xfId="44006"/>
    <cellStyle name="Output 2 7 8 2" xfId="44007"/>
    <cellStyle name="Output 2 7 8 2 2" xfId="44008"/>
    <cellStyle name="Output 2 7 8 2 3" xfId="44009"/>
    <cellStyle name="Output 2 7 8 2 4" xfId="44010"/>
    <cellStyle name="Output 2 7 8 2 5" xfId="44011"/>
    <cellStyle name="Output 2 7 8 2 6" xfId="44012"/>
    <cellStyle name="Output 2 7 8 2 7" xfId="44013"/>
    <cellStyle name="Output 2 7 8 3" xfId="44014"/>
    <cellStyle name="Output 2 7 8 4" xfId="44015"/>
    <cellStyle name="Output 2 7 8 5" xfId="44016"/>
    <cellStyle name="Output 2 7 9" xfId="44017"/>
    <cellStyle name="Output 2 7 9 2" xfId="44018"/>
    <cellStyle name="Output 2 7 9 2 2" xfId="44019"/>
    <cellStyle name="Output 2 7 9 2 3" xfId="44020"/>
    <cellStyle name="Output 2 7 9 2 4" xfId="44021"/>
    <cellStyle name="Output 2 7 9 2 5" xfId="44022"/>
    <cellStyle name="Output 2 7 9 2 6" xfId="44023"/>
    <cellStyle name="Output 2 7 9 2 7" xfId="44024"/>
    <cellStyle name="Output 2 7 9 3" xfId="44025"/>
    <cellStyle name="Output 2 7 9 4" xfId="44026"/>
    <cellStyle name="Output 2 7 9 5" xfId="44027"/>
    <cellStyle name="Output 2 8" xfId="44028"/>
    <cellStyle name="Output 2 8 10" xfId="44029"/>
    <cellStyle name="Output 2 8 10 2" xfId="44030"/>
    <cellStyle name="Output 2 8 10 3" xfId="44031"/>
    <cellStyle name="Output 2 8 10 4" xfId="44032"/>
    <cellStyle name="Output 2 8 10 5" xfId="44033"/>
    <cellStyle name="Output 2 8 10 6" xfId="44034"/>
    <cellStyle name="Output 2 8 10 7" xfId="44035"/>
    <cellStyle name="Output 2 8 10 8" xfId="44036"/>
    <cellStyle name="Output 2 8 11" xfId="44037"/>
    <cellStyle name="Output 2 8 11 2" xfId="44038"/>
    <cellStyle name="Output 2 8 11 3" xfId="44039"/>
    <cellStyle name="Output 2 8 11 4" xfId="44040"/>
    <cellStyle name="Output 2 8 11 5" xfId="44041"/>
    <cellStyle name="Output 2 8 11 6" xfId="44042"/>
    <cellStyle name="Output 2 8 11 7" xfId="44043"/>
    <cellStyle name="Output 2 8 12" xfId="44044"/>
    <cellStyle name="Output 2 8 12 2" xfId="44045"/>
    <cellStyle name="Output 2 8 12 3" xfId="44046"/>
    <cellStyle name="Output 2 8 12 4" xfId="44047"/>
    <cellStyle name="Output 2 8 12 5" xfId="44048"/>
    <cellStyle name="Output 2 8 13" xfId="44049"/>
    <cellStyle name="Output 2 8 13 2" xfId="44050"/>
    <cellStyle name="Output 2 8 13 3" xfId="44051"/>
    <cellStyle name="Output 2 8 13 4" xfId="44052"/>
    <cellStyle name="Output 2 8 13 5" xfId="44053"/>
    <cellStyle name="Output 2 8 14" xfId="44054"/>
    <cellStyle name="Output 2 8 14 2" xfId="44055"/>
    <cellStyle name="Output 2 8 14 3" xfId="44056"/>
    <cellStyle name="Output 2 8 14 4" xfId="44057"/>
    <cellStyle name="Output 2 8 14 5" xfId="44058"/>
    <cellStyle name="Output 2 8 15" xfId="44059"/>
    <cellStyle name="Output 2 8 15 2" xfId="44060"/>
    <cellStyle name="Output 2 8 15 3" xfId="44061"/>
    <cellStyle name="Output 2 8 15 4" xfId="44062"/>
    <cellStyle name="Output 2 8 15 5" xfId="44063"/>
    <cellStyle name="Output 2 8 16" xfId="44064"/>
    <cellStyle name="Output 2 8 16 2" xfId="44065"/>
    <cellStyle name="Output 2 8 16 3" xfId="44066"/>
    <cellStyle name="Output 2 8 16 4" xfId="44067"/>
    <cellStyle name="Output 2 8 16 5" xfId="44068"/>
    <cellStyle name="Output 2 8 17" xfId="44069"/>
    <cellStyle name="Output 2 8 17 2" xfId="44070"/>
    <cellStyle name="Output 2 8 17 3" xfId="44071"/>
    <cellStyle name="Output 2 8 17 4" xfId="44072"/>
    <cellStyle name="Output 2 8 17 5" xfId="44073"/>
    <cellStyle name="Output 2 8 18" xfId="44074"/>
    <cellStyle name="Output 2 8 2" xfId="44075"/>
    <cellStyle name="Output 2 8 2 10" xfId="44076"/>
    <cellStyle name="Output 2 8 2 10 2" xfId="44077"/>
    <cellStyle name="Output 2 8 2 10 3" xfId="44078"/>
    <cellStyle name="Output 2 8 2 10 4" xfId="44079"/>
    <cellStyle name="Output 2 8 2 10 5" xfId="44080"/>
    <cellStyle name="Output 2 8 2 11" xfId="44081"/>
    <cellStyle name="Output 2 8 2 11 2" xfId="44082"/>
    <cellStyle name="Output 2 8 2 11 3" xfId="44083"/>
    <cellStyle name="Output 2 8 2 11 4" xfId="44084"/>
    <cellStyle name="Output 2 8 2 11 5" xfId="44085"/>
    <cellStyle name="Output 2 8 2 12" xfId="44086"/>
    <cellStyle name="Output 2 8 2 12 2" xfId="44087"/>
    <cellStyle name="Output 2 8 2 12 3" xfId="44088"/>
    <cellStyle name="Output 2 8 2 12 4" xfId="44089"/>
    <cellStyle name="Output 2 8 2 12 5" xfId="44090"/>
    <cellStyle name="Output 2 8 2 13" xfId="44091"/>
    <cellStyle name="Output 2 8 2 13 2" xfId="44092"/>
    <cellStyle name="Output 2 8 2 13 3" xfId="44093"/>
    <cellStyle name="Output 2 8 2 13 4" xfId="44094"/>
    <cellStyle name="Output 2 8 2 13 5" xfId="44095"/>
    <cellStyle name="Output 2 8 2 14" xfId="44096"/>
    <cellStyle name="Output 2 8 2 14 2" xfId="44097"/>
    <cellStyle name="Output 2 8 2 14 3" xfId="44098"/>
    <cellStyle name="Output 2 8 2 14 4" xfId="44099"/>
    <cellStyle name="Output 2 8 2 14 5" xfId="44100"/>
    <cellStyle name="Output 2 8 2 15" xfId="44101"/>
    <cellStyle name="Output 2 8 2 15 2" xfId="44102"/>
    <cellStyle name="Output 2 8 2 15 3" xfId="44103"/>
    <cellStyle name="Output 2 8 2 15 4" xfId="44104"/>
    <cellStyle name="Output 2 8 2 15 5" xfId="44105"/>
    <cellStyle name="Output 2 8 2 16" xfId="44106"/>
    <cellStyle name="Output 2 8 2 16 2" xfId="44107"/>
    <cellStyle name="Output 2 8 2 16 3" xfId="44108"/>
    <cellStyle name="Output 2 8 2 16 4" xfId="44109"/>
    <cellStyle name="Output 2 8 2 16 5" xfId="44110"/>
    <cellStyle name="Output 2 8 2 17" xfId="44111"/>
    <cellStyle name="Output 2 8 2 17 2" xfId="44112"/>
    <cellStyle name="Output 2 8 2 17 3" xfId="44113"/>
    <cellStyle name="Output 2 8 2 17 4" xfId="44114"/>
    <cellStyle name="Output 2 8 2 17 5" xfId="44115"/>
    <cellStyle name="Output 2 8 2 18" xfId="44116"/>
    <cellStyle name="Output 2 8 2 18 2" xfId="44117"/>
    <cellStyle name="Output 2 8 2 18 3" xfId="44118"/>
    <cellStyle name="Output 2 8 2 18 4" xfId="44119"/>
    <cellStyle name="Output 2 8 2 18 5" xfId="44120"/>
    <cellStyle name="Output 2 8 2 19" xfId="44121"/>
    <cellStyle name="Output 2 8 2 2" xfId="44122"/>
    <cellStyle name="Output 2 8 2 2 10" xfId="44123"/>
    <cellStyle name="Output 2 8 2 2 10 2" xfId="44124"/>
    <cellStyle name="Output 2 8 2 2 10 3" xfId="44125"/>
    <cellStyle name="Output 2 8 2 2 10 4" xfId="44126"/>
    <cellStyle name="Output 2 8 2 2 10 5" xfId="44127"/>
    <cellStyle name="Output 2 8 2 2 11" xfId="44128"/>
    <cellStyle name="Output 2 8 2 2 11 2" xfId="44129"/>
    <cellStyle name="Output 2 8 2 2 11 3" xfId="44130"/>
    <cellStyle name="Output 2 8 2 2 11 4" xfId="44131"/>
    <cellStyle name="Output 2 8 2 2 11 5" xfId="44132"/>
    <cellStyle name="Output 2 8 2 2 12" xfId="44133"/>
    <cellStyle name="Output 2 8 2 2 12 2" xfId="44134"/>
    <cellStyle name="Output 2 8 2 2 12 3" xfId="44135"/>
    <cellStyle name="Output 2 8 2 2 12 4" xfId="44136"/>
    <cellStyle name="Output 2 8 2 2 12 5" xfId="44137"/>
    <cellStyle name="Output 2 8 2 2 13" xfId="44138"/>
    <cellStyle name="Output 2 8 2 2 13 2" xfId="44139"/>
    <cellStyle name="Output 2 8 2 2 13 3" xfId="44140"/>
    <cellStyle name="Output 2 8 2 2 13 4" xfId="44141"/>
    <cellStyle name="Output 2 8 2 2 13 5" xfId="44142"/>
    <cellStyle name="Output 2 8 2 2 14" xfId="44143"/>
    <cellStyle name="Output 2 8 2 2 14 2" xfId="44144"/>
    <cellStyle name="Output 2 8 2 2 14 3" xfId="44145"/>
    <cellStyle name="Output 2 8 2 2 14 4" xfId="44146"/>
    <cellStyle name="Output 2 8 2 2 14 5" xfId="44147"/>
    <cellStyle name="Output 2 8 2 2 15" xfId="44148"/>
    <cellStyle name="Output 2 8 2 2 15 2" xfId="44149"/>
    <cellStyle name="Output 2 8 2 2 15 3" xfId="44150"/>
    <cellStyle name="Output 2 8 2 2 15 4" xfId="44151"/>
    <cellStyle name="Output 2 8 2 2 15 5" xfId="44152"/>
    <cellStyle name="Output 2 8 2 2 16" xfId="44153"/>
    <cellStyle name="Output 2 8 2 2 16 2" xfId="44154"/>
    <cellStyle name="Output 2 8 2 2 16 3" xfId="44155"/>
    <cellStyle name="Output 2 8 2 2 16 4" xfId="44156"/>
    <cellStyle name="Output 2 8 2 2 16 5" xfId="44157"/>
    <cellStyle name="Output 2 8 2 2 17" xfId="44158"/>
    <cellStyle name="Output 2 8 2 2 17 2" xfId="44159"/>
    <cellStyle name="Output 2 8 2 2 17 3" xfId="44160"/>
    <cellStyle name="Output 2 8 2 2 17 4" xfId="44161"/>
    <cellStyle name="Output 2 8 2 2 17 5" xfId="44162"/>
    <cellStyle name="Output 2 8 2 2 18" xfId="44163"/>
    <cellStyle name="Output 2 8 2 2 18 2" xfId="44164"/>
    <cellStyle name="Output 2 8 2 2 18 3" xfId="44165"/>
    <cellStyle name="Output 2 8 2 2 18 4" xfId="44166"/>
    <cellStyle name="Output 2 8 2 2 18 5" xfId="44167"/>
    <cellStyle name="Output 2 8 2 2 19" xfId="44168"/>
    <cellStyle name="Output 2 8 2 2 2" xfId="44169"/>
    <cellStyle name="Output 2 8 2 2 2 2" xfId="44170"/>
    <cellStyle name="Output 2 8 2 2 2 2 2" xfId="44171"/>
    <cellStyle name="Output 2 8 2 2 2 2 3" xfId="44172"/>
    <cellStyle name="Output 2 8 2 2 2 2 4" xfId="44173"/>
    <cellStyle name="Output 2 8 2 2 2 2 5" xfId="44174"/>
    <cellStyle name="Output 2 8 2 2 2 2 6" xfId="44175"/>
    <cellStyle name="Output 2 8 2 2 2 2 7" xfId="44176"/>
    <cellStyle name="Output 2 8 2 2 2 3" xfId="44177"/>
    <cellStyle name="Output 2 8 2 2 2 4" xfId="44178"/>
    <cellStyle name="Output 2 8 2 2 2 5" xfId="44179"/>
    <cellStyle name="Output 2 8 2 2 3" xfId="44180"/>
    <cellStyle name="Output 2 8 2 2 3 2" xfId="44181"/>
    <cellStyle name="Output 2 8 2 2 3 2 2" xfId="44182"/>
    <cellStyle name="Output 2 8 2 2 3 2 3" xfId="44183"/>
    <cellStyle name="Output 2 8 2 2 3 2 4" xfId="44184"/>
    <cellStyle name="Output 2 8 2 2 3 2 5" xfId="44185"/>
    <cellStyle name="Output 2 8 2 2 3 2 6" xfId="44186"/>
    <cellStyle name="Output 2 8 2 2 3 2 7" xfId="44187"/>
    <cellStyle name="Output 2 8 2 2 3 3" xfId="44188"/>
    <cellStyle name="Output 2 8 2 2 3 4" xfId="44189"/>
    <cellStyle name="Output 2 8 2 2 3 5" xfId="44190"/>
    <cellStyle name="Output 2 8 2 2 4" xfId="44191"/>
    <cellStyle name="Output 2 8 2 2 4 2" xfId="44192"/>
    <cellStyle name="Output 2 8 2 2 4 2 2" xfId="44193"/>
    <cellStyle name="Output 2 8 2 2 4 2 3" xfId="44194"/>
    <cellStyle name="Output 2 8 2 2 4 2 4" xfId="44195"/>
    <cellStyle name="Output 2 8 2 2 4 2 5" xfId="44196"/>
    <cellStyle name="Output 2 8 2 2 4 2 6" xfId="44197"/>
    <cellStyle name="Output 2 8 2 2 4 2 7" xfId="44198"/>
    <cellStyle name="Output 2 8 2 2 4 3" xfId="44199"/>
    <cellStyle name="Output 2 8 2 2 4 4" xfId="44200"/>
    <cellStyle name="Output 2 8 2 2 4 5" xfId="44201"/>
    <cellStyle name="Output 2 8 2 2 5" xfId="44202"/>
    <cellStyle name="Output 2 8 2 2 5 2" xfId="44203"/>
    <cellStyle name="Output 2 8 2 2 5 3" xfId="44204"/>
    <cellStyle name="Output 2 8 2 2 5 4" xfId="44205"/>
    <cellStyle name="Output 2 8 2 2 5 5" xfId="44206"/>
    <cellStyle name="Output 2 8 2 2 5 6" xfId="44207"/>
    <cellStyle name="Output 2 8 2 2 5 7" xfId="44208"/>
    <cellStyle name="Output 2 8 2 2 5 8" xfId="44209"/>
    <cellStyle name="Output 2 8 2 2 6" xfId="44210"/>
    <cellStyle name="Output 2 8 2 2 6 2" xfId="44211"/>
    <cellStyle name="Output 2 8 2 2 6 3" xfId="44212"/>
    <cellStyle name="Output 2 8 2 2 6 4" xfId="44213"/>
    <cellStyle name="Output 2 8 2 2 6 5" xfId="44214"/>
    <cellStyle name="Output 2 8 2 2 6 6" xfId="44215"/>
    <cellStyle name="Output 2 8 2 2 6 7" xfId="44216"/>
    <cellStyle name="Output 2 8 2 2 7" xfId="44217"/>
    <cellStyle name="Output 2 8 2 2 7 2" xfId="44218"/>
    <cellStyle name="Output 2 8 2 2 7 3" xfId="44219"/>
    <cellStyle name="Output 2 8 2 2 7 4" xfId="44220"/>
    <cellStyle name="Output 2 8 2 2 7 5" xfId="44221"/>
    <cellStyle name="Output 2 8 2 2 8" xfId="44222"/>
    <cellStyle name="Output 2 8 2 2 8 2" xfId="44223"/>
    <cellStyle name="Output 2 8 2 2 8 3" xfId="44224"/>
    <cellStyle name="Output 2 8 2 2 8 4" xfId="44225"/>
    <cellStyle name="Output 2 8 2 2 8 5" xfId="44226"/>
    <cellStyle name="Output 2 8 2 2 9" xfId="44227"/>
    <cellStyle name="Output 2 8 2 2 9 2" xfId="44228"/>
    <cellStyle name="Output 2 8 2 2 9 3" xfId="44229"/>
    <cellStyle name="Output 2 8 2 2 9 4" xfId="44230"/>
    <cellStyle name="Output 2 8 2 2 9 5" xfId="44231"/>
    <cellStyle name="Output 2 8 2 3" xfId="44232"/>
    <cellStyle name="Output 2 8 2 3 10" xfId="44233"/>
    <cellStyle name="Output 2 8 2 3 2" xfId="44234"/>
    <cellStyle name="Output 2 8 2 3 2 2" xfId="44235"/>
    <cellStyle name="Output 2 8 2 3 2 2 2" xfId="44236"/>
    <cellStyle name="Output 2 8 2 3 2 2 3" xfId="44237"/>
    <cellStyle name="Output 2 8 2 3 2 2 4" xfId="44238"/>
    <cellStyle name="Output 2 8 2 3 2 2 5" xfId="44239"/>
    <cellStyle name="Output 2 8 2 3 2 2 6" xfId="44240"/>
    <cellStyle name="Output 2 8 2 3 2 2 7" xfId="44241"/>
    <cellStyle name="Output 2 8 2 3 2 3" xfId="44242"/>
    <cellStyle name="Output 2 8 2 3 2 4" xfId="44243"/>
    <cellStyle name="Output 2 8 2 3 3" xfId="44244"/>
    <cellStyle name="Output 2 8 2 3 3 2" xfId="44245"/>
    <cellStyle name="Output 2 8 2 3 3 2 2" xfId="44246"/>
    <cellStyle name="Output 2 8 2 3 3 2 3" xfId="44247"/>
    <cellStyle name="Output 2 8 2 3 3 2 4" xfId="44248"/>
    <cellStyle name="Output 2 8 2 3 3 2 5" xfId="44249"/>
    <cellStyle name="Output 2 8 2 3 3 2 6" xfId="44250"/>
    <cellStyle name="Output 2 8 2 3 3 2 7" xfId="44251"/>
    <cellStyle name="Output 2 8 2 3 3 3" xfId="44252"/>
    <cellStyle name="Output 2 8 2 3 3 4" xfId="44253"/>
    <cellStyle name="Output 2 8 2 3 4" xfId="44254"/>
    <cellStyle name="Output 2 8 2 3 4 2" xfId="44255"/>
    <cellStyle name="Output 2 8 2 3 4 2 2" xfId="44256"/>
    <cellStyle name="Output 2 8 2 3 4 2 3" xfId="44257"/>
    <cellStyle name="Output 2 8 2 3 4 2 4" xfId="44258"/>
    <cellStyle name="Output 2 8 2 3 4 2 5" xfId="44259"/>
    <cellStyle name="Output 2 8 2 3 4 2 6" xfId="44260"/>
    <cellStyle name="Output 2 8 2 3 4 2 7" xfId="44261"/>
    <cellStyle name="Output 2 8 2 3 4 3" xfId="44262"/>
    <cellStyle name="Output 2 8 2 3 4 4" xfId="44263"/>
    <cellStyle name="Output 2 8 2 3 5" xfId="44264"/>
    <cellStyle name="Output 2 8 2 3 5 2" xfId="44265"/>
    <cellStyle name="Output 2 8 2 3 5 3" xfId="44266"/>
    <cellStyle name="Output 2 8 2 3 5 4" xfId="44267"/>
    <cellStyle name="Output 2 8 2 3 5 5" xfId="44268"/>
    <cellStyle name="Output 2 8 2 3 5 6" xfId="44269"/>
    <cellStyle name="Output 2 8 2 3 5 7" xfId="44270"/>
    <cellStyle name="Output 2 8 2 3 5 8" xfId="44271"/>
    <cellStyle name="Output 2 8 2 3 6" xfId="44272"/>
    <cellStyle name="Output 2 8 2 3 6 2" xfId="44273"/>
    <cellStyle name="Output 2 8 2 3 6 3" xfId="44274"/>
    <cellStyle name="Output 2 8 2 3 6 4" xfId="44275"/>
    <cellStyle name="Output 2 8 2 3 6 5" xfId="44276"/>
    <cellStyle name="Output 2 8 2 3 6 6" xfId="44277"/>
    <cellStyle name="Output 2 8 2 3 6 7" xfId="44278"/>
    <cellStyle name="Output 2 8 2 3 7" xfId="44279"/>
    <cellStyle name="Output 2 8 2 3 8" xfId="44280"/>
    <cellStyle name="Output 2 8 2 3 9" xfId="44281"/>
    <cellStyle name="Output 2 8 2 4" xfId="44282"/>
    <cellStyle name="Output 2 8 2 4 2" xfId="44283"/>
    <cellStyle name="Output 2 8 2 4 2 2" xfId="44284"/>
    <cellStyle name="Output 2 8 2 4 2 3" xfId="44285"/>
    <cellStyle name="Output 2 8 2 4 2 4" xfId="44286"/>
    <cellStyle name="Output 2 8 2 4 2 5" xfId="44287"/>
    <cellStyle name="Output 2 8 2 4 2 6" xfId="44288"/>
    <cellStyle name="Output 2 8 2 4 2 7" xfId="44289"/>
    <cellStyle name="Output 2 8 2 4 3" xfId="44290"/>
    <cellStyle name="Output 2 8 2 4 4" xfId="44291"/>
    <cellStyle name="Output 2 8 2 4 5" xfId="44292"/>
    <cellStyle name="Output 2 8 2 5" xfId="44293"/>
    <cellStyle name="Output 2 8 2 5 2" xfId="44294"/>
    <cellStyle name="Output 2 8 2 5 2 2" xfId="44295"/>
    <cellStyle name="Output 2 8 2 5 2 3" xfId="44296"/>
    <cellStyle name="Output 2 8 2 5 2 4" xfId="44297"/>
    <cellStyle name="Output 2 8 2 5 2 5" xfId="44298"/>
    <cellStyle name="Output 2 8 2 5 2 6" xfId="44299"/>
    <cellStyle name="Output 2 8 2 5 2 7" xfId="44300"/>
    <cellStyle name="Output 2 8 2 5 3" xfId="44301"/>
    <cellStyle name="Output 2 8 2 5 4" xfId="44302"/>
    <cellStyle name="Output 2 8 2 5 5" xfId="44303"/>
    <cellStyle name="Output 2 8 2 6" xfId="44304"/>
    <cellStyle name="Output 2 8 2 6 2" xfId="44305"/>
    <cellStyle name="Output 2 8 2 6 2 2" xfId="44306"/>
    <cellStyle name="Output 2 8 2 6 2 3" xfId="44307"/>
    <cellStyle name="Output 2 8 2 6 2 4" xfId="44308"/>
    <cellStyle name="Output 2 8 2 6 2 5" xfId="44309"/>
    <cellStyle name="Output 2 8 2 6 2 6" xfId="44310"/>
    <cellStyle name="Output 2 8 2 6 2 7" xfId="44311"/>
    <cellStyle name="Output 2 8 2 6 3" xfId="44312"/>
    <cellStyle name="Output 2 8 2 6 4" xfId="44313"/>
    <cellStyle name="Output 2 8 2 6 5" xfId="44314"/>
    <cellStyle name="Output 2 8 2 7" xfId="44315"/>
    <cellStyle name="Output 2 8 2 7 2" xfId="44316"/>
    <cellStyle name="Output 2 8 2 7 2 2" xfId="44317"/>
    <cellStyle name="Output 2 8 2 7 2 3" xfId="44318"/>
    <cellStyle name="Output 2 8 2 7 2 4" xfId="44319"/>
    <cellStyle name="Output 2 8 2 7 2 5" xfId="44320"/>
    <cellStyle name="Output 2 8 2 7 2 6" xfId="44321"/>
    <cellStyle name="Output 2 8 2 7 2 7" xfId="44322"/>
    <cellStyle name="Output 2 8 2 7 3" xfId="44323"/>
    <cellStyle name="Output 2 8 2 7 4" xfId="44324"/>
    <cellStyle name="Output 2 8 2 7 5" xfId="44325"/>
    <cellStyle name="Output 2 8 2 8" xfId="44326"/>
    <cellStyle name="Output 2 8 2 8 2" xfId="44327"/>
    <cellStyle name="Output 2 8 2 8 3" xfId="44328"/>
    <cellStyle name="Output 2 8 2 8 4" xfId="44329"/>
    <cellStyle name="Output 2 8 2 8 5" xfId="44330"/>
    <cellStyle name="Output 2 8 2 8 6" xfId="44331"/>
    <cellStyle name="Output 2 8 2 8 7" xfId="44332"/>
    <cellStyle name="Output 2 8 2 8 8" xfId="44333"/>
    <cellStyle name="Output 2 8 2 9" xfId="44334"/>
    <cellStyle name="Output 2 8 2 9 2" xfId="44335"/>
    <cellStyle name="Output 2 8 2 9 3" xfId="44336"/>
    <cellStyle name="Output 2 8 2 9 4" xfId="44337"/>
    <cellStyle name="Output 2 8 2 9 5" xfId="44338"/>
    <cellStyle name="Output 2 8 2 9 6" xfId="44339"/>
    <cellStyle name="Output 2 8 2 9 7" xfId="44340"/>
    <cellStyle name="Output 2 8 3" xfId="44341"/>
    <cellStyle name="Output 2 8 3 10" xfId="44342"/>
    <cellStyle name="Output 2 8 3 10 2" xfId="44343"/>
    <cellStyle name="Output 2 8 3 10 3" xfId="44344"/>
    <cellStyle name="Output 2 8 3 10 4" xfId="44345"/>
    <cellStyle name="Output 2 8 3 10 5" xfId="44346"/>
    <cellStyle name="Output 2 8 3 11" xfId="44347"/>
    <cellStyle name="Output 2 8 3 11 2" xfId="44348"/>
    <cellStyle name="Output 2 8 3 11 3" xfId="44349"/>
    <cellStyle name="Output 2 8 3 11 4" xfId="44350"/>
    <cellStyle name="Output 2 8 3 11 5" xfId="44351"/>
    <cellStyle name="Output 2 8 3 12" xfId="44352"/>
    <cellStyle name="Output 2 8 3 12 2" xfId="44353"/>
    <cellStyle name="Output 2 8 3 12 3" xfId="44354"/>
    <cellStyle name="Output 2 8 3 12 4" xfId="44355"/>
    <cellStyle name="Output 2 8 3 12 5" xfId="44356"/>
    <cellStyle name="Output 2 8 3 13" xfId="44357"/>
    <cellStyle name="Output 2 8 3 13 2" xfId="44358"/>
    <cellStyle name="Output 2 8 3 13 3" xfId="44359"/>
    <cellStyle name="Output 2 8 3 13 4" xfId="44360"/>
    <cellStyle name="Output 2 8 3 13 5" xfId="44361"/>
    <cellStyle name="Output 2 8 3 14" xfId="44362"/>
    <cellStyle name="Output 2 8 3 14 2" xfId="44363"/>
    <cellStyle name="Output 2 8 3 14 3" xfId="44364"/>
    <cellStyle name="Output 2 8 3 14 4" xfId="44365"/>
    <cellStyle name="Output 2 8 3 14 5" xfId="44366"/>
    <cellStyle name="Output 2 8 3 15" xfId="44367"/>
    <cellStyle name="Output 2 8 3 15 2" xfId="44368"/>
    <cellStyle name="Output 2 8 3 15 3" xfId="44369"/>
    <cellStyle name="Output 2 8 3 15 4" xfId="44370"/>
    <cellStyle name="Output 2 8 3 15 5" xfId="44371"/>
    <cellStyle name="Output 2 8 3 16" xfId="44372"/>
    <cellStyle name="Output 2 8 3 16 2" xfId="44373"/>
    <cellStyle name="Output 2 8 3 16 3" xfId="44374"/>
    <cellStyle name="Output 2 8 3 16 4" xfId="44375"/>
    <cellStyle name="Output 2 8 3 16 5" xfId="44376"/>
    <cellStyle name="Output 2 8 3 17" xfId="44377"/>
    <cellStyle name="Output 2 8 3 17 2" xfId="44378"/>
    <cellStyle name="Output 2 8 3 17 3" xfId="44379"/>
    <cellStyle name="Output 2 8 3 17 4" xfId="44380"/>
    <cellStyle name="Output 2 8 3 17 5" xfId="44381"/>
    <cellStyle name="Output 2 8 3 18" xfId="44382"/>
    <cellStyle name="Output 2 8 3 18 2" xfId="44383"/>
    <cellStyle name="Output 2 8 3 18 3" xfId="44384"/>
    <cellStyle name="Output 2 8 3 18 4" xfId="44385"/>
    <cellStyle name="Output 2 8 3 18 5" xfId="44386"/>
    <cellStyle name="Output 2 8 3 19" xfId="44387"/>
    <cellStyle name="Output 2 8 3 2" xfId="44388"/>
    <cellStyle name="Output 2 8 3 2 10" xfId="44389"/>
    <cellStyle name="Output 2 8 3 2 10 2" xfId="44390"/>
    <cellStyle name="Output 2 8 3 2 10 3" xfId="44391"/>
    <cellStyle name="Output 2 8 3 2 10 4" xfId="44392"/>
    <cellStyle name="Output 2 8 3 2 10 5" xfId="44393"/>
    <cellStyle name="Output 2 8 3 2 11" xfId="44394"/>
    <cellStyle name="Output 2 8 3 2 11 2" xfId="44395"/>
    <cellStyle name="Output 2 8 3 2 11 3" xfId="44396"/>
    <cellStyle name="Output 2 8 3 2 11 4" xfId="44397"/>
    <cellStyle name="Output 2 8 3 2 11 5" xfId="44398"/>
    <cellStyle name="Output 2 8 3 2 12" xfId="44399"/>
    <cellStyle name="Output 2 8 3 2 12 2" xfId="44400"/>
    <cellStyle name="Output 2 8 3 2 12 3" xfId="44401"/>
    <cellStyle name="Output 2 8 3 2 12 4" xfId="44402"/>
    <cellStyle name="Output 2 8 3 2 12 5" xfId="44403"/>
    <cellStyle name="Output 2 8 3 2 13" xfId="44404"/>
    <cellStyle name="Output 2 8 3 2 13 2" xfId="44405"/>
    <cellStyle name="Output 2 8 3 2 13 3" xfId="44406"/>
    <cellStyle name="Output 2 8 3 2 13 4" xfId="44407"/>
    <cellStyle name="Output 2 8 3 2 13 5" xfId="44408"/>
    <cellStyle name="Output 2 8 3 2 14" xfId="44409"/>
    <cellStyle name="Output 2 8 3 2 14 2" xfId="44410"/>
    <cellStyle name="Output 2 8 3 2 14 3" xfId="44411"/>
    <cellStyle name="Output 2 8 3 2 14 4" xfId="44412"/>
    <cellStyle name="Output 2 8 3 2 14 5" xfId="44413"/>
    <cellStyle name="Output 2 8 3 2 15" xfId="44414"/>
    <cellStyle name="Output 2 8 3 2 15 2" xfId="44415"/>
    <cellStyle name="Output 2 8 3 2 15 3" xfId="44416"/>
    <cellStyle name="Output 2 8 3 2 15 4" xfId="44417"/>
    <cellStyle name="Output 2 8 3 2 15 5" xfId="44418"/>
    <cellStyle name="Output 2 8 3 2 16" xfId="44419"/>
    <cellStyle name="Output 2 8 3 2 16 2" xfId="44420"/>
    <cellStyle name="Output 2 8 3 2 16 3" xfId="44421"/>
    <cellStyle name="Output 2 8 3 2 16 4" xfId="44422"/>
    <cellStyle name="Output 2 8 3 2 16 5" xfId="44423"/>
    <cellStyle name="Output 2 8 3 2 17" xfId="44424"/>
    <cellStyle name="Output 2 8 3 2 17 2" xfId="44425"/>
    <cellStyle name="Output 2 8 3 2 17 3" xfId="44426"/>
    <cellStyle name="Output 2 8 3 2 17 4" xfId="44427"/>
    <cellStyle name="Output 2 8 3 2 17 5" xfId="44428"/>
    <cellStyle name="Output 2 8 3 2 18" xfId="44429"/>
    <cellStyle name="Output 2 8 3 2 18 2" xfId="44430"/>
    <cellStyle name="Output 2 8 3 2 18 3" xfId="44431"/>
    <cellStyle name="Output 2 8 3 2 18 4" xfId="44432"/>
    <cellStyle name="Output 2 8 3 2 18 5" xfId="44433"/>
    <cellStyle name="Output 2 8 3 2 19" xfId="44434"/>
    <cellStyle name="Output 2 8 3 2 2" xfId="44435"/>
    <cellStyle name="Output 2 8 3 2 2 2" xfId="44436"/>
    <cellStyle name="Output 2 8 3 2 2 2 2" xfId="44437"/>
    <cellStyle name="Output 2 8 3 2 2 2 3" xfId="44438"/>
    <cellStyle name="Output 2 8 3 2 2 2 4" xfId="44439"/>
    <cellStyle name="Output 2 8 3 2 2 2 5" xfId="44440"/>
    <cellStyle name="Output 2 8 3 2 2 2 6" xfId="44441"/>
    <cellStyle name="Output 2 8 3 2 2 2 7" xfId="44442"/>
    <cellStyle name="Output 2 8 3 2 2 3" xfId="44443"/>
    <cellStyle name="Output 2 8 3 2 2 4" xfId="44444"/>
    <cellStyle name="Output 2 8 3 2 2 5" xfId="44445"/>
    <cellStyle name="Output 2 8 3 2 3" xfId="44446"/>
    <cellStyle name="Output 2 8 3 2 3 2" xfId="44447"/>
    <cellStyle name="Output 2 8 3 2 3 2 2" xfId="44448"/>
    <cellStyle name="Output 2 8 3 2 3 2 3" xfId="44449"/>
    <cellStyle name="Output 2 8 3 2 3 2 4" xfId="44450"/>
    <cellStyle name="Output 2 8 3 2 3 2 5" xfId="44451"/>
    <cellStyle name="Output 2 8 3 2 3 2 6" xfId="44452"/>
    <cellStyle name="Output 2 8 3 2 3 2 7" xfId="44453"/>
    <cellStyle name="Output 2 8 3 2 3 3" xfId="44454"/>
    <cellStyle name="Output 2 8 3 2 3 4" xfId="44455"/>
    <cellStyle name="Output 2 8 3 2 3 5" xfId="44456"/>
    <cellStyle name="Output 2 8 3 2 4" xfId="44457"/>
    <cellStyle name="Output 2 8 3 2 4 2" xfId="44458"/>
    <cellStyle name="Output 2 8 3 2 4 2 2" xfId="44459"/>
    <cellStyle name="Output 2 8 3 2 4 2 3" xfId="44460"/>
    <cellStyle name="Output 2 8 3 2 4 2 4" xfId="44461"/>
    <cellStyle name="Output 2 8 3 2 4 2 5" xfId="44462"/>
    <cellStyle name="Output 2 8 3 2 4 2 6" xfId="44463"/>
    <cellStyle name="Output 2 8 3 2 4 2 7" xfId="44464"/>
    <cellStyle name="Output 2 8 3 2 4 3" xfId="44465"/>
    <cellStyle name="Output 2 8 3 2 4 4" xfId="44466"/>
    <cellStyle name="Output 2 8 3 2 4 5" xfId="44467"/>
    <cellStyle name="Output 2 8 3 2 5" xfId="44468"/>
    <cellStyle name="Output 2 8 3 2 5 2" xfId="44469"/>
    <cellStyle name="Output 2 8 3 2 5 3" xfId="44470"/>
    <cellStyle name="Output 2 8 3 2 5 4" xfId="44471"/>
    <cellStyle name="Output 2 8 3 2 5 5" xfId="44472"/>
    <cellStyle name="Output 2 8 3 2 5 6" xfId="44473"/>
    <cellStyle name="Output 2 8 3 2 5 7" xfId="44474"/>
    <cellStyle name="Output 2 8 3 2 5 8" xfId="44475"/>
    <cellStyle name="Output 2 8 3 2 6" xfId="44476"/>
    <cellStyle name="Output 2 8 3 2 6 2" xfId="44477"/>
    <cellStyle name="Output 2 8 3 2 6 3" xfId="44478"/>
    <cellStyle name="Output 2 8 3 2 6 4" xfId="44479"/>
    <cellStyle name="Output 2 8 3 2 6 5" xfId="44480"/>
    <cellStyle name="Output 2 8 3 2 6 6" xfId="44481"/>
    <cellStyle name="Output 2 8 3 2 6 7" xfId="44482"/>
    <cellStyle name="Output 2 8 3 2 7" xfId="44483"/>
    <cellStyle name="Output 2 8 3 2 7 2" xfId="44484"/>
    <cellStyle name="Output 2 8 3 2 7 3" xfId="44485"/>
    <cellStyle name="Output 2 8 3 2 7 4" xfId="44486"/>
    <cellStyle name="Output 2 8 3 2 7 5" xfId="44487"/>
    <cellStyle name="Output 2 8 3 2 8" xfId="44488"/>
    <cellStyle name="Output 2 8 3 2 8 2" xfId="44489"/>
    <cellStyle name="Output 2 8 3 2 8 3" xfId="44490"/>
    <cellStyle name="Output 2 8 3 2 8 4" xfId="44491"/>
    <cellStyle name="Output 2 8 3 2 8 5" xfId="44492"/>
    <cellStyle name="Output 2 8 3 2 9" xfId="44493"/>
    <cellStyle name="Output 2 8 3 2 9 2" xfId="44494"/>
    <cellStyle name="Output 2 8 3 2 9 3" xfId="44495"/>
    <cellStyle name="Output 2 8 3 2 9 4" xfId="44496"/>
    <cellStyle name="Output 2 8 3 2 9 5" xfId="44497"/>
    <cellStyle name="Output 2 8 3 3" xfId="44498"/>
    <cellStyle name="Output 2 8 3 3 10" xfId="44499"/>
    <cellStyle name="Output 2 8 3 3 2" xfId="44500"/>
    <cellStyle name="Output 2 8 3 3 2 2" xfId="44501"/>
    <cellStyle name="Output 2 8 3 3 2 2 2" xfId="44502"/>
    <cellStyle name="Output 2 8 3 3 2 2 3" xfId="44503"/>
    <cellStyle name="Output 2 8 3 3 2 2 4" xfId="44504"/>
    <cellStyle name="Output 2 8 3 3 2 2 5" xfId="44505"/>
    <cellStyle name="Output 2 8 3 3 2 2 6" xfId="44506"/>
    <cellStyle name="Output 2 8 3 3 2 2 7" xfId="44507"/>
    <cellStyle name="Output 2 8 3 3 2 3" xfId="44508"/>
    <cellStyle name="Output 2 8 3 3 2 4" xfId="44509"/>
    <cellStyle name="Output 2 8 3 3 3" xfId="44510"/>
    <cellStyle name="Output 2 8 3 3 3 2" xfId="44511"/>
    <cellStyle name="Output 2 8 3 3 3 2 2" xfId="44512"/>
    <cellStyle name="Output 2 8 3 3 3 2 3" xfId="44513"/>
    <cellStyle name="Output 2 8 3 3 3 2 4" xfId="44514"/>
    <cellStyle name="Output 2 8 3 3 3 2 5" xfId="44515"/>
    <cellStyle name="Output 2 8 3 3 3 2 6" xfId="44516"/>
    <cellStyle name="Output 2 8 3 3 3 2 7" xfId="44517"/>
    <cellStyle name="Output 2 8 3 3 3 3" xfId="44518"/>
    <cellStyle name="Output 2 8 3 3 3 4" xfId="44519"/>
    <cellStyle name="Output 2 8 3 3 4" xfId="44520"/>
    <cellStyle name="Output 2 8 3 3 4 2" xfId="44521"/>
    <cellStyle name="Output 2 8 3 3 4 2 2" xfId="44522"/>
    <cellStyle name="Output 2 8 3 3 4 2 3" xfId="44523"/>
    <cellStyle name="Output 2 8 3 3 4 2 4" xfId="44524"/>
    <cellStyle name="Output 2 8 3 3 4 2 5" xfId="44525"/>
    <cellStyle name="Output 2 8 3 3 4 2 6" xfId="44526"/>
    <cellStyle name="Output 2 8 3 3 4 2 7" xfId="44527"/>
    <cellStyle name="Output 2 8 3 3 4 3" xfId="44528"/>
    <cellStyle name="Output 2 8 3 3 4 4" xfId="44529"/>
    <cellStyle name="Output 2 8 3 3 5" xfId="44530"/>
    <cellStyle name="Output 2 8 3 3 5 2" xfId="44531"/>
    <cellStyle name="Output 2 8 3 3 5 3" xfId="44532"/>
    <cellStyle name="Output 2 8 3 3 5 4" xfId="44533"/>
    <cellStyle name="Output 2 8 3 3 5 5" xfId="44534"/>
    <cellStyle name="Output 2 8 3 3 5 6" xfId="44535"/>
    <cellStyle name="Output 2 8 3 3 5 7" xfId="44536"/>
    <cellStyle name="Output 2 8 3 3 5 8" xfId="44537"/>
    <cellStyle name="Output 2 8 3 3 6" xfId="44538"/>
    <cellStyle name="Output 2 8 3 3 6 2" xfId="44539"/>
    <cellStyle name="Output 2 8 3 3 6 3" xfId="44540"/>
    <cellStyle name="Output 2 8 3 3 6 4" xfId="44541"/>
    <cellStyle name="Output 2 8 3 3 6 5" xfId="44542"/>
    <cellStyle name="Output 2 8 3 3 6 6" xfId="44543"/>
    <cellStyle name="Output 2 8 3 3 6 7" xfId="44544"/>
    <cellStyle name="Output 2 8 3 3 7" xfId="44545"/>
    <cellStyle name="Output 2 8 3 3 8" xfId="44546"/>
    <cellStyle name="Output 2 8 3 3 9" xfId="44547"/>
    <cellStyle name="Output 2 8 3 4" xfId="44548"/>
    <cellStyle name="Output 2 8 3 4 2" xfId="44549"/>
    <cellStyle name="Output 2 8 3 4 2 2" xfId="44550"/>
    <cellStyle name="Output 2 8 3 4 2 3" xfId="44551"/>
    <cellStyle name="Output 2 8 3 4 2 4" xfId="44552"/>
    <cellStyle name="Output 2 8 3 4 2 5" xfId="44553"/>
    <cellStyle name="Output 2 8 3 4 2 6" xfId="44554"/>
    <cellStyle name="Output 2 8 3 4 2 7" xfId="44555"/>
    <cellStyle name="Output 2 8 3 4 3" xfId="44556"/>
    <cellStyle name="Output 2 8 3 4 4" xfId="44557"/>
    <cellStyle name="Output 2 8 3 4 5" xfId="44558"/>
    <cellStyle name="Output 2 8 3 5" xfId="44559"/>
    <cellStyle name="Output 2 8 3 5 2" xfId="44560"/>
    <cellStyle name="Output 2 8 3 5 2 2" xfId="44561"/>
    <cellStyle name="Output 2 8 3 5 2 3" xfId="44562"/>
    <cellStyle name="Output 2 8 3 5 2 4" xfId="44563"/>
    <cellStyle name="Output 2 8 3 5 2 5" xfId="44564"/>
    <cellStyle name="Output 2 8 3 5 2 6" xfId="44565"/>
    <cellStyle name="Output 2 8 3 5 2 7" xfId="44566"/>
    <cellStyle name="Output 2 8 3 5 3" xfId="44567"/>
    <cellStyle name="Output 2 8 3 5 4" xfId="44568"/>
    <cellStyle name="Output 2 8 3 5 5" xfId="44569"/>
    <cellStyle name="Output 2 8 3 6" xfId="44570"/>
    <cellStyle name="Output 2 8 3 6 2" xfId="44571"/>
    <cellStyle name="Output 2 8 3 6 2 2" xfId="44572"/>
    <cellStyle name="Output 2 8 3 6 2 3" xfId="44573"/>
    <cellStyle name="Output 2 8 3 6 2 4" xfId="44574"/>
    <cellStyle name="Output 2 8 3 6 2 5" xfId="44575"/>
    <cellStyle name="Output 2 8 3 6 2 6" xfId="44576"/>
    <cellStyle name="Output 2 8 3 6 2 7" xfId="44577"/>
    <cellStyle name="Output 2 8 3 6 3" xfId="44578"/>
    <cellStyle name="Output 2 8 3 6 4" xfId="44579"/>
    <cellStyle name="Output 2 8 3 6 5" xfId="44580"/>
    <cellStyle name="Output 2 8 3 7" xfId="44581"/>
    <cellStyle name="Output 2 8 3 7 2" xfId="44582"/>
    <cellStyle name="Output 2 8 3 7 2 2" xfId="44583"/>
    <cellStyle name="Output 2 8 3 7 2 3" xfId="44584"/>
    <cellStyle name="Output 2 8 3 7 2 4" xfId="44585"/>
    <cellStyle name="Output 2 8 3 7 2 5" xfId="44586"/>
    <cellStyle name="Output 2 8 3 7 2 6" xfId="44587"/>
    <cellStyle name="Output 2 8 3 7 2 7" xfId="44588"/>
    <cellStyle name="Output 2 8 3 7 3" xfId="44589"/>
    <cellStyle name="Output 2 8 3 7 4" xfId="44590"/>
    <cellStyle name="Output 2 8 3 7 5" xfId="44591"/>
    <cellStyle name="Output 2 8 3 8" xfId="44592"/>
    <cellStyle name="Output 2 8 3 8 2" xfId="44593"/>
    <cellStyle name="Output 2 8 3 8 3" xfId="44594"/>
    <cellStyle name="Output 2 8 3 8 4" xfId="44595"/>
    <cellStyle name="Output 2 8 3 8 5" xfId="44596"/>
    <cellStyle name="Output 2 8 3 8 6" xfId="44597"/>
    <cellStyle name="Output 2 8 3 8 7" xfId="44598"/>
    <cellStyle name="Output 2 8 3 8 8" xfId="44599"/>
    <cellStyle name="Output 2 8 3 9" xfId="44600"/>
    <cellStyle name="Output 2 8 3 9 2" xfId="44601"/>
    <cellStyle name="Output 2 8 3 9 3" xfId="44602"/>
    <cellStyle name="Output 2 8 3 9 4" xfId="44603"/>
    <cellStyle name="Output 2 8 3 9 5" xfId="44604"/>
    <cellStyle name="Output 2 8 3 9 6" xfId="44605"/>
    <cellStyle name="Output 2 8 3 9 7" xfId="44606"/>
    <cellStyle name="Output 2 8 4" xfId="44607"/>
    <cellStyle name="Output 2 8 4 10" xfId="44608"/>
    <cellStyle name="Output 2 8 4 10 2" xfId="44609"/>
    <cellStyle name="Output 2 8 4 10 3" xfId="44610"/>
    <cellStyle name="Output 2 8 4 10 4" xfId="44611"/>
    <cellStyle name="Output 2 8 4 10 5" xfId="44612"/>
    <cellStyle name="Output 2 8 4 11" xfId="44613"/>
    <cellStyle name="Output 2 8 4 11 2" xfId="44614"/>
    <cellStyle name="Output 2 8 4 11 3" xfId="44615"/>
    <cellStyle name="Output 2 8 4 11 4" xfId="44616"/>
    <cellStyle name="Output 2 8 4 11 5" xfId="44617"/>
    <cellStyle name="Output 2 8 4 12" xfId="44618"/>
    <cellStyle name="Output 2 8 4 12 2" xfId="44619"/>
    <cellStyle name="Output 2 8 4 12 3" xfId="44620"/>
    <cellStyle name="Output 2 8 4 12 4" xfId="44621"/>
    <cellStyle name="Output 2 8 4 12 5" xfId="44622"/>
    <cellStyle name="Output 2 8 4 13" xfId="44623"/>
    <cellStyle name="Output 2 8 4 13 2" xfId="44624"/>
    <cellStyle name="Output 2 8 4 13 3" xfId="44625"/>
    <cellStyle name="Output 2 8 4 13 4" xfId="44626"/>
    <cellStyle name="Output 2 8 4 13 5" xfId="44627"/>
    <cellStyle name="Output 2 8 4 14" xfId="44628"/>
    <cellStyle name="Output 2 8 4 14 2" xfId="44629"/>
    <cellStyle name="Output 2 8 4 14 3" xfId="44630"/>
    <cellStyle name="Output 2 8 4 14 4" xfId="44631"/>
    <cellStyle name="Output 2 8 4 14 5" xfId="44632"/>
    <cellStyle name="Output 2 8 4 15" xfId="44633"/>
    <cellStyle name="Output 2 8 4 15 2" xfId="44634"/>
    <cellStyle name="Output 2 8 4 15 3" xfId="44635"/>
    <cellStyle name="Output 2 8 4 15 4" xfId="44636"/>
    <cellStyle name="Output 2 8 4 15 5" xfId="44637"/>
    <cellStyle name="Output 2 8 4 16" xfId="44638"/>
    <cellStyle name="Output 2 8 4 16 2" xfId="44639"/>
    <cellStyle name="Output 2 8 4 16 3" xfId="44640"/>
    <cellStyle name="Output 2 8 4 16 4" xfId="44641"/>
    <cellStyle name="Output 2 8 4 16 5" xfId="44642"/>
    <cellStyle name="Output 2 8 4 17" xfId="44643"/>
    <cellStyle name="Output 2 8 4 17 2" xfId="44644"/>
    <cellStyle name="Output 2 8 4 17 3" xfId="44645"/>
    <cellStyle name="Output 2 8 4 17 4" xfId="44646"/>
    <cellStyle name="Output 2 8 4 17 5" xfId="44647"/>
    <cellStyle name="Output 2 8 4 18" xfId="44648"/>
    <cellStyle name="Output 2 8 4 18 2" xfId="44649"/>
    <cellStyle name="Output 2 8 4 18 3" xfId="44650"/>
    <cellStyle name="Output 2 8 4 18 4" xfId="44651"/>
    <cellStyle name="Output 2 8 4 18 5" xfId="44652"/>
    <cellStyle name="Output 2 8 4 19" xfId="44653"/>
    <cellStyle name="Output 2 8 4 2" xfId="44654"/>
    <cellStyle name="Output 2 8 4 2 2" xfId="44655"/>
    <cellStyle name="Output 2 8 4 2 2 2" xfId="44656"/>
    <cellStyle name="Output 2 8 4 2 2 3" xfId="44657"/>
    <cellStyle name="Output 2 8 4 2 2 4" xfId="44658"/>
    <cellStyle name="Output 2 8 4 2 2 5" xfId="44659"/>
    <cellStyle name="Output 2 8 4 2 2 6" xfId="44660"/>
    <cellStyle name="Output 2 8 4 2 2 7" xfId="44661"/>
    <cellStyle name="Output 2 8 4 2 3" xfId="44662"/>
    <cellStyle name="Output 2 8 4 2 4" xfId="44663"/>
    <cellStyle name="Output 2 8 4 2 5" xfId="44664"/>
    <cellStyle name="Output 2 8 4 3" xfId="44665"/>
    <cellStyle name="Output 2 8 4 3 2" xfId="44666"/>
    <cellStyle name="Output 2 8 4 3 2 2" xfId="44667"/>
    <cellStyle name="Output 2 8 4 3 2 3" xfId="44668"/>
    <cellStyle name="Output 2 8 4 3 2 4" xfId="44669"/>
    <cellStyle name="Output 2 8 4 3 2 5" xfId="44670"/>
    <cellStyle name="Output 2 8 4 3 2 6" xfId="44671"/>
    <cellStyle name="Output 2 8 4 3 2 7" xfId="44672"/>
    <cellStyle name="Output 2 8 4 3 3" xfId="44673"/>
    <cellStyle name="Output 2 8 4 3 4" xfId="44674"/>
    <cellStyle name="Output 2 8 4 3 5" xfId="44675"/>
    <cellStyle name="Output 2 8 4 4" xfId="44676"/>
    <cellStyle name="Output 2 8 4 4 2" xfId="44677"/>
    <cellStyle name="Output 2 8 4 4 2 2" xfId="44678"/>
    <cellStyle name="Output 2 8 4 4 2 3" xfId="44679"/>
    <cellStyle name="Output 2 8 4 4 2 4" xfId="44680"/>
    <cellStyle name="Output 2 8 4 4 2 5" xfId="44681"/>
    <cellStyle name="Output 2 8 4 4 2 6" xfId="44682"/>
    <cellStyle name="Output 2 8 4 4 2 7" xfId="44683"/>
    <cellStyle name="Output 2 8 4 4 3" xfId="44684"/>
    <cellStyle name="Output 2 8 4 4 4" xfId="44685"/>
    <cellStyle name="Output 2 8 4 4 5" xfId="44686"/>
    <cellStyle name="Output 2 8 4 5" xfId="44687"/>
    <cellStyle name="Output 2 8 4 5 2" xfId="44688"/>
    <cellStyle name="Output 2 8 4 5 3" xfId="44689"/>
    <cellStyle name="Output 2 8 4 5 4" xfId="44690"/>
    <cellStyle name="Output 2 8 4 5 5" xfId="44691"/>
    <cellStyle name="Output 2 8 4 5 6" xfId="44692"/>
    <cellStyle name="Output 2 8 4 5 7" xfId="44693"/>
    <cellStyle name="Output 2 8 4 5 8" xfId="44694"/>
    <cellStyle name="Output 2 8 4 6" xfId="44695"/>
    <cellStyle name="Output 2 8 4 6 2" xfId="44696"/>
    <cellStyle name="Output 2 8 4 6 3" xfId="44697"/>
    <cellStyle name="Output 2 8 4 6 4" xfId="44698"/>
    <cellStyle name="Output 2 8 4 6 5" xfId="44699"/>
    <cellStyle name="Output 2 8 4 6 6" xfId="44700"/>
    <cellStyle name="Output 2 8 4 6 7" xfId="44701"/>
    <cellStyle name="Output 2 8 4 7" xfId="44702"/>
    <cellStyle name="Output 2 8 4 7 2" xfId="44703"/>
    <cellStyle name="Output 2 8 4 7 3" xfId="44704"/>
    <cellStyle name="Output 2 8 4 7 4" xfId="44705"/>
    <cellStyle name="Output 2 8 4 7 5" xfId="44706"/>
    <cellStyle name="Output 2 8 4 8" xfId="44707"/>
    <cellStyle name="Output 2 8 4 8 2" xfId="44708"/>
    <cellStyle name="Output 2 8 4 8 3" xfId="44709"/>
    <cellStyle name="Output 2 8 4 8 4" xfId="44710"/>
    <cellStyle name="Output 2 8 4 8 5" xfId="44711"/>
    <cellStyle name="Output 2 8 4 9" xfId="44712"/>
    <cellStyle name="Output 2 8 4 9 2" xfId="44713"/>
    <cellStyle name="Output 2 8 4 9 3" xfId="44714"/>
    <cellStyle name="Output 2 8 4 9 4" xfId="44715"/>
    <cellStyle name="Output 2 8 4 9 5" xfId="44716"/>
    <cellStyle name="Output 2 8 5" xfId="44717"/>
    <cellStyle name="Output 2 8 5 10" xfId="44718"/>
    <cellStyle name="Output 2 8 5 2" xfId="44719"/>
    <cellStyle name="Output 2 8 5 2 2" xfId="44720"/>
    <cellStyle name="Output 2 8 5 2 2 2" xfId="44721"/>
    <cellStyle name="Output 2 8 5 2 2 3" xfId="44722"/>
    <cellStyle name="Output 2 8 5 2 2 4" xfId="44723"/>
    <cellStyle name="Output 2 8 5 2 2 5" xfId="44724"/>
    <cellStyle name="Output 2 8 5 2 2 6" xfId="44725"/>
    <cellStyle name="Output 2 8 5 2 2 7" xfId="44726"/>
    <cellStyle name="Output 2 8 5 2 3" xfId="44727"/>
    <cellStyle name="Output 2 8 5 2 4" xfId="44728"/>
    <cellStyle name="Output 2 8 5 3" xfId="44729"/>
    <cellStyle name="Output 2 8 5 3 2" xfId="44730"/>
    <cellStyle name="Output 2 8 5 3 2 2" xfId="44731"/>
    <cellStyle name="Output 2 8 5 3 2 3" xfId="44732"/>
    <cellStyle name="Output 2 8 5 3 2 4" xfId="44733"/>
    <cellStyle name="Output 2 8 5 3 2 5" xfId="44734"/>
    <cellStyle name="Output 2 8 5 3 2 6" xfId="44735"/>
    <cellStyle name="Output 2 8 5 3 2 7" xfId="44736"/>
    <cellStyle name="Output 2 8 5 3 3" xfId="44737"/>
    <cellStyle name="Output 2 8 5 3 4" xfId="44738"/>
    <cellStyle name="Output 2 8 5 4" xfId="44739"/>
    <cellStyle name="Output 2 8 5 4 2" xfId="44740"/>
    <cellStyle name="Output 2 8 5 4 2 2" xfId="44741"/>
    <cellStyle name="Output 2 8 5 4 2 3" xfId="44742"/>
    <cellStyle name="Output 2 8 5 4 2 4" xfId="44743"/>
    <cellStyle name="Output 2 8 5 4 2 5" xfId="44744"/>
    <cellStyle name="Output 2 8 5 4 2 6" xfId="44745"/>
    <cellStyle name="Output 2 8 5 4 2 7" xfId="44746"/>
    <cellStyle name="Output 2 8 5 4 3" xfId="44747"/>
    <cellStyle name="Output 2 8 5 4 4" xfId="44748"/>
    <cellStyle name="Output 2 8 5 5" xfId="44749"/>
    <cellStyle name="Output 2 8 5 5 2" xfId="44750"/>
    <cellStyle name="Output 2 8 5 5 3" xfId="44751"/>
    <cellStyle name="Output 2 8 5 5 4" xfId="44752"/>
    <cellStyle name="Output 2 8 5 5 5" xfId="44753"/>
    <cellStyle name="Output 2 8 5 5 6" xfId="44754"/>
    <cellStyle name="Output 2 8 5 5 7" xfId="44755"/>
    <cellStyle name="Output 2 8 5 5 8" xfId="44756"/>
    <cellStyle name="Output 2 8 5 6" xfId="44757"/>
    <cellStyle name="Output 2 8 5 6 2" xfId="44758"/>
    <cellStyle name="Output 2 8 5 6 3" xfId="44759"/>
    <cellStyle name="Output 2 8 5 6 4" xfId="44760"/>
    <cellStyle name="Output 2 8 5 6 5" xfId="44761"/>
    <cellStyle name="Output 2 8 5 6 6" xfId="44762"/>
    <cellStyle name="Output 2 8 5 6 7" xfId="44763"/>
    <cellStyle name="Output 2 8 5 7" xfId="44764"/>
    <cellStyle name="Output 2 8 5 8" xfId="44765"/>
    <cellStyle name="Output 2 8 5 9" xfId="44766"/>
    <cellStyle name="Output 2 8 6" xfId="44767"/>
    <cellStyle name="Output 2 8 6 2" xfId="44768"/>
    <cellStyle name="Output 2 8 6 2 2" xfId="44769"/>
    <cellStyle name="Output 2 8 6 2 3" xfId="44770"/>
    <cellStyle name="Output 2 8 6 2 4" xfId="44771"/>
    <cellStyle name="Output 2 8 6 2 5" xfId="44772"/>
    <cellStyle name="Output 2 8 6 2 6" xfId="44773"/>
    <cellStyle name="Output 2 8 6 2 7" xfId="44774"/>
    <cellStyle name="Output 2 8 6 3" xfId="44775"/>
    <cellStyle name="Output 2 8 6 4" xfId="44776"/>
    <cellStyle name="Output 2 8 6 5" xfId="44777"/>
    <cellStyle name="Output 2 8 7" xfId="44778"/>
    <cellStyle name="Output 2 8 7 2" xfId="44779"/>
    <cellStyle name="Output 2 8 7 2 2" xfId="44780"/>
    <cellStyle name="Output 2 8 7 2 3" xfId="44781"/>
    <cellStyle name="Output 2 8 7 2 4" xfId="44782"/>
    <cellStyle name="Output 2 8 7 2 5" xfId="44783"/>
    <cellStyle name="Output 2 8 7 2 6" xfId="44784"/>
    <cellStyle name="Output 2 8 7 2 7" xfId="44785"/>
    <cellStyle name="Output 2 8 7 3" xfId="44786"/>
    <cellStyle name="Output 2 8 7 4" xfId="44787"/>
    <cellStyle name="Output 2 8 7 5" xfId="44788"/>
    <cellStyle name="Output 2 8 8" xfId="44789"/>
    <cellStyle name="Output 2 8 8 2" xfId="44790"/>
    <cellStyle name="Output 2 8 8 2 2" xfId="44791"/>
    <cellStyle name="Output 2 8 8 2 3" xfId="44792"/>
    <cellStyle name="Output 2 8 8 2 4" xfId="44793"/>
    <cellStyle name="Output 2 8 8 2 5" xfId="44794"/>
    <cellStyle name="Output 2 8 8 2 6" xfId="44795"/>
    <cellStyle name="Output 2 8 8 2 7" xfId="44796"/>
    <cellStyle name="Output 2 8 8 3" xfId="44797"/>
    <cellStyle name="Output 2 8 8 4" xfId="44798"/>
    <cellStyle name="Output 2 8 8 5" xfId="44799"/>
    <cellStyle name="Output 2 8 9" xfId="44800"/>
    <cellStyle name="Output 2 8 9 2" xfId="44801"/>
    <cellStyle name="Output 2 8 9 2 2" xfId="44802"/>
    <cellStyle name="Output 2 8 9 2 3" xfId="44803"/>
    <cellStyle name="Output 2 8 9 2 4" xfId="44804"/>
    <cellStyle name="Output 2 8 9 2 5" xfId="44805"/>
    <cellStyle name="Output 2 8 9 2 6" xfId="44806"/>
    <cellStyle name="Output 2 8 9 2 7" xfId="44807"/>
    <cellStyle name="Output 2 8 9 3" xfId="44808"/>
    <cellStyle name="Output 2 8 9 4" xfId="44809"/>
    <cellStyle name="Output 2 8 9 5" xfId="44810"/>
    <cellStyle name="Output 2 9" xfId="44811"/>
    <cellStyle name="Output 2 9 10" xfId="44812"/>
    <cellStyle name="Output 2 9 10 2" xfId="44813"/>
    <cellStyle name="Output 2 9 10 3" xfId="44814"/>
    <cellStyle name="Output 2 9 10 4" xfId="44815"/>
    <cellStyle name="Output 2 9 10 5" xfId="44816"/>
    <cellStyle name="Output 2 9 10 6" xfId="44817"/>
    <cellStyle name="Output 2 9 10 7" xfId="44818"/>
    <cellStyle name="Output 2 9 10 8" xfId="44819"/>
    <cellStyle name="Output 2 9 11" xfId="44820"/>
    <cellStyle name="Output 2 9 11 2" xfId="44821"/>
    <cellStyle name="Output 2 9 11 3" xfId="44822"/>
    <cellStyle name="Output 2 9 11 4" xfId="44823"/>
    <cellStyle name="Output 2 9 11 5" xfId="44824"/>
    <cellStyle name="Output 2 9 11 6" xfId="44825"/>
    <cellStyle name="Output 2 9 11 7" xfId="44826"/>
    <cellStyle name="Output 2 9 12" xfId="44827"/>
    <cellStyle name="Output 2 9 12 2" xfId="44828"/>
    <cellStyle name="Output 2 9 12 3" xfId="44829"/>
    <cellStyle name="Output 2 9 12 4" xfId="44830"/>
    <cellStyle name="Output 2 9 12 5" xfId="44831"/>
    <cellStyle name="Output 2 9 13" xfId="44832"/>
    <cellStyle name="Output 2 9 13 2" xfId="44833"/>
    <cellStyle name="Output 2 9 13 3" xfId="44834"/>
    <cellStyle name="Output 2 9 13 4" xfId="44835"/>
    <cellStyle name="Output 2 9 13 5" xfId="44836"/>
    <cellStyle name="Output 2 9 14" xfId="44837"/>
    <cellStyle name="Output 2 9 14 2" xfId="44838"/>
    <cellStyle name="Output 2 9 14 3" xfId="44839"/>
    <cellStyle name="Output 2 9 14 4" xfId="44840"/>
    <cellStyle name="Output 2 9 14 5" xfId="44841"/>
    <cellStyle name="Output 2 9 15" xfId="44842"/>
    <cellStyle name="Output 2 9 15 2" xfId="44843"/>
    <cellStyle name="Output 2 9 15 3" xfId="44844"/>
    <cellStyle name="Output 2 9 15 4" xfId="44845"/>
    <cellStyle name="Output 2 9 15 5" xfId="44846"/>
    <cellStyle name="Output 2 9 16" xfId="44847"/>
    <cellStyle name="Output 2 9 16 2" xfId="44848"/>
    <cellStyle name="Output 2 9 16 3" xfId="44849"/>
    <cellStyle name="Output 2 9 16 4" xfId="44850"/>
    <cellStyle name="Output 2 9 16 5" xfId="44851"/>
    <cellStyle name="Output 2 9 17" xfId="44852"/>
    <cellStyle name="Output 2 9 17 2" xfId="44853"/>
    <cellStyle name="Output 2 9 17 3" xfId="44854"/>
    <cellStyle name="Output 2 9 17 4" xfId="44855"/>
    <cellStyle name="Output 2 9 17 5" xfId="44856"/>
    <cellStyle name="Output 2 9 18" xfId="44857"/>
    <cellStyle name="Output 2 9 2" xfId="44858"/>
    <cellStyle name="Output 2 9 2 10" xfId="44859"/>
    <cellStyle name="Output 2 9 2 10 2" xfId="44860"/>
    <cellStyle name="Output 2 9 2 10 3" xfId="44861"/>
    <cellStyle name="Output 2 9 2 10 4" xfId="44862"/>
    <cellStyle name="Output 2 9 2 10 5" xfId="44863"/>
    <cellStyle name="Output 2 9 2 11" xfId="44864"/>
    <cellStyle name="Output 2 9 2 11 2" xfId="44865"/>
    <cellStyle name="Output 2 9 2 11 3" xfId="44866"/>
    <cellStyle name="Output 2 9 2 11 4" xfId="44867"/>
    <cellStyle name="Output 2 9 2 11 5" xfId="44868"/>
    <cellStyle name="Output 2 9 2 12" xfId="44869"/>
    <cellStyle name="Output 2 9 2 12 2" xfId="44870"/>
    <cellStyle name="Output 2 9 2 12 3" xfId="44871"/>
    <cellStyle name="Output 2 9 2 12 4" xfId="44872"/>
    <cellStyle name="Output 2 9 2 12 5" xfId="44873"/>
    <cellStyle name="Output 2 9 2 13" xfId="44874"/>
    <cellStyle name="Output 2 9 2 13 2" xfId="44875"/>
    <cellStyle name="Output 2 9 2 13 3" xfId="44876"/>
    <cellStyle name="Output 2 9 2 13 4" xfId="44877"/>
    <cellStyle name="Output 2 9 2 13 5" xfId="44878"/>
    <cellStyle name="Output 2 9 2 14" xfId="44879"/>
    <cellStyle name="Output 2 9 2 14 2" xfId="44880"/>
    <cellStyle name="Output 2 9 2 14 3" xfId="44881"/>
    <cellStyle name="Output 2 9 2 14 4" xfId="44882"/>
    <cellStyle name="Output 2 9 2 14 5" xfId="44883"/>
    <cellStyle name="Output 2 9 2 15" xfId="44884"/>
    <cellStyle name="Output 2 9 2 15 2" xfId="44885"/>
    <cellStyle name="Output 2 9 2 15 3" xfId="44886"/>
    <cellStyle name="Output 2 9 2 15 4" xfId="44887"/>
    <cellStyle name="Output 2 9 2 15 5" xfId="44888"/>
    <cellStyle name="Output 2 9 2 16" xfId="44889"/>
    <cellStyle name="Output 2 9 2 16 2" xfId="44890"/>
    <cellStyle name="Output 2 9 2 16 3" xfId="44891"/>
    <cellStyle name="Output 2 9 2 16 4" xfId="44892"/>
    <cellStyle name="Output 2 9 2 16 5" xfId="44893"/>
    <cellStyle name="Output 2 9 2 17" xfId="44894"/>
    <cellStyle name="Output 2 9 2 17 2" xfId="44895"/>
    <cellStyle name="Output 2 9 2 17 3" xfId="44896"/>
    <cellStyle name="Output 2 9 2 17 4" xfId="44897"/>
    <cellStyle name="Output 2 9 2 17 5" xfId="44898"/>
    <cellStyle name="Output 2 9 2 18" xfId="44899"/>
    <cellStyle name="Output 2 9 2 18 2" xfId="44900"/>
    <cellStyle name="Output 2 9 2 18 3" xfId="44901"/>
    <cellStyle name="Output 2 9 2 18 4" xfId="44902"/>
    <cellStyle name="Output 2 9 2 18 5" xfId="44903"/>
    <cellStyle name="Output 2 9 2 19" xfId="44904"/>
    <cellStyle name="Output 2 9 2 2" xfId="44905"/>
    <cellStyle name="Output 2 9 2 2 10" xfId="44906"/>
    <cellStyle name="Output 2 9 2 2 10 2" xfId="44907"/>
    <cellStyle name="Output 2 9 2 2 10 3" xfId="44908"/>
    <cellStyle name="Output 2 9 2 2 10 4" xfId="44909"/>
    <cellStyle name="Output 2 9 2 2 10 5" xfId="44910"/>
    <cellStyle name="Output 2 9 2 2 11" xfId="44911"/>
    <cellStyle name="Output 2 9 2 2 11 2" xfId="44912"/>
    <cellStyle name="Output 2 9 2 2 11 3" xfId="44913"/>
    <cellStyle name="Output 2 9 2 2 11 4" xfId="44914"/>
    <cellStyle name="Output 2 9 2 2 11 5" xfId="44915"/>
    <cellStyle name="Output 2 9 2 2 12" xfId="44916"/>
    <cellStyle name="Output 2 9 2 2 12 2" xfId="44917"/>
    <cellStyle name="Output 2 9 2 2 12 3" xfId="44918"/>
    <cellStyle name="Output 2 9 2 2 12 4" xfId="44919"/>
    <cellStyle name="Output 2 9 2 2 12 5" xfId="44920"/>
    <cellStyle name="Output 2 9 2 2 13" xfId="44921"/>
    <cellStyle name="Output 2 9 2 2 13 2" xfId="44922"/>
    <cellStyle name="Output 2 9 2 2 13 3" xfId="44923"/>
    <cellStyle name="Output 2 9 2 2 13 4" xfId="44924"/>
    <cellStyle name="Output 2 9 2 2 13 5" xfId="44925"/>
    <cellStyle name="Output 2 9 2 2 14" xfId="44926"/>
    <cellStyle name="Output 2 9 2 2 14 2" xfId="44927"/>
    <cellStyle name="Output 2 9 2 2 14 3" xfId="44928"/>
    <cellStyle name="Output 2 9 2 2 14 4" xfId="44929"/>
    <cellStyle name="Output 2 9 2 2 14 5" xfId="44930"/>
    <cellStyle name="Output 2 9 2 2 15" xfId="44931"/>
    <cellStyle name="Output 2 9 2 2 15 2" xfId="44932"/>
    <cellStyle name="Output 2 9 2 2 15 3" xfId="44933"/>
    <cellStyle name="Output 2 9 2 2 15 4" xfId="44934"/>
    <cellStyle name="Output 2 9 2 2 15 5" xfId="44935"/>
    <cellStyle name="Output 2 9 2 2 16" xfId="44936"/>
    <cellStyle name="Output 2 9 2 2 16 2" xfId="44937"/>
    <cellStyle name="Output 2 9 2 2 16 3" xfId="44938"/>
    <cellStyle name="Output 2 9 2 2 16 4" xfId="44939"/>
    <cellStyle name="Output 2 9 2 2 16 5" xfId="44940"/>
    <cellStyle name="Output 2 9 2 2 17" xfId="44941"/>
    <cellStyle name="Output 2 9 2 2 17 2" xfId="44942"/>
    <cellStyle name="Output 2 9 2 2 17 3" xfId="44943"/>
    <cellStyle name="Output 2 9 2 2 17 4" xfId="44944"/>
    <cellStyle name="Output 2 9 2 2 17 5" xfId="44945"/>
    <cellStyle name="Output 2 9 2 2 18" xfId="44946"/>
    <cellStyle name="Output 2 9 2 2 18 2" xfId="44947"/>
    <cellStyle name="Output 2 9 2 2 18 3" xfId="44948"/>
    <cellStyle name="Output 2 9 2 2 18 4" xfId="44949"/>
    <cellStyle name="Output 2 9 2 2 18 5" xfId="44950"/>
    <cellStyle name="Output 2 9 2 2 19" xfId="44951"/>
    <cellStyle name="Output 2 9 2 2 2" xfId="44952"/>
    <cellStyle name="Output 2 9 2 2 2 2" xfId="44953"/>
    <cellStyle name="Output 2 9 2 2 2 2 2" xfId="44954"/>
    <cellStyle name="Output 2 9 2 2 2 2 3" xfId="44955"/>
    <cellStyle name="Output 2 9 2 2 2 2 4" xfId="44956"/>
    <cellStyle name="Output 2 9 2 2 2 2 5" xfId="44957"/>
    <cellStyle name="Output 2 9 2 2 2 2 6" xfId="44958"/>
    <cellStyle name="Output 2 9 2 2 2 2 7" xfId="44959"/>
    <cellStyle name="Output 2 9 2 2 2 3" xfId="44960"/>
    <cellStyle name="Output 2 9 2 2 2 4" xfId="44961"/>
    <cellStyle name="Output 2 9 2 2 2 5" xfId="44962"/>
    <cellStyle name="Output 2 9 2 2 3" xfId="44963"/>
    <cellStyle name="Output 2 9 2 2 3 2" xfId="44964"/>
    <cellStyle name="Output 2 9 2 2 3 2 2" xfId="44965"/>
    <cellStyle name="Output 2 9 2 2 3 2 3" xfId="44966"/>
    <cellStyle name="Output 2 9 2 2 3 2 4" xfId="44967"/>
    <cellStyle name="Output 2 9 2 2 3 2 5" xfId="44968"/>
    <cellStyle name="Output 2 9 2 2 3 2 6" xfId="44969"/>
    <cellStyle name="Output 2 9 2 2 3 2 7" xfId="44970"/>
    <cellStyle name="Output 2 9 2 2 3 3" xfId="44971"/>
    <cellStyle name="Output 2 9 2 2 3 4" xfId="44972"/>
    <cellStyle name="Output 2 9 2 2 3 5" xfId="44973"/>
    <cellStyle name="Output 2 9 2 2 4" xfId="44974"/>
    <cellStyle name="Output 2 9 2 2 4 2" xfId="44975"/>
    <cellStyle name="Output 2 9 2 2 4 2 2" xfId="44976"/>
    <cellStyle name="Output 2 9 2 2 4 2 3" xfId="44977"/>
    <cellStyle name="Output 2 9 2 2 4 2 4" xfId="44978"/>
    <cellStyle name="Output 2 9 2 2 4 2 5" xfId="44979"/>
    <cellStyle name="Output 2 9 2 2 4 2 6" xfId="44980"/>
    <cellStyle name="Output 2 9 2 2 4 2 7" xfId="44981"/>
    <cellStyle name="Output 2 9 2 2 4 3" xfId="44982"/>
    <cellStyle name="Output 2 9 2 2 4 4" xfId="44983"/>
    <cellStyle name="Output 2 9 2 2 4 5" xfId="44984"/>
    <cellStyle name="Output 2 9 2 2 5" xfId="44985"/>
    <cellStyle name="Output 2 9 2 2 5 2" xfId="44986"/>
    <cellStyle name="Output 2 9 2 2 5 3" xfId="44987"/>
    <cellStyle name="Output 2 9 2 2 5 4" xfId="44988"/>
    <cellStyle name="Output 2 9 2 2 5 5" xfId="44989"/>
    <cellStyle name="Output 2 9 2 2 5 6" xfId="44990"/>
    <cellStyle name="Output 2 9 2 2 5 7" xfId="44991"/>
    <cellStyle name="Output 2 9 2 2 5 8" xfId="44992"/>
    <cellStyle name="Output 2 9 2 2 6" xfId="44993"/>
    <cellStyle name="Output 2 9 2 2 6 2" xfId="44994"/>
    <cellStyle name="Output 2 9 2 2 6 3" xfId="44995"/>
    <cellStyle name="Output 2 9 2 2 6 4" xfId="44996"/>
    <cellStyle name="Output 2 9 2 2 6 5" xfId="44997"/>
    <cellStyle name="Output 2 9 2 2 6 6" xfId="44998"/>
    <cellStyle name="Output 2 9 2 2 6 7" xfId="44999"/>
    <cellStyle name="Output 2 9 2 2 7" xfId="45000"/>
    <cellStyle name="Output 2 9 2 2 7 2" xfId="45001"/>
    <cellStyle name="Output 2 9 2 2 7 3" xfId="45002"/>
    <cellStyle name="Output 2 9 2 2 7 4" xfId="45003"/>
    <cellStyle name="Output 2 9 2 2 7 5" xfId="45004"/>
    <cellStyle name="Output 2 9 2 2 8" xfId="45005"/>
    <cellStyle name="Output 2 9 2 2 8 2" xfId="45006"/>
    <cellStyle name="Output 2 9 2 2 8 3" xfId="45007"/>
    <cellStyle name="Output 2 9 2 2 8 4" xfId="45008"/>
    <cellStyle name="Output 2 9 2 2 8 5" xfId="45009"/>
    <cellStyle name="Output 2 9 2 2 9" xfId="45010"/>
    <cellStyle name="Output 2 9 2 2 9 2" xfId="45011"/>
    <cellStyle name="Output 2 9 2 2 9 3" xfId="45012"/>
    <cellStyle name="Output 2 9 2 2 9 4" xfId="45013"/>
    <cellStyle name="Output 2 9 2 2 9 5" xfId="45014"/>
    <cellStyle name="Output 2 9 2 3" xfId="45015"/>
    <cellStyle name="Output 2 9 2 3 10" xfId="45016"/>
    <cellStyle name="Output 2 9 2 3 2" xfId="45017"/>
    <cellStyle name="Output 2 9 2 3 2 2" xfId="45018"/>
    <cellStyle name="Output 2 9 2 3 2 2 2" xfId="45019"/>
    <cellStyle name="Output 2 9 2 3 2 2 3" xfId="45020"/>
    <cellStyle name="Output 2 9 2 3 2 2 4" xfId="45021"/>
    <cellStyle name="Output 2 9 2 3 2 2 5" xfId="45022"/>
    <cellStyle name="Output 2 9 2 3 2 2 6" xfId="45023"/>
    <cellStyle name="Output 2 9 2 3 2 2 7" xfId="45024"/>
    <cellStyle name="Output 2 9 2 3 2 3" xfId="45025"/>
    <cellStyle name="Output 2 9 2 3 2 4" xfId="45026"/>
    <cellStyle name="Output 2 9 2 3 3" xfId="45027"/>
    <cellStyle name="Output 2 9 2 3 3 2" xfId="45028"/>
    <cellStyle name="Output 2 9 2 3 3 2 2" xfId="45029"/>
    <cellStyle name="Output 2 9 2 3 3 2 3" xfId="45030"/>
    <cellStyle name="Output 2 9 2 3 3 2 4" xfId="45031"/>
    <cellStyle name="Output 2 9 2 3 3 2 5" xfId="45032"/>
    <cellStyle name="Output 2 9 2 3 3 2 6" xfId="45033"/>
    <cellStyle name="Output 2 9 2 3 3 2 7" xfId="45034"/>
    <cellStyle name="Output 2 9 2 3 3 3" xfId="45035"/>
    <cellStyle name="Output 2 9 2 3 3 4" xfId="45036"/>
    <cellStyle name="Output 2 9 2 3 4" xfId="45037"/>
    <cellStyle name="Output 2 9 2 3 4 2" xfId="45038"/>
    <cellStyle name="Output 2 9 2 3 4 2 2" xfId="45039"/>
    <cellStyle name="Output 2 9 2 3 4 2 3" xfId="45040"/>
    <cellStyle name="Output 2 9 2 3 4 2 4" xfId="45041"/>
    <cellStyle name="Output 2 9 2 3 4 2 5" xfId="45042"/>
    <cellStyle name="Output 2 9 2 3 4 2 6" xfId="45043"/>
    <cellStyle name="Output 2 9 2 3 4 2 7" xfId="45044"/>
    <cellStyle name="Output 2 9 2 3 4 3" xfId="45045"/>
    <cellStyle name="Output 2 9 2 3 4 4" xfId="45046"/>
    <cellStyle name="Output 2 9 2 3 5" xfId="45047"/>
    <cellStyle name="Output 2 9 2 3 5 2" xfId="45048"/>
    <cellStyle name="Output 2 9 2 3 5 3" xfId="45049"/>
    <cellStyle name="Output 2 9 2 3 5 4" xfId="45050"/>
    <cellStyle name="Output 2 9 2 3 5 5" xfId="45051"/>
    <cellStyle name="Output 2 9 2 3 5 6" xfId="45052"/>
    <cellStyle name="Output 2 9 2 3 5 7" xfId="45053"/>
    <cellStyle name="Output 2 9 2 3 5 8" xfId="45054"/>
    <cellStyle name="Output 2 9 2 3 6" xfId="45055"/>
    <cellStyle name="Output 2 9 2 3 6 2" xfId="45056"/>
    <cellStyle name="Output 2 9 2 3 6 3" xfId="45057"/>
    <cellStyle name="Output 2 9 2 3 6 4" xfId="45058"/>
    <cellStyle name="Output 2 9 2 3 6 5" xfId="45059"/>
    <cellStyle name="Output 2 9 2 3 6 6" xfId="45060"/>
    <cellStyle name="Output 2 9 2 3 6 7" xfId="45061"/>
    <cellStyle name="Output 2 9 2 3 7" xfId="45062"/>
    <cellStyle name="Output 2 9 2 3 8" xfId="45063"/>
    <cellStyle name="Output 2 9 2 3 9" xfId="45064"/>
    <cellStyle name="Output 2 9 2 4" xfId="45065"/>
    <cellStyle name="Output 2 9 2 4 2" xfId="45066"/>
    <cellStyle name="Output 2 9 2 4 2 2" xfId="45067"/>
    <cellStyle name="Output 2 9 2 4 2 3" xfId="45068"/>
    <cellStyle name="Output 2 9 2 4 2 4" xfId="45069"/>
    <cellStyle name="Output 2 9 2 4 2 5" xfId="45070"/>
    <cellStyle name="Output 2 9 2 4 2 6" xfId="45071"/>
    <cellStyle name="Output 2 9 2 4 2 7" xfId="45072"/>
    <cellStyle name="Output 2 9 2 4 3" xfId="45073"/>
    <cellStyle name="Output 2 9 2 4 4" xfId="45074"/>
    <cellStyle name="Output 2 9 2 4 5" xfId="45075"/>
    <cellStyle name="Output 2 9 2 5" xfId="45076"/>
    <cellStyle name="Output 2 9 2 5 2" xfId="45077"/>
    <cellStyle name="Output 2 9 2 5 2 2" xfId="45078"/>
    <cellStyle name="Output 2 9 2 5 2 3" xfId="45079"/>
    <cellStyle name="Output 2 9 2 5 2 4" xfId="45080"/>
    <cellStyle name="Output 2 9 2 5 2 5" xfId="45081"/>
    <cellStyle name="Output 2 9 2 5 2 6" xfId="45082"/>
    <cellStyle name="Output 2 9 2 5 2 7" xfId="45083"/>
    <cellStyle name="Output 2 9 2 5 3" xfId="45084"/>
    <cellStyle name="Output 2 9 2 5 4" xfId="45085"/>
    <cellStyle name="Output 2 9 2 5 5" xfId="45086"/>
    <cellStyle name="Output 2 9 2 6" xfId="45087"/>
    <cellStyle name="Output 2 9 2 6 2" xfId="45088"/>
    <cellStyle name="Output 2 9 2 6 2 2" xfId="45089"/>
    <cellStyle name="Output 2 9 2 6 2 3" xfId="45090"/>
    <cellStyle name="Output 2 9 2 6 2 4" xfId="45091"/>
    <cellStyle name="Output 2 9 2 6 2 5" xfId="45092"/>
    <cellStyle name="Output 2 9 2 6 2 6" xfId="45093"/>
    <cellStyle name="Output 2 9 2 6 2 7" xfId="45094"/>
    <cellStyle name="Output 2 9 2 6 3" xfId="45095"/>
    <cellStyle name="Output 2 9 2 6 4" xfId="45096"/>
    <cellStyle name="Output 2 9 2 6 5" xfId="45097"/>
    <cellStyle name="Output 2 9 2 7" xfId="45098"/>
    <cellStyle name="Output 2 9 2 7 2" xfId="45099"/>
    <cellStyle name="Output 2 9 2 7 2 2" xfId="45100"/>
    <cellStyle name="Output 2 9 2 7 2 3" xfId="45101"/>
    <cellStyle name="Output 2 9 2 7 2 4" xfId="45102"/>
    <cellStyle name="Output 2 9 2 7 2 5" xfId="45103"/>
    <cellStyle name="Output 2 9 2 7 2 6" xfId="45104"/>
    <cellStyle name="Output 2 9 2 7 2 7" xfId="45105"/>
    <cellStyle name="Output 2 9 2 7 3" xfId="45106"/>
    <cellStyle name="Output 2 9 2 7 4" xfId="45107"/>
    <cellStyle name="Output 2 9 2 7 5" xfId="45108"/>
    <cellStyle name="Output 2 9 2 8" xfId="45109"/>
    <cellStyle name="Output 2 9 2 8 2" xfId="45110"/>
    <cellStyle name="Output 2 9 2 8 3" xfId="45111"/>
    <cellStyle name="Output 2 9 2 8 4" xfId="45112"/>
    <cellStyle name="Output 2 9 2 8 5" xfId="45113"/>
    <cellStyle name="Output 2 9 2 8 6" xfId="45114"/>
    <cellStyle name="Output 2 9 2 8 7" xfId="45115"/>
    <cellStyle name="Output 2 9 2 8 8" xfId="45116"/>
    <cellStyle name="Output 2 9 2 9" xfId="45117"/>
    <cellStyle name="Output 2 9 2 9 2" xfId="45118"/>
    <cellStyle name="Output 2 9 2 9 3" xfId="45119"/>
    <cellStyle name="Output 2 9 2 9 4" xfId="45120"/>
    <cellStyle name="Output 2 9 2 9 5" xfId="45121"/>
    <cellStyle name="Output 2 9 2 9 6" xfId="45122"/>
    <cellStyle name="Output 2 9 2 9 7" xfId="45123"/>
    <cellStyle name="Output 2 9 3" xfId="45124"/>
    <cellStyle name="Output 2 9 3 10" xfId="45125"/>
    <cellStyle name="Output 2 9 3 10 2" xfId="45126"/>
    <cellStyle name="Output 2 9 3 10 3" xfId="45127"/>
    <cellStyle name="Output 2 9 3 10 4" xfId="45128"/>
    <cellStyle name="Output 2 9 3 10 5" xfId="45129"/>
    <cellStyle name="Output 2 9 3 11" xfId="45130"/>
    <cellStyle name="Output 2 9 3 11 2" xfId="45131"/>
    <cellStyle name="Output 2 9 3 11 3" xfId="45132"/>
    <cellStyle name="Output 2 9 3 11 4" xfId="45133"/>
    <cellStyle name="Output 2 9 3 11 5" xfId="45134"/>
    <cellStyle name="Output 2 9 3 12" xfId="45135"/>
    <cellStyle name="Output 2 9 3 12 2" xfId="45136"/>
    <cellStyle name="Output 2 9 3 12 3" xfId="45137"/>
    <cellStyle name="Output 2 9 3 12 4" xfId="45138"/>
    <cellStyle name="Output 2 9 3 12 5" xfId="45139"/>
    <cellStyle name="Output 2 9 3 13" xfId="45140"/>
    <cellStyle name="Output 2 9 3 13 2" xfId="45141"/>
    <cellStyle name="Output 2 9 3 13 3" xfId="45142"/>
    <cellStyle name="Output 2 9 3 13 4" xfId="45143"/>
    <cellStyle name="Output 2 9 3 13 5" xfId="45144"/>
    <cellStyle name="Output 2 9 3 14" xfId="45145"/>
    <cellStyle name="Output 2 9 3 14 2" xfId="45146"/>
    <cellStyle name="Output 2 9 3 14 3" xfId="45147"/>
    <cellStyle name="Output 2 9 3 14 4" xfId="45148"/>
    <cellStyle name="Output 2 9 3 14 5" xfId="45149"/>
    <cellStyle name="Output 2 9 3 15" xfId="45150"/>
    <cellStyle name="Output 2 9 3 15 2" xfId="45151"/>
    <cellStyle name="Output 2 9 3 15 3" xfId="45152"/>
    <cellStyle name="Output 2 9 3 15 4" xfId="45153"/>
    <cellStyle name="Output 2 9 3 15 5" xfId="45154"/>
    <cellStyle name="Output 2 9 3 16" xfId="45155"/>
    <cellStyle name="Output 2 9 3 16 2" xfId="45156"/>
    <cellStyle name="Output 2 9 3 16 3" xfId="45157"/>
    <cellStyle name="Output 2 9 3 16 4" xfId="45158"/>
    <cellStyle name="Output 2 9 3 16 5" xfId="45159"/>
    <cellStyle name="Output 2 9 3 17" xfId="45160"/>
    <cellStyle name="Output 2 9 3 17 2" xfId="45161"/>
    <cellStyle name="Output 2 9 3 17 3" xfId="45162"/>
    <cellStyle name="Output 2 9 3 17 4" xfId="45163"/>
    <cellStyle name="Output 2 9 3 17 5" xfId="45164"/>
    <cellStyle name="Output 2 9 3 18" xfId="45165"/>
    <cellStyle name="Output 2 9 3 18 2" xfId="45166"/>
    <cellStyle name="Output 2 9 3 18 3" xfId="45167"/>
    <cellStyle name="Output 2 9 3 18 4" xfId="45168"/>
    <cellStyle name="Output 2 9 3 18 5" xfId="45169"/>
    <cellStyle name="Output 2 9 3 19" xfId="45170"/>
    <cellStyle name="Output 2 9 3 2" xfId="45171"/>
    <cellStyle name="Output 2 9 3 2 10" xfId="45172"/>
    <cellStyle name="Output 2 9 3 2 10 2" xfId="45173"/>
    <cellStyle name="Output 2 9 3 2 10 3" xfId="45174"/>
    <cellStyle name="Output 2 9 3 2 10 4" xfId="45175"/>
    <cellStyle name="Output 2 9 3 2 10 5" xfId="45176"/>
    <cellStyle name="Output 2 9 3 2 11" xfId="45177"/>
    <cellStyle name="Output 2 9 3 2 11 2" xfId="45178"/>
    <cellStyle name="Output 2 9 3 2 11 3" xfId="45179"/>
    <cellStyle name="Output 2 9 3 2 11 4" xfId="45180"/>
    <cellStyle name="Output 2 9 3 2 11 5" xfId="45181"/>
    <cellStyle name="Output 2 9 3 2 12" xfId="45182"/>
    <cellStyle name="Output 2 9 3 2 12 2" xfId="45183"/>
    <cellStyle name="Output 2 9 3 2 12 3" xfId="45184"/>
    <cellStyle name="Output 2 9 3 2 12 4" xfId="45185"/>
    <cellStyle name="Output 2 9 3 2 12 5" xfId="45186"/>
    <cellStyle name="Output 2 9 3 2 13" xfId="45187"/>
    <cellStyle name="Output 2 9 3 2 13 2" xfId="45188"/>
    <cellStyle name="Output 2 9 3 2 13 3" xfId="45189"/>
    <cellStyle name="Output 2 9 3 2 13 4" xfId="45190"/>
    <cellStyle name="Output 2 9 3 2 13 5" xfId="45191"/>
    <cellStyle name="Output 2 9 3 2 14" xfId="45192"/>
    <cellStyle name="Output 2 9 3 2 14 2" xfId="45193"/>
    <cellStyle name="Output 2 9 3 2 14 3" xfId="45194"/>
    <cellStyle name="Output 2 9 3 2 14 4" xfId="45195"/>
    <cellStyle name="Output 2 9 3 2 14 5" xfId="45196"/>
    <cellStyle name="Output 2 9 3 2 15" xfId="45197"/>
    <cellStyle name="Output 2 9 3 2 15 2" xfId="45198"/>
    <cellStyle name="Output 2 9 3 2 15 3" xfId="45199"/>
    <cellStyle name="Output 2 9 3 2 15 4" xfId="45200"/>
    <cellStyle name="Output 2 9 3 2 15 5" xfId="45201"/>
    <cellStyle name="Output 2 9 3 2 16" xfId="45202"/>
    <cellStyle name="Output 2 9 3 2 16 2" xfId="45203"/>
    <cellStyle name="Output 2 9 3 2 16 3" xfId="45204"/>
    <cellStyle name="Output 2 9 3 2 16 4" xfId="45205"/>
    <cellStyle name="Output 2 9 3 2 16 5" xfId="45206"/>
    <cellStyle name="Output 2 9 3 2 17" xfId="45207"/>
    <cellStyle name="Output 2 9 3 2 17 2" xfId="45208"/>
    <cellStyle name="Output 2 9 3 2 17 3" xfId="45209"/>
    <cellStyle name="Output 2 9 3 2 17 4" xfId="45210"/>
    <cellStyle name="Output 2 9 3 2 17 5" xfId="45211"/>
    <cellStyle name="Output 2 9 3 2 18" xfId="45212"/>
    <cellStyle name="Output 2 9 3 2 18 2" xfId="45213"/>
    <cellStyle name="Output 2 9 3 2 18 3" xfId="45214"/>
    <cellStyle name="Output 2 9 3 2 18 4" xfId="45215"/>
    <cellStyle name="Output 2 9 3 2 18 5" xfId="45216"/>
    <cellStyle name="Output 2 9 3 2 19" xfId="45217"/>
    <cellStyle name="Output 2 9 3 2 2" xfId="45218"/>
    <cellStyle name="Output 2 9 3 2 2 2" xfId="45219"/>
    <cellStyle name="Output 2 9 3 2 2 2 2" xfId="45220"/>
    <cellStyle name="Output 2 9 3 2 2 2 3" xfId="45221"/>
    <cellStyle name="Output 2 9 3 2 2 2 4" xfId="45222"/>
    <cellStyle name="Output 2 9 3 2 2 2 5" xfId="45223"/>
    <cellStyle name="Output 2 9 3 2 2 2 6" xfId="45224"/>
    <cellStyle name="Output 2 9 3 2 2 2 7" xfId="45225"/>
    <cellStyle name="Output 2 9 3 2 2 3" xfId="45226"/>
    <cellStyle name="Output 2 9 3 2 2 4" xfId="45227"/>
    <cellStyle name="Output 2 9 3 2 2 5" xfId="45228"/>
    <cellStyle name="Output 2 9 3 2 3" xfId="45229"/>
    <cellStyle name="Output 2 9 3 2 3 2" xfId="45230"/>
    <cellStyle name="Output 2 9 3 2 3 2 2" xfId="45231"/>
    <cellStyle name="Output 2 9 3 2 3 2 3" xfId="45232"/>
    <cellStyle name="Output 2 9 3 2 3 2 4" xfId="45233"/>
    <cellStyle name="Output 2 9 3 2 3 2 5" xfId="45234"/>
    <cellStyle name="Output 2 9 3 2 3 2 6" xfId="45235"/>
    <cellStyle name="Output 2 9 3 2 3 2 7" xfId="45236"/>
    <cellStyle name="Output 2 9 3 2 3 3" xfId="45237"/>
    <cellStyle name="Output 2 9 3 2 3 4" xfId="45238"/>
    <cellStyle name="Output 2 9 3 2 3 5" xfId="45239"/>
    <cellStyle name="Output 2 9 3 2 4" xfId="45240"/>
    <cellStyle name="Output 2 9 3 2 4 2" xfId="45241"/>
    <cellStyle name="Output 2 9 3 2 4 2 2" xfId="45242"/>
    <cellStyle name="Output 2 9 3 2 4 2 3" xfId="45243"/>
    <cellStyle name="Output 2 9 3 2 4 2 4" xfId="45244"/>
    <cellStyle name="Output 2 9 3 2 4 2 5" xfId="45245"/>
    <cellStyle name="Output 2 9 3 2 4 2 6" xfId="45246"/>
    <cellStyle name="Output 2 9 3 2 4 2 7" xfId="45247"/>
    <cellStyle name="Output 2 9 3 2 4 3" xfId="45248"/>
    <cellStyle name="Output 2 9 3 2 4 4" xfId="45249"/>
    <cellStyle name="Output 2 9 3 2 4 5" xfId="45250"/>
    <cellStyle name="Output 2 9 3 2 5" xfId="45251"/>
    <cellStyle name="Output 2 9 3 2 5 2" xfId="45252"/>
    <cellStyle name="Output 2 9 3 2 5 3" xfId="45253"/>
    <cellStyle name="Output 2 9 3 2 5 4" xfId="45254"/>
    <cellStyle name="Output 2 9 3 2 5 5" xfId="45255"/>
    <cellStyle name="Output 2 9 3 2 5 6" xfId="45256"/>
    <cellStyle name="Output 2 9 3 2 5 7" xfId="45257"/>
    <cellStyle name="Output 2 9 3 2 5 8" xfId="45258"/>
    <cellStyle name="Output 2 9 3 2 6" xfId="45259"/>
    <cellStyle name="Output 2 9 3 2 6 2" xfId="45260"/>
    <cellStyle name="Output 2 9 3 2 6 3" xfId="45261"/>
    <cellStyle name="Output 2 9 3 2 6 4" xfId="45262"/>
    <cellStyle name="Output 2 9 3 2 6 5" xfId="45263"/>
    <cellStyle name="Output 2 9 3 2 6 6" xfId="45264"/>
    <cellStyle name="Output 2 9 3 2 6 7" xfId="45265"/>
    <cellStyle name="Output 2 9 3 2 7" xfId="45266"/>
    <cellStyle name="Output 2 9 3 2 7 2" xfId="45267"/>
    <cellStyle name="Output 2 9 3 2 7 3" xfId="45268"/>
    <cellStyle name="Output 2 9 3 2 7 4" xfId="45269"/>
    <cellStyle name="Output 2 9 3 2 7 5" xfId="45270"/>
    <cellStyle name="Output 2 9 3 2 8" xfId="45271"/>
    <cellStyle name="Output 2 9 3 2 8 2" xfId="45272"/>
    <cellStyle name="Output 2 9 3 2 8 3" xfId="45273"/>
    <cellStyle name="Output 2 9 3 2 8 4" xfId="45274"/>
    <cellStyle name="Output 2 9 3 2 8 5" xfId="45275"/>
    <cellStyle name="Output 2 9 3 2 9" xfId="45276"/>
    <cellStyle name="Output 2 9 3 2 9 2" xfId="45277"/>
    <cellStyle name="Output 2 9 3 2 9 3" xfId="45278"/>
    <cellStyle name="Output 2 9 3 2 9 4" xfId="45279"/>
    <cellStyle name="Output 2 9 3 2 9 5" xfId="45280"/>
    <cellStyle name="Output 2 9 3 3" xfId="45281"/>
    <cellStyle name="Output 2 9 3 3 10" xfId="45282"/>
    <cellStyle name="Output 2 9 3 3 2" xfId="45283"/>
    <cellStyle name="Output 2 9 3 3 2 2" xfId="45284"/>
    <cellStyle name="Output 2 9 3 3 2 2 2" xfId="45285"/>
    <cellStyle name="Output 2 9 3 3 2 2 3" xfId="45286"/>
    <cellStyle name="Output 2 9 3 3 2 2 4" xfId="45287"/>
    <cellStyle name="Output 2 9 3 3 2 2 5" xfId="45288"/>
    <cellStyle name="Output 2 9 3 3 2 2 6" xfId="45289"/>
    <cellStyle name="Output 2 9 3 3 2 2 7" xfId="45290"/>
    <cellStyle name="Output 2 9 3 3 2 3" xfId="45291"/>
    <cellStyle name="Output 2 9 3 3 2 4" xfId="45292"/>
    <cellStyle name="Output 2 9 3 3 3" xfId="45293"/>
    <cellStyle name="Output 2 9 3 3 3 2" xfId="45294"/>
    <cellStyle name="Output 2 9 3 3 3 2 2" xfId="45295"/>
    <cellStyle name="Output 2 9 3 3 3 2 3" xfId="45296"/>
    <cellStyle name="Output 2 9 3 3 3 2 4" xfId="45297"/>
    <cellStyle name="Output 2 9 3 3 3 2 5" xfId="45298"/>
    <cellStyle name="Output 2 9 3 3 3 2 6" xfId="45299"/>
    <cellStyle name="Output 2 9 3 3 3 2 7" xfId="45300"/>
    <cellStyle name="Output 2 9 3 3 3 3" xfId="45301"/>
    <cellStyle name="Output 2 9 3 3 3 4" xfId="45302"/>
    <cellStyle name="Output 2 9 3 3 4" xfId="45303"/>
    <cellStyle name="Output 2 9 3 3 4 2" xfId="45304"/>
    <cellStyle name="Output 2 9 3 3 4 2 2" xfId="45305"/>
    <cellStyle name="Output 2 9 3 3 4 2 3" xfId="45306"/>
    <cellStyle name="Output 2 9 3 3 4 2 4" xfId="45307"/>
    <cellStyle name="Output 2 9 3 3 4 2 5" xfId="45308"/>
    <cellStyle name="Output 2 9 3 3 4 2 6" xfId="45309"/>
    <cellStyle name="Output 2 9 3 3 4 2 7" xfId="45310"/>
    <cellStyle name="Output 2 9 3 3 4 3" xfId="45311"/>
    <cellStyle name="Output 2 9 3 3 4 4" xfId="45312"/>
    <cellStyle name="Output 2 9 3 3 5" xfId="45313"/>
    <cellStyle name="Output 2 9 3 3 5 2" xfId="45314"/>
    <cellStyle name="Output 2 9 3 3 5 3" xfId="45315"/>
    <cellStyle name="Output 2 9 3 3 5 4" xfId="45316"/>
    <cellStyle name="Output 2 9 3 3 5 5" xfId="45317"/>
    <cellStyle name="Output 2 9 3 3 5 6" xfId="45318"/>
    <cellStyle name="Output 2 9 3 3 5 7" xfId="45319"/>
    <cellStyle name="Output 2 9 3 3 5 8" xfId="45320"/>
    <cellStyle name="Output 2 9 3 3 6" xfId="45321"/>
    <cellStyle name="Output 2 9 3 3 6 2" xfId="45322"/>
    <cellStyle name="Output 2 9 3 3 6 3" xfId="45323"/>
    <cellStyle name="Output 2 9 3 3 6 4" xfId="45324"/>
    <cellStyle name="Output 2 9 3 3 6 5" xfId="45325"/>
    <cellStyle name="Output 2 9 3 3 6 6" xfId="45326"/>
    <cellStyle name="Output 2 9 3 3 6 7" xfId="45327"/>
    <cellStyle name="Output 2 9 3 3 7" xfId="45328"/>
    <cellStyle name="Output 2 9 3 3 8" xfId="45329"/>
    <cellStyle name="Output 2 9 3 3 9" xfId="45330"/>
    <cellStyle name="Output 2 9 3 4" xfId="45331"/>
    <cellStyle name="Output 2 9 3 4 2" xfId="45332"/>
    <cellStyle name="Output 2 9 3 4 2 2" xfId="45333"/>
    <cellStyle name="Output 2 9 3 4 2 3" xfId="45334"/>
    <cellStyle name="Output 2 9 3 4 2 4" xfId="45335"/>
    <cellStyle name="Output 2 9 3 4 2 5" xfId="45336"/>
    <cellStyle name="Output 2 9 3 4 2 6" xfId="45337"/>
    <cellStyle name="Output 2 9 3 4 2 7" xfId="45338"/>
    <cellStyle name="Output 2 9 3 4 3" xfId="45339"/>
    <cellStyle name="Output 2 9 3 4 4" xfId="45340"/>
    <cellStyle name="Output 2 9 3 4 5" xfId="45341"/>
    <cellStyle name="Output 2 9 3 5" xfId="45342"/>
    <cellStyle name="Output 2 9 3 5 2" xfId="45343"/>
    <cellStyle name="Output 2 9 3 5 2 2" xfId="45344"/>
    <cellStyle name="Output 2 9 3 5 2 3" xfId="45345"/>
    <cellStyle name="Output 2 9 3 5 2 4" xfId="45346"/>
    <cellStyle name="Output 2 9 3 5 2 5" xfId="45347"/>
    <cellStyle name="Output 2 9 3 5 2 6" xfId="45348"/>
    <cellStyle name="Output 2 9 3 5 2 7" xfId="45349"/>
    <cellStyle name="Output 2 9 3 5 3" xfId="45350"/>
    <cellStyle name="Output 2 9 3 5 4" xfId="45351"/>
    <cellStyle name="Output 2 9 3 5 5" xfId="45352"/>
    <cellStyle name="Output 2 9 3 6" xfId="45353"/>
    <cellStyle name="Output 2 9 3 6 2" xfId="45354"/>
    <cellStyle name="Output 2 9 3 6 2 2" xfId="45355"/>
    <cellStyle name="Output 2 9 3 6 2 3" xfId="45356"/>
    <cellStyle name="Output 2 9 3 6 2 4" xfId="45357"/>
    <cellStyle name="Output 2 9 3 6 2 5" xfId="45358"/>
    <cellStyle name="Output 2 9 3 6 2 6" xfId="45359"/>
    <cellStyle name="Output 2 9 3 6 2 7" xfId="45360"/>
    <cellStyle name="Output 2 9 3 6 3" xfId="45361"/>
    <cellStyle name="Output 2 9 3 6 4" xfId="45362"/>
    <cellStyle name="Output 2 9 3 6 5" xfId="45363"/>
    <cellStyle name="Output 2 9 3 7" xfId="45364"/>
    <cellStyle name="Output 2 9 3 7 2" xfId="45365"/>
    <cellStyle name="Output 2 9 3 7 2 2" xfId="45366"/>
    <cellStyle name="Output 2 9 3 7 2 3" xfId="45367"/>
    <cellStyle name="Output 2 9 3 7 2 4" xfId="45368"/>
    <cellStyle name="Output 2 9 3 7 2 5" xfId="45369"/>
    <cellStyle name="Output 2 9 3 7 2 6" xfId="45370"/>
    <cellStyle name="Output 2 9 3 7 2 7" xfId="45371"/>
    <cellStyle name="Output 2 9 3 7 3" xfId="45372"/>
    <cellStyle name="Output 2 9 3 7 4" xfId="45373"/>
    <cellStyle name="Output 2 9 3 7 5" xfId="45374"/>
    <cellStyle name="Output 2 9 3 8" xfId="45375"/>
    <cellStyle name="Output 2 9 3 8 2" xfId="45376"/>
    <cellStyle name="Output 2 9 3 8 3" xfId="45377"/>
    <cellStyle name="Output 2 9 3 8 4" xfId="45378"/>
    <cellStyle name="Output 2 9 3 8 5" xfId="45379"/>
    <cellStyle name="Output 2 9 3 8 6" xfId="45380"/>
    <cellStyle name="Output 2 9 3 8 7" xfId="45381"/>
    <cellStyle name="Output 2 9 3 8 8" xfId="45382"/>
    <cellStyle name="Output 2 9 3 9" xfId="45383"/>
    <cellStyle name="Output 2 9 3 9 2" xfId="45384"/>
    <cellStyle name="Output 2 9 3 9 3" xfId="45385"/>
    <cellStyle name="Output 2 9 3 9 4" xfId="45386"/>
    <cellStyle name="Output 2 9 3 9 5" xfId="45387"/>
    <cellStyle name="Output 2 9 3 9 6" xfId="45388"/>
    <cellStyle name="Output 2 9 3 9 7" xfId="45389"/>
    <cellStyle name="Output 2 9 4" xfId="45390"/>
    <cellStyle name="Output 2 9 4 10" xfId="45391"/>
    <cellStyle name="Output 2 9 4 10 2" xfId="45392"/>
    <cellStyle name="Output 2 9 4 10 3" xfId="45393"/>
    <cellStyle name="Output 2 9 4 10 4" xfId="45394"/>
    <cellStyle name="Output 2 9 4 10 5" xfId="45395"/>
    <cellStyle name="Output 2 9 4 11" xfId="45396"/>
    <cellStyle name="Output 2 9 4 11 2" xfId="45397"/>
    <cellStyle name="Output 2 9 4 11 3" xfId="45398"/>
    <cellStyle name="Output 2 9 4 11 4" xfId="45399"/>
    <cellStyle name="Output 2 9 4 11 5" xfId="45400"/>
    <cellStyle name="Output 2 9 4 12" xfId="45401"/>
    <cellStyle name="Output 2 9 4 12 2" xfId="45402"/>
    <cellStyle name="Output 2 9 4 12 3" xfId="45403"/>
    <cellStyle name="Output 2 9 4 12 4" xfId="45404"/>
    <cellStyle name="Output 2 9 4 12 5" xfId="45405"/>
    <cellStyle name="Output 2 9 4 13" xfId="45406"/>
    <cellStyle name="Output 2 9 4 13 2" xfId="45407"/>
    <cellStyle name="Output 2 9 4 13 3" xfId="45408"/>
    <cellStyle name="Output 2 9 4 13 4" xfId="45409"/>
    <cellStyle name="Output 2 9 4 13 5" xfId="45410"/>
    <cellStyle name="Output 2 9 4 14" xfId="45411"/>
    <cellStyle name="Output 2 9 4 14 2" xfId="45412"/>
    <cellStyle name="Output 2 9 4 14 3" xfId="45413"/>
    <cellStyle name="Output 2 9 4 14 4" xfId="45414"/>
    <cellStyle name="Output 2 9 4 14 5" xfId="45415"/>
    <cellStyle name="Output 2 9 4 15" xfId="45416"/>
    <cellStyle name="Output 2 9 4 15 2" xfId="45417"/>
    <cellStyle name="Output 2 9 4 15 3" xfId="45418"/>
    <cellStyle name="Output 2 9 4 15 4" xfId="45419"/>
    <cellStyle name="Output 2 9 4 15 5" xfId="45420"/>
    <cellStyle name="Output 2 9 4 16" xfId="45421"/>
    <cellStyle name="Output 2 9 4 16 2" xfId="45422"/>
    <cellStyle name="Output 2 9 4 16 3" xfId="45423"/>
    <cellStyle name="Output 2 9 4 16 4" xfId="45424"/>
    <cellStyle name="Output 2 9 4 16 5" xfId="45425"/>
    <cellStyle name="Output 2 9 4 17" xfId="45426"/>
    <cellStyle name="Output 2 9 4 17 2" xfId="45427"/>
    <cellStyle name="Output 2 9 4 17 3" xfId="45428"/>
    <cellStyle name="Output 2 9 4 17 4" xfId="45429"/>
    <cellStyle name="Output 2 9 4 17 5" xfId="45430"/>
    <cellStyle name="Output 2 9 4 18" xfId="45431"/>
    <cellStyle name="Output 2 9 4 18 2" xfId="45432"/>
    <cellStyle name="Output 2 9 4 18 3" xfId="45433"/>
    <cellStyle name="Output 2 9 4 18 4" xfId="45434"/>
    <cellStyle name="Output 2 9 4 18 5" xfId="45435"/>
    <cellStyle name="Output 2 9 4 19" xfId="45436"/>
    <cellStyle name="Output 2 9 4 2" xfId="45437"/>
    <cellStyle name="Output 2 9 4 2 2" xfId="45438"/>
    <cellStyle name="Output 2 9 4 2 2 2" xfId="45439"/>
    <cellStyle name="Output 2 9 4 2 2 3" xfId="45440"/>
    <cellStyle name="Output 2 9 4 2 2 4" xfId="45441"/>
    <cellStyle name="Output 2 9 4 2 2 5" xfId="45442"/>
    <cellStyle name="Output 2 9 4 2 2 6" xfId="45443"/>
    <cellStyle name="Output 2 9 4 2 2 7" xfId="45444"/>
    <cellStyle name="Output 2 9 4 2 3" xfId="45445"/>
    <cellStyle name="Output 2 9 4 2 4" xfId="45446"/>
    <cellStyle name="Output 2 9 4 2 5" xfId="45447"/>
    <cellStyle name="Output 2 9 4 3" xfId="45448"/>
    <cellStyle name="Output 2 9 4 3 2" xfId="45449"/>
    <cellStyle name="Output 2 9 4 3 2 2" xfId="45450"/>
    <cellStyle name="Output 2 9 4 3 2 3" xfId="45451"/>
    <cellStyle name="Output 2 9 4 3 2 4" xfId="45452"/>
    <cellStyle name="Output 2 9 4 3 2 5" xfId="45453"/>
    <cellStyle name="Output 2 9 4 3 2 6" xfId="45454"/>
    <cellStyle name="Output 2 9 4 3 2 7" xfId="45455"/>
    <cellStyle name="Output 2 9 4 3 3" xfId="45456"/>
    <cellStyle name="Output 2 9 4 3 4" xfId="45457"/>
    <cellStyle name="Output 2 9 4 3 5" xfId="45458"/>
    <cellStyle name="Output 2 9 4 4" xfId="45459"/>
    <cellStyle name="Output 2 9 4 4 2" xfId="45460"/>
    <cellStyle name="Output 2 9 4 4 2 2" xfId="45461"/>
    <cellStyle name="Output 2 9 4 4 2 3" xfId="45462"/>
    <cellStyle name="Output 2 9 4 4 2 4" xfId="45463"/>
    <cellStyle name="Output 2 9 4 4 2 5" xfId="45464"/>
    <cellStyle name="Output 2 9 4 4 2 6" xfId="45465"/>
    <cellStyle name="Output 2 9 4 4 2 7" xfId="45466"/>
    <cellStyle name="Output 2 9 4 4 3" xfId="45467"/>
    <cellStyle name="Output 2 9 4 4 4" xfId="45468"/>
    <cellStyle name="Output 2 9 4 4 5" xfId="45469"/>
    <cellStyle name="Output 2 9 4 5" xfId="45470"/>
    <cellStyle name="Output 2 9 4 5 2" xfId="45471"/>
    <cellStyle name="Output 2 9 4 5 3" xfId="45472"/>
    <cellStyle name="Output 2 9 4 5 4" xfId="45473"/>
    <cellStyle name="Output 2 9 4 5 5" xfId="45474"/>
    <cellStyle name="Output 2 9 4 5 6" xfId="45475"/>
    <cellStyle name="Output 2 9 4 5 7" xfId="45476"/>
    <cellStyle name="Output 2 9 4 5 8" xfId="45477"/>
    <cellStyle name="Output 2 9 4 6" xfId="45478"/>
    <cellStyle name="Output 2 9 4 6 2" xfId="45479"/>
    <cellStyle name="Output 2 9 4 6 3" xfId="45480"/>
    <cellStyle name="Output 2 9 4 6 4" xfId="45481"/>
    <cellStyle name="Output 2 9 4 6 5" xfId="45482"/>
    <cellStyle name="Output 2 9 4 6 6" xfId="45483"/>
    <cellStyle name="Output 2 9 4 6 7" xfId="45484"/>
    <cellStyle name="Output 2 9 4 7" xfId="45485"/>
    <cellStyle name="Output 2 9 4 7 2" xfId="45486"/>
    <cellStyle name="Output 2 9 4 7 3" xfId="45487"/>
    <cellStyle name="Output 2 9 4 7 4" xfId="45488"/>
    <cellStyle name="Output 2 9 4 7 5" xfId="45489"/>
    <cellStyle name="Output 2 9 4 8" xfId="45490"/>
    <cellStyle name="Output 2 9 4 8 2" xfId="45491"/>
    <cellStyle name="Output 2 9 4 8 3" xfId="45492"/>
    <cellStyle name="Output 2 9 4 8 4" xfId="45493"/>
    <cellStyle name="Output 2 9 4 8 5" xfId="45494"/>
    <cellStyle name="Output 2 9 4 9" xfId="45495"/>
    <cellStyle name="Output 2 9 4 9 2" xfId="45496"/>
    <cellStyle name="Output 2 9 4 9 3" xfId="45497"/>
    <cellStyle name="Output 2 9 4 9 4" xfId="45498"/>
    <cellStyle name="Output 2 9 4 9 5" xfId="45499"/>
    <cellStyle name="Output 2 9 5" xfId="45500"/>
    <cellStyle name="Output 2 9 5 10" xfId="45501"/>
    <cellStyle name="Output 2 9 5 2" xfId="45502"/>
    <cellStyle name="Output 2 9 5 2 2" xfId="45503"/>
    <cellStyle name="Output 2 9 5 2 2 2" xfId="45504"/>
    <cellStyle name="Output 2 9 5 2 2 3" xfId="45505"/>
    <cellStyle name="Output 2 9 5 2 2 4" xfId="45506"/>
    <cellStyle name="Output 2 9 5 2 2 5" xfId="45507"/>
    <cellStyle name="Output 2 9 5 2 2 6" xfId="45508"/>
    <cellStyle name="Output 2 9 5 2 2 7" xfId="45509"/>
    <cellStyle name="Output 2 9 5 2 3" xfId="45510"/>
    <cellStyle name="Output 2 9 5 2 4" xfId="45511"/>
    <cellStyle name="Output 2 9 5 3" xfId="45512"/>
    <cellStyle name="Output 2 9 5 3 2" xfId="45513"/>
    <cellStyle name="Output 2 9 5 3 2 2" xfId="45514"/>
    <cellStyle name="Output 2 9 5 3 2 3" xfId="45515"/>
    <cellStyle name="Output 2 9 5 3 2 4" xfId="45516"/>
    <cellStyle name="Output 2 9 5 3 2 5" xfId="45517"/>
    <cellStyle name="Output 2 9 5 3 2 6" xfId="45518"/>
    <cellStyle name="Output 2 9 5 3 2 7" xfId="45519"/>
    <cellStyle name="Output 2 9 5 3 3" xfId="45520"/>
    <cellStyle name="Output 2 9 5 3 4" xfId="45521"/>
    <cellStyle name="Output 2 9 5 4" xfId="45522"/>
    <cellStyle name="Output 2 9 5 4 2" xfId="45523"/>
    <cellStyle name="Output 2 9 5 4 2 2" xfId="45524"/>
    <cellStyle name="Output 2 9 5 4 2 3" xfId="45525"/>
    <cellStyle name="Output 2 9 5 4 2 4" xfId="45526"/>
    <cellStyle name="Output 2 9 5 4 2 5" xfId="45527"/>
    <cellStyle name="Output 2 9 5 4 2 6" xfId="45528"/>
    <cellStyle name="Output 2 9 5 4 2 7" xfId="45529"/>
    <cellStyle name="Output 2 9 5 4 3" xfId="45530"/>
    <cellStyle name="Output 2 9 5 4 4" xfId="45531"/>
    <cellStyle name="Output 2 9 5 5" xfId="45532"/>
    <cellStyle name="Output 2 9 5 5 2" xfId="45533"/>
    <cellStyle name="Output 2 9 5 5 3" xfId="45534"/>
    <cellStyle name="Output 2 9 5 5 4" xfId="45535"/>
    <cellStyle name="Output 2 9 5 5 5" xfId="45536"/>
    <cellStyle name="Output 2 9 5 5 6" xfId="45537"/>
    <cellStyle name="Output 2 9 5 5 7" xfId="45538"/>
    <cellStyle name="Output 2 9 5 5 8" xfId="45539"/>
    <cellStyle name="Output 2 9 5 6" xfId="45540"/>
    <cellStyle name="Output 2 9 5 6 2" xfId="45541"/>
    <cellStyle name="Output 2 9 5 6 3" xfId="45542"/>
    <cellStyle name="Output 2 9 5 6 4" xfId="45543"/>
    <cellStyle name="Output 2 9 5 6 5" xfId="45544"/>
    <cellStyle name="Output 2 9 5 6 6" xfId="45545"/>
    <cellStyle name="Output 2 9 5 6 7" xfId="45546"/>
    <cellStyle name="Output 2 9 5 7" xfId="45547"/>
    <cellStyle name="Output 2 9 5 8" xfId="45548"/>
    <cellStyle name="Output 2 9 5 9" xfId="45549"/>
    <cellStyle name="Output 2 9 6" xfId="45550"/>
    <cellStyle name="Output 2 9 6 2" xfId="45551"/>
    <cellStyle name="Output 2 9 6 2 2" xfId="45552"/>
    <cellStyle name="Output 2 9 6 2 3" xfId="45553"/>
    <cellStyle name="Output 2 9 6 2 4" xfId="45554"/>
    <cellStyle name="Output 2 9 6 2 5" xfId="45555"/>
    <cellStyle name="Output 2 9 6 2 6" xfId="45556"/>
    <cellStyle name="Output 2 9 6 2 7" xfId="45557"/>
    <cellStyle name="Output 2 9 6 3" xfId="45558"/>
    <cellStyle name="Output 2 9 6 4" xfId="45559"/>
    <cellStyle name="Output 2 9 6 5" xfId="45560"/>
    <cellStyle name="Output 2 9 7" xfId="45561"/>
    <cellStyle name="Output 2 9 7 2" xfId="45562"/>
    <cellStyle name="Output 2 9 7 2 2" xfId="45563"/>
    <cellStyle name="Output 2 9 7 2 3" xfId="45564"/>
    <cellStyle name="Output 2 9 7 2 4" xfId="45565"/>
    <cellStyle name="Output 2 9 7 2 5" xfId="45566"/>
    <cellStyle name="Output 2 9 7 2 6" xfId="45567"/>
    <cellStyle name="Output 2 9 7 2 7" xfId="45568"/>
    <cellStyle name="Output 2 9 7 3" xfId="45569"/>
    <cellStyle name="Output 2 9 7 4" xfId="45570"/>
    <cellStyle name="Output 2 9 7 5" xfId="45571"/>
    <cellStyle name="Output 2 9 8" xfId="45572"/>
    <cellStyle name="Output 2 9 8 2" xfId="45573"/>
    <cellStyle name="Output 2 9 8 2 2" xfId="45574"/>
    <cellStyle name="Output 2 9 8 2 3" xfId="45575"/>
    <cellStyle name="Output 2 9 8 2 4" xfId="45576"/>
    <cellStyle name="Output 2 9 8 2 5" xfId="45577"/>
    <cellStyle name="Output 2 9 8 2 6" xfId="45578"/>
    <cellStyle name="Output 2 9 8 2 7" xfId="45579"/>
    <cellStyle name="Output 2 9 8 3" xfId="45580"/>
    <cellStyle name="Output 2 9 8 4" xfId="45581"/>
    <cellStyle name="Output 2 9 8 5" xfId="45582"/>
    <cellStyle name="Output 2 9 9" xfId="45583"/>
    <cellStyle name="Output 2 9 9 2" xfId="45584"/>
    <cellStyle name="Output 2 9 9 2 2" xfId="45585"/>
    <cellStyle name="Output 2 9 9 2 3" xfId="45586"/>
    <cellStyle name="Output 2 9 9 2 4" xfId="45587"/>
    <cellStyle name="Output 2 9 9 2 5" xfId="45588"/>
    <cellStyle name="Output 2 9 9 2 6" xfId="45589"/>
    <cellStyle name="Output 2 9 9 2 7" xfId="45590"/>
    <cellStyle name="Output 2 9 9 3" xfId="45591"/>
    <cellStyle name="Output 2 9 9 4" xfId="45592"/>
    <cellStyle name="Output 2 9 9 5" xfId="45593"/>
    <cellStyle name="Output 3" xfId="45594"/>
    <cellStyle name="Output 4" xfId="45595"/>
    <cellStyle name="Output 5" xfId="45596"/>
    <cellStyle name="Output 6" xfId="45597"/>
    <cellStyle name="Output Amounts" xfId="45598"/>
    <cellStyle name="Output Column Headings" xfId="45599"/>
    <cellStyle name="Output Company Name" xfId="45600"/>
    <cellStyle name="Output Forecast Currency" xfId="45601"/>
    <cellStyle name="Output Forecast Date" xfId="45602"/>
    <cellStyle name="Output Forecast Multiple" xfId="45603"/>
    <cellStyle name="Output Forecast Number" xfId="45604"/>
    <cellStyle name="Output Forecast Percentage" xfId="45605"/>
    <cellStyle name="Output Forecast Period Title" xfId="45606"/>
    <cellStyle name="Output Forecast Year" xfId="45607"/>
    <cellStyle name="Output Heading 1" xfId="45608"/>
    <cellStyle name="Output Heading 2" xfId="45609"/>
    <cellStyle name="Output Heading 3" xfId="45610"/>
    <cellStyle name="Output Heading 4" xfId="45611"/>
    <cellStyle name="Output Line Items" xfId="45612"/>
    <cellStyle name="Output Middle Currency" xfId="45613"/>
    <cellStyle name="Output Middle Date" xfId="45614"/>
    <cellStyle name="Output Middle Multiple" xfId="45615"/>
    <cellStyle name="Output Middle Number" xfId="45616"/>
    <cellStyle name="Output Middle Percentage" xfId="45617"/>
    <cellStyle name="Output Middle Title / Name" xfId="45618"/>
    <cellStyle name="Output Middle Year" xfId="45619"/>
    <cellStyle name="Output millions" xfId="45620"/>
    <cellStyle name="Output Report Heading" xfId="45621"/>
    <cellStyle name="Output Report Title" xfId="45622"/>
    <cellStyle name="Output Sheet Title" xfId="45623"/>
    <cellStyle name="P/N" xfId="45624"/>
    <cellStyle name="Page Number" xfId="45625"/>
    <cellStyle name="Page1" xfId="45626"/>
    <cellStyle name="Parameter" xfId="45627"/>
    <cellStyle name="Parameter 2" xfId="45628"/>
    <cellStyle name="Parameter 3" xfId="45629"/>
    <cellStyle name="Parameter 4" xfId="45630"/>
    <cellStyle name="Parameter 5" xfId="45631"/>
    <cellStyle name="Parameter 6" xfId="45632"/>
    <cellStyle name="Percent" xfId="6" builtinId="5"/>
    <cellStyle name="Percent [0%]" xfId="45633"/>
    <cellStyle name="Percent [0%] 2" xfId="45634"/>
    <cellStyle name="Percent [0.00%]" xfId="45635"/>
    <cellStyle name="Percent [0.00%] 2" xfId="45636"/>
    <cellStyle name="Percent [0]" xfId="45637"/>
    <cellStyle name="Percent [00]" xfId="219"/>
    <cellStyle name="Percent [2]" xfId="220"/>
    <cellStyle name="Percent [2] 2" xfId="221"/>
    <cellStyle name="Percent [2] U" xfId="45638"/>
    <cellStyle name="Percent [2]_141702_1" xfId="45639"/>
    <cellStyle name="Percent 10" xfId="45640"/>
    <cellStyle name="Percent 11" xfId="45641"/>
    <cellStyle name="Percent 12" xfId="45642"/>
    <cellStyle name="Percent 13" xfId="45643"/>
    <cellStyle name="Percent 13 2" xfId="45644"/>
    <cellStyle name="Percent 14" xfId="45645"/>
    <cellStyle name="Percent 15" xfId="45646"/>
    <cellStyle name="Percent 16" xfId="45647"/>
    <cellStyle name="Percent 17" xfId="45648"/>
    <cellStyle name="Percent 18" xfId="45649"/>
    <cellStyle name="Percent 19" xfId="45650"/>
    <cellStyle name="Percent 2" xfId="8"/>
    <cellStyle name="Percent 2 2" xfId="222"/>
    <cellStyle name="Percent 2 3" xfId="45651"/>
    <cellStyle name="Percent 2 4" xfId="45652"/>
    <cellStyle name="Percent 2 5" xfId="45653"/>
    <cellStyle name="Percent 2 6" xfId="45654"/>
    <cellStyle name="Percent 20" xfId="45655"/>
    <cellStyle name="Percent 21" xfId="45656"/>
    <cellStyle name="Percent 22" xfId="45657"/>
    <cellStyle name="Percent 23" xfId="45658"/>
    <cellStyle name="Percent 24" xfId="45659"/>
    <cellStyle name="Percent 25" xfId="45660"/>
    <cellStyle name="Percent 26" xfId="45661"/>
    <cellStyle name="Percent 27" xfId="45662"/>
    <cellStyle name="Percent 28" xfId="45663"/>
    <cellStyle name="Percent 29" xfId="45664"/>
    <cellStyle name="Percent 3" xfId="223"/>
    <cellStyle name="Percent 3 2" xfId="224"/>
    <cellStyle name="Percent 3 3" xfId="45665"/>
    <cellStyle name="Percent 3 4" xfId="45666"/>
    <cellStyle name="Percent 30" xfId="45667"/>
    <cellStyle name="Percent 31" xfId="45668"/>
    <cellStyle name="Percent 32" xfId="45669"/>
    <cellStyle name="Percent 33" xfId="45670"/>
    <cellStyle name="Percent 34" xfId="45671"/>
    <cellStyle name="Percent 35" xfId="45672"/>
    <cellStyle name="Percent 36" xfId="45673"/>
    <cellStyle name="Percent 37" xfId="45674"/>
    <cellStyle name="Percent 38" xfId="45675"/>
    <cellStyle name="Percent 39" xfId="45676"/>
    <cellStyle name="Percent 4" xfId="225"/>
    <cellStyle name="Percent 4 2" xfId="45677"/>
    <cellStyle name="Percent 4 3" xfId="45678"/>
    <cellStyle name="Percent 4 3 2" xfId="45679"/>
    <cellStyle name="Percent 4 4" xfId="45680"/>
    <cellStyle name="Percent 4 4 2" xfId="45681"/>
    <cellStyle name="Percent 4 5" xfId="45682"/>
    <cellStyle name="Percent 40" xfId="45683"/>
    <cellStyle name="Percent 41" xfId="45684"/>
    <cellStyle name="Percent 42" xfId="45685"/>
    <cellStyle name="Percent 43" xfId="45686"/>
    <cellStyle name="Percent 44" xfId="45687"/>
    <cellStyle name="Percent 45" xfId="45688"/>
    <cellStyle name="Percent 46" xfId="45689"/>
    <cellStyle name="Percent 47" xfId="45690"/>
    <cellStyle name="Percent 5" xfId="45691"/>
    <cellStyle name="Percent 5 2" xfId="45692"/>
    <cellStyle name="Percent 5 2 2" xfId="45693"/>
    <cellStyle name="Percent 5 3" xfId="45694"/>
    <cellStyle name="Percent 6" xfId="45695"/>
    <cellStyle name="Percent 6 2" xfId="45696"/>
    <cellStyle name="Percent 7" xfId="226"/>
    <cellStyle name="Percent 8" xfId="45697"/>
    <cellStyle name="Percent 9" xfId="45698"/>
    <cellStyle name="Percentage" xfId="227"/>
    <cellStyle name="Percentage." xfId="45699"/>
    <cellStyle name="Period Title" xfId="228"/>
    <cellStyle name="Period Title 2" xfId="45700"/>
    <cellStyle name="Period Title." xfId="45701"/>
    <cellStyle name="Period Title_7_11 Consolidated Budget Model 091123 bud" xfId="45702"/>
    <cellStyle name="Pnumber" xfId="45703"/>
    <cellStyle name="Pnumber 2" xfId="45704"/>
    <cellStyle name="Popis" xfId="45705"/>
    <cellStyle name="Porcentagem_RESULTS" xfId="45706"/>
    <cellStyle name="Poznámka" xfId="45707"/>
    <cellStyle name="PrePop Currency (0)" xfId="45708"/>
    <cellStyle name="PrePop Currency (2)" xfId="45709"/>
    <cellStyle name="PrePop Units (0)" xfId="45710"/>
    <cellStyle name="PrePop Units (1)" xfId="45711"/>
    <cellStyle name="PrePop Units (2)" xfId="45712"/>
    <cellStyle name="Presentation Currency" xfId="45713"/>
    <cellStyle name="Presentation Currency." xfId="45714"/>
    <cellStyle name="Presentation Currency. 2" xfId="45715"/>
    <cellStyle name="Presentation Date" xfId="45716"/>
    <cellStyle name="Presentation Date." xfId="45717"/>
    <cellStyle name="Presentation Date. 2" xfId="45718"/>
    <cellStyle name="Presentation Heading 1" xfId="45719"/>
    <cellStyle name="Presentation Heading 1." xfId="45720"/>
    <cellStyle name="Presentation Heading 1. 2" xfId="45721"/>
    <cellStyle name="Presentation Heading 2" xfId="45722"/>
    <cellStyle name="Presentation Heading 2." xfId="45723"/>
    <cellStyle name="Presentation Heading 2. 2" xfId="45724"/>
    <cellStyle name="Presentation Heading 3" xfId="229"/>
    <cellStyle name="Presentation Heading 3." xfId="45725"/>
    <cellStyle name="Presentation Heading 3. 2" xfId="45726"/>
    <cellStyle name="Presentation Heading 4" xfId="45727"/>
    <cellStyle name="Presentation Heading 4." xfId="45728"/>
    <cellStyle name="Presentation Heading 4. 2" xfId="45729"/>
    <cellStyle name="Presentation Hyperlink Arrow" xfId="45730"/>
    <cellStyle name="Presentation Hyperlink Arrow." xfId="45731"/>
    <cellStyle name="Presentation Hyperlink Check" xfId="45732"/>
    <cellStyle name="Presentation Hyperlink Check." xfId="45733"/>
    <cellStyle name="Presentation Hyperlink Text" xfId="45734"/>
    <cellStyle name="Presentation Hyperlink Text." xfId="45735"/>
    <cellStyle name="Presentation Hyperlink Text. 2" xfId="45736"/>
    <cellStyle name="Presentation Model Name" xfId="45737"/>
    <cellStyle name="Presentation Model Name." xfId="45738"/>
    <cellStyle name="Presentation Model Name. 2" xfId="45739"/>
    <cellStyle name="Presentation Multiple" xfId="45740"/>
    <cellStyle name="Presentation Multiple." xfId="45741"/>
    <cellStyle name="Presentation Multiple. 2" xfId="45742"/>
    <cellStyle name="Presentation Normal" xfId="230"/>
    <cellStyle name="Presentation Normal." xfId="45743"/>
    <cellStyle name="Presentation Normal. 2" xfId="45744"/>
    <cellStyle name="Presentation Number" xfId="231"/>
    <cellStyle name="Presentation Number." xfId="45745"/>
    <cellStyle name="Presentation Number. 2" xfId="45746"/>
    <cellStyle name="Presentation Percentage" xfId="45747"/>
    <cellStyle name="Presentation Percentage." xfId="45748"/>
    <cellStyle name="Presentation Percentage. 2" xfId="45749"/>
    <cellStyle name="Presentation Period Title" xfId="45750"/>
    <cellStyle name="Presentation Period Title." xfId="45751"/>
    <cellStyle name="Presentation Period Title. 2" xfId="45752"/>
    <cellStyle name="Presentation Section Number" xfId="45753"/>
    <cellStyle name="Presentation Section Number." xfId="45754"/>
    <cellStyle name="Presentation Section Number. 2" xfId="45755"/>
    <cellStyle name="Presentation Sheet Title" xfId="45756"/>
    <cellStyle name="Presentation Sheet Title." xfId="45757"/>
    <cellStyle name="Presentation Sheet Title. 2" xfId="45758"/>
    <cellStyle name="Presentation Sub Total." xfId="45759"/>
    <cellStyle name="Presentation Sub Total. 2" xfId="45760"/>
    <cellStyle name="Presentation TOC 1." xfId="45761"/>
    <cellStyle name="Presentation TOC 1. 2" xfId="45762"/>
    <cellStyle name="Presentation TOC 2." xfId="45763"/>
    <cellStyle name="Presentation TOC 2. 2" xfId="45764"/>
    <cellStyle name="Presentation TOC 3." xfId="45765"/>
    <cellStyle name="Presentation TOC 3. 2" xfId="45766"/>
    <cellStyle name="Presentation TOC 4." xfId="45767"/>
    <cellStyle name="Presentation TOC 4. 2" xfId="45768"/>
    <cellStyle name="Presentation Year" xfId="45769"/>
    <cellStyle name="Presentation Year." xfId="45770"/>
    <cellStyle name="Presentation Year. 2" xfId="45771"/>
    <cellStyle name="Proportion" xfId="45772"/>
    <cellStyle name="PSChar" xfId="232"/>
    <cellStyle name="PSDate" xfId="233"/>
    <cellStyle name="PSDec" xfId="234"/>
    <cellStyle name="PSDetail" xfId="235"/>
    <cellStyle name="PSDetail 2" xfId="45773"/>
    <cellStyle name="PSDetail 2 2" xfId="45774"/>
    <cellStyle name="PSDetail 3" xfId="45775"/>
    <cellStyle name="PSHeading" xfId="236"/>
    <cellStyle name="PSHeading 2" xfId="45776"/>
    <cellStyle name="PSHeading 2 2" xfId="45777"/>
    <cellStyle name="PSHeading 2 2 2" xfId="45778"/>
    <cellStyle name="PSHeading 2 2 2 2" xfId="45779"/>
    <cellStyle name="PSHeading 2 2 2 3" xfId="45780"/>
    <cellStyle name="PSHeading 2 2 2 4" xfId="45781"/>
    <cellStyle name="PSHeading 2 2 2 5" xfId="45782"/>
    <cellStyle name="PSHeading 2 2 3" xfId="45783"/>
    <cellStyle name="PSHeading 2 2 3 2" xfId="45784"/>
    <cellStyle name="PSHeading 2 2 3 3" xfId="45785"/>
    <cellStyle name="PSHeading 2 2 4" xfId="45786"/>
    <cellStyle name="PSHeading 2 3" xfId="45787"/>
    <cellStyle name="PSHeading 2 3 2" xfId="45788"/>
    <cellStyle name="PSHeading 2 3 3" xfId="45789"/>
    <cellStyle name="PSHeading 2 3 4" xfId="45790"/>
    <cellStyle name="PSHeading 2 3 5" xfId="45791"/>
    <cellStyle name="PSHeading 2 4" xfId="45792"/>
    <cellStyle name="PSHeading 2 4 2" xfId="45793"/>
    <cellStyle name="PSHeading 2 4 3" xfId="45794"/>
    <cellStyle name="PSHeading 2 5" xfId="45795"/>
    <cellStyle name="PSHeading 3" xfId="45796"/>
    <cellStyle name="PSHeading 3 2" xfId="45797"/>
    <cellStyle name="PSHeading 3 2 2" xfId="45798"/>
    <cellStyle name="PSHeading 3 2 3" xfId="45799"/>
    <cellStyle name="PSHeading 3 2 4" xfId="45800"/>
    <cellStyle name="PSHeading 3 2 5" xfId="45801"/>
    <cellStyle name="PSHeading 3 3" xfId="45802"/>
    <cellStyle name="PSHeading 3 3 2" xfId="45803"/>
    <cellStyle name="PSHeading 3 3 3" xfId="45804"/>
    <cellStyle name="PSHeading 3 4" xfId="45805"/>
    <cellStyle name="PSHeading 4" xfId="45806"/>
    <cellStyle name="PSHeading 4 2" xfId="45807"/>
    <cellStyle name="PSHeading 4 3" xfId="45808"/>
    <cellStyle name="PSHeading 5" xfId="45809"/>
    <cellStyle name="PSInt" xfId="237"/>
    <cellStyle name="PSSpacer" xfId="238"/>
    <cellStyle name="Quarter" xfId="45810"/>
    <cellStyle name="Range Name Description" xfId="45811"/>
    <cellStyle name="Ratio" xfId="239"/>
    <cellStyle name="ratio - Style2" xfId="45812"/>
    <cellStyle name="Ratio 2" xfId="240"/>
    <cellStyle name="Ratio_1106 v1.4 MGH Corporate Model Hybrid v5c" xfId="45813"/>
    <cellStyle name="Red Font" xfId="241"/>
    <cellStyle name="RevList" xfId="45814"/>
    <cellStyle name="Right Currency" xfId="45815"/>
    <cellStyle name="Right Currency 2" xfId="45816"/>
    <cellStyle name="Right Currency_7_11 Consolidated Budget Model 091123 bud" xfId="45817"/>
    <cellStyle name="Right Date" xfId="242"/>
    <cellStyle name="Right Date 2" xfId="45818"/>
    <cellStyle name="Right Date_6. Ass-Fin" xfId="45819"/>
    <cellStyle name="Right Multiple" xfId="45820"/>
    <cellStyle name="Right Multiple 2" xfId="45821"/>
    <cellStyle name="Right Multiple_7_11 Consolidated Budget Model 091123 bud" xfId="45822"/>
    <cellStyle name="Right Number" xfId="243"/>
    <cellStyle name="Right Number 2" xfId="45823"/>
    <cellStyle name="Right Number_7_11 Consolidated Budget Model 091123 bud" xfId="45824"/>
    <cellStyle name="Right Percentage" xfId="45825"/>
    <cellStyle name="Right Percentage 2" xfId="45826"/>
    <cellStyle name="Right Percentage_7_11 Consolidated Budget Model 091123 bud" xfId="45827"/>
    <cellStyle name="Right Year" xfId="244"/>
    <cellStyle name="Right Year 2" xfId="45828"/>
    <cellStyle name="Right Year_7_11 Consolidated Budget Model 091123 bud" xfId="45829"/>
    <cellStyle name="RIN_TB2" xfId="45830"/>
    <cellStyle name="Row Ref" xfId="45831"/>
    <cellStyle name="Row_Summary" xfId="45832"/>
    <cellStyle name="rt" xfId="45833"/>
    <cellStyle name="Salomon Logo" xfId="45834"/>
    <cellStyle name="Salomon Logo 2" xfId="45835"/>
    <cellStyle name="Salomon Logo 2 2" xfId="45836"/>
    <cellStyle name="Salomon Logo 2 2 2" xfId="45837"/>
    <cellStyle name="Salomon Logo 2 2 3" xfId="45838"/>
    <cellStyle name="Salomon Logo 2 2 4" xfId="45839"/>
    <cellStyle name="Salomon Logo 2 3" xfId="45840"/>
    <cellStyle name="Salomon Logo 2 4" xfId="45841"/>
    <cellStyle name="Salomon Logo 2 5" xfId="45842"/>
    <cellStyle name="Salomon Logo 3" xfId="45843"/>
    <cellStyle name="Salomon Logo 3 2" xfId="45844"/>
    <cellStyle name="Salomon Logo 3 3" xfId="45845"/>
    <cellStyle name="Salomon Logo 3 4" xfId="45846"/>
    <cellStyle name="Salomon Logo 4" xfId="45847"/>
    <cellStyle name="Salomon Logo 5" xfId="45848"/>
    <cellStyle name="Salomon Logo 6" xfId="45849"/>
    <cellStyle name="Salomon Logo_6. Ass-Fin" xfId="45850"/>
    <cellStyle name="SAPError" xfId="245"/>
    <cellStyle name="SAPError 2" xfId="246"/>
    <cellStyle name="SAPKey" xfId="247"/>
    <cellStyle name="SAPKey 2" xfId="248"/>
    <cellStyle name="SAPLocked" xfId="249"/>
    <cellStyle name="SAPLocked 2" xfId="250"/>
    <cellStyle name="SAPOutput" xfId="251"/>
    <cellStyle name="SAPOutput 2" xfId="252"/>
    <cellStyle name="SAPSpace" xfId="253"/>
    <cellStyle name="SAPSpace 2" xfId="254"/>
    <cellStyle name="SAPText" xfId="255"/>
    <cellStyle name="SAPText 2" xfId="256"/>
    <cellStyle name="SAPUnLocked" xfId="257"/>
    <cellStyle name="SAPUnLocked 2" xfId="258"/>
    <cellStyle name="sbt2" xfId="45851"/>
    <cellStyle name="sbt2 10" xfId="45852"/>
    <cellStyle name="sbt2 11" xfId="45853"/>
    <cellStyle name="sbt2 12" xfId="45854"/>
    <cellStyle name="sbt2 13" xfId="45855"/>
    <cellStyle name="sbt2 14" xfId="45856"/>
    <cellStyle name="sbt2 15" xfId="45857"/>
    <cellStyle name="sbt2 16" xfId="45858"/>
    <cellStyle name="sbt2 17" xfId="45859"/>
    <cellStyle name="sbt2 18" xfId="45860"/>
    <cellStyle name="sbt2 2" xfId="45861"/>
    <cellStyle name="sbt2 3" xfId="45862"/>
    <cellStyle name="sbt2 4" xfId="45863"/>
    <cellStyle name="sbt2 5" xfId="45864"/>
    <cellStyle name="sbt2 6" xfId="45865"/>
    <cellStyle name="sbt2 7" xfId="45866"/>
    <cellStyle name="sbt2 8" xfId="45867"/>
    <cellStyle name="sbt2 9" xfId="45868"/>
    <cellStyle name="SDate" xfId="45869"/>
    <cellStyle name="SDEntry" xfId="45870"/>
    <cellStyle name="SDHeader" xfId="45871"/>
    <cellStyle name="Section Number" xfId="45872"/>
    <cellStyle name="Section Number." xfId="45873"/>
    <cellStyle name="Section Number_6. Ass-Fin" xfId="45874"/>
    <cellStyle name="SEEntry" xfId="45875"/>
    <cellStyle name="SEFormula" xfId="45876"/>
    <cellStyle name="SEFormula 2" xfId="45877"/>
    <cellStyle name="SEFormula 3" xfId="45878"/>
    <cellStyle name="SEFormula 4" xfId="45879"/>
    <cellStyle name="SEFormula 5" xfId="45880"/>
    <cellStyle name="SEHeader" xfId="45881"/>
    <cellStyle name="SELocked" xfId="45882"/>
    <cellStyle name="SEM-BPS-data" xfId="45883"/>
    <cellStyle name="SEM-BPS-headdata" xfId="45884"/>
    <cellStyle name="SEM-BPS-headkey" xfId="45885"/>
    <cellStyle name="SEM-BPS-input-on" xfId="45886"/>
    <cellStyle name="SEM-BPS-key" xfId="45887"/>
    <cellStyle name="Sheet Title" xfId="259"/>
    <cellStyle name="Sheet Title 2" xfId="45888"/>
    <cellStyle name="Sheet Title." xfId="45889"/>
    <cellStyle name="Sheet_Header" xfId="45890"/>
    <cellStyle name="SheetHeader1" xfId="260"/>
    <cellStyle name="SheetHeader2" xfId="45891"/>
    <cellStyle name="SheetHeader3" xfId="45892"/>
    <cellStyle name="ShortDate" xfId="45893"/>
    <cellStyle name="Standard" xfId="45894"/>
    <cellStyle name="Standard 2" xfId="45895"/>
    <cellStyle name="std" xfId="45896"/>
    <cellStyle name="Style 1" xfId="1"/>
    <cellStyle name="Style 1 2" xfId="261"/>
    <cellStyle name="Style 1 3" xfId="45897"/>
    <cellStyle name="Style 1 4" xfId="45898"/>
    <cellStyle name="Style 1_29(d) - Gas extensions -tariffs" xfId="262"/>
    <cellStyle name="STYLE1" xfId="45899"/>
    <cellStyle name="style1a" xfId="45900"/>
    <cellStyle name="Style2" xfId="263"/>
    <cellStyle name="Style2 2" xfId="45901"/>
    <cellStyle name="Style2_7. Ass" xfId="45902"/>
    <cellStyle name="Style3" xfId="264"/>
    <cellStyle name="Style3 2" xfId="45903"/>
    <cellStyle name="Style3_7. Ass" xfId="45904"/>
    <cellStyle name="Style4" xfId="265"/>
    <cellStyle name="Style4 2" xfId="266"/>
    <cellStyle name="Style4_29(d) - Gas extensions -tariffs" xfId="267"/>
    <cellStyle name="Style5" xfId="268"/>
    <cellStyle name="Style5 2" xfId="269"/>
    <cellStyle name="Style5_29(d) - Gas extensions -tariffs" xfId="270"/>
    <cellStyle name="STYLE6" xfId="45905"/>
    <cellStyle name="STYLE7" xfId="45906"/>
    <cellStyle name="style9" xfId="45907"/>
    <cellStyle name="style9 10" xfId="45908"/>
    <cellStyle name="style9 11" xfId="45909"/>
    <cellStyle name="style9 12" xfId="45910"/>
    <cellStyle name="style9 13" xfId="45911"/>
    <cellStyle name="style9 14" xfId="45912"/>
    <cellStyle name="style9 15" xfId="45913"/>
    <cellStyle name="style9 16" xfId="45914"/>
    <cellStyle name="style9 17" xfId="45915"/>
    <cellStyle name="style9 18" xfId="45916"/>
    <cellStyle name="style9 19" xfId="45917"/>
    <cellStyle name="style9 2" xfId="45918"/>
    <cellStyle name="style9 2 10" xfId="45919"/>
    <cellStyle name="style9 2 11" xfId="45920"/>
    <cellStyle name="style9 2 12" xfId="45921"/>
    <cellStyle name="style9 2 13" xfId="45922"/>
    <cellStyle name="style9 2 14" xfId="45923"/>
    <cellStyle name="style9 2 15" xfId="45924"/>
    <cellStyle name="style9 2 16" xfId="45925"/>
    <cellStyle name="style9 2 17" xfId="45926"/>
    <cellStyle name="style9 2 18" xfId="45927"/>
    <cellStyle name="style9 2 2" xfId="45928"/>
    <cellStyle name="style9 2 3" xfId="45929"/>
    <cellStyle name="style9 2 4" xfId="45930"/>
    <cellStyle name="style9 2 5" xfId="45931"/>
    <cellStyle name="style9 2 6" xfId="45932"/>
    <cellStyle name="style9 2 7" xfId="45933"/>
    <cellStyle name="style9 2 8" xfId="45934"/>
    <cellStyle name="style9 2 9" xfId="45935"/>
    <cellStyle name="style9 3" xfId="45936"/>
    <cellStyle name="style9 4" xfId="45937"/>
    <cellStyle name="style9 5" xfId="45938"/>
    <cellStyle name="style9 6" xfId="45939"/>
    <cellStyle name="style9 7" xfId="45940"/>
    <cellStyle name="style9 8" xfId="45941"/>
    <cellStyle name="style9 9" xfId="45942"/>
    <cellStyle name="style9_6. Ass-Fin" xfId="45943"/>
    <cellStyle name="Sub Total." xfId="45944"/>
    <cellStyle name="Sub totals" xfId="45945"/>
    <cellStyle name="Sub totals 2" xfId="45946"/>
    <cellStyle name="Sub totals 2 2" xfId="45947"/>
    <cellStyle name="Sub totals 2 3" xfId="45948"/>
    <cellStyle name="Sub totals 2 4" xfId="45949"/>
    <cellStyle name="Sub totals 2 5" xfId="45950"/>
    <cellStyle name="Sub totals 3" xfId="45951"/>
    <cellStyle name="Sub totals 3 2" xfId="45952"/>
    <cellStyle name="Sub totals 3 3" xfId="45953"/>
    <cellStyle name="Sub totals 3 4" xfId="45954"/>
    <cellStyle name="Sub totals 3 5" xfId="45955"/>
    <cellStyle name="Sub totals 4" xfId="45956"/>
    <cellStyle name="Sub totals 5" xfId="45957"/>
    <cellStyle name="Sub totals 6" xfId="45958"/>
    <cellStyle name="Sub totals 7" xfId="45959"/>
    <cellStyle name="Sub totals_6. Ass-Fin" xfId="45960"/>
    <cellStyle name="Subheading" xfId="45961"/>
    <cellStyle name="subt1" xfId="45962"/>
    <cellStyle name="Subtotal" xfId="45963"/>
    <cellStyle name="Table Head" xfId="45964"/>
    <cellStyle name="Table Head Aligned" xfId="45965"/>
    <cellStyle name="Table Head Aligned 2" xfId="45966"/>
    <cellStyle name="Table Head Aligned 2 2" xfId="45967"/>
    <cellStyle name="Table Head Aligned 2 2 2" xfId="45968"/>
    <cellStyle name="Table Head Aligned 2 2 2 2" xfId="45969"/>
    <cellStyle name="Table Head Aligned 2 2 3" xfId="45970"/>
    <cellStyle name="Table Head Aligned 2 3" xfId="45971"/>
    <cellStyle name="Table Head Aligned 2 3 2" xfId="45972"/>
    <cellStyle name="Table Head Aligned 2 3 2 2" xfId="45973"/>
    <cellStyle name="Table Head Aligned 2 3 3" xfId="45974"/>
    <cellStyle name="Table Head Aligned 2 4" xfId="45975"/>
    <cellStyle name="Table Head Aligned 2 4 2" xfId="45976"/>
    <cellStyle name="Table Head Aligned 2 5" xfId="45977"/>
    <cellStyle name="Table Head Aligned 3" xfId="45978"/>
    <cellStyle name="Table Head Aligned 3 2" xfId="45979"/>
    <cellStyle name="Table Head Aligned 4" xfId="45980"/>
    <cellStyle name="Table Head Blue" xfId="45981"/>
    <cellStyle name="Table Head Green" xfId="271"/>
    <cellStyle name="Table Head Green 2" xfId="45982"/>
    <cellStyle name="Table Head Green 2 2" xfId="45983"/>
    <cellStyle name="Table Head Green 2 2 2" xfId="45984"/>
    <cellStyle name="Table Head Green 2 2 2 2" xfId="45985"/>
    <cellStyle name="Table Head Green 2 2 3" xfId="45986"/>
    <cellStyle name="Table Head Green 2 3" xfId="45987"/>
    <cellStyle name="Table Head Green 2 3 2" xfId="45988"/>
    <cellStyle name="Table Head Green 2 3 2 2" xfId="45989"/>
    <cellStyle name="Table Head Green 2 3 3" xfId="45990"/>
    <cellStyle name="Table Head Green 2 4" xfId="45991"/>
    <cellStyle name="Table Head Green 2 4 2" xfId="45992"/>
    <cellStyle name="Table Head Green 2 5" xfId="45993"/>
    <cellStyle name="Table Head Green 3" xfId="45994"/>
    <cellStyle name="Table Head Green 3 2" xfId="45995"/>
    <cellStyle name="Table Head Green 4" xfId="45996"/>
    <cellStyle name="Table Head_7. Ass" xfId="45997"/>
    <cellStyle name="Table Heading" xfId="45998"/>
    <cellStyle name="Table Source" xfId="272"/>
    <cellStyle name="Table Text" xfId="45999"/>
    <cellStyle name="Table Title" xfId="46000"/>
    <cellStyle name="Table Units" xfId="273"/>
    <cellStyle name="Table Units 2" xfId="46001"/>
    <cellStyle name="Table Units 2 2" xfId="46002"/>
    <cellStyle name="Table Units 3" xfId="46003"/>
    <cellStyle name="Table_Heading" xfId="46004"/>
    <cellStyle name="TableLvl2" xfId="274"/>
    <cellStyle name="TableLvl3" xfId="275"/>
    <cellStyle name="Technical_Input" xfId="46005"/>
    <cellStyle name="Text" xfId="276"/>
    <cellStyle name="Text 1" xfId="46006"/>
    <cellStyle name="Text 2" xfId="277"/>
    <cellStyle name="Text 3" xfId="278"/>
    <cellStyle name="Text Head 1" xfId="279"/>
    <cellStyle name="Text Head 2" xfId="280"/>
    <cellStyle name="Text Indent 1" xfId="46007"/>
    <cellStyle name="Text Indent 2" xfId="281"/>
    <cellStyle name="Text Indent A" xfId="46008"/>
    <cellStyle name="Text Indent B" xfId="46009"/>
    <cellStyle name="Text Indent C" xfId="46010"/>
    <cellStyle name="Theirs" xfId="282"/>
    <cellStyle name="Thousands" xfId="46011"/>
    <cellStyle name="Thousands 2" xfId="46012"/>
    <cellStyle name="Title 2" xfId="283"/>
    <cellStyle name="Title 2 2" xfId="46013"/>
    <cellStyle name="Title 3" xfId="46014"/>
    <cellStyle name="Title 4" xfId="46015"/>
    <cellStyle name="Title 5" xfId="46016"/>
    <cellStyle name="Title 6" xfId="46017"/>
    <cellStyle name="TOC 1" xfId="284"/>
    <cellStyle name="TOC 2" xfId="285"/>
    <cellStyle name="TOC 2 2" xfId="46018"/>
    <cellStyle name="TOC 3" xfId="286"/>
    <cellStyle name="TOC 4" xfId="46019"/>
    <cellStyle name="Total 1" xfId="46020"/>
    <cellStyle name="Total 1 10" xfId="46021"/>
    <cellStyle name="Total 1 11" xfId="46022"/>
    <cellStyle name="Total 1 12" xfId="46023"/>
    <cellStyle name="Total 1 13" xfId="46024"/>
    <cellStyle name="Total 1 14" xfId="46025"/>
    <cellStyle name="Total 1 15" xfId="46026"/>
    <cellStyle name="Total 1 16" xfId="46027"/>
    <cellStyle name="Total 1 17" xfId="46028"/>
    <cellStyle name="Total 1 18" xfId="46029"/>
    <cellStyle name="Total 1 2" xfId="46030"/>
    <cellStyle name="Total 1 2 10" xfId="46031"/>
    <cellStyle name="Total 1 2 11" xfId="46032"/>
    <cellStyle name="Total 1 2 12" xfId="46033"/>
    <cellStyle name="Total 1 2 13" xfId="46034"/>
    <cellStyle name="Total 1 2 14" xfId="46035"/>
    <cellStyle name="Total 1 2 15" xfId="46036"/>
    <cellStyle name="Total 1 2 16" xfId="46037"/>
    <cellStyle name="Total 1 2 17" xfId="46038"/>
    <cellStyle name="Total 1 2 2" xfId="46039"/>
    <cellStyle name="Total 1 2 3" xfId="46040"/>
    <cellStyle name="Total 1 2 4" xfId="46041"/>
    <cellStyle name="Total 1 2 5" xfId="46042"/>
    <cellStyle name="Total 1 2 6" xfId="46043"/>
    <cellStyle name="Total 1 2 7" xfId="46044"/>
    <cellStyle name="Total 1 2 8" xfId="46045"/>
    <cellStyle name="Total 1 2 9" xfId="46046"/>
    <cellStyle name="Total 1 3" xfId="46047"/>
    <cellStyle name="Total 1 4" xfId="46048"/>
    <cellStyle name="Total 1 5" xfId="46049"/>
    <cellStyle name="Total 1 6" xfId="46050"/>
    <cellStyle name="Total 1 7" xfId="46051"/>
    <cellStyle name="Total 1 8" xfId="46052"/>
    <cellStyle name="Total 1 9" xfId="46053"/>
    <cellStyle name="Total 2" xfId="287"/>
    <cellStyle name="Total 2 10" xfId="46054"/>
    <cellStyle name="Total 2 10 10" xfId="46055"/>
    <cellStyle name="Total 2 10 10 2" xfId="46056"/>
    <cellStyle name="Total 2 10 10 3" xfId="46057"/>
    <cellStyle name="Total 2 10 10 4" xfId="46058"/>
    <cellStyle name="Total 2 10 10 5" xfId="46059"/>
    <cellStyle name="Total 2 10 11" xfId="46060"/>
    <cellStyle name="Total 2 10 11 2" xfId="46061"/>
    <cellStyle name="Total 2 10 11 3" xfId="46062"/>
    <cellStyle name="Total 2 10 11 4" xfId="46063"/>
    <cellStyle name="Total 2 10 11 5" xfId="46064"/>
    <cellStyle name="Total 2 10 12" xfId="46065"/>
    <cellStyle name="Total 2 10 12 2" xfId="46066"/>
    <cellStyle name="Total 2 10 12 3" xfId="46067"/>
    <cellStyle name="Total 2 10 12 4" xfId="46068"/>
    <cellStyle name="Total 2 10 12 5" xfId="46069"/>
    <cellStyle name="Total 2 10 13" xfId="46070"/>
    <cellStyle name="Total 2 10 13 2" xfId="46071"/>
    <cellStyle name="Total 2 10 13 3" xfId="46072"/>
    <cellStyle name="Total 2 10 13 4" xfId="46073"/>
    <cellStyle name="Total 2 10 13 5" xfId="46074"/>
    <cellStyle name="Total 2 10 14" xfId="46075"/>
    <cellStyle name="Total 2 10 14 2" xfId="46076"/>
    <cellStyle name="Total 2 10 14 3" xfId="46077"/>
    <cellStyle name="Total 2 10 14 4" xfId="46078"/>
    <cellStyle name="Total 2 10 14 5" xfId="46079"/>
    <cellStyle name="Total 2 10 15" xfId="46080"/>
    <cellStyle name="Total 2 10 15 2" xfId="46081"/>
    <cellStyle name="Total 2 10 15 3" xfId="46082"/>
    <cellStyle name="Total 2 10 15 4" xfId="46083"/>
    <cellStyle name="Total 2 10 15 5" xfId="46084"/>
    <cellStyle name="Total 2 10 16" xfId="46085"/>
    <cellStyle name="Total 2 10 16 2" xfId="46086"/>
    <cellStyle name="Total 2 10 16 3" xfId="46087"/>
    <cellStyle name="Total 2 10 16 4" xfId="46088"/>
    <cellStyle name="Total 2 10 16 5" xfId="46089"/>
    <cellStyle name="Total 2 10 17" xfId="46090"/>
    <cellStyle name="Total 2 10 17 2" xfId="46091"/>
    <cellStyle name="Total 2 10 17 3" xfId="46092"/>
    <cellStyle name="Total 2 10 17 4" xfId="46093"/>
    <cellStyle name="Total 2 10 17 5" xfId="46094"/>
    <cellStyle name="Total 2 10 18" xfId="46095"/>
    <cellStyle name="Total 2 10 18 2" xfId="46096"/>
    <cellStyle name="Total 2 10 18 3" xfId="46097"/>
    <cellStyle name="Total 2 10 18 4" xfId="46098"/>
    <cellStyle name="Total 2 10 18 5" xfId="46099"/>
    <cellStyle name="Total 2 10 19" xfId="46100"/>
    <cellStyle name="Total 2 10 2" xfId="46101"/>
    <cellStyle name="Total 2 10 2 10" xfId="46102"/>
    <cellStyle name="Total 2 10 2 10 2" xfId="46103"/>
    <cellStyle name="Total 2 10 2 10 3" xfId="46104"/>
    <cellStyle name="Total 2 10 2 10 4" xfId="46105"/>
    <cellStyle name="Total 2 10 2 10 5" xfId="46106"/>
    <cellStyle name="Total 2 10 2 11" xfId="46107"/>
    <cellStyle name="Total 2 10 2 11 2" xfId="46108"/>
    <cellStyle name="Total 2 10 2 11 3" xfId="46109"/>
    <cellStyle name="Total 2 10 2 11 4" xfId="46110"/>
    <cellStyle name="Total 2 10 2 11 5" xfId="46111"/>
    <cellStyle name="Total 2 10 2 12" xfId="46112"/>
    <cellStyle name="Total 2 10 2 12 2" xfId="46113"/>
    <cellStyle name="Total 2 10 2 12 3" xfId="46114"/>
    <cellStyle name="Total 2 10 2 12 4" xfId="46115"/>
    <cellStyle name="Total 2 10 2 12 5" xfId="46116"/>
    <cellStyle name="Total 2 10 2 13" xfId="46117"/>
    <cellStyle name="Total 2 10 2 13 2" xfId="46118"/>
    <cellStyle name="Total 2 10 2 13 3" xfId="46119"/>
    <cellStyle name="Total 2 10 2 13 4" xfId="46120"/>
    <cellStyle name="Total 2 10 2 13 5" xfId="46121"/>
    <cellStyle name="Total 2 10 2 14" xfId="46122"/>
    <cellStyle name="Total 2 10 2 14 2" xfId="46123"/>
    <cellStyle name="Total 2 10 2 14 3" xfId="46124"/>
    <cellStyle name="Total 2 10 2 14 4" xfId="46125"/>
    <cellStyle name="Total 2 10 2 14 5" xfId="46126"/>
    <cellStyle name="Total 2 10 2 15" xfId="46127"/>
    <cellStyle name="Total 2 10 2 15 2" xfId="46128"/>
    <cellStyle name="Total 2 10 2 15 3" xfId="46129"/>
    <cellStyle name="Total 2 10 2 15 4" xfId="46130"/>
    <cellStyle name="Total 2 10 2 15 5" xfId="46131"/>
    <cellStyle name="Total 2 10 2 16" xfId="46132"/>
    <cellStyle name="Total 2 10 2 16 2" xfId="46133"/>
    <cellStyle name="Total 2 10 2 16 3" xfId="46134"/>
    <cellStyle name="Total 2 10 2 16 4" xfId="46135"/>
    <cellStyle name="Total 2 10 2 16 5" xfId="46136"/>
    <cellStyle name="Total 2 10 2 17" xfId="46137"/>
    <cellStyle name="Total 2 10 2 17 2" xfId="46138"/>
    <cellStyle name="Total 2 10 2 17 3" xfId="46139"/>
    <cellStyle name="Total 2 10 2 17 4" xfId="46140"/>
    <cellStyle name="Total 2 10 2 17 5" xfId="46141"/>
    <cellStyle name="Total 2 10 2 18" xfId="46142"/>
    <cellStyle name="Total 2 10 2 18 2" xfId="46143"/>
    <cellStyle name="Total 2 10 2 18 3" xfId="46144"/>
    <cellStyle name="Total 2 10 2 18 4" xfId="46145"/>
    <cellStyle name="Total 2 10 2 18 5" xfId="46146"/>
    <cellStyle name="Total 2 10 2 19" xfId="46147"/>
    <cellStyle name="Total 2 10 2 2" xfId="46148"/>
    <cellStyle name="Total 2 10 2 2 2" xfId="46149"/>
    <cellStyle name="Total 2 10 2 2 2 2" xfId="46150"/>
    <cellStyle name="Total 2 10 2 2 2 3" xfId="46151"/>
    <cellStyle name="Total 2 10 2 2 2 4" xfId="46152"/>
    <cellStyle name="Total 2 10 2 2 2 5" xfId="46153"/>
    <cellStyle name="Total 2 10 2 2 2 6" xfId="46154"/>
    <cellStyle name="Total 2 10 2 2 2 7" xfId="46155"/>
    <cellStyle name="Total 2 10 2 2 3" xfId="46156"/>
    <cellStyle name="Total 2 10 2 2 4" xfId="46157"/>
    <cellStyle name="Total 2 10 2 2 5" xfId="46158"/>
    <cellStyle name="Total 2 10 2 3" xfId="46159"/>
    <cellStyle name="Total 2 10 2 3 2" xfId="46160"/>
    <cellStyle name="Total 2 10 2 3 2 2" xfId="46161"/>
    <cellStyle name="Total 2 10 2 3 2 3" xfId="46162"/>
    <cellStyle name="Total 2 10 2 3 2 4" xfId="46163"/>
    <cellStyle name="Total 2 10 2 3 2 5" xfId="46164"/>
    <cellStyle name="Total 2 10 2 3 2 6" xfId="46165"/>
    <cellStyle name="Total 2 10 2 3 2 7" xfId="46166"/>
    <cellStyle name="Total 2 10 2 3 3" xfId="46167"/>
    <cellStyle name="Total 2 10 2 3 4" xfId="46168"/>
    <cellStyle name="Total 2 10 2 3 5" xfId="46169"/>
    <cellStyle name="Total 2 10 2 4" xfId="46170"/>
    <cellStyle name="Total 2 10 2 4 2" xfId="46171"/>
    <cellStyle name="Total 2 10 2 4 2 2" xfId="46172"/>
    <cellStyle name="Total 2 10 2 4 2 3" xfId="46173"/>
    <cellStyle name="Total 2 10 2 4 2 4" xfId="46174"/>
    <cellStyle name="Total 2 10 2 4 2 5" xfId="46175"/>
    <cellStyle name="Total 2 10 2 4 2 6" xfId="46176"/>
    <cellStyle name="Total 2 10 2 4 2 7" xfId="46177"/>
    <cellStyle name="Total 2 10 2 4 3" xfId="46178"/>
    <cellStyle name="Total 2 10 2 4 4" xfId="46179"/>
    <cellStyle name="Total 2 10 2 4 5" xfId="46180"/>
    <cellStyle name="Total 2 10 2 5" xfId="46181"/>
    <cellStyle name="Total 2 10 2 5 2" xfId="46182"/>
    <cellStyle name="Total 2 10 2 5 3" xfId="46183"/>
    <cellStyle name="Total 2 10 2 5 4" xfId="46184"/>
    <cellStyle name="Total 2 10 2 5 5" xfId="46185"/>
    <cellStyle name="Total 2 10 2 5 6" xfId="46186"/>
    <cellStyle name="Total 2 10 2 5 7" xfId="46187"/>
    <cellStyle name="Total 2 10 2 5 8" xfId="46188"/>
    <cellStyle name="Total 2 10 2 6" xfId="46189"/>
    <cellStyle name="Total 2 10 2 6 2" xfId="46190"/>
    <cellStyle name="Total 2 10 2 6 3" xfId="46191"/>
    <cellStyle name="Total 2 10 2 6 4" xfId="46192"/>
    <cellStyle name="Total 2 10 2 6 5" xfId="46193"/>
    <cellStyle name="Total 2 10 2 6 6" xfId="46194"/>
    <cellStyle name="Total 2 10 2 6 7" xfId="46195"/>
    <cellStyle name="Total 2 10 2 7" xfId="46196"/>
    <cellStyle name="Total 2 10 2 7 2" xfId="46197"/>
    <cellStyle name="Total 2 10 2 7 3" xfId="46198"/>
    <cellStyle name="Total 2 10 2 7 4" xfId="46199"/>
    <cellStyle name="Total 2 10 2 7 5" xfId="46200"/>
    <cellStyle name="Total 2 10 2 8" xfId="46201"/>
    <cellStyle name="Total 2 10 2 8 2" xfId="46202"/>
    <cellStyle name="Total 2 10 2 8 3" xfId="46203"/>
    <cellStyle name="Total 2 10 2 8 4" xfId="46204"/>
    <cellStyle name="Total 2 10 2 8 5" xfId="46205"/>
    <cellStyle name="Total 2 10 2 9" xfId="46206"/>
    <cellStyle name="Total 2 10 2 9 2" xfId="46207"/>
    <cellStyle name="Total 2 10 2 9 3" xfId="46208"/>
    <cellStyle name="Total 2 10 2 9 4" xfId="46209"/>
    <cellStyle name="Total 2 10 2 9 5" xfId="46210"/>
    <cellStyle name="Total 2 10 3" xfId="46211"/>
    <cellStyle name="Total 2 10 3 10" xfId="46212"/>
    <cellStyle name="Total 2 10 3 2" xfId="46213"/>
    <cellStyle name="Total 2 10 3 2 2" xfId="46214"/>
    <cellStyle name="Total 2 10 3 2 2 2" xfId="46215"/>
    <cellStyle name="Total 2 10 3 2 2 3" xfId="46216"/>
    <cellStyle name="Total 2 10 3 2 2 4" xfId="46217"/>
    <cellStyle name="Total 2 10 3 2 2 5" xfId="46218"/>
    <cellStyle name="Total 2 10 3 2 2 6" xfId="46219"/>
    <cellStyle name="Total 2 10 3 2 2 7" xfId="46220"/>
    <cellStyle name="Total 2 10 3 2 3" xfId="46221"/>
    <cellStyle name="Total 2 10 3 2 4" xfId="46222"/>
    <cellStyle name="Total 2 10 3 3" xfId="46223"/>
    <cellStyle name="Total 2 10 3 3 2" xfId="46224"/>
    <cellStyle name="Total 2 10 3 3 2 2" xfId="46225"/>
    <cellStyle name="Total 2 10 3 3 2 3" xfId="46226"/>
    <cellStyle name="Total 2 10 3 3 2 4" xfId="46227"/>
    <cellStyle name="Total 2 10 3 3 2 5" xfId="46228"/>
    <cellStyle name="Total 2 10 3 3 2 6" xfId="46229"/>
    <cellStyle name="Total 2 10 3 3 2 7" xfId="46230"/>
    <cellStyle name="Total 2 10 3 3 3" xfId="46231"/>
    <cellStyle name="Total 2 10 3 3 4" xfId="46232"/>
    <cellStyle name="Total 2 10 3 4" xfId="46233"/>
    <cellStyle name="Total 2 10 3 4 2" xfId="46234"/>
    <cellStyle name="Total 2 10 3 4 2 2" xfId="46235"/>
    <cellStyle name="Total 2 10 3 4 2 3" xfId="46236"/>
    <cellStyle name="Total 2 10 3 4 2 4" xfId="46237"/>
    <cellStyle name="Total 2 10 3 4 2 5" xfId="46238"/>
    <cellStyle name="Total 2 10 3 4 2 6" xfId="46239"/>
    <cellStyle name="Total 2 10 3 4 2 7" xfId="46240"/>
    <cellStyle name="Total 2 10 3 4 3" xfId="46241"/>
    <cellStyle name="Total 2 10 3 4 4" xfId="46242"/>
    <cellStyle name="Total 2 10 3 5" xfId="46243"/>
    <cellStyle name="Total 2 10 3 5 2" xfId="46244"/>
    <cellStyle name="Total 2 10 3 5 3" xfId="46245"/>
    <cellStyle name="Total 2 10 3 5 4" xfId="46246"/>
    <cellStyle name="Total 2 10 3 5 5" xfId="46247"/>
    <cellStyle name="Total 2 10 3 5 6" xfId="46248"/>
    <cellStyle name="Total 2 10 3 5 7" xfId="46249"/>
    <cellStyle name="Total 2 10 3 5 8" xfId="46250"/>
    <cellStyle name="Total 2 10 3 6" xfId="46251"/>
    <cellStyle name="Total 2 10 3 6 2" xfId="46252"/>
    <cellStyle name="Total 2 10 3 6 3" xfId="46253"/>
    <cellStyle name="Total 2 10 3 6 4" xfId="46254"/>
    <cellStyle name="Total 2 10 3 6 5" xfId="46255"/>
    <cellStyle name="Total 2 10 3 6 6" xfId="46256"/>
    <cellStyle name="Total 2 10 3 6 7" xfId="46257"/>
    <cellStyle name="Total 2 10 3 7" xfId="46258"/>
    <cellStyle name="Total 2 10 3 8" xfId="46259"/>
    <cellStyle name="Total 2 10 3 9" xfId="46260"/>
    <cellStyle name="Total 2 10 4" xfId="46261"/>
    <cellStyle name="Total 2 10 4 2" xfId="46262"/>
    <cellStyle name="Total 2 10 4 2 2" xfId="46263"/>
    <cellStyle name="Total 2 10 4 2 3" xfId="46264"/>
    <cellStyle name="Total 2 10 4 2 4" xfId="46265"/>
    <cellStyle name="Total 2 10 4 2 5" xfId="46266"/>
    <cellStyle name="Total 2 10 4 2 6" xfId="46267"/>
    <cellStyle name="Total 2 10 4 2 7" xfId="46268"/>
    <cellStyle name="Total 2 10 4 3" xfId="46269"/>
    <cellStyle name="Total 2 10 4 4" xfId="46270"/>
    <cellStyle name="Total 2 10 4 5" xfId="46271"/>
    <cellStyle name="Total 2 10 5" xfId="46272"/>
    <cellStyle name="Total 2 10 5 2" xfId="46273"/>
    <cellStyle name="Total 2 10 5 2 2" xfId="46274"/>
    <cellStyle name="Total 2 10 5 2 3" xfId="46275"/>
    <cellStyle name="Total 2 10 5 2 4" xfId="46276"/>
    <cellStyle name="Total 2 10 5 2 5" xfId="46277"/>
    <cellStyle name="Total 2 10 5 2 6" xfId="46278"/>
    <cellStyle name="Total 2 10 5 2 7" xfId="46279"/>
    <cellStyle name="Total 2 10 5 3" xfId="46280"/>
    <cellStyle name="Total 2 10 5 4" xfId="46281"/>
    <cellStyle name="Total 2 10 5 5" xfId="46282"/>
    <cellStyle name="Total 2 10 6" xfId="46283"/>
    <cellStyle name="Total 2 10 6 2" xfId="46284"/>
    <cellStyle name="Total 2 10 6 2 2" xfId="46285"/>
    <cellStyle name="Total 2 10 6 2 3" xfId="46286"/>
    <cellStyle name="Total 2 10 6 2 4" xfId="46287"/>
    <cellStyle name="Total 2 10 6 2 5" xfId="46288"/>
    <cellStyle name="Total 2 10 6 2 6" xfId="46289"/>
    <cellStyle name="Total 2 10 6 2 7" xfId="46290"/>
    <cellStyle name="Total 2 10 6 3" xfId="46291"/>
    <cellStyle name="Total 2 10 6 4" xfId="46292"/>
    <cellStyle name="Total 2 10 6 5" xfId="46293"/>
    <cellStyle name="Total 2 10 7" xfId="46294"/>
    <cellStyle name="Total 2 10 7 2" xfId="46295"/>
    <cellStyle name="Total 2 10 7 2 2" xfId="46296"/>
    <cellStyle name="Total 2 10 7 2 3" xfId="46297"/>
    <cellStyle name="Total 2 10 7 2 4" xfId="46298"/>
    <cellStyle name="Total 2 10 7 2 5" xfId="46299"/>
    <cellStyle name="Total 2 10 7 2 6" xfId="46300"/>
    <cellStyle name="Total 2 10 7 2 7" xfId="46301"/>
    <cellStyle name="Total 2 10 7 3" xfId="46302"/>
    <cellStyle name="Total 2 10 7 4" xfId="46303"/>
    <cellStyle name="Total 2 10 7 5" xfId="46304"/>
    <cellStyle name="Total 2 10 8" xfId="46305"/>
    <cellStyle name="Total 2 10 8 2" xfId="46306"/>
    <cellStyle name="Total 2 10 8 3" xfId="46307"/>
    <cellStyle name="Total 2 10 8 4" xfId="46308"/>
    <cellStyle name="Total 2 10 8 5" xfId="46309"/>
    <cellStyle name="Total 2 10 8 6" xfId="46310"/>
    <cellStyle name="Total 2 10 8 7" xfId="46311"/>
    <cellStyle name="Total 2 10 8 8" xfId="46312"/>
    <cellStyle name="Total 2 10 9" xfId="46313"/>
    <cellStyle name="Total 2 10 9 2" xfId="46314"/>
    <cellStyle name="Total 2 10 9 3" xfId="46315"/>
    <cellStyle name="Total 2 10 9 4" xfId="46316"/>
    <cellStyle name="Total 2 10 9 5" xfId="46317"/>
    <cellStyle name="Total 2 10 9 6" xfId="46318"/>
    <cellStyle name="Total 2 10 9 7" xfId="46319"/>
    <cellStyle name="Total 2 11" xfId="46320"/>
    <cellStyle name="Total 2 11 10" xfId="46321"/>
    <cellStyle name="Total 2 11 10 2" xfId="46322"/>
    <cellStyle name="Total 2 11 10 3" xfId="46323"/>
    <cellStyle name="Total 2 11 10 4" xfId="46324"/>
    <cellStyle name="Total 2 11 10 5" xfId="46325"/>
    <cellStyle name="Total 2 11 11" xfId="46326"/>
    <cellStyle name="Total 2 11 11 2" xfId="46327"/>
    <cellStyle name="Total 2 11 11 3" xfId="46328"/>
    <cellStyle name="Total 2 11 11 4" xfId="46329"/>
    <cellStyle name="Total 2 11 11 5" xfId="46330"/>
    <cellStyle name="Total 2 11 12" xfId="46331"/>
    <cellStyle name="Total 2 11 12 2" xfId="46332"/>
    <cellStyle name="Total 2 11 12 3" xfId="46333"/>
    <cellStyle name="Total 2 11 12 4" xfId="46334"/>
    <cellStyle name="Total 2 11 12 5" xfId="46335"/>
    <cellStyle name="Total 2 11 13" xfId="46336"/>
    <cellStyle name="Total 2 11 13 2" xfId="46337"/>
    <cellStyle name="Total 2 11 13 3" xfId="46338"/>
    <cellStyle name="Total 2 11 13 4" xfId="46339"/>
    <cellStyle name="Total 2 11 13 5" xfId="46340"/>
    <cellStyle name="Total 2 11 14" xfId="46341"/>
    <cellStyle name="Total 2 11 14 2" xfId="46342"/>
    <cellStyle name="Total 2 11 14 3" xfId="46343"/>
    <cellStyle name="Total 2 11 14 4" xfId="46344"/>
    <cellStyle name="Total 2 11 14 5" xfId="46345"/>
    <cellStyle name="Total 2 11 15" xfId="46346"/>
    <cellStyle name="Total 2 11 15 2" xfId="46347"/>
    <cellStyle name="Total 2 11 15 3" xfId="46348"/>
    <cellStyle name="Total 2 11 15 4" xfId="46349"/>
    <cellStyle name="Total 2 11 15 5" xfId="46350"/>
    <cellStyle name="Total 2 11 16" xfId="46351"/>
    <cellStyle name="Total 2 11 16 2" xfId="46352"/>
    <cellStyle name="Total 2 11 16 3" xfId="46353"/>
    <cellStyle name="Total 2 11 16 4" xfId="46354"/>
    <cellStyle name="Total 2 11 16 5" xfId="46355"/>
    <cellStyle name="Total 2 11 17" xfId="46356"/>
    <cellStyle name="Total 2 11 17 2" xfId="46357"/>
    <cellStyle name="Total 2 11 17 3" xfId="46358"/>
    <cellStyle name="Total 2 11 17 4" xfId="46359"/>
    <cellStyle name="Total 2 11 17 5" xfId="46360"/>
    <cellStyle name="Total 2 11 18" xfId="46361"/>
    <cellStyle name="Total 2 11 18 2" xfId="46362"/>
    <cellStyle name="Total 2 11 18 3" xfId="46363"/>
    <cellStyle name="Total 2 11 18 4" xfId="46364"/>
    <cellStyle name="Total 2 11 18 5" xfId="46365"/>
    <cellStyle name="Total 2 11 19" xfId="46366"/>
    <cellStyle name="Total 2 11 2" xfId="46367"/>
    <cellStyle name="Total 2 11 2 10" xfId="46368"/>
    <cellStyle name="Total 2 11 2 10 2" xfId="46369"/>
    <cellStyle name="Total 2 11 2 10 3" xfId="46370"/>
    <cellStyle name="Total 2 11 2 10 4" xfId="46371"/>
    <cellStyle name="Total 2 11 2 10 5" xfId="46372"/>
    <cellStyle name="Total 2 11 2 11" xfId="46373"/>
    <cellStyle name="Total 2 11 2 11 2" xfId="46374"/>
    <cellStyle name="Total 2 11 2 11 3" xfId="46375"/>
    <cellStyle name="Total 2 11 2 11 4" xfId="46376"/>
    <cellStyle name="Total 2 11 2 11 5" xfId="46377"/>
    <cellStyle name="Total 2 11 2 12" xfId="46378"/>
    <cellStyle name="Total 2 11 2 12 2" xfId="46379"/>
    <cellStyle name="Total 2 11 2 12 3" xfId="46380"/>
    <cellStyle name="Total 2 11 2 12 4" xfId="46381"/>
    <cellStyle name="Total 2 11 2 12 5" xfId="46382"/>
    <cellStyle name="Total 2 11 2 13" xfId="46383"/>
    <cellStyle name="Total 2 11 2 13 2" xfId="46384"/>
    <cellStyle name="Total 2 11 2 13 3" xfId="46385"/>
    <cellStyle name="Total 2 11 2 13 4" xfId="46386"/>
    <cellStyle name="Total 2 11 2 13 5" xfId="46387"/>
    <cellStyle name="Total 2 11 2 14" xfId="46388"/>
    <cellStyle name="Total 2 11 2 14 2" xfId="46389"/>
    <cellStyle name="Total 2 11 2 14 3" xfId="46390"/>
    <cellStyle name="Total 2 11 2 14 4" xfId="46391"/>
    <cellStyle name="Total 2 11 2 14 5" xfId="46392"/>
    <cellStyle name="Total 2 11 2 15" xfId="46393"/>
    <cellStyle name="Total 2 11 2 15 2" xfId="46394"/>
    <cellStyle name="Total 2 11 2 15 3" xfId="46395"/>
    <cellStyle name="Total 2 11 2 15 4" xfId="46396"/>
    <cellStyle name="Total 2 11 2 15 5" xfId="46397"/>
    <cellStyle name="Total 2 11 2 16" xfId="46398"/>
    <cellStyle name="Total 2 11 2 16 2" xfId="46399"/>
    <cellStyle name="Total 2 11 2 16 3" xfId="46400"/>
    <cellStyle name="Total 2 11 2 16 4" xfId="46401"/>
    <cellStyle name="Total 2 11 2 16 5" xfId="46402"/>
    <cellStyle name="Total 2 11 2 17" xfId="46403"/>
    <cellStyle name="Total 2 11 2 17 2" xfId="46404"/>
    <cellStyle name="Total 2 11 2 17 3" xfId="46405"/>
    <cellStyle name="Total 2 11 2 17 4" xfId="46406"/>
    <cellStyle name="Total 2 11 2 17 5" xfId="46407"/>
    <cellStyle name="Total 2 11 2 18" xfId="46408"/>
    <cellStyle name="Total 2 11 2 18 2" xfId="46409"/>
    <cellStyle name="Total 2 11 2 18 3" xfId="46410"/>
    <cellStyle name="Total 2 11 2 18 4" xfId="46411"/>
    <cellStyle name="Total 2 11 2 18 5" xfId="46412"/>
    <cellStyle name="Total 2 11 2 19" xfId="46413"/>
    <cellStyle name="Total 2 11 2 2" xfId="46414"/>
    <cellStyle name="Total 2 11 2 2 2" xfId="46415"/>
    <cellStyle name="Total 2 11 2 2 2 2" xfId="46416"/>
    <cellStyle name="Total 2 11 2 2 2 3" xfId="46417"/>
    <cellStyle name="Total 2 11 2 2 2 4" xfId="46418"/>
    <cellStyle name="Total 2 11 2 2 2 5" xfId="46419"/>
    <cellStyle name="Total 2 11 2 2 2 6" xfId="46420"/>
    <cellStyle name="Total 2 11 2 2 2 7" xfId="46421"/>
    <cellStyle name="Total 2 11 2 2 3" xfId="46422"/>
    <cellStyle name="Total 2 11 2 2 4" xfId="46423"/>
    <cellStyle name="Total 2 11 2 2 5" xfId="46424"/>
    <cellStyle name="Total 2 11 2 3" xfId="46425"/>
    <cellStyle name="Total 2 11 2 3 2" xfId="46426"/>
    <cellStyle name="Total 2 11 2 3 2 2" xfId="46427"/>
    <cellStyle name="Total 2 11 2 3 2 3" xfId="46428"/>
    <cellStyle name="Total 2 11 2 3 2 4" xfId="46429"/>
    <cellStyle name="Total 2 11 2 3 2 5" xfId="46430"/>
    <cellStyle name="Total 2 11 2 3 2 6" xfId="46431"/>
    <cellStyle name="Total 2 11 2 3 2 7" xfId="46432"/>
    <cellStyle name="Total 2 11 2 3 3" xfId="46433"/>
    <cellStyle name="Total 2 11 2 3 4" xfId="46434"/>
    <cellStyle name="Total 2 11 2 3 5" xfId="46435"/>
    <cellStyle name="Total 2 11 2 4" xfId="46436"/>
    <cellStyle name="Total 2 11 2 4 2" xfId="46437"/>
    <cellStyle name="Total 2 11 2 4 2 2" xfId="46438"/>
    <cellStyle name="Total 2 11 2 4 2 3" xfId="46439"/>
    <cellStyle name="Total 2 11 2 4 2 4" xfId="46440"/>
    <cellStyle name="Total 2 11 2 4 2 5" xfId="46441"/>
    <cellStyle name="Total 2 11 2 4 2 6" xfId="46442"/>
    <cellStyle name="Total 2 11 2 4 2 7" xfId="46443"/>
    <cellStyle name="Total 2 11 2 4 3" xfId="46444"/>
    <cellStyle name="Total 2 11 2 4 4" xfId="46445"/>
    <cellStyle name="Total 2 11 2 4 5" xfId="46446"/>
    <cellStyle name="Total 2 11 2 5" xfId="46447"/>
    <cellStyle name="Total 2 11 2 5 2" xfId="46448"/>
    <cellStyle name="Total 2 11 2 5 3" xfId="46449"/>
    <cellStyle name="Total 2 11 2 5 4" xfId="46450"/>
    <cellStyle name="Total 2 11 2 5 5" xfId="46451"/>
    <cellStyle name="Total 2 11 2 5 6" xfId="46452"/>
    <cellStyle name="Total 2 11 2 5 7" xfId="46453"/>
    <cellStyle name="Total 2 11 2 5 8" xfId="46454"/>
    <cellStyle name="Total 2 11 2 6" xfId="46455"/>
    <cellStyle name="Total 2 11 2 6 2" xfId="46456"/>
    <cellStyle name="Total 2 11 2 6 3" xfId="46457"/>
    <cellStyle name="Total 2 11 2 6 4" xfId="46458"/>
    <cellStyle name="Total 2 11 2 6 5" xfId="46459"/>
    <cellStyle name="Total 2 11 2 6 6" xfId="46460"/>
    <cellStyle name="Total 2 11 2 6 7" xfId="46461"/>
    <cellStyle name="Total 2 11 2 7" xfId="46462"/>
    <cellStyle name="Total 2 11 2 7 2" xfId="46463"/>
    <cellStyle name="Total 2 11 2 7 3" xfId="46464"/>
    <cellStyle name="Total 2 11 2 7 4" xfId="46465"/>
    <cellStyle name="Total 2 11 2 7 5" xfId="46466"/>
    <cellStyle name="Total 2 11 2 8" xfId="46467"/>
    <cellStyle name="Total 2 11 2 8 2" xfId="46468"/>
    <cellStyle name="Total 2 11 2 8 3" xfId="46469"/>
    <cellStyle name="Total 2 11 2 8 4" xfId="46470"/>
    <cellStyle name="Total 2 11 2 8 5" xfId="46471"/>
    <cellStyle name="Total 2 11 2 9" xfId="46472"/>
    <cellStyle name="Total 2 11 2 9 2" xfId="46473"/>
    <cellStyle name="Total 2 11 2 9 3" xfId="46474"/>
    <cellStyle name="Total 2 11 2 9 4" xfId="46475"/>
    <cellStyle name="Total 2 11 2 9 5" xfId="46476"/>
    <cellStyle name="Total 2 11 3" xfId="46477"/>
    <cellStyle name="Total 2 11 3 10" xfId="46478"/>
    <cellStyle name="Total 2 11 3 2" xfId="46479"/>
    <cellStyle name="Total 2 11 3 2 2" xfId="46480"/>
    <cellStyle name="Total 2 11 3 2 2 2" xfId="46481"/>
    <cellStyle name="Total 2 11 3 2 2 3" xfId="46482"/>
    <cellStyle name="Total 2 11 3 2 2 4" xfId="46483"/>
    <cellStyle name="Total 2 11 3 2 2 5" xfId="46484"/>
    <cellStyle name="Total 2 11 3 2 2 6" xfId="46485"/>
    <cellStyle name="Total 2 11 3 2 2 7" xfId="46486"/>
    <cellStyle name="Total 2 11 3 2 3" xfId="46487"/>
    <cellStyle name="Total 2 11 3 2 4" xfId="46488"/>
    <cellStyle name="Total 2 11 3 3" xfId="46489"/>
    <cellStyle name="Total 2 11 3 3 2" xfId="46490"/>
    <cellStyle name="Total 2 11 3 3 2 2" xfId="46491"/>
    <cellStyle name="Total 2 11 3 3 2 3" xfId="46492"/>
    <cellStyle name="Total 2 11 3 3 2 4" xfId="46493"/>
    <cellStyle name="Total 2 11 3 3 2 5" xfId="46494"/>
    <cellStyle name="Total 2 11 3 3 2 6" xfId="46495"/>
    <cellStyle name="Total 2 11 3 3 2 7" xfId="46496"/>
    <cellStyle name="Total 2 11 3 3 3" xfId="46497"/>
    <cellStyle name="Total 2 11 3 3 4" xfId="46498"/>
    <cellStyle name="Total 2 11 3 4" xfId="46499"/>
    <cellStyle name="Total 2 11 3 4 2" xfId="46500"/>
    <cellStyle name="Total 2 11 3 4 2 2" xfId="46501"/>
    <cellStyle name="Total 2 11 3 4 2 3" xfId="46502"/>
    <cellStyle name="Total 2 11 3 4 2 4" xfId="46503"/>
    <cellStyle name="Total 2 11 3 4 2 5" xfId="46504"/>
    <cellStyle name="Total 2 11 3 4 2 6" xfId="46505"/>
    <cellStyle name="Total 2 11 3 4 2 7" xfId="46506"/>
    <cellStyle name="Total 2 11 3 4 3" xfId="46507"/>
    <cellStyle name="Total 2 11 3 4 4" xfId="46508"/>
    <cellStyle name="Total 2 11 3 5" xfId="46509"/>
    <cellStyle name="Total 2 11 3 5 2" xfId="46510"/>
    <cellStyle name="Total 2 11 3 5 3" xfId="46511"/>
    <cellStyle name="Total 2 11 3 5 4" xfId="46512"/>
    <cellStyle name="Total 2 11 3 5 5" xfId="46513"/>
    <cellStyle name="Total 2 11 3 5 6" xfId="46514"/>
    <cellStyle name="Total 2 11 3 5 7" xfId="46515"/>
    <cellStyle name="Total 2 11 3 5 8" xfId="46516"/>
    <cellStyle name="Total 2 11 3 6" xfId="46517"/>
    <cellStyle name="Total 2 11 3 6 2" xfId="46518"/>
    <cellStyle name="Total 2 11 3 6 3" xfId="46519"/>
    <cellStyle name="Total 2 11 3 6 4" xfId="46520"/>
    <cellStyle name="Total 2 11 3 6 5" xfId="46521"/>
    <cellStyle name="Total 2 11 3 6 6" xfId="46522"/>
    <cellStyle name="Total 2 11 3 6 7" xfId="46523"/>
    <cellStyle name="Total 2 11 3 7" xfId="46524"/>
    <cellStyle name="Total 2 11 3 8" xfId="46525"/>
    <cellStyle name="Total 2 11 3 9" xfId="46526"/>
    <cellStyle name="Total 2 11 4" xfId="46527"/>
    <cellStyle name="Total 2 11 4 2" xfId="46528"/>
    <cellStyle name="Total 2 11 4 2 2" xfId="46529"/>
    <cellStyle name="Total 2 11 4 2 3" xfId="46530"/>
    <cellStyle name="Total 2 11 4 2 4" xfId="46531"/>
    <cellStyle name="Total 2 11 4 2 5" xfId="46532"/>
    <cellStyle name="Total 2 11 4 2 6" xfId="46533"/>
    <cellStyle name="Total 2 11 4 2 7" xfId="46534"/>
    <cellStyle name="Total 2 11 4 3" xfId="46535"/>
    <cellStyle name="Total 2 11 4 4" xfId="46536"/>
    <cellStyle name="Total 2 11 4 5" xfId="46537"/>
    <cellStyle name="Total 2 11 5" xfId="46538"/>
    <cellStyle name="Total 2 11 5 2" xfId="46539"/>
    <cellStyle name="Total 2 11 5 2 2" xfId="46540"/>
    <cellStyle name="Total 2 11 5 2 3" xfId="46541"/>
    <cellStyle name="Total 2 11 5 2 4" xfId="46542"/>
    <cellStyle name="Total 2 11 5 2 5" xfId="46543"/>
    <cellStyle name="Total 2 11 5 2 6" xfId="46544"/>
    <cellStyle name="Total 2 11 5 2 7" xfId="46545"/>
    <cellStyle name="Total 2 11 5 3" xfId="46546"/>
    <cellStyle name="Total 2 11 5 4" xfId="46547"/>
    <cellStyle name="Total 2 11 5 5" xfId="46548"/>
    <cellStyle name="Total 2 11 6" xfId="46549"/>
    <cellStyle name="Total 2 11 6 2" xfId="46550"/>
    <cellStyle name="Total 2 11 6 2 2" xfId="46551"/>
    <cellStyle name="Total 2 11 6 2 3" xfId="46552"/>
    <cellStyle name="Total 2 11 6 2 4" xfId="46553"/>
    <cellStyle name="Total 2 11 6 2 5" xfId="46554"/>
    <cellStyle name="Total 2 11 6 2 6" xfId="46555"/>
    <cellStyle name="Total 2 11 6 2 7" xfId="46556"/>
    <cellStyle name="Total 2 11 6 3" xfId="46557"/>
    <cellStyle name="Total 2 11 6 4" xfId="46558"/>
    <cellStyle name="Total 2 11 6 5" xfId="46559"/>
    <cellStyle name="Total 2 11 7" xfId="46560"/>
    <cellStyle name="Total 2 11 7 2" xfId="46561"/>
    <cellStyle name="Total 2 11 7 2 2" xfId="46562"/>
    <cellStyle name="Total 2 11 7 2 3" xfId="46563"/>
    <cellStyle name="Total 2 11 7 2 4" xfId="46564"/>
    <cellStyle name="Total 2 11 7 2 5" xfId="46565"/>
    <cellStyle name="Total 2 11 7 2 6" xfId="46566"/>
    <cellStyle name="Total 2 11 7 2 7" xfId="46567"/>
    <cellStyle name="Total 2 11 7 3" xfId="46568"/>
    <cellStyle name="Total 2 11 7 4" xfId="46569"/>
    <cellStyle name="Total 2 11 7 5" xfId="46570"/>
    <cellStyle name="Total 2 11 8" xfId="46571"/>
    <cellStyle name="Total 2 11 8 2" xfId="46572"/>
    <cellStyle name="Total 2 11 8 3" xfId="46573"/>
    <cellStyle name="Total 2 11 8 4" xfId="46574"/>
    <cellStyle name="Total 2 11 8 5" xfId="46575"/>
    <cellStyle name="Total 2 11 8 6" xfId="46576"/>
    <cellStyle name="Total 2 11 8 7" xfId="46577"/>
    <cellStyle name="Total 2 11 8 8" xfId="46578"/>
    <cellStyle name="Total 2 11 9" xfId="46579"/>
    <cellStyle name="Total 2 11 9 2" xfId="46580"/>
    <cellStyle name="Total 2 11 9 3" xfId="46581"/>
    <cellStyle name="Total 2 11 9 4" xfId="46582"/>
    <cellStyle name="Total 2 11 9 5" xfId="46583"/>
    <cellStyle name="Total 2 11 9 6" xfId="46584"/>
    <cellStyle name="Total 2 11 9 7" xfId="46585"/>
    <cellStyle name="Total 2 12" xfId="46586"/>
    <cellStyle name="Total 2 12 10" xfId="46587"/>
    <cellStyle name="Total 2 12 10 2" xfId="46588"/>
    <cellStyle name="Total 2 12 10 3" xfId="46589"/>
    <cellStyle name="Total 2 12 10 4" xfId="46590"/>
    <cellStyle name="Total 2 12 10 5" xfId="46591"/>
    <cellStyle name="Total 2 12 11" xfId="46592"/>
    <cellStyle name="Total 2 12 11 2" xfId="46593"/>
    <cellStyle name="Total 2 12 11 3" xfId="46594"/>
    <cellStyle name="Total 2 12 11 4" xfId="46595"/>
    <cellStyle name="Total 2 12 11 5" xfId="46596"/>
    <cellStyle name="Total 2 12 12" xfId="46597"/>
    <cellStyle name="Total 2 12 12 2" xfId="46598"/>
    <cellStyle name="Total 2 12 12 3" xfId="46599"/>
    <cellStyle name="Total 2 12 12 4" xfId="46600"/>
    <cellStyle name="Total 2 12 12 5" xfId="46601"/>
    <cellStyle name="Total 2 12 13" xfId="46602"/>
    <cellStyle name="Total 2 12 13 2" xfId="46603"/>
    <cellStyle name="Total 2 12 13 3" xfId="46604"/>
    <cellStyle name="Total 2 12 13 4" xfId="46605"/>
    <cellStyle name="Total 2 12 13 5" xfId="46606"/>
    <cellStyle name="Total 2 12 14" xfId="46607"/>
    <cellStyle name="Total 2 12 14 2" xfId="46608"/>
    <cellStyle name="Total 2 12 14 3" xfId="46609"/>
    <cellStyle name="Total 2 12 14 4" xfId="46610"/>
    <cellStyle name="Total 2 12 14 5" xfId="46611"/>
    <cellStyle name="Total 2 12 15" xfId="46612"/>
    <cellStyle name="Total 2 12 15 2" xfId="46613"/>
    <cellStyle name="Total 2 12 15 3" xfId="46614"/>
    <cellStyle name="Total 2 12 15 4" xfId="46615"/>
    <cellStyle name="Total 2 12 15 5" xfId="46616"/>
    <cellStyle name="Total 2 12 16" xfId="46617"/>
    <cellStyle name="Total 2 12 16 2" xfId="46618"/>
    <cellStyle name="Total 2 12 16 3" xfId="46619"/>
    <cellStyle name="Total 2 12 16 4" xfId="46620"/>
    <cellStyle name="Total 2 12 16 5" xfId="46621"/>
    <cellStyle name="Total 2 12 17" xfId="46622"/>
    <cellStyle name="Total 2 12 17 2" xfId="46623"/>
    <cellStyle name="Total 2 12 17 3" xfId="46624"/>
    <cellStyle name="Total 2 12 17 4" xfId="46625"/>
    <cellStyle name="Total 2 12 17 5" xfId="46626"/>
    <cellStyle name="Total 2 12 18" xfId="46627"/>
    <cellStyle name="Total 2 12 18 2" xfId="46628"/>
    <cellStyle name="Total 2 12 18 3" xfId="46629"/>
    <cellStyle name="Total 2 12 18 4" xfId="46630"/>
    <cellStyle name="Total 2 12 18 5" xfId="46631"/>
    <cellStyle name="Total 2 12 19" xfId="46632"/>
    <cellStyle name="Total 2 12 2" xfId="46633"/>
    <cellStyle name="Total 2 12 2 2" xfId="46634"/>
    <cellStyle name="Total 2 12 2 2 2" xfId="46635"/>
    <cellStyle name="Total 2 12 2 2 3" xfId="46636"/>
    <cellStyle name="Total 2 12 2 2 4" xfId="46637"/>
    <cellStyle name="Total 2 12 2 2 5" xfId="46638"/>
    <cellStyle name="Total 2 12 2 2 6" xfId="46639"/>
    <cellStyle name="Total 2 12 2 2 7" xfId="46640"/>
    <cellStyle name="Total 2 12 2 3" xfId="46641"/>
    <cellStyle name="Total 2 12 2 4" xfId="46642"/>
    <cellStyle name="Total 2 12 2 5" xfId="46643"/>
    <cellStyle name="Total 2 12 3" xfId="46644"/>
    <cellStyle name="Total 2 12 3 2" xfId="46645"/>
    <cellStyle name="Total 2 12 3 2 2" xfId="46646"/>
    <cellStyle name="Total 2 12 3 2 3" xfId="46647"/>
    <cellStyle name="Total 2 12 3 2 4" xfId="46648"/>
    <cellStyle name="Total 2 12 3 2 5" xfId="46649"/>
    <cellStyle name="Total 2 12 3 2 6" xfId="46650"/>
    <cellStyle name="Total 2 12 3 2 7" xfId="46651"/>
    <cellStyle name="Total 2 12 3 3" xfId="46652"/>
    <cellStyle name="Total 2 12 3 4" xfId="46653"/>
    <cellStyle name="Total 2 12 3 5" xfId="46654"/>
    <cellStyle name="Total 2 12 4" xfId="46655"/>
    <cellStyle name="Total 2 12 4 2" xfId="46656"/>
    <cellStyle name="Total 2 12 4 2 2" xfId="46657"/>
    <cellStyle name="Total 2 12 4 2 3" xfId="46658"/>
    <cellStyle name="Total 2 12 4 2 4" xfId="46659"/>
    <cellStyle name="Total 2 12 4 2 5" xfId="46660"/>
    <cellStyle name="Total 2 12 4 2 6" xfId="46661"/>
    <cellStyle name="Total 2 12 4 2 7" xfId="46662"/>
    <cellStyle name="Total 2 12 4 3" xfId="46663"/>
    <cellStyle name="Total 2 12 4 4" xfId="46664"/>
    <cellStyle name="Total 2 12 4 5" xfId="46665"/>
    <cellStyle name="Total 2 12 5" xfId="46666"/>
    <cellStyle name="Total 2 12 5 2" xfId="46667"/>
    <cellStyle name="Total 2 12 5 3" xfId="46668"/>
    <cellStyle name="Total 2 12 5 4" xfId="46669"/>
    <cellStyle name="Total 2 12 5 5" xfId="46670"/>
    <cellStyle name="Total 2 12 5 6" xfId="46671"/>
    <cellStyle name="Total 2 12 5 7" xfId="46672"/>
    <cellStyle name="Total 2 12 5 8" xfId="46673"/>
    <cellStyle name="Total 2 12 6" xfId="46674"/>
    <cellStyle name="Total 2 12 6 2" xfId="46675"/>
    <cellStyle name="Total 2 12 6 3" xfId="46676"/>
    <cellStyle name="Total 2 12 6 4" xfId="46677"/>
    <cellStyle name="Total 2 12 6 5" xfId="46678"/>
    <cellStyle name="Total 2 12 6 6" xfId="46679"/>
    <cellStyle name="Total 2 12 6 7" xfId="46680"/>
    <cellStyle name="Total 2 12 7" xfId="46681"/>
    <cellStyle name="Total 2 12 7 2" xfId="46682"/>
    <cellStyle name="Total 2 12 7 3" xfId="46683"/>
    <cellStyle name="Total 2 12 7 4" xfId="46684"/>
    <cellStyle name="Total 2 12 7 5" xfId="46685"/>
    <cellStyle name="Total 2 12 8" xfId="46686"/>
    <cellStyle name="Total 2 12 8 2" xfId="46687"/>
    <cellStyle name="Total 2 12 8 3" xfId="46688"/>
    <cellStyle name="Total 2 12 8 4" xfId="46689"/>
    <cellStyle name="Total 2 12 8 5" xfId="46690"/>
    <cellStyle name="Total 2 12 9" xfId="46691"/>
    <cellStyle name="Total 2 12 9 2" xfId="46692"/>
    <cellStyle name="Total 2 12 9 3" xfId="46693"/>
    <cellStyle name="Total 2 12 9 4" xfId="46694"/>
    <cellStyle name="Total 2 12 9 5" xfId="46695"/>
    <cellStyle name="Total 2 13" xfId="46696"/>
    <cellStyle name="Total 2 13 10" xfId="46697"/>
    <cellStyle name="Total 2 13 2" xfId="46698"/>
    <cellStyle name="Total 2 13 2 2" xfId="46699"/>
    <cellStyle name="Total 2 13 2 2 2" xfId="46700"/>
    <cellStyle name="Total 2 13 2 2 3" xfId="46701"/>
    <cellStyle name="Total 2 13 2 2 4" xfId="46702"/>
    <cellStyle name="Total 2 13 2 2 5" xfId="46703"/>
    <cellStyle name="Total 2 13 2 2 6" xfId="46704"/>
    <cellStyle name="Total 2 13 2 2 7" xfId="46705"/>
    <cellStyle name="Total 2 13 2 3" xfId="46706"/>
    <cellStyle name="Total 2 13 2 4" xfId="46707"/>
    <cellStyle name="Total 2 13 3" xfId="46708"/>
    <cellStyle name="Total 2 13 3 2" xfId="46709"/>
    <cellStyle name="Total 2 13 3 2 2" xfId="46710"/>
    <cellStyle name="Total 2 13 3 2 3" xfId="46711"/>
    <cellStyle name="Total 2 13 3 2 4" xfId="46712"/>
    <cellStyle name="Total 2 13 3 2 5" xfId="46713"/>
    <cellStyle name="Total 2 13 3 2 6" xfId="46714"/>
    <cellStyle name="Total 2 13 3 2 7" xfId="46715"/>
    <cellStyle name="Total 2 13 3 3" xfId="46716"/>
    <cellStyle name="Total 2 13 3 4" xfId="46717"/>
    <cellStyle name="Total 2 13 4" xfId="46718"/>
    <cellStyle name="Total 2 13 4 2" xfId="46719"/>
    <cellStyle name="Total 2 13 4 2 2" xfId="46720"/>
    <cellStyle name="Total 2 13 4 2 3" xfId="46721"/>
    <cellStyle name="Total 2 13 4 2 4" xfId="46722"/>
    <cellStyle name="Total 2 13 4 2 5" xfId="46723"/>
    <cellStyle name="Total 2 13 4 2 6" xfId="46724"/>
    <cellStyle name="Total 2 13 4 2 7" xfId="46725"/>
    <cellStyle name="Total 2 13 4 3" xfId="46726"/>
    <cellStyle name="Total 2 13 4 4" xfId="46727"/>
    <cellStyle name="Total 2 13 5" xfId="46728"/>
    <cellStyle name="Total 2 13 5 2" xfId="46729"/>
    <cellStyle name="Total 2 13 5 3" xfId="46730"/>
    <cellStyle name="Total 2 13 5 4" xfId="46731"/>
    <cellStyle name="Total 2 13 5 5" xfId="46732"/>
    <cellStyle name="Total 2 13 5 6" xfId="46733"/>
    <cellStyle name="Total 2 13 5 7" xfId="46734"/>
    <cellStyle name="Total 2 13 5 8" xfId="46735"/>
    <cellStyle name="Total 2 13 6" xfId="46736"/>
    <cellStyle name="Total 2 13 6 2" xfId="46737"/>
    <cellStyle name="Total 2 13 6 3" xfId="46738"/>
    <cellStyle name="Total 2 13 6 4" xfId="46739"/>
    <cellStyle name="Total 2 13 6 5" xfId="46740"/>
    <cellStyle name="Total 2 13 6 6" xfId="46741"/>
    <cellStyle name="Total 2 13 6 7" xfId="46742"/>
    <cellStyle name="Total 2 13 7" xfId="46743"/>
    <cellStyle name="Total 2 13 8" xfId="46744"/>
    <cellStyle name="Total 2 13 9" xfId="46745"/>
    <cellStyle name="Total 2 14" xfId="46746"/>
    <cellStyle name="Total 2 14 2" xfId="46747"/>
    <cellStyle name="Total 2 14 2 2" xfId="46748"/>
    <cellStyle name="Total 2 14 2 3" xfId="46749"/>
    <cellStyle name="Total 2 14 2 4" xfId="46750"/>
    <cellStyle name="Total 2 14 2 5" xfId="46751"/>
    <cellStyle name="Total 2 14 2 6" xfId="46752"/>
    <cellStyle name="Total 2 14 2 7" xfId="46753"/>
    <cellStyle name="Total 2 14 3" xfId="46754"/>
    <cellStyle name="Total 2 14 4" xfId="46755"/>
    <cellStyle name="Total 2 14 5" xfId="46756"/>
    <cellStyle name="Total 2 15" xfId="46757"/>
    <cellStyle name="Total 2 15 2" xfId="46758"/>
    <cellStyle name="Total 2 15 2 2" xfId="46759"/>
    <cellStyle name="Total 2 15 2 3" xfId="46760"/>
    <cellStyle name="Total 2 15 2 4" xfId="46761"/>
    <cellStyle name="Total 2 15 2 5" xfId="46762"/>
    <cellStyle name="Total 2 15 2 6" xfId="46763"/>
    <cellStyle name="Total 2 15 2 7" xfId="46764"/>
    <cellStyle name="Total 2 15 3" xfId="46765"/>
    <cellStyle name="Total 2 15 4" xfId="46766"/>
    <cellStyle name="Total 2 15 5" xfId="46767"/>
    <cellStyle name="Total 2 16" xfId="46768"/>
    <cellStyle name="Total 2 16 2" xfId="46769"/>
    <cellStyle name="Total 2 16 2 2" xfId="46770"/>
    <cellStyle name="Total 2 16 2 3" xfId="46771"/>
    <cellStyle name="Total 2 16 2 4" xfId="46772"/>
    <cellStyle name="Total 2 16 2 5" xfId="46773"/>
    <cellStyle name="Total 2 16 2 6" xfId="46774"/>
    <cellStyle name="Total 2 16 2 7" xfId="46775"/>
    <cellStyle name="Total 2 16 3" xfId="46776"/>
    <cellStyle name="Total 2 16 4" xfId="46777"/>
    <cellStyle name="Total 2 16 5" xfId="46778"/>
    <cellStyle name="Total 2 17" xfId="46779"/>
    <cellStyle name="Total 2 17 2" xfId="46780"/>
    <cellStyle name="Total 2 17 2 2" xfId="46781"/>
    <cellStyle name="Total 2 17 2 3" xfId="46782"/>
    <cellStyle name="Total 2 17 2 4" xfId="46783"/>
    <cellStyle name="Total 2 17 2 5" xfId="46784"/>
    <cellStyle name="Total 2 17 2 6" xfId="46785"/>
    <cellStyle name="Total 2 17 2 7" xfId="46786"/>
    <cellStyle name="Total 2 17 3" xfId="46787"/>
    <cellStyle name="Total 2 17 4" xfId="46788"/>
    <cellStyle name="Total 2 17 5" xfId="46789"/>
    <cellStyle name="Total 2 18" xfId="46790"/>
    <cellStyle name="Total 2 18 2" xfId="46791"/>
    <cellStyle name="Total 2 18 3" xfId="46792"/>
    <cellStyle name="Total 2 18 4" xfId="46793"/>
    <cellStyle name="Total 2 18 5" xfId="46794"/>
    <cellStyle name="Total 2 18 6" xfId="46795"/>
    <cellStyle name="Total 2 18 7" xfId="46796"/>
    <cellStyle name="Total 2 18 8" xfId="46797"/>
    <cellStyle name="Total 2 19" xfId="46798"/>
    <cellStyle name="Total 2 19 2" xfId="46799"/>
    <cellStyle name="Total 2 19 3" xfId="46800"/>
    <cellStyle name="Total 2 19 4" xfId="46801"/>
    <cellStyle name="Total 2 19 5" xfId="46802"/>
    <cellStyle name="Total 2 19 6" xfId="46803"/>
    <cellStyle name="Total 2 19 7" xfId="46804"/>
    <cellStyle name="Total 2 2" xfId="46805"/>
    <cellStyle name="Total 2 2 10" xfId="46806"/>
    <cellStyle name="Total 2 2 10 2" xfId="46807"/>
    <cellStyle name="Total 2 2 10 2 2" xfId="46808"/>
    <cellStyle name="Total 2 2 10 2 3" xfId="46809"/>
    <cellStyle name="Total 2 2 10 2 4" xfId="46810"/>
    <cellStyle name="Total 2 2 10 2 5" xfId="46811"/>
    <cellStyle name="Total 2 2 10 2 6" xfId="46812"/>
    <cellStyle name="Total 2 2 10 2 7" xfId="46813"/>
    <cellStyle name="Total 2 2 10 3" xfId="46814"/>
    <cellStyle name="Total 2 2 10 4" xfId="46815"/>
    <cellStyle name="Total 2 2 10 5" xfId="46816"/>
    <cellStyle name="Total 2 2 11" xfId="46817"/>
    <cellStyle name="Total 2 2 11 2" xfId="46818"/>
    <cellStyle name="Total 2 2 11 2 2" xfId="46819"/>
    <cellStyle name="Total 2 2 11 2 3" xfId="46820"/>
    <cellStyle name="Total 2 2 11 2 4" xfId="46821"/>
    <cellStyle name="Total 2 2 11 2 5" xfId="46822"/>
    <cellStyle name="Total 2 2 11 2 6" xfId="46823"/>
    <cellStyle name="Total 2 2 11 2 7" xfId="46824"/>
    <cellStyle name="Total 2 2 11 3" xfId="46825"/>
    <cellStyle name="Total 2 2 11 4" xfId="46826"/>
    <cellStyle name="Total 2 2 11 5" xfId="46827"/>
    <cellStyle name="Total 2 2 12" xfId="46828"/>
    <cellStyle name="Total 2 2 12 2" xfId="46829"/>
    <cellStyle name="Total 2 2 12 3" xfId="46830"/>
    <cellStyle name="Total 2 2 12 4" xfId="46831"/>
    <cellStyle name="Total 2 2 12 5" xfId="46832"/>
    <cellStyle name="Total 2 2 12 6" xfId="46833"/>
    <cellStyle name="Total 2 2 12 7" xfId="46834"/>
    <cellStyle name="Total 2 2 12 8" xfId="46835"/>
    <cellStyle name="Total 2 2 13" xfId="46836"/>
    <cellStyle name="Total 2 2 13 2" xfId="46837"/>
    <cellStyle name="Total 2 2 13 3" xfId="46838"/>
    <cellStyle name="Total 2 2 13 4" xfId="46839"/>
    <cellStyle name="Total 2 2 13 5" xfId="46840"/>
    <cellStyle name="Total 2 2 13 6" xfId="46841"/>
    <cellStyle name="Total 2 2 13 7" xfId="46842"/>
    <cellStyle name="Total 2 2 14" xfId="46843"/>
    <cellStyle name="Total 2 2 14 2" xfId="46844"/>
    <cellStyle name="Total 2 2 14 3" xfId="46845"/>
    <cellStyle name="Total 2 2 14 4" xfId="46846"/>
    <cellStyle name="Total 2 2 14 5" xfId="46847"/>
    <cellStyle name="Total 2 2 15" xfId="46848"/>
    <cellStyle name="Total 2 2 15 2" xfId="46849"/>
    <cellStyle name="Total 2 2 15 3" xfId="46850"/>
    <cellStyle name="Total 2 2 15 4" xfId="46851"/>
    <cellStyle name="Total 2 2 15 5" xfId="46852"/>
    <cellStyle name="Total 2 2 16" xfId="46853"/>
    <cellStyle name="Total 2 2 16 2" xfId="46854"/>
    <cellStyle name="Total 2 2 16 3" xfId="46855"/>
    <cellStyle name="Total 2 2 16 4" xfId="46856"/>
    <cellStyle name="Total 2 2 16 5" xfId="46857"/>
    <cellStyle name="Total 2 2 17" xfId="46858"/>
    <cellStyle name="Total 2 2 17 2" xfId="46859"/>
    <cellStyle name="Total 2 2 17 3" xfId="46860"/>
    <cellStyle name="Total 2 2 17 4" xfId="46861"/>
    <cellStyle name="Total 2 2 17 5" xfId="46862"/>
    <cellStyle name="Total 2 2 18" xfId="46863"/>
    <cellStyle name="Total 2 2 18 2" xfId="46864"/>
    <cellStyle name="Total 2 2 18 3" xfId="46865"/>
    <cellStyle name="Total 2 2 18 4" xfId="46866"/>
    <cellStyle name="Total 2 2 18 5" xfId="46867"/>
    <cellStyle name="Total 2 2 19" xfId="46868"/>
    <cellStyle name="Total 2 2 19 2" xfId="46869"/>
    <cellStyle name="Total 2 2 19 3" xfId="46870"/>
    <cellStyle name="Total 2 2 19 4" xfId="46871"/>
    <cellStyle name="Total 2 2 19 5" xfId="46872"/>
    <cellStyle name="Total 2 2 2" xfId="46873"/>
    <cellStyle name="Total 2 2 2 10" xfId="46874"/>
    <cellStyle name="Total 2 2 2 10 2" xfId="46875"/>
    <cellStyle name="Total 2 2 2 10 3" xfId="46876"/>
    <cellStyle name="Total 2 2 2 10 4" xfId="46877"/>
    <cellStyle name="Total 2 2 2 10 5" xfId="46878"/>
    <cellStyle name="Total 2 2 2 10 6" xfId="46879"/>
    <cellStyle name="Total 2 2 2 10 7" xfId="46880"/>
    <cellStyle name="Total 2 2 2 10 8" xfId="46881"/>
    <cellStyle name="Total 2 2 2 11" xfId="46882"/>
    <cellStyle name="Total 2 2 2 11 2" xfId="46883"/>
    <cellStyle name="Total 2 2 2 11 3" xfId="46884"/>
    <cellStyle name="Total 2 2 2 11 4" xfId="46885"/>
    <cellStyle name="Total 2 2 2 11 5" xfId="46886"/>
    <cellStyle name="Total 2 2 2 11 6" xfId="46887"/>
    <cellStyle name="Total 2 2 2 11 7" xfId="46888"/>
    <cellStyle name="Total 2 2 2 12" xfId="46889"/>
    <cellStyle name="Total 2 2 2 12 2" xfId="46890"/>
    <cellStyle name="Total 2 2 2 12 3" xfId="46891"/>
    <cellStyle name="Total 2 2 2 12 4" xfId="46892"/>
    <cellStyle name="Total 2 2 2 12 5" xfId="46893"/>
    <cellStyle name="Total 2 2 2 13" xfId="46894"/>
    <cellStyle name="Total 2 2 2 13 2" xfId="46895"/>
    <cellStyle name="Total 2 2 2 13 3" xfId="46896"/>
    <cellStyle name="Total 2 2 2 13 4" xfId="46897"/>
    <cellStyle name="Total 2 2 2 13 5" xfId="46898"/>
    <cellStyle name="Total 2 2 2 14" xfId="46899"/>
    <cellStyle name="Total 2 2 2 14 2" xfId="46900"/>
    <cellStyle name="Total 2 2 2 14 3" xfId="46901"/>
    <cellStyle name="Total 2 2 2 14 4" xfId="46902"/>
    <cellStyle name="Total 2 2 2 14 5" xfId="46903"/>
    <cellStyle name="Total 2 2 2 15" xfId="46904"/>
    <cellStyle name="Total 2 2 2 15 2" xfId="46905"/>
    <cellStyle name="Total 2 2 2 15 3" xfId="46906"/>
    <cellStyle name="Total 2 2 2 15 4" xfId="46907"/>
    <cellStyle name="Total 2 2 2 15 5" xfId="46908"/>
    <cellStyle name="Total 2 2 2 16" xfId="46909"/>
    <cellStyle name="Total 2 2 2 16 2" xfId="46910"/>
    <cellStyle name="Total 2 2 2 16 3" xfId="46911"/>
    <cellStyle name="Total 2 2 2 16 4" xfId="46912"/>
    <cellStyle name="Total 2 2 2 16 5" xfId="46913"/>
    <cellStyle name="Total 2 2 2 17" xfId="46914"/>
    <cellStyle name="Total 2 2 2 17 2" xfId="46915"/>
    <cellStyle name="Total 2 2 2 17 3" xfId="46916"/>
    <cellStyle name="Total 2 2 2 17 4" xfId="46917"/>
    <cellStyle name="Total 2 2 2 17 5" xfId="46918"/>
    <cellStyle name="Total 2 2 2 18" xfId="46919"/>
    <cellStyle name="Total 2 2 2 2" xfId="46920"/>
    <cellStyle name="Total 2 2 2 2 10" xfId="46921"/>
    <cellStyle name="Total 2 2 2 2 10 2" xfId="46922"/>
    <cellStyle name="Total 2 2 2 2 10 3" xfId="46923"/>
    <cellStyle name="Total 2 2 2 2 10 4" xfId="46924"/>
    <cellStyle name="Total 2 2 2 2 10 5" xfId="46925"/>
    <cellStyle name="Total 2 2 2 2 11" xfId="46926"/>
    <cellStyle name="Total 2 2 2 2 11 2" xfId="46927"/>
    <cellStyle name="Total 2 2 2 2 11 3" xfId="46928"/>
    <cellStyle name="Total 2 2 2 2 11 4" xfId="46929"/>
    <cellStyle name="Total 2 2 2 2 11 5" xfId="46930"/>
    <cellStyle name="Total 2 2 2 2 12" xfId="46931"/>
    <cellStyle name="Total 2 2 2 2 12 2" xfId="46932"/>
    <cellStyle name="Total 2 2 2 2 12 3" xfId="46933"/>
    <cellStyle name="Total 2 2 2 2 12 4" xfId="46934"/>
    <cellStyle name="Total 2 2 2 2 12 5" xfId="46935"/>
    <cellStyle name="Total 2 2 2 2 13" xfId="46936"/>
    <cellStyle name="Total 2 2 2 2 13 2" xfId="46937"/>
    <cellStyle name="Total 2 2 2 2 13 3" xfId="46938"/>
    <cellStyle name="Total 2 2 2 2 13 4" xfId="46939"/>
    <cellStyle name="Total 2 2 2 2 13 5" xfId="46940"/>
    <cellStyle name="Total 2 2 2 2 14" xfId="46941"/>
    <cellStyle name="Total 2 2 2 2 14 2" xfId="46942"/>
    <cellStyle name="Total 2 2 2 2 14 3" xfId="46943"/>
    <cellStyle name="Total 2 2 2 2 14 4" xfId="46944"/>
    <cellStyle name="Total 2 2 2 2 14 5" xfId="46945"/>
    <cellStyle name="Total 2 2 2 2 15" xfId="46946"/>
    <cellStyle name="Total 2 2 2 2 15 2" xfId="46947"/>
    <cellStyle name="Total 2 2 2 2 15 3" xfId="46948"/>
    <cellStyle name="Total 2 2 2 2 15 4" xfId="46949"/>
    <cellStyle name="Total 2 2 2 2 15 5" xfId="46950"/>
    <cellStyle name="Total 2 2 2 2 16" xfId="46951"/>
    <cellStyle name="Total 2 2 2 2 16 2" xfId="46952"/>
    <cellStyle name="Total 2 2 2 2 16 3" xfId="46953"/>
    <cellStyle name="Total 2 2 2 2 16 4" xfId="46954"/>
    <cellStyle name="Total 2 2 2 2 16 5" xfId="46955"/>
    <cellStyle name="Total 2 2 2 2 17" xfId="46956"/>
    <cellStyle name="Total 2 2 2 2 17 2" xfId="46957"/>
    <cellStyle name="Total 2 2 2 2 17 3" xfId="46958"/>
    <cellStyle name="Total 2 2 2 2 17 4" xfId="46959"/>
    <cellStyle name="Total 2 2 2 2 17 5" xfId="46960"/>
    <cellStyle name="Total 2 2 2 2 18" xfId="46961"/>
    <cellStyle name="Total 2 2 2 2 18 2" xfId="46962"/>
    <cellStyle name="Total 2 2 2 2 18 3" xfId="46963"/>
    <cellStyle name="Total 2 2 2 2 18 4" xfId="46964"/>
    <cellStyle name="Total 2 2 2 2 18 5" xfId="46965"/>
    <cellStyle name="Total 2 2 2 2 19" xfId="46966"/>
    <cellStyle name="Total 2 2 2 2 2" xfId="46967"/>
    <cellStyle name="Total 2 2 2 2 2 10" xfId="46968"/>
    <cellStyle name="Total 2 2 2 2 2 10 2" xfId="46969"/>
    <cellStyle name="Total 2 2 2 2 2 10 3" xfId="46970"/>
    <cellStyle name="Total 2 2 2 2 2 10 4" xfId="46971"/>
    <cellStyle name="Total 2 2 2 2 2 10 5" xfId="46972"/>
    <cellStyle name="Total 2 2 2 2 2 11" xfId="46973"/>
    <cellStyle name="Total 2 2 2 2 2 11 2" xfId="46974"/>
    <cellStyle name="Total 2 2 2 2 2 11 3" xfId="46975"/>
    <cellStyle name="Total 2 2 2 2 2 11 4" xfId="46976"/>
    <cellStyle name="Total 2 2 2 2 2 11 5" xfId="46977"/>
    <cellStyle name="Total 2 2 2 2 2 12" xfId="46978"/>
    <cellStyle name="Total 2 2 2 2 2 12 2" xfId="46979"/>
    <cellStyle name="Total 2 2 2 2 2 12 3" xfId="46980"/>
    <cellStyle name="Total 2 2 2 2 2 12 4" xfId="46981"/>
    <cellStyle name="Total 2 2 2 2 2 12 5" xfId="46982"/>
    <cellStyle name="Total 2 2 2 2 2 13" xfId="46983"/>
    <cellStyle name="Total 2 2 2 2 2 13 2" xfId="46984"/>
    <cellStyle name="Total 2 2 2 2 2 13 3" xfId="46985"/>
    <cellStyle name="Total 2 2 2 2 2 13 4" xfId="46986"/>
    <cellStyle name="Total 2 2 2 2 2 13 5" xfId="46987"/>
    <cellStyle name="Total 2 2 2 2 2 14" xfId="46988"/>
    <cellStyle name="Total 2 2 2 2 2 14 2" xfId="46989"/>
    <cellStyle name="Total 2 2 2 2 2 14 3" xfId="46990"/>
    <cellStyle name="Total 2 2 2 2 2 14 4" xfId="46991"/>
    <cellStyle name="Total 2 2 2 2 2 14 5" xfId="46992"/>
    <cellStyle name="Total 2 2 2 2 2 15" xfId="46993"/>
    <cellStyle name="Total 2 2 2 2 2 15 2" xfId="46994"/>
    <cellStyle name="Total 2 2 2 2 2 15 3" xfId="46995"/>
    <cellStyle name="Total 2 2 2 2 2 15 4" xfId="46996"/>
    <cellStyle name="Total 2 2 2 2 2 15 5" xfId="46997"/>
    <cellStyle name="Total 2 2 2 2 2 16" xfId="46998"/>
    <cellStyle name="Total 2 2 2 2 2 16 2" xfId="46999"/>
    <cellStyle name="Total 2 2 2 2 2 16 3" xfId="47000"/>
    <cellStyle name="Total 2 2 2 2 2 16 4" xfId="47001"/>
    <cellStyle name="Total 2 2 2 2 2 16 5" xfId="47002"/>
    <cellStyle name="Total 2 2 2 2 2 17" xfId="47003"/>
    <cellStyle name="Total 2 2 2 2 2 17 2" xfId="47004"/>
    <cellStyle name="Total 2 2 2 2 2 17 3" xfId="47005"/>
    <cellStyle name="Total 2 2 2 2 2 17 4" xfId="47006"/>
    <cellStyle name="Total 2 2 2 2 2 17 5" xfId="47007"/>
    <cellStyle name="Total 2 2 2 2 2 18" xfId="47008"/>
    <cellStyle name="Total 2 2 2 2 2 18 2" xfId="47009"/>
    <cellStyle name="Total 2 2 2 2 2 18 3" xfId="47010"/>
    <cellStyle name="Total 2 2 2 2 2 18 4" xfId="47011"/>
    <cellStyle name="Total 2 2 2 2 2 18 5" xfId="47012"/>
    <cellStyle name="Total 2 2 2 2 2 19" xfId="47013"/>
    <cellStyle name="Total 2 2 2 2 2 2" xfId="47014"/>
    <cellStyle name="Total 2 2 2 2 2 2 2" xfId="47015"/>
    <cellStyle name="Total 2 2 2 2 2 2 2 2" xfId="47016"/>
    <cellStyle name="Total 2 2 2 2 2 2 2 3" xfId="47017"/>
    <cellStyle name="Total 2 2 2 2 2 2 2 4" xfId="47018"/>
    <cellStyle name="Total 2 2 2 2 2 2 2 5" xfId="47019"/>
    <cellStyle name="Total 2 2 2 2 2 2 2 6" xfId="47020"/>
    <cellStyle name="Total 2 2 2 2 2 2 2 7" xfId="47021"/>
    <cellStyle name="Total 2 2 2 2 2 2 3" xfId="47022"/>
    <cellStyle name="Total 2 2 2 2 2 2 4" xfId="47023"/>
    <cellStyle name="Total 2 2 2 2 2 2 5" xfId="47024"/>
    <cellStyle name="Total 2 2 2 2 2 3" xfId="47025"/>
    <cellStyle name="Total 2 2 2 2 2 3 2" xfId="47026"/>
    <cellStyle name="Total 2 2 2 2 2 3 2 2" xfId="47027"/>
    <cellStyle name="Total 2 2 2 2 2 3 2 3" xfId="47028"/>
    <cellStyle name="Total 2 2 2 2 2 3 2 4" xfId="47029"/>
    <cellStyle name="Total 2 2 2 2 2 3 2 5" xfId="47030"/>
    <cellStyle name="Total 2 2 2 2 2 3 2 6" xfId="47031"/>
    <cellStyle name="Total 2 2 2 2 2 3 2 7" xfId="47032"/>
    <cellStyle name="Total 2 2 2 2 2 3 3" xfId="47033"/>
    <cellStyle name="Total 2 2 2 2 2 3 4" xfId="47034"/>
    <cellStyle name="Total 2 2 2 2 2 3 5" xfId="47035"/>
    <cellStyle name="Total 2 2 2 2 2 4" xfId="47036"/>
    <cellStyle name="Total 2 2 2 2 2 4 2" xfId="47037"/>
    <cellStyle name="Total 2 2 2 2 2 4 2 2" xfId="47038"/>
    <cellStyle name="Total 2 2 2 2 2 4 2 3" xfId="47039"/>
    <cellStyle name="Total 2 2 2 2 2 4 2 4" xfId="47040"/>
    <cellStyle name="Total 2 2 2 2 2 4 2 5" xfId="47041"/>
    <cellStyle name="Total 2 2 2 2 2 4 2 6" xfId="47042"/>
    <cellStyle name="Total 2 2 2 2 2 4 2 7" xfId="47043"/>
    <cellStyle name="Total 2 2 2 2 2 4 3" xfId="47044"/>
    <cellStyle name="Total 2 2 2 2 2 4 4" xfId="47045"/>
    <cellStyle name="Total 2 2 2 2 2 4 5" xfId="47046"/>
    <cellStyle name="Total 2 2 2 2 2 5" xfId="47047"/>
    <cellStyle name="Total 2 2 2 2 2 5 2" xfId="47048"/>
    <cellStyle name="Total 2 2 2 2 2 5 3" xfId="47049"/>
    <cellStyle name="Total 2 2 2 2 2 5 4" xfId="47050"/>
    <cellStyle name="Total 2 2 2 2 2 5 5" xfId="47051"/>
    <cellStyle name="Total 2 2 2 2 2 5 6" xfId="47052"/>
    <cellStyle name="Total 2 2 2 2 2 5 7" xfId="47053"/>
    <cellStyle name="Total 2 2 2 2 2 5 8" xfId="47054"/>
    <cellStyle name="Total 2 2 2 2 2 6" xfId="47055"/>
    <cellStyle name="Total 2 2 2 2 2 6 2" xfId="47056"/>
    <cellStyle name="Total 2 2 2 2 2 6 3" xfId="47057"/>
    <cellStyle name="Total 2 2 2 2 2 6 4" xfId="47058"/>
    <cellStyle name="Total 2 2 2 2 2 6 5" xfId="47059"/>
    <cellStyle name="Total 2 2 2 2 2 6 6" xfId="47060"/>
    <cellStyle name="Total 2 2 2 2 2 6 7" xfId="47061"/>
    <cellStyle name="Total 2 2 2 2 2 7" xfId="47062"/>
    <cellStyle name="Total 2 2 2 2 2 7 2" xfId="47063"/>
    <cellStyle name="Total 2 2 2 2 2 7 3" xfId="47064"/>
    <cellStyle name="Total 2 2 2 2 2 7 4" xfId="47065"/>
    <cellStyle name="Total 2 2 2 2 2 7 5" xfId="47066"/>
    <cellStyle name="Total 2 2 2 2 2 8" xfId="47067"/>
    <cellStyle name="Total 2 2 2 2 2 8 2" xfId="47068"/>
    <cellStyle name="Total 2 2 2 2 2 8 3" xfId="47069"/>
    <cellStyle name="Total 2 2 2 2 2 8 4" xfId="47070"/>
    <cellStyle name="Total 2 2 2 2 2 8 5" xfId="47071"/>
    <cellStyle name="Total 2 2 2 2 2 9" xfId="47072"/>
    <cellStyle name="Total 2 2 2 2 2 9 2" xfId="47073"/>
    <cellStyle name="Total 2 2 2 2 2 9 3" xfId="47074"/>
    <cellStyle name="Total 2 2 2 2 2 9 4" xfId="47075"/>
    <cellStyle name="Total 2 2 2 2 2 9 5" xfId="47076"/>
    <cellStyle name="Total 2 2 2 2 3" xfId="47077"/>
    <cellStyle name="Total 2 2 2 2 3 10" xfId="47078"/>
    <cellStyle name="Total 2 2 2 2 3 2" xfId="47079"/>
    <cellStyle name="Total 2 2 2 2 3 2 2" xfId="47080"/>
    <cellStyle name="Total 2 2 2 2 3 2 2 2" xfId="47081"/>
    <cellStyle name="Total 2 2 2 2 3 2 2 3" xfId="47082"/>
    <cellStyle name="Total 2 2 2 2 3 2 2 4" xfId="47083"/>
    <cellStyle name="Total 2 2 2 2 3 2 2 5" xfId="47084"/>
    <cellStyle name="Total 2 2 2 2 3 2 2 6" xfId="47085"/>
    <cellStyle name="Total 2 2 2 2 3 2 2 7" xfId="47086"/>
    <cellStyle name="Total 2 2 2 2 3 2 3" xfId="47087"/>
    <cellStyle name="Total 2 2 2 2 3 2 4" xfId="47088"/>
    <cellStyle name="Total 2 2 2 2 3 3" xfId="47089"/>
    <cellStyle name="Total 2 2 2 2 3 3 2" xfId="47090"/>
    <cellStyle name="Total 2 2 2 2 3 3 2 2" xfId="47091"/>
    <cellStyle name="Total 2 2 2 2 3 3 2 3" xfId="47092"/>
    <cellStyle name="Total 2 2 2 2 3 3 2 4" xfId="47093"/>
    <cellStyle name="Total 2 2 2 2 3 3 2 5" xfId="47094"/>
    <cellStyle name="Total 2 2 2 2 3 3 2 6" xfId="47095"/>
    <cellStyle name="Total 2 2 2 2 3 3 2 7" xfId="47096"/>
    <cellStyle name="Total 2 2 2 2 3 3 3" xfId="47097"/>
    <cellStyle name="Total 2 2 2 2 3 3 4" xfId="47098"/>
    <cellStyle name="Total 2 2 2 2 3 4" xfId="47099"/>
    <cellStyle name="Total 2 2 2 2 3 4 2" xfId="47100"/>
    <cellStyle name="Total 2 2 2 2 3 4 2 2" xfId="47101"/>
    <cellStyle name="Total 2 2 2 2 3 4 2 3" xfId="47102"/>
    <cellStyle name="Total 2 2 2 2 3 4 2 4" xfId="47103"/>
    <cellStyle name="Total 2 2 2 2 3 4 2 5" xfId="47104"/>
    <cellStyle name="Total 2 2 2 2 3 4 2 6" xfId="47105"/>
    <cellStyle name="Total 2 2 2 2 3 4 2 7" xfId="47106"/>
    <cellStyle name="Total 2 2 2 2 3 4 3" xfId="47107"/>
    <cellStyle name="Total 2 2 2 2 3 4 4" xfId="47108"/>
    <cellStyle name="Total 2 2 2 2 3 5" xfId="47109"/>
    <cellStyle name="Total 2 2 2 2 3 5 2" xfId="47110"/>
    <cellStyle name="Total 2 2 2 2 3 5 3" xfId="47111"/>
    <cellStyle name="Total 2 2 2 2 3 5 4" xfId="47112"/>
    <cellStyle name="Total 2 2 2 2 3 5 5" xfId="47113"/>
    <cellStyle name="Total 2 2 2 2 3 5 6" xfId="47114"/>
    <cellStyle name="Total 2 2 2 2 3 5 7" xfId="47115"/>
    <cellStyle name="Total 2 2 2 2 3 5 8" xfId="47116"/>
    <cellStyle name="Total 2 2 2 2 3 6" xfId="47117"/>
    <cellStyle name="Total 2 2 2 2 3 6 2" xfId="47118"/>
    <cellStyle name="Total 2 2 2 2 3 6 3" xfId="47119"/>
    <cellStyle name="Total 2 2 2 2 3 6 4" xfId="47120"/>
    <cellStyle name="Total 2 2 2 2 3 6 5" xfId="47121"/>
    <cellStyle name="Total 2 2 2 2 3 6 6" xfId="47122"/>
    <cellStyle name="Total 2 2 2 2 3 6 7" xfId="47123"/>
    <cellStyle name="Total 2 2 2 2 3 7" xfId="47124"/>
    <cellStyle name="Total 2 2 2 2 3 8" xfId="47125"/>
    <cellStyle name="Total 2 2 2 2 3 9" xfId="47126"/>
    <cellStyle name="Total 2 2 2 2 4" xfId="47127"/>
    <cellStyle name="Total 2 2 2 2 4 2" xfId="47128"/>
    <cellStyle name="Total 2 2 2 2 4 2 2" xfId="47129"/>
    <cellStyle name="Total 2 2 2 2 4 2 3" xfId="47130"/>
    <cellStyle name="Total 2 2 2 2 4 2 4" xfId="47131"/>
    <cellStyle name="Total 2 2 2 2 4 2 5" xfId="47132"/>
    <cellStyle name="Total 2 2 2 2 4 2 6" xfId="47133"/>
    <cellStyle name="Total 2 2 2 2 4 2 7" xfId="47134"/>
    <cellStyle name="Total 2 2 2 2 4 3" xfId="47135"/>
    <cellStyle name="Total 2 2 2 2 4 4" xfId="47136"/>
    <cellStyle name="Total 2 2 2 2 4 5" xfId="47137"/>
    <cellStyle name="Total 2 2 2 2 5" xfId="47138"/>
    <cellStyle name="Total 2 2 2 2 5 2" xfId="47139"/>
    <cellStyle name="Total 2 2 2 2 5 2 2" xfId="47140"/>
    <cellStyle name="Total 2 2 2 2 5 2 3" xfId="47141"/>
    <cellStyle name="Total 2 2 2 2 5 2 4" xfId="47142"/>
    <cellStyle name="Total 2 2 2 2 5 2 5" xfId="47143"/>
    <cellStyle name="Total 2 2 2 2 5 2 6" xfId="47144"/>
    <cellStyle name="Total 2 2 2 2 5 2 7" xfId="47145"/>
    <cellStyle name="Total 2 2 2 2 5 3" xfId="47146"/>
    <cellStyle name="Total 2 2 2 2 5 4" xfId="47147"/>
    <cellStyle name="Total 2 2 2 2 5 5" xfId="47148"/>
    <cellStyle name="Total 2 2 2 2 6" xfId="47149"/>
    <cellStyle name="Total 2 2 2 2 6 2" xfId="47150"/>
    <cellStyle name="Total 2 2 2 2 6 2 2" xfId="47151"/>
    <cellStyle name="Total 2 2 2 2 6 2 3" xfId="47152"/>
    <cellStyle name="Total 2 2 2 2 6 2 4" xfId="47153"/>
    <cellStyle name="Total 2 2 2 2 6 2 5" xfId="47154"/>
    <cellStyle name="Total 2 2 2 2 6 2 6" xfId="47155"/>
    <cellStyle name="Total 2 2 2 2 6 2 7" xfId="47156"/>
    <cellStyle name="Total 2 2 2 2 6 3" xfId="47157"/>
    <cellStyle name="Total 2 2 2 2 6 4" xfId="47158"/>
    <cellStyle name="Total 2 2 2 2 6 5" xfId="47159"/>
    <cellStyle name="Total 2 2 2 2 7" xfId="47160"/>
    <cellStyle name="Total 2 2 2 2 7 2" xfId="47161"/>
    <cellStyle name="Total 2 2 2 2 7 2 2" xfId="47162"/>
    <cellStyle name="Total 2 2 2 2 7 2 3" xfId="47163"/>
    <cellStyle name="Total 2 2 2 2 7 2 4" xfId="47164"/>
    <cellStyle name="Total 2 2 2 2 7 2 5" xfId="47165"/>
    <cellStyle name="Total 2 2 2 2 7 2 6" xfId="47166"/>
    <cellStyle name="Total 2 2 2 2 7 2 7" xfId="47167"/>
    <cellStyle name="Total 2 2 2 2 7 3" xfId="47168"/>
    <cellStyle name="Total 2 2 2 2 7 4" xfId="47169"/>
    <cellStyle name="Total 2 2 2 2 7 5" xfId="47170"/>
    <cellStyle name="Total 2 2 2 2 8" xfId="47171"/>
    <cellStyle name="Total 2 2 2 2 8 2" xfId="47172"/>
    <cellStyle name="Total 2 2 2 2 8 3" xfId="47173"/>
    <cellStyle name="Total 2 2 2 2 8 4" xfId="47174"/>
    <cellStyle name="Total 2 2 2 2 8 5" xfId="47175"/>
    <cellStyle name="Total 2 2 2 2 8 6" xfId="47176"/>
    <cellStyle name="Total 2 2 2 2 8 7" xfId="47177"/>
    <cellStyle name="Total 2 2 2 2 8 8" xfId="47178"/>
    <cellStyle name="Total 2 2 2 2 9" xfId="47179"/>
    <cellStyle name="Total 2 2 2 2 9 2" xfId="47180"/>
    <cellStyle name="Total 2 2 2 2 9 3" xfId="47181"/>
    <cellStyle name="Total 2 2 2 2 9 4" xfId="47182"/>
    <cellStyle name="Total 2 2 2 2 9 5" xfId="47183"/>
    <cellStyle name="Total 2 2 2 2 9 6" xfId="47184"/>
    <cellStyle name="Total 2 2 2 2 9 7" xfId="47185"/>
    <cellStyle name="Total 2 2 2 3" xfId="47186"/>
    <cellStyle name="Total 2 2 2 3 10" xfId="47187"/>
    <cellStyle name="Total 2 2 2 3 10 2" xfId="47188"/>
    <cellStyle name="Total 2 2 2 3 10 3" xfId="47189"/>
    <cellStyle name="Total 2 2 2 3 10 4" xfId="47190"/>
    <cellStyle name="Total 2 2 2 3 10 5" xfId="47191"/>
    <cellStyle name="Total 2 2 2 3 11" xfId="47192"/>
    <cellStyle name="Total 2 2 2 3 11 2" xfId="47193"/>
    <cellStyle name="Total 2 2 2 3 11 3" xfId="47194"/>
    <cellStyle name="Total 2 2 2 3 11 4" xfId="47195"/>
    <cellStyle name="Total 2 2 2 3 11 5" xfId="47196"/>
    <cellStyle name="Total 2 2 2 3 12" xfId="47197"/>
    <cellStyle name="Total 2 2 2 3 12 2" xfId="47198"/>
    <cellStyle name="Total 2 2 2 3 12 3" xfId="47199"/>
    <cellStyle name="Total 2 2 2 3 12 4" xfId="47200"/>
    <cellStyle name="Total 2 2 2 3 12 5" xfId="47201"/>
    <cellStyle name="Total 2 2 2 3 13" xfId="47202"/>
    <cellStyle name="Total 2 2 2 3 13 2" xfId="47203"/>
    <cellStyle name="Total 2 2 2 3 13 3" xfId="47204"/>
    <cellStyle name="Total 2 2 2 3 13 4" xfId="47205"/>
    <cellStyle name="Total 2 2 2 3 13 5" xfId="47206"/>
    <cellStyle name="Total 2 2 2 3 14" xfId="47207"/>
    <cellStyle name="Total 2 2 2 3 14 2" xfId="47208"/>
    <cellStyle name="Total 2 2 2 3 14 3" xfId="47209"/>
    <cellStyle name="Total 2 2 2 3 14 4" xfId="47210"/>
    <cellStyle name="Total 2 2 2 3 14 5" xfId="47211"/>
    <cellStyle name="Total 2 2 2 3 15" xfId="47212"/>
    <cellStyle name="Total 2 2 2 3 15 2" xfId="47213"/>
    <cellStyle name="Total 2 2 2 3 15 3" xfId="47214"/>
    <cellStyle name="Total 2 2 2 3 15 4" xfId="47215"/>
    <cellStyle name="Total 2 2 2 3 15 5" xfId="47216"/>
    <cellStyle name="Total 2 2 2 3 16" xfId="47217"/>
    <cellStyle name="Total 2 2 2 3 16 2" xfId="47218"/>
    <cellStyle name="Total 2 2 2 3 16 3" xfId="47219"/>
    <cellStyle name="Total 2 2 2 3 16 4" xfId="47220"/>
    <cellStyle name="Total 2 2 2 3 16 5" xfId="47221"/>
    <cellStyle name="Total 2 2 2 3 17" xfId="47222"/>
    <cellStyle name="Total 2 2 2 3 17 2" xfId="47223"/>
    <cellStyle name="Total 2 2 2 3 17 3" xfId="47224"/>
    <cellStyle name="Total 2 2 2 3 17 4" xfId="47225"/>
    <cellStyle name="Total 2 2 2 3 17 5" xfId="47226"/>
    <cellStyle name="Total 2 2 2 3 18" xfId="47227"/>
    <cellStyle name="Total 2 2 2 3 18 2" xfId="47228"/>
    <cellStyle name="Total 2 2 2 3 18 3" xfId="47229"/>
    <cellStyle name="Total 2 2 2 3 18 4" xfId="47230"/>
    <cellStyle name="Total 2 2 2 3 18 5" xfId="47231"/>
    <cellStyle name="Total 2 2 2 3 19" xfId="47232"/>
    <cellStyle name="Total 2 2 2 3 2" xfId="47233"/>
    <cellStyle name="Total 2 2 2 3 2 10" xfId="47234"/>
    <cellStyle name="Total 2 2 2 3 2 10 2" xfId="47235"/>
    <cellStyle name="Total 2 2 2 3 2 10 3" xfId="47236"/>
    <cellStyle name="Total 2 2 2 3 2 10 4" xfId="47237"/>
    <cellStyle name="Total 2 2 2 3 2 10 5" xfId="47238"/>
    <cellStyle name="Total 2 2 2 3 2 11" xfId="47239"/>
    <cellStyle name="Total 2 2 2 3 2 11 2" xfId="47240"/>
    <cellStyle name="Total 2 2 2 3 2 11 3" xfId="47241"/>
    <cellStyle name="Total 2 2 2 3 2 11 4" xfId="47242"/>
    <cellStyle name="Total 2 2 2 3 2 11 5" xfId="47243"/>
    <cellStyle name="Total 2 2 2 3 2 12" xfId="47244"/>
    <cellStyle name="Total 2 2 2 3 2 12 2" xfId="47245"/>
    <cellStyle name="Total 2 2 2 3 2 12 3" xfId="47246"/>
    <cellStyle name="Total 2 2 2 3 2 12 4" xfId="47247"/>
    <cellStyle name="Total 2 2 2 3 2 12 5" xfId="47248"/>
    <cellStyle name="Total 2 2 2 3 2 13" xfId="47249"/>
    <cellStyle name="Total 2 2 2 3 2 13 2" xfId="47250"/>
    <cellStyle name="Total 2 2 2 3 2 13 3" xfId="47251"/>
    <cellStyle name="Total 2 2 2 3 2 13 4" xfId="47252"/>
    <cellStyle name="Total 2 2 2 3 2 13 5" xfId="47253"/>
    <cellStyle name="Total 2 2 2 3 2 14" xfId="47254"/>
    <cellStyle name="Total 2 2 2 3 2 14 2" xfId="47255"/>
    <cellStyle name="Total 2 2 2 3 2 14 3" xfId="47256"/>
    <cellStyle name="Total 2 2 2 3 2 14 4" xfId="47257"/>
    <cellStyle name="Total 2 2 2 3 2 14 5" xfId="47258"/>
    <cellStyle name="Total 2 2 2 3 2 15" xfId="47259"/>
    <cellStyle name="Total 2 2 2 3 2 15 2" xfId="47260"/>
    <cellStyle name="Total 2 2 2 3 2 15 3" xfId="47261"/>
    <cellStyle name="Total 2 2 2 3 2 15 4" xfId="47262"/>
    <cellStyle name="Total 2 2 2 3 2 15 5" xfId="47263"/>
    <cellStyle name="Total 2 2 2 3 2 16" xfId="47264"/>
    <cellStyle name="Total 2 2 2 3 2 16 2" xfId="47265"/>
    <cellStyle name="Total 2 2 2 3 2 16 3" xfId="47266"/>
    <cellStyle name="Total 2 2 2 3 2 16 4" xfId="47267"/>
    <cellStyle name="Total 2 2 2 3 2 16 5" xfId="47268"/>
    <cellStyle name="Total 2 2 2 3 2 17" xfId="47269"/>
    <cellStyle name="Total 2 2 2 3 2 17 2" xfId="47270"/>
    <cellStyle name="Total 2 2 2 3 2 17 3" xfId="47271"/>
    <cellStyle name="Total 2 2 2 3 2 17 4" xfId="47272"/>
    <cellStyle name="Total 2 2 2 3 2 17 5" xfId="47273"/>
    <cellStyle name="Total 2 2 2 3 2 18" xfId="47274"/>
    <cellStyle name="Total 2 2 2 3 2 18 2" xfId="47275"/>
    <cellStyle name="Total 2 2 2 3 2 18 3" xfId="47276"/>
    <cellStyle name="Total 2 2 2 3 2 18 4" xfId="47277"/>
    <cellStyle name="Total 2 2 2 3 2 18 5" xfId="47278"/>
    <cellStyle name="Total 2 2 2 3 2 19" xfId="47279"/>
    <cellStyle name="Total 2 2 2 3 2 2" xfId="47280"/>
    <cellStyle name="Total 2 2 2 3 2 2 2" xfId="47281"/>
    <cellStyle name="Total 2 2 2 3 2 2 2 2" xfId="47282"/>
    <cellStyle name="Total 2 2 2 3 2 2 2 3" xfId="47283"/>
    <cellStyle name="Total 2 2 2 3 2 2 2 4" xfId="47284"/>
    <cellStyle name="Total 2 2 2 3 2 2 2 5" xfId="47285"/>
    <cellStyle name="Total 2 2 2 3 2 2 2 6" xfId="47286"/>
    <cellStyle name="Total 2 2 2 3 2 2 2 7" xfId="47287"/>
    <cellStyle name="Total 2 2 2 3 2 2 3" xfId="47288"/>
    <cellStyle name="Total 2 2 2 3 2 2 4" xfId="47289"/>
    <cellStyle name="Total 2 2 2 3 2 2 5" xfId="47290"/>
    <cellStyle name="Total 2 2 2 3 2 3" xfId="47291"/>
    <cellStyle name="Total 2 2 2 3 2 3 2" xfId="47292"/>
    <cellStyle name="Total 2 2 2 3 2 3 2 2" xfId="47293"/>
    <cellStyle name="Total 2 2 2 3 2 3 2 3" xfId="47294"/>
    <cellStyle name="Total 2 2 2 3 2 3 2 4" xfId="47295"/>
    <cellStyle name="Total 2 2 2 3 2 3 2 5" xfId="47296"/>
    <cellStyle name="Total 2 2 2 3 2 3 2 6" xfId="47297"/>
    <cellStyle name="Total 2 2 2 3 2 3 2 7" xfId="47298"/>
    <cellStyle name="Total 2 2 2 3 2 3 3" xfId="47299"/>
    <cellStyle name="Total 2 2 2 3 2 3 4" xfId="47300"/>
    <cellStyle name="Total 2 2 2 3 2 3 5" xfId="47301"/>
    <cellStyle name="Total 2 2 2 3 2 4" xfId="47302"/>
    <cellStyle name="Total 2 2 2 3 2 4 2" xfId="47303"/>
    <cellStyle name="Total 2 2 2 3 2 4 2 2" xfId="47304"/>
    <cellStyle name="Total 2 2 2 3 2 4 2 3" xfId="47305"/>
    <cellStyle name="Total 2 2 2 3 2 4 2 4" xfId="47306"/>
    <cellStyle name="Total 2 2 2 3 2 4 2 5" xfId="47307"/>
    <cellStyle name="Total 2 2 2 3 2 4 2 6" xfId="47308"/>
    <cellStyle name="Total 2 2 2 3 2 4 2 7" xfId="47309"/>
    <cellStyle name="Total 2 2 2 3 2 4 3" xfId="47310"/>
    <cellStyle name="Total 2 2 2 3 2 4 4" xfId="47311"/>
    <cellStyle name="Total 2 2 2 3 2 4 5" xfId="47312"/>
    <cellStyle name="Total 2 2 2 3 2 5" xfId="47313"/>
    <cellStyle name="Total 2 2 2 3 2 5 2" xfId="47314"/>
    <cellStyle name="Total 2 2 2 3 2 5 3" xfId="47315"/>
    <cellStyle name="Total 2 2 2 3 2 5 4" xfId="47316"/>
    <cellStyle name="Total 2 2 2 3 2 5 5" xfId="47317"/>
    <cellStyle name="Total 2 2 2 3 2 5 6" xfId="47318"/>
    <cellStyle name="Total 2 2 2 3 2 5 7" xfId="47319"/>
    <cellStyle name="Total 2 2 2 3 2 5 8" xfId="47320"/>
    <cellStyle name="Total 2 2 2 3 2 6" xfId="47321"/>
    <cellStyle name="Total 2 2 2 3 2 6 2" xfId="47322"/>
    <cellStyle name="Total 2 2 2 3 2 6 3" xfId="47323"/>
    <cellStyle name="Total 2 2 2 3 2 6 4" xfId="47324"/>
    <cellStyle name="Total 2 2 2 3 2 6 5" xfId="47325"/>
    <cellStyle name="Total 2 2 2 3 2 6 6" xfId="47326"/>
    <cellStyle name="Total 2 2 2 3 2 6 7" xfId="47327"/>
    <cellStyle name="Total 2 2 2 3 2 7" xfId="47328"/>
    <cellStyle name="Total 2 2 2 3 2 7 2" xfId="47329"/>
    <cellStyle name="Total 2 2 2 3 2 7 3" xfId="47330"/>
    <cellStyle name="Total 2 2 2 3 2 7 4" xfId="47331"/>
    <cellStyle name="Total 2 2 2 3 2 7 5" xfId="47332"/>
    <cellStyle name="Total 2 2 2 3 2 8" xfId="47333"/>
    <cellStyle name="Total 2 2 2 3 2 8 2" xfId="47334"/>
    <cellStyle name="Total 2 2 2 3 2 8 3" xfId="47335"/>
    <cellStyle name="Total 2 2 2 3 2 8 4" xfId="47336"/>
    <cellStyle name="Total 2 2 2 3 2 8 5" xfId="47337"/>
    <cellStyle name="Total 2 2 2 3 2 9" xfId="47338"/>
    <cellStyle name="Total 2 2 2 3 2 9 2" xfId="47339"/>
    <cellStyle name="Total 2 2 2 3 2 9 3" xfId="47340"/>
    <cellStyle name="Total 2 2 2 3 2 9 4" xfId="47341"/>
    <cellStyle name="Total 2 2 2 3 2 9 5" xfId="47342"/>
    <cellStyle name="Total 2 2 2 3 3" xfId="47343"/>
    <cellStyle name="Total 2 2 2 3 3 10" xfId="47344"/>
    <cellStyle name="Total 2 2 2 3 3 2" xfId="47345"/>
    <cellStyle name="Total 2 2 2 3 3 2 2" xfId="47346"/>
    <cellStyle name="Total 2 2 2 3 3 2 2 2" xfId="47347"/>
    <cellStyle name="Total 2 2 2 3 3 2 2 3" xfId="47348"/>
    <cellStyle name="Total 2 2 2 3 3 2 2 4" xfId="47349"/>
    <cellStyle name="Total 2 2 2 3 3 2 2 5" xfId="47350"/>
    <cellStyle name="Total 2 2 2 3 3 2 2 6" xfId="47351"/>
    <cellStyle name="Total 2 2 2 3 3 2 2 7" xfId="47352"/>
    <cellStyle name="Total 2 2 2 3 3 2 3" xfId="47353"/>
    <cellStyle name="Total 2 2 2 3 3 2 4" xfId="47354"/>
    <cellStyle name="Total 2 2 2 3 3 3" xfId="47355"/>
    <cellStyle name="Total 2 2 2 3 3 3 2" xfId="47356"/>
    <cellStyle name="Total 2 2 2 3 3 3 2 2" xfId="47357"/>
    <cellStyle name="Total 2 2 2 3 3 3 2 3" xfId="47358"/>
    <cellStyle name="Total 2 2 2 3 3 3 2 4" xfId="47359"/>
    <cellStyle name="Total 2 2 2 3 3 3 2 5" xfId="47360"/>
    <cellStyle name="Total 2 2 2 3 3 3 2 6" xfId="47361"/>
    <cellStyle name="Total 2 2 2 3 3 3 2 7" xfId="47362"/>
    <cellStyle name="Total 2 2 2 3 3 3 3" xfId="47363"/>
    <cellStyle name="Total 2 2 2 3 3 3 4" xfId="47364"/>
    <cellStyle name="Total 2 2 2 3 3 4" xfId="47365"/>
    <cellStyle name="Total 2 2 2 3 3 4 2" xfId="47366"/>
    <cellStyle name="Total 2 2 2 3 3 4 2 2" xfId="47367"/>
    <cellStyle name="Total 2 2 2 3 3 4 2 3" xfId="47368"/>
    <cellStyle name="Total 2 2 2 3 3 4 2 4" xfId="47369"/>
    <cellStyle name="Total 2 2 2 3 3 4 2 5" xfId="47370"/>
    <cellStyle name="Total 2 2 2 3 3 4 2 6" xfId="47371"/>
    <cellStyle name="Total 2 2 2 3 3 4 2 7" xfId="47372"/>
    <cellStyle name="Total 2 2 2 3 3 4 3" xfId="47373"/>
    <cellStyle name="Total 2 2 2 3 3 4 4" xfId="47374"/>
    <cellStyle name="Total 2 2 2 3 3 5" xfId="47375"/>
    <cellStyle name="Total 2 2 2 3 3 5 2" xfId="47376"/>
    <cellStyle name="Total 2 2 2 3 3 5 3" xfId="47377"/>
    <cellStyle name="Total 2 2 2 3 3 5 4" xfId="47378"/>
    <cellStyle name="Total 2 2 2 3 3 5 5" xfId="47379"/>
    <cellStyle name="Total 2 2 2 3 3 5 6" xfId="47380"/>
    <cellStyle name="Total 2 2 2 3 3 5 7" xfId="47381"/>
    <cellStyle name="Total 2 2 2 3 3 5 8" xfId="47382"/>
    <cellStyle name="Total 2 2 2 3 3 6" xfId="47383"/>
    <cellStyle name="Total 2 2 2 3 3 6 2" xfId="47384"/>
    <cellStyle name="Total 2 2 2 3 3 6 3" xfId="47385"/>
    <cellStyle name="Total 2 2 2 3 3 6 4" xfId="47386"/>
    <cellStyle name="Total 2 2 2 3 3 6 5" xfId="47387"/>
    <cellStyle name="Total 2 2 2 3 3 6 6" xfId="47388"/>
    <cellStyle name="Total 2 2 2 3 3 6 7" xfId="47389"/>
    <cellStyle name="Total 2 2 2 3 3 7" xfId="47390"/>
    <cellStyle name="Total 2 2 2 3 3 8" xfId="47391"/>
    <cellStyle name="Total 2 2 2 3 3 9" xfId="47392"/>
    <cellStyle name="Total 2 2 2 3 4" xfId="47393"/>
    <cellStyle name="Total 2 2 2 3 4 2" xfId="47394"/>
    <cellStyle name="Total 2 2 2 3 4 2 2" xfId="47395"/>
    <cellStyle name="Total 2 2 2 3 4 2 3" xfId="47396"/>
    <cellStyle name="Total 2 2 2 3 4 2 4" xfId="47397"/>
    <cellStyle name="Total 2 2 2 3 4 2 5" xfId="47398"/>
    <cellStyle name="Total 2 2 2 3 4 2 6" xfId="47399"/>
    <cellStyle name="Total 2 2 2 3 4 2 7" xfId="47400"/>
    <cellStyle name="Total 2 2 2 3 4 3" xfId="47401"/>
    <cellStyle name="Total 2 2 2 3 4 4" xfId="47402"/>
    <cellStyle name="Total 2 2 2 3 4 5" xfId="47403"/>
    <cellStyle name="Total 2 2 2 3 5" xfId="47404"/>
    <cellStyle name="Total 2 2 2 3 5 2" xfId="47405"/>
    <cellStyle name="Total 2 2 2 3 5 2 2" xfId="47406"/>
    <cellStyle name="Total 2 2 2 3 5 2 3" xfId="47407"/>
    <cellStyle name="Total 2 2 2 3 5 2 4" xfId="47408"/>
    <cellStyle name="Total 2 2 2 3 5 2 5" xfId="47409"/>
    <cellStyle name="Total 2 2 2 3 5 2 6" xfId="47410"/>
    <cellStyle name="Total 2 2 2 3 5 2 7" xfId="47411"/>
    <cellStyle name="Total 2 2 2 3 5 3" xfId="47412"/>
    <cellStyle name="Total 2 2 2 3 5 4" xfId="47413"/>
    <cellStyle name="Total 2 2 2 3 5 5" xfId="47414"/>
    <cellStyle name="Total 2 2 2 3 6" xfId="47415"/>
    <cellStyle name="Total 2 2 2 3 6 2" xfId="47416"/>
    <cellStyle name="Total 2 2 2 3 6 2 2" xfId="47417"/>
    <cellStyle name="Total 2 2 2 3 6 2 3" xfId="47418"/>
    <cellStyle name="Total 2 2 2 3 6 2 4" xfId="47419"/>
    <cellStyle name="Total 2 2 2 3 6 2 5" xfId="47420"/>
    <cellStyle name="Total 2 2 2 3 6 2 6" xfId="47421"/>
    <cellStyle name="Total 2 2 2 3 6 2 7" xfId="47422"/>
    <cellStyle name="Total 2 2 2 3 6 3" xfId="47423"/>
    <cellStyle name="Total 2 2 2 3 6 4" xfId="47424"/>
    <cellStyle name="Total 2 2 2 3 6 5" xfId="47425"/>
    <cellStyle name="Total 2 2 2 3 7" xfId="47426"/>
    <cellStyle name="Total 2 2 2 3 7 2" xfId="47427"/>
    <cellStyle name="Total 2 2 2 3 7 2 2" xfId="47428"/>
    <cellStyle name="Total 2 2 2 3 7 2 3" xfId="47429"/>
    <cellStyle name="Total 2 2 2 3 7 2 4" xfId="47430"/>
    <cellStyle name="Total 2 2 2 3 7 2 5" xfId="47431"/>
    <cellStyle name="Total 2 2 2 3 7 2 6" xfId="47432"/>
    <cellStyle name="Total 2 2 2 3 7 2 7" xfId="47433"/>
    <cellStyle name="Total 2 2 2 3 7 3" xfId="47434"/>
    <cellStyle name="Total 2 2 2 3 7 4" xfId="47435"/>
    <cellStyle name="Total 2 2 2 3 7 5" xfId="47436"/>
    <cellStyle name="Total 2 2 2 3 8" xfId="47437"/>
    <cellStyle name="Total 2 2 2 3 8 2" xfId="47438"/>
    <cellStyle name="Total 2 2 2 3 8 3" xfId="47439"/>
    <cellStyle name="Total 2 2 2 3 8 4" xfId="47440"/>
    <cellStyle name="Total 2 2 2 3 8 5" xfId="47441"/>
    <cellStyle name="Total 2 2 2 3 8 6" xfId="47442"/>
    <cellStyle name="Total 2 2 2 3 8 7" xfId="47443"/>
    <cellStyle name="Total 2 2 2 3 8 8" xfId="47444"/>
    <cellStyle name="Total 2 2 2 3 9" xfId="47445"/>
    <cellStyle name="Total 2 2 2 3 9 2" xfId="47446"/>
    <cellStyle name="Total 2 2 2 3 9 3" xfId="47447"/>
    <cellStyle name="Total 2 2 2 3 9 4" xfId="47448"/>
    <cellStyle name="Total 2 2 2 3 9 5" xfId="47449"/>
    <cellStyle name="Total 2 2 2 3 9 6" xfId="47450"/>
    <cellStyle name="Total 2 2 2 3 9 7" xfId="47451"/>
    <cellStyle name="Total 2 2 2 4" xfId="47452"/>
    <cellStyle name="Total 2 2 2 4 10" xfId="47453"/>
    <cellStyle name="Total 2 2 2 4 10 2" xfId="47454"/>
    <cellStyle name="Total 2 2 2 4 10 3" xfId="47455"/>
    <cellStyle name="Total 2 2 2 4 10 4" xfId="47456"/>
    <cellStyle name="Total 2 2 2 4 10 5" xfId="47457"/>
    <cellStyle name="Total 2 2 2 4 11" xfId="47458"/>
    <cellStyle name="Total 2 2 2 4 11 2" xfId="47459"/>
    <cellStyle name="Total 2 2 2 4 11 3" xfId="47460"/>
    <cellStyle name="Total 2 2 2 4 11 4" xfId="47461"/>
    <cellStyle name="Total 2 2 2 4 11 5" xfId="47462"/>
    <cellStyle name="Total 2 2 2 4 12" xfId="47463"/>
    <cellStyle name="Total 2 2 2 4 12 2" xfId="47464"/>
    <cellStyle name="Total 2 2 2 4 12 3" xfId="47465"/>
    <cellStyle name="Total 2 2 2 4 12 4" xfId="47466"/>
    <cellStyle name="Total 2 2 2 4 12 5" xfId="47467"/>
    <cellStyle name="Total 2 2 2 4 13" xfId="47468"/>
    <cellStyle name="Total 2 2 2 4 13 2" xfId="47469"/>
    <cellStyle name="Total 2 2 2 4 13 3" xfId="47470"/>
    <cellStyle name="Total 2 2 2 4 13 4" xfId="47471"/>
    <cellStyle name="Total 2 2 2 4 13 5" xfId="47472"/>
    <cellStyle name="Total 2 2 2 4 14" xfId="47473"/>
    <cellStyle name="Total 2 2 2 4 14 2" xfId="47474"/>
    <cellStyle name="Total 2 2 2 4 14 3" xfId="47475"/>
    <cellStyle name="Total 2 2 2 4 14 4" xfId="47476"/>
    <cellStyle name="Total 2 2 2 4 14 5" xfId="47477"/>
    <cellStyle name="Total 2 2 2 4 15" xfId="47478"/>
    <cellStyle name="Total 2 2 2 4 15 2" xfId="47479"/>
    <cellStyle name="Total 2 2 2 4 15 3" xfId="47480"/>
    <cellStyle name="Total 2 2 2 4 15 4" xfId="47481"/>
    <cellStyle name="Total 2 2 2 4 15 5" xfId="47482"/>
    <cellStyle name="Total 2 2 2 4 16" xfId="47483"/>
    <cellStyle name="Total 2 2 2 4 16 2" xfId="47484"/>
    <cellStyle name="Total 2 2 2 4 16 3" xfId="47485"/>
    <cellStyle name="Total 2 2 2 4 16 4" xfId="47486"/>
    <cellStyle name="Total 2 2 2 4 16 5" xfId="47487"/>
    <cellStyle name="Total 2 2 2 4 17" xfId="47488"/>
    <cellStyle name="Total 2 2 2 4 17 2" xfId="47489"/>
    <cellStyle name="Total 2 2 2 4 17 3" xfId="47490"/>
    <cellStyle name="Total 2 2 2 4 17 4" xfId="47491"/>
    <cellStyle name="Total 2 2 2 4 17 5" xfId="47492"/>
    <cellStyle name="Total 2 2 2 4 18" xfId="47493"/>
    <cellStyle name="Total 2 2 2 4 18 2" xfId="47494"/>
    <cellStyle name="Total 2 2 2 4 18 3" xfId="47495"/>
    <cellStyle name="Total 2 2 2 4 18 4" xfId="47496"/>
    <cellStyle name="Total 2 2 2 4 18 5" xfId="47497"/>
    <cellStyle name="Total 2 2 2 4 19" xfId="47498"/>
    <cellStyle name="Total 2 2 2 4 2" xfId="47499"/>
    <cellStyle name="Total 2 2 2 4 2 2" xfId="47500"/>
    <cellStyle name="Total 2 2 2 4 2 2 2" xfId="47501"/>
    <cellStyle name="Total 2 2 2 4 2 2 3" xfId="47502"/>
    <cellStyle name="Total 2 2 2 4 2 2 4" xfId="47503"/>
    <cellStyle name="Total 2 2 2 4 2 2 5" xfId="47504"/>
    <cellStyle name="Total 2 2 2 4 2 2 6" xfId="47505"/>
    <cellStyle name="Total 2 2 2 4 2 2 7" xfId="47506"/>
    <cellStyle name="Total 2 2 2 4 2 3" xfId="47507"/>
    <cellStyle name="Total 2 2 2 4 2 4" xfId="47508"/>
    <cellStyle name="Total 2 2 2 4 2 5" xfId="47509"/>
    <cellStyle name="Total 2 2 2 4 3" xfId="47510"/>
    <cellStyle name="Total 2 2 2 4 3 2" xfId="47511"/>
    <cellStyle name="Total 2 2 2 4 3 2 2" xfId="47512"/>
    <cellStyle name="Total 2 2 2 4 3 2 3" xfId="47513"/>
    <cellStyle name="Total 2 2 2 4 3 2 4" xfId="47514"/>
    <cellStyle name="Total 2 2 2 4 3 2 5" xfId="47515"/>
    <cellStyle name="Total 2 2 2 4 3 2 6" xfId="47516"/>
    <cellStyle name="Total 2 2 2 4 3 2 7" xfId="47517"/>
    <cellStyle name="Total 2 2 2 4 3 3" xfId="47518"/>
    <cellStyle name="Total 2 2 2 4 3 4" xfId="47519"/>
    <cellStyle name="Total 2 2 2 4 3 5" xfId="47520"/>
    <cellStyle name="Total 2 2 2 4 4" xfId="47521"/>
    <cellStyle name="Total 2 2 2 4 4 2" xfId="47522"/>
    <cellStyle name="Total 2 2 2 4 4 2 2" xfId="47523"/>
    <cellStyle name="Total 2 2 2 4 4 2 3" xfId="47524"/>
    <cellStyle name="Total 2 2 2 4 4 2 4" xfId="47525"/>
    <cellStyle name="Total 2 2 2 4 4 2 5" xfId="47526"/>
    <cellStyle name="Total 2 2 2 4 4 2 6" xfId="47527"/>
    <cellStyle name="Total 2 2 2 4 4 2 7" xfId="47528"/>
    <cellStyle name="Total 2 2 2 4 4 3" xfId="47529"/>
    <cellStyle name="Total 2 2 2 4 4 4" xfId="47530"/>
    <cellStyle name="Total 2 2 2 4 4 5" xfId="47531"/>
    <cellStyle name="Total 2 2 2 4 5" xfId="47532"/>
    <cellStyle name="Total 2 2 2 4 5 2" xfId="47533"/>
    <cellStyle name="Total 2 2 2 4 5 3" xfId="47534"/>
    <cellStyle name="Total 2 2 2 4 5 4" xfId="47535"/>
    <cellStyle name="Total 2 2 2 4 5 5" xfId="47536"/>
    <cellStyle name="Total 2 2 2 4 5 6" xfId="47537"/>
    <cellStyle name="Total 2 2 2 4 5 7" xfId="47538"/>
    <cellStyle name="Total 2 2 2 4 5 8" xfId="47539"/>
    <cellStyle name="Total 2 2 2 4 6" xfId="47540"/>
    <cellStyle name="Total 2 2 2 4 6 2" xfId="47541"/>
    <cellStyle name="Total 2 2 2 4 6 3" xfId="47542"/>
    <cellStyle name="Total 2 2 2 4 6 4" xfId="47543"/>
    <cellStyle name="Total 2 2 2 4 6 5" xfId="47544"/>
    <cellStyle name="Total 2 2 2 4 6 6" xfId="47545"/>
    <cellStyle name="Total 2 2 2 4 6 7" xfId="47546"/>
    <cellStyle name="Total 2 2 2 4 7" xfId="47547"/>
    <cellStyle name="Total 2 2 2 4 7 2" xfId="47548"/>
    <cellStyle name="Total 2 2 2 4 7 3" xfId="47549"/>
    <cellStyle name="Total 2 2 2 4 7 4" xfId="47550"/>
    <cellStyle name="Total 2 2 2 4 7 5" xfId="47551"/>
    <cellStyle name="Total 2 2 2 4 8" xfId="47552"/>
    <cellStyle name="Total 2 2 2 4 8 2" xfId="47553"/>
    <cellStyle name="Total 2 2 2 4 8 3" xfId="47554"/>
    <cellStyle name="Total 2 2 2 4 8 4" xfId="47555"/>
    <cellStyle name="Total 2 2 2 4 8 5" xfId="47556"/>
    <cellStyle name="Total 2 2 2 4 9" xfId="47557"/>
    <cellStyle name="Total 2 2 2 4 9 2" xfId="47558"/>
    <cellStyle name="Total 2 2 2 4 9 3" xfId="47559"/>
    <cellStyle name="Total 2 2 2 4 9 4" xfId="47560"/>
    <cellStyle name="Total 2 2 2 4 9 5" xfId="47561"/>
    <cellStyle name="Total 2 2 2 5" xfId="47562"/>
    <cellStyle name="Total 2 2 2 5 10" xfId="47563"/>
    <cellStyle name="Total 2 2 2 5 2" xfId="47564"/>
    <cellStyle name="Total 2 2 2 5 2 2" xfId="47565"/>
    <cellStyle name="Total 2 2 2 5 2 2 2" xfId="47566"/>
    <cellStyle name="Total 2 2 2 5 2 2 3" xfId="47567"/>
    <cellStyle name="Total 2 2 2 5 2 2 4" xfId="47568"/>
    <cellStyle name="Total 2 2 2 5 2 2 5" xfId="47569"/>
    <cellStyle name="Total 2 2 2 5 2 2 6" xfId="47570"/>
    <cellStyle name="Total 2 2 2 5 2 2 7" xfId="47571"/>
    <cellStyle name="Total 2 2 2 5 2 3" xfId="47572"/>
    <cellStyle name="Total 2 2 2 5 2 4" xfId="47573"/>
    <cellStyle name="Total 2 2 2 5 3" xfId="47574"/>
    <cellStyle name="Total 2 2 2 5 3 2" xfId="47575"/>
    <cellStyle name="Total 2 2 2 5 3 2 2" xfId="47576"/>
    <cellStyle name="Total 2 2 2 5 3 2 3" xfId="47577"/>
    <cellStyle name="Total 2 2 2 5 3 2 4" xfId="47578"/>
    <cellStyle name="Total 2 2 2 5 3 2 5" xfId="47579"/>
    <cellStyle name="Total 2 2 2 5 3 2 6" xfId="47580"/>
    <cellStyle name="Total 2 2 2 5 3 2 7" xfId="47581"/>
    <cellStyle name="Total 2 2 2 5 3 3" xfId="47582"/>
    <cellStyle name="Total 2 2 2 5 3 4" xfId="47583"/>
    <cellStyle name="Total 2 2 2 5 4" xfId="47584"/>
    <cellStyle name="Total 2 2 2 5 4 2" xfId="47585"/>
    <cellStyle name="Total 2 2 2 5 4 2 2" xfId="47586"/>
    <cellStyle name="Total 2 2 2 5 4 2 3" xfId="47587"/>
    <cellStyle name="Total 2 2 2 5 4 2 4" xfId="47588"/>
    <cellStyle name="Total 2 2 2 5 4 2 5" xfId="47589"/>
    <cellStyle name="Total 2 2 2 5 4 2 6" xfId="47590"/>
    <cellStyle name="Total 2 2 2 5 4 2 7" xfId="47591"/>
    <cellStyle name="Total 2 2 2 5 4 3" xfId="47592"/>
    <cellStyle name="Total 2 2 2 5 4 4" xfId="47593"/>
    <cellStyle name="Total 2 2 2 5 5" xfId="47594"/>
    <cellStyle name="Total 2 2 2 5 5 2" xfId="47595"/>
    <cellStyle name="Total 2 2 2 5 5 3" xfId="47596"/>
    <cellStyle name="Total 2 2 2 5 5 4" xfId="47597"/>
    <cellStyle name="Total 2 2 2 5 5 5" xfId="47598"/>
    <cellStyle name="Total 2 2 2 5 5 6" xfId="47599"/>
    <cellStyle name="Total 2 2 2 5 5 7" xfId="47600"/>
    <cellStyle name="Total 2 2 2 5 5 8" xfId="47601"/>
    <cellStyle name="Total 2 2 2 5 6" xfId="47602"/>
    <cellStyle name="Total 2 2 2 5 6 2" xfId="47603"/>
    <cellStyle name="Total 2 2 2 5 6 3" xfId="47604"/>
    <cellStyle name="Total 2 2 2 5 6 4" xfId="47605"/>
    <cellStyle name="Total 2 2 2 5 6 5" xfId="47606"/>
    <cellStyle name="Total 2 2 2 5 6 6" xfId="47607"/>
    <cellStyle name="Total 2 2 2 5 6 7" xfId="47608"/>
    <cellStyle name="Total 2 2 2 5 7" xfId="47609"/>
    <cellStyle name="Total 2 2 2 5 8" xfId="47610"/>
    <cellStyle name="Total 2 2 2 5 9" xfId="47611"/>
    <cellStyle name="Total 2 2 2 6" xfId="47612"/>
    <cellStyle name="Total 2 2 2 6 2" xfId="47613"/>
    <cellStyle name="Total 2 2 2 6 2 2" xfId="47614"/>
    <cellStyle name="Total 2 2 2 6 2 3" xfId="47615"/>
    <cellStyle name="Total 2 2 2 6 2 4" xfId="47616"/>
    <cellStyle name="Total 2 2 2 6 2 5" xfId="47617"/>
    <cellStyle name="Total 2 2 2 6 2 6" xfId="47618"/>
    <cellStyle name="Total 2 2 2 6 2 7" xfId="47619"/>
    <cellStyle name="Total 2 2 2 6 3" xfId="47620"/>
    <cellStyle name="Total 2 2 2 6 4" xfId="47621"/>
    <cellStyle name="Total 2 2 2 6 5" xfId="47622"/>
    <cellStyle name="Total 2 2 2 7" xfId="47623"/>
    <cellStyle name="Total 2 2 2 7 2" xfId="47624"/>
    <cellStyle name="Total 2 2 2 7 2 2" xfId="47625"/>
    <cellStyle name="Total 2 2 2 7 2 3" xfId="47626"/>
    <cellStyle name="Total 2 2 2 7 2 4" xfId="47627"/>
    <cellStyle name="Total 2 2 2 7 2 5" xfId="47628"/>
    <cellStyle name="Total 2 2 2 7 2 6" xfId="47629"/>
    <cellStyle name="Total 2 2 2 7 2 7" xfId="47630"/>
    <cellStyle name="Total 2 2 2 7 3" xfId="47631"/>
    <cellStyle name="Total 2 2 2 7 4" xfId="47632"/>
    <cellStyle name="Total 2 2 2 7 5" xfId="47633"/>
    <cellStyle name="Total 2 2 2 8" xfId="47634"/>
    <cellStyle name="Total 2 2 2 8 2" xfId="47635"/>
    <cellStyle name="Total 2 2 2 8 2 2" xfId="47636"/>
    <cellStyle name="Total 2 2 2 8 2 3" xfId="47637"/>
    <cellStyle name="Total 2 2 2 8 2 4" xfId="47638"/>
    <cellStyle name="Total 2 2 2 8 2 5" xfId="47639"/>
    <cellStyle name="Total 2 2 2 8 2 6" xfId="47640"/>
    <cellStyle name="Total 2 2 2 8 2 7" xfId="47641"/>
    <cellStyle name="Total 2 2 2 8 3" xfId="47642"/>
    <cellStyle name="Total 2 2 2 8 4" xfId="47643"/>
    <cellStyle name="Total 2 2 2 8 5" xfId="47644"/>
    <cellStyle name="Total 2 2 2 9" xfId="47645"/>
    <cellStyle name="Total 2 2 2 9 2" xfId="47646"/>
    <cellStyle name="Total 2 2 2 9 2 2" xfId="47647"/>
    <cellStyle name="Total 2 2 2 9 2 3" xfId="47648"/>
    <cellStyle name="Total 2 2 2 9 2 4" xfId="47649"/>
    <cellStyle name="Total 2 2 2 9 2 5" xfId="47650"/>
    <cellStyle name="Total 2 2 2 9 2 6" xfId="47651"/>
    <cellStyle name="Total 2 2 2 9 2 7" xfId="47652"/>
    <cellStyle name="Total 2 2 2 9 3" xfId="47653"/>
    <cellStyle name="Total 2 2 2 9 4" xfId="47654"/>
    <cellStyle name="Total 2 2 2 9 5" xfId="47655"/>
    <cellStyle name="Total 2 2 20" xfId="47656"/>
    <cellStyle name="Total 2 2 3" xfId="47657"/>
    <cellStyle name="Total 2 2 3 10" xfId="47658"/>
    <cellStyle name="Total 2 2 3 10 2" xfId="47659"/>
    <cellStyle name="Total 2 2 3 10 3" xfId="47660"/>
    <cellStyle name="Total 2 2 3 10 4" xfId="47661"/>
    <cellStyle name="Total 2 2 3 10 5" xfId="47662"/>
    <cellStyle name="Total 2 2 3 10 6" xfId="47663"/>
    <cellStyle name="Total 2 2 3 10 7" xfId="47664"/>
    <cellStyle name="Total 2 2 3 10 8" xfId="47665"/>
    <cellStyle name="Total 2 2 3 11" xfId="47666"/>
    <cellStyle name="Total 2 2 3 11 2" xfId="47667"/>
    <cellStyle name="Total 2 2 3 11 3" xfId="47668"/>
    <cellStyle name="Total 2 2 3 11 4" xfId="47669"/>
    <cellStyle name="Total 2 2 3 11 5" xfId="47670"/>
    <cellStyle name="Total 2 2 3 11 6" xfId="47671"/>
    <cellStyle name="Total 2 2 3 11 7" xfId="47672"/>
    <cellStyle name="Total 2 2 3 12" xfId="47673"/>
    <cellStyle name="Total 2 2 3 12 2" xfId="47674"/>
    <cellStyle name="Total 2 2 3 12 3" xfId="47675"/>
    <cellStyle name="Total 2 2 3 12 4" xfId="47676"/>
    <cellStyle name="Total 2 2 3 12 5" xfId="47677"/>
    <cellStyle name="Total 2 2 3 13" xfId="47678"/>
    <cellStyle name="Total 2 2 3 13 2" xfId="47679"/>
    <cellStyle name="Total 2 2 3 13 3" xfId="47680"/>
    <cellStyle name="Total 2 2 3 13 4" xfId="47681"/>
    <cellStyle name="Total 2 2 3 13 5" xfId="47682"/>
    <cellStyle name="Total 2 2 3 14" xfId="47683"/>
    <cellStyle name="Total 2 2 3 14 2" xfId="47684"/>
    <cellStyle name="Total 2 2 3 14 3" xfId="47685"/>
    <cellStyle name="Total 2 2 3 14 4" xfId="47686"/>
    <cellStyle name="Total 2 2 3 14 5" xfId="47687"/>
    <cellStyle name="Total 2 2 3 15" xfId="47688"/>
    <cellStyle name="Total 2 2 3 15 2" xfId="47689"/>
    <cellStyle name="Total 2 2 3 15 3" xfId="47690"/>
    <cellStyle name="Total 2 2 3 15 4" xfId="47691"/>
    <cellStyle name="Total 2 2 3 15 5" xfId="47692"/>
    <cellStyle name="Total 2 2 3 16" xfId="47693"/>
    <cellStyle name="Total 2 2 3 16 2" xfId="47694"/>
    <cellStyle name="Total 2 2 3 16 3" xfId="47695"/>
    <cellStyle name="Total 2 2 3 16 4" xfId="47696"/>
    <cellStyle name="Total 2 2 3 16 5" xfId="47697"/>
    <cellStyle name="Total 2 2 3 17" xfId="47698"/>
    <cellStyle name="Total 2 2 3 17 2" xfId="47699"/>
    <cellStyle name="Total 2 2 3 17 3" xfId="47700"/>
    <cellStyle name="Total 2 2 3 17 4" xfId="47701"/>
    <cellStyle name="Total 2 2 3 17 5" xfId="47702"/>
    <cellStyle name="Total 2 2 3 18" xfId="47703"/>
    <cellStyle name="Total 2 2 3 2" xfId="47704"/>
    <cellStyle name="Total 2 2 3 2 10" xfId="47705"/>
    <cellStyle name="Total 2 2 3 2 10 2" xfId="47706"/>
    <cellStyle name="Total 2 2 3 2 10 3" xfId="47707"/>
    <cellStyle name="Total 2 2 3 2 10 4" xfId="47708"/>
    <cellStyle name="Total 2 2 3 2 10 5" xfId="47709"/>
    <cellStyle name="Total 2 2 3 2 11" xfId="47710"/>
    <cellStyle name="Total 2 2 3 2 11 2" xfId="47711"/>
    <cellStyle name="Total 2 2 3 2 11 3" xfId="47712"/>
    <cellStyle name="Total 2 2 3 2 11 4" xfId="47713"/>
    <cellStyle name="Total 2 2 3 2 11 5" xfId="47714"/>
    <cellStyle name="Total 2 2 3 2 12" xfId="47715"/>
    <cellStyle name="Total 2 2 3 2 12 2" xfId="47716"/>
    <cellStyle name="Total 2 2 3 2 12 3" xfId="47717"/>
    <cellStyle name="Total 2 2 3 2 12 4" xfId="47718"/>
    <cellStyle name="Total 2 2 3 2 12 5" xfId="47719"/>
    <cellStyle name="Total 2 2 3 2 13" xfId="47720"/>
    <cellStyle name="Total 2 2 3 2 13 2" xfId="47721"/>
    <cellStyle name="Total 2 2 3 2 13 3" xfId="47722"/>
    <cellStyle name="Total 2 2 3 2 13 4" xfId="47723"/>
    <cellStyle name="Total 2 2 3 2 13 5" xfId="47724"/>
    <cellStyle name="Total 2 2 3 2 14" xfId="47725"/>
    <cellStyle name="Total 2 2 3 2 14 2" xfId="47726"/>
    <cellStyle name="Total 2 2 3 2 14 3" xfId="47727"/>
    <cellStyle name="Total 2 2 3 2 14 4" xfId="47728"/>
    <cellStyle name="Total 2 2 3 2 14 5" xfId="47729"/>
    <cellStyle name="Total 2 2 3 2 15" xfId="47730"/>
    <cellStyle name="Total 2 2 3 2 15 2" xfId="47731"/>
    <cellStyle name="Total 2 2 3 2 15 3" xfId="47732"/>
    <cellStyle name="Total 2 2 3 2 15 4" xfId="47733"/>
    <cellStyle name="Total 2 2 3 2 15 5" xfId="47734"/>
    <cellStyle name="Total 2 2 3 2 16" xfId="47735"/>
    <cellStyle name="Total 2 2 3 2 16 2" xfId="47736"/>
    <cellStyle name="Total 2 2 3 2 16 3" xfId="47737"/>
    <cellStyle name="Total 2 2 3 2 16 4" xfId="47738"/>
    <cellStyle name="Total 2 2 3 2 16 5" xfId="47739"/>
    <cellStyle name="Total 2 2 3 2 17" xfId="47740"/>
    <cellStyle name="Total 2 2 3 2 17 2" xfId="47741"/>
    <cellStyle name="Total 2 2 3 2 17 3" xfId="47742"/>
    <cellStyle name="Total 2 2 3 2 17 4" xfId="47743"/>
    <cellStyle name="Total 2 2 3 2 17 5" xfId="47744"/>
    <cellStyle name="Total 2 2 3 2 18" xfId="47745"/>
    <cellStyle name="Total 2 2 3 2 18 2" xfId="47746"/>
    <cellStyle name="Total 2 2 3 2 18 3" xfId="47747"/>
    <cellStyle name="Total 2 2 3 2 18 4" xfId="47748"/>
    <cellStyle name="Total 2 2 3 2 18 5" xfId="47749"/>
    <cellStyle name="Total 2 2 3 2 19" xfId="47750"/>
    <cellStyle name="Total 2 2 3 2 2" xfId="47751"/>
    <cellStyle name="Total 2 2 3 2 2 10" xfId="47752"/>
    <cellStyle name="Total 2 2 3 2 2 10 2" xfId="47753"/>
    <cellStyle name="Total 2 2 3 2 2 10 3" xfId="47754"/>
    <cellStyle name="Total 2 2 3 2 2 10 4" xfId="47755"/>
    <cellStyle name="Total 2 2 3 2 2 10 5" xfId="47756"/>
    <cellStyle name="Total 2 2 3 2 2 11" xfId="47757"/>
    <cellStyle name="Total 2 2 3 2 2 11 2" xfId="47758"/>
    <cellStyle name="Total 2 2 3 2 2 11 3" xfId="47759"/>
    <cellStyle name="Total 2 2 3 2 2 11 4" xfId="47760"/>
    <cellStyle name="Total 2 2 3 2 2 11 5" xfId="47761"/>
    <cellStyle name="Total 2 2 3 2 2 12" xfId="47762"/>
    <cellStyle name="Total 2 2 3 2 2 12 2" xfId="47763"/>
    <cellStyle name="Total 2 2 3 2 2 12 3" xfId="47764"/>
    <cellStyle name="Total 2 2 3 2 2 12 4" xfId="47765"/>
    <cellStyle name="Total 2 2 3 2 2 12 5" xfId="47766"/>
    <cellStyle name="Total 2 2 3 2 2 13" xfId="47767"/>
    <cellStyle name="Total 2 2 3 2 2 13 2" xfId="47768"/>
    <cellStyle name="Total 2 2 3 2 2 13 3" xfId="47769"/>
    <cellStyle name="Total 2 2 3 2 2 13 4" xfId="47770"/>
    <cellStyle name="Total 2 2 3 2 2 13 5" xfId="47771"/>
    <cellStyle name="Total 2 2 3 2 2 14" xfId="47772"/>
    <cellStyle name="Total 2 2 3 2 2 14 2" xfId="47773"/>
    <cellStyle name="Total 2 2 3 2 2 14 3" xfId="47774"/>
    <cellStyle name="Total 2 2 3 2 2 14 4" xfId="47775"/>
    <cellStyle name="Total 2 2 3 2 2 14 5" xfId="47776"/>
    <cellStyle name="Total 2 2 3 2 2 15" xfId="47777"/>
    <cellStyle name="Total 2 2 3 2 2 15 2" xfId="47778"/>
    <cellStyle name="Total 2 2 3 2 2 15 3" xfId="47779"/>
    <cellStyle name="Total 2 2 3 2 2 15 4" xfId="47780"/>
    <cellStyle name="Total 2 2 3 2 2 15 5" xfId="47781"/>
    <cellStyle name="Total 2 2 3 2 2 16" xfId="47782"/>
    <cellStyle name="Total 2 2 3 2 2 16 2" xfId="47783"/>
    <cellStyle name="Total 2 2 3 2 2 16 3" xfId="47784"/>
    <cellStyle name="Total 2 2 3 2 2 16 4" xfId="47785"/>
    <cellStyle name="Total 2 2 3 2 2 16 5" xfId="47786"/>
    <cellStyle name="Total 2 2 3 2 2 17" xfId="47787"/>
    <cellStyle name="Total 2 2 3 2 2 17 2" xfId="47788"/>
    <cellStyle name="Total 2 2 3 2 2 17 3" xfId="47789"/>
    <cellStyle name="Total 2 2 3 2 2 17 4" xfId="47790"/>
    <cellStyle name="Total 2 2 3 2 2 17 5" xfId="47791"/>
    <cellStyle name="Total 2 2 3 2 2 18" xfId="47792"/>
    <cellStyle name="Total 2 2 3 2 2 18 2" xfId="47793"/>
    <cellStyle name="Total 2 2 3 2 2 18 3" xfId="47794"/>
    <cellStyle name="Total 2 2 3 2 2 18 4" xfId="47795"/>
    <cellStyle name="Total 2 2 3 2 2 18 5" xfId="47796"/>
    <cellStyle name="Total 2 2 3 2 2 19" xfId="47797"/>
    <cellStyle name="Total 2 2 3 2 2 2" xfId="47798"/>
    <cellStyle name="Total 2 2 3 2 2 2 2" xfId="47799"/>
    <cellStyle name="Total 2 2 3 2 2 2 2 2" xfId="47800"/>
    <cellStyle name="Total 2 2 3 2 2 2 2 3" xfId="47801"/>
    <cellStyle name="Total 2 2 3 2 2 2 2 4" xfId="47802"/>
    <cellStyle name="Total 2 2 3 2 2 2 2 5" xfId="47803"/>
    <cellStyle name="Total 2 2 3 2 2 2 2 6" xfId="47804"/>
    <cellStyle name="Total 2 2 3 2 2 2 2 7" xfId="47805"/>
    <cellStyle name="Total 2 2 3 2 2 2 3" xfId="47806"/>
    <cellStyle name="Total 2 2 3 2 2 2 4" xfId="47807"/>
    <cellStyle name="Total 2 2 3 2 2 2 5" xfId="47808"/>
    <cellStyle name="Total 2 2 3 2 2 3" xfId="47809"/>
    <cellStyle name="Total 2 2 3 2 2 3 2" xfId="47810"/>
    <cellStyle name="Total 2 2 3 2 2 3 2 2" xfId="47811"/>
    <cellStyle name="Total 2 2 3 2 2 3 2 3" xfId="47812"/>
    <cellStyle name="Total 2 2 3 2 2 3 2 4" xfId="47813"/>
    <cellStyle name="Total 2 2 3 2 2 3 2 5" xfId="47814"/>
    <cellStyle name="Total 2 2 3 2 2 3 2 6" xfId="47815"/>
    <cellStyle name="Total 2 2 3 2 2 3 2 7" xfId="47816"/>
    <cellStyle name="Total 2 2 3 2 2 3 3" xfId="47817"/>
    <cellStyle name="Total 2 2 3 2 2 3 4" xfId="47818"/>
    <cellStyle name="Total 2 2 3 2 2 3 5" xfId="47819"/>
    <cellStyle name="Total 2 2 3 2 2 4" xfId="47820"/>
    <cellStyle name="Total 2 2 3 2 2 4 2" xfId="47821"/>
    <cellStyle name="Total 2 2 3 2 2 4 2 2" xfId="47822"/>
    <cellStyle name="Total 2 2 3 2 2 4 2 3" xfId="47823"/>
    <cellStyle name="Total 2 2 3 2 2 4 2 4" xfId="47824"/>
    <cellStyle name="Total 2 2 3 2 2 4 2 5" xfId="47825"/>
    <cellStyle name="Total 2 2 3 2 2 4 2 6" xfId="47826"/>
    <cellStyle name="Total 2 2 3 2 2 4 2 7" xfId="47827"/>
    <cellStyle name="Total 2 2 3 2 2 4 3" xfId="47828"/>
    <cellStyle name="Total 2 2 3 2 2 4 4" xfId="47829"/>
    <cellStyle name="Total 2 2 3 2 2 4 5" xfId="47830"/>
    <cellStyle name="Total 2 2 3 2 2 5" xfId="47831"/>
    <cellStyle name="Total 2 2 3 2 2 5 2" xfId="47832"/>
    <cellStyle name="Total 2 2 3 2 2 5 3" xfId="47833"/>
    <cellStyle name="Total 2 2 3 2 2 5 4" xfId="47834"/>
    <cellStyle name="Total 2 2 3 2 2 5 5" xfId="47835"/>
    <cellStyle name="Total 2 2 3 2 2 5 6" xfId="47836"/>
    <cellStyle name="Total 2 2 3 2 2 5 7" xfId="47837"/>
    <cellStyle name="Total 2 2 3 2 2 5 8" xfId="47838"/>
    <cellStyle name="Total 2 2 3 2 2 6" xfId="47839"/>
    <cellStyle name="Total 2 2 3 2 2 6 2" xfId="47840"/>
    <cellStyle name="Total 2 2 3 2 2 6 3" xfId="47841"/>
    <cellStyle name="Total 2 2 3 2 2 6 4" xfId="47842"/>
    <cellStyle name="Total 2 2 3 2 2 6 5" xfId="47843"/>
    <cellStyle name="Total 2 2 3 2 2 6 6" xfId="47844"/>
    <cellStyle name="Total 2 2 3 2 2 6 7" xfId="47845"/>
    <cellStyle name="Total 2 2 3 2 2 7" xfId="47846"/>
    <cellStyle name="Total 2 2 3 2 2 7 2" xfId="47847"/>
    <cellStyle name="Total 2 2 3 2 2 7 3" xfId="47848"/>
    <cellStyle name="Total 2 2 3 2 2 7 4" xfId="47849"/>
    <cellStyle name="Total 2 2 3 2 2 7 5" xfId="47850"/>
    <cellStyle name="Total 2 2 3 2 2 8" xfId="47851"/>
    <cellStyle name="Total 2 2 3 2 2 8 2" xfId="47852"/>
    <cellStyle name="Total 2 2 3 2 2 8 3" xfId="47853"/>
    <cellStyle name="Total 2 2 3 2 2 8 4" xfId="47854"/>
    <cellStyle name="Total 2 2 3 2 2 8 5" xfId="47855"/>
    <cellStyle name="Total 2 2 3 2 2 9" xfId="47856"/>
    <cellStyle name="Total 2 2 3 2 2 9 2" xfId="47857"/>
    <cellStyle name="Total 2 2 3 2 2 9 3" xfId="47858"/>
    <cellStyle name="Total 2 2 3 2 2 9 4" xfId="47859"/>
    <cellStyle name="Total 2 2 3 2 2 9 5" xfId="47860"/>
    <cellStyle name="Total 2 2 3 2 3" xfId="47861"/>
    <cellStyle name="Total 2 2 3 2 3 10" xfId="47862"/>
    <cellStyle name="Total 2 2 3 2 3 2" xfId="47863"/>
    <cellStyle name="Total 2 2 3 2 3 2 2" xfId="47864"/>
    <cellStyle name="Total 2 2 3 2 3 2 2 2" xfId="47865"/>
    <cellStyle name="Total 2 2 3 2 3 2 2 3" xfId="47866"/>
    <cellStyle name="Total 2 2 3 2 3 2 2 4" xfId="47867"/>
    <cellStyle name="Total 2 2 3 2 3 2 2 5" xfId="47868"/>
    <cellStyle name="Total 2 2 3 2 3 2 2 6" xfId="47869"/>
    <cellStyle name="Total 2 2 3 2 3 2 2 7" xfId="47870"/>
    <cellStyle name="Total 2 2 3 2 3 2 3" xfId="47871"/>
    <cellStyle name="Total 2 2 3 2 3 2 4" xfId="47872"/>
    <cellStyle name="Total 2 2 3 2 3 3" xfId="47873"/>
    <cellStyle name="Total 2 2 3 2 3 3 2" xfId="47874"/>
    <cellStyle name="Total 2 2 3 2 3 3 2 2" xfId="47875"/>
    <cellStyle name="Total 2 2 3 2 3 3 2 3" xfId="47876"/>
    <cellStyle name="Total 2 2 3 2 3 3 2 4" xfId="47877"/>
    <cellStyle name="Total 2 2 3 2 3 3 2 5" xfId="47878"/>
    <cellStyle name="Total 2 2 3 2 3 3 2 6" xfId="47879"/>
    <cellStyle name="Total 2 2 3 2 3 3 2 7" xfId="47880"/>
    <cellStyle name="Total 2 2 3 2 3 3 3" xfId="47881"/>
    <cellStyle name="Total 2 2 3 2 3 3 4" xfId="47882"/>
    <cellStyle name="Total 2 2 3 2 3 4" xfId="47883"/>
    <cellStyle name="Total 2 2 3 2 3 4 2" xfId="47884"/>
    <cellStyle name="Total 2 2 3 2 3 4 2 2" xfId="47885"/>
    <cellStyle name="Total 2 2 3 2 3 4 2 3" xfId="47886"/>
    <cellStyle name="Total 2 2 3 2 3 4 2 4" xfId="47887"/>
    <cellStyle name="Total 2 2 3 2 3 4 2 5" xfId="47888"/>
    <cellStyle name="Total 2 2 3 2 3 4 2 6" xfId="47889"/>
    <cellStyle name="Total 2 2 3 2 3 4 2 7" xfId="47890"/>
    <cellStyle name="Total 2 2 3 2 3 4 3" xfId="47891"/>
    <cellStyle name="Total 2 2 3 2 3 4 4" xfId="47892"/>
    <cellStyle name="Total 2 2 3 2 3 5" xfId="47893"/>
    <cellStyle name="Total 2 2 3 2 3 5 2" xfId="47894"/>
    <cellStyle name="Total 2 2 3 2 3 5 3" xfId="47895"/>
    <cellStyle name="Total 2 2 3 2 3 5 4" xfId="47896"/>
    <cellStyle name="Total 2 2 3 2 3 5 5" xfId="47897"/>
    <cellStyle name="Total 2 2 3 2 3 5 6" xfId="47898"/>
    <cellStyle name="Total 2 2 3 2 3 5 7" xfId="47899"/>
    <cellStyle name="Total 2 2 3 2 3 5 8" xfId="47900"/>
    <cellStyle name="Total 2 2 3 2 3 6" xfId="47901"/>
    <cellStyle name="Total 2 2 3 2 3 6 2" xfId="47902"/>
    <cellStyle name="Total 2 2 3 2 3 6 3" xfId="47903"/>
    <cellStyle name="Total 2 2 3 2 3 6 4" xfId="47904"/>
    <cellStyle name="Total 2 2 3 2 3 6 5" xfId="47905"/>
    <cellStyle name="Total 2 2 3 2 3 6 6" xfId="47906"/>
    <cellStyle name="Total 2 2 3 2 3 6 7" xfId="47907"/>
    <cellStyle name="Total 2 2 3 2 3 7" xfId="47908"/>
    <cellStyle name="Total 2 2 3 2 3 8" xfId="47909"/>
    <cellStyle name="Total 2 2 3 2 3 9" xfId="47910"/>
    <cellStyle name="Total 2 2 3 2 4" xfId="47911"/>
    <cellStyle name="Total 2 2 3 2 4 2" xfId="47912"/>
    <cellStyle name="Total 2 2 3 2 4 2 2" xfId="47913"/>
    <cellStyle name="Total 2 2 3 2 4 2 3" xfId="47914"/>
    <cellStyle name="Total 2 2 3 2 4 2 4" xfId="47915"/>
    <cellStyle name="Total 2 2 3 2 4 2 5" xfId="47916"/>
    <cellStyle name="Total 2 2 3 2 4 2 6" xfId="47917"/>
    <cellStyle name="Total 2 2 3 2 4 2 7" xfId="47918"/>
    <cellStyle name="Total 2 2 3 2 4 3" xfId="47919"/>
    <cellStyle name="Total 2 2 3 2 4 4" xfId="47920"/>
    <cellStyle name="Total 2 2 3 2 4 5" xfId="47921"/>
    <cellStyle name="Total 2 2 3 2 5" xfId="47922"/>
    <cellStyle name="Total 2 2 3 2 5 2" xfId="47923"/>
    <cellStyle name="Total 2 2 3 2 5 2 2" xfId="47924"/>
    <cellStyle name="Total 2 2 3 2 5 2 3" xfId="47925"/>
    <cellStyle name="Total 2 2 3 2 5 2 4" xfId="47926"/>
    <cellStyle name="Total 2 2 3 2 5 2 5" xfId="47927"/>
    <cellStyle name="Total 2 2 3 2 5 2 6" xfId="47928"/>
    <cellStyle name="Total 2 2 3 2 5 2 7" xfId="47929"/>
    <cellStyle name="Total 2 2 3 2 5 3" xfId="47930"/>
    <cellStyle name="Total 2 2 3 2 5 4" xfId="47931"/>
    <cellStyle name="Total 2 2 3 2 5 5" xfId="47932"/>
    <cellStyle name="Total 2 2 3 2 6" xfId="47933"/>
    <cellStyle name="Total 2 2 3 2 6 2" xfId="47934"/>
    <cellStyle name="Total 2 2 3 2 6 2 2" xfId="47935"/>
    <cellStyle name="Total 2 2 3 2 6 2 3" xfId="47936"/>
    <cellStyle name="Total 2 2 3 2 6 2 4" xfId="47937"/>
    <cellStyle name="Total 2 2 3 2 6 2 5" xfId="47938"/>
    <cellStyle name="Total 2 2 3 2 6 2 6" xfId="47939"/>
    <cellStyle name="Total 2 2 3 2 6 2 7" xfId="47940"/>
    <cellStyle name="Total 2 2 3 2 6 3" xfId="47941"/>
    <cellStyle name="Total 2 2 3 2 6 4" xfId="47942"/>
    <cellStyle name="Total 2 2 3 2 6 5" xfId="47943"/>
    <cellStyle name="Total 2 2 3 2 7" xfId="47944"/>
    <cellStyle name="Total 2 2 3 2 7 2" xfId="47945"/>
    <cellStyle name="Total 2 2 3 2 7 2 2" xfId="47946"/>
    <cellStyle name="Total 2 2 3 2 7 2 3" xfId="47947"/>
    <cellStyle name="Total 2 2 3 2 7 2 4" xfId="47948"/>
    <cellStyle name="Total 2 2 3 2 7 2 5" xfId="47949"/>
    <cellStyle name="Total 2 2 3 2 7 2 6" xfId="47950"/>
    <cellStyle name="Total 2 2 3 2 7 2 7" xfId="47951"/>
    <cellStyle name="Total 2 2 3 2 7 3" xfId="47952"/>
    <cellStyle name="Total 2 2 3 2 7 4" xfId="47953"/>
    <cellStyle name="Total 2 2 3 2 7 5" xfId="47954"/>
    <cellStyle name="Total 2 2 3 2 8" xfId="47955"/>
    <cellStyle name="Total 2 2 3 2 8 2" xfId="47956"/>
    <cellStyle name="Total 2 2 3 2 8 3" xfId="47957"/>
    <cellStyle name="Total 2 2 3 2 8 4" xfId="47958"/>
    <cellStyle name="Total 2 2 3 2 8 5" xfId="47959"/>
    <cellStyle name="Total 2 2 3 2 8 6" xfId="47960"/>
    <cellStyle name="Total 2 2 3 2 8 7" xfId="47961"/>
    <cellStyle name="Total 2 2 3 2 8 8" xfId="47962"/>
    <cellStyle name="Total 2 2 3 2 9" xfId="47963"/>
    <cellStyle name="Total 2 2 3 2 9 2" xfId="47964"/>
    <cellStyle name="Total 2 2 3 2 9 3" xfId="47965"/>
    <cellStyle name="Total 2 2 3 2 9 4" xfId="47966"/>
    <cellStyle name="Total 2 2 3 2 9 5" xfId="47967"/>
    <cellStyle name="Total 2 2 3 2 9 6" xfId="47968"/>
    <cellStyle name="Total 2 2 3 2 9 7" xfId="47969"/>
    <cellStyle name="Total 2 2 3 3" xfId="47970"/>
    <cellStyle name="Total 2 2 3 3 10" xfId="47971"/>
    <cellStyle name="Total 2 2 3 3 10 2" xfId="47972"/>
    <cellStyle name="Total 2 2 3 3 10 3" xfId="47973"/>
    <cellStyle name="Total 2 2 3 3 10 4" xfId="47974"/>
    <cellStyle name="Total 2 2 3 3 10 5" xfId="47975"/>
    <cellStyle name="Total 2 2 3 3 11" xfId="47976"/>
    <cellStyle name="Total 2 2 3 3 11 2" xfId="47977"/>
    <cellStyle name="Total 2 2 3 3 11 3" xfId="47978"/>
    <cellStyle name="Total 2 2 3 3 11 4" xfId="47979"/>
    <cellStyle name="Total 2 2 3 3 11 5" xfId="47980"/>
    <cellStyle name="Total 2 2 3 3 12" xfId="47981"/>
    <cellStyle name="Total 2 2 3 3 12 2" xfId="47982"/>
    <cellStyle name="Total 2 2 3 3 12 3" xfId="47983"/>
    <cellStyle name="Total 2 2 3 3 12 4" xfId="47984"/>
    <cellStyle name="Total 2 2 3 3 12 5" xfId="47985"/>
    <cellStyle name="Total 2 2 3 3 13" xfId="47986"/>
    <cellStyle name="Total 2 2 3 3 13 2" xfId="47987"/>
    <cellStyle name="Total 2 2 3 3 13 3" xfId="47988"/>
    <cellStyle name="Total 2 2 3 3 13 4" xfId="47989"/>
    <cellStyle name="Total 2 2 3 3 13 5" xfId="47990"/>
    <cellStyle name="Total 2 2 3 3 14" xfId="47991"/>
    <cellStyle name="Total 2 2 3 3 14 2" xfId="47992"/>
    <cellStyle name="Total 2 2 3 3 14 3" xfId="47993"/>
    <cellStyle name="Total 2 2 3 3 14 4" xfId="47994"/>
    <cellStyle name="Total 2 2 3 3 14 5" xfId="47995"/>
    <cellStyle name="Total 2 2 3 3 15" xfId="47996"/>
    <cellStyle name="Total 2 2 3 3 15 2" xfId="47997"/>
    <cellStyle name="Total 2 2 3 3 15 3" xfId="47998"/>
    <cellStyle name="Total 2 2 3 3 15 4" xfId="47999"/>
    <cellStyle name="Total 2 2 3 3 15 5" xfId="48000"/>
    <cellStyle name="Total 2 2 3 3 16" xfId="48001"/>
    <cellStyle name="Total 2 2 3 3 16 2" xfId="48002"/>
    <cellStyle name="Total 2 2 3 3 16 3" xfId="48003"/>
    <cellStyle name="Total 2 2 3 3 16 4" xfId="48004"/>
    <cellStyle name="Total 2 2 3 3 16 5" xfId="48005"/>
    <cellStyle name="Total 2 2 3 3 17" xfId="48006"/>
    <cellStyle name="Total 2 2 3 3 17 2" xfId="48007"/>
    <cellStyle name="Total 2 2 3 3 17 3" xfId="48008"/>
    <cellStyle name="Total 2 2 3 3 17 4" xfId="48009"/>
    <cellStyle name="Total 2 2 3 3 17 5" xfId="48010"/>
    <cellStyle name="Total 2 2 3 3 18" xfId="48011"/>
    <cellStyle name="Total 2 2 3 3 18 2" xfId="48012"/>
    <cellStyle name="Total 2 2 3 3 18 3" xfId="48013"/>
    <cellStyle name="Total 2 2 3 3 18 4" xfId="48014"/>
    <cellStyle name="Total 2 2 3 3 18 5" xfId="48015"/>
    <cellStyle name="Total 2 2 3 3 19" xfId="48016"/>
    <cellStyle name="Total 2 2 3 3 2" xfId="48017"/>
    <cellStyle name="Total 2 2 3 3 2 10" xfId="48018"/>
    <cellStyle name="Total 2 2 3 3 2 10 2" xfId="48019"/>
    <cellStyle name="Total 2 2 3 3 2 10 3" xfId="48020"/>
    <cellStyle name="Total 2 2 3 3 2 10 4" xfId="48021"/>
    <cellStyle name="Total 2 2 3 3 2 10 5" xfId="48022"/>
    <cellStyle name="Total 2 2 3 3 2 11" xfId="48023"/>
    <cellStyle name="Total 2 2 3 3 2 11 2" xfId="48024"/>
    <cellStyle name="Total 2 2 3 3 2 11 3" xfId="48025"/>
    <cellStyle name="Total 2 2 3 3 2 11 4" xfId="48026"/>
    <cellStyle name="Total 2 2 3 3 2 11 5" xfId="48027"/>
    <cellStyle name="Total 2 2 3 3 2 12" xfId="48028"/>
    <cellStyle name="Total 2 2 3 3 2 12 2" xfId="48029"/>
    <cellStyle name="Total 2 2 3 3 2 12 3" xfId="48030"/>
    <cellStyle name="Total 2 2 3 3 2 12 4" xfId="48031"/>
    <cellStyle name="Total 2 2 3 3 2 12 5" xfId="48032"/>
    <cellStyle name="Total 2 2 3 3 2 13" xfId="48033"/>
    <cellStyle name="Total 2 2 3 3 2 13 2" xfId="48034"/>
    <cellStyle name="Total 2 2 3 3 2 13 3" xfId="48035"/>
    <cellStyle name="Total 2 2 3 3 2 13 4" xfId="48036"/>
    <cellStyle name="Total 2 2 3 3 2 13 5" xfId="48037"/>
    <cellStyle name="Total 2 2 3 3 2 14" xfId="48038"/>
    <cellStyle name="Total 2 2 3 3 2 14 2" xfId="48039"/>
    <cellStyle name="Total 2 2 3 3 2 14 3" xfId="48040"/>
    <cellStyle name="Total 2 2 3 3 2 14 4" xfId="48041"/>
    <cellStyle name="Total 2 2 3 3 2 14 5" xfId="48042"/>
    <cellStyle name="Total 2 2 3 3 2 15" xfId="48043"/>
    <cellStyle name="Total 2 2 3 3 2 15 2" xfId="48044"/>
    <cellStyle name="Total 2 2 3 3 2 15 3" xfId="48045"/>
    <cellStyle name="Total 2 2 3 3 2 15 4" xfId="48046"/>
    <cellStyle name="Total 2 2 3 3 2 15 5" xfId="48047"/>
    <cellStyle name="Total 2 2 3 3 2 16" xfId="48048"/>
    <cellStyle name="Total 2 2 3 3 2 16 2" xfId="48049"/>
    <cellStyle name="Total 2 2 3 3 2 16 3" xfId="48050"/>
    <cellStyle name="Total 2 2 3 3 2 16 4" xfId="48051"/>
    <cellStyle name="Total 2 2 3 3 2 16 5" xfId="48052"/>
    <cellStyle name="Total 2 2 3 3 2 17" xfId="48053"/>
    <cellStyle name="Total 2 2 3 3 2 17 2" xfId="48054"/>
    <cellStyle name="Total 2 2 3 3 2 17 3" xfId="48055"/>
    <cellStyle name="Total 2 2 3 3 2 17 4" xfId="48056"/>
    <cellStyle name="Total 2 2 3 3 2 17 5" xfId="48057"/>
    <cellStyle name="Total 2 2 3 3 2 18" xfId="48058"/>
    <cellStyle name="Total 2 2 3 3 2 18 2" xfId="48059"/>
    <cellStyle name="Total 2 2 3 3 2 18 3" xfId="48060"/>
    <cellStyle name="Total 2 2 3 3 2 18 4" xfId="48061"/>
    <cellStyle name="Total 2 2 3 3 2 18 5" xfId="48062"/>
    <cellStyle name="Total 2 2 3 3 2 19" xfId="48063"/>
    <cellStyle name="Total 2 2 3 3 2 2" xfId="48064"/>
    <cellStyle name="Total 2 2 3 3 2 2 2" xfId="48065"/>
    <cellStyle name="Total 2 2 3 3 2 2 2 2" xfId="48066"/>
    <cellStyle name="Total 2 2 3 3 2 2 2 3" xfId="48067"/>
    <cellStyle name="Total 2 2 3 3 2 2 2 4" xfId="48068"/>
    <cellStyle name="Total 2 2 3 3 2 2 2 5" xfId="48069"/>
    <cellStyle name="Total 2 2 3 3 2 2 2 6" xfId="48070"/>
    <cellStyle name="Total 2 2 3 3 2 2 2 7" xfId="48071"/>
    <cellStyle name="Total 2 2 3 3 2 2 3" xfId="48072"/>
    <cellStyle name="Total 2 2 3 3 2 2 4" xfId="48073"/>
    <cellStyle name="Total 2 2 3 3 2 2 5" xfId="48074"/>
    <cellStyle name="Total 2 2 3 3 2 3" xfId="48075"/>
    <cellStyle name="Total 2 2 3 3 2 3 2" xfId="48076"/>
    <cellStyle name="Total 2 2 3 3 2 3 2 2" xfId="48077"/>
    <cellStyle name="Total 2 2 3 3 2 3 2 3" xfId="48078"/>
    <cellStyle name="Total 2 2 3 3 2 3 2 4" xfId="48079"/>
    <cellStyle name="Total 2 2 3 3 2 3 2 5" xfId="48080"/>
    <cellStyle name="Total 2 2 3 3 2 3 2 6" xfId="48081"/>
    <cellStyle name="Total 2 2 3 3 2 3 2 7" xfId="48082"/>
    <cellStyle name="Total 2 2 3 3 2 3 3" xfId="48083"/>
    <cellStyle name="Total 2 2 3 3 2 3 4" xfId="48084"/>
    <cellStyle name="Total 2 2 3 3 2 3 5" xfId="48085"/>
    <cellStyle name="Total 2 2 3 3 2 4" xfId="48086"/>
    <cellStyle name="Total 2 2 3 3 2 4 2" xfId="48087"/>
    <cellStyle name="Total 2 2 3 3 2 4 2 2" xfId="48088"/>
    <cellStyle name="Total 2 2 3 3 2 4 2 3" xfId="48089"/>
    <cellStyle name="Total 2 2 3 3 2 4 2 4" xfId="48090"/>
    <cellStyle name="Total 2 2 3 3 2 4 2 5" xfId="48091"/>
    <cellStyle name="Total 2 2 3 3 2 4 2 6" xfId="48092"/>
    <cellStyle name="Total 2 2 3 3 2 4 2 7" xfId="48093"/>
    <cellStyle name="Total 2 2 3 3 2 4 3" xfId="48094"/>
    <cellStyle name="Total 2 2 3 3 2 4 4" xfId="48095"/>
    <cellStyle name="Total 2 2 3 3 2 4 5" xfId="48096"/>
    <cellStyle name="Total 2 2 3 3 2 5" xfId="48097"/>
    <cellStyle name="Total 2 2 3 3 2 5 2" xfId="48098"/>
    <cellStyle name="Total 2 2 3 3 2 5 3" xfId="48099"/>
    <cellStyle name="Total 2 2 3 3 2 5 4" xfId="48100"/>
    <cellStyle name="Total 2 2 3 3 2 5 5" xfId="48101"/>
    <cellStyle name="Total 2 2 3 3 2 5 6" xfId="48102"/>
    <cellStyle name="Total 2 2 3 3 2 5 7" xfId="48103"/>
    <cellStyle name="Total 2 2 3 3 2 5 8" xfId="48104"/>
    <cellStyle name="Total 2 2 3 3 2 6" xfId="48105"/>
    <cellStyle name="Total 2 2 3 3 2 6 2" xfId="48106"/>
    <cellStyle name="Total 2 2 3 3 2 6 3" xfId="48107"/>
    <cellStyle name="Total 2 2 3 3 2 6 4" xfId="48108"/>
    <cellStyle name="Total 2 2 3 3 2 6 5" xfId="48109"/>
    <cellStyle name="Total 2 2 3 3 2 6 6" xfId="48110"/>
    <cellStyle name="Total 2 2 3 3 2 6 7" xfId="48111"/>
    <cellStyle name="Total 2 2 3 3 2 7" xfId="48112"/>
    <cellStyle name="Total 2 2 3 3 2 7 2" xfId="48113"/>
    <cellStyle name="Total 2 2 3 3 2 7 3" xfId="48114"/>
    <cellStyle name="Total 2 2 3 3 2 7 4" xfId="48115"/>
    <cellStyle name="Total 2 2 3 3 2 7 5" xfId="48116"/>
    <cellStyle name="Total 2 2 3 3 2 8" xfId="48117"/>
    <cellStyle name="Total 2 2 3 3 2 8 2" xfId="48118"/>
    <cellStyle name="Total 2 2 3 3 2 8 3" xfId="48119"/>
    <cellStyle name="Total 2 2 3 3 2 8 4" xfId="48120"/>
    <cellStyle name="Total 2 2 3 3 2 8 5" xfId="48121"/>
    <cellStyle name="Total 2 2 3 3 2 9" xfId="48122"/>
    <cellStyle name="Total 2 2 3 3 2 9 2" xfId="48123"/>
    <cellStyle name="Total 2 2 3 3 2 9 3" xfId="48124"/>
    <cellStyle name="Total 2 2 3 3 2 9 4" xfId="48125"/>
    <cellStyle name="Total 2 2 3 3 2 9 5" xfId="48126"/>
    <cellStyle name="Total 2 2 3 3 3" xfId="48127"/>
    <cellStyle name="Total 2 2 3 3 3 10" xfId="48128"/>
    <cellStyle name="Total 2 2 3 3 3 2" xfId="48129"/>
    <cellStyle name="Total 2 2 3 3 3 2 2" xfId="48130"/>
    <cellStyle name="Total 2 2 3 3 3 2 2 2" xfId="48131"/>
    <cellStyle name="Total 2 2 3 3 3 2 2 3" xfId="48132"/>
    <cellStyle name="Total 2 2 3 3 3 2 2 4" xfId="48133"/>
    <cellStyle name="Total 2 2 3 3 3 2 2 5" xfId="48134"/>
    <cellStyle name="Total 2 2 3 3 3 2 2 6" xfId="48135"/>
    <cellStyle name="Total 2 2 3 3 3 2 2 7" xfId="48136"/>
    <cellStyle name="Total 2 2 3 3 3 2 3" xfId="48137"/>
    <cellStyle name="Total 2 2 3 3 3 2 4" xfId="48138"/>
    <cellStyle name="Total 2 2 3 3 3 3" xfId="48139"/>
    <cellStyle name="Total 2 2 3 3 3 3 2" xfId="48140"/>
    <cellStyle name="Total 2 2 3 3 3 3 2 2" xfId="48141"/>
    <cellStyle name="Total 2 2 3 3 3 3 2 3" xfId="48142"/>
    <cellStyle name="Total 2 2 3 3 3 3 2 4" xfId="48143"/>
    <cellStyle name="Total 2 2 3 3 3 3 2 5" xfId="48144"/>
    <cellStyle name="Total 2 2 3 3 3 3 2 6" xfId="48145"/>
    <cellStyle name="Total 2 2 3 3 3 3 2 7" xfId="48146"/>
    <cellStyle name="Total 2 2 3 3 3 3 3" xfId="48147"/>
    <cellStyle name="Total 2 2 3 3 3 3 4" xfId="48148"/>
    <cellStyle name="Total 2 2 3 3 3 4" xfId="48149"/>
    <cellStyle name="Total 2 2 3 3 3 4 2" xfId="48150"/>
    <cellStyle name="Total 2 2 3 3 3 4 2 2" xfId="48151"/>
    <cellStyle name="Total 2 2 3 3 3 4 2 3" xfId="48152"/>
    <cellStyle name="Total 2 2 3 3 3 4 2 4" xfId="48153"/>
    <cellStyle name="Total 2 2 3 3 3 4 2 5" xfId="48154"/>
    <cellStyle name="Total 2 2 3 3 3 4 2 6" xfId="48155"/>
    <cellStyle name="Total 2 2 3 3 3 4 2 7" xfId="48156"/>
    <cellStyle name="Total 2 2 3 3 3 4 3" xfId="48157"/>
    <cellStyle name="Total 2 2 3 3 3 4 4" xfId="48158"/>
    <cellStyle name="Total 2 2 3 3 3 5" xfId="48159"/>
    <cellStyle name="Total 2 2 3 3 3 5 2" xfId="48160"/>
    <cellStyle name="Total 2 2 3 3 3 5 3" xfId="48161"/>
    <cellStyle name="Total 2 2 3 3 3 5 4" xfId="48162"/>
    <cellStyle name="Total 2 2 3 3 3 5 5" xfId="48163"/>
    <cellStyle name="Total 2 2 3 3 3 5 6" xfId="48164"/>
    <cellStyle name="Total 2 2 3 3 3 5 7" xfId="48165"/>
    <cellStyle name="Total 2 2 3 3 3 5 8" xfId="48166"/>
    <cellStyle name="Total 2 2 3 3 3 6" xfId="48167"/>
    <cellStyle name="Total 2 2 3 3 3 6 2" xfId="48168"/>
    <cellStyle name="Total 2 2 3 3 3 6 3" xfId="48169"/>
    <cellStyle name="Total 2 2 3 3 3 6 4" xfId="48170"/>
    <cellStyle name="Total 2 2 3 3 3 6 5" xfId="48171"/>
    <cellStyle name="Total 2 2 3 3 3 6 6" xfId="48172"/>
    <cellStyle name="Total 2 2 3 3 3 6 7" xfId="48173"/>
    <cellStyle name="Total 2 2 3 3 3 7" xfId="48174"/>
    <cellStyle name="Total 2 2 3 3 3 8" xfId="48175"/>
    <cellStyle name="Total 2 2 3 3 3 9" xfId="48176"/>
    <cellStyle name="Total 2 2 3 3 4" xfId="48177"/>
    <cellStyle name="Total 2 2 3 3 4 2" xfId="48178"/>
    <cellStyle name="Total 2 2 3 3 4 2 2" xfId="48179"/>
    <cellStyle name="Total 2 2 3 3 4 2 3" xfId="48180"/>
    <cellStyle name="Total 2 2 3 3 4 2 4" xfId="48181"/>
    <cellStyle name="Total 2 2 3 3 4 2 5" xfId="48182"/>
    <cellStyle name="Total 2 2 3 3 4 2 6" xfId="48183"/>
    <cellStyle name="Total 2 2 3 3 4 2 7" xfId="48184"/>
    <cellStyle name="Total 2 2 3 3 4 3" xfId="48185"/>
    <cellStyle name="Total 2 2 3 3 4 4" xfId="48186"/>
    <cellStyle name="Total 2 2 3 3 4 5" xfId="48187"/>
    <cellStyle name="Total 2 2 3 3 5" xfId="48188"/>
    <cellStyle name="Total 2 2 3 3 5 2" xfId="48189"/>
    <cellStyle name="Total 2 2 3 3 5 2 2" xfId="48190"/>
    <cellStyle name="Total 2 2 3 3 5 2 3" xfId="48191"/>
    <cellStyle name="Total 2 2 3 3 5 2 4" xfId="48192"/>
    <cellStyle name="Total 2 2 3 3 5 2 5" xfId="48193"/>
    <cellStyle name="Total 2 2 3 3 5 2 6" xfId="48194"/>
    <cellStyle name="Total 2 2 3 3 5 2 7" xfId="48195"/>
    <cellStyle name="Total 2 2 3 3 5 3" xfId="48196"/>
    <cellStyle name="Total 2 2 3 3 5 4" xfId="48197"/>
    <cellStyle name="Total 2 2 3 3 5 5" xfId="48198"/>
    <cellStyle name="Total 2 2 3 3 6" xfId="48199"/>
    <cellStyle name="Total 2 2 3 3 6 2" xfId="48200"/>
    <cellStyle name="Total 2 2 3 3 6 2 2" xfId="48201"/>
    <cellStyle name="Total 2 2 3 3 6 2 3" xfId="48202"/>
    <cellStyle name="Total 2 2 3 3 6 2 4" xfId="48203"/>
    <cellStyle name="Total 2 2 3 3 6 2 5" xfId="48204"/>
    <cellStyle name="Total 2 2 3 3 6 2 6" xfId="48205"/>
    <cellStyle name="Total 2 2 3 3 6 2 7" xfId="48206"/>
    <cellStyle name="Total 2 2 3 3 6 3" xfId="48207"/>
    <cellStyle name="Total 2 2 3 3 6 4" xfId="48208"/>
    <cellStyle name="Total 2 2 3 3 6 5" xfId="48209"/>
    <cellStyle name="Total 2 2 3 3 7" xfId="48210"/>
    <cellStyle name="Total 2 2 3 3 7 2" xfId="48211"/>
    <cellStyle name="Total 2 2 3 3 7 2 2" xfId="48212"/>
    <cellStyle name="Total 2 2 3 3 7 2 3" xfId="48213"/>
    <cellStyle name="Total 2 2 3 3 7 2 4" xfId="48214"/>
    <cellStyle name="Total 2 2 3 3 7 2 5" xfId="48215"/>
    <cellStyle name="Total 2 2 3 3 7 2 6" xfId="48216"/>
    <cellStyle name="Total 2 2 3 3 7 2 7" xfId="48217"/>
    <cellStyle name="Total 2 2 3 3 7 3" xfId="48218"/>
    <cellStyle name="Total 2 2 3 3 7 4" xfId="48219"/>
    <cellStyle name="Total 2 2 3 3 7 5" xfId="48220"/>
    <cellStyle name="Total 2 2 3 3 8" xfId="48221"/>
    <cellStyle name="Total 2 2 3 3 8 2" xfId="48222"/>
    <cellStyle name="Total 2 2 3 3 8 3" xfId="48223"/>
    <cellStyle name="Total 2 2 3 3 8 4" xfId="48224"/>
    <cellStyle name="Total 2 2 3 3 8 5" xfId="48225"/>
    <cellStyle name="Total 2 2 3 3 8 6" xfId="48226"/>
    <cellStyle name="Total 2 2 3 3 8 7" xfId="48227"/>
    <cellStyle name="Total 2 2 3 3 8 8" xfId="48228"/>
    <cellStyle name="Total 2 2 3 3 9" xfId="48229"/>
    <cellStyle name="Total 2 2 3 3 9 2" xfId="48230"/>
    <cellStyle name="Total 2 2 3 3 9 3" xfId="48231"/>
    <cellStyle name="Total 2 2 3 3 9 4" xfId="48232"/>
    <cellStyle name="Total 2 2 3 3 9 5" xfId="48233"/>
    <cellStyle name="Total 2 2 3 3 9 6" xfId="48234"/>
    <cellStyle name="Total 2 2 3 3 9 7" xfId="48235"/>
    <cellStyle name="Total 2 2 3 4" xfId="48236"/>
    <cellStyle name="Total 2 2 3 4 10" xfId="48237"/>
    <cellStyle name="Total 2 2 3 4 10 2" xfId="48238"/>
    <cellStyle name="Total 2 2 3 4 10 3" xfId="48239"/>
    <cellStyle name="Total 2 2 3 4 10 4" xfId="48240"/>
    <cellStyle name="Total 2 2 3 4 10 5" xfId="48241"/>
    <cellStyle name="Total 2 2 3 4 11" xfId="48242"/>
    <cellStyle name="Total 2 2 3 4 11 2" xfId="48243"/>
    <cellStyle name="Total 2 2 3 4 11 3" xfId="48244"/>
    <cellStyle name="Total 2 2 3 4 11 4" xfId="48245"/>
    <cellStyle name="Total 2 2 3 4 11 5" xfId="48246"/>
    <cellStyle name="Total 2 2 3 4 12" xfId="48247"/>
    <cellStyle name="Total 2 2 3 4 12 2" xfId="48248"/>
    <cellStyle name="Total 2 2 3 4 12 3" xfId="48249"/>
    <cellStyle name="Total 2 2 3 4 12 4" xfId="48250"/>
    <cellStyle name="Total 2 2 3 4 12 5" xfId="48251"/>
    <cellStyle name="Total 2 2 3 4 13" xfId="48252"/>
    <cellStyle name="Total 2 2 3 4 13 2" xfId="48253"/>
    <cellStyle name="Total 2 2 3 4 13 3" xfId="48254"/>
    <cellStyle name="Total 2 2 3 4 13 4" xfId="48255"/>
    <cellStyle name="Total 2 2 3 4 13 5" xfId="48256"/>
    <cellStyle name="Total 2 2 3 4 14" xfId="48257"/>
    <cellStyle name="Total 2 2 3 4 14 2" xfId="48258"/>
    <cellStyle name="Total 2 2 3 4 14 3" xfId="48259"/>
    <cellStyle name="Total 2 2 3 4 14 4" xfId="48260"/>
    <cellStyle name="Total 2 2 3 4 14 5" xfId="48261"/>
    <cellStyle name="Total 2 2 3 4 15" xfId="48262"/>
    <cellStyle name="Total 2 2 3 4 15 2" xfId="48263"/>
    <cellStyle name="Total 2 2 3 4 15 3" xfId="48264"/>
    <cellStyle name="Total 2 2 3 4 15 4" xfId="48265"/>
    <cellStyle name="Total 2 2 3 4 15 5" xfId="48266"/>
    <cellStyle name="Total 2 2 3 4 16" xfId="48267"/>
    <cellStyle name="Total 2 2 3 4 16 2" xfId="48268"/>
    <cellStyle name="Total 2 2 3 4 16 3" xfId="48269"/>
    <cellStyle name="Total 2 2 3 4 16 4" xfId="48270"/>
    <cellStyle name="Total 2 2 3 4 16 5" xfId="48271"/>
    <cellStyle name="Total 2 2 3 4 17" xfId="48272"/>
    <cellStyle name="Total 2 2 3 4 17 2" xfId="48273"/>
    <cellStyle name="Total 2 2 3 4 17 3" xfId="48274"/>
    <cellStyle name="Total 2 2 3 4 17 4" xfId="48275"/>
    <cellStyle name="Total 2 2 3 4 17 5" xfId="48276"/>
    <cellStyle name="Total 2 2 3 4 18" xfId="48277"/>
    <cellStyle name="Total 2 2 3 4 18 2" xfId="48278"/>
    <cellStyle name="Total 2 2 3 4 18 3" xfId="48279"/>
    <cellStyle name="Total 2 2 3 4 18 4" xfId="48280"/>
    <cellStyle name="Total 2 2 3 4 18 5" xfId="48281"/>
    <cellStyle name="Total 2 2 3 4 19" xfId="48282"/>
    <cellStyle name="Total 2 2 3 4 2" xfId="48283"/>
    <cellStyle name="Total 2 2 3 4 2 2" xfId="48284"/>
    <cellStyle name="Total 2 2 3 4 2 2 2" xfId="48285"/>
    <cellStyle name="Total 2 2 3 4 2 2 3" xfId="48286"/>
    <cellStyle name="Total 2 2 3 4 2 2 4" xfId="48287"/>
    <cellStyle name="Total 2 2 3 4 2 2 5" xfId="48288"/>
    <cellStyle name="Total 2 2 3 4 2 2 6" xfId="48289"/>
    <cellStyle name="Total 2 2 3 4 2 2 7" xfId="48290"/>
    <cellStyle name="Total 2 2 3 4 2 3" xfId="48291"/>
    <cellStyle name="Total 2 2 3 4 2 4" xfId="48292"/>
    <cellStyle name="Total 2 2 3 4 2 5" xfId="48293"/>
    <cellStyle name="Total 2 2 3 4 3" xfId="48294"/>
    <cellStyle name="Total 2 2 3 4 3 2" xfId="48295"/>
    <cellStyle name="Total 2 2 3 4 3 2 2" xfId="48296"/>
    <cellStyle name="Total 2 2 3 4 3 2 3" xfId="48297"/>
    <cellStyle name="Total 2 2 3 4 3 2 4" xfId="48298"/>
    <cellStyle name="Total 2 2 3 4 3 2 5" xfId="48299"/>
    <cellStyle name="Total 2 2 3 4 3 2 6" xfId="48300"/>
    <cellStyle name="Total 2 2 3 4 3 2 7" xfId="48301"/>
    <cellStyle name="Total 2 2 3 4 3 3" xfId="48302"/>
    <cellStyle name="Total 2 2 3 4 3 4" xfId="48303"/>
    <cellStyle name="Total 2 2 3 4 3 5" xfId="48304"/>
    <cellStyle name="Total 2 2 3 4 4" xfId="48305"/>
    <cellStyle name="Total 2 2 3 4 4 2" xfId="48306"/>
    <cellStyle name="Total 2 2 3 4 4 2 2" xfId="48307"/>
    <cellStyle name="Total 2 2 3 4 4 2 3" xfId="48308"/>
    <cellStyle name="Total 2 2 3 4 4 2 4" xfId="48309"/>
    <cellStyle name="Total 2 2 3 4 4 2 5" xfId="48310"/>
    <cellStyle name="Total 2 2 3 4 4 2 6" xfId="48311"/>
    <cellStyle name="Total 2 2 3 4 4 2 7" xfId="48312"/>
    <cellStyle name="Total 2 2 3 4 4 3" xfId="48313"/>
    <cellStyle name="Total 2 2 3 4 4 4" xfId="48314"/>
    <cellStyle name="Total 2 2 3 4 4 5" xfId="48315"/>
    <cellStyle name="Total 2 2 3 4 5" xfId="48316"/>
    <cellStyle name="Total 2 2 3 4 5 2" xfId="48317"/>
    <cellStyle name="Total 2 2 3 4 5 3" xfId="48318"/>
    <cellStyle name="Total 2 2 3 4 5 4" xfId="48319"/>
    <cellStyle name="Total 2 2 3 4 5 5" xfId="48320"/>
    <cellStyle name="Total 2 2 3 4 5 6" xfId="48321"/>
    <cellStyle name="Total 2 2 3 4 5 7" xfId="48322"/>
    <cellStyle name="Total 2 2 3 4 5 8" xfId="48323"/>
    <cellStyle name="Total 2 2 3 4 6" xfId="48324"/>
    <cellStyle name="Total 2 2 3 4 6 2" xfId="48325"/>
    <cellStyle name="Total 2 2 3 4 6 3" xfId="48326"/>
    <cellStyle name="Total 2 2 3 4 6 4" xfId="48327"/>
    <cellStyle name="Total 2 2 3 4 6 5" xfId="48328"/>
    <cellStyle name="Total 2 2 3 4 6 6" xfId="48329"/>
    <cellStyle name="Total 2 2 3 4 6 7" xfId="48330"/>
    <cellStyle name="Total 2 2 3 4 7" xfId="48331"/>
    <cellStyle name="Total 2 2 3 4 7 2" xfId="48332"/>
    <cellStyle name="Total 2 2 3 4 7 3" xfId="48333"/>
    <cellStyle name="Total 2 2 3 4 7 4" xfId="48334"/>
    <cellStyle name="Total 2 2 3 4 7 5" xfId="48335"/>
    <cellStyle name="Total 2 2 3 4 8" xfId="48336"/>
    <cellStyle name="Total 2 2 3 4 8 2" xfId="48337"/>
    <cellStyle name="Total 2 2 3 4 8 3" xfId="48338"/>
    <cellStyle name="Total 2 2 3 4 8 4" xfId="48339"/>
    <cellStyle name="Total 2 2 3 4 8 5" xfId="48340"/>
    <cellStyle name="Total 2 2 3 4 9" xfId="48341"/>
    <cellStyle name="Total 2 2 3 4 9 2" xfId="48342"/>
    <cellStyle name="Total 2 2 3 4 9 3" xfId="48343"/>
    <cellStyle name="Total 2 2 3 4 9 4" xfId="48344"/>
    <cellStyle name="Total 2 2 3 4 9 5" xfId="48345"/>
    <cellStyle name="Total 2 2 3 5" xfId="48346"/>
    <cellStyle name="Total 2 2 3 5 10" xfId="48347"/>
    <cellStyle name="Total 2 2 3 5 2" xfId="48348"/>
    <cellStyle name="Total 2 2 3 5 2 2" xfId="48349"/>
    <cellStyle name="Total 2 2 3 5 2 2 2" xfId="48350"/>
    <cellStyle name="Total 2 2 3 5 2 2 3" xfId="48351"/>
    <cellStyle name="Total 2 2 3 5 2 2 4" xfId="48352"/>
    <cellStyle name="Total 2 2 3 5 2 2 5" xfId="48353"/>
    <cellStyle name="Total 2 2 3 5 2 2 6" xfId="48354"/>
    <cellStyle name="Total 2 2 3 5 2 2 7" xfId="48355"/>
    <cellStyle name="Total 2 2 3 5 2 3" xfId="48356"/>
    <cellStyle name="Total 2 2 3 5 2 4" xfId="48357"/>
    <cellStyle name="Total 2 2 3 5 3" xfId="48358"/>
    <cellStyle name="Total 2 2 3 5 3 2" xfId="48359"/>
    <cellStyle name="Total 2 2 3 5 3 2 2" xfId="48360"/>
    <cellStyle name="Total 2 2 3 5 3 2 3" xfId="48361"/>
    <cellStyle name="Total 2 2 3 5 3 2 4" xfId="48362"/>
    <cellStyle name="Total 2 2 3 5 3 2 5" xfId="48363"/>
    <cellStyle name="Total 2 2 3 5 3 2 6" xfId="48364"/>
    <cellStyle name="Total 2 2 3 5 3 2 7" xfId="48365"/>
    <cellStyle name="Total 2 2 3 5 3 3" xfId="48366"/>
    <cellStyle name="Total 2 2 3 5 3 4" xfId="48367"/>
    <cellStyle name="Total 2 2 3 5 4" xfId="48368"/>
    <cellStyle name="Total 2 2 3 5 4 2" xfId="48369"/>
    <cellStyle name="Total 2 2 3 5 4 2 2" xfId="48370"/>
    <cellStyle name="Total 2 2 3 5 4 2 3" xfId="48371"/>
    <cellStyle name="Total 2 2 3 5 4 2 4" xfId="48372"/>
    <cellStyle name="Total 2 2 3 5 4 2 5" xfId="48373"/>
    <cellStyle name="Total 2 2 3 5 4 2 6" xfId="48374"/>
    <cellStyle name="Total 2 2 3 5 4 2 7" xfId="48375"/>
    <cellStyle name="Total 2 2 3 5 4 3" xfId="48376"/>
    <cellStyle name="Total 2 2 3 5 4 4" xfId="48377"/>
    <cellStyle name="Total 2 2 3 5 5" xfId="48378"/>
    <cellStyle name="Total 2 2 3 5 5 2" xfId="48379"/>
    <cellStyle name="Total 2 2 3 5 5 3" xfId="48380"/>
    <cellStyle name="Total 2 2 3 5 5 4" xfId="48381"/>
    <cellStyle name="Total 2 2 3 5 5 5" xfId="48382"/>
    <cellStyle name="Total 2 2 3 5 5 6" xfId="48383"/>
    <cellStyle name="Total 2 2 3 5 5 7" xfId="48384"/>
    <cellStyle name="Total 2 2 3 5 5 8" xfId="48385"/>
    <cellStyle name="Total 2 2 3 5 6" xfId="48386"/>
    <cellStyle name="Total 2 2 3 5 6 2" xfId="48387"/>
    <cellStyle name="Total 2 2 3 5 6 3" xfId="48388"/>
    <cellStyle name="Total 2 2 3 5 6 4" xfId="48389"/>
    <cellStyle name="Total 2 2 3 5 6 5" xfId="48390"/>
    <cellStyle name="Total 2 2 3 5 6 6" xfId="48391"/>
    <cellStyle name="Total 2 2 3 5 6 7" xfId="48392"/>
    <cellStyle name="Total 2 2 3 5 7" xfId="48393"/>
    <cellStyle name="Total 2 2 3 5 8" xfId="48394"/>
    <cellStyle name="Total 2 2 3 5 9" xfId="48395"/>
    <cellStyle name="Total 2 2 3 6" xfId="48396"/>
    <cellStyle name="Total 2 2 3 6 2" xfId="48397"/>
    <cellStyle name="Total 2 2 3 6 2 2" xfId="48398"/>
    <cellStyle name="Total 2 2 3 6 2 3" xfId="48399"/>
    <cellStyle name="Total 2 2 3 6 2 4" xfId="48400"/>
    <cellStyle name="Total 2 2 3 6 2 5" xfId="48401"/>
    <cellStyle name="Total 2 2 3 6 2 6" xfId="48402"/>
    <cellStyle name="Total 2 2 3 6 2 7" xfId="48403"/>
    <cellStyle name="Total 2 2 3 6 3" xfId="48404"/>
    <cellStyle name="Total 2 2 3 6 4" xfId="48405"/>
    <cellStyle name="Total 2 2 3 6 5" xfId="48406"/>
    <cellStyle name="Total 2 2 3 7" xfId="48407"/>
    <cellStyle name="Total 2 2 3 7 2" xfId="48408"/>
    <cellStyle name="Total 2 2 3 7 2 2" xfId="48409"/>
    <cellStyle name="Total 2 2 3 7 2 3" xfId="48410"/>
    <cellStyle name="Total 2 2 3 7 2 4" xfId="48411"/>
    <cellStyle name="Total 2 2 3 7 2 5" xfId="48412"/>
    <cellStyle name="Total 2 2 3 7 2 6" xfId="48413"/>
    <cellStyle name="Total 2 2 3 7 2 7" xfId="48414"/>
    <cellStyle name="Total 2 2 3 7 3" xfId="48415"/>
    <cellStyle name="Total 2 2 3 7 4" xfId="48416"/>
    <cellStyle name="Total 2 2 3 7 5" xfId="48417"/>
    <cellStyle name="Total 2 2 3 8" xfId="48418"/>
    <cellStyle name="Total 2 2 3 8 2" xfId="48419"/>
    <cellStyle name="Total 2 2 3 8 2 2" xfId="48420"/>
    <cellStyle name="Total 2 2 3 8 2 3" xfId="48421"/>
    <cellStyle name="Total 2 2 3 8 2 4" xfId="48422"/>
    <cellStyle name="Total 2 2 3 8 2 5" xfId="48423"/>
    <cellStyle name="Total 2 2 3 8 2 6" xfId="48424"/>
    <cellStyle name="Total 2 2 3 8 2 7" xfId="48425"/>
    <cellStyle name="Total 2 2 3 8 3" xfId="48426"/>
    <cellStyle name="Total 2 2 3 8 4" xfId="48427"/>
    <cellStyle name="Total 2 2 3 8 5" xfId="48428"/>
    <cellStyle name="Total 2 2 3 9" xfId="48429"/>
    <cellStyle name="Total 2 2 3 9 2" xfId="48430"/>
    <cellStyle name="Total 2 2 3 9 2 2" xfId="48431"/>
    <cellStyle name="Total 2 2 3 9 2 3" xfId="48432"/>
    <cellStyle name="Total 2 2 3 9 2 4" xfId="48433"/>
    <cellStyle name="Total 2 2 3 9 2 5" xfId="48434"/>
    <cellStyle name="Total 2 2 3 9 2 6" xfId="48435"/>
    <cellStyle name="Total 2 2 3 9 2 7" xfId="48436"/>
    <cellStyle name="Total 2 2 3 9 3" xfId="48437"/>
    <cellStyle name="Total 2 2 3 9 4" xfId="48438"/>
    <cellStyle name="Total 2 2 3 9 5" xfId="48439"/>
    <cellStyle name="Total 2 2 4" xfId="48440"/>
    <cellStyle name="Total 2 2 4 10" xfId="48441"/>
    <cellStyle name="Total 2 2 4 10 2" xfId="48442"/>
    <cellStyle name="Total 2 2 4 10 3" xfId="48443"/>
    <cellStyle name="Total 2 2 4 10 4" xfId="48444"/>
    <cellStyle name="Total 2 2 4 10 5" xfId="48445"/>
    <cellStyle name="Total 2 2 4 11" xfId="48446"/>
    <cellStyle name="Total 2 2 4 11 2" xfId="48447"/>
    <cellStyle name="Total 2 2 4 11 3" xfId="48448"/>
    <cellStyle name="Total 2 2 4 11 4" xfId="48449"/>
    <cellStyle name="Total 2 2 4 11 5" xfId="48450"/>
    <cellStyle name="Total 2 2 4 12" xfId="48451"/>
    <cellStyle name="Total 2 2 4 12 2" xfId="48452"/>
    <cellStyle name="Total 2 2 4 12 3" xfId="48453"/>
    <cellStyle name="Total 2 2 4 12 4" xfId="48454"/>
    <cellStyle name="Total 2 2 4 12 5" xfId="48455"/>
    <cellStyle name="Total 2 2 4 13" xfId="48456"/>
    <cellStyle name="Total 2 2 4 13 2" xfId="48457"/>
    <cellStyle name="Total 2 2 4 13 3" xfId="48458"/>
    <cellStyle name="Total 2 2 4 13 4" xfId="48459"/>
    <cellStyle name="Total 2 2 4 13 5" xfId="48460"/>
    <cellStyle name="Total 2 2 4 14" xfId="48461"/>
    <cellStyle name="Total 2 2 4 14 2" xfId="48462"/>
    <cellStyle name="Total 2 2 4 14 3" xfId="48463"/>
    <cellStyle name="Total 2 2 4 14 4" xfId="48464"/>
    <cellStyle name="Total 2 2 4 14 5" xfId="48465"/>
    <cellStyle name="Total 2 2 4 15" xfId="48466"/>
    <cellStyle name="Total 2 2 4 15 2" xfId="48467"/>
    <cellStyle name="Total 2 2 4 15 3" xfId="48468"/>
    <cellStyle name="Total 2 2 4 15 4" xfId="48469"/>
    <cellStyle name="Total 2 2 4 15 5" xfId="48470"/>
    <cellStyle name="Total 2 2 4 16" xfId="48471"/>
    <cellStyle name="Total 2 2 4 16 2" xfId="48472"/>
    <cellStyle name="Total 2 2 4 16 3" xfId="48473"/>
    <cellStyle name="Total 2 2 4 16 4" xfId="48474"/>
    <cellStyle name="Total 2 2 4 16 5" xfId="48475"/>
    <cellStyle name="Total 2 2 4 17" xfId="48476"/>
    <cellStyle name="Total 2 2 4 17 2" xfId="48477"/>
    <cellStyle name="Total 2 2 4 17 3" xfId="48478"/>
    <cellStyle name="Total 2 2 4 17 4" xfId="48479"/>
    <cellStyle name="Total 2 2 4 17 5" xfId="48480"/>
    <cellStyle name="Total 2 2 4 18" xfId="48481"/>
    <cellStyle name="Total 2 2 4 18 2" xfId="48482"/>
    <cellStyle name="Total 2 2 4 18 3" xfId="48483"/>
    <cellStyle name="Total 2 2 4 18 4" xfId="48484"/>
    <cellStyle name="Total 2 2 4 18 5" xfId="48485"/>
    <cellStyle name="Total 2 2 4 19" xfId="48486"/>
    <cellStyle name="Total 2 2 4 2" xfId="48487"/>
    <cellStyle name="Total 2 2 4 2 10" xfId="48488"/>
    <cellStyle name="Total 2 2 4 2 10 2" xfId="48489"/>
    <cellStyle name="Total 2 2 4 2 10 3" xfId="48490"/>
    <cellStyle name="Total 2 2 4 2 10 4" xfId="48491"/>
    <cellStyle name="Total 2 2 4 2 10 5" xfId="48492"/>
    <cellStyle name="Total 2 2 4 2 11" xfId="48493"/>
    <cellStyle name="Total 2 2 4 2 11 2" xfId="48494"/>
    <cellStyle name="Total 2 2 4 2 11 3" xfId="48495"/>
    <cellStyle name="Total 2 2 4 2 11 4" xfId="48496"/>
    <cellStyle name="Total 2 2 4 2 11 5" xfId="48497"/>
    <cellStyle name="Total 2 2 4 2 12" xfId="48498"/>
    <cellStyle name="Total 2 2 4 2 12 2" xfId="48499"/>
    <cellStyle name="Total 2 2 4 2 12 3" xfId="48500"/>
    <cellStyle name="Total 2 2 4 2 12 4" xfId="48501"/>
    <cellStyle name="Total 2 2 4 2 12 5" xfId="48502"/>
    <cellStyle name="Total 2 2 4 2 13" xfId="48503"/>
    <cellStyle name="Total 2 2 4 2 13 2" xfId="48504"/>
    <cellStyle name="Total 2 2 4 2 13 3" xfId="48505"/>
    <cellStyle name="Total 2 2 4 2 13 4" xfId="48506"/>
    <cellStyle name="Total 2 2 4 2 13 5" xfId="48507"/>
    <cellStyle name="Total 2 2 4 2 14" xfId="48508"/>
    <cellStyle name="Total 2 2 4 2 14 2" xfId="48509"/>
    <cellStyle name="Total 2 2 4 2 14 3" xfId="48510"/>
    <cellStyle name="Total 2 2 4 2 14 4" xfId="48511"/>
    <cellStyle name="Total 2 2 4 2 14 5" xfId="48512"/>
    <cellStyle name="Total 2 2 4 2 15" xfId="48513"/>
    <cellStyle name="Total 2 2 4 2 15 2" xfId="48514"/>
    <cellStyle name="Total 2 2 4 2 15 3" xfId="48515"/>
    <cellStyle name="Total 2 2 4 2 15 4" xfId="48516"/>
    <cellStyle name="Total 2 2 4 2 15 5" xfId="48517"/>
    <cellStyle name="Total 2 2 4 2 16" xfId="48518"/>
    <cellStyle name="Total 2 2 4 2 16 2" xfId="48519"/>
    <cellStyle name="Total 2 2 4 2 16 3" xfId="48520"/>
    <cellStyle name="Total 2 2 4 2 16 4" xfId="48521"/>
    <cellStyle name="Total 2 2 4 2 16 5" xfId="48522"/>
    <cellStyle name="Total 2 2 4 2 17" xfId="48523"/>
    <cellStyle name="Total 2 2 4 2 17 2" xfId="48524"/>
    <cellStyle name="Total 2 2 4 2 17 3" xfId="48525"/>
    <cellStyle name="Total 2 2 4 2 17 4" xfId="48526"/>
    <cellStyle name="Total 2 2 4 2 17 5" xfId="48527"/>
    <cellStyle name="Total 2 2 4 2 18" xfId="48528"/>
    <cellStyle name="Total 2 2 4 2 18 2" xfId="48529"/>
    <cellStyle name="Total 2 2 4 2 18 3" xfId="48530"/>
    <cellStyle name="Total 2 2 4 2 18 4" xfId="48531"/>
    <cellStyle name="Total 2 2 4 2 18 5" xfId="48532"/>
    <cellStyle name="Total 2 2 4 2 19" xfId="48533"/>
    <cellStyle name="Total 2 2 4 2 2" xfId="48534"/>
    <cellStyle name="Total 2 2 4 2 2 2" xfId="48535"/>
    <cellStyle name="Total 2 2 4 2 2 2 2" xfId="48536"/>
    <cellStyle name="Total 2 2 4 2 2 2 3" xfId="48537"/>
    <cellStyle name="Total 2 2 4 2 2 2 4" xfId="48538"/>
    <cellStyle name="Total 2 2 4 2 2 2 5" xfId="48539"/>
    <cellStyle name="Total 2 2 4 2 2 2 6" xfId="48540"/>
    <cellStyle name="Total 2 2 4 2 2 2 7" xfId="48541"/>
    <cellStyle name="Total 2 2 4 2 2 3" xfId="48542"/>
    <cellStyle name="Total 2 2 4 2 2 4" xfId="48543"/>
    <cellStyle name="Total 2 2 4 2 2 5" xfId="48544"/>
    <cellStyle name="Total 2 2 4 2 3" xfId="48545"/>
    <cellStyle name="Total 2 2 4 2 3 2" xfId="48546"/>
    <cellStyle name="Total 2 2 4 2 3 2 2" xfId="48547"/>
    <cellStyle name="Total 2 2 4 2 3 2 3" xfId="48548"/>
    <cellStyle name="Total 2 2 4 2 3 2 4" xfId="48549"/>
    <cellStyle name="Total 2 2 4 2 3 2 5" xfId="48550"/>
    <cellStyle name="Total 2 2 4 2 3 2 6" xfId="48551"/>
    <cellStyle name="Total 2 2 4 2 3 2 7" xfId="48552"/>
    <cellStyle name="Total 2 2 4 2 3 3" xfId="48553"/>
    <cellStyle name="Total 2 2 4 2 3 4" xfId="48554"/>
    <cellStyle name="Total 2 2 4 2 3 5" xfId="48555"/>
    <cellStyle name="Total 2 2 4 2 4" xfId="48556"/>
    <cellStyle name="Total 2 2 4 2 4 2" xfId="48557"/>
    <cellStyle name="Total 2 2 4 2 4 2 2" xfId="48558"/>
    <cellStyle name="Total 2 2 4 2 4 2 3" xfId="48559"/>
    <cellStyle name="Total 2 2 4 2 4 2 4" xfId="48560"/>
    <cellStyle name="Total 2 2 4 2 4 2 5" xfId="48561"/>
    <cellStyle name="Total 2 2 4 2 4 2 6" xfId="48562"/>
    <cellStyle name="Total 2 2 4 2 4 2 7" xfId="48563"/>
    <cellStyle name="Total 2 2 4 2 4 3" xfId="48564"/>
    <cellStyle name="Total 2 2 4 2 4 4" xfId="48565"/>
    <cellStyle name="Total 2 2 4 2 4 5" xfId="48566"/>
    <cellStyle name="Total 2 2 4 2 5" xfId="48567"/>
    <cellStyle name="Total 2 2 4 2 5 2" xfId="48568"/>
    <cellStyle name="Total 2 2 4 2 5 3" xfId="48569"/>
    <cellStyle name="Total 2 2 4 2 5 4" xfId="48570"/>
    <cellStyle name="Total 2 2 4 2 5 5" xfId="48571"/>
    <cellStyle name="Total 2 2 4 2 5 6" xfId="48572"/>
    <cellStyle name="Total 2 2 4 2 5 7" xfId="48573"/>
    <cellStyle name="Total 2 2 4 2 5 8" xfId="48574"/>
    <cellStyle name="Total 2 2 4 2 6" xfId="48575"/>
    <cellStyle name="Total 2 2 4 2 6 2" xfId="48576"/>
    <cellStyle name="Total 2 2 4 2 6 3" xfId="48577"/>
    <cellStyle name="Total 2 2 4 2 6 4" xfId="48578"/>
    <cellStyle name="Total 2 2 4 2 6 5" xfId="48579"/>
    <cellStyle name="Total 2 2 4 2 6 6" xfId="48580"/>
    <cellStyle name="Total 2 2 4 2 6 7" xfId="48581"/>
    <cellStyle name="Total 2 2 4 2 7" xfId="48582"/>
    <cellStyle name="Total 2 2 4 2 7 2" xfId="48583"/>
    <cellStyle name="Total 2 2 4 2 7 3" xfId="48584"/>
    <cellStyle name="Total 2 2 4 2 7 4" xfId="48585"/>
    <cellStyle name="Total 2 2 4 2 7 5" xfId="48586"/>
    <cellStyle name="Total 2 2 4 2 8" xfId="48587"/>
    <cellStyle name="Total 2 2 4 2 8 2" xfId="48588"/>
    <cellStyle name="Total 2 2 4 2 8 3" xfId="48589"/>
    <cellStyle name="Total 2 2 4 2 8 4" xfId="48590"/>
    <cellStyle name="Total 2 2 4 2 8 5" xfId="48591"/>
    <cellStyle name="Total 2 2 4 2 9" xfId="48592"/>
    <cellStyle name="Total 2 2 4 2 9 2" xfId="48593"/>
    <cellStyle name="Total 2 2 4 2 9 3" xfId="48594"/>
    <cellStyle name="Total 2 2 4 2 9 4" xfId="48595"/>
    <cellStyle name="Total 2 2 4 2 9 5" xfId="48596"/>
    <cellStyle name="Total 2 2 4 3" xfId="48597"/>
    <cellStyle name="Total 2 2 4 3 10" xfId="48598"/>
    <cellStyle name="Total 2 2 4 3 2" xfId="48599"/>
    <cellStyle name="Total 2 2 4 3 2 2" xfId="48600"/>
    <cellStyle name="Total 2 2 4 3 2 2 2" xfId="48601"/>
    <cellStyle name="Total 2 2 4 3 2 2 3" xfId="48602"/>
    <cellStyle name="Total 2 2 4 3 2 2 4" xfId="48603"/>
    <cellStyle name="Total 2 2 4 3 2 2 5" xfId="48604"/>
    <cellStyle name="Total 2 2 4 3 2 2 6" xfId="48605"/>
    <cellStyle name="Total 2 2 4 3 2 2 7" xfId="48606"/>
    <cellStyle name="Total 2 2 4 3 2 3" xfId="48607"/>
    <cellStyle name="Total 2 2 4 3 2 4" xfId="48608"/>
    <cellStyle name="Total 2 2 4 3 3" xfId="48609"/>
    <cellStyle name="Total 2 2 4 3 3 2" xfId="48610"/>
    <cellStyle name="Total 2 2 4 3 3 2 2" xfId="48611"/>
    <cellStyle name="Total 2 2 4 3 3 2 3" xfId="48612"/>
    <cellStyle name="Total 2 2 4 3 3 2 4" xfId="48613"/>
    <cellStyle name="Total 2 2 4 3 3 2 5" xfId="48614"/>
    <cellStyle name="Total 2 2 4 3 3 2 6" xfId="48615"/>
    <cellStyle name="Total 2 2 4 3 3 2 7" xfId="48616"/>
    <cellStyle name="Total 2 2 4 3 3 3" xfId="48617"/>
    <cellStyle name="Total 2 2 4 3 3 4" xfId="48618"/>
    <cellStyle name="Total 2 2 4 3 4" xfId="48619"/>
    <cellStyle name="Total 2 2 4 3 4 2" xfId="48620"/>
    <cellStyle name="Total 2 2 4 3 4 2 2" xfId="48621"/>
    <cellStyle name="Total 2 2 4 3 4 2 3" xfId="48622"/>
    <cellStyle name="Total 2 2 4 3 4 2 4" xfId="48623"/>
    <cellStyle name="Total 2 2 4 3 4 2 5" xfId="48624"/>
    <cellStyle name="Total 2 2 4 3 4 2 6" xfId="48625"/>
    <cellStyle name="Total 2 2 4 3 4 2 7" xfId="48626"/>
    <cellStyle name="Total 2 2 4 3 4 3" xfId="48627"/>
    <cellStyle name="Total 2 2 4 3 4 4" xfId="48628"/>
    <cellStyle name="Total 2 2 4 3 5" xfId="48629"/>
    <cellStyle name="Total 2 2 4 3 5 2" xfId="48630"/>
    <cellStyle name="Total 2 2 4 3 5 3" xfId="48631"/>
    <cellStyle name="Total 2 2 4 3 5 4" xfId="48632"/>
    <cellStyle name="Total 2 2 4 3 5 5" xfId="48633"/>
    <cellStyle name="Total 2 2 4 3 5 6" xfId="48634"/>
    <cellStyle name="Total 2 2 4 3 5 7" xfId="48635"/>
    <cellStyle name="Total 2 2 4 3 5 8" xfId="48636"/>
    <cellStyle name="Total 2 2 4 3 6" xfId="48637"/>
    <cellStyle name="Total 2 2 4 3 6 2" xfId="48638"/>
    <cellStyle name="Total 2 2 4 3 6 3" xfId="48639"/>
    <cellStyle name="Total 2 2 4 3 6 4" xfId="48640"/>
    <cellStyle name="Total 2 2 4 3 6 5" xfId="48641"/>
    <cellStyle name="Total 2 2 4 3 6 6" xfId="48642"/>
    <cellStyle name="Total 2 2 4 3 6 7" xfId="48643"/>
    <cellStyle name="Total 2 2 4 3 7" xfId="48644"/>
    <cellStyle name="Total 2 2 4 3 8" xfId="48645"/>
    <cellStyle name="Total 2 2 4 3 9" xfId="48646"/>
    <cellStyle name="Total 2 2 4 4" xfId="48647"/>
    <cellStyle name="Total 2 2 4 4 2" xfId="48648"/>
    <cellStyle name="Total 2 2 4 4 2 2" xfId="48649"/>
    <cellStyle name="Total 2 2 4 4 2 3" xfId="48650"/>
    <cellStyle name="Total 2 2 4 4 2 4" xfId="48651"/>
    <cellStyle name="Total 2 2 4 4 2 5" xfId="48652"/>
    <cellStyle name="Total 2 2 4 4 2 6" xfId="48653"/>
    <cellStyle name="Total 2 2 4 4 2 7" xfId="48654"/>
    <cellStyle name="Total 2 2 4 4 3" xfId="48655"/>
    <cellStyle name="Total 2 2 4 4 4" xfId="48656"/>
    <cellStyle name="Total 2 2 4 4 5" xfId="48657"/>
    <cellStyle name="Total 2 2 4 5" xfId="48658"/>
    <cellStyle name="Total 2 2 4 5 2" xfId="48659"/>
    <cellStyle name="Total 2 2 4 5 2 2" xfId="48660"/>
    <cellStyle name="Total 2 2 4 5 2 3" xfId="48661"/>
    <cellStyle name="Total 2 2 4 5 2 4" xfId="48662"/>
    <cellStyle name="Total 2 2 4 5 2 5" xfId="48663"/>
    <cellStyle name="Total 2 2 4 5 2 6" xfId="48664"/>
    <cellStyle name="Total 2 2 4 5 2 7" xfId="48665"/>
    <cellStyle name="Total 2 2 4 5 3" xfId="48666"/>
    <cellStyle name="Total 2 2 4 5 4" xfId="48667"/>
    <cellStyle name="Total 2 2 4 5 5" xfId="48668"/>
    <cellStyle name="Total 2 2 4 6" xfId="48669"/>
    <cellStyle name="Total 2 2 4 6 2" xfId="48670"/>
    <cellStyle name="Total 2 2 4 6 2 2" xfId="48671"/>
    <cellStyle name="Total 2 2 4 6 2 3" xfId="48672"/>
    <cellStyle name="Total 2 2 4 6 2 4" xfId="48673"/>
    <cellStyle name="Total 2 2 4 6 2 5" xfId="48674"/>
    <cellStyle name="Total 2 2 4 6 2 6" xfId="48675"/>
    <cellStyle name="Total 2 2 4 6 2 7" xfId="48676"/>
    <cellStyle name="Total 2 2 4 6 3" xfId="48677"/>
    <cellStyle name="Total 2 2 4 6 4" xfId="48678"/>
    <cellStyle name="Total 2 2 4 6 5" xfId="48679"/>
    <cellStyle name="Total 2 2 4 7" xfId="48680"/>
    <cellStyle name="Total 2 2 4 7 2" xfId="48681"/>
    <cellStyle name="Total 2 2 4 7 2 2" xfId="48682"/>
    <cellStyle name="Total 2 2 4 7 2 3" xfId="48683"/>
    <cellStyle name="Total 2 2 4 7 2 4" xfId="48684"/>
    <cellStyle name="Total 2 2 4 7 2 5" xfId="48685"/>
    <cellStyle name="Total 2 2 4 7 2 6" xfId="48686"/>
    <cellStyle name="Total 2 2 4 7 2 7" xfId="48687"/>
    <cellStyle name="Total 2 2 4 7 3" xfId="48688"/>
    <cellStyle name="Total 2 2 4 7 4" xfId="48689"/>
    <cellStyle name="Total 2 2 4 7 5" xfId="48690"/>
    <cellStyle name="Total 2 2 4 8" xfId="48691"/>
    <cellStyle name="Total 2 2 4 8 2" xfId="48692"/>
    <cellStyle name="Total 2 2 4 8 3" xfId="48693"/>
    <cellStyle name="Total 2 2 4 8 4" xfId="48694"/>
    <cellStyle name="Total 2 2 4 8 5" xfId="48695"/>
    <cellStyle name="Total 2 2 4 8 6" xfId="48696"/>
    <cellStyle name="Total 2 2 4 8 7" xfId="48697"/>
    <cellStyle name="Total 2 2 4 8 8" xfId="48698"/>
    <cellStyle name="Total 2 2 4 9" xfId="48699"/>
    <cellStyle name="Total 2 2 4 9 2" xfId="48700"/>
    <cellStyle name="Total 2 2 4 9 3" xfId="48701"/>
    <cellStyle name="Total 2 2 4 9 4" xfId="48702"/>
    <cellStyle name="Total 2 2 4 9 5" xfId="48703"/>
    <cellStyle name="Total 2 2 4 9 6" xfId="48704"/>
    <cellStyle name="Total 2 2 4 9 7" xfId="48705"/>
    <cellStyle name="Total 2 2 5" xfId="48706"/>
    <cellStyle name="Total 2 2 5 10" xfId="48707"/>
    <cellStyle name="Total 2 2 5 10 2" xfId="48708"/>
    <cellStyle name="Total 2 2 5 10 3" xfId="48709"/>
    <cellStyle name="Total 2 2 5 10 4" xfId="48710"/>
    <cellStyle name="Total 2 2 5 10 5" xfId="48711"/>
    <cellStyle name="Total 2 2 5 11" xfId="48712"/>
    <cellStyle name="Total 2 2 5 11 2" xfId="48713"/>
    <cellStyle name="Total 2 2 5 11 3" xfId="48714"/>
    <cellStyle name="Total 2 2 5 11 4" xfId="48715"/>
    <cellStyle name="Total 2 2 5 11 5" xfId="48716"/>
    <cellStyle name="Total 2 2 5 12" xfId="48717"/>
    <cellStyle name="Total 2 2 5 12 2" xfId="48718"/>
    <cellStyle name="Total 2 2 5 12 3" xfId="48719"/>
    <cellStyle name="Total 2 2 5 12 4" xfId="48720"/>
    <cellStyle name="Total 2 2 5 12 5" xfId="48721"/>
    <cellStyle name="Total 2 2 5 13" xfId="48722"/>
    <cellStyle name="Total 2 2 5 13 2" xfId="48723"/>
    <cellStyle name="Total 2 2 5 13 3" xfId="48724"/>
    <cellStyle name="Total 2 2 5 13 4" xfId="48725"/>
    <cellStyle name="Total 2 2 5 13 5" xfId="48726"/>
    <cellStyle name="Total 2 2 5 14" xfId="48727"/>
    <cellStyle name="Total 2 2 5 14 2" xfId="48728"/>
    <cellStyle name="Total 2 2 5 14 3" xfId="48729"/>
    <cellStyle name="Total 2 2 5 14 4" xfId="48730"/>
    <cellStyle name="Total 2 2 5 14 5" xfId="48731"/>
    <cellStyle name="Total 2 2 5 15" xfId="48732"/>
    <cellStyle name="Total 2 2 5 15 2" xfId="48733"/>
    <cellStyle name="Total 2 2 5 15 3" xfId="48734"/>
    <cellStyle name="Total 2 2 5 15 4" xfId="48735"/>
    <cellStyle name="Total 2 2 5 15 5" xfId="48736"/>
    <cellStyle name="Total 2 2 5 16" xfId="48737"/>
    <cellStyle name="Total 2 2 5 16 2" xfId="48738"/>
    <cellStyle name="Total 2 2 5 16 3" xfId="48739"/>
    <cellStyle name="Total 2 2 5 16 4" xfId="48740"/>
    <cellStyle name="Total 2 2 5 16 5" xfId="48741"/>
    <cellStyle name="Total 2 2 5 17" xfId="48742"/>
    <cellStyle name="Total 2 2 5 17 2" xfId="48743"/>
    <cellStyle name="Total 2 2 5 17 3" xfId="48744"/>
    <cellStyle name="Total 2 2 5 17 4" xfId="48745"/>
    <cellStyle name="Total 2 2 5 17 5" xfId="48746"/>
    <cellStyle name="Total 2 2 5 18" xfId="48747"/>
    <cellStyle name="Total 2 2 5 18 2" xfId="48748"/>
    <cellStyle name="Total 2 2 5 18 3" xfId="48749"/>
    <cellStyle name="Total 2 2 5 18 4" xfId="48750"/>
    <cellStyle name="Total 2 2 5 18 5" xfId="48751"/>
    <cellStyle name="Total 2 2 5 19" xfId="48752"/>
    <cellStyle name="Total 2 2 5 2" xfId="48753"/>
    <cellStyle name="Total 2 2 5 2 10" xfId="48754"/>
    <cellStyle name="Total 2 2 5 2 10 2" xfId="48755"/>
    <cellStyle name="Total 2 2 5 2 10 3" xfId="48756"/>
    <cellStyle name="Total 2 2 5 2 10 4" xfId="48757"/>
    <cellStyle name="Total 2 2 5 2 10 5" xfId="48758"/>
    <cellStyle name="Total 2 2 5 2 11" xfId="48759"/>
    <cellStyle name="Total 2 2 5 2 11 2" xfId="48760"/>
    <cellStyle name="Total 2 2 5 2 11 3" xfId="48761"/>
    <cellStyle name="Total 2 2 5 2 11 4" xfId="48762"/>
    <cellStyle name="Total 2 2 5 2 11 5" xfId="48763"/>
    <cellStyle name="Total 2 2 5 2 12" xfId="48764"/>
    <cellStyle name="Total 2 2 5 2 12 2" xfId="48765"/>
    <cellStyle name="Total 2 2 5 2 12 3" xfId="48766"/>
    <cellStyle name="Total 2 2 5 2 12 4" xfId="48767"/>
    <cellStyle name="Total 2 2 5 2 12 5" xfId="48768"/>
    <cellStyle name="Total 2 2 5 2 13" xfId="48769"/>
    <cellStyle name="Total 2 2 5 2 13 2" xfId="48770"/>
    <cellStyle name="Total 2 2 5 2 13 3" xfId="48771"/>
    <cellStyle name="Total 2 2 5 2 13 4" xfId="48772"/>
    <cellStyle name="Total 2 2 5 2 13 5" xfId="48773"/>
    <cellStyle name="Total 2 2 5 2 14" xfId="48774"/>
    <cellStyle name="Total 2 2 5 2 14 2" xfId="48775"/>
    <cellStyle name="Total 2 2 5 2 14 3" xfId="48776"/>
    <cellStyle name="Total 2 2 5 2 14 4" xfId="48777"/>
    <cellStyle name="Total 2 2 5 2 14 5" xfId="48778"/>
    <cellStyle name="Total 2 2 5 2 15" xfId="48779"/>
    <cellStyle name="Total 2 2 5 2 15 2" xfId="48780"/>
    <cellStyle name="Total 2 2 5 2 15 3" xfId="48781"/>
    <cellStyle name="Total 2 2 5 2 15 4" xfId="48782"/>
    <cellStyle name="Total 2 2 5 2 15 5" xfId="48783"/>
    <cellStyle name="Total 2 2 5 2 16" xfId="48784"/>
    <cellStyle name="Total 2 2 5 2 16 2" xfId="48785"/>
    <cellStyle name="Total 2 2 5 2 16 3" xfId="48786"/>
    <cellStyle name="Total 2 2 5 2 16 4" xfId="48787"/>
    <cellStyle name="Total 2 2 5 2 16 5" xfId="48788"/>
    <cellStyle name="Total 2 2 5 2 17" xfId="48789"/>
    <cellStyle name="Total 2 2 5 2 17 2" xfId="48790"/>
    <cellStyle name="Total 2 2 5 2 17 3" xfId="48791"/>
    <cellStyle name="Total 2 2 5 2 17 4" xfId="48792"/>
    <cellStyle name="Total 2 2 5 2 17 5" xfId="48793"/>
    <cellStyle name="Total 2 2 5 2 18" xfId="48794"/>
    <cellStyle name="Total 2 2 5 2 18 2" xfId="48795"/>
    <cellStyle name="Total 2 2 5 2 18 3" xfId="48796"/>
    <cellStyle name="Total 2 2 5 2 18 4" xfId="48797"/>
    <cellStyle name="Total 2 2 5 2 18 5" xfId="48798"/>
    <cellStyle name="Total 2 2 5 2 19" xfId="48799"/>
    <cellStyle name="Total 2 2 5 2 2" xfId="48800"/>
    <cellStyle name="Total 2 2 5 2 2 2" xfId="48801"/>
    <cellStyle name="Total 2 2 5 2 2 2 2" xfId="48802"/>
    <cellStyle name="Total 2 2 5 2 2 2 3" xfId="48803"/>
    <cellStyle name="Total 2 2 5 2 2 2 4" xfId="48804"/>
    <cellStyle name="Total 2 2 5 2 2 2 5" xfId="48805"/>
    <cellStyle name="Total 2 2 5 2 2 2 6" xfId="48806"/>
    <cellStyle name="Total 2 2 5 2 2 2 7" xfId="48807"/>
    <cellStyle name="Total 2 2 5 2 2 3" xfId="48808"/>
    <cellStyle name="Total 2 2 5 2 2 4" xfId="48809"/>
    <cellStyle name="Total 2 2 5 2 2 5" xfId="48810"/>
    <cellStyle name="Total 2 2 5 2 3" xfId="48811"/>
    <cellStyle name="Total 2 2 5 2 3 2" xfId="48812"/>
    <cellStyle name="Total 2 2 5 2 3 2 2" xfId="48813"/>
    <cellStyle name="Total 2 2 5 2 3 2 3" xfId="48814"/>
    <cellStyle name="Total 2 2 5 2 3 2 4" xfId="48815"/>
    <cellStyle name="Total 2 2 5 2 3 2 5" xfId="48816"/>
    <cellStyle name="Total 2 2 5 2 3 2 6" xfId="48817"/>
    <cellStyle name="Total 2 2 5 2 3 2 7" xfId="48818"/>
    <cellStyle name="Total 2 2 5 2 3 3" xfId="48819"/>
    <cellStyle name="Total 2 2 5 2 3 4" xfId="48820"/>
    <cellStyle name="Total 2 2 5 2 3 5" xfId="48821"/>
    <cellStyle name="Total 2 2 5 2 4" xfId="48822"/>
    <cellStyle name="Total 2 2 5 2 4 2" xfId="48823"/>
    <cellStyle name="Total 2 2 5 2 4 2 2" xfId="48824"/>
    <cellStyle name="Total 2 2 5 2 4 2 3" xfId="48825"/>
    <cellStyle name="Total 2 2 5 2 4 2 4" xfId="48826"/>
    <cellStyle name="Total 2 2 5 2 4 2 5" xfId="48827"/>
    <cellStyle name="Total 2 2 5 2 4 2 6" xfId="48828"/>
    <cellStyle name="Total 2 2 5 2 4 2 7" xfId="48829"/>
    <cellStyle name="Total 2 2 5 2 4 3" xfId="48830"/>
    <cellStyle name="Total 2 2 5 2 4 4" xfId="48831"/>
    <cellStyle name="Total 2 2 5 2 4 5" xfId="48832"/>
    <cellStyle name="Total 2 2 5 2 5" xfId="48833"/>
    <cellStyle name="Total 2 2 5 2 5 2" xfId="48834"/>
    <cellStyle name="Total 2 2 5 2 5 3" xfId="48835"/>
    <cellStyle name="Total 2 2 5 2 5 4" xfId="48836"/>
    <cellStyle name="Total 2 2 5 2 5 5" xfId="48837"/>
    <cellStyle name="Total 2 2 5 2 5 6" xfId="48838"/>
    <cellStyle name="Total 2 2 5 2 5 7" xfId="48839"/>
    <cellStyle name="Total 2 2 5 2 5 8" xfId="48840"/>
    <cellStyle name="Total 2 2 5 2 6" xfId="48841"/>
    <cellStyle name="Total 2 2 5 2 6 2" xfId="48842"/>
    <cellStyle name="Total 2 2 5 2 6 3" xfId="48843"/>
    <cellStyle name="Total 2 2 5 2 6 4" xfId="48844"/>
    <cellStyle name="Total 2 2 5 2 6 5" xfId="48845"/>
    <cellStyle name="Total 2 2 5 2 6 6" xfId="48846"/>
    <cellStyle name="Total 2 2 5 2 6 7" xfId="48847"/>
    <cellStyle name="Total 2 2 5 2 7" xfId="48848"/>
    <cellStyle name="Total 2 2 5 2 7 2" xfId="48849"/>
    <cellStyle name="Total 2 2 5 2 7 3" xfId="48850"/>
    <cellStyle name="Total 2 2 5 2 7 4" xfId="48851"/>
    <cellStyle name="Total 2 2 5 2 7 5" xfId="48852"/>
    <cellStyle name="Total 2 2 5 2 8" xfId="48853"/>
    <cellStyle name="Total 2 2 5 2 8 2" xfId="48854"/>
    <cellStyle name="Total 2 2 5 2 8 3" xfId="48855"/>
    <cellStyle name="Total 2 2 5 2 8 4" xfId="48856"/>
    <cellStyle name="Total 2 2 5 2 8 5" xfId="48857"/>
    <cellStyle name="Total 2 2 5 2 9" xfId="48858"/>
    <cellStyle name="Total 2 2 5 2 9 2" xfId="48859"/>
    <cellStyle name="Total 2 2 5 2 9 3" xfId="48860"/>
    <cellStyle name="Total 2 2 5 2 9 4" xfId="48861"/>
    <cellStyle name="Total 2 2 5 2 9 5" xfId="48862"/>
    <cellStyle name="Total 2 2 5 3" xfId="48863"/>
    <cellStyle name="Total 2 2 5 3 10" xfId="48864"/>
    <cellStyle name="Total 2 2 5 3 2" xfId="48865"/>
    <cellStyle name="Total 2 2 5 3 2 2" xfId="48866"/>
    <cellStyle name="Total 2 2 5 3 2 2 2" xfId="48867"/>
    <cellStyle name="Total 2 2 5 3 2 2 3" xfId="48868"/>
    <cellStyle name="Total 2 2 5 3 2 2 4" xfId="48869"/>
    <cellStyle name="Total 2 2 5 3 2 2 5" xfId="48870"/>
    <cellStyle name="Total 2 2 5 3 2 2 6" xfId="48871"/>
    <cellStyle name="Total 2 2 5 3 2 2 7" xfId="48872"/>
    <cellStyle name="Total 2 2 5 3 2 3" xfId="48873"/>
    <cellStyle name="Total 2 2 5 3 2 4" xfId="48874"/>
    <cellStyle name="Total 2 2 5 3 3" xfId="48875"/>
    <cellStyle name="Total 2 2 5 3 3 2" xfId="48876"/>
    <cellStyle name="Total 2 2 5 3 3 2 2" xfId="48877"/>
    <cellStyle name="Total 2 2 5 3 3 2 3" xfId="48878"/>
    <cellStyle name="Total 2 2 5 3 3 2 4" xfId="48879"/>
    <cellStyle name="Total 2 2 5 3 3 2 5" xfId="48880"/>
    <cellStyle name="Total 2 2 5 3 3 2 6" xfId="48881"/>
    <cellStyle name="Total 2 2 5 3 3 2 7" xfId="48882"/>
    <cellStyle name="Total 2 2 5 3 3 3" xfId="48883"/>
    <cellStyle name="Total 2 2 5 3 3 4" xfId="48884"/>
    <cellStyle name="Total 2 2 5 3 4" xfId="48885"/>
    <cellStyle name="Total 2 2 5 3 4 2" xfId="48886"/>
    <cellStyle name="Total 2 2 5 3 4 2 2" xfId="48887"/>
    <cellStyle name="Total 2 2 5 3 4 2 3" xfId="48888"/>
    <cellStyle name="Total 2 2 5 3 4 2 4" xfId="48889"/>
    <cellStyle name="Total 2 2 5 3 4 2 5" xfId="48890"/>
    <cellStyle name="Total 2 2 5 3 4 2 6" xfId="48891"/>
    <cellStyle name="Total 2 2 5 3 4 2 7" xfId="48892"/>
    <cellStyle name="Total 2 2 5 3 4 3" xfId="48893"/>
    <cellStyle name="Total 2 2 5 3 4 4" xfId="48894"/>
    <cellStyle name="Total 2 2 5 3 5" xfId="48895"/>
    <cellStyle name="Total 2 2 5 3 5 2" xfId="48896"/>
    <cellStyle name="Total 2 2 5 3 5 3" xfId="48897"/>
    <cellStyle name="Total 2 2 5 3 5 4" xfId="48898"/>
    <cellStyle name="Total 2 2 5 3 5 5" xfId="48899"/>
    <cellStyle name="Total 2 2 5 3 5 6" xfId="48900"/>
    <cellStyle name="Total 2 2 5 3 5 7" xfId="48901"/>
    <cellStyle name="Total 2 2 5 3 5 8" xfId="48902"/>
    <cellStyle name="Total 2 2 5 3 6" xfId="48903"/>
    <cellStyle name="Total 2 2 5 3 6 2" xfId="48904"/>
    <cellStyle name="Total 2 2 5 3 6 3" xfId="48905"/>
    <cellStyle name="Total 2 2 5 3 6 4" xfId="48906"/>
    <cellStyle name="Total 2 2 5 3 6 5" xfId="48907"/>
    <cellStyle name="Total 2 2 5 3 6 6" xfId="48908"/>
    <cellStyle name="Total 2 2 5 3 6 7" xfId="48909"/>
    <cellStyle name="Total 2 2 5 3 7" xfId="48910"/>
    <cellStyle name="Total 2 2 5 3 8" xfId="48911"/>
    <cellStyle name="Total 2 2 5 3 9" xfId="48912"/>
    <cellStyle name="Total 2 2 5 4" xfId="48913"/>
    <cellStyle name="Total 2 2 5 4 2" xfId="48914"/>
    <cellStyle name="Total 2 2 5 4 2 2" xfId="48915"/>
    <cellStyle name="Total 2 2 5 4 2 3" xfId="48916"/>
    <cellStyle name="Total 2 2 5 4 2 4" xfId="48917"/>
    <cellStyle name="Total 2 2 5 4 2 5" xfId="48918"/>
    <cellStyle name="Total 2 2 5 4 2 6" xfId="48919"/>
    <cellStyle name="Total 2 2 5 4 2 7" xfId="48920"/>
    <cellStyle name="Total 2 2 5 4 3" xfId="48921"/>
    <cellStyle name="Total 2 2 5 4 4" xfId="48922"/>
    <cellStyle name="Total 2 2 5 4 5" xfId="48923"/>
    <cellStyle name="Total 2 2 5 5" xfId="48924"/>
    <cellStyle name="Total 2 2 5 5 2" xfId="48925"/>
    <cellStyle name="Total 2 2 5 5 2 2" xfId="48926"/>
    <cellStyle name="Total 2 2 5 5 2 3" xfId="48927"/>
    <cellStyle name="Total 2 2 5 5 2 4" xfId="48928"/>
    <cellStyle name="Total 2 2 5 5 2 5" xfId="48929"/>
    <cellStyle name="Total 2 2 5 5 2 6" xfId="48930"/>
    <cellStyle name="Total 2 2 5 5 2 7" xfId="48931"/>
    <cellStyle name="Total 2 2 5 5 3" xfId="48932"/>
    <cellStyle name="Total 2 2 5 5 4" xfId="48933"/>
    <cellStyle name="Total 2 2 5 5 5" xfId="48934"/>
    <cellStyle name="Total 2 2 5 6" xfId="48935"/>
    <cellStyle name="Total 2 2 5 6 2" xfId="48936"/>
    <cellStyle name="Total 2 2 5 6 2 2" xfId="48937"/>
    <cellStyle name="Total 2 2 5 6 2 3" xfId="48938"/>
    <cellStyle name="Total 2 2 5 6 2 4" xfId="48939"/>
    <cellStyle name="Total 2 2 5 6 2 5" xfId="48940"/>
    <cellStyle name="Total 2 2 5 6 2 6" xfId="48941"/>
    <cellStyle name="Total 2 2 5 6 2 7" xfId="48942"/>
    <cellStyle name="Total 2 2 5 6 3" xfId="48943"/>
    <cellStyle name="Total 2 2 5 6 4" xfId="48944"/>
    <cellStyle name="Total 2 2 5 6 5" xfId="48945"/>
    <cellStyle name="Total 2 2 5 7" xfId="48946"/>
    <cellStyle name="Total 2 2 5 7 2" xfId="48947"/>
    <cellStyle name="Total 2 2 5 7 2 2" xfId="48948"/>
    <cellStyle name="Total 2 2 5 7 2 3" xfId="48949"/>
    <cellStyle name="Total 2 2 5 7 2 4" xfId="48950"/>
    <cellStyle name="Total 2 2 5 7 2 5" xfId="48951"/>
    <cellStyle name="Total 2 2 5 7 2 6" xfId="48952"/>
    <cellStyle name="Total 2 2 5 7 2 7" xfId="48953"/>
    <cellStyle name="Total 2 2 5 7 3" xfId="48954"/>
    <cellStyle name="Total 2 2 5 7 4" xfId="48955"/>
    <cellStyle name="Total 2 2 5 7 5" xfId="48956"/>
    <cellStyle name="Total 2 2 5 8" xfId="48957"/>
    <cellStyle name="Total 2 2 5 8 2" xfId="48958"/>
    <cellStyle name="Total 2 2 5 8 3" xfId="48959"/>
    <cellStyle name="Total 2 2 5 8 4" xfId="48960"/>
    <cellStyle name="Total 2 2 5 8 5" xfId="48961"/>
    <cellStyle name="Total 2 2 5 8 6" xfId="48962"/>
    <cellStyle name="Total 2 2 5 8 7" xfId="48963"/>
    <cellStyle name="Total 2 2 5 8 8" xfId="48964"/>
    <cellStyle name="Total 2 2 5 9" xfId="48965"/>
    <cellStyle name="Total 2 2 5 9 2" xfId="48966"/>
    <cellStyle name="Total 2 2 5 9 3" xfId="48967"/>
    <cellStyle name="Total 2 2 5 9 4" xfId="48968"/>
    <cellStyle name="Total 2 2 5 9 5" xfId="48969"/>
    <cellStyle name="Total 2 2 5 9 6" xfId="48970"/>
    <cellStyle name="Total 2 2 5 9 7" xfId="48971"/>
    <cellStyle name="Total 2 2 6" xfId="48972"/>
    <cellStyle name="Total 2 2 6 10" xfId="48973"/>
    <cellStyle name="Total 2 2 6 10 2" xfId="48974"/>
    <cellStyle name="Total 2 2 6 10 3" xfId="48975"/>
    <cellStyle name="Total 2 2 6 10 4" xfId="48976"/>
    <cellStyle name="Total 2 2 6 10 5" xfId="48977"/>
    <cellStyle name="Total 2 2 6 11" xfId="48978"/>
    <cellStyle name="Total 2 2 6 11 2" xfId="48979"/>
    <cellStyle name="Total 2 2 6 11 3" xfId="48980"/>
    <cellStyle name="Total 2 2 6 11 4" xfId="48981"/>
    <cellStyle name="Total 2 2 6 11 5" xfId="48982"/>
    <cellStyle name="Total 2 2 6 12" xfId="48983"/>
    <cellStyle name="Total 2 2 6 12 2" xfId="48984"/>
    <cellStyle name="Total 2 2 6 12 3" xfId="48985"/>
    <cellStyle name="Total 2 2 6 12 4" xfId="48986"/>
    <cellStyle name="Total 2 2 6 12 5" xfId="48987"/>
    <cellStyle name="Total 2 2 6 13" xfId="48988"/>
    <cellStyle name="Total 2 2 6 13 2" xfId="48989"/>
    <cellStyle name="Total 2 2 6 13 3" xfId="48990"/>
    <cellStyle name="Total 2 2 6 13 4" xfId="48991"/>
    <cellStyle name="Total 2 2 6 13 5" xfId="48992"/>
    <cellStyle name="Total 2 2 6 14" xfId="48993"/>
    <cellStyle name="Total 2 2 6 14 2" xfId="48994"/>
    <cellStyle name="Total 2 2 6 14 3" xfId="48995"/>
    <cellStyle name="Total 2 2 6 14 4" xfId="48996"/>
    <cellStyle name="Total 2 2 6 14 5" xfId="48997"/>
    <cellStyle name="Total 2 2 6 15" xfId="48998"/>
    <cellStyle name="Total 2 2 6 15 2" xfId="48999"/>
    <cellStyle name="Total 2 2 6 15 3" xfId="49000"/>
    <cellStyle name="Total 2 2 6 15 4" xfId="49001"/>
    <cellStyle name="Total 2 2 6 15 5" xfId="49002"/>
    <cellStyle name="Total 2 2 6 16" xfId="49003"/>
    <cellStyle name="Total 2 2 6 16 2" xfId="49004"/>
    <cellStyle name="Total 2 2 6 16 3" xfId="49005"/>
    <cellStyle name="Total 2 2 6 16 4" xfId="49006"/>
    <cellStyle name="Total 2 2 6 16 5" xfId="49007"/>
    <cellStyle name="Total 2 2 6 17" xfId="49008"/>
    <cellStyle name="Total 2 2 6 17 2" xfId="49009"/>
    <cellStyle name="Total 2 2 6 17 3" xfId="49010"/>
    <cellStyle name="Total 2 2 6 17 4" xfId="49011"/>
    <cellStyle name="Total 2 2 6 17 5" xfId="49012"/>
    <cellStyle name="Total 2 2 6 18" xfId="49013"/>
    <cellStyle name="Total 2 2 6 18 2" xfId="49014"/>
    <cellStyle name="Total 2 2 6 18 3" xfId="49015"/>
    <cellStyle name="Total 2 2 6 18 4" xfId="49016"/>
    <cellStyle name="Total 2 2 6 18 5" xfId="49017"/>
    <cellStyle name="Total 2 2 6 19" xfId="49018"/>
    <cellStyle name="Total 2 2 6 2" xfId="49019"/>
    <cellStyle name="Total 2 2 6 2 2" xfId="49020"/>
    <cellStyle name="Total 2 2 6 2 2 2" xfId="49021"/>
    <cellStyle name="Total 2 2 6 2 2 3" xfId="49022"/>
    <cellStyle name="Total 2 2 6 2 2 4" xfId="49023"/>
    <cellStyle name="Total 2 2 6 2 2 5" xfId="49024"/>
    <cellStyle name="Total 2 2 6 2 2 6" xfId="49025"/>
    <cellStyle name="Total 2 2 6 2 2 7" xfId="49026"/>
    <cellStyle name="Total 2 2 6 2 3" xfId="49027"/>
    <cellStyle name="Total 2 2 6 2 4" xfId="49028"/>
    <cellStyle name="Total 2 2 6 2 5" xfId="49029"/>
    <cellStyle name="Total 2 2 6 3" xfId="49030"/>
    <cellStyle name="Total 2 2 6 3 2" xfId="49031"/>
    <cellStyle name="Total 2 2 6 3 2 2" xfId="49032"/>
    <cellStyle name="Total 2 2 6 3 2 3" xfId="49033"/>
    <cellStyle name="Total 2 2 6 3 2 4" xfId="49034"/>
    <cellStyle name="Total 2 2 6 3 2 5" xfId="49035"/>
    <cellStyle name="Total 2 2 6 3 2 6" xfId="49036"/>
    <cellStyle name="Total 2 2 6 3 2 7" xfId="49037"/>
    <cellStyle name="Total 2 2 6 3 3" xfId="49038"/>
    <cellStyle name="Total 2 2 6 3 4" xfId="49039"/>
    <cellStyle name="Total 2 2 6 3 5" xfId="49040"/>
    <cellStyle name="Total 2 2 6 4" xfId="49041"/>
    <cellStyle name="Total 2 2 6 4 2" xfId="49042"/>
    <cellStyle name="Total 2 2 6 4 2 2" xfId="49043"/>
    <cellStyle name="Total 2 2 6 4 2 3" xfId="49044"/>
    <cellStyle name="Total 2 2 6 4 2 4" xfId="49045"/>
    <cellStyle name="Total 2 2 6 4 2 5" xfId="49046"/>
    <cellStyle name="Total 2 2 6 4 2 6" xfId="49047"/>
    <cellStyle name="Total 2 2 6 4 2 7" xfId="49048"/>
    <cellStyle name="Total 2 2 6 4 3" xfId="49049"/>
    <cellStyle name="Total 2 2 6 4 4" xfId="49050"/>
    <cellStyle name="Total 2 2 6 4 5" xfId="49051"/>
    <cellStyle name="Total 2 2 6 5" xfId="49052"/>
    <cellStyle name="Total 2 2 6 5 2" xfId="49053"/>
    <cellStyle name="Total 2 2 6 5 3" xfId="49054"/>
    <cellStyle name="Total 2 2 6 5 4" xfId="49055"/>
    <cellStyle name="Total 2 2 6 5 5" xfId="49056"/>
    <cellStyle name="Total 2 2 6 5 6" xfId="49057"/>
    <cellStyle name="Total 2 2 6 5 7" xfId="49058"/>
    <cellStyle name="Total 2 2 6 5 8" xfId="49059"/>
    <cellStyle name="Total 2 2 6 6" xfId="49060"/>
    <cellStyle name="Total 2 2 6 6 2" xfId="49061"/>
    <cellStyle name="Total 2 2 6 6 3" xfId="49062"/>
    <cellStyle name="Total 2 2 6 6 4" xfId="49063"/>
    <cellStyle name="Total 2 2 6 6 5" xfId="49064"/>
    <cellStyle name="Total 2 2 6 6 6" xfId="49065"/>
    <cellStyle name="Total 2 2 6 6 7" xfId="49066"/>
    <cellStyle name="Total 2 2 6 7" xfId="49067"/>
    <cellStyle name="Total 2 2 6 7 2" xfId="49068"/>
    <cellStyle name="Total 2 2 6 7 3" xfId="49069"/>
    <cellStyle name="Total 2 2 6 7 4" xfId="49070"/>
    <cellStyle name="Total 2 2 6 7 5" xfId="49071"/>
    <cellStyle name="Total 2 2 6 8" xfId="49072"/>
    <cellStyle name="Total 2 2 6 8 2" xfId="49073"/>
    <cellStyle name="Total 2 2 6 8 3" xfId="49074"/>
    <cellStyle name="Total 2 2 6 8 4" xfId="49075"/>
    <cellStyle name="Total 2 2 6 8 5" xfId="49076"/>
    <cellStyle name="Total 2 2 6 9" xfId="49077"/>
    <cellStyle name="Total 2 2 6 9 2" xfId="49078"/>
    <cellStyle name="Total 2 2 6 9 3" xfId="49079"/>
    <cellStyle name="Total 2 2 6 9 4" xfId="49080"/>
    <cellStyle name="Total 2 2 6 9 5" xfId="49081"/>
    <cellStyle name="Total 2 2 7" xfId="49082"/>
    <cellStyle name="Total 2 2 7 10" xfId="49083"/>
    <cellStyle name="Total 2 2 7 2" xfId="49084"/>
    <cellStyle name="Total 2 2 7 2 2" xfId="49085"/>
    <cellStyle name="Total 2 2 7 2 2 2" xfId="49086"/>
    <cellStyle name="Total 2 2 7 2 2 3" xfId="49087"/>
    <cellStyle name="Total 2 2 7 2 2 4" xfId="49088"/>
    <cellStyle name="Total 2 2 7 2 2 5" xfId="49089"/>
    <cellStyle name="Total 2 2 7 2 2 6" xfId="49090"/>
    <cellStyle name="Total 2 2 7 2 2 7" xfId="49091"/>
    <cellStyle name="Total 2 2 7 2 3" xfId="49092"/>
    <cellStyle name="Total 2 2 7 2 4" xfId="49093"/>
    <cellStyle name="Total 2 2 7 3" xfId="49094"/>
    <cellStyle name="Total 2 2 7 3 2" xfId="49095"/>
    <cellStyle name="Total 2 2 7 3 2 2" xfId="49096"/>
    <cellStyle name="Total 2 2 7 3 2 3" xfId="49097"/>
    <cellStyle name="Total 2 2 7 3 2 4" xfId="49098"/>
    <cellStyle name="Total 2 2 7 3 2 5" xfId="49099"/>
    <cellStyle name="Total 2 2 7 3 2 6" xfId="49100"/>
    <cellStyle name="Total 2 2 7 3 2 7" xfId="49101"/>
    <cellStyle name="Total 2 2 7 3 3" xfId="49102"/>
    <cellStyle name="Total 2 2 7 3 4" xfId="49103"/>
    <cellStyle name="Total 2 2 7 4" xfId="49104"/>
    <cellStyle name="Total 2 2 7 4 2" xfId="49105"/>
    <cellStyle name="Total 2 2 7 4 2 2" xfId="49106"/>
    <cellStyle name="Total 2 2 7 4 2 3" xfId="49107"/>
    <cellStyle name="Total 2 2 7 4 2 4" xfId="49108"/>
    <cellStyle name="Total 2 2 7 4 2 5" xfId="49109"/>
    <cellStyle name="Total 2 2 7 4 2 6" xfId="49110"/>
    <cellStyle name="Total 2 2 7 4 2 7" xfId="49111"/>
    <cellStyle name="Total 2 2 7 4 3" xfId="49112"/>
    <cellStyle name="Total 2 2 7 4 4" xfId="49113"/>
    <cellStyle name="Total 2 2 7 5" xfId="49114"/>
    <cellStyle name="Total 2 2 7 5 2" xfId="49115"/>
    <cellStyle name="Total 2 2 7 5 3" xfId="49116"/>
    <cellStyle name="Total 2 2 7 5 4" xfId="49117"/>
    <cellStyle name="Total 2 2 7 5 5" xfId="49118"/>
    <cellStyle name="Total 2 2 7 5 6" xfId="49119"/>
    <cellStyle name="Total 2 2 7 5 7" xfId="49120"/>
    <cellStyle name="Total 2 2 7 5 8" xfId="49121"/>
    <cellStyle name="Total 2 2 7 6" xfId="49122"/>
    <cellStyle name="Total 2 2 7 6 2" xfId="49123"/>
    <cellStyle name="Total 2 2 7 6 3" xfId="49124"/>
    <cellStyle name="Total 2 2 7 6 4" xfId="49125"/>
    <cellStyle name="Total 2 2 7 6 5" xfId="49126"/>
    <cellStyle name="Total 2 2 7 6 6" xfId="49127"/>
    <cellStyle name="Total 2 2 7 6 7" xfId="49128"/>
    <cellStyle name="Total 2 2 7 7" xfId="49129"/>
    <cellStyle name="Total 2 2 7 8" xfId="49130"/>
    <cellStyle name="Total 2 2 7 9" xfId="49131"/>
    <cellStyle name="Total 2 2 8" xfId="49132"/>
    <cellStyle name="Total 2 2 8 2" xfId="49133"/>
    <cellStyle name="Total 2 2 8 2 2" xfId="49134"/>
    <cellStyle name="Total 2 2 8 2 3" xfId="49135"/>
    <cellStyle name="Total 2 2 8 2 4" xfId="49136"/>
    <cellStyle name="Total 2 2 8 2 5" xfId="49137"/>
    <cellStyle name="Total 2 2 8 2 6" xfId="49138"/>
    <cellStyle name="Total 2 2 8 2 7" xfId="49139"/>
    <cellStyle name="Total 2 2 8 3" xfId="49140"/>
    <cellStyle name="Total 2 2 8 4" xfId="49141"/>
    <cellStyle name="Total 2 2 8 5" xfId="49142"/>
    <cellStyle name="Total 2 2 9" xfId="49143"/>
    <cellStyle name="Total 2 2 9 2" xfId="49144"/>
    <cellStyle name="Total 2 2 9 2 2" xfId="49145"/>
    <cellStyle name="Total 2 2 9 2 3" xfId="49146"/>
    <cellStyle name="Total 2 2 9 2 4" xfId="49147"/>
    <cellStyle name="Total 2 2 9 2 5" xfId="49148"/>
    <cellStyle name="Total 2 2 9 2 6" xfId="49149"/>
    <cellStyle name="Total 2 2 9 2 7" xfId="49150"/>
    <cellStyle name="Total 2 2 9 3" xfId="49151"/>
    <cellStyle name="Total 2 2 9 4" xfId="49152"/>
    <cellStyle name="Total 2 2 9 5" xfId="49153"/>
    <cellStyle name="Total 2 20" xfId="49154"/>
    <cellStyle name="Total 2 20 2" xfId="49155"/>
    <cellStyle name="Total 2 20 3" xfId="49156"/>
    <cellStyle name="Total 2 20 4" xfId="49157"/>
    <cellStyle name="Total 2 20 5" xfId="49158"/>
    <cellStyle name="Total 2 21" xfId="49159"/>
    <cellStyle name="Total 2 21 2" xfId="49160"/>
    <cellStyle name="Total 2 21 3" xfId="49161"/>
    <cellStyle name="Total 2 21 4" xfId="49162"/>
    <cellStyle name="Total 2 21 5" xfId="49163"/>
    <cellStyle name="Total 2 22" xfId="49164"/>
    <cellStyle name="Total 2 22 2" xfId="49165"/>
    <cellStyle name="Total 2 22 3" xfId="49166"/>
    <cellStyle name="Total 2 22 4" xfId="49167"/>
    <cellStyle name="Total 2 22 5" xfId="49168"/>
    <cellStyle name="Total 2 23" xfId="49169"/>
    <cellStyle name="Total 2 23 2" xfId="49170"/>
    <cellStyle name="Total 2 23 3" xfId="49171"/>
    <cellStyle name="Total 2 23 4" xfId="49172"/>
    <cellStyle name="Total 2 23 5" xfId="49173"/>
    <cellStyle name="Total 2 24" xfId="49174"/>
    <cellStyle name="Total 2 24 2" xfId="49175"/>
    <cellStyle name="Total 2 24 3" xfId="49176"/>
    <cellStyle name="Total 2 24 4" xfId="49177"/>
    <cellStyle name="Total 2 24 5" xfId="49178"/>
    <cellStyle name="Total 2 25" xfId="49179"/>
    <cellStyle name="Total 2 25 2" xfId="49180"/>
    <cellStyle name="Total 2 25 3" xfId="49181"/>
    <cellStyle name="Total 2 25 4" xfId="49182"/>
    <cellStyle name="Total 2 25 5" xfId="49183"/>
    <cellStyle name="Total 2 26" xfId="49184"/>
    <cellStyle name="Total 2 3" xfId="49185"/>
    <cellStyle name="Total 2 3 10" xfId="49186"/>
    <cellStyle name="Total 2 3 10 2" xfId="49187"/>
    <cellStyle name="Total 2 3 10 2 2" xfId="49188"/>
    <cellStyle name="Total 2 3 10 2 3" xfId="49189"/>
    <cellStyle name="Total 2 3 10 2 4" xfId="49190"/>
    <cellStyle name="Total 2 3 10 2 5" xfId="49191"/>
    <cellStyle name="Total 2 3 10 2 6" xfId="49192"/>
    <cellStyle name="Total 2 3 10 2 7" xfId="49193"/>
    <cellStyle name="Total 2 3 10 3" xfId="49194"/>
    <cellStyle name="Total 2 3 10 4" xfId="49195"/>
    <cellStyle name="Total 2 3 10 5" xfId="49196"/>
    <cellStyle name="Total 2 3 11" xfId="49197"/>
    <cellStyle name="Total 2 3 11 2" xfId="49198"/>
    <cellStyle name="Total 2 3 11 2 2" xfId="49199"/>
    <cellStyle name="Total 2 3 11 2 3" xfId="49200"/>
    <cellStyle name="Total 2 3 11 2 4" xfId="49201"/>
    <cellStyle name="Total 2 3 11 2 5" xfId="49202"/>
    <cellStyle name="Total 2 3 11 2 6" xfId="49203"/>
    <cellStyle name="Total 2 3 11 2 7" xfId="49204"/>
    <cellStyle name="Total 2 3 11 3" xfId="49205"/>
    <cellStyle name="Total 2 3 11 4" xfId="49206"/>
    <cellStyle name="Total 2 3 11 5" xfId="49207"/>
    <cellStyle name="Total 2 3 12" xfId="49208"/>
    <cellStyle name="Total 2 3 12 2" xfId="49209"/>
    <cellStyle name="Total 2 3 12 3" xfId="49210"/>
    <cellStyle name="Total 2 3 12 4" xfId="49211"/>
    <cellStyle name="Total 2 3 12 5" xfId="49212"/>
    <cellStyle name="Total 2 3 12 6" xfId="49213"/>
    <cellStyle name="Total 2 3 12 7" xfId="49214"/>
    <cellStyle name="Total 2 3 12 8" xfId="49215"/>
    <cellStyle name="Total 2 3 13" xfId="49216"/>
    <cellStyle name="Total 2 3 13 2" xfId="49217"/>
    <cellStyle name="Total 2 3 13 3" xfId="49218"/>
    <cellStyle name="Total 2 3 13 4" xfId="49219"/>
    <cellStyle name="Total 2 3 13 5" xfId="49220"/>
    <cellStyle name="Total 2 3 13 6" xfId="49221"/>
    <cellStyle name="Total 2 3 13 7" xfId="49222"/>
    <cellStyle name="Total 2 3 14" xfId="49223"/>
    <cellStyle name="Total 2 3 14 2" xfId="49224"/>
    <cellStyle name="Total 2 3 14 3" xfId="49225"/>
    <cellStyle name="Total 2 3 14 4" xfId="49226"/>
    <cellStyle name="Total 2 3 14 5" xfId="49227"/>
    <cellStyle name="Total 2 3 15" xfId="49228"/>
    <cellStyle name="Total 2 3 15 2" xfId="49229"/>
    <cellStyle name="Total 2 3 15 3" xfId="49230"/>
    <cellStyle name="Total 2 3 15 4" xfId="49231"/>
    <cellStyle name="Total 2 3 15 5" xfId="49232"/>
    <cellStyle name="Total 2 3 16" xfId="49233"/>
    <cellStyle name="Total 2 3 16 2" xfId="49234"/>
    <cellStyle name="Total 2 3 16 3" xfId="49235"/>
    <cellStyle name="Total 2 3 16 4" xfId="49236"/>
    <cellStyle name="Total 2 3 16 5" xfId="49237"/>
    <cellStyle name="Total 2 3 17" xfId="49238"/>
    <cellStyle name="Total 2 3 17 2" xfId="49239"/>
    <cellStyle name="Total 2 3 17 3" xfId="49240"/>
    <cellStyle name="Total 2 3 17 4" xfId="49241"/>
    <cellStyle name="Total 2 3 17 5" xfId="49242"/>
    <cellStyle name="Total 2 3 18" xfId="49243"/>
    <cellStyle name="Total 2 3 18 2" xfId="49244"/>
    <cellStyle name="Total 2 3 18 3" xfId="49245"/>
    <cellStyle name="Total 2 3 18 4" xfId="49246"/>
    <cellStyle name="Total 2 3 18 5" xfId="49247"/>
    <cellStyle name="Total 2 3 19" xfId="49248"/>
    <cellStyle name="Total 2 3 19 2" xfId="49249"/>
    <cellStyle name="Total 2 3 19 3" xfId="49250"/>
    <cellStyle name="Total 2 3 19 4" xfId="49251"/>
    <cellStyle name="Total 2 3 19 5" xfId="49252"/>
    <cellStyle name="Total 2 3 2" xfId="49253"/>
    <cellStyle name="Total 2 3 2 10" xfId="49254"/>
    <cellStyle name="Total 2 3 2 10 2" xfId="49255"/>
    <cellStyle name="Total 2 3 2 10 3" xfId="49256"/>
    <cellStyle name="Total 2 3 2 10 4" xfId="49257"/>
    <cellStyle name="Total 2 3 2 10 5" xfId="49258"/>
    <cellStyle name="Total 2 3 2 10 6" xfId="49259"/>
    <cellStyle name="Total 2 3 2 10 7" xfId="49260"/>
    <cellStyle name="Total 2 3 2 10 8" xfId="49261"/>
    <cellStyle name="Total 2 3 2 11" xfId="49262"/>
    <cellStyle name="Total 2 3 2 11 2" xfId="49263"/>
    <cellStyle name="Total 2 3 2 11 3" xfId="49264"/>
    <cellStyle name="Total 2 3 2 11 4" xfId="49265"/>
    <cellStyle name="Total 2 3 2 11 5" xfId="49266"/>
    <cellStyle name="Total 2 3 2 11 6" xfId="49267"/>
    <cellStyle name="Total 2 3 2 11 7" xfId="49268"/>
    <cellStyle name="Total 2 3 2 12" xfId="49269"/>
    <cellStyle name="Total 2 3 2 12 2" xfId="49270"/>
    <cellStyle name="Total 2 3 2 12 3" xfId="49271"/>
    <cellStyle name="Total 2 3 2 12 4" xfId="49272"/>
    <cellStyle name="Total 2 3 2 12 5" xfId="49273"/>
    <cellStyle name="Total 2 3 2 13" xfId="49274"/>
    <cellStyle name="Total 2 3 2 13 2" xfId="49275"/>
    <cellStyle name="Total 2 3 2 13 3" xfId="49276"/>
    <cellStyle name="Total 2 3 2 13 4" xfId="49277"/>
    <cellStyle name="Total 2 3 2 13 5" xfId="49278"/>
    <cellStyle name="Total 2 3 2 14" xfId="49279"/>
    <cellStyle name="Total 2 3 2 14 2" xfId="49280"/>
    <cellStyle name="Total 2 3 2 14 3" xfId="49281"/>
    <cellStyle name="Total 2 3 2 14 4" xfId="49282"/>
    <cellStyle name="Total 2 3 2 14 5" xfId="49283"/>
    <cellStyle name="Total 2 3 2 15" xfId="49284"/>
    <cellStyle name="Total 2 3 2 15 2" xfId="49285"/>
    <cellStyle name="Total 2 3 2 15 3" xfId="49286"/>
    <cellStyle name="Total 2 3 2 15 4" xfId="49287"/>
    <cellStyle name="Total 2 3 2 15 5" xfId="49288"/>
    <cellStyle name="Total 2 3 2 16" xfId="49289"/>
    <cellStyle name="Total 2 3 2 16 2" xfId="49290"/>
    <cellStyle name="Total 2 3 2 16 3" xfId="49291"/>
    <cellStyle name="Total 2 3 2 16 4" xfId="49292"/>
    <cellStyle name="Total 2 3 2 16 5" xfId="49293"/>
    <cellStyle name="Total 2 3 2 17" xfId="49294"/>
    <cellStyle name="Total 2 3 2 17 2" xfId="49295"/>
    <cellStyle name="Total 2 3 2 17 3" xfId="49296"/>
    <cellStyle name="Total 2 3 2 17 4" xfId="49297"/>
    <cellStyle name="Total 2 3 2 17 5" xfId="49298"/>
    <cellStyle name="Total 2 3 2 18" xfId="49299"/>
    <cellStyle name="Total 2 3 2 2" xfId="49300"/>
    <cellStyle name="Total 2 3 2 2 10" xfId="49301"/>
    <cellStyle name="Total 2 3 2 2 10 2" xfId="49302"/>
    <cellStyle name="Total 2 3 2 2 10 3" xfId="49303"/>
    <cellStyle name="Total 2 3 2 2 10 4" xfId="49304"/>
    <cellStyle name="Total 2 3 2 2 10 5" xfId="49305"/>
    <cellStyle name="Total 2 3 2 2 11" xfId="49306"/>
    <cellStyle name="Total 2 3 2 2 11 2" xfId="49307"/>
    <cellStyle name="Total 2 3 2 2 11 3" xfId="49308"/>
    <cellStyle name="Total 2 3 2 2 11 4" xfId="49309"/>
    <cellStyle name="Total 2 3 2 2 11 5" xfId="49310"/>
    <cellStyle name="Total 2 3 2 2 12" xfId="49311"/>
    <cellStyle name="Total 2 3 2 2 12 2" xfId="49312"/>
    <cellStyle name="Total 2 3 2 2 12 3" xfId="49313"/>
    <cellStyle name="Total 2 3 2 2 12 4" xfId="49314"/>
    <cellStyle name="Total 2 3 2 2 12 5" xfId="49315"/>
    <cellStyle name="Total 2 3 2 2 13" xfId="49316"/>
    <cellStyle name="Total 2 3 2 2 13 2" xfId="49317"/>
    <cellStyle name="Total 2 3 2 2 13 3" xfId="49318"/>
    <cellStyle name="Total 2 3 2 2 13 4" xfId="49319"/>
    <cellStyle name="Total 2 3 2 2 13 5" xfId="49320"/>
    <cellStyle name="Total 2 3 2 2 14" xfId="49321"/>
    <cellStyle name="Total 2 3 2 2 14 2" xfId="49322"/>
    <cellStyle name="Total 2 3 2 2 14 3" xfId="49323"/>
    <cellStyle name="Total 2 3 2 2 14 4" xfId="49324"/>
    <cellStyle name="Total 2 3 2 2 14 5" xfId="49325"/>
    <cellStyle name="Total 2 3 2 2 15" xfId="49326"/>
    <cellStyle name="Total 2 3 2 2 15 2" xfId="49327"/>
    <cellStyle name="Total 2 3 2 2 15 3" xfId="49328"/>
    <cellStyle name="Total 2 3 2 2 15 4" xfId="49329"/>
    <cellStyle name="Total 2 3 2 2 15 5" xfId="49330"/>
    <cellStyle name="Total 2 3 2 2 16" xfId="49331"/>
    <cellStyle name="Total 2 3 2 2 16 2" xfId="49332"/>
    <cellStyle name="Total 2 3 2 2 16 3" xfId="49333"/>
    <cellStyle name="Total 2 3 2 2 16 4" xfId="49334"/>
    <cellStyle name="Total 2 3 2 2 16 5" xfId="49335"/>
    <cellStyle name="Total 2 3 2 2 17" xfId="49336"/>
    <cellStyle name="Total 2 3 2 2 17 2" xfId="49337"/>
    <cellStyle name="Total 2 3 2 2 17 3" xfId="49338"/>
    <cellStyle name="Total 2 3 2 2 17 4" xfId="49339"/>
    <cellStyle name="Total 2 3 2 2 17 5" xfId="49340"/>
    <cellStyle name="Total 2 3 2 2 18" xfId="49341"/>
    <cellStyle name="Total 2 3 2 2 18 2" xfId="49342"/>
    <cellStyle name="Total 2 3 2 2 18 3" xfId="49343"/>
    <cellStyle name="Total 2 3 2 2 18 4" xfId="49344"/>
    <cellStyle name="Total 2 3 2 2 18 5" xfId="49345"/>
    <cellStyle name="Total 2 3 2 2 19" xfId="49346"/>
    <cellStyle name="Total 2 3 2 2 2" xfId="49347"/>
    <cellStyle name="Total 2 3 2 2 2 10" xfId="49348"/>
    <cellStyle name="Total 2 3 2 2 2 10 2" xfId="49349"/>
    <cellStyle name="Total 2 3 2 2 2 10 3" xfId="49350"/>
    <cellStyle name="Total 2 3 2 2 2 10 4" xfId="49351"/>
    <cellStyle name="Total 2 3 2 2 2 10 5" xfId="49352"/>
    <cellStyle name="Total 2 3 2 2 2 11" xfId="49353"/>
    <cellStyle name="Total 2 3 2 2 2 11 2" xfId="49354"/>
    <cellStyle name="Total 2 3 2 2 2 11 3" xfId="49355"/>
    <cellStyle name="Total 2 3 2 2 2 11 4" xfId="49356"/>
    <cellStyle name="Total 2 3 2 2 2 11 5" xfId="49357"/>
    <cellStyle name="Total 2 3 2 2 2 12" xfId="49358"/>
    <cellStyle name="Total 2 3 2 2 2 12 2" xfId="49359"/>
    <cellStyle name="Total 2 3 2 2 2 12 3" xfId="49360"/>
    <cellStyle name="Total 2 3 2 2 2 12 4" xfId="49361"/>
    <cellStyle name="Total 2 3 2 2 2 12 5" xfId="49362"/>
    <cellStyle name="Total 2 3 2 2 2 13" xfId="49363"/>
    <cellStyle name="Total 2 3 2 2 2 13 2" xfId="49364"/>
    <cellStyle name="Total 2 3 2 2 2 13 3" xfId="49365"/>
    <cellStyle name="Total 2 3 2 2 2 13 4" xfId="49366"/>
    <cellStyle name="Total 2 3 2 2 2 13 5" xfId="49367"/>
    <cellStyle name="Total 2 3 2 2 2 14" xfId="49368"/>
    <cellStyle name="Total 2 3 2 2 2 14 2" xfId="49369"/>
    <cellStyle name="Total 2 3 2 2 2 14 3" xfId="49370"/>
    <cellStyle name="Total 2 3 2 2 2 14 4" xfId="49371"/>
    <cellStyle name="Total 2 3 2 2 2 14 5" xfId="49372"/>
    <cellStyle name="Total 2 3 2 2 2 15" xfId="49373"/>
    <cellStyle name="Total 2 3 2 2 2 15 2" xfId="49374"/>
    <cellStyle name="Total 2 3 2 2 2 15 3" xfId="49375"/>
    <cellStyle name="Total 2 3 2 2 2 15 4" xfId="49376"/>
    <cellStyle name="Total 2 3 2 2 2 15 5" xfId="49377"/>
    <cellStyle name="Total 2 3 2 2 2 16" xfId="49378"/>
    <cellStyle name="Total 2 3 2 2 2 16 2" xfId="49379"/>
    <cellStyle name="Total 2 3 2 2 2 16 3" xfId="49380"/>
    <cellStyle name="Total 2 3 2 2 2 16 4" xfId="49381"/>
    <cellStyle name="Total 2 3 2 2 2 16 5" xfId="49382"/>
    <cellStyle name="Total 2 3 2 2 2 17" xfId="49383"/>
    <cellStyle name="Total 2 3 2 2 2 17 2" xfId="49384"/>
    <cellStyle name="Total 2 3 2 2 2 17 3" xfId="49385"/>
    <cellStyle name="Total 2 3 2 2 2 17 4" xfId="49386"/>
    <cellStyle name="Total 2 3 2 2 2 17 5" xfId="49387"/>
    <cellStyle name="Total 2 3 2 2 2 18" xfId="49388"/>
    <cellStyle name="Total 2 3 2 2 2 18 2" xfId="49389"/>
    <cellStyle name="Total 2 3 2 2 2 18 3" xfId="49390"/>
    <cellStyle name="Total 2 3 2 2 2 18 4" xfId="49391"/>
    <cellStyle name="Total 2 3 2 2 2 18 5" xfId="49392"/>
    <cellStyle name="Total 2 3 2 2 2 19" xfId="49393"/>
    <cellStyle name="Total 2 3 2 2 2 2" xfId="49394"/>
    <cellStyle name="Total 2 3 2 2 2 2 2" xfId="49395"/>
    <cellStyle name="Total 2 3 2 2 2 2 2 2" xfId="49396"/>
    <cellStyle name="Total 2 3 2 2 2 2 2 3" xfId="49397"/>
    <cellStyle name="Total 2 3 2 2 2 2 2 4" xfId="49398"/>
    <cellStyle name="Total 2 3 2 2 2 2 2 5" xfId="49399"/>
    <cellStyle name="Total 2 3 2 2 2 2 2 6" xfId="49400"/>
    <cellStyle name="Total 2 3 2 2 2 2 2 7" xfId="49401"/>
    <cellStyle name="Total 2 3 2 2 2 2 3" xfId="49402"/>
    <cellStyle name="Total 2 3 2 2 2 2 4" xfId="49403"/>
    <cellStyle name="Total 2 3 2 2 2 2 5" xfId="49404"/>
    <cellStyle name="Total 2 3 2 2 2 3" xfId="49405"/>
    <cellStyle name="Total 2 3 2 2 2 3 2" xfId="49406"/>
    <cellStyle name="Total 2 3 2 2 2 3 2 2" xfId="49407"/>
    <cellStyle name="Total 2 3 2 2 2 3 2 3" xfId="49408"/>
    <cellStyle name="Total 2 3 2 2 2 3 2 4" xfId="49409"/>
    <cellStyle name="Total 2 3 2 2 2 3 2 5" xfId="49410"/>
    <cellStyle name="Total 2 3 2 2 2 3 2 6" xfId="49411"/>
    <cellStyle name="Total 2 3 2 2 2 3 2 7" xfId="49412"/>
    <cellStyle name="Total 2 3 2 2 2 3 3" xfId="49413"/>
    <cellStyle name="Total 2 3 2 2 2 3 4" xfId="49414"/>
    <cellStyle name="Total 2 3 2 2 2 3 5" xfId="49415"/>
    <cellStyle name="Total 2 3 2 2 2 4" xfId="49416"/>
    <cellStyle name="Total 2 3 2 2 2 4 2" xfId="49417"/>
    <cellStyle name="Total 2 3 2 2 2 4 2 2" xfId="49418"/>
    <cellStyle name="Total 2 3 2 2 2 4 2 3" xfId="49419"/>
    <cellStyle name="Total 2 3 2 2 2 4 2 4" xfId="49420"/>
    <cellStyle name="Total 2 3 2 2 2 4 2 5" xfId="49421"/>
    <cellStyle name="Total 2 3 2 2 2 4 2 6" xfId="49422"/>
    <cellStyle name="Total 2 3 2 2 2 4 2 7" xfId="49423"/>
    <cellStyle name="Total 2 3 2 2 2 4 3" xfId="49424"/>
    <cellStyle name="Total 2 3 2 2 2 4 4" xfId="49425"/>
    <cellStyle name="Total 2 3 2 2 2 4 5" xfId="49426"/>
    <cellStyle name="Total 2 3 2 2 2 5" xfId="49427"/>
    <cellStyle name="Total 2 3 2 2 2 5 2" xfId="49428"/>
    <cellStyle name="Total 2 3 2 2 2 5 3" xfId="49429"/>
    <cellStyle name="Total 2 3 2 2 2 5 4" xfId="49430"/>
    <cellStyle name="Total 2 3 2 2 2 5 5" xfId="49431"/>
    <cellStyle name="Total 2 3 2 2 2 5 6" xfId="49432"/>
    <cellStyle name="Total 2 3 2 2 2 5 7" xfId="49433"/>
    <cellStyle name="Total 2 3 2 2 2 5 8" xfId="49434"/>
    <cellStyle name="Total 2 3 2 2 2 6" xfId="49435"/>
    <cellStyle name="Total 2 3 2 2 2 6 2" xfId="49436"/>
    <cellStyle name="Total 2 3 2 2 2 6 3" xfId="49437"/>
    <cellStyle name="Total 2 3 2 2 2 6 4" xfId="49438"/>
    <cellStyle name="Total 2 3 2 2 2 6 5" xfId="49439"/>
    <cellStyle name="Total 2 3 2 2 2 6 6" xfId="49440"/>
    <cellStyle name="Total 2 3 2 2 2 6 7" xfId="49441"/>
    <cellStyle name="Total 2 3 2 2 2 7" xfId="49442"/>
    <cellStyle name="Total 2 3 2 2 2 7 2" xfId="49443"/>
    <cellStyle name="Total 2 3 2 2 2 7 3" xfId="49444"/>
    <cellStyle name="Total 2 3 2 2 2 7 4" xfId="49445"/>
    <cellStyle name="Total 2 3 2 2 2 7 5" xfId="49446"/>
    <cellStyle name="Total 2 3 2 2 2 8" xfId="49447"/>
    <cellStyle name="Total 2 3 2 2 2 8 2" xfId="49448"/>
    <cellStyle name="Total 2 3 2 2 2 8 3" xfId="49449"/>
    <cellStyle name="Total 2 3 2 2 2 8 4" xfId="49450"/>
    <cellStyle name="Total 2 3 2 2 2 8 5" xfId="49451"/>
    <cellStyle name="Total 2 3 2 2 2 9" xfId="49452"/>
    <cellStyle name="Total 2 3 2 2 2 9 2" xfId="49453"/>
    <cellStyle name="Total 2 3 2 2 2 9 3" xfId="49454"/>
    <cellStyle name="Total 2 3 2 2 2 9 4" xfId="49455"/>
    <cellStyle name="Total 2 3 2 2 2 9 5" xfId="49456"/>
    <cellStyle name="Total 2 3 2 2 3" xfId="49457"/>
    <cellStyle name="Total 2 3 2 2 3 10" xfId="49458"/>
    <cellStyle name="Total 2 3 2 2 3 2" xfId="49459"/>
    <cellStyle name="Total 2 3 2 2 3 2 2" xfId="49460"/>
    <cellStyle name="Total 2 3 2 2 3 2 2 2" xfId="49461"/>
    <cellStyle name="Total 2 3 2 2 3 2 2 3" xfId="49462"/>
    <cellStyle name="Total 2 3 2 2 3 2 2 4" xfId="49463"/>
    <cellStyle name="Total 2 3 2 2 3 2 2 5" xfId="49464"/>
    <cellStyle name="Total 2 3 2 2 3 2 2 6" xfId="49465"/>
    <cellStyle name="Total 2 3 2 2 3 2 2 7" xfId="49466"/>
    <cellStyle name="Total 2 3 2 2 3 2 3" xfId="49467"/>
    <cellStyle name="Total 2 3 2 2 3 2 4" xfId="49468"/>
    <cellStyle name="Total 2 3 2 2 3 3" xfId="49469"/>
    <cellStyle name="Total 2 3 2 2 3 3 2" xfId="49470"/>
    <cellStyle name="Total 2 3 2 2 3 3 2 2" xfId="49471"/>
    <cellStyle name="Total 2 3 2 2 3 3 2 3" xfId="49472"/>
    <cellStyle name="Total 2 3 2 2 3 3 2 4" xfId="49473"/>
    <cellStyle name="Total 2 3 2 2 3 3 2 5" xfId="49474"/>
    <cellStyle name="Total 2 3 2 2 3 3 2 6" xfId="49475"/>
    <cellStyle name="Total 2 3 2 2 3 3 2 7" xfId="49476"/>
    <cellStyle name="Total 2 3 2 2 3 3 3" xfId="49477"/>
    <cellStyle name="Total 2 3 2 2 3 3 4" xfId="49478"/>
    <cellStyle name="Total 2 3 2 2 3 4" xfId="49479"/>
    <cellStyle name="Total 2 3 2 2 3 4 2" xfId="49480"/>
    <cellStyle name="Total 2 3 2 2 3 4 2 2" xfId="49481"/>
    <cellStyle name="Total 2 3 2 2 3 4 2 3" xfId="49482"/>
    <cellStyle name="Total 2 3 2 2 3 4 2 4" xfId="49483"/>
    <cellStyle name="Total 2 3 2 2 3 4 2 5" xfId="49484"/>
    <cellStyle name="Total 2 3 2 2 3 4 2 6" xfId="49485"/>
    <cellStyle name="Total 2 3 2 2 3 4 2 7" xfId="49486"/>
    <cellStyle name="Total 2 3 2 2 3 4 3" xfId="49487"/>
    <cellStyle name="Total 2 3 2 2 3 4 4" xfId="49488"/>
    <cellStyle name="Total 2 3 2 2 3 5" xfId="49489"/>
    <cellStyle name="Total 2 3 2 2 3 5 2" xfId="49490"/>
    <cellStyle name="Total 2 3 2 2 3 5 3" xfId="49491"/>
    <cellStyle name="Total 2 3 2 2 3 5 4" xfId="49492"/>
    <cellStyle name="Total 2 3 2 2 3 5 5" xfId="49493"/>
    <cellStyle name="Total 2 3 2 2 3 5 6" xfId="49494"/>
    <cellStyle name="Total 2 3 2 2 3 5 7" xfId="49495"/>
    <cellStyle name="Total 2 3 2 2 3 5 8" xfId="49496"/>
    <cellStyle name="Total 2 3 2 2 3 6" xfId="49497"/>
    <cellStyle name="Total 2 3 2 2 3 6 2" xfId="49498"/>
    <cellStyle name="Total 2 3 2 2 3 6 3" xfId="49499"/>
    <cellStyle name="Total 2 3 2 2 3 6 4" xfId="49500"/>
    <cellStyle name="Total 2 3 2 2 3 6 5" xfId="49501"/>
    <cellStyle name="Total 2 3 2 2 3 6 6" xfId="49502"/>
    <cellStyle name="Total 2 3 2 2 3 6 7" xfId="49503"/>
    <cellStyle name="Total 2 3 2 2 3 7" xfId="49504"/>
    <cellStyle name="Total 2 3 2 2 3 8" xfId="49505"/>
    <cellStyle name="Total 2 3 2 2 3 9" xfId="49506"/>
    <cellStyle name="Total 2 3 2 2 4" xfId="49507"/>
    <cellStyle name="Total 2 3 2 2 4 2" xfId="49508"/>
    <cellStyle name="Total 2 3 2 2 4 2 2" xfId="49509"/>
    <cellStyle name="Total 2 3 2 2 4 2 3" xfId="49510"/>
    <cellStyle name="Total 2 3 2 2 4 2 4" xfId="49511"/>
    <cellStyle name="Total 2 3 2 2 4 2 5" xfId="49512"/>
    <cellStyle name="Total 2 3 2 2 4 2 6" xfId="49513"/>
    <cellStyle name="Total 2 3 2 2 4 2 7" xfId="49514"/>
    <cellStyle name="Total 2 3 2 2 4 3" xfId="49515"/>
    <cellStyle name="Total 2 3 2 2 4 4" xfId="49516"/>
    <cellStyle name="Total 2 3 2 2 4 5" xfId="49517"/>
    <cellStyle name="Total 2 3 2 2 5" xfId="49518"/>
    <cellStyle name="Total 2 3 2 2 5 2" xfId="49519"/>
    <cellStyle name="Total 2 3 2 2 5 2 2" xfId="49520"/>
    <cellStyle name="Total 2 3 2 2 5 2 3" xfId="49521"/>
    <cellStyle name="Total 2 3 2 2 5 2 4" xfId="49522"/>
    <cellStyle name="Total 2 3 2 2 5 2 5" xfId="49523"/>
    <cellStyle name="Total 2 3 2 2 5 2 6" xfId="49524"/>
    <cellStyle name="Total 2 3 2 2 5 2 7" xfId="49525"/>
    <cellStyle name="Total 2 3 2 2 5 3" xfId="49526"/>
    <cellStyle name="Total 2 3 2 2 5 4" xfId="49527"/>
    <cellStyle name="Total 2 3 2 2 5 5" xfId="49528"/>
    <cellStyle name="Total 2 3 2 2 6" xfId="49529"/>
    <cellStyle name="Total 2 3 2 2 6 2" xfId="49530"/>
    <cellStyle name="Total 2 3 2 2 6 2 2" xfId="49531"/>
    <cellStyle name="Total 2 3 2 2 6 2 3" xfId="49532"/>
    <cellStyle name="Total 2 3 2 2 6 2 4" xfId="49533"/>
    <cellStyle name="Total 2 3 2 2 6 2 5" xfId="49534"/>
    <cellStyle name="Total 2 3 2 2 6 2 6" xfId="49535"/>
    <cellStyle name="Total 2 3 2 2 6 2 7" xfId="49536"/>
    <cellStyle name="Total 2 3 2 2 6 3" xfId="49537"/>
    <cellStyle name="Total 2 3 2 2 6 4" xfId="49538"/>
    <cellStyle name="Total 2 3 2 2 6 5" xfId="49539"/>
    <cellStyle name="Total 2 3 2 2 7" xfId="49540"/>
    <cellStyle name="Total 2 3 2 2 7 2" xfId="49541"/>
    <cellStyle name="Total 2 3 2 2 7 2 2" xfId="49542"/>
    <cellStyle name="Total 2 3 2 2 7 2 3" xfId="49543"/>
    <cellStyle name="Total 2 3 2 2 7 2 4" xfId="49544"/>
    <cellStyle name="Total 2 3 2 2 7 2 5" xfId="49545"/>
    <cellStyle name="Total 2 3 2 2 7 2 6" xfId="49546"/>
    <cellStyle name="Total 2 3 2 2 7 2 7" xfId="49547"/>
    <cellStyle name="Total 2 3 2 2 7 3" xfId="49548"/>
    <cellStyle name="Total 2 3 2 2 7 4" xfId="49549"/>
    <cellStyle name="Total 2 3 2 2 7 5" xfId="49550"/>
    <cellStyle name="Total 2 3 2 2 8" xfId="49551"/>
    <cellStyle name="Total 2 3 2 2 8 2" xfId="49552"/>
    <cellStyle name="Total 2 3 2 2 8 3" xfId="49553"/>
    <cellStyle name="Total 2 3 2 2 8 4" xfId="49554"/>
    <cellStyle name="Total 2 3 2 2 8 5" xfId="49555"/>
    <cellStyle name="Total 2 3 2 2 8 6" xfId="49556"/>
    <cellStyle name="Total 2 3 2 2 8 7" xfId="49557"/>
    <cellStyle name="Total 2 3 2 2 8 8" xfId="49558"/>
    <cellStyle name="Total 2 3 2 2 9" xfId="49559"/>
    <cellStyle name="Total 2 3 2 2 9 2" xfId="49560"/>
    <cellStyle name="Total 2 3 2 2 9 3" xfId="49561"/>
    <cellStyle name="Total 2 3 2 2 9 4" xfId="49562"/>
    <cellStyle name="Total 2 3 2 2 9 5" xfId="49563"/>
    <cellStyle name="Total 2 3 2 2 9 6" xfId="49564"/>
    <cellStyle name="Total 2 3 2 2 9 7" xfId="49565"/>
    <cellStyle name="Total 2 3 2 3" xfId="49566"/>
    <cellStyle name="Total 2 3 2 3 10" xfId="49567"/>
    <cellStyle name="Total 2 3 2 3 10 2" xfId="49568"/>
    <cellStyle name="Total 2 3 2 3 10 3" xfId="49569"/>
    <cellStyle name="Total 2 3 2 3 10 4" xfId="49570"/>
    <cellStyle name="Total 2 3 2 3 10 5" xfId="49571"/>
    <cellStyle name="Total 2 3 2 3 11" xfId="49572"/>
    <cellStyle name="Total 2 3 2 3 11 2" xfId="49573"/>
    <cellStyle name="Total 2 3 2 3 11 3" xfId="49574"/>
    <cellStyle name="Total 2 3 2 3 11 4" xfId="49575"/>
    <cellStyle name="Total 2 3 2 3 11 5" xfId="49576"/>
    <cellStyle name="Total 2 3 2 3 12" xfId="49577"/>
    <cellStyle name="Total 2 3 2 3 12 2" xfId="49578"/>
    <cellStyle name="Total 2 3 2 3 12 3" xfId="49579"/>
    <cellStyle name="Total 2 3 2 3 12 4" xfId="49580"/>
    <cellStyle name="Total 2 3 2 3 12 5" xfId="49581"/>
    <cellStyle name="Total 2 3 2 3 13" xfId="49582"/>
    <cellStyle name="Total 2 3 2 3 13 2" xfId="49583"/>
    <cellStyle name="Total 2 3 2 3 13 3" xfId="49584"/>
    <cellStyle name="Total 2 3 2 3 13 4" xfId="49585"/>
    <cellStyle name="Total 2 3 2 3 13 5" xfId="49586"/>
    <cellStyle name="Total 2 3 2 3 14" xfId="49587"/>
    <cellStyle name="Total 2 3 2 3 14 2" xfId="49588"/>
    <cellStyle name="Total 2 3 2 3 14 3" xfId="49589"/>
    <cellStyle name="Total 2 3 2 3 14 4" xfId="49590"/>
    <cellStyle name="Total 2 3 2 3 14 5" xfId="49591"/>
    <cellStyle name="Total 2 3 2 3 15" xfId="49592"/>
    <cellStyle name="Total 2 3 2 3 15 2" xfId="49593"/>
    <cellStyle name="Total 2 3 2 3 15 3" xfId="49594"/>
    <cellStyle name="Total 2 3 2 3 15 4" xfId="49595"/>
    <cellStyle name="Total 2 3 2 3 15 5" xfId="49596"/>
    <cellStyle name="Total 2 3 2 3 16" xfId="49597"/>
    <cellStyle name="Total 2 3 2 3 16 2" xfId="49598"/>
    <cellStyle name="Total 2 3 2 3 16 3" xfId="49599"/>
    <cellStyle name="Total 2 3 2 3 16 4" xfId="49600"/>
    <cellStyle name="Total 2 3 2 3 16 5" xfId="49601"/>
    <cellStyle name="Total 2 3 2 3 17" xfId="49602"/>
    <cellStyle name="Total 2 3 2 3 17 2" xfId="49603"/>
    <cellStyle name="Total 2 3 2 3 17 3" xfId="49604"/>
    <cellStyle name="Total 2 3 2 3 17 4" xfId="49605"/>
    <cellStyle name="Total 2 3 2 3 17 5" xfId="49606"/>
    <cellStyle name="Total 2 3 2 3 18" xfId="49607"/>
    <cellStyle name="Total 2 3 2 3 18 2" xfId="49608"/>
    <cellStyle name="Total 2 3 2 3 18 3" xfId="49609"/>
    <cellStyle name="Total 2 3 2 3 18 4" xfId="49610"/>
    <cellStyle name="Total 2 3 2 3 18 5" xfId="49611"/>
    <cellStyle name="Total 2 3 2 3 19" xfId="49612"/>
    <cellStyle name="Total 2 3 2 3 2" xfId="49613"/>
    <cellStyle name="Total 2 3 2 3 2 10" xfId="49614"/>
    <cellStyle name="Total 2 3 2 3 2 10 2" xfId="49615"/>
    <cellStyle name="Total 2 3 2 3 2 10 3" xfId="49616"/>
    <cellStyle name="Total 2 3 2 3 2 10 4" xfId="49617"/>
    <cellStyle name="Total 2 3 2 3 2 10 5" xfId="49618"/>
    <cellStyle name="Total 2 3 2 3 2 11" xfId="49619"/>
    <cellStyle name="Total 2 3 2 3 2 11 2" xfId="49620"/>
    <cellStyle name="Total 2 3 2 3 2 11 3" xfId="49621"/>
    <cellStyle name="Total 2 3 2 3 2 11 4" xfId="49622"/>
    <cellStyle name="Total 2 3 2 3 2 11 5" xfId="49623"/>
    <cellStyle name="Total 2 3 2 3 2 12" xfId="49624"/>
    <cellStyle name="Total 2 3 2 3 2 12 2" xfId="49625"/>
    <cellStyle name="Total 2 3 2 3 2 12 3" xfId="49626"/>
    <cellStyle name="Total 2 3 2 3 2 12 4" xfId="49627"/>
    <cellStyle name="Total 2 3 2 3 2 12 5" xfId="49628"/>
    <cellStyle name="Total 2 3 2 3 2 13" xfId="49629"/>
    <cellStyle name="Total 2 3 2 3 2 13 2" xfId="49630"/>
    <cellStyle name="Total 2 3 2 3 2 13 3" xfId="49631"/>
    <cellStyle name="Total 2 3 2 3 2 13 4" xfId="49632"/>
    <cellStyle name="Total 2 3 2 3 2 13 5" xfId="49633"/>
    <cellStyle name="Total 2 3 2 3 2 14" xfId="49634"/>
    <cellStyle name="Total 2 3 2 3 2 14 2" xfId="49635"/>
    <cellStyle name="Total 2 3 2 3 2 14 3" xfId="49636"/>
    <cellStyle name="Total 2 3 2 3 2 14 4" xfId="49637"/>
    <cellStyle name="Total 2 3 2 3 2 14 5" xfId="49638"/>
    <cellStyle name="Total 2 3 2 3 2 15" xfId="49639"/>
    <cellStyle name="Total 2 3 2 3 2 15 2" xfId="49640"/>
    <cellStyle name="Total 2 3 2 3 2 15 3" xfId="49641"/>
    <cellStyle name="Total 2 3 2 3 2 15 4" xfId="49642"/>
    <cellStyle name="Total 2 3 2 3 2 15 5" xfId="49643"/>
    <cellStyle name="Total 2 3 2 3 2 16" xfId="49644"/>
    <cellStyle name="Total 2 3 2 3 2 16 2" xfId="49645"/>
    <cellStyle name="Total 2 3 2 3 2 16 3" xfId="49646"/>
    <cellStyle name="Total 2 3 2 3 2 16 4" xfId="49647"/>
    <cellStyle name="Total 2 3 2 3 2 16 5" xfId="49648"/>
    <cellStyle name="Total 2 3 2 3 2 17" xfId="49649"/>
    <cellStyle name="Total 2 3 2 3 2 17 2" xfId="49650"/>
    <cellStyle name="Total 2 3 2 3 2 17 3" xfId="49651"/>
    <cellStyle name="Total 2 3 2 3 2 17 4" xfId="49652"/>
    <cellStyle name="Total 2 3 2 3 2 17 5" xfId="49653"/>
    <cellStyle name="Total 2 3 2 3 2 18" xfId="49654"/>
    <cellStyle name="Total 2 3 2 3 2 18 2" xfId="49655"/>
    <cellStyle name="Total 2 3 2 3 2 18 3" xfId="49656"/>
    <cellStyle name="Total 2 3 2 3 2 18 4" xfId="49657"/>
    <cellStyle name="Total 2 3 2 3 2 18 5" xfId="49658"/>
    <cellStyle name="Total 2 3 2 3 2 19" xfId="49659"/>
    <cellStyle name="Total 2 3 2 3 2 2" xfId="49660"/>
    <cellStyle name="Total 2 3 2 3 2 2 2" xfId="49661"/>
    <cellStyle name="Total 2 3 2 3 2 2 2 2" xfId="49662"/>
    <cellStyle name="Total 2 3 2 3 2 2 2 3" xfId="49663"/>
    <cellStyle name="Total 2 3 2 3 2 2 2 4" xfId="49664"/>
    <cellStyle name="Total 2 3 2 3 2 2 2 5" xfId="49665"/>
    <cellStyle name="Total 2 3 2 3 2 2 2 6" xfId="49666"/>
    <cellStyle name="Total 2 3 2 3 2 2 2 7" xfId="49667"/>
    <cellStyle name="Total 2 3 2 3 2 2 3" xfId="49668"/>
    <cellStyle name="Total 2 3 2 3 2 2 4" xfId="49669"/>
    <cellStyle name="Total 2 3 2 3 2 2 5" xfId="49670"/>
    <cellStyle name="Total 2 3 2 3 2 3" xfId="49671"/>
    <cellStyle name="Total 2 3 2 3 2 3 2" xfId="49672"/>
    <cellStyle name="Total 2 3 2 3 2 3 2 2" xfId="49673"/>
    <cellStyle name="Total 2 3 2 3 2 3 2 3" xfId="49674"/>
    <cellStyle name="Total 2 3 2 3 2 3 2 4" xfId="49675"/>
    <cellStyle name="Total 2 3 2 3 2 3 2 5" xfId="49676"/>
    <cellStyle name="Total 2 3 2 3 2 3 2 6" xfId="49677"/>
    <cellStyle name="Total 2 3 2 3 2 3 2 7" xfId="49678"/>
    <cellStyle name="Total 2 3 2 3 2 3 3" xfId="49679"/>
    <cellStyle name="Total 2 3 2 3 2 3 4" xfId="49680"/>
    <cellStyle name="Total 2 3 2 3 2 3 5" xfId="49681"/>
    <cellStyle name="Total 2 3 2 3 2 4" xfId="49682"/>
    <cellStyle name="Total 2 3 2 3 2 4 2" xfId="49683"/>
    <cellStyle name="Total 2 3 2 3 2 4 2 2" xfId="49684"/>
    <cellStyle name="Total 2 3 2 3 2 4 2 3" xfId="49685"/>
    <cellStyle name="Total 2 3 2 3 2 4 2 4" xfId="49686"/>
    <cellStyle name="Total 2 3 2 3 2 4 2 5" xfId="49687"/>
    <cellStyle name="Total 2 3 2 3 2 4 2 6" xfId="49688"/>
    <cellStyle name="Total 2 3 2 3 2 4 2 7" xfId="49689"/>
    <cellStyle name="Total 2 3 2 3 2 4 3" xfId="49690"/>
    <cellStyle name="Total 2 3 2 3 2 4 4" xfId="49691"/>
    <cellStyle name="Total 2 3 2 3 2 4 5" xfId="49692"/>
    <cellStyle name="Total 2 3 2 3 2 5" xfId="49693"/>
    <cellStyle name="Total 2 3 2 3 2 5 2" xfId="49694"/>
    <cellStyle name="Total 2 3 2 3 2 5 3" xfId="49695"/>
    <cellStyle name="Total 2 3 2 3 2 5 4" xfId="49696"/>
    <cellStyle name="Total 2 3 2 3 2 5 5" xfId="49697"/>
    <cellStyle name="Total 2 3 2 3 2 5 6" xfId="49698"/>
    <cellStyle name="Total 2 3 2 3 2 5 7" xfId="49699"/>
    <cellStyle name="Total 2 3 2 3 2 5 8" xfId="49700"/>
    <cellStyle name="Total 2 3 2 3 2 6" xfId="49701"/>
    <cellStyle name="Total 2 3 2 3 2 6 2" xfId="49702"/>
    <cellStyle name="Total 2 3 2 3 2 6 3" xfId="49703"/>
    <cellStyle name="Total 2 3 2 3 2 6 4" xfId="49704"/>
    <cellStyle name="Total 2 3 2 3 2 6 5" xfId="49705"/>
    <cellStyle name="Total 2 3 2 3 2 6 6" xfId="49706"/>
    <cellStyle name="Total 2 3 2 3 2 6 7" xfId="49707"/>
    <cellStyle name="Total 2 3 2 3 2 7" xfId="49708"/>
    <cellStyle name="Total 2 3 2 3 2 7 2" xfId="49709"/>
    <cellStyle name="Total 2 3 2 3 2 7 3" xfId="49710"/>
    <cellStyle name="Total 2 3 2 3 2 7 4" xfId="49711"/>
    <cellStyle name="Total 2 3 2 3 2 7 5" xfId="49712"/>
    <cellStyle name="Total 2 3 2 3 2 8" xfId="49713"/>
    <cellStyle name="Total 2 3 2 3 2 8 2" xfId="49714"/>
    <cellStyle name="Total 2 3 2 3 2 8 3" xfId="49715"/>
    <cellStyle name="Total 2 3 2 3 2 8 4" xfId="49716"/>
    <cellStyle name="Total 2 3 2 3 2 8 5" xfId="49717"/>
    <cellStyle name="Total 2 3 2 3 2 9" xfId="49718"/>
    <cellStyle name="Total 2 3 2 3 2 9 2" xfId="49719"/>
    <cellStyle name="Total 2 3 2 3 2 9 3" xfId="49720"/>
    <cellStyle name="Total 2 3 2 3 2 9 4" xfId="49721"/>
    <cellStyle name="Total 2 3 2 3 2 9 5" xfId="49722"/>
    <cellStyle name="Total 2 3 2 3 3" xfId="49723"/>
    <cellStyle name="Total 2 3 2 3 3 10" xfId="49724"/>
    <cellStyle name="Total 2 3 2 3 3 2" xfId="49725"/>
    <cellStyle name="Total 2 3 2 3 3 2 2" xfId="49726"/>
    <cellStyle name="Total 2 3 2 3 3 2 2 2" xfId="49727"/>
    <cellStyle name="Total 2 3 2 3 3 2 2 3" xfId="49728"/>
    <cellStyle name="Total 2 3 2 3 3 2 2 4" xfId="49729"/>
    <cellStyle name="Total 2 3 2 3 3 2 2 5" xfId="49730"/>
    <cellStyle name="Total 2 3 2 3 3 2 2 6" xfId="49731"/>
    <cellStyle name="Total 2 3 2 3 3 2 2 7" xfId="49732"/>
    <cellStyle name="Total 2 3 2 3 3 2 3" xfId="49733"/>
    <cellStyle name="Total 2 3 2 3 3 2 4" xfId="49734"/>
    <cellStyle name="Total 2 3 2 3 3 3" xfId="49735"/>
    <cellStyle name="Total 2 3 2 3 3 3 2" xfId="49736"/>
    <cellStyle name="Total 2 3 2 3 3 3 2 2" xfId="49737"/>
    <cellStyle name="Total 2 3 2 3 3 3 2 3" xfId="49738"/>
    <cellStyle name="Total 2 3 2 3 3 3 2 4" xfId="49739"/>
    <cellStyle name="Total 2 3 2 3 3 3 2 5" xfId="49740"/>
    <cellStyle name="Total 2 3 2 3 3 3 2 6" xfId="49741"/>
    <cellStyle name="Total 2 3 2 3 3 3 2 7" xfId="49742"/>
    <cellStyle name="Total 2 3 2 3 3 3 3" xfId="49743"/>
    <cellStyle name="Total 2 3 2 3 3 3 4" xfId="49744"/>
    <cellStyle name="Total 2 3 2 3 3 4" xfId="49745"/>
    <cellStyle name="Total 2 3 2 3 3 4 2" xfId="49746"/>
    <cellStyle name="Total 2 3 2 3 3 4 2 2" xfId="49747"/>
    <cellStyle name="Total 2 3 2 3 3 4 2 3" xfId="49748"/>
    <cellStyle name="Total 2 3 2 3 3 4 2 4" xfId="49749"/>
    <cellStyle name="Total 2 3 2 3 3 4 2 5" xfId="49750"/>
    <cellStyle name="Total 2 3 2 3 3 4 2 6" xfId="49751"/>
    <cellStyle name="Total 2 3 2 3 3 4 2 7" xfId="49752"/>
    <cellStyle name="Total 2 3 2 3 3 4 3" xfId="49753"/>
    <cellStyle name="Total 2 3 2 3 3 4 4" xfId="49754"/>
    <cellStyle name="Total 2 3 2 3 3 5" xfId="49755"/>
    <cellStyle name="Total 2 3 2 3 3 5 2" xfId="49756"/>
    <cellStyle name="Total 2 3 2 3 3 5 3" xfId="49757"/>
    <cellStyle name="Total 2 3 2 3 3 5 4" xfId="49758"/>
    <cellStyle name="Total 2 3 2 3 3 5 5" xfId="49759"/>
    <cellStyle name="Total 2 3 2 3 3 5 6" xfId="49760"/>
    <cellStyle name="Total 2 3 2 3 3 5 7" xfId="49761"/>
    <cellStyle name="Total 2 3 2 3 3 5 8" xfId="49762"/>
    <cellStyle name="Total 2 3 2 3 3 6" xfId="49763"/>
    <cellStyle name="Total 2 3 2 3 3 6 2" xfId="49764"/>
    <cellStyle name="Total 2 3 2 3 3 6 3" xfId="49765"/>
    <cellStyle name="Total 2 3 2 3 3 6 4" xfId="49766"/>
    <cellStyle name="Total 2 3 2 3 3 6 5" xfId="49767"/>
    <cellStyle name="Total 2 3 2 3 3 6 6" xfId="49768"/>
    <cellStyle name="Total 2 3 2 3 3 6 7" xfId="49769"/>
    <cellStyle name="Total 2 3 2 3 3 7" xfId="49770"/>
    <cellStyle name="Total 2 3 2 3 3 8" xfId="49771"/>
    <cellStyle name="Total 2 3 2 3 3 9" xfId="49772"/>
    <cellStyle name="Total 2 3 2 3 4" xfId="49773"/>
    <cellStyle name="Total 2 3 2 3 4 2" xfId="49774"/>
    <cellStyle name="Total 2 3 2 3 4 2 2" xfId="49775"/>
    <cellStyle name="Total 2 3 2 3 4 2 3" xfId="49776"/>
    <cellStyle name="Total 2 3 2 3 4 2 4" xfId="49777"/>
    <cellStyle name="Total 2 3 2 3 4 2 5" xfId="49778"/>
    <cellStyle name="Total 2 3 2 3 4 2 6" xfId="49779"/>
    <cellStyle name="Total 2 3 2 3 4 2 7" xfId="49780"/>
    <cellStyle name="Total 2 3 2 3 4 3" xfId="49781"/>
    <cellStyle name="Total 2 3 2 3 4 4" xfId="49782"/>
    <cellStyle name="Total 2 3 2 3 4 5" xfId="49783"/>
    <cellStyle name="Total 2 3 2 3 5" xfId="49784"/>
    <cellStyle name="Total 2 3 2 3 5 2" xfId="49785"/>
    <cellStyle name="Total 2 3 2 3 5 2 2" xfId="49786"/>
    <cellStyle name="Total 2 3 2 3 5 2 3" xfId="49787"/>
    <cellStyle name="Total 2 3 2 3 5 2 4" xfId="49788"/>
    <cellStyle name="Total 2 3 2 3 5 2 5" xfId="49789"/>
    <cellStyle name="Total 2 3 2 3 5 2 6" xfId="49790"/>
    <cellStyle name="Total 2 3 2 3 5 2 7" xfId="49791"/>
    <cellStyle name="Total 2 3 2 3 5 3" xfId="49792"/>
    <cellStyle name="Total 2 3 2 3 5 4" xfId="49793"/>
    <cellStyle name="Total 2 3 2 3 5 5" xfId="49794"/>
    <cellStyle name="Total 2 3 2 3 6" xfId="49795"/>
    <cellStyle name="Total 2 3 2 3 6 2" xfId="49796"/>
    <cellStyle name="Total 2 3 2 3 6 2 2" xfId="49797"/>
    <cellStyle name="Total 2 3 2 3 6 2 3" xfId="49798"/>
    <cellStyle name="Total 2 3 2 3 6 2 4" xfId="49799"/>
    <cellStyle name="Total 2 3 2 3 6 2 5" xfId="49800"/>
    <cellStyle name="Total 2 3 2 3 6 2 6" xfId="49801"/>
    <cellStyle name="Total 2 3 2 3 6 2 7" xfId="49802"/>
    <cellStyle name="Total 2 3 2 3 6 3" xfId="49803"/>
    <cellStyle name="Total 2 3 2 3 6 4" xfId="49804"/>
    <cellStyle name="Total 2 3 2 3 6 5" xfId="49805"/>
    <cellStyle name="Total 2 3 2 3 7" xfId="49806"/>
    <cellStyle name="Total 2 3 2 3 7 2" xfId="49807"/>
    <cellStyle name="Total 2 3 2 3 7 2 2" xfId="49808"/>
    <cellStyle name="Total 2 3 2 3 7 2 3" xfId="49809"/>
    <cellStyle name="Total 2 3 2 3 7 2 4" xfId="49810"/>
    <cellStyle name="Total 2 3 2 3 7 2 5" xfId="49811"/>
    <cellStyle name="Total 2 3 2 3 7 2 6" xfId="49812"/>
    <cellStyle name="Total 2 3 2 3 7 2 7" xfId="49813"/>
    <cellStyle name="Total 2 3 2 3 7 3" xfId="49814"/>
    <cellStyle name="Total 2 3 2 3 7 4" xfId="49815"/>
    <cellStyle name="Total 2 3 2 3 7 5" xfId="49816"/>
    <cellStyle name="Total 2 3 2 3 8" xfId="49817"/>
    <cellStyle name="Total 2 3 2 3 8 2" xfId="49818"/>
    <cellStyle name="Total 2 3 2 3 8 3" xfId="49819"/>
    <cellStyle name="Total 2 3 2 3 8 4" xfId="49820"/>
    <cellStyle name="Total 2 3 2 3 8 5" xfId="49821"/>
    <cellStyle name="Total 2 3 2 3 8 6" xfId="49822"/>
    <cellStyle name="Total 2 3 2 3 8 7" xfId="49823"/>
    <cellStyle name="Total 2 3 2 3 8 8" xfId="49824"/>
    <cellStyle name="Total 2 3 2 3 9" xfId="49825"/>
    <cellStyle name="Total 2 3 2 3 9 2" xfId="49826"/>
    <cellStyle name="Total 2 3 2 3 9 3" xfId="49827"/>
    <cellStyle name="Total 2 3 2 3 9 4" xfId="49828"/>
    <cellStyle name="Total 2 3 2 3 9 5" xfId="49829"/>
    <cellStyle name="Total 2 3 2 3 9 6" xfId="49830"/>
    <cellStyle name="Total 2 3 2 3 9 7" xfId="49831"/>
    <cellStyle name="Total 2 3 2 4" xfId="49832"/>
    <cellStyle name="Total 2 3 2 4 10" xfId="49833"/>
    <cellStyle name="Total 2 3 2 4 10 2" xfId="49834"/>
    <cellStyle name="Total 2 3 2 4 10 3" xfId="49835"/>
    <cellStyle name="Total 2 3 2 4 10 4" xfId="49836"/>
    <cellStyle name="Total 2 3 2 4 10 5" xfId="49837"/>
    <cellStyle name="Total 2 3 2 4 11" xfId="49838"/>
    <cellStyle name="Total 2 3 2 4 11 2" xfId="49839"/>
    <cellStyle name="Total 2 3 2 4 11 3" xfId="49840"/>
    <cellStyle name="Total 2 3 2 4 11 4" xfId="49841"/>
    <cellStyle name="Total 2 3 2 4 11 5" xfId="49842"/>
    <cellStyle name="Total 2 3 2 4 12" xfId="49843"/>
    <cellStyle name="Total 2 3 2 4 12 2" xfId="49844"/>
    <cellStyle name="Total 2 3 2 4 12 3" xfId="49845"/>
    <cellStyle name="Total 2 3 2 4 12 4" xfId="49846"/>
    <cellStyle name="Total 2 3 2 4 12 5" xfId="49847"/>
    <cellStyle name="Total 2 3 2 4 13" xfId="49848"/>
    <cellStyle name="Total 2 3 2 4 13 2" xfId="49849"/>
    <cellStyle name="Total 2 3 2 4 13 3" xfId="49850"/>
    <cellStyle name="Total 2 3 2 4 13 4" xfId="49851"/>
    <cellStyle name="Total 2 3 2 4 13 5" xfId="49852"/>
    <cellStyle name="Total 2 3 2 4 14" xfId="49853"/>
    <cellStyle name="Total 2 3 2 4 14 2" xfId="49854"/>
    <cellStyle name="Total 2 3 2 4 14 3" xfId="49855"/>
    <cellStyle name="Total 2 3 2 4 14 4" xfId="49856"/>
    <cellStyle name="Total 2 3 2 4 14 5" xfId="49857"/>
    <cellStyle name="Total 2 3 2 4 15" xfId="49858"/>
    <cellStyle name="Total 2 3 2 4 15 2" xfId="49859"/>
    <cellStyle name="Total 2 3 2 4 15 3" xfId="49860"/>
    <cellStyle name="Total 2 3 2 4 15 4" xfId="49861"/>
    <cellStyle name="Total 2 3 2 4 15 5" xfId="49862"/>
    <cellStyle name="Total 2 3 2 4 16" xfId="49863"/>
    <cellStyle name="Total 2 3 2 4 16 2" xfId="49864"/>
    <cellStyle name="Total 2 3 2 4 16 3" xfId="49865"/>
    <cellStyle name="Total 2 3 2 4 16 4" xfId="49866"/>
    <cellStyle name="Total 2 3 2 4 16 5" xfId="49867"/>
    <cellStyle name="Total 2 3 2 4 17" xfId="49868"/>
    <cellStyle name="Total 2 3 2 4 17 2" xfId="49869"/>
    <cellStyle name="Total 2 3 2 4 17 3" xfId="49870"/>
    <cellStyle name="Total 2 3 2 4 17 4" xfId="49871"/>
    <cellStyle name="Total 2 3 2 4 17 5" xfId="49872"/>
    <cellStyle name="Total 2 3 2 4 18" xfId="49873"/>
    <cellStyle name="Total 2 3 2 4 18 2" xfId="49874"/>
    <cellStyle name="Total 2 3 2 4 18 3" xfId="49875"/>
    <cellStyle name="Total 2 3 2 4 18 4" xfId="49876"/>
    <cellStyle name="Total 2 3 2 4 18 5" xfId="49877"/>
    <cellStyle name="Total 2 3 2 4 19" xfId="49878"/>
    <cellStyle name="Total 2 3 2 4 2" xfId="49879"/>
    <cellStyle name="Total 2 3 2 4 2 2" xfId="49880"/>
    <cellStyle name="Total 2 3 2 4 2 2 2" xfId="49881"/>
    <cellStyle name="Total 2 3 2 4 2 2 3" xfId="49882"/>
    <cellStyle name="Total 2 3 2 4 2 2 4" xfId="49883"/>
    <cellStyle name="Total 2 3 2 4 2 2 5" xfId="49884"/>
    <cellStyle name="Total 2 3 2 4 2 2 6" xfId="49885"/>
    <cellStyle name="Total 2 3 2 4 2 2 7" xfId="49886"/>
    <cellStyle name="Total 2 3 2 4 2 3" xfId="49887"/>
    <cellStyle name="Total 2 3 2 4 2 4" xfId="49888"/>
    <cellStyle name="Total 2 3 2 4 2 5" xfId="49889"/>
    <cellStyle name="Total 2 3 2 4 3" xfId="49890"/>
    <cellStyle name="Total 2 3 2 4 3 2" xfId="49891"/>
    <cellStyle name="Total 2 3 2 4 3 2 2" xfId="49892"/>
    <cellStyle name="Total 2 3 2 4 3 2 3" xfId="49893"/>
    <cellStyle name="Total 2 3 2 4 3 2 4" xfId="49894"/>
    <cellStyle name="Total 2 3 2 4 3 2 5" xfId="49895"/>
    <cellStyle name="Total 2 3 2 4 3 2 6" xfId="49896"/>
    <cellStyle name="Total 2 3 2 4 3 2 7" xfId="49897"/>
    <cellStyle name="Total 2 3 2 4 3 3" xfId="49898"/>
    <cellStyle name="Total 2 3 2 4 3 4" xfId="49899"/>
    <cellStyle name="Total 2 3 2 4 3 5" xfId="49900"/>
    <cellStyle name="Total 2 3 2 4 4" xfId="49901"/>
    <cellStyle name="Total 2 3 2 4 4 2" xfId="49902"/>
    <cellStyle name="Total 2 3 2 4 4 2 2" xfId="49903"/>
    <cellStyle name="Total 2 3 2 4 4 2 3" xfId="49904"/>
    <cellStyle name="Total 2 3 2 4 4 2 4" xfId="49905"/>
    <cellStyle name="Total 2 3 2 4 4 2 5" xfId="49906"/>
    <cellStyle name="Total 2 3 2 4 4 2 6" xfId="49907"/>
    <cellStyle name="Total 2 3 2 4 4 2 7" xfId="49908"/>
    <cellStyle name="Total 2 3 2 4 4 3" xfId="49909"/>
    <cellStyle name="Total 2 3 2 4 4 4" xfId="49910"/>
    <cellStyle name="Total 2 3 2 4 4 5" xfId="49911"/>
    <cellStyle name="Total 2 3 2 4 5" xfId="49912"/>
    <cellStyle name="Total 2 3 2 4 5 2" xfId="49913"/>
    <cellStyle name="Total 2 3 2 4 5 3" xfId="49914"/>
    <cellStyle name="Total 2 3 2 4 5 4" xfId="49915"/>
    <cellStyle name="Total 2 3 2 4 5 5" xfId="49916"/>
    <cellStyle name="Total 2 3 2 4 5 6" xfId="49917"/>
    <cellStyle name="Total 2 3 2 4 5 7" xfId="49918"/>
    <cellStyle name="Total 2 3 2 4 5 8" xfId="49919"/>
    <cellStyle name="Total 2 3 2 4 6" xfId="49920"/>
    <cellStyle name="Total 2 3 2 4 6 2" xfId="49921"/>
    <cellStyle name="Total 2 3 2 4 6 3" xfId="49922"/>
    <cellStyle name="Total 2 3 2 4 6 4" xfId="49923"/>
    <cellStyle name="Total 2 3 2 4 6 5" xfId="49924"/>
    <cellStyle name="Total 2 3 2 4 6 6" xfId="49925"/>
    <cellStyle name="Total 2 3 2 4 6 7" xfId="49926"/>
    <cellStyle name="Total 2 3 2 4 7" xfId="49927"/>
    <cellStyle name="Total 2 3 2 4 7 2" xfId="49928"/>
    <cellStyle name="Total 2 3 2 4 7 3" xfId="49929"/>
    <cellStyle name="Total 2 3 2 4 7 4" xfId="49930"/>
    <cellStyle name="Total 2 3 2 4 7 5" xfId="49931"/>
    <cellStyle name="Total 2 3 2 4 8" xfId="49932"/>
    <cellStyle name="Total 2 3 2 4 8 2" xfId="49933"/>
    <cellStyle name="Total 2 3 2 4 8 3" xfId="49934"/>
    <cellStyle name="Total 2 3 2 4 8 4" xfId="49935"/>
    <cellStyle name="Total 2 3 2 4 8 5" xfId="49936"/>
    <cellStyle name="Total 2 3 2 4 9" xfId="49937"/>
    <cellStyle name="Total 2 3 2 4 9 2" xfId="49938"/>
    <cellStyle name="Total 2 3 2 4 9 3" xfId="49939"/>
    <cellStyle name="Total 2 3 2 4 9 4" xfId="49940"/>
    <cellStyle name="Total 2 3 2 4 9 5" xfId="49941"/>
    <cellStyle name="Total 2 3 2 5" xfId="49942"/>
    <cellStyle name="Total 2 3 2 5 10" xfId="49943"/>
    <cellStyle name="Total 2 3 2 5 2" xfId="49944"/>
    <cellStyle name="Total 2 3 2 5 2 2" xfId="49945"/>
    <cellStyle name="Total 2 3 2 5 2 2 2" xfId="49946"/>
    <cellStyle name="Total 2 3 2 5 2 2 3" xfId="49947"/>
    <cellStyle name="Total 2 3 2 5 2 2 4" xfId="49948"/>
    <cellStyle name="Total 2 3 2 5 2 2 5" xfId="49949"/>
    <cellStyle name="Total 2 3 2 5 2 2 6" xfId="49950"/>
    <cellStyle name="Total 2 3 2 5 2 2 7" xfId="49951"/>
    <cellStyle name="Total 2 3 2 5 2 3" xfId="49952"/>
    <cellStyle name="Total 2 3 2 5 2 4" xfId="49953"/>
    <cellStyle name="Total 2 3 2 5 3" xfId="49954"/>
    <cellStyle name="Total 2 3 2 5 3 2" xfId="49955"/>
    <cellStyle name="Total 2 3 2 5 3 2 2" xfId="49956"/>
    <cellStyle name="Total 2 3 2 5 3 2 3" xfId="49957"/>
    <cellStyle name="Total 2 3 2 5 3 2 4" xfId="49958"/>
    <cellStyle name="Total 2 3 2 5 3 2 5" xfId="49959"/>
    <cellStyle name="Total 2 3 2 5 3 2 6" xfId="49960"/>
    <cellStyle name="Total 2 3 2 5 3 2 7" xfId="49961"/>
    <cellStyle name="Total 2 3 2 5 3 3" xfId="49962"/>
    <cellStyle name="Total 2 3 2 5 3 4" xfId="49963"/>
    <cellStyle name="Total 2 3 2 5 4" xfId="49964"/>
    <cellStyle name="Total 2 3 2 5 4 2" xfId="49965"/>
    <cellStyle name="Total 2 3 2 5 4 2 2" xfId="49966"/>
    <cellStyle name="Total 2 3 2 5 4 2 3" xfId="49967"/>
    <cellStyle name="Total 2 3 2 5 4 2 4" xfId="49968"/>
    <cellStyle name="Total 2 3 2 5 4 2 5" xfId="49969"/>
    <cellStyle name="Total 2 3 2 5 4 2 6" xfId="49970"/>
    <cellStyle name="Total 2 3 2 5 4 2 7" xfId="49971"/>
    <cellStyle name="Total 2 3 2 5 4 3" xfId="49972"/>
    <cellStyle name="Total 2 3 2 5 4 4" xfId="49973"/>
    <cellStyle name="Total 2 3 2 5 5" xfId="49974"/>
    <cellStyle name="Total 2 3 2 5 5 2" xfId="49975"/>
    <cellStyle name="Total 2 3 2 5 5 3" xfId="49976"/>
    <cellStyle name="Total 2 3 2 5 5 4" xfId="49977"/>
    <cellStyle name="Total 2 3 2 5 5 5" xfId="49978"/>
    <cellStyle name="Total 2 3 2 5 5 6" xfId="49979"/>
    <cellStyle name="Total 2 3 2 5 5 7" xfId="49980"/>
    <cellStyle name="Total 2 3 2 5 5 8" xfId="49981"/>
    <cellStyle name="Total 2 3 2 5 6" xfId="49982"/>
    <cellStyle name="Total 2 3 2 5 6 2" xfId="49983"/>
    <cellStyle name="Total 2 3 2 5 6 3" xfId="49984"/>
    <cellStyle name="Total 2 3 2 5 6 4" xfId="49985"/>
    <cellStyle name="Total 2 3 2 5 6 5" xfId="49986"/>
    <cellStyle name="Total 2 3 2 5 6 6" xfId="49987"/>
    <cellStyle name="Total 2 3 2 5 6 7" xfId="49988"/>
    <cellStyle name="Total 2 3 2 5 7" xfId="49989"/>
    <cellStyle name="Total 2 3 2 5 8" xfId="49990"/>
    <cellStyle name="Total 2 3 2 5 9" xfId="49991"/>
    <cellStyle name="Total 2 3 2 6" xfId="49992"/>
    <cellStyle name="Total 2 3 2 6 2" xfId="49993"/>
    <cellStyle name="Total 2 3 2 6 2 2" xfId="49994"/>
    <cellStyle name="Total 2 3 2 6 2 3" xfId="49995"/>
    <cellStyle name="Total 2 3 2 6 2 4" xfId="49996"/>
    <cellStyle name="Total 2 3 2 6 2 5" xfId="49997"/>
    <cellStyle name="Total 2 3 2 6 2 6" xfId="49998"/>
    <cellStyle name="Total 2 3 2 6 2 7" xfId="49999"/>
    <cellStyle name="Total 2 3 2 6 3" xfId="50000"/>
    <cellStyle name="Total 2 3 2 6 4" xfId="50001"/>
    <cellStyle name="Total 2 3 2 6 5" xfId="50002"/>
    <cellStyle name="Total 2 3 2 7" xfId="50003"/>
    <cellStyle name="Total 2 3 2 7 2" xfId="50004"/>
    <cellStyle name="Total 2 3 2 7 2 2" xfId="50005"/>
    <cellStyle name="Total 2 3 2 7 2 3" xfId="50006"/>
    <cellStyle name="Total 2 3 2 7 2 4" xfId="50007"/>
    <cellStyle name="Total 2 3 2 7 2 5" xfId="50008"/>
    <cellStyle name="Total 2 3 2 7 2 6" xfId="50009"/>
    <cellStyle name="Total 2 3 2 7 2 7" xfId="50010"/>
    <cellStyle name="Total 2 3 2 7 3" xfId="50011"/>
    <cellStyle name="Total 2 3 2 7 4" xfId="50012"/>
    <cellStyle name="Total 2 3 2 7 5" xfId="50013"/>
    <cellStyle name="Total 2 3 2 8" xfId="50014"/>
    <cellStyle name="Total 2 3 2 8 2" xfId="50015"/>
    <cellStyle name="Total 2 3 2 8 2 2" xfId="50016"/>
    <cellStyle name="Total 2 3 2 8 2 3" xfId="50017"/>
    <cellStyle name="Total 2 3 2 8 2 4" xfId="50018"/>
    <cellStyle name="Total 2 3 2 8 2 5" xfId="50019"/>
    <cellStyle name="Total 2 3 2 8 2 6" xfId="50020"/>
    <cellStyle name="Total 2 3 2 8 2 7" xfId="50021"/>
    <cellStyle name="Total 2 3 2 8 3" xfId="50022"/>
    <cellStyle name="Total 2 3 2 8 4" xfId="50023"/>
    <cellStyle name="Total 2 3 2 8 5" xfId="50024"/>
    <cellStyle name="Total 2 3 2 9" xfId="50025"/>
    <cellStyle name="Total 2 3 2 9 2" xfId="50026"/>
    <cellStyle name="Total 2 3 2 9 2 2" xfId="50027"/>
    <cellStyle name="Total 2 3 2 9 2 3" xfId="50028"/>
    <cellStyle name="Total 2 3 2 9 2 4" xfId="50029"/>
    <cellStyle name="Total 2 3 2 9 2 5" xfId="50030"/>
    <cellStyle name="Total 2 3 2 9 2 6" xfId="50031"/>
    <cellStyle name="Total 2 3 2 9 2 7" xfId="50032"/>
    <cellStyle name="Total 2 3 2 9 3" xfId="50033"/>
    <cellStyle name="Total 2 3 2 9 4" xfId="50034"/>
    <cellStyle name="Total 2 3 2 9 5" xfId="50035"/>
    <cellStyle name="Total 2 3 20" xfId="50036"/>
    <cellStyle name="Total 2 3 3" xfId="50037"/>
    <cellStyle name="Total 2 3 3 10" xfId="50038"/>
    <cellStyle name="Total 2 3 3 10 2" xfId="50039"/>
    <cellStyle name="Total 2 3 3 10 3" xfId="50040"/>
    <cellStyle name="Total 2 3 3 10 4" xfId="50041"/>
    <cellStyle name="Total 2 3 3 10 5" xfId="50042"/>
    <cellStyle name="Total 2 3 3 10 6" xfId="50043"/>
    <cellStyle name="Total 2 3 3 10 7" xfId="50044"/>
    <cellStyle name="Total 2 3 3 10 8" xfId="50045"/>
    <cellStyle name="Total 2 3 3 11" xfId="50046"/>
    <cellStyle name="Total 2 3 3 11 2" xfId="50047"/>
    <cellStyle name="Total 2 3 3 11 3" xfId="50048"/>
    <cellStyle name="Total 2 3 3 11 4" xfId="50049"/>
    <cellStyle name="Total 2 3 3 11 5" xfId="50050"/>
    <cellStyle name="Total 2 3 3 11 6" xfId="50051"/>
    <cellStyle name="Total 2 3 3 11 7" xfId="50052"/>
    <cellStyle name="Total 2 3 3 12" xfId="50053"/>
    <cellStyle name="Total 2 3 3 12 2" xfId="50054"/>
    <cellStyle name="Total 2 3 3 12 3" xfId="50055"/>
    <cellStyle name="Total 2 3 3 12 4" xfId="50056"/>
    <cellStyle name="Total 2 3 3 12 5" xfId="50057"/>
    <cellStyle name="Total 2 3 3 13" xfId="50058"/>
    <cellStyle name="Total 2 3 3 13 2" xfId="50059"/>
    <cellStyle name="Total 2 3 3 13 3" xfId="50060"/>
    <cellStyle name="Total 2 3 3 13 4" xfId="50061"/>
    <cellStyle name="Total 2 3 3 13 5" xfId="50062"/>
    <cellStyle name="Total 2 3 3 14" xfId="50063"/>
    <cellStyle name="Total 2 3 3 14 2" xfId="50064"/>
    <cellStyle name="Total 2 3 3 14 3" xfId="50065"/>
    <cellStyle name="Total 2 3 3 14 4" xfId="50066"/>
    <cellStyle name="Total 2 3 3 14 5" xfId="50067"/>
    <cellStyle name="Total 2 3 3 15" xfId="50068"/>
    <cellStyle name="Total 2 3 3 15 2" xfId="50069"/>
    <cellStyle name="Total 2 3 3 15 3" xfId="50070"/>
    <cellStyle name="Total 2 3 3 15 4" xfId="50071"/>
    <cellStyle name="Total 2 3 3 15 5" xfId="50072"/>
    <cellStyle name="Total 2 3 3 16" xfId="50073"/>
    <cellStyle name="Total 2 3 3 16 2" xfId="50074"/>
    <cellStyle name="Total 2 3 3 16 3" xfId="50075"/>
    <cellStyle name="Total 2 3 3 16 4" xfId="50076"/>
    <cellStyle name="Total 2 3 3 16 5" xfId="50077"/>
    <cellStyle name="Total 2 3 3 17" xfId="50078"/>
    <cellStyle name="Total 2 3 3 17 2" xfId="50079"/>
    <cellStyle name="Total 2 3 3 17 3" xfId="50080"/>
    <cellStyle name="Total 2 3 3 17 4" xfId="50081"/>
    <cellStyle name="Total 2 3 3 17 5" xfId="50082"/>
    <cellStyle name="Total 2 3 3 18" xfId="50083"/>
    <cellStyle name="Total 2 3 3 2" xfId="50084"/>
    <cellStyle name="Total 2 3 3 2 10" xfId="50085"/>
    <cellStyle name="Total 2 3 3 2 10 2" xfId="50086"/>
    <cellStyle name="Total 2 3 3 2 10 3" xfId="50087"/>
    <cellStyle name="Total 2 3 3 2 10 4" xfId="50088"/>
    <cellStyle name="Total 2 3 3 2 10 5" xfId="50089"/>
    <cellStyle name="Total 2 3 3 2 11" xfId="50090"/>
    <cellStyle name="Total 2 3 3 2 11 2" xfId="50091"/>
    <cellStyle name="Total 2 3 3 2 11 3" xfId="50092"/>
    <cellStyle name="Total 2 3 3 2 11 4" xfId="50093"/>
    <cellStyle name="Total 2 3 3 2 11 5" xfId="50094"/>
    <cellStyle name="Total 2 3 3 2 12" xfId="50095"/>
    <cellStyle name="Total 2 3 3 2 12 2" xfId="50096"/>
    <cellStyle name="Total 2 3 3 2 12 3" xfId="50097"/>
    <cellStyle name="Total 2 3 3 2 12 4" xfId="50098"/>
    <cellStyle name="Total 2 3 3 2 12 5" xfId="50099"/>
    <cellStyle name="Total 2 3 3 2 13" xfId="50100"/>
    <cellStyle name="Total 2 3 3 2 13 2" xfId="50101"/>
    <cellStyle name="Total 2 3 3 2 13 3" xfId="50102"/>
    <cellStyle name="Total 2 3 3 2 13 4" xfId="50103"/>
    <cellStyle name="Total 2 3 3 2 13 5" xfId="50104"/>
    <cellStyle name="Total 2 3 3 2 14" xfId="50105"/>
    <cellStyle name="Total 2 3 3 2 14 2" xfId="50106"/>
    <cellStyle name="Total 2 3 3 2 14 3" xfId="50107"/>
    <cellStyle name="Total 2 3 3 2 14 4" xfId="50108"/>
    <cellStyle name="Total 2 3 3 2 14 5" xfId="50109"/>
    <cellStyle name="Total 2 3 3 2 15" xfId="50110"/>
    <cellStyle name="Total 2 3 3 2 15 2" xfId="50111"/>
    <cellStyle name="Total 2 3 3 2 15 3" xfId="50112"/>
    <cellStyle name="Total 2 3 3 2 15 4" xfId="50113"/>
    <cellStyle name="Total 2 3 3 2 15 5" xfId="50114"/>
    <cellStyle name="Total 2 3 3 2 16" xfId="50115"/>
    <cellStyle name="Total 2 3 3 2 16 2" xfId="50116"/>
    <cellStyle name="Total 2 3 3 2 16 3" xfId="50117"/>
    <cellStyle name="Total 2 3 3 2 16 4" xfId="50118"/>
    <cellStyle name="Total 2 3 3 2 16 5" xfId="50119"/>
    <cellStyle name="Total 2 3 3 2 17" xfId="50120"/>
    <cellStyle name="Total 2 3 3 2 17 2" xfId="50121"/>
    <cellStyle name="Total 2 3 3 2 17 3" xfId="50122"/>
    <cellStyle name="Total 2 3 3 2 17 4" xfId="50123"/>
    <cellStyle name="Total 2 3 3 2 17 5" xfId="50124"/>
    <cellStyle name="Total 2 3 3 2 18" xfId="50125"/>
    <cellStyle name="Total 2 3 3 2 18 2" xfId="50126"/>
    <cellStyle name="Total 2 3 3 2 18 3" xfId="50127"/>
    <cellStyle name="Total 2 3 3 2 18 4" xfId="50128"/>
    <cellStyle name="Total 2 3 3 2 18 5" xfId="50129"/>
    <cellStyle name="Total 2 3 3 2 19" xfId="50130"/>
    <cellStyle name="Total 2 3 3 2 2" xfId="50131"/>
    <cellStyle name="Total 2 3 3 2 2 10" xfId="50132"/>
    <cellStyle name="Total 2 3 3 2 2 10 2" xfId="50133"/>
    <cellStyle name="Total 2 3 3 2 2 10 3" xfId="50134"/>
    <cellStyle name="Total 2 3 3 2 2 10 4" xfId="50135"/>
    <cellStyle name="Total 2 3 3 2 2 10 5" xfId="50136"/>
    <cellStyle name="Total 2 3 3 2 2 11" xfId="50137"/>
    <cellStyle name="Total 2 3 3 2 2 11 2" xfId="50138"/>
    <cellStyle name="Total 2 3 3 2 2 11 3" xfId="50139"/>
    <cellStyle name="Total 2 3 3 2 2 11 4" xfId="50140"/>
    <cellStyle name="Total 2 3 3 2 2 11 5" xfId="50141"/>
    <cellStyle name="Total 2 3 3 2 2 12" xfId="50142"/>
    <cellStyle name="Total 2 3 3 2 2 12 2" xfId="50143"/>
    <cellStyle name="Total 2 3 3 2 2 12 3" xfId="50144"/>
    <cellStyle name="Total 2 3 3 2 2 12 4" xfId="50145"/>
    <cellStyle name="Total 2 3 3 2 2 12 5" xfId="50146"/>
    <cellStyle name="Total 2 3 3 2 2 13" xfId="50147"/>
    <cellStyle name="Total 2 3 3 2 2 13 2" xfId="50148"/>
    <cellStyle name="Total 2 3 3 2 2 13 3" xfId="50149"/>
    <cellStyle name="Total 2 3 3 2 2 13 4" xfId="50150"/>
    <cellStyle name="Total 2 3 3 2 2 13 5" xfId="50151"/>
    <cellStyle name="Total 2 3 3 2 2 14" xfId="50152"/>
    <cellStyle name="Total 2 3 3 2 2 14 2" xfId="50153"/>
    <cellStyle name="Total 2 3 3 2 2 14 3" xfId="50154"/>
    <cellStyle name="Total 2 3 3 2 2 14 4" xfId="50155"/>
    <cellStyle name="Total 2 3 3 2 2 14 5" xfId="50156"/>
    <cellStyle name="Total 2 3 3 2 2 15" xfId="50157"/>
    <cellStyle name="Total 2 3 3 2 2 15 2" xfId="50158"/>
    <cellStyle name="Total 2 3 3 2 2 15 3" xfId="50159"/>
    <cellStyle name="Total 2 3 3 2 2 15 4" xfId="50160"/>
    <cellStyle name="Total 2 3 3 2 2 15 5" xfId="50161"/>
    <cellStyle name="Total 2 3 3 2 2 16" xfId="50162"/>
    <cellStyle name="Total 2 3 3 2 2 16 2" xfId="50163"/>
    <cellStyle name="Total 2 3 3 2 2 16 3" xfId="50164"/>
    <cellStyle name="Total 2 3 3 2 2 16 4" xfId="50165"/>
    <cellStyle name="Total 2 3 3 2 2 16 5" xfId="50166"/>
    <cellStyle name="Total 2 3 3 2 2 17" xfId="50167"/>
    <cellStyle name="Total 2 3 3 2 2 17 2" xfId="50168"/>
    <cellStyle name="Total 2 3 3 2 2 17 3" xfId="50169"/>
    <cellStyle name="Total 2 3 3 2 2 17 4" xfId="50170"/>
    <cellStyle name="Total 2 3 3 2 2 17 5" xfId="50171"/>
    <cellStyle name="Total 2 3 3 2 2 18" xfId="50172"/>
    <cellStyle name="Total 2 3 3 2 2 18 2" xfId="50173"/>
    <cellStyle name="Total 2 3 3 2 2 18 3" xfId="50174"/>
    <cellStyle name="Total 2 3 3 2 2 18 4" xfId="50175"/>
    <cellStyle name="Total 2 3 3 2 2 18 5" xfId="50176"/>
    <cellStyle name="Total 2 3 3 2 2 19" xfId="50177"/>
    <cellStyle name="Total 2 3 3 2 2 2" xfId="50178"/>
    <cellStyle name="Total 2 3 3 2 2 2 2" xfId="50179"/>
    <cellStyle name="Total 2 3 3 2 2 2 2 2" xfId="50180"/>
    <cellStyle name="Total 2 3 3 2 2 2 2 3" xfId="50181"/>
    <cellStyle name="Total 2 3 3 2 2 2 2 4" xfId="50182"/>
    <cellStyle name="Total 2 3 3 2 2 2 2 5" xfId="50183"/>
    <cellStyle name="Total 2 3 3 2 2 2 2 6" xfId="50184"/>
    <cellStyle name="Total 2 3 3 2 2 2 2 7" xfId="50185"/>
    <cellStyle name="Total 2 3 3 2 2 2 3" xfId="50186"/>
    <cellStyle name="Total 2 3 3 2 2 2 4" xfId="50187"/>
    <cellStyle name="Total 2 3 3 2 2 2 5" xfId="50188"/>
    <cellStyle name="Total 2 3 3 2 2 3" xfId="50189"/>
    <cellStyle name="Total 2 3 3 2 2 3 2" xfId="50190"/>
    <cellStyle name="Total 2 3 3 2 2 3 2 2" xfId="50191"/>
    <cellStyle name="Total 2 3 3 2 2 3 2 3" xfId="50192"/>
    <cellStyle name="Total 2 3 3 2 2 3 2 4" xfId="50193"/>
    <cellStyle name="Total 2 3 3 2 2 3 2 5" xfId="50194"/>
    <cellStyle name="Total 2 3 3 2 2 3 2 6" xfId="50195"/>
    <cellStyle name="Total 2 3 3 2 2 3 2 7" xfId="50196"/>
    <cellStyle name="Total 2 3 3 2 2 3 3" xfId="50197"/>
    <cellStyle name="Total 2 3 3 2 2 3 4" xfId="50198"/>
    <cellStyle name="Total 2 3 3 2 2 3 5" xfId="50199"/>
    <cellStyle name="Total 2 3 3 2 2 4" xfId="50200"/>
    <cellStyle name="Total 2 3 3 2 2 4 2" xfId="50201"/>
    <cellStyle name="Total 2 3 3 2 2 4 2 2" xfId="50202"/>
    <cellStyle name="Total 2 3 3 2 2 4 2 3" xfId="50203"/>
    <cellStyle name="Total 2 3 3 2 2 4 2 4" xfId="50204"/>
    <cellStyle name="Total 2 3 3 2 2 4 2 5" xfId="50205"/>
    <cellStyle name="Total 2 3 3 2 2 4 2 6" xfId="50206"/>
    <cellStyle name="Total 2 3 3 2 2 4 2 7" xfId="50207"/>
    <cellStyle name="Total 2 3 3 2 2 4 3" xfId="50208"/>
    <cellStyle name="Total 2 3 3 2 2 4 4" xfId="50209"/>
    <cellStyle name="Total 2 3 3 2 2 4 5" xfId="50210"/>
    <cellStyle name="Total 2 3 3 2 2 5" xfId="50211"/>
    <cellStyle name="Total 2 3 3 2 2 5 2" xfId="50212"/>
    <cellStyle name="Total 2 3 3 2 2 5 3" xfId="50213"/>
    <cellStyle name="Total 2 3 3 2 2 5 4" xfId="50214"/>
    <cellStyle name="Total 2 3 3 2 2 5 5" xfId="50215"/>
    <cellStyle name="Total 2 3 3 2 2 5 6" xfId="50216"/>
    <cellStyle name="Total 2 3 3 2 2 5 7" xfId="50217"/>
    <cellStyle name="Total 2 3 3 2 2 5 8" xfId="50218"/>
    <cellStyle name="Total 2 3 3 2 2 6" xfId="50219"/>
    <cellStyle name="Total 2 3 3 2 2 6 2" xfId="50220"/>
    <cellStyle name="Total 2 3 3 2 2 6 3" xfId="50221"/>
    <cellStyle name="Total 2 3 3 2 2 6 4" xfId="50222"/>
    <cellStyle name="Total 2 3 3 2 2 6 5" xfId="50223"/>
    <cellStyle name="Total 2 3 3 2 2 6 6" xfId="50224"/>
    <cellStyle name="Total 2 3 3 2 2 6 7" xfId="50225"/>
    <cellStyle name="Total 2 3 3 2 2 7" xfId="50226"/>
    <cellStyle name="Total 2 3 3 2 2 7 2" xfId="50227"/>
    <cellStyle name="Total 2 3 3 2 2 7 3" xfId="50228"/>
    <cellStyle name="Total 2 3 3 2 2 7 4" xfId="50229"/>
    <cellStyle name="Total 2 3 3 2 2 7 5" xfId="50230"/>
    <cellStyle name="Total 2 3 3 2 2 8" xfId="50231"/>
    <cellStyle name="Total 2 3 3 2 2 8 2" xfId="50232"/>
    <cellStyle name="Total 2 3 3 2 2 8 3" xfId="50233"/>
    <cellStyle name="Total 2 3 3 2 2 8 4" xfId="50234"/>
    <cellStyle name="Total 2 3 3 2 2 8 5" xfId="50235"/>
    <cellStyle name="Total 2 3 3 2 2 9" xfId="50236"/>
    <cellStyle name="Total 2 3 3 2 2 9 2" xfId="50237"/>
    <cellStyle name="Total 2 3 3 2 2 9 3" xfId="50238"/>
    <cellStyle name="Total 2 3 3 2 2 9 4" xfId="50239"/>
    <cellStyle name="Total 2 3 3 2 2 9 5" xfId="50240"/>
    <cellStyle name="Total 2 3 3 2 3" xfId="50241"/>
    <cellStyle name="Total 2 3 3 2 3 10" xfId="50242"/>
    <cellStyle name="Total 2 3 3 2 3 2" xfId="50243"/>
    <cellStyle name="Total 2 3 3 2 3 2 2" xfId="50244"/>
    <cellStyle name="Total 2 3 3 2 3 2 2 2" xfId="50245"/>
    <cellStyle name="Total 2 3 3 2 3 2 2 3" xfId="50246"/>
    <cellStyle name="Total 2 3 3 2 3 2 2 4" xfId="50247"/>
    <cellStyle name="Total 2 3 3 2 3 2 2 5" xfId="50248"/>
    <cellStyle name="Total 2 3 3 2 3 2 2 6" xfId="50249"/>
    <cellStyle name="Total 2 3 3 2 3 2 2 7" xfId="50250"/>
    <cellStyle name="Total 2 3 3 2 3 2 3" xfId="50251"/>
    <cellStyle name="Total 2 3 3 2 3 2 4" xfId="50252"/>
    <cellStyle name="Total 2 3 3 2 3 3" xfId="50253"/>
    <cellStyle name="Total 2 3 3 2 3 3 2" xfId="50254"/>
    <cellStyle name="Total 2 3 3 2 3 3 2 2" xfId="50255"/>
    <cellStyle name="Total 2 3 3 2 3 3 2 3" xfId="50256"/>
    <cellStyle name="Total 2 3 3 2 3 3 2 4" xfId="50257"/>
    <cellStyle name="Total 2 3 3 2 3 3 2 5" xfId="50258"/>
    <cellStyle name="Total 2 3 3 2 3 3 2 6" xfId="50259"/>
    <cellStyle name="Total 2 3 3 2 3 3 2 7" xfId="50260"/>
    <cellStyle name="Total 2 3 3 2 3 3 3" xfId="50261"/>
    <cellStyle name="Total 2 3 3 2 3 3 4" xfId="50262"/>
    <cellStyle name="Total 2 3 3 2 3 4" xfId="50263"/>
    <cellStyle name="Total 2 3 3 2 3 4 2" xfId="50264"/>
    <cellStyle name="Total 2 3 3 2 3 4 2 2" xfId="50265"/>
    <cellStyle name="Total 2 3 3 2 3 4 2 3" xfId="50266"/>
    <cellStyle name="Total 2 3 3 2 3 4 2 4" xfId="50267"/>
    <cellStyle name="Total 2 3 3 2 3 4 2 5" xfId="50268"/>
    <cellStyle name="Total 2 3 3 2 3 4 2 6" xfId="50269"/>
    <cellStyle name="Total 2 3 3 2 3 4 2 7" xfId="50270"/>
    <cellStyle name="Total 2 3 3 2 3 4 3" xfId="50271"/>
    <cellStyle name="Total 2 3 3 2 3 4 4" xfId="50272"/>
    <cellStyle name="Total 2 3 3 2 3 5" xfId="50273"/>
    <cellStyle name="Total 2 3 3 2 3 5 2" xfId="50274"/>
    <cellStyle name="Total 2 3 3 2 3 5 3" xfId="50275"/>
    <cellStyle name="Total 2 3 3 2 3 5 4" xfId="50276"/>
    <cellStyle name="Total 2 3 3 2 3 5 5" xfId="50277"/>
    <cellStyle name="Total 2 3 3 2 3 5 6" xfId="50278"/>
    <cellStyle name="Total 2 3 3 2 3 5 7" xfId="50279"/>
    <cellStyle name="Total 2 3 3 2 3 5 8" xfId="50280"/>
    <cellStyle name="Total 2 3 3 2 3 6" xfId="50281"/>
    <cellStyle name="Total 2 3 3 2 3 6 2" xfId="50282"/>
    <cellStyle name="Total 2 3 3 2 3 6 3" xfId="50283"/>
    <cellStyle name="Total 2 3 3 2 3 6 4" xfId="50284"/>
    <cellStyle name="Total 2 3 3 2 3 6 5" xfId="50285"/>
    <cellStyle name="Total 2 3 3 2 3 6 6" xfId="50286"/>
    <cellStyle name="Total 2 3 3 2 3 6 7" xfId="50287"/>
    <cellStyle name="Total 2 3 3 2 3 7" xfId="50288"/>
    <cellStyle name="Total 2 3 3 2 3 8" xfId="50289"/>
    <cellStyle name="Total 2 3 3 2 3 9" xfId="50290"/>
    <cellStyle name="Total 2 3 3 2 4" xfId="50291"/>
    <cellStyle name="Total 2 3 3 2 4 2" xfId="50292"/>
    <cellStyle name="Total 2 3 3 2 4 2 2" xfId="50293"/>
    <cellStyle name="Total 2 3 3 2 4 2 3" xfId="50294"/>
    <cellStyle name="Total 2 3 3 2 4 2 4" xfId="50295"/>
    <cellStyle name="Total 2 3 3 2 4 2 5" xfId="50296"/>
    <cellStyle name="Total 2 3 3 2 4 2 6" xfId="50297"/>
    <cellStyle name="Total 2 3 3 2 4 2 7" xfId="50298"/>
    <cellStyle name="Total 2 3 3 2 4 3" xfId="50299"/>
    <cellStyle name="Total 2 3 3 2 4 4" xfId="50300"/>
    <cellStyle name="Total 2 3 3 2 4 5" xfId="50301"/>
    <cellStyle name="Total 2 3 3 2 5" xfId="50302"/>
    <cellStyle name="Total 2 3 3 2 5 2" xfId="50303"/>
    <cellStyle name="Total 2 3 3 2 5 2 2" xfId="50304"/>
    <cellStyle name="Total 2 3 3 2 5 2 3" xfId="50305"/>
    <cellStyle name="Total 2 3 3 2 5 2 4" xfId="50306"/>
    <cellStyle name="Total 2 3 3 2 5 2 5" xfId="50307"/>
    <cellStyle name="Total 2 3 3 2 5 2 6" xfId="50308"/>
    <cellStyle name="Total 2 3 3 2 5 2 7" xfId="50309"/>
    <cellStyle name="Total 2 3 3 2 5 3" xfId="50310"/>
    <cellStyle name="Total 2 3 3 2 5 4" xfId="50311"/>
    <cellStyle name="Total 2 3 3 2 5 5" xfId="50312"/>
    <cellStyle name="Total 2 3 3 2 6" xfId="50313"/>
    <cellStyle name="Total 2 3 3 2 6 2" xfId="50314"/>
    <cellStyle name="Total 2 3 3 2 6 2 2" xfId="50315"/>
    <cellStyle name="Total 2 3 3 2 6 2 3" xfId="50316"/>
    <cellStyle name="Total 2 3 3 2 6 2 4" xfId="50317"/>
    <cellStyle name="Total 2 3 3 2 6 2 5" xfId="50318"/>
    <cellStyle name="Total 2 3 3 2 6 2 6" xfId="50319"/>
    <cellStyle name="Total 2 3 3 2 6 2 7" xfId="50320"/>
    <cellStyle name="Total 2 3 3 2 6 3" xfId="50321"/>
    <cellStyle name="Total 2 3 3 2 6 4" xfId="50322"/>
    <cellStyle name="Total 2 3 3 2 6 5" xfId="50323"/>
    <cellStyle name="Total 2 3 3 2 7" xfId="50324"/>
    <cellStyle name="Total 2 3 3 2 7 2" xfId="50325"/>
    <cellStyle name="Total 2 3 3 2 7 2 2" xfId="50326"/>
    <cellStyle name="Total 2 3 3 2 7 2 3" xfId="50327"/>
    <cellStyle name="Total 2 3 3 2 7 2 4" xfId="50328"/>
    <cellStyle name="Total 2 3 3 2 7 2 5" xfId="50329"/>
    <cellStyle name="Total 2 3 3 2 7 2 6" xfId="50330"/>
    <cellStyle name="Total 2 3 3 2 7 2 7" xfId="50331"/>
    <cellStyle name="Total 2 3 3 2 7 3" xfId="50332"/>
    <cellStyle name="Total 2 3 3 2 7 4" xfId="50333"/>
    <cellStyle name="Total 2 3 3 2 7 5" xfId="50334"/>
    <cellStyle name="Total 2 3 3 2 8" xfId="50335"/>
    <cellStyle name="Total 2 3 3 2 8 2" xfId="50336"/>
    <cellStyle name="Total 2 3 3 2 8 3" xfId="50337"/>
    <cellStyle name="Total 2 3 3 2 8 4" xfId="50338"/>
    <cellStyle name="Total 2 3 3 2 8 5" xfId="50339"/>
    <cellStyle name="Total 2 3 3 2 8 6" xfId="50340"/>
    <cellStyle name="Total 2 3 3 2 8 7" xfId="50341"/>
    <cellStyle name="Total 2 3 3 2 8 8" xfId="50342"/>
    <cellStyle name="Total 2 3 3 2 9" xfId="50343"/>
    <cellStyle name="Total 2 3 3 2 9 2" xfId="50344"/>
    <cellStyle name="Total 2 3 3 2 9 3" xfId="50345"/>
    <cellStyle name="Total 2 3 3 2 9 4" xfId="50346"/>
    <cellStyle name="Total 2 3 3 2 9 5" xfId="50347"/>
    <cellStyle name="Total 2 3 3 2 9 6" xfId="50348"/>
    <cellStyle name="Total 2 3 3 2 9 7" xfId="50349"/>
    <cellStyle name="Total 2 3 3 3" xfId="50350"/>
    <cellStyle name="Total 2 3 3 3 10" xfId="50351"/>
    <cellStyle name="Total 2 3 3 3 10 2" xfId="50352"/>
    <cellStyle name="Total 2 3 3 3 10 3" xfId="50353"/>
    <cellStyle name="Total 2 3 3 3 10 4" xfId="50354"/>
    <cellStyle name="Total 2 3 3 3 10 5" xfId="50355"/>
    <cellStyle name="Total 2 3 3 3 11" xfId="50356"/>
    <cellStyle name="Total 2 3 3 3 11 2" xfId="50357"/>
    <cellStyle name="Total 2 3 3 3 11 3" xfId="50358"/>
    <cellStyle name="Total 2 3 3 3 11 4" xfId="50359"/>
    <cellStyle name="Total 2 3 3 3 11 5" xfId="50360"/>
    <cellStyle name="Total 2 3 3 3 12" xfId="50361"/>
    <cellStyle name="Total 2 3 3 3 12 2" xfId="50362"/>
    <cellStyle name="Total 2 3 3 3 12 3" xfId="50363"/>
    <cellStyle name="Total 2 3 3 3 12 4" xfId="50364"/>
    <cellStyle name="Total 2 3 3 3 12 5" xfId="50365"/>
    <cellStyle name="Total 2 3 3 3 13" xfId="50366"/>
    <cellStyle name="Total 2 3 3 3 13 2" xfId="50367"/>
    <cellStyle name="Total 2 3 3 3 13 3" xfId="50368"/>
    <cellStyle name="Total 2 3 3 3 13 4" xfId="50369"/>
    <cellStyle name="Total 2 3 3 3 13 5" xfId="50370"/>
    <cellStyle name="Total 2 3 3 3 14" xfId="50371"/>
    <cellStyle name="Total 2 3 3 3 14 2" xfId="50372"/>
    <cellStyle name="Total 2 3 3 3 14 3" xfId="50373"/>
    <cellStyle name="Total 2 3 3 3 14 4" xfId="50374"/>
    <cellStyle name="Total 2 3 3 3 14 5" xfId="50375"/>
    <cellStyle name="Total 2 3 3 3 15" xfId="50376"/>
    <cellStyle name="Total 2 3 3 3 15 2" xfId="50377"/>
    <cellStyle name="Total 2 3 3 3 15 3" xfId="50378"/>
    <cellStyle name="Total 2 3 3 3 15 4" xfId="50379"/>
    <cellStyle name="Total 2 3 3 3 15 5" xfId="50380"/>
    <cellStyle name="Total 2 3 3 3 16" xfId="50381"/>
    <cellStyle name="Total 2 3 3 3 16 2" xfId="50382"/>
    <cellStyle name="Total 2 3 3 3 16 3" xfId="50383"/>
    <cellStyle name="Total 2 3 3 3 16 4" xfId="50384"/>
    <cellStyle name="Total 2 3 3 3 16 5" xfId="50385"/>
    <cellStyle name="Total 2 3 3 3 17" xfId="50386"/>
    <cellStyle name="Total 2 3 3 3 17 2" xfId="50387"/>
    <cellStyle name="Total 2 3 3 3 17 3" xfId="50388"/>
    <cellStyle name="Total 2 3 3 3 17 4" xfId="50389"/>
    <cellStyle name="Total 2 3 3 3 17 5" xfId="50390"/>
    <cellStyle name="Total 2 3 3 3 18" xfId="50391"/>
    <cellStyle name="Total 2 3 3 3 18 2" xfId="50392"/>
    <cellStyle name="Total 2 3 3 3 18 3" xfId="50393"/>
    <cellStyle name="Total 2 3 3 3 18 4" xfId="50394"/>
    <cellStyle name="Total 2 3 3 3 18 5" xfId="50395"/>
    <cellStyle name="Total 2 3 3 3 19" xfId="50396"/>
    <cellStyle name="Total 2 3 3 3 2" xfId="50397"/>
    <cellStyle name="Total 2 3 3 3 2 10" xfId="50398"/>
    <cellStyle name="Total 2 3 3 3 2 10 2" xfId="50399"/>
    <cellStyle name="Total 2 3 3 3 2 10 3" xfId="50400"/>
    <cellStyle name="Total 2 3 3 3 2 10 4" xfId="50401"/>
    <cellStyle name="Total 2 3 3 3 2 10 5" xfId="50402"/>
    <cellStyle name="Total 2 3 3 3 2 11" xfId="50403"/>
    <cellStyle name="Total 2 3 3 3 2 11 2" xfId="50404"/>
    <cellStyle name="Total 2 3 3 3 2 11 3" xfId="50405"/>
    <cellStyle name="Total 2 3 3 3 2 11 4" xfId="50406"/>
    <cellStyle name="Total 2 3 3 3 2 11 5" xfId="50407"/>
    <cellStyle name="Total 2 3 3 3 2 12" xfId="50408"/>
    <cellStyle name="Total 2 3 3 3 2 12 2" xfId="50409"/>
    <cellStyle name="Total 2 3 3 3 2 12 3" xfId="50410"/>
    <cellStyle name="Total 2 3 3 3 2 12 4" xfId="50411"/>
    <cellStyle name="Total 2 3 3 3 2 12 5" xfId="50412"/>
    <cellStyle name="Total 2 3 3 3 2 13" xfId="50413"/>
    <cellStyle name="Total 2 3 3 3 2 13 2" xfId="50414"/>
    <cellStyle name="Total 2 3 3 3 2 13 3" xfId="50415"/>
    <cellStyle name="Total 2 3 3 3 2 13 4" xfId="50416"/>
    <cellStyle name="Total 2 3 3 3 2 13 5" xfId="50417"/>
    <cellStyle name="Total 2 3 3 3 2 14" xfId="50418"/>
    <cellStyle name="Total 2 3 3 3 2 14 2" xfId="50419"/>
    <cellStyle name="Total 2 3 3 3 2 14 3" xfId="50420"/>
    <cellStyle name="Total 2 3 3 3 2 14 4" xfId="50421"/>
    <cellStyle name="Total 2 3 3 3 2 14 5" xfId="50422"/>
    <cellStyle name="Total 2 3 3 3 2 15" xfId="50423"/>
    <cellStyle name="Total 2 3 3 3 2 15 2" xfId="50424"/>
    <cellStyle name="Total 2 3 3 3 2 15 3" xfId="50425"/>
    <cellStyle name="Total 2 3 3 3 2 15 4" xfId="50426"/>
    <cellStyle name="Total 2 3 3 3 2 15 5" xfId="50427"/>
    <cellStyle name="Total 2 3 3 3 2 16" xfId="50428"/>
    <cellStyle name="Total 2 3 3 3 2 16 2" xfId="50429"/>
    <cellStyle name="Total 2 3 3 3 2 16 3" xfId="50430"/>
    <cellStyle name="Total 2 3 3 3 2 16 4" xfId="50431"/>
    <cellStyle name="Total 2 3 3 3 2 16 5" xfId="50432"/>
    <cellStyle name="Total 2 3 3 3 2 17" xfId="50433"/>
    <cellStyle name="Total 2 3 3 3 2 17 2" xfId="50434"/>
    <cellStyle name="Total 2 3 3 3 2 17 3" xfId="50435"/>
    <cellStyle name="Total 2 3 3 3 2 17 4" xfId="50436"/>
    <cellStyle name="Total 2 3 3 3 2 17 5" xfId="50437"/>
    <cellStyle name="Total 2 3 3 3 2 18" xfId="50438"/>
    <cellStyle name="Total 2 3 3 3 2 18 2" xfId="50439"/>
    <cellStyle name="Total 2 3 3 3 2 18 3" xfId="50440"/>
    <cellStyle name="Total 2 3 3 3 2 18 4" xfId="50441"/>
    <cellStyle name="Total 2 3 3 3 2 18 5" xfId="50442"/>
    <cellStyle name="Total 2 3 3 3 2 19" xfId="50443"/>
    <cellStyle name="Total 2 3 3 3 2 2" xfId="50444"/>
    <cellStyle name="Total 2 3 3 3 2 2 2" xfId="50445"/>
    <cellStyle name="Total 2 3 3 3 2 2 2 2" xfId="50446"/>
    <cellStyle name="Total 2 3 3 3 2 2 2 3" xfId="50447"/>
    <cellStyle name="Total 2 3 3 3 2 2 2 4" xfId="50448"/>
    <cellStyle name="Total 2 3 3 3 2 2 2 5" xfId="50449"/>
    <cellStyle name="Total 2 3 3 3 2 2 2 6" xfId="50450"/>
    <cellStyle name="Total 2 3 3 3 2 2 2 7" xfId="50451"/>
    <cellStyle name="Total 2 3 3 3 2 2 3" xfId="50452"/>
    <cellStyle name="Total 2 3 3 3 2 2 4" xfId="50453"/>
    <cellStyle name="Total 2 3 3 3 2 2 5" xfId="50454"/>
    <cellStyle name="Total 2 3 3 3 2 3" xfId="50455"/>
    <cellStyle name="Total 2 3 3 3 2 3 2" xfId="50456"/>
    <cellStyle name="Total 2 3 3 3 2 3 2 2" xfId="50457"/>
    <cellStyle name="Total 2 3 3 3 2 3 2 3" xfId="50458"/>
    <cellStyle name="Total 2 3 3 3 2 3 2 4" xfId="50459"/>
    <cellStyle name="Total 2 3 3 3 2 3 2 5" xfId="50460"/>
    <cellStyle name="Total 2 3 3 3 2 3 2 6" xfId="50461"/>
    <cellStyle name="Total 2 3 3 3 2 3 2 7" xfId="50462"/>
    <cellStyle name="Total 2 3 3 3 2 3 3" xfId="50463"/>
    <cellStyle name="Total 2 3 3 3 2 3 4" xfId="50464"/>
    <cellStyle name="Total 2 3 3 3 2 3 5" xfId="50465"/>
    <cellStyle name="Total 2 3 3 3 2 4" xfId="50466"/>
    <cellStyle name="Total 2 3 3 3 2 4 2" xfId="50467"/>
    <cellStyle name="Total 2 3 3 3 2 4 2 2" xfId="50468"/>
    <cellStyle name="Total 2 3 3 3 2 4 2 3" xfId="50469"/>
    <cellStyle name="Total 2 3 3 3 2 4 2 4" xfId="50470"/>
    <cellStyle name="Total 2 3 3 3 2 4 2 5" xfId="50471"/>
    <cellStyle name="Total 2 3 3 3 2 4 2 6" xfId="50472"/>
    <cellStyle name="Total 2 3 3 3 2 4 2 7" xfId="50473"/>
    <cellStyle name="Total 2 3 3 3 2 4 3" xfId="50474"/>
    <cellStyle name="Total 2 3 3 3 2 4 4" xfId="50475"/>
    <cellStyle name="Total 2 3 3 3 2 4 5" xfId="50476"/>
    <cellStyle name="Total 2 3 3 3 2 5" xfId="50477"/>
    <cellStyle name="Total 2 3 3 3 2 5 2" xfId="50478"/>
    <cellStyle name="Total 2 3 3 3 2 5 3" xfId="50479"/>
    <cellStyle name="Total 2 3 3 3 2 5 4" xfId="50480"/>
    <cellStyle name="Total 2 3 3 3 2 5 5" xfId="50481"/>
    <cellStyle name="Total 2 3 3 3 2 5 6" xfId="50482"/>
    <cellStyle name="Total 2 3 3 3 2 5 7" xfId="50483"/>
    <cellStyle name="Total 2 3 3 3 2 5 8" xfId="50484"/>
    <cellStyle name="Total 2 3 3 3 2 6" xfId="50485"/>
    <cellStyle name="Total 2 3 3 3 2 6 2" xfId="50486"/>
    <cellStyle name="Total 2 3 3 3 2 6 3" xfId="50487"/>
    <cellStyle name="Total 2 3 3 3 2 6 4" xfId="50488"/>
    <cellStyle name="Total 2 3 3 3 2 6 5" xfId="50489"/>
    <cellStyle name="Total 2 3 3 3 2 6 6" xfId="50490"/>
    <cellStyle name="Total 2 3 3 3 2 6 7" xfId="50491"/>
    <cellStyle name="Total 2 3 3 3 2 7" xfId="50492"/>
    <cellStyle name="Total 2 3 3 3 2 7 2" xfId="50493"/>
    <cellStyle name="Total 2 3 3 3 2 7 3" xfId="50494"/>
    <cellStyle name="Total 2 3 3 3 2 7 4" xfId="50495"/>
    <cellStyle name="Total 2 3 3 3 2 7 5" xfId="50496"/>
    <cellStyle name="Total 2 3 3 3 2 8" xfId="50497"/>
    <cellStyle name="Total 2 3 3 3 2 8 2" xfId="50498"/>
    <cellStyle name="Total 2 3 3 3 2 8 3" xfId="50499"/>
    <cellStyle name="Total 2 3 3 3 2 8 4" xfId="50500"/>
    <cellStyle name="Total 2 3 3 3 2 8 5" xfId="50501"/>
    <cellStyle name="Total 2 3 3 3 2 9" xfId="50502"/>
    <cellStyle name="Total 2 3 3 3 2 9 2" xfId="50503"/>
    <cellStyle name="Total 2 3 3 3 2 9 3" xfId="50504"/>
    <cellStyle name="Total 2 3 3 3 2 9 4" xfId="50505"/>
    <cellStyle name="Total 2 3 3 3 2 9 5" xfId="50506"/>
    <cellStyle name="Total 2 3 3 3 3" xfId="50507"/>
    <cellStyle name="Total 2 3 3 3 3 10" xfId="50508"/>
    <cellStyle name="Total 2 3 3 3 3 2" xfId="50509"/>
    <cellStyle name="Total 2 3 3 3 3 2 2" xfId="50510"/>
    <cellStyle name="Total 2 3 3 3 3 2 2 2" xfId="50511"/>
    <cellStyle name="Total 2 3 3 3 3 2 2 3" xfId="50512"/>
    <cellStyle name="Total 2 3 3 3 3 2 2 4" xfId="50513"/>
    <cellStyle name="Total 2 3 3 3 3 2 2 5" xfId="50514"/>
    <cellStyle name="Total 2 3 3 3 3 2 2 6" xfId="50515"/>
    <cellStyle name="Total 2 3 3 3 3 2 2 7" xfId="50516"/>
    <cellStyle name="Total 2 3 3 3 3 2 3" xfId="50517"/>
    <cellStyle name="Total 2 3 3 3 3 2 4" xfId="50518"/>
    <cellStyle name="Total 2 3 3 3 3 3" xfId="50519"/>
    <cellStyle name="Total 2 3 3 3 3 3 2" xfId="50520"/>
    <cellStyle name="Total 2 3 3 3 3 3 2 2" xfId="50521"/>
    <cellStyle name="Total 2 3 3 3 3 3 2 3" xfId="50522"/>
    <cellStyle name="Total 2 3 3 3 3 3 2 4" xfId="50523"/>
    <cellStyle name="Total 2 3 3 3 3 3 2 5" xfId="50524"/>
    <cellStyle name="Total 2 3 3 3 3 3 2 6" xfId="50525"/>
    <cellStyle name="Total 2 3 3 3 3 3 2 7" xfId="50526"/>
    <cellStyle name="Total 2 3 3 3 3 3 3" xfId="50527"/>
    <cellStyle name="Total 2 3 3 3 3 3 4" xfId="50528"/>
    <cellStyle name="Total 2 3 3 3 3 4" xfId="50529"/>
    <cellStyle name="Total 2 3 3 3 3 4 2" xfId="50530"/>
    <cellStyle name="Total 2 3 3 3 3 4 2 2" xfId="50531"/>
    <cellStyle name="Total 2 3 3 3 3 4 2 3" xfId="50532"/>
    <cellStyle name="Total 2 3 3 3 3 4 2 4" xfId="50533"/>
    <cellStyle name="Total 2 3 3 3 3 4 2 5" xfId="50534"/>
    <cellStyle name="Total 2 3 3 3 3 4 2 6" xfId="50535"/>
    <cellStyle name="Total 2 3 3 3 3 4 2 7" xfId="50536"/>
    <cellStyle name="Total 2 3 3 3 3 4 3" xfId="50537"/>
    <cellStyle name="Total 2 3 3 3 3 4 4" xfId="50538"/>
    <cellStyle name="Total 2 3 3 3 3 5" xfId="50539"/>
    <cellStyle name="Total 2 3 3 3 3 5 2" xfId="50540"/>
    <cellStyle name="Total 2 3 3 3 3 5 3" xfId="50541"/>
    <cellStyle name="Total 2 3 3 3 3 5 4" xfId="50542"/>
    <cellStyle name="Total 2 3 3 3 3 5 5" xfId="50543"/>
    <cellStyle name="Total 2 3 3 3 3 5 6" xfId="50544"/>
    <cellStyle name="Total 2 3 3 3 3 5 7" xfId="50545"/>
    <cellStyle name="Total 2 3 3 3 3 5 8" xfId="50546"/>
    <cellStyle name="Total 2 3 3 3 3 6" xfId="50547"/>
    <cellStyle name="Total 2 3 3 3 3 6 2" xfId="50548"/>
    <cellStyle name="Total 2 3 3 3 3 6 3" xfId="50549"/>
    <cellStyle name="Total 2 3 3 3 3 6 4" xfId="50550"/>
    <cellStyle name="Total 2 3 3 3 3 6 5" xfId="50551"/>
    <cellStyle name="Total 2 3 3 3 3 6 6" xfId="50552"/>
    <cellStyle name="Total 2 3 3 3 3 6 7" xfId="50553"/>
    <cellStyle name="Total 2 3 3 3 3 7" xfId="50554"/>
    <cellStyle name="Total 2 3 3 3 3 8" xfId="50555"/>
    <cellStyle name="Total 2 3 3 3 3 9" xfId="50556"/>
    <cellStyle name="Total 2 3 3 3 4" xfId="50557"/>
    <cellStyle name="Total 2 3 3 3 4 2" xfId="50558"/>
    <cellStyle name="Total 2 3 3 3 4 2 2" xfId="50559"/>
    <cellStyle name="Total 2 3 3 3 4 2 3" xfId="50560"/>
    <cellStyle name="Total 2 3 3 3 4 2 4" xfId="50561"/>
    <cellStyle name="Total 2 3 3 3 4 2 5" xfId="50562"/>
    <cellStyle name="Total 2 3 3 3 4 2 6" xfId="50563"/>
    <cellStyle name="Total 2 3 3 3 4 2 7" xfId="50564"/>
    <cellStyle name="Total 2 3 3 3 4 3" xfId="50565"/>
    <cellStyle name="Total 2 3 3 3 4 4" xfId="50566"/>
    <cellStyle name="Total 2 3 3 3 4 5" xfId="50567"/>
    <cellStyle name="Total 2 3 3 3 5" xfId="50568"/>
    <cellStyle name="Total 2 3 3 3 5 2" xfId="50569"/>
    <cellStyle name="Total 2 3 3 3 5 2 2" xfId="50570"/>
    <cellStyle name="Total 2 3 3 3 5 2 3" xfId="50571"/>
    <cellStyle name="Total 2 3 3 3 5 2 4" xfId="50572"/>
    <cellStyle name="Total 2 3 3 3 5 2 5" xfId="50573"/>
    <cellStyle name="Total 2 3 3 3 5 2 6" xfId="50574"/>
    <cellStyle name="Total 2 3 3 3 5 2 7" xfId="50575"/>
    <cellStyle name="Total 2 3 3 3 5 3" xfId="50576"/>
    <cellStyle name="Total 2 3 3 3 5 4" xfId="50577"/>
    <cellStyle name="Total 2 3 3 3 5 5" xfId="50578"/>
    <cellStyle name="Total 2 3 3 3 6" xfId="50579"/>
    <cellStyle name="Total 2 3 3 3 6 2" xfId="50580"/>
    <cellStyle name="Total 2 3 3 3 6 2 2" xfId="50581"/>
    <cellStyle name="Total 2 3 3 3 6 2 3" xfId="50582"/>
    <cellStyle name="Total 2 3 3 3 6 2 4" xfId="50583"/>
    <cellStyle name="Total 2 3 3 3 6 2 5" xfId="50584"/>
    <cellStyle name="Total 2 3 3 3 6 2 6" xfId="50585"/>
    <cellStyle name="Total 2 3 3 3 6 2 7" xfId="50586"/>
    <cellStyle name="Total 2 3 3 3 6 3" xfId="50587"/>
    <cellStyle name="Total 2 3 3 3 6 4" xfId="50588"/>
    <cellStyle name="Total 2 3 3 3 6 5" xfId="50589"/>
    <cellStyle name="Total 2 3 3 3 7" xfId="50590"/>
    <cellStyle name="Total 2 3 3 3 7 2" xfId="50591"/>
    <cellStyle name="Total 2 3 3 3 7 2 2" xfId="50592"/>
    <cellStyle name="Total 2 3 3 3 7 2 3" xfId="50593"/>
    <cellStyle name="Total 2 3 3 3 7 2 4" xfId="50594"/>
    <cellStyle name="Total 2 3 3 3 7 2 5" xfId="50595"/>
    <cellStyle name="Total 2 3 3 3 7 2 6" xfId="50596"/>
    <cellStyle name="Total 2 3 3 3 7 2 7" xfId="50597"/>
    <cellStyle name="Total 2 3 3 3 7 3" xfId="50598"/>
    <cellStyle name="Total 2 3 3 3 7 4" xfId="50599"/>
    <cellStyle name="Total 2 3 3 3 7 5" xfId="50600"/>
    <cellStyle name="Total 2 3 3 3 8" xfId="50601"/>
    <cellStyle name="Total 2 3 3 3 8 2" xfId="50602"/>
    <cellStyle name="Total 2 3 3 3 8 3" xfId="50603"/>
    <cellStyle name="Total 2 3 3 3 8 4" xfId="50604"/>
    <cellStyle name="Total 2 3 3 3 8 5" xfId="50605"/>
    <cellStyle name="Total 2 3 3 3 8 6" xfId="50606"/>
    <cellStyle name="Total 2 3 3 3 8 7" xfId="50607"/>
    <cellStyle name="Total 2 3 3 3 8 8" xfId="50608"/>
    <cellStyle name="Total 2 3 3 3 9" xfId="50609"/>
    <cellStyle name="Total 2 3 3 3 9 2" xfId="50610"/>
    <cellStyle name="Total 2 3 3 3 9 3" xfId="50611"/>
    <cellStyle name="Total 2 3 3 3 9 4" xfId="50612"/>
    <cellStyle name="Total 2 3 3 3 9 5" xfId="50613"/>
    <cellStyle name="Total 2 3 3 3 9 6" xfId="50614"/>
    <cellStyle name="Total 2 3 3 3 9 7" xfId="50615"/>
    <cellStyle name="Total 2 3 3 4" xfId="50616"/>
    <cellStyle name="Total 2 3 3 4 10" xfId="50617"/>
    <cellStyle name="Total 2 3 3 4 10 2" xfId="50618"/>
    <cellStyle name="Total 2 3 3 4 10 3" xfId="50619"/>
    <cellStyle name="Total 2 3 3 4 10 4" xfId="50620"/>
    <cellStyle name="Total 2 3 3 4 10 5" xfId="50621"/>
    <cellStyle name="Total 2 3 3 4 11" xfId="50622"/>
    <cellStyle name="Total 2 3 3 4 11 2" xfId="50623"/>
    <cellStyle name="Total 2 3 3 4 11 3" xfId="50624"/>
    <cellStyle name="Total 2 3 3 4 11 4" xfId="50625"/>
    <cellStyle name="Total 2 3 3 4 11 5" xfId="50626"/>
    <cellStyle name="Total 2 3 3 4 12" xfId="50627"/>
    <cellStyle name="Total 2 3 3 4 12 2" xfId="50628"/>
    <cellStyle name="Total 2 3 3 4 12 3" xfId="50629"/>
    <cellStyle name="Total 2 3 3 4 12 4" xfId="50630"/>
    <cellStyle name="Total 2 3 3 4 12 5" xfId="50631"/>
    <cellStyle name="Total 2 3 3 4 13" xfId="50632"/>
    <cellStyle name="Total 2 3 3 4 13 2" xfId="50633"/>
    <cellStyle name="Total 2 3 3 4 13 3" xfId="50634"/>
    <cellStyle name="Total 2 3 3 4 13 4" xfId="50635"/>
    <cellStyle name="Total 2 3 3 4 13 5" xfId="50636"/>
    <cellStyle name="Total 2 3 3 4 14" xfId="50637"/>
    <cellStyle name="Total 2 3 3 4 14 2" xfId="50638"/>
    <cellStyle name="Total 2 3 3 4 14 3" xfId="50639"/>
    <cellStyle name="Total 2 3 3 4 14 4" xfId="50640"/>
    <cellStyle name="Total 2 3 3 4 14 5" xfId="50641"/>
    <cellStyle name="Total 2 3 3 4 15" xfId="50642"/>
    <cellStyle name="Total 2 3 3 4 15 2" xfId="50643"/>
    <cellStyle name="Total 2 3 3 4 15 3" xfId="50644"/>
    <cellStyle name="Total 2 3 3 4 15 4" xfId="50645"/>
    <cellStyle name="Total 2 3 3 4 15 5" xfId="50646"/>
    <cellStyle name="Total 2 3 3 4 16" xfId="50647"/>
    <cellStyle name="Total 2 3 3 4 16 2" xfId="50648"/>
    <cellStyle name="Total 2 3 3 4 16 3" xfId="50649"/>
    <cellStyle name="Total 2 3 3 4 16 4" xfId="50650"/>
    <cellStyle name="Total 2 3 3 4 16 5" xfId="50651"/>
    <cellStyle name="Total 2 3 3 4 17" xfId="50652"/>
    <cellStyle name="Total 2 3 3 4 17 2" xfId="50653"/>
    <cellStyle name="Total 2 3 3 4 17 3" xfId="50654"/>
    <cellStyle name="Total 2 3 3 4 17 4" xfId="50655"/>
    <cellStyle name="Total 2 3 3 4 17 5" xfId="50656"/>
    <cellStyle name="Total 2 3 3 4 18" xfId="50657"/>
    <cellStyle name="Total 2 3 3 4 18 2" xfId="50658"/>
    <cellStyle name="Total 2 3 3 4 18 3" xfId="50659"/>
    <cellStyle name="Total 2 3 3 4 18 4" xfId="50660"/>
    <cellStyle name="Total 2 3 3 4 18 5" xfId="50661"/>
    <cellStyle name="Total 2 3 3 4 19" xfId="50662"/>
    <cellStyle name="Total 2 3 3 4 2" xfId="50663"/>
    <cellStyle name="Total 2 3 3 4 2 2" xfId="50664"/>
    <cellStyle name="Total 2 3 3 4 2 2 2" xfId="50665"/>
    <cellStyle name="Total 2 3 3 4 2 2 3" xfId="50666"/>
    <cellStyle name="Total 2 3 3 4 2 2 4" xfId="50667"/>
    <cellStyle name="Total 2 3 3 4 2 2 5" xfId="50668"/>
    <cellStyle name="Total 2 3 3 4 2 2 6" xfId="50669"/>
    <cellStyle name="Total 2 3 3 4 2 2 7" xfId="50670"/>
    <cellStyle name="Total 2 3 3 4 2 3" xfId="50671"/>
    <cellStyle name="Total 2 3 3 4 2 4" xfId="50672"/>
    <cellStyle name="Total 2 3 3 4 2 5" xfId="50673"/>
    <cellStyle name="Total 2 3 3 4 3" xfId="50674"/>
    <cellStyle name="Total 2 3 3 4 3 2" xfId="50675"/>
    <cellStyle name="Total 2 3 3 4 3 2 2" xfId="50676"/>
    <cellStyle name="Total 2 3 3 4 3 2 3" xfId="50677"/>
    <cellStyle name="Total 2 3 3 4 3 2 4" xfId="50678"/>
    <cellStyle name="Total 2 3 3 4 3 2 5" xfId="50679"/>
    <cellStyle name="Total 2 3 3 4 3 2 6" xfId="50680"/>
    <cellStyle name="Total 2 3 3 4 3 2 7" xfId="50681"/>
    <cellStyle name="Total 2 3 3 4 3 3" xfId="50682"/>
    <cellStyle name="Total 2 3 3 4 3 4" xfId="50683"/>
    <cellStyle name="Total 2 3 3 4 3 5" xfId="50684"/>
    <cellStyle name="Total 2 3 3 4 4" xfId="50685"/>
    <cellStyle name="Total 2 3 3 4 4 2" xfId="50686"/>
    <cellStyle name="Total 2 3 3 4 4 2 2" xfId="50687"/>
    <cellStyle name="Total 2 3 3 4 4 2 3" xfId="50688"/>
    <cellStyle name="Total 2 3 3 4 4 2 4" xfId="50689"/>
    <cellStyle name="Total 2 3 3 4 4 2 5" xfId="50690"/>
    <cellStyle name="Total 2 3 3 4 4 2 6" xfId="50691"/>
    <cellStyle name="Total 2 3 3 4 4 2 7" xfId="50692"/>
    <cellStyle name="Total 2 3 3 4 4 3" xfId="50693"/>
    <cellStyle name="Total 2 3 3 4 4 4" xfId="50694"/>
    <cellStyle name="Total 2 3 3 4 4 5" xfId="50695"/>
    <cellStyle name="Total 2 3 3 4 5" xfId="50696"/>
    <cellStyle name="Total 2 3 3 4 5 2" xfId="50697"/>
    <cellStyle name="Total 2 3 3 4 5 3" xfId="50698"/>
    <cellStyle name="Total 2 3 3 4 5 4" xfId="50699"/>
    <cellStyle name="Total 2 3 3 4 5 5" xfId="50700"/>
    <cellStyle name="Total 2 3 3 4 5 6" xfId="50701"/>
    <cellStyle name="Total 2 3 3 4 5 7" xfId="50702"/>
    <cellStyle name="Total 2 3 3 4 5 8" xfId="50703"/>
    <cellStyle name="Total 2 3 3 4 6" xfId="50704"/>
    <cellStyle name="Total 2 3 3 4 6 2" xfId="50705"/>
    <cellStyle name="Total 2 3 3 4 6 3" xfId="50706"/>
    <cellStyle name="Total 2 3 3 4 6 4" xfId="50707"/>
    <cellStyle name="Total 2 3 3 4 6 5" xfId="50708"/>
    <cellStyle name="Total 2 3 3 4 6 6" xfId="50709"/>
    <cellStyle name="Total 2 3 3 4 6 7" xfId="50710"/>
    <cellStyle name="Total 2 3 3 4 7" xfId="50711"/>
    <cellStyle name="Total 2 3 3 4 7 2" xfId="50712"/>
    <cellStyle name="Total 2 3 3 4 7 3" xfId="50713"/>
    <cellStyle name="Total 2 3 3 4 7 4" xfId="50714"/>
    <cellStyle name="Total 2 3 3 4 7 5" xfId="50715"/>
    <cellStyle name="Total 2 3 3 4 8" xfId="50716"/>
    <cellStyle name="Total 2 3 3 4 8 2" xfId="50717"/>
    <cellStyle name="Total 2 3 3 4 8 3" xfId="50718"/>
    <cellStyle name="Total 2 3 3 4 8 4" xfId="50719"/>
    <cellStyle name="Total 2 3 3 4 8 5" xfId="50720"/>
    <cellStyle name="Total 2 3 3 4 9" xfId="50721"/>
    <cellStyle name="Total 2 3 3 4 9 2" xfId="50722"/>
    <cellStyle name="Total 2 3 3 4 9 3" xfId="50723"/>
    <cellStyle name="Total 2 3 3 4 9 4" xfId="50724"/>
    <cellStyle name="Total 2 3 3 4 9 5" xfId="50725"/>
    <cellStyle name="Total 2 3 3 5" xfId="50726"/>
    <cellStyle name="Total 2 3 3 5 10" xfId="50727"/>
    <cellStyle name="Total 2 3 3 5 2" xfId="50728"/>
    <cellStyle name="Total 2 3 3 5 2 2" xfId="50729"/>
    <cellStyle name="Total 2 3 3 5 2 2 2" xfId="50730"/>
    <cellStyle name="Total 2 3 3 5 2 2 3" xfId="50731"/>
    <cellStyle name="Total 2 3 3 5 2 2 4" xfId="50732"/>
    <cellStyle name="Total 2 3 3 5 2 2 5" xfId="50733"/>
    <cellStyle name="Total 2 3 3 5 2 2 6" xfId="50734"/>
    <cellStyle name="Total 2 3 3 5 2 2 7" xfId="50735"/>
    <cellStyle name="Total 2 3 3 5 2 3" xfId="50736"/>
    <cellStyle name="Total 2 3 3 5 2 4" xfId="50737"/>
    <cellStyle name="Total 2 3 3 5 3" xfId="50738"/>
    <cellStyle name="Total 2 3 3 5 3 2" xfId="50739"/>
    <cellStyle name="Total 2 3 3 5 3 2 2" xfId="50740"/>
    <cellStyle name="Total 2 3 3 5 3 2 3" xfId="50741"/>
    <cellStyle name="Total 2 3 3 5 3 2 4" xfId="50742"/>
    <cellStyle name="Total 2 3 3 5 3 2 5" xfId="50743"/>
    <cellStyle name="Total 2 3 3 5 3 2 6" xfId="50744"/>
    <cellStyle name="Total 2 3 3 5 3 2 7" xfId="50745"/>
    <cellStyle name="Total 2 3 3 5 3 3" xfId="50746"/>
    <cellStyle name="Total 2 3 3 5 3 4" xfId="50747"/>
    <cellStyle name="Total 2 3 3 5 4" xfId="50748"/>
    <cellStyle name="Total 2 3 3 5 4 2" xfId="50749"/>
    <cellStyle name="Total 2 3 3 5 4 2 2" xfId="50750"/>
    <cellStyle name="Total 2 3 3 5 4 2 3" xfId="50751"/>
    <cellStyle name="Total 2 3 3 5 4 2 4" xfId="50752"/>
    <cellStyle name="Total 2 3 3 5 4 2 5" xfId="50753"/>
    <cellStyle name="Total 2 3 3 5 4 2 6" xfId="50754"/>
    <cellStyle name="Total 2 3 3 5 4 2 7" xfId="50755"/>
    <cellStyle name="Total 2 3 3 5 4 3" xfId="50756"/>
    <cellStyle name="Total 2 3 3 5 4 4" xfId="50757"/>
    <cellStyle name="Total 2 3 3 5 5" xfId="50758"/>
    <cellStyle name="Total 2 3 3 5 5 2" xfId="50759"/>
    <cellStyle name="Total 2 3 3 5 5 3" xfId="50760"/>
    <cellStyle name="Total 2 3 3 5 5 4" xfId="50761"/>
    <cellStyle name="Total 2 3 3 5 5 5" xfId="50762"/>
    <cellStyle name="Total 2 3 3 5 5 6" xfId="50763"/>
    <cellStyle name="Total 2 3 3 5 5 7" xfId="50764"/>
    <cellStyle name="Total 2 3 3 5 5 8" xfId="50765"/>
    <cellStyle name="Total 2 3 3 5 6" xfId="50766"/>
    <cellStyle name="Total 2 3 3 5 6 2" xfId="50767"/>
    <cellStyle name="Total 2 3 3 5 6 3" xfId="50768"/>
    <cellStyle name="Total 2 3 3 5 6 4" xfId="50769"/>
    <cellStyle name="Total 2 3 3 5 6 5" xfId="50770"/>
    <cellStyle name="Total 2 3 3 5 6 6" xfId="50771"/>
    <cellStyle name="Total 2 3 3 5 6 7" xfId="50772"/>
    <cellStyle name="Total 2 3 3 5 7" xfId="50773"/>
    <cellStyle name="Total 2 3 3 5 8" xfId="50774"/>
    <cellStyle name="Total 2 3 3 5 9" xfId="50775"/>
    <cellStyle name="Total 2 3 3 6" xfId="50776"/>
    <cellStyle name="Total 2 3 3 6 2" xfId="50777"/>
    <cellStyle name="Total 2 3 3 6 2 2" xfId="50778"/>
    <cellStyle name="Total 2 3 3 6 2 3" xfId="50779"/>
    <cellStyle name="Total 2 3 3 6 2 4" xfId="50780"/>
    <cellStyle name="Total 2 3 3 6 2 5" xfId="50781"/>
    <cellStyle name="Total 2 3 3 6 2 6" xfId="50782"/>
    <cellStyle name="Total 2 3 3 6 2 7" xfId="50783"/>
    <cellStyle name="Total 2 3 3 6 3" xfId="50784"/>
    <cellStyle name="Total 2 3 3 6 4" xfId="50785"/>
    <cellStyle name="Total 2 3 3 6 5" xfId="50786"/>
    <cellStyle name="Total 2 3 3 7" xfId="50787"/>
    <cellStyle name="Total 2 3 3 7 2" xfId="50788"/>
    <cellStyle name="Total 2 3 3 7 2 2" xfId="50789"/>
    <cellStyle name="Total 2 3 3 7 2 3" xfId="50790"/>
    <cellStyle name="Total 2 3 3 7 2 4" xfId="50791"/>
    <cellStyle name="Total 2 3 3 7 2 5" xfId="50792"/>
    <cellStyle name="Total 2 3 3 7 2 6" xfId="50793"/>
    <cellStyle name="Total 2 3 3 7 2 7" xfId="50794"/>
    <cellStyle name="Total 2 3 3 7 3" xfId="50795"/>
    <cellStyle name="Total 2 3 3 7 4" xfId="50796"/>
    <cellStyle name="Total 2 3 3 7 5" xfId="50797"/>
    <cellStyle name="Total 2 3 3 8" xfId="50798"/>
    <cellStyle name="Total 2 3 3 8 2" xfId="50799"/>
    <cellStyle name="Total 2 3 3 8 2 2" xfId="50800"/>
    <cellStyle name="Total 2 3 3 8 2 3" xfId="50801"/>
    <cellStyle name="Total 2 3 3 8 2 4" xfId="50802"/>
    <cellStyle name="Total 2 3 3 8 2 5" xfId="50803"/>
    <cellStyle name="Total 2 3 3 8 2 6" xfId="50804"/>
    <cellStyle name="Total 2 3 3 8 2 7" xfId="50805"/>
    <cellStyle name="Total 2 3 3 8 3" xfId="50806"/>
    <cellStyle name="Total 2 3 3 8 4" xfId="50807"/>
    <cellStyle name="Total 2 3 3 8 5" xfId="50808"/>
    <cellStyle name="Total 2 3 3 9" xfId="50809"/>
    <cellStyle name="Total 2 3 3 9 2" xfId="50810"/>
    <cellStyle name="Total 2 3 3 9 2 2" xfId="50811"/>
    <cellStyle name="Total 2 3 3 9 2 3" xfId="50812"/>
    <cellStyle name="Total 2 3 3 9 2 4" xfId="50813"/>
    <cellStyle name="Total 2 3 3 9 2 5" xfId="50814"/>
    <cellStyle name="Total 2 3 3 9 2 6" xfId="50815"/>
    <cellStyle name="Total 2 3 3 9 2 7" xfId="50816"/>
    <cellStyle name="Total 2 3 3 9 3" xfId="50817"/>
    <cellStyle name="Total 2 3 3 9 4" xfId="50818"/>
    <cellStyle name="Total 2 3 3 9 5" xfId="50819"/>
    <cellStyle name="Total 2 3 4" xfId="50820"/>
    <cellStyle name="Total 2 3 4 10" xfId="50821"/>
    <cellStyle name="Total 2 3 4 10 2" xfId="50822"/>
    <cellStyle name="Total 2 3 4 10 3" xfId="50823"/>
    <cellStyle name="Total 2 3 4 10 4" xfId="50824"/>
    <cellStyle name="Total 2 3 4 10 5" xfId="50825"/>
    <cellStyle name="Total 2 3 4 11" xfId="50826"/>
    <cellStyle name="Total 2 3 4 11 2" xfId="50827"/>
    <cellStyle name="Total 2 3 4 11 3" xfId="50828"/>
    <cellStyle name="Total 2 3 4 11 4" xfId="50829"/>
    <cellStyle name="Total 2 3 4 11 5" xfId="50830"/>
    <cellStyle name="Total 2 3 4 12" xfId="50831"/>
    <cellStyle name="Total 2 3 4 12 2" xfId="50832"/>
    <cellStyle name="Total 2 3 4 12 3" xfId="50833"/>
    <cellStyle name="Total 2 3 4 12 4" xfId="50834"/>
    <cellStyle name="Total 2 3 4 12 5" xfId="50835"/>
    <cellStyle name="Total 2 3 4 13" xfId="50836"/>
    <cellStyle name="Total 2 3 4 13 2" xfId="50837"/>
    <cellStyle name="Total 2 3 4 13 3" xfId="50838"/>
    <cellStyle name="Total 2 3 4 13 4" xfId="50839"/>
    <cellStyle name="Total 2 3 4 13 5" xfId="50840"/>
    <cellStyle name="Total 2 3 4 14" xfId="50841"/>
    <cellStyle name="Total 2 3 4 14 2" xfId="50842"/>
    <cellStyle name="Total 2 3 4 14 3" xfId="50843"/>
    <cellStyle name="Total 2 3 4 14 4" xfId="50844"/>
    <cellStyle name="Total 2 3 4 14 5" xfId="50845"/>
    <cellStyle name="Total 2 3 4 15" xfId="50846"/>
    <cellStyle name="Total 2 3 4 15 2" xfId="50847"/>
    <cellStyle name="Total 2 3 4 15 3" xfId="50848"/>
    <cellStyle name="Total 2 3 4 15 4" xfId="50849"/>
    <cellStyle name="Total 2 3 4 15 5" xfId="50850"/>
    <cellStyle name="Total 2 3 4 16" xfId="50851"/>
    <cellStyle name="Total 2 3 4 16 2" xfId="50852"/>
    <cellStyle name="Total 2 3 4 16 3" xfId="50853"/>
    <cellStyle name="Total 2 3 4 16 4" xfId="50854"/>
    <cellStyle name="Total 2 3 4 16 5" xfId="50855"/>
    <cellStyle name="Total 2 3 4 17" xfId="50856"/>
    <cellStyle name="Total 2 3 4 17 2" xfId="50857"/>
    <cellStyle name="Total 2 3 4 17 3" xfId="50858"/>
    <cellStyle name="Total 2 3 4 17 4" xfId="50859"/>
    <cellStyle name="Total 2 3 4 17 5" xfId="50860"/>
    <cellStyle name="Total 2 3 4 18" xfId="50861"/>
    <cellStyle name="Total 2 3 4 18 2" xfId="50862"/>
    <cellStyle name="Total 2 3 4 18 3" xfId="50863"/>
    <cellStyle name="Total 2 3 4 18 4" xfId="50864"/>
    <cellStyle name="Total 2 3 4 18 5" xfId="50865"/>
    <cellStyle name="Total 2 3 4 19" xfId="50866"/>
    <cellStyle name="Total 2 3 4 2" xfId="50867"/>
    <cellStyle name="Total 2 3 4 2 10" xfId="50868"/>
    <cellStyle name="Total 2 3 4 2 10 2" xfId="50869"/>
    <cellStyle name="Total 2 3 4 2 10 3" xfId="50870"/>
    <cellStyle name="Total 2 3 4 2 10 4" xfId="50871"/>
    <cellStyle name="Total 2 3 4 2 10 5" xfId="50872"/>
    <cellStyle name="Total 2 3 4 2 11" xfId="50873"/>
    <cellStyle name="Total 2 3 4 2 11 2" xfId="50874"/>
    <cellStyle name="Total 2 3 4 2 11 3" xfId="50875"/>
    <cellStyle name="Total 2 3 4 2 11 4" xfId="50876"/>
    <cellStyle name="Total 2 3 4 2 11 5" xfId="50877"/>
    <cellStyle name="Total 2 3 4 2 12" xfId="50878"/>
    <cellStyle name="Total 2 3 4 2 12 2" xfId="50879"/>
    <cellStyle name="Total 2 3 4 2 12 3" xfId="50880"/>
    <cellStyle name="Total 2 3 4 2 12 4" xfId="50881"/>
    <cellStyle name="Total 2 3 4 2 12 5" xfId="50882"/>
    <cellStyle name="Total 2 3 4 2 13" xfId="50883"/>
    <cellStyle name="Total 2 3 4 2 13 2" xfId="50884"/>
    <cellStyle name="Total 2 3 4 2 13 3" xfId="50885"/>
    <cellStyle name="Total 2 3 4 2 13 4" xfId="50886"/>
    <cellStyle name="Total 2 3 4 2 13 5" xfId="50887"/>
    <cellStyle name="Total 2 3 4 2 14" xfId="50888"/>
    <cellStyle name="Total 2 3 4 2 14 2" xfId="50889"/>
    <cellStyle name="Total 2 3 4 2 14 3" xfId="50890"/>
    <cellStyle name="Total 2 3 4 2 14 4" xfId="50891"/>
    <cellStyle name="Total 2 3 4 2 14 5" xfId="50892"/>
    <cellStyle name="Total 2 3 4 2 15" xfId="50893"/>
    <cellStyle name="Total 2 3 4 2 15 2" xfId="50894"/>
    <cellStyle name="Total 2 3 4 2 15 3" xfId="50895"/>
    <cellStyle name="Total 2 3 4 2 15 4" xfId="50896"/>
    <cellStyle name="Total 2 3 4 2 15 5" xfId="50897"/>
    <cellStyle name="Total 2 3 4 2 16" xfId="50898"/>
    <cellStyle name="Total 2 3 4 2 16 2" xfId="50899"/>
    <cellStyle name="Total 2 3 4 2 16 3" xfId="50900"/>
    <cellStyle name="Total 2 3 4 2 16 4" xfId="50901"/>
    <cellStyle name="Total 2 3 4 2 16 5" xfId="50902"/>
    <cellStyle name="Total 2 3 4 2 17" xfId="50903"/>
    <cellStyle name="Total 2 3 4 2 17 2" xfId="50904"/>
    <cellStyle name="Total 2 3 4 2 17 3" xfId="50905"/>
    <cellStyle name="Total 2 3 4 2 17 4" xfId="50906"/>
    <cellStyle name="Total 2 3 4 2 17 5" xfId="50907"/>
    <cellStyle name="Total 2 3 4 2 18" xfId="50908"/>
    <cellStyle name="Total 2 3 4 2 18 2" xfId="50909"/>
    <cellStyle name="Total 2 3 4 2 18 3" xfId="50910"/>
    <cellStyle name="Total 2 3 4 2 18 4" xfId="50911"/>
    <cellStyle name="Total 2 3 4 2 18 5" xfId="50912"/>
    <cellStyle name="Total 2 3 4 2 19" xfId="50913"/>
    <cellStyle name="Total 2 3 4 2 2" xfId="50914"/>
    <cellStyle name="Total 2 3 4 2 2 2" xfId="50915"/>
    <cellStyle name="Total 2 3 4 2 2 2 2" xfId="50916"/>
    <cellStyle name="Total 2 3 4 2 2 2 3" xfId="50917"/>
    <cellStyle name="Total 2 3 4 2 2 2 4" xfId="50918"/>
    <cellStyle name="Total 2 3 4 2 2 2 5" xfId="50919"/>
    <cellStyle name="Total 2 3 4 2 2 2 6" xfId="50920"/>
    <cellStyle name="Total 2 3 4 2 2 2 7" xfId="50921"/>
    <cellStyle name="Total 2 3 4 2 2 3" xfId="50922"/>
    <cellStyle name="Total 2 3 4 2 2 4" xfId="50923"/>
    <cellStyle name="Total 2 3 4 2 2 5" xfId="50924"/>
    <cellStyle name="Total 2 3 4 2 3" xfId="50925"/>
    <cellStyle name="Total 2 3 4 2 3 2" xfId="50926"/>
    <cellStyle name="Total 2 3 4 2 3 2 2" xfId="50927"/>
    <cellStyle name="Total 2 3 4 2 3 2 3" xfId="50928"/>
    <cellStyle name="Total 2 3 4 2 3 2 4" xfId="50929"/>
    <cellStyle name="Total 2 3 4 2 3 2 5" xfId="50930"/>
    <cellStyle name="Total 2 3 4 2 3 2 6" xfId="50931"/>
    <cellStyle name="Total 2 3 4 2 3 2 7" xfId="50932"/>
    <cellStyle name="Total 2 3 4 2 3 3" xfId="50933"/>
    <cellStyle name="Total 2 3 4 2 3 4" xfId="50934"/>
    <cellStyle name="Total 2 3 4 2 3 5" xfId="50935"/>
    <cellStyle name="Total 2 3 4 2 4" xfId="50936"/>
    <cellStyle name="Total 2 3 4 2 4 2" xfId="50937"/>
    <cellStyle name="Total 2 3 4 2 4 2 2" xfId="50938"/>
    <cellStyle name="Total 2 3 4 2 4 2 3" xfId="50939"/>
    <cellStyle name="Total 2 3 4 2 4 2 4" xfId="50940"/>
    <cellStyle name="Total 2 3 4 2 4 2 5" xfId="50941"/>
    <cellStyle name="Total 2 3 4 2 4 2 6" xfId="50942"/>
    <cellStyle name="Total 2 3 4 2 4 2 7" xfId="50943"/>
    <cellStyle name="Total 2 3 4 2 4 3" xfId="50944"/>
    <cellStyle name="Total 2 3 4 2 4 4" xfId="50945"/>
    <cellStyle name="Total 2 3 4 2 4 5" xfId="50946"/>
    <cellStyle name="Total 2 3 4 2 5" xfId="50947"/>
    <cellStyle name="Total 2 3 4 2 5 2" xfId="50948"/>
    <cellStyle name="Total 2 3 4 2 5 3" xfId="50949"/>
    <cellStyle name="Total 2 3 4 2 5 4" xfId="50950"/>
    <cellStyle name="Total 2 3 4 2 5 5" xfId="50951"/>
    <cellStyle name="Total 2 3 4 2 5 6" xfId="50952"/>
    <cellStyle name="Total 2 3 4 2 5 7" xfId="50953"/>
    <cellStyle name="Total 2 3 4 2 5 8" xfId="50954"/>
    <cellStyle name="Total 2 3 4 2 6" xfId="50955"/>
    <cellStyle name="Total 2 3 4 2 6 2" xfId="50956"/>
    <cellStyle name="Total 2 3 4 2 6 3" xfId="50957"/>
    <cellStyle name="Total 2 3 4 2 6 4" xfId="50958"/>
    <cellStyle name="Total 2 3 4 2 6 5" xfId="50959"/>
    <cellStyle name="Total 2 3 4 2 6 6" xfId="50960"/>
    <cellStyle name="Total 2 3 4 2 6 7" xfId="50961"/>
    <cellStyle name="Total 2 3 4 2 7" xfId="50962"/>
    <cellStyle name="Total 2 3 4 2 7 2" xfId="50963"/>
    <cellStyle name="Total 2 3 4 2 7 3" xfId="50964"/>
    <cellStyle name="Total 2 3 4 2 7 4" xfId="50965"/>
    <cellStyle name="Total 2 3 4 2 7 5" xfId="50966"/>
    <cellStyle name="Total 2 3 4 2 8" xfId="50967"/>
    <cellStyle name="Total 2 3 4 2 8 2" xfId="50968"/>
    <cellStyle name="Total 2 3 4 2 8 3" xfId="50969"/>
    <cellStyle name="Total 2 3 4 2 8 4" xfId="50970"/>
    <cellStyle name="Total 2 3 4 2 8 5" xfId="50971"/>
    <cellStyle name="Total 2 3 4 2 9" xfId="50972"/>
    <cellStyle name="Total 2 3 4 2 9 2" xfId="50973"/>
    <cellStyle name="Total 2 3 4 2 9 3" xfId="50974"/>
    <cellStyle name="Total 2 3 4 2 9 4" xfId="50975"/>
    <cellStyle name="Total 2 3 4 2 9 5" xfId="50976"/>
    <cellStyle name="Total 2 3 4 3" xfId="50977"/>
    <cellStyle name="Total 2 3 4 3 10" xfId="50978"/>
    <cellStyle name="Total 2 3 4 3 2" xfId="50979"/>
    <cellStyle name="Total 2 3 4 3 2 2" xfId="50980"/>
    <cellStyle name="Total 2 3 4 3 2 2 2" xfId="50981"/>
    <cellStyle name="Total 2 3 4 3 2 2 3" xfId="50982"/>
    <cellStyle name="Total 2 3 4 3 2 2 4" xfId="50983"/>
    <cellStyle name="Total 2 3 4 3 2 2 5" xfId="50984"/>
    <cellStyle name="Total 2 3 4 3 2 2 6" xfId="50985"/>
    <cellStyle name="Total 2 3 4 3 2 2 7" xfId="50986"/>
    <cellStyle name="Total 2 3 4 3 2 3" xfId="50987"/>
    <cellStyle name="Total 2 3 4 3 2 4" xfId="50988"/>
    <cellStyle name="Total 2 3 4 3 3" xfId="50989"/>
    <cellStyle name="Total 2 3 4 3 3 2" xfId="50990"/>
    <cellStyle name="Total 2 3 4 3 3 2 2" xfId="50991"/>
    <cellStyle name="Total 2 3 4 3 3 2 3" xfId="50992"/>
    <cellStyle name="Total 2 3 4 3 3 2 4" xfId="50993"/>
    <cellStyle name="Total 2 3 4 3 3 2 5" xfId="50994"/>
    <cellStyle name="Total 2 3 4 3 3 2 6" xfId="50995"/>
    <cellStyle name="Total 2 3 4 3 3 2 7" xfId="50996"/>
    <cellStyle name="Total 2 3 4 3 3 3" xfId="50997"/>
    <cellStyle name="Total 2 3 4 3 3 4" xfId="50998"/>
    <cellStyle name="Total 2 3 4 3 4" xfId="50999"/>
    <cellStyle name="Total 2 3 4 3 4 2" xfId="51000"/>
    <cellStyle name="Total 2 3 4 3 4 2 2" xfId="51001"/>
    <cellStyle name="Total 2 3 4 3 4 2 3" xfId="51002"/>
    <cellStyle name="Total 2 3 4 3 4 2 4" xfId="51003"/>
    <cellStyle name="Total 2 3 4 3 4 2 5" xfId="51004"/>
    <cellStyle name="Total 2 3 4 3 4 2 6" xfId="51005"/>
    <cellStyle name="Total 2 3 4 3 4 2 7" xfId="51006"/>
    <cellStyle name="Total 2 3 4 3 4 3" xfId="51007"/>
    <cellStyle name="Total 2 3 4 3 4 4" xfId="51008"/>
    <cellStyle name="Total 2 3 4 3 5" xfId="51009"/>
    <cellStyle name="Total 2 3 4 3 5 2" xfId="51010"/>
    <cellStyle name="Total 2 3 4 3 5 3" xfId="51011"/>
    <cellStyle name="Total 2 3 4 3 5 4" xfId="51012"/>
    <cellStyle name="Total 2 3 4 3 5 5" xfId="51013"/>
    <cellStyle name="Total 2 3 4 3 5 6" xfId="51014"/>
    <cellStyle name="Total 2 3 4 3 5 7" xfId="51015"/>
    <cellStyle name="Total 2 3 4 3 5 8" xfId="51016"/>
    <cellStyle name="Total 2 3 4 3 6" xfId="51017"/>
    <cellStyle name="Total 2 3 4 3 6 2" xfId="51018"/>
    <cellStyle name="Total 2 3 4 3 6 3" xfId="51019"/>
    <cellStyle name="Total 2 3 4 3 6 4" xfId="51020"/>
    <cellStyle name="Total 2 3 4 3 6 5" xfId="51021"/>
    <cellStyle name="Total 2 3 4 3 6 6" xfId="51022"/>
    <cellStyle name="Total 2 3 4 3 6 7" xfId="51023"/>
    <cellStyle name="Total 2 3 4 3 7" xfId="51024"/>
    <cellStyle name="Total 2 3 4 3 8" xfId="51025"/>
    <cellStyle name="Total 2 3 4 3 9" xfId="51026"/>
    <cellStyle name="Total 2 3 4 4" xfId="51027"/>
    <cellStyle name="Total 2 3 4 4 2" xfId="51028"/>
    <cellStyle name="Total 2 3 4 4 2 2" xfId="51029"/>
    <cellStyle name="Total 2 3 4 4 2 3" xfId="51030"/>
    <cellStyle name="Total 2 3 4 4 2 4" xfId="51031"/>
    <cellStyle name="Total 2 3 4 4 2 5" xfId="51032"/>
    <cellStyle name="Total 2 3 4 4 2 6" xfId="51033"/>
    <cellStyle name="Total 2 3 4 4 2 7" xfId="51034"/>
    <cellStyle name="Total 2 3 4 4 3" xfId="51035"/>
    <cellStyle name="Total 2 3 4 4 4" xfId="51036"/>
    <cellStyle name="Total 2 3 4 4 5" xfId="51037"/>
    <cellStyle name="Total 2 3 4 5" xfId="51038"/>
    <cellStyle name="Total 2 3 4 5 2" xfId="51039"/>
    <cellStyle name="Total 2 3 4 5 2 2" xfId="51040"/>
    <cellStyle name="Total 2 3 4 5 2 3" xfId="51041"/>
    <cellStyle name="Total 2 3 4 5 2 4" xfId="51042"/>
    <cellStyle name="Total 2 3 4 5 2 5" xfId="51043"/>
    <cellStyle name="Total 2 3 4 5 2 6" xfId="51044"/>
    <cellStyle name="Total 2 3 4 5 2 7" xfId="51045"/>
    <cellStyle name="Total 2 3 4 5 3" xfId="51046"/>
    <cellStyle name="Total 2 3 4 5 4" xfId="51047"/>
    <cellStyle name="Total 2 3 4 5 5" xfId="51048"/>
    <cellStyle name="Total 2 3 4 6" xfId="51049"/>
    <cellStyle name="Total 2 3 4 6 2" xfId="51050"/>
    <cellStyle name="Total 2 3 4 6 2 2" xfId="51051"/>
    <cellStyle name="Total 2 3 4 6 2 3" xfId="51052"/>
    <cellStyle name="Total 2 3 4 6 2 4" xfId="51053"/>
    <cellStyle name="Total 2 3 4 6 2 5" xfId="51054"/>
    <cellStyle name="Total 2 3 4 6 2 6" xfId="51055"/>
    <cellStyle name="Total 2 3 4 6 2 7" xfId="51056"/>
    <cellStyle name="Total 2 3 4 6 3" xfId="51057"/>
    <cellStyle name="Total 2 3 4 6 4" xfId="51058"/>
    <cellStyle name="Total 2 3 4 6 5" xfId="51059"/>
    <cellStyle name="Total 2 3 4 7" xfId="51060"/>
    <cellStyle name="Total 2 3 4 7 2" xfId="51061"/>
    <cellStyle name="Total 2 3 4 7 2 2" xfId="51062"/>
    <cellStyle name="Total 2 3 4 7 2 3" xfId="51063"/>
    <cellStyle name="Total 2 3 4 7 2 4" xfId="51064"/>
    <cellStyle name="Total 2 3 4 7 2 5" xfId="51065"/>
    <cellStyle name="Total 2 3 4 7 2 6" xfId="51066"/>
    <cellStyle name="Total 2 3 4 7 2 7" xfId="51067"/>
    <cellStyle name="Total 2 3 4 7 3" xfId="51068"/>
    <cellStyle name="Total 2 3 4 7 4" xfId="51069"/>
    <cellStyle name="Total 2 3 4 7 5" xfId="51070"/>
    <cellStyle name="Total 2 3 4 8" xfId="51071"/>
    <cellStyle name="Total 2 3 4 8 2" xfId="51072"/>
    <cellStyle name="Total 2 3 4 8 3" xfId="51073"/>
    <cellStyle name="Total 2 3 4 8 4" xfId="51074"/>
    <cellStyle name="Total 2 3 4 8 5" xfId="51075"/>
    <cellStyle name="Total 2 3 4 8 6" xfId="51076"/>
    <cellStyle name="Total 2 3 4 8 7" xfId="51077"/>
    <cellStyle name="Total 2 3 4 8 8" xfId="51078"/>
    <cellStyle name="Total 2 3 4 9" xfId="51079"/>
    <cellStyle name="Total 2 3 4 9 2" xfId="51080"/>
    <cellStyle name="Total 2 3 4 9 3" xfId="51081"/>
    <cellStyle name="Total 2 3 4 9 4" xfId="51082"/>
    <cellStyle name="Total 2 3 4 9 5" xfId="51083"/>
    <cellStyle name="Total 2 3 4 9 6" xfId="51084"/>
    <cellStyle name="Total 2 3 4 9 7" xfId="51085"/>
    <cellStyle name="Total 2 3 5" xfId="51086"/>
    <cellStyle name="Total 2 3 5 10" xfId="51087"/>
    <cellStyle name="Total 2 3 5 10 2" xfId="51088"/>
    <cellStyle name="Total 2 3 5 10 3" xfId="51089"/>
    <cellStyle name="Total 2 3 5 10 4" xfId="51090"/>
    <cellStyle name="Total 2 3 5 10 5" xfId="51091"/>
    <cellStyle name="Total 2 3 5 11" xfId="51092"/>
    <cellStyle name="Total 2 3 5 11 2" xfId="51093"/>
    <cellStyle name="Total 2 3 5 11 3" xfId="51094"/>
    <cellStyle name="Total 2 3 5 11 4" xfId="51095"/>
    <cellStyle name="Total 2 3 5 11 5" xfId="51096"/>
    <cellStyle name="Total 2 3 5 12" xfId="51097"/>
    <cellStyle name="Total 2 3 5 12 2" xfId="51098"/>
    <cellStyle name="Total 2 3 5 12 3" xfId="51099"/>
    <cellStyle name="Total 2 3 5 12 4" xfId="51100"/>
    <cellStyle name="Total 2 3 5 12 5" xfId="51101"/>
    <cellStyle name="Total 2 3 5 13" xfId="51102"/>
    <cellStyle name="Total 2 3 5 13 2" xfId="51103"/>
    <cellStyle name="Total 2 3 5 13 3" xfId="51104"/>
    <cellStyle name="Total 2 3 5 13 4" xfId="51105"/>
    <cellStyle name="Total 2 3 5 13 5" xfId="51106"/>
    <cellStyle name="Total 2 3 5 14" xfId="51107"/>
    <cellStyle name="Total 2 3 5 14 2" xfId="51108"/>
    <cellStyle name="Total 2 3 5 14 3" xfId="51109"/>
    <cellStyle name="Total 2 3 5 14 4" xfId="51110"/>
    <cellStyle name="Total 2 3 5 14 5" xfId="51111"/>
    <cellStyle name="Total 2 3 5 15" xfId="51112"/>
    <cellStyle name="Total 2 3 5 15 2" xfId="51113"/>
    <cellStyle name="Total 2 3 5 15 3" xfId="51114"/>
    <cellStyle name="Total 2 3 5 15 4" xfId="51115"/>
    <cellStyle name="Total 2 3 5 15 5" xfId="51116"/>
    <cellStyle name="Total 2 3 5 16" xfId="51117"/>
    <cellStyle name="Total 2 3 5 16 2" xfId="51118"/>
    <cellStyle name="Total 2 3 5 16 3" xfId="51119"/>
    <cellStyle name="Total 2 3 5 16 4" xfId="51120"/>
    <cellStyle name="Total 2 3 5 16 5" xfId="51121"/>
    <cellStyle name="Total 2 3 5 17" xfId="51122"/>
    <cellStyle name="Total 2 3 5 17 2" xfId="51123"/>
    <cellStyle name="Total 2 3 5 17 3" xfId="51124"/>
    <cellStyle name="Total 2 3 5 17 4" xfId="51125"/>
    <cellStyle name="Total 2 3 5 17 5" xfId="51126"/>
    <cellStyle name="Total 2 3 5 18" xfId="51127"/>
    <cellStyle name="Total 2 3 5 18 2" xfId="51128"/>
    <cellStyle name="Total 2 3 5 18 3" xfId="51129"/>
    <cellStyle name="Total 2 3 5 18 4" xfId="51130"/>
    <cellStyle name="Total 2 3 5 18 5" xfId="51131"/>
    <cellStyle name="Total 2 3 5 19" xfId="51132"/>
    <cellStyle name="Total 2 3 5 2" xfId="51133"/>
    <cellStyle name="Total 2 3 5 2 10" xfId="51134"/>
    <cellStyle name="Total 2 3 5 2 10 2" xfId="51135"/>
    <cellStyle name="Total 2 3 5 2 10 3" xfId="51136"/>
    <cellStyle name="Total 2 3 5 2 10 4" xfId="51137"/>
    <cellStyle name="Total 2 3 5 2 10 5" xfId="51138"/>
    <cellStyle name="Total 2 3 5 2 11" xfId="51139"/>
    <cellStyle name="Total 2 3 5 2 11 2" xfId="51140"/>
    <cellStyle name="Total 2 3 5 2 11 3" xfId="51141"/>
    <cellStyle name="Total 2 3 5 2 11 4" xfId="51142"/>
    <cellStyle name="Total 2 3 5 2 11 5" xfId="51143"/>
    <cellStyle name="Total 2 3 5 2 12" xfId="51144"/>
    <cellStyle name="Total 2 3 5 2 12 2" xfId="51145"/>
    <cellStyle name="Total 2 3 5 2 12 3" xfId="51146"/>
    <cellStyle name="Total 2 3 5 2 12 4" xfId="51147"/>
    <cellStyle name="Total 2 3 5 2 12 5" xfId="51148"/>
    <cellStyle name="Total 2 3 5 2 13" xfId="51149"/>
    <cellStyle name="Total 2 3 5 2 13 2" xfId="51150"/>
    <cellStyle name="Total 2 3 5 2 13 3" xfId="51151"/>
    <cellStyle name="Total 2 3 5 2 13 4" xfId="51152"/>
    <cellStyle name="Total 2 3 5 2 13 5" xfId="51153"/>
    <cellStyle name="Total 2 3 5 2 14" xfId="51154"/>
    <cellStyle name="Total 2 3 5 2 14 2" xfId="51155"/>
    <cellStyle name="Total 2 3 5 2 14 3" xfId="51156"/>
    <cellStyle name="Total 2 3 5 2 14 4" xfId="51157"/>
    <cellStyle name="Total 2 3 5 2 14 5" xfId="51158"/>
    <cellStyle name="Total 2 3 5 2 15" xfId="51159"/>
    <cellStyle name="Total 2 3 5 2 15 2" xfId="51160"/>
    <cellStyle name="Total 2 3 5 2 15 3" xfId="51161"/>
    <cellStyle name="Total 2 3 5 2 15 4" xfId="51162"/>
    <cellStyle name="Total 2 3 5 2 15 5" xfId="51163"/>
    <cellStyle name="Total 2 3 5 2 16" xfId="51164"/>
    <cellStyle name="Total 2 3 5 2 16 2" xfId="51165"/>
    <cellStyle name="Total 2 3 5 2 16 3" xfId="51166"/>
    <cellStyle name="Total 2 3 5 2 16 4" xfId="51167"/>
    <cellStyle name="Total 2 3 5 2 16 5" xfId="51168"/>
    <cellStyle name="Total 2 3 5 2 17" xfId="51169"/>
    <cellStyle name="Total 2 3 5 2 17 2" xfId="51170"/>
    <cellStyle name="Total 2 3 5 2 17 3" xfId="51171"/>
    <cellStyle name="Total 2 3 5 2 17 4" xfId="51172"/>
    <cellStyle name="Total 2 3 5 2 17 5" xfId="51173"/>
    <cellStyle name="Total 2 3 5 2 18" xfId="51174"/>
    <cellStyle name="Total 2 3 5 2 18 2" xfId="51175"/>
    <cellStyle name="Total 2 3 5 2 18 3" xfId="51176"/>
    <cellStyle name="Total 2 3 5 2 18 4" xfId="51177"/>
    <cellStyle name="Total 2 3 5 2 18 5" xfId="51178"/>
    <cellStyle name="Total 2 3 5 2 19" xfId="51179"/>
    <cellStyle name="Total 2 3 5 2 2" xfId="51180"/>
    <cellStyle name="Total 2 3 5 2 2 2" xfId="51181"/>
    <cellStyle name="Total 2 3 5 2 2 2 2" xfId="51182"/>
    <cellStyle name="Total 2 3 5 2 2 2 3" xfId="51183"/>
    <cellStyle name="Total 2 3 5 2 2 2 4" xfId="51184"/>
    <cellStyle name="Total 2 3 5 2 2 2 5" xfId="51185"/>
    <cellStyle name="Total 2 3 5 2 2 2 6" xfId="51186"/>
    <cellStyle name="Total 2 3 5 2 2 2 7" xfId="51187"/>
    <cellStyle name="Total 2 3 5 2 2 3" xfId="51188"/>
    <cellStyle name="Total 2 3 5 2 2 4" xfId="51189"/>
    <cellStyle name="Total 2 3 5 2 2 5" xfId="51190"/>
    <cellStyle name="Total 2 3 5 2 3" xfId="51191"/>
    <cellStyle name="Total 2 3 5 2 3 2" xfId="51192"/>
    <cellStyle name="Total 2 3 5 2 3 2 2" xfId="51193"/>
    <cellStyle name="Total 2 3 5 2 3 2 3" xfId="51194"/>
    <cellStyle name="Total 2 3 5 2 3 2 4" xfId="51195"/>
    <cellStyle name="Total 2 3 5 2 3 2 5" xfId="51196"/>
    <cellStyle name="Total 2 3 5 2 3 2 6" xfId="51197"/>
    <cellStyle name="Total 2 3 5 2 3 2 7" xfId="51198"/>
    <cellStyle name="Total 2 3 5 2 3 3" xfId="51199"/>
    <cellStyle name="Total 2 3 5 2 3 4" xfId="51200"/>
    <cellStyle name="Total 2 3 5 2 3 5" xfId="51201"/>
    <cellStyle name="Total 2 3 5 2 4" xfId="51202"/>
    <cellStyle name="Total 2 3 5 2 4 2" xfId="51203"/>
    <cellStyle name="Total 2 3 5 2 4 2 2" xfId="51204"/>
    <cellStyle name="Total 2 3 5 2 4 2 3" xfId="51205"/>
    <cellStyle name="Total 2 3 5 2 4 2 4" xfId="51206"/>
    <cellStyle name="Total 2 3 5 2 4 2 5" xfId="51207"/>
    <cellStyle name="Total 2 3 5 2 4 2 6" xfId="51208"/>
    <cellStyle name="Total 2 3 5 2 4 2 7" xfId="51209"/>
    <cellStyle name="Total 2 3 5 2 4 3" xfId="51210"/>
    <cellStyle name="Total 2 3 5 2 4 4" xfId="51211"/>
    <cellStyle name="Total 2 3 5 2 4 5" xfId="51212"/>
    <cellStyle name="Total 2 3 5 2 5" xfId="51213"/>
    <cellStyle name="Total 2 3 5 2 5 2" xfId="51214"/>
    <cellStyle name="Total 2 3 5 2 5 3" xfId="51215"/>
    <cellStyle name="Total 2 3 5 2 5 4" xfId="51216"/>
    <cellStyle name="Total 2 3 5 2 5 5" xfId="51217"/>
    <cellStyle name="Total 2 3 5 2 5 6" xfId="51218"/>
    <cellStyle name="Total 2 3 5 2 5 7" xfId="51219"/>
    <cellStyle name="Total 2 3 5 2 5 8" xfId="51220"/>
    <cellStyle name="Total 2 3 5 2 6" xfId="51221"/>
    <cellStyle name="Total 2 3 5 2 6 2" xfId="51222"/>
    <cellStyle name="Total 2 3 5 2 6 3" xfId="51223"/>
    <cellStyle name="Total 2 3 5 2 6 4" xfId="51224"/>
    <cellStyle name="Total 2 3 5 2 6 5" xfId="51225"/>
    <cellStyle name="Total 2 3 5 2 6 6" xfId="51226"/>
    <cellStyle name="Total 2 3 5 2 6 7" xfId="51227"/>
    <cellStyle name="Total 2 3 5 2 7" xfId="51228"/>
    <cellStyle name="Total 2 3 5 2 7 2" xfId="51229"/>
    <cellStyle name="Total 2 3 5 2 7 3" xfId="51230"/>
    <cellStyle name="Total 2 3 5 2 7 4" xfId="51231"/>
    <cellStyle name="Total 2 3 5 2 7 5" xfId="51232"/>
    <cellStyle name="Total 2 3 5 2 8" xfId="51233"/>
    <cellStyle name="Total 2 3 5 2 8 2" xfId="51234"/>
    <cellStyle name="Total 2 3 5 2 8 3" xfId="51235"/>
    <cellStyle name="Total 2 3 5 2 8 4" xfId="51236"/>
    <cellStyle name="Total 2 3 5 2 8 5" xfId="51237"/>
    <cellStyle name="Total 2 3 5 2 9" xfId="51238"/>
    <cellStyle name="Total 2 3 5 2 9 2" xfId="51239"/>
    <cellStyle name="Total 2 3 5 2 9 3" xfId="51240"/>
    <cellStyle name="Total 2 3 5 2 9 4" xfId="51241"/>
    <cellStyle name="Total 2 3 5 2 9 5" xfId="51242"/>
    <cellStyle name="Total 2 3 5 3" xfId="51243"/>
    <cellStyle name="Total 2 3 5 3 10" xfId="51244"/>
    <cellStyle name="Total 2 3 5 3 2" xfId="51245"/>
    <cellStyle name="Total 2 3 5 3 2 2" xfId="51246"/>
    <cellStyle name="Total 2 3 5 3 2 2 2" xfId="51247"/>
    <cellStyle name="Total 2 3 5 3 2 2 3" xfId="51248"/>
    <cellStyle name="Total 2 3 5 3 2 2 4" xfId="51249"/>
    <cellStyle name="Total 2 3 5 3 2 2 5" xfId="51250"/>
    <cellStyle name="Total 2 3 5 3 2 2 6" xfId="51251"/>
    <cellStyle name="Total 2 3 5 3 2 2 7" xfId="51252"/>
    <cellStyle name="Total 2 3 5 3 2 3" xfId="51253"/>
    <cellStyle name="Total 2 3 5 3 2 4" xfId="51254"/>
    <cellStyle name="Total 2 3 5 3 3" xfId="51255"/>
    <cellStyle name="Total 2 3 5 3 3 2" xfId="51256"/>
    <cellStyle name="Total 2 3 5 3 3 2 2" xfId="51257"/>
    <cellStyle name="Total 2 3 5 3 3 2 3" xfId="51258"/>
    <cellStyle name="Total 2 3 5 3 3 2 4" xfId="51259"/>
    <cellStyle name="Total 2 3 5 3 3 2 5" xfId="51260"/>
    <cellStyle name="Total 2 3 5 3 3 2 6" xfId="51261"/>
    <cellStyle name="Total 2 3 5 3 3 2 7" xfId="51262"/>
    <cellStyle name="Total 2 3 5 3 3 3" xfId="51263"/>
    <cellStyle name="Total 2 3 5 3 3 4" xfId="51264"/>
    <cellStyle name="Total 2 3 5 3 4" xfId="51265"/>
    <cellStyle name="Total 2 3 5 3 4 2" xfId="51266"/>
    <cellStyle name="Total 2 3 5 3 4 2 2" xfId="51267"/>
    <cellStyle name="Total 2 3 5 3 4 2 3" xfId="51268"/>
    <cellStyle name="Total 2 3 5 3 4 2 4" xfId="51269"/>
    <cellStyle name="Total 2 3 5 3 4 2 5" xfId="51270"/>
    <cellStyle name="Total 2 3 5 3 4 2 6" xfId="51271"/>
    <cellStyle name="Total 2 3 5 3 4 2 7" xfId="51272"/>
    <cellStyle name="Total 2 3 5 3 4 3" xfId="51273"/>
    <cellStyle name="Total 2 3 5 3 4 4" xfId="51274"/>
    <cellStyle name="Total 2 3 5 3 5" xfId="51275"/>
    <cellStyle name="Total 2 3 5 3 5 2" xfId="51276"/>
    <cellStyle name="Total 2 3 5 3 5 3" xfId="51277"/>
    <cellStyle name="Total 2 3 5 3 5 4" xfId="51278"/>
    <cellStyle name="Total 2 3 5 3 5 5" xfId="51279"/>
    <cellStyle name="Total 2 3 5 3 5 6" xfId="51280"/>
    <cellStyle name="Total 2 3 5 3 5 7" xfId="51281"/>
    <cellStyle name="Total 2 3 5 3 5 8" xfId="51282"/>
    <cellStyle name="Total 2 3 5 3 6" xfId="51283"/>
    <cellStyle name="Total 2 3 5 3 6 2" xfId="51284"/>
    <cellStyle name="Total 2 3 5 3 6 3" xfId="51285"/>
    <cellStyle name="Total 2 3 5 3 6 4" xfId="51286"/>
    <cellStyle name="Total 2 3 5 3 6 5" xfId="51287"/>
    <cellStyle name="Total 2 3 5 3 6 6" xfId="51288"/>
    <cellStyle name="Total 2 3 5 3 6 7" xfId="51289"/>
    <cellStyle name="Total 2 3 5 3 7" xfId="51290"/>
    <cellStyle name="Total 2 3 5 3 8" xfId="51291"/>
    <cellStyle name="Total 2 3 5 3 9" xfId="51292"/>
    <cellStyle name="Total 2 3 5 4" xfId="51293"/>
    <cellStyle name="Total 2 3 5 4 2" xfId="51294"/>
    <cellStyle name="Total 2 3 5 4 2 2" xfId="51295"/>
    <cellStyle name="Total 2 3 5 4 2 3" xfId="51296"/>
    <cellStyle name="Total 2 3 5 4 2 4" xfId="51297"/>
    <cellStyle name="Total 2 3 5 4 2 5" xfId="51298"/>
    <cellStyle name="Total 2 3 5 4 2 6" xfId="51299"/>
    <cellStyle name="Total 2 3 5 4 2 7" xfId="51300"/>
    <cellStyle name="Total 2 3 5 4 3" xfId="51301"/>
    <cellStyle name="Total 2 3 5 4 4" xfId="51302"/>
    <cellStyle name="Total 2 3 5 4 5" xfId="51303"/>
    <cellStyle name="Total 2 3 5 5" xfId="51304"/>
    <cellStyle name="Total 2 3 5 5 2" xfId="51305"/>
    <cellStyle name="Total 2 3 5 5 2 2" xfId="51306"/>
    <cellStyle name="Total 2 3 5 5 2 3" xfId="51307"/>
    <cellStyle name="Total 2 3 5 5 2 4" xfId="51308"/>
    <cellStyle name="Total 2 3 5 5 2 5" xfId="51309"/>
    <cellStyle name="Total 2 3 5 5 2 6" xfId="51310"/>
    <cellStyle name="Total 2 3 5 5 2 7" xfId="51311"/>
    <cellStyle name="Total 2 3 5 5 3" xfId="51312"/>
    <cellStyle name="Total 2 3 5 5 4" xfId="51313"/>
    <cellStyle name="Total 2 3 5 5 5" xfId="51314"/>
    <cellStyle name="Total 2 3 5 6" xfId="51315"/>
    <cellStyle name="Total 2 3 5 6 2" xfId="51316"/>
    <cellStyle name="Total 2 3 5 6 2 2" xfId="51317"/>
    <cellStyle name="Total 2 3 5 6 2 3" xfId="51318"/>
    <cellStyle name="Total 2 3 5 6 2 4" xfId="51319"/>
    <cellStyle name="Total 2 3 5 6 2 5" xfId="51320"/>
    <cellStyle name="Total 2 3 5 6 2 6" xfId="51321"/>
    <cellStyle name="Total 2 3 5 6 2 7" xfId="51322"/>
    <cellStyle name="Total 2 3 5 6 3" xfId="51323"/>
    <cellStyle name="Total 2 3 5 6 4" xfId="51324"/>
    <cellStyle name="Total 2 3 5 6 5" xfId="51325"/>
    <cellStyle name="Total 2 3 5 7" xfId="51326"/>
    <cellStyle name="Total 2 3 5 7 2" xfId="51327"/>
    <cellStyle name="Total 2 3 5 7 2 2" xfId="51328"/>
    <cellStyle name="Total 2 3 5 7 2 3" xfId="51329"/>
    <cellStyle name="Total 2 3 5 7 2 4" xfId="51330"/>
    <cellStyle name="Total 2 3 5 7 2 5" xfId="51331"/>
    <cellStyle name="Total 2 3 5 7 2 6" xfId="51332"/>
    <cellStyle name="Total 2 3 5 7 2 7" xfId="51333"/>
    <cellStyle name="Total 2 3 5 7 3" xfId="51334"/>
    <cellStyle name="Total 2 3 5 7 4" xfId="51335"/>
    <cellStyle name="Total 2 3 5 7 5" xfId="51336"/>
    <cellStyle name="Total 2 3 5 8" xfId="51337"/>
    <cellStyle name="Total 2 3 5 8 2" xfId="51338"/>
    <cellStyle name="Total 2 3 5 8 3" xfId="51339"/>
    <cellStyle name="Total 2 3 5 8 4" xfId="51340"/>
    <cellStyle name="Total 2 3 5 8 5" xfId="51341"/>
    <cellStyle name="Total 2 3 5 8 6" xfId="51342"/>
    <cellStyle name="Total 2 3 5 8 7" xfId="51343"/>
    <cellStyle name="Total 2 3 5 8 8" xfId="51344"/>
    <cellStyle name="Total 2 3 5 9" xfId="51345"/>
    <cellStyle name="Total 2 3 5 9 2" xfId="51346"/>
    <cellStyle name="Total 2 3 5 9 3" xfId="51347"/>
    <cellStyle name="Total 2 3 5 9 4" xfId="51348"/>
    <cellStyle name="Total 2 3 5 9 5" xfId="51349"/>
    <cellStyle name="Total 2 3 5 9 6" xfId="51350"/>
    <cellStyle name="Total 2 3 5 9 7" xfId="51351"/>
    <cellStyle name="Total 2 3 6" xfId="51352"/>
    <cellStyle name="Total 2 3 6 10" xfId="51353"/>
    <cellStyle name="Total 2 3 6 10 2" xfId="51354"/>
    <cellStyle name="Total 2 3 6 10 3" xfId="51355"/>
    <cellStyle name="Total 2 3 6 10 4" xfId="51356"/>
    <cellStyle name="Total 2 3 6 10 5" xfId="51357"/>
    <cellStyle name="Total 2 3 6 11" xfId="51358"/>
    <cellStyle name="Total 2 3 6 11 2" xfId="51359"/>
    <cellStyle name="Total 2 3 6 11 3" xfId="51360"/>
    <cellStyle name="Total 2 3 6 11 4" xfId="51361"/>
    <cellStyle name="Total 2 3 6 11 5" xfId="51362"/>
    <cellStyle name="Total 2 3 6 12" xfId="51363"/>
    <cellStyle name="Total 2 3 6 12 2" xfId="51364"/>
    <cellStyle name="Total 2 3 6 12 3" xfId="51365"/>
    <cellStyle name="Total 2 3 6 12 4" xfId="51366"/>
    <cellStyle name="Total 2 3 6 12 5" xfId="51367"/>
    <cellStyle name="Total 2 3 6 13" xfId="51368"/>
    <cellStyle name="Total 2 3 6 13 2" xfId="51369"/>
    <cellStyle name="Total 2 3 6 13 3" xfId="51370"/>
    <cellStyle name="Total 2 3 6 13 4" xfId="51371"/>
    <cellStyle name="Total 2 3 6 13 5" xfId="51372"/>
    <cellStyle name="Total 2 3 6 14" xfId="51373"/>
    <cellStyle name="Total 2 3 6 14 2" xfId="51374"/>
    <cellStyle name="Total 2 3 6 14 3" xfId="51375"/>
    <cellStyle name="Total 2 3 6 14 4" xfId="51376"/>
    <cellStyle name="Total 2 3 6 14 5" xfId="51377"/>
    <cellStyle name="Total 2 3 6 15" xfId="51378"/>
    <cellStyle name="Total 2 3 6 15 2" xfId="51379"/>
    <cellStyle name="Total 2 3 6 15 3" xfId="51380"/>
    <cellStyle name="Total 2 3 6 15 4" xfId="51381"/>
    <cellStyle name="Total 2 3 6 15 5" xfId="51382"/>
    <cellStyle name="Total 2 3 6 16" xfId="51383"/>
    <cellStyle name="Total 2 3 6 16 2" xfId="51384"/>
    <cellStyle name="Total 2 3 6 16 3" xfId="51385"/>
    <cellStyle name="Total 2 3 6 16 4" xfId="51386"/>
    <cellStyle name="Total 2 3 6 16 5" xfId="51387"/>
    <cellStyle name="Total 2 3 6 17" xfId="51388"/>
    <cellStyle name="Total 2 3 6 17 2" xfId="51389"/>
    <cellStyle name="Total 2 3 6 17 3" xfId="51390"/>
    <cellStyle name="Total 2 3 6 17 4" xfId="51391"/>
    <cellStyle name="Total 2 3 6 17 5" xfId="51392"/>
    <cellStyle name="Total 2 3 6 18" xfId="51393"/>
    <cellStyle name="Total 2 3 6 18 2" xfId="51394"/>
    <cellStyle name="Total 2 3 6 18 3" xfId="51395"/>
    <cellStyle name="Total 2 3 6 18 4" xfId="51396"/>
    <cellStyle name="Total 2 3 6 18 5" xfId="51397"/>
    <cellStyle name="Total 2 3 6 19" xfId="51398"/>
    <cellStyle name="Total 2 3 6 2" xfId="51399"/>
    <cellStyle name="Total 2 3 6 2 2" xfId="51400"/>
    <cellStyle name="Total 2 3 6 2 2 2" xfId="51401"/>
    <cellStyle name="Total 2 3 6 2 2 3" xfId="51402"/>
    <cellStyle name="Total 2 3 6 2 2 4" xfId="51403"/>
    <cellStyle name="Total 2 3 6 2 2 5" xfId="51404"/>
    <cellStyle name="Total 2 3 6 2 2 6" xfId="51405"/>
    <cellStyle name="Total 2 3 6 2 2 7" xfId="51406"/>
    <cellStyle name="Total 2 3 6 2 3" xfId="51407"/>
    <cellStyle name="Total 2 3 6 2 4" xfId="51408"/>
    <cellStyle name="Total 2 3 6 2 5" xfId="51409"/>
    <cellStyle name="Total 2 3 6 3" xfId="51410"/>
    <cellStyle name="Total 2 3 6 3 2" xfId="51411"/>
    <cellStyle name="Total 2 3 6 3 2 2" xfId="51412"/>
    <cellStyle name="Total 2 3 6 3 2 3" xfId="51413"/>
    <cellStyle name="Total 2 3 6 3 2 4" xfId="51414"/>
    <cellStyle name="Total 2 3 6 3 2 5" xfId="51415"/>
    <cellStyle name="Total 2 3 6 3 2 6" xfId="51416"/>
    <cellStyle name="Total 2 3 6 3 2 7" xfId="51417"/>
    <cellStyle name="Total 2 3 6 3 3" xfId="51418"/>
    <cellStyle name="Total 2 3 6 3 4" xfId="51419"/>
    <cellStyle name="Total 2 3 6 3 5" xfId="51420"/>
    <cellStyle name="Total 2 3 6 4" xfId="51421"/>
    <cellStyle name="Total 2 3 6 4 2" xfId="51422"/>
    <cellStyle name="Total 2 3 6 4 2 2" xfId="51423"/>
    <cellStyle name="Total 2 3 6 4 2 3" xfId="51424"/>
    <cellStyle name="Total 2 3 6 4 2 4" xfId="51425"/>
    <cellStyle name="Total 2 3 6 4 2 5" xfId="51426"/>
    <cellStyle name="Total 2 3 6 4 2 6" xfId="51427"/>
    <cellStyle name="Total 2 3 6 4 2 7" xfId="51428"/>
    <cellStyle name="Total 2 3 6 4 3" xfId="51429"/>
    <cellStyle name="Total 2 3 6 4 4" xfId="51430"/>
    <cellStyle name="Total 2 3 6 4 5" xfId="51431"/>
    <cellStyle name="Total 2 3 6 5" xfId="51432"/>
    <cellStyle name="Total 2 3 6 5 2" xfId="51433"/>
    <cellStyle name="Total 2 3 6 5 3" xfId="51434"/>
    <cellStyle name="Total 2 3 6 5 4" xfId="51435"/>
    <cellStyle name="Total 2 3 6 5 5" xfId="51436"/>
    <cellStyle name="Total 2 3 6 5 6" xfId="51437"/>
    <cellStyle name="Total 2 3 6 5 7" xfId="51438"/>
    <cellStyle name="Total 2 3 6 5 8" xfId="51439"/>
    <cellStyle name="Total 2 3 6 6" xfId="51440"/>
    <cellStyle name="Total 2 3 6 6 2" xfId="51441"/>
    <cellStyle name="Total 2 3 6 6 3" xfId="51442"/>
    <cellStyle name="Total 2 3 6 6 4" xfId="51443"/>
    <cellStyle name="Total 2 3 6 6 5" xfId="51444"/>
    <cellStyle name="Total 2 3 6 6 6" xfId="51445"/>
    <cellStyle name="Total 2 3 6 6 7" xfId="51446"/>
    <cellStyle name="Total 2 3 6 7" xfId="51447"/>
    <cellStyle name="Total 2 3 6 7 2" xfId="51448"/>
    <cellStyle name="Total 2 3 6 7 3" xfId="51449"/>
    <cellStyle name="Total 2 3 6 7 4" xfId="51450"/>
    <cellStyle name="Total 2 3 6 7 5" xfId="51451"/>
    <cellStyle name="Total 2 3 6 8" xfId="51452"/>
    <cellStyle name="Total 2 3 6 8 2" xfId="51453"/>
    <cellStyle name="Total 2 3 6 8 3" xfId="51454"/>
    <cellStyle name="Total 2 3 6 8 4" xfId="51455"/>
    <cellStyle name="Total 2 3 6 8 5" xfId="51456"/>
    <cellStyle name="Total 2 3 6 9" xfId="51457"/>
    <cellStyle name="Total 2 3 6 9 2" xfId="51458"/>
    <cellStyle name="Total 2 3 6 9 3" xfId="51459"/>
    <cellStyle name="Total 2 3 6 9 4" xfId="51460"/>
    <cellStyle name="Total 2 3 6 9 5" xfId="51461"/>
    <cellStyle name="Total 2 3 7" xfId="51462"/>
    <cellStyle name="Total 2 3 7 10" xfId="51463"/>
    <cellStyle name="Total 2 3 7 2" xfId="51464"/>
    <cellStyle name="Total 2 3 7 2 2" xfId="51465"/>
    <cellStyle name="Total 2 3 7 2 2 2" xfId="51466"/>
    <cellStyle name="Total 2 3 7 2 2 3" xfId="51467"/>
    <cellStyle name="Total 2 3 7 2 2 4" xfId="51468"/>
    <cellStyle name="Total 2 3 7 2 2 5" xfId="51469"/>
    <cellStyle name="Total 2 3 7 2 2 6" xfId="51470"/>
    <cellStyle name="Total 2 3 7 2 2 7" xfId="51471"/>
    <cellStyle name="Total 2 3 7 2 3" xfId="51472"/>
    <cellStyle name="Total 2 3 7 2 4" xfId="51473"/>
    <cellStyle name="Total 2 3 7 3" xfId="51474"/>
    <cellStyle name="Total 2 3 7 3 2" xfId="51475"/>
    <cellStyle name="Total 2 3 7 3 2 2" xfId="51476"/>
    <cellStyle name="Total 2 3 7 3 2 3" xfId="51477"/>
    <cellStyle name="Total 2 3 7 3 2 4" xfId="51478"/>
    <cellStyle name="Total 2 3 7 3 2 5" xfId="51479"/>
    <cellStyle name="Total 2 3 7 3 2 6" xfId="51480"/>
    <cellStyle name="Total 2 3 7 3 2 7" xfId="51481"/>
    <cellStyle name="Total 2 3 7 3 3" xfId="51482"/>
    <cellStyle name="Total 2 3 7 3 4" xfId="51483"/>
    <cellStyle name="Total 2 3 7 4" xfId="51484"/>
    <cellStyle name="Total 2 3 7 4 2" xfId="51485"/>
    <cellStyle name="Total 2 3 7 4 2 2" xfId="51486"/>
    <cellStyle name="Total 2 3 7 4 2 3" xfId="51487"/>
    <cellStyle name="Total 2 3 7 4 2 4" xfId="51488"/>
    <cellStyle name="Total 2 3 7 4 2 5" xfId="51489"/>
    <cellStyle name="Total 2 3 7 4 2 6" xfId="51490"/>
    <cellStyle name="Total 2 3 7 4 2 7" xfId="51491"/>
    <cellStyle name="Total 2 3 7 4 3" xfId="51492"/>
    <cellStyle name="Total 2 3 7 4 4" xfId="51493"/>
    <cellStyle name="Total 2 3 7 5" xfId="51494"/>
    <cellStyle name="Total 2 3 7 5 2" xfId="51495"/>
    <cellStyle name="Total 2 3 7 5 3" xfId="51496"/>
    <cellStyle name="Total 2 3 7 5 4" xfId="51497"/>
    <cellStyle name="Total 2 3 7 5 5" xfId="51498"/>
    <cellStyle name="Total 2 3 7 5 6" xfId="51499"/>
    <cellStyle name="Total 2 3 7 5 7" xfId="51500"/>
    <cellStyle name="Total 2 3 7 5 8" xfId="51501"/>
    <cellStyle name="Total 2 3 7 6" xfId="51502"/>
    <cellStyle name="Total 2 3 7 6 2" xfId="51503"/>
    <cellStyle name="Total 2 3 7 6 3" xfId="51504"/>
    <cellStyle name="Total 2 3 7 6 4" xfId="51505"/>
    <cellStyle name="Total 2 3 7 6 5" xfId="51506"/>
    <cellStyle name="Total 2 3 7 6 6" xfId="51507"/>
    <cellStyle name="Total 2 3 7 6 7" xfId="51508"/>
    <cellStyle name="Total 2 3 7 7" xfId="51509"/>
    <cellStyle name="Total 2 3 7 8" xfId="51510"/>
    <cellStyle name="Total 2 3 7 9" xfId="51511"/>
    <cellStyle name="Total 2 3 8" xfId="51512"/>
    <cellStyle name="Total 2 3 8 2" xfId="51513"/>
    <cellStyle name="Total 2 3 8 2 2" xfId="51514"/>
    <cellStyle name="Total 2 3 8 2 3" xfId="51515"/>
    <cellStyle name="Total 2 3 8 2 4" xfId="51516"/>
    <cellStyle name="Total 2 3 8 2 5" xfId="51517"/>
    <cellStyle name="Total 2 3 8 2 6" xfId="51518"/>
    <cellStyle name="Total 2 3 8 2 7" xfId="51519"/>
    <cellStyle name="Total 2 3 8 3" xfId="51520"/>
    <cellStyle name="Total 2 3 8 4" xfId="51521"/>
    <cellStyle name="Total 2 3 8 5" xfId="51522"/>
    <cellStyle name="Total 2 3 9" xfId="51523"/>
    <cellStyle name="Total 2 3 9 2" xfId="51524"/>
    <cellStyle name="Total 2 3 9 2 2" xfId="51525"/>
    <cellStyle name="Total 2 3 9 2 3" xfId="51526"/>
    <cellStyle name="Total 2 3 9 2 4" xfId="51527"/>
    <cellStyle name="Total 2 3 9 2 5" xfId="51528"/>
    <cellStyle name="Total 2 3 9 2 6" xfId="51529"/>
    <cellStyle name="Total 2 3 9 2 7" xfId="51530"/>
    <cellStyle name="Total 2 3 9 3" xfId="51531"/>
    <cellStyle name="Total 2 3 9 4" xfId="51532"/>
    <cellStyle name="Total 2 3 9 5" xfId="51533"/>
    <cellStyle name="Total 2 4" xfId="51534"/>
    <cellStyle name="Total 2 4 10" xfId="51535"/>
    <cellStyle name="Total 2 4 10 2" xfId="51536"/>
    <cellStyle name="Total 2 4 10 2 2" xfId="51537"/>
    <cellStyle name="Total 2 4 10 2 3" xfId="51538"/>
    <cellStyle name="Total 2 4 10 2 4" xfId="51539"/>
    <cellStyle name="Total 2 4 10 2 5" xfId="51540"/>
    <cellStyle name="Total 2 4 10 2 6" xfId="51541"/>
    <cellStyle name="Total 2 4 10 2 7" xfId="51542"/>
    <cellStyle name="Total 2 4 10 3" xfId="51543"/>
    <cellStyle name="Total 2 4 10 4" xfId="51544"/>
    <cellStyle name="Total 2 4 10 5" xfId="51545"/>
    <cellStyle name="Total 2 4 11" xfId="51546"/>
    <cellStyle name="Total 2 4 11 2" xfId="51547"/>
    <cellStyle name="Total 2 4 11 2 2" xfId="51548"/>
    <cellStyle name="Total 2 4 11 2 3" xfId="51549"/>
    <cellStyle name="Total 2 4 11 2 4" xfId="51550"/>
    <cellStyle name="Total 2 4 11 2 5" xfId="51551"/>
    <cellStyle name="Total 2 4 11 2 6" xfId="51552"/>
    <cellStyle name="Total 2 4 11 2 7" xfId="51553"/>
    <cellStyle name="Total 2 4 11 3" xfId="51554"/>
    <cellStyle name="Total 2 4 11 4" xfId="51555"/>
    <cellStyle name="Total 2 4 11 5" xfId="51556"/>
    <cellStyle name="Total 2 4 12" xfId="51557"/>
    <cellStyle name="Total 2 4 12 2" xfId="51558"/>
    <cellStyle name="Total 2 4 12 3" xfId="51559"/>
    <cellStyle name="Total 2 4 12 4" xfId="51560"/>
    <cellStyle name="Total 2 4 12 5" xfId="51561"/>
    <cellStyle name="Total 2 4 12 6" xfId="51562"/>
    <cellStyle name="Total 2 4 12 7" xfId="51563"/>
    <cellStyle name="Total 2 4 12 8" xfId="51564"/>
    <cellStyle name="Total 2 4 13" xfId="51565"/>
    <cellStyle name="Total 2 4 13 2" xfId="51566"/>
    <cellStyle name="Total 2 4 13 3" xfId="51567"/>
    <cellStyle name="Total 2 4 13 4" xfId="51568"/>
    <cellStyle name="Total 2 4 13 5" xfId="51569"/>
    <cellStyle name="Total 2 4 13 6" xfId="51570"/>
    <cellStyle name="Total 2 4 13 7" xfId="51571"/>
    <cellStyle name="Total 2 4 14" xfId="51572"/>
    <cellStyle name="Total 2 4 14 2" xfId="51573"/>
    <cellStyle name="Total 2 4 14 3" xfId="51574"/>
    <cellStyle name="Total 2 4 14 4" xfId="51575"/>
    <cellStyle name="Total 2 4 14 5" xfId="51576"/>
    <cellStyle name="Total 2 4 15" xfId="51577"/>
    <cellStyle name="Total 2 4 15 2" xfId="51578"/>
    <cellStyle name="Total 2 4 15 3" xfId="51579"/>
    <cellStyle name="Total 2 4 15 4" xfId="51580"/>
    <cellStyle name="Total 2 4 15 5" xfId="51581"/>
    <cellStyle name="Total 2 4 16" xfId="51582"/>
    <cellStyle name="Total 2 4 16 2" xfId="51583"/>
    <cellStyle name="Total 2 4 16 3" xfId="51584"/>
    <cellStyle name="Total 2 4 16 4" xfId="51585"/>
    <cellStyle name="Total 2 4 16 5" xfId="51586"/>
    <cellStyle name="Total 2 4 17" xfId="51587"/>
    <cellStyle name="Total 2 4 17 2" xfId="51588"/>
    <cellStyle name="Total 2 4 17 3" xfId="51589"/>
    <cellStyle name="Total 2 4 17 4" xfId="51590"/>
    <cellStyle name="Total 2 4 17 5" xfId="51591"/>
    <cellStyle name="Total 2 4 18" xfId="51592"/>
    <cellStyle name="Total 2 4 18 2" xfId="51593"/>
    <cellStyle name="Total 2 4 18 3" xfId="51594"/>
    <cellStyle name="Total 2 4 18 4" xfId="51595"/>
    <cellStyle name="Total 2 4 18 5" xfId="51596"/>
    <cellStyle name="Total 2 4 19" xfId="51597"/>
    <cellStyle name="Total 2 4 19 2" xfId="51598"/>
    <cellStyle name="Total 2 4 19 3" xfId="51599"/>
    <cellStyle name="Total 2 4 19 4" xfId="51600"/>
    <cellStyle name="Total 2 4 19 5" xfId="51601"/>
    <cellStyle name="Total 2 4 2" xfId="51602"/>
    <cellStyle name="Total 2 4 2 10" xfId="51603"/>
    <cellStyle name="Total 2 4 2 10 2" xfId="51604"/>
    <cellStyle name="Total 2 4 2 10 3" xfId="51605"/>
    <cellStyle name="Total 2 4 2 10 4" xfId="51606"/>
    <cellStyle name="Total 2 4 2 10 5" xfId="51607"/>
    <cellStyle name="Total 2 4 2 10 6" xfId="51608"/>
    <cellStyle name="Total 2 4 2 10 7" xfId="51609"/>
    <cellStyle name="Total 2 4 2 10 8" xfId="51610"/>
    <cellStyle name="Total 2 4 2 11" xfId="51611"/>
    <cellStyle name="Total 2 4 2 11 2" xfId="51612"/>
    <cellStyle name="Total 2 4 2 11 3" xfId="51613"/>
    <cellStyle name="Total 2 4 2 11 4" xfId="51614"/>
    <cellStyle name="Total 2 4 2 11 5" xfId="51615"/>
    <cellStyle name="Total 2 4 2 11 6" xfId="51616"/>
    <cellStyle name="Total 2 4 2 11 7" xfId="51617"/>
    <cellStyle name="Total 2 4 2 12" xfId="51618"/>
    <cellStyle name="Total 2 4 2 12 2" xfId="51619"/>
    <cellStyle name="Total 2 4 2 12 3" xfId="51620"/>
    <cellStyle name="Total 2 4 2 12 4" xfId="51621"/>
    <cellStyle name="Total 2 4 2 12 5" xfId="51622"/>
    <cellStyle name="Total 2 4 2 13" xfId="51623"/>
    <cellStyle name="Total 2 4 2 13 2" xfId="51624"/>
    <cellStyle name="Total 2 4 2 13 3" xfId="51625"/>
    <cellStyle name="Total 2 4 2 13 4" xfId="51626"/>
    <cellStyle name="Total 2 4 2 13 5" xfId="51627"/>
    <cellStyle name="Total 2 4 2 14" xfId="51628"/>
    <cellStyle name="Total 2 4 2 14 2" xfId="51629"/>
    <cellStyle name="Total 2 4 2 14 3" xfId="51630"/>
    <cellStyle name="Total 2 4 2 14 4" xfId="51631"/>
    <cellStyle name="Total 2 4 2 14 5" xfId="51632"/>
    <cellStyle name="Total 2 4 2 15" xfId="51633"/>
    <cellStyle name="Total 2 4 2 15 2" xfId="51634"/>
    <cellStyle name="Total 2 4 2 15 3" xfId="51635"/>
    <cellStyle name="Total 2 4 2 15 4" xfId="51636"/>
    <cellStyle name="Total 2 4 2 15 5" xfId="51637"/>
    <cellStyle name="Total 2 4 2 16" xfId="51638"/>
    <cellStyle name="Total 2 4 2 16 2" xfId="51639"/>
    <cellStyle name="Total 2 4 2 16 3" xfId="51640"/>
    <cellStyle name="Total 2 4 2 16 4" xfId="51641"/>
    <cellStyle name="Total 2 4 2 16 5" xfId="51642"/>
    <cellStyle name="Total 2 4 2 17" xfId="51643"/>
    <cellStyle name="Total 2 4 2 17 2" xfId="51644"/>
    <cellStyle name="Total 2 4 2 17 3" xfId="51645"/>
    <cellStyle name="Total 2 4 2 17 4" xfId="51646"/>
    <cellStyle name="Total 2 4 2 17 5" xfId="51647"/>
    <cellStyle name="Total 2 4 2 18" xfId="51648"/>
    <cellStyle name="Total 2 4 2 2" xfId="51649"/>
    <cellStyle name="Total 2 4 2 2 10" xfId="51650"/>
    <cellStyle name="Total 2 4 2 2 10 2" xfId="51651"/>
    <cellStyle name="Total 2 4 2 2 10 3" xfId="51652"/>
    <cellStyle name="Total 2 4 2 2 10 4" xfId="51653"/>
    <cellStyle name="Total 2 4 2 2 10 5" xfId="51654"/>
    <cellStyle name="Total 2 4 2 2 11" xfId="51655"/>
    <cellStyle name="Total 2 4 2 2 11 2" xfId="51656"/>
    <cellStyle name="Total 2 4 2 2 11 3" xfId="51657"/>
    <cellStyle name="Total 2 4 2 2 11 4" xfId="51658"/>
    <cellStyle name="Total 2 4 2 2 11 5" xfId="51659"/>
    <cellStyle name="Total 2 4 2 2 12" xfId="51660"/>
    <cellStyle name="Total 2 4 2 2 12 2" xfId="51661"/>
    <cellStyle name="Total 2 4 2 2 12 3" xfId="51662"/>
    <cellStyle name="Total 2 4 2 2 12 4" xfId="51663"/>
    <cellStyle name="Total 2 4 2 2 12 5" xfId="51664"/>
    <cellStyle name="Total 2 4 2 2 13" xfId="51665"/>
    <cellStyle name="Total 2 4 2 2 13 2" xfId="51666"/>
    <cellStyle name="Total 2 4 2 2 13 3" xfId="51667"/>
    <cellStyle name="Total 2 4 2 2 13 4" xfId="51668"/>
    <cellStyle name="Total 2 4 2 2 13 5" xfId="51669"/>
    <cellStyle name="Total 2 4 2 2 14" xfId="51670"/>
    <cellStyle name="Total 2 4 2 2 14 2" xfId="51671"/>
    <cellStyle name="Total 2 4 2 2 14 3" xfId="51672"/>
    <cellStyle name="Total 2 4 2 2 14 4" xfId="51673"/>
    <cellStyle name="Total 2 4 2 2 14 5" xfId="51674"/>
    <cellStyle name="Total 2 4 2 2 15" xfId="51675"/>
    <cellStyle name="Total 2 4 2 2 15 2" xfId="51676"/>
    <cellStyle name="Total 2 4 2 2 15 3" xfId="51677"/>
    <cellStyle name="Total 2 4 2 2 15 4" xfId="51678"/>
    <cellStyle name="Total 2 4 2 2 15 5" xfId="51679"/>
    <cellStyle name="Total 2 4 2 2 16" xfId="51680"/>
    <cellStyle name="Total 2 4 2 2 16 2" xfId="51681"/>
    <cellStyle name="Total 2 4 2 2 16 3" xfId="51682"/>
    <cellStyle name="Total 2 4 2 2 16 4" xfId="51683"/>
    <cellStyle name="Total 2 4 2 2 16 5" xfId="51684"/>
    <cellStyle name="Total 2 4 2 2 17" xfId="51685"/>
    <cellStyle name="Total 2 4 2 2 17 2" xfId="51686"/>
    <cellStyle name="Total 2 4 2 2 17 3" xfId="51687"/>
    <cellStyle name="Total 2 4 2 2 17 4" xfId="51688"/>
    <cellStyle name="Total 2 4 2 2 17 5" xfId="51689"/>
    <cellStyle name="Total 2 4 2 2 18" xfId="51690"/>
    <cellStyle name="Total 2 4 2 2 18 2" xfId="51691"/>
    <cellStyle name="Total 2 4 2 2 18 3" xfId="51692"/>
    <cellStyle name="Total 2 4 2 2 18 4" xfId="51693"/>
    <cellStyle name="Total 2 4 2 2 18 5" xfId="51694"/>
    <cellStyle name="Total 2 4 2 2 19" xfId="51695"/>
    <cellStyle name="Total 2 4 2 2 2" xfId="51696"/>
    <cellStyle name="Total 2 4 2 2 2 10" xfId="51697"/>
    <cellStyle name="Total 2 4 2 2 2 10 2" xfId="51698"/>
    <cellStyle name="Total 2 4 2 2 2 10 3" xfId="51699"/>
    <cellStyle name="Total 2 4 2 2 2 10 4" xfId="51700"/>
    <cellStyle name="Total 2 4 2 2 2 10 5" xfId="51701"/>
    <cellStyle name="Total 2 4 2 2 2 11" xfId="51702"/>
    <cellStyle name="Total 2 4 2 2 2 11 2" xfId="51703"/>
    <cellStyle name="Total 2 4 2 2 2 11 3" xfId="51704"/>
    <cellStyle name="Total 2 4 2 2 2 11 4" xfId="51705"/>
    <cellStyle name="Total 2 4 2 2 2 11 5" xfId="51706"/>
    <cellStyle name="Total 2 4 2 2 2 12" xfId="51707"/>
    <cellStyle name="Total 2 4 2 2 2 12 2" xfId="51708"/>
    <cellStyle name="Total 2 4 2 2 2 12 3" xfId="51709"/>
    <cellStyle name="Total 2 4 2 2 2 12 4" xfId="51710"/>
    <cellStyle name="Total 2 4 2 2 2 12 5" xfId="51711"/>
    <cellStyle name="Total 2 4 2 2 2 13" xfId="51712"/>
    <cellStyle name="Total 2 4 2 2 2 13 2" xfId="51713"/>
    <cellStyle name="Total 2 4 2 2 2 13 3" xfId="51714"/>
    <cellStyle name="Total 2 4 2 2 2 13 4" xfId="51715"/>
    <cellStyle name="Total 2 4 2 2 2 13 5" xfId="51716"/>
    <cellStyle name="Total 2 4 2 2 2 14" xfId="51717"/>
    <cellStyle name="Total 2 4 2 2 2 14 2" xfId="51718"/>
    <cellStyle name="Total 2 4 2 2 2 14 3" xfId="51719"/>
    <cellStyle name="Total 2 4 2 2 2 14 4" xfId="51720"/>
    <cellStyle name="Total 2 4 2 2 2 14 5" xfId="51721"/>
    <cellStyle name="Total 2 4 2 2 2 15" xfId="51722"/>
    <cellStyle name="Total 2 4 2 2 2 15 2" xfId="51723"/>
    <cellStyle name="Total 2 4 2 2 2 15 3" xfId="51724"/>
    <cellStyle name="Total 2 4 2 2 2 15 4" xfId="51725"/>
    <cellStyle name="Total 2 4 2 2 2 15 5" xfId="51726"/>
    <cellStyle name="Total 2 4 2 2 2 16" xfId="51727"/>
    <cellStyle name="Total 2 4 2 2 2 16 2" xfId="51728"/>
    <cellStyle name="Total 2 4 2 2 2 16 3" xfId="51729"/>
    <cellStyle name="Total 2 4 2 2 2 16 4" xfId="51730"/>
    <cellStyle name="Total 2 4 2 2 2 16 5" xfId="51731"/>
    <cellStyle name="Total 2 4 2 2 2 17" xfId="51732"/>
    <cellStyle name="Total 2 4 2 2 2 17 2" xfId="51733"/>
    <cellStyle name="Total 2 4 2 2 2 17 3" xfId="51734"/>
    <cellStyle name="Total 2 4 2 2 2 17 4" xfId="51735"/>
    <cellStyle name="Total 2 4 2 2 2 17 5" xfId="51736"/>
    <cellStyle name="Total 2 4 2 2 2 18" xfId="51737"/>
    <cellStyle name="Total 2 4 2 2 2 18 2" xfId="51738"/>
    <cellStyle name="Total 2 4 2 2 2 18 3" xfId="51739"/>
    <cellStyle name="Total 2 4 2 2 2 18 4" xfId="51740"/>
    <cellStyle name="Total 2 4 2 2 2 18 5" xfId="51741"/>
    <cellStyle name="Total 2 4 2 2 2 19" xfId="51742"/>
    <cellStyle name="Total 2 4 2 2 2 2" xfId="51743"/>
    <cellStyle name="Total 2 4 2 2 2 2 2" xfId="51744"/>
    <cellStyle name="Total 2 4 2 2 2 2 2 2" xfId="51745"/>
    <cellStyle name="Total 2 4 2 2 2 2 2 3" xfId="51746"/>
    <cellStyle name="Total 2 4 2 2 2 2 2 4" xfId="51747"/>
    <cellStyle name="Total 2 4 2 2 2 2 2 5" xfId="51748"/>
    <cellStyle name="Total 2 4 2 2 2 2 2 6" xfId="51749"/>
    <cellStyle name="Total 2 4 2 2 2 2 2 7" xfId="51750"/>
    <cellStyle name="Total 2 4 2 2 2 2 3" xfId="51751"/>
    <cellStyle name="Total 2 4 2 2 2 2 4" xfId="51752"/>
    <cellStyle name="Total 2 4 2 2 2 2 5" xfId="51753"/>
    <cellStyle name="Total 2 4 2 2 2 3" xfId="51754"/>
    <cellStyle name="Total 2 4 2 2 2 3 2" xfId="51755"/>
    <cellStyle name="Total 2 4 2 2 2 3 2 2" xfId="51756"/>
    <cellStyle name="Total 2 4 2 2 2 3 2 3" xfId="51757"/>
    <cellStyle name="Total 2 4 2 2 2 3 2 4" xfId="51758"/>
    <cellStyle name="Total 2 4 2 2 2 3 2 5" xfId="51759"/>
    <cellStyle name="Total 2 4 2 2 2 3 2 6" xfId="51760"/>
    <cellStyle name="Total 2 4 2 2 2 3 2 7" xfId="51761"/>
    <cellStyle name="Total 2 4 2 2 2 3 3" xfId="51762"/>
    <cellStyle name="Total 2 4 2 2 2 3 4" xfId="51763"/>
    <cellStyle name="Total 2 4 2 2 2 3 5" xfId="51764"/>
    <cellStyle name="Total 2 4 2 2 2 4" xfId="51765"/>
    <cellStyle name="Total 2 4 2 2 2 4 2" xfId="51766"/>
    <cellStyle name="Total 2 4 2 2 2 4 2 2" xfId="51767"/>
    <cellStyle name="Total 2 4 2 2 2 4 2 3" xfId="51768"/>
    <cellStyle name="Total 2 4 2 2 2 4 2 4" xfId="51769"/>
    <cellStyle name="Total 2 4 2 2 2 4 2 5" xfId="51770"/>
    <cellStyle name="Total 2 4 2 2 2 4 2 6" xfId="51771"/>
    <cellStyle name="Total 2 4 2 2 2 4 2 7" xfId="51772"/>
    <cellStyle name="Total 2 4 2 2 2 4 3" xfId="51773"/>
    <cellStyle name="Total 2 4 2 2 2 4 4" xfId="51774"/>
    <cellStyle name="Total 2 4 2 2 2 4 5" xfId="51775"/>
    <cellStyle name="Total 2 4 2 2 2 5" xfId="51776"/>
    <cellStyle name="Total 2 4 2 2 2 5 2" xfId="51777"/>
    <cellStyle name="Total 2 4 2 2 2 5 3" xfId="51778"/>
    <cellStyle name="Total 2 4 2 2 2 5 4" xfId="51779"/>
    <cellStyle name="Total 2 4 2 2 2 5 5" xfId="51780"/>
    <cellStyle name="Total 2 4 2 2 2 5 6" xfId="51781"/>
    <cellStyle name="Total 2 4 2 2 2 5 7" xfId="51782"/>
    <cellStyle name="Total 2 4 2 2 2 5 8" xfId="51783"/>
    <cellStyle name="Total 2 4 2 2 2 6" xfId="51784"/>
    <cellStyle name="Total 2 4 2 2 2 6 2" xfId="51785"/>
    <cellStyle name="Total 2 4 2 2 2 6 3" xfId="51786"/>
    <cellStyle name="Total 2 4 2 2 2 6 4" xfId="51787"/>
    <cellStyle name="Total 2 4 2 2 2 6 5" xfId="51788"/>
    <cellStyle name="Total 2 4 2 2 2 6 6" xfId="51789"/>
    <cellStyle name="Total 2 4 2 2 2 6 7" xfId="51790"/>
    <cellStyle name="Total 2 4 2 2 2 7" xfId="51791"/>
    <cellStyle name="Total 2 4 2 2 2 7 2" xfId="51792"/>
    <cellStyle name="Total 2 4 2 2 2 7 3" xfId="51793"/>
    <cellStyle name="Total 2 4 2 2 2 7 4" xfId="51794"/>
    <cellStyle name="Total 2 4 2 2 2 7 5" xfId="51795"/>
    <cellStyle name="Total 2 4 2 2 2 8" xfId="51796"/>
    <cellStyle name="Total 2 4 2 2 2 8 2" xfId="51797"/>
    <cellStyle name="Total 2 4 2 2 2 8 3" xfId="51798"/>
    <cellStyle name="Total 2 4 2 2 2 8 4" xfId="51799"/>
    <cellStyle name="Total 2 4 2 2 2 8 5" xfId="51800"/>
    <cellStyle name="Total 2 4 2 2 2 9" xfId="51801"/>
    <cellStyle name="Total 2 4 2 2 2 9 2" xfId="51802"/>
    <cellStyle name="Total 2 4 2 2 2 9 3" xfId="51803"/>
    <cellStyle name="Total 2 4 2 2 2 9 4" xfId="51804"/>
    <cellStyle name="Total 2 4 2 2 2 9 5" xfId="51805"/>
    <cellStyle name="Total 2 4 2 2 3" xfId="51806"/>
    <cellStyle name="Total 2 4 2 2 3 10" xfId="51807"/>
    <cellStyle name="Total 2 4 2 2 3 2" xfId="51808"/>
    <cellStyle name="Total 2 4 2 2 3 2 2" xfId="51809"/>
    <cellStyle name="Total 2 4 2 2 3 2 2 2" xfId="51810"/>
    <cellStyle name="Total 2 4 2 2 3 2 2 3" xfId="51811"/>
    <cellStyle name="Total 2 4 2 2 3 2 2 4" xfId="51812"/>
    <cellStyle name="Total 2 4 2 2 3 2 2 5" xfId="51813"/>
    <cellStyle name="Total 2 4 2 2 3 2 2 6" xfId="51814"/>
    <cellStyle name="Total 2 4 2 2 3 2 2 7" xfId="51815"/>
    <cellStyle name="Total 2 4 2 2 3 2 3" xfId="51816"/>
    <cellStyle name="Total 2 4 2 2 3 2 4" xfId="51817"/>
    <cellStyle name="Total 2 4 2 2 3 3" xfId="51818"/>
    <cellStyle name="Total 2 4 2 2 3 3 2" xfId="51819"/>
    <cellStyle name="Total 2 4 2 2 3 3 2 2" xfId="51820"/>
    <cellStyle name="Total 2 4 2 2 3 3 2 3" xfId="51821"/>
    <cellStyle name="Total 2 4 2 2 3 3 2 4" xfId="51822"/>
    <cellStyle name="Total 2 4 2 2 3 3 2 5" xfId="51823"/>
    <cellStyle name="Total 2 4 2 2 3 3 2 6" xfId="51824"/>
    <cellStyle name="Total 2 4 2 2 3 3 2 7" xfId="51825"/>
    <cellStyle name="Total 2 4 2 2 3 3 3" xfId="51826"/>
    <cellStyle name="Total 2 4 2 2 3 3 4" xfId="51827"/>
    <cellStyle name="Total 2 4 2 2 3 4" xfId="51828"/>
    <cellStyle name="Total 2 4 2 2 3 4 2" xfId="51829"/>
    <cellStyle name="Total 2 4 2 2 3 4 2 2" xfId="51830"/>
    <cellStyle name="Total 2 4 2 2 3 4 2 3" xfId="51831"/>
    <cellStyle name="Total 2 4 2 2 3 4 2 4" xfId="51832"/>
    <cellStyle name="Total 2 4 2 2 3 4 2 5" xfId="51833"/>
    <cellStyle name="Total 2 4 2 2 3 4 2 6" xfId="51834"/>
    <cellStyle name="Total 2 4 2 2 3 4 2 7" xfId="51835"/>
    <cellStyle name="Total 2 4 2 2 3 4 3" xfId="51836"/>
    <cellStyle name="Total 2 4 2 2 3 4 4" xfId="51837"/>
    <cellStyle name="Total 2 4 2 2 3 5" xfId="51838"/>
    <cellStyle name="Total 2 4 2 2 3 5 2" xfId="51839"/>
    <cellStyle name="Total 2 4 2 2 3 5 3" xfId="51840"/>
    <cellStyle name="Total 2 4 2 2 3 5 4" xfId="51841"/>
    <cellStyle name="Total 2 4 2 2 3 5 5" xfId="51842"/>
    <cellStyle name="Total 2 4 2 2 3 5 6" xfId="51843"/>
    <cellStyle name="Total 2 4 2 2 3 5 7" xfId="51844"/>
    <cellStyle name="Total 2 4 2 2 3 5 8" xfId="51845"/>
    <cellStyle name="Total 2 4 2 2 3 6" xfId="51846"/>
    <cellStyle name="Total 2 4 2 2 3 6 2" xfId="51847"/>
    <cellStyle name="Total 2 4 2 2 3 6 3" xfId="51848"/>
    <cellStyle name="Total 2 4 2 2 3 6 4" xfId="51849"/>
    <cellStyle name="Total 2 4 2 2 3 6 5" xfId="51850"/>
    <cellStyle name="Total 2 4 2 2 3 6 6" xfId="51851"/>
    <cellStyle name="Total 2 4 2 2 3 6 7" xfId="51852"/>
    <cellStyle name="Total 2 4 2 2 3 7" xfId="51853"/>
    <cellStyle name="Total 2 4 2 2 3 8" xfId="51854"/>
    <cellStyle name="Total 2 4 2 2 3 9" xfId="51855"/>
    <cellStyle name="Total 2 4 2 2 4" xfId="51856"/>
    <cellStyle name="Total 2 4 2 2 4 2" xfId="51857"/>
    <cellStyle name="Total 2 4 2 2 4 2 2" xfId="51858"/>
    <cellStyle name="Total 2 4 2 2 4 2 3" xfId="51859"/>
    <cellStyle name="Total 2 4 2 2 4 2 4" xfId="51860"/>
    <cellStyle name="Total 2 4 2 2 4 2 5" xfId="51861"/>
    <cellStyle name="Total 2 4 2 2 4 2 6" xfId="51862"/>
    <cellStyle name="Total 2 4 2 2 4 2 7" xfId="51863"/>
    <cellStyle name="Total 2 4 2 2 4 3" xfId="51864"/>
    <cellStyle name="Total 2 4 2 2 4 4" xfId="51865"/>
    <cellStyle name="Total 2 4 2 2 4 5" xfId="51866"/>
    <cellStyle name="Total 2 4 2 2 5" xfId="51867"/>
    <cellStyle name="Total 2 4 2 2 5 2" xfId="51868"/>
    <cellStyle name="Total 2 4 2 2 5 2 2" xfId="51869"/>
    <cellStyle name="Total 2 4 2 2 5 2 3" xfId="51870"/>
    <cellStyle name="Total 2 4 2 2 5 2 4" xfId="51871"/>
    <cellStyle name="Total 2 4 2 2 5 2 5" xfId="51872"/>
    <cellStyle name="Total 2 4 2 2 5 2 6" xfId="51873"/>
    <cellStyle name="Total 2 4 2 2 5 2 7" xfId="51874"/>
    <cellStyle name="Total 2 4 2 2 5 3" xfId="51875"/>
    <cellStyle name="Total 2 4 2 2 5 4" xfId="51876"/>
    <cellStyle name="Total 2 4 2 2 5 5" xfId="51877"/>
    <cellStyle name="Total 2 4 2 2 6" xfId="51878"/>
    <cellStyle name="Total 2 4 2 2 6 2" xfId="51879"/>
    <cellStyle name="Total 2 4 2 2 6 2 2" xfId="51880"/>
    <cellStyle name="Total 2 4 2 2 6 2 3" xfId="51881"/>
    <cellStyle name="Total 2 4 2 2 6 2 4" xfId="51882"/>
    <cellStyle name="Total 2 4 2 2 6 2 5" xfId="51883"/>
    <cellStyle name="Total 2 4 2 2 6 2 6" xfId="51884"/>
    <cellStyle name="Total 2 4 2 2 6 2 7" xfId="51885"/>
    <cellStyle name="Total 2 4 2 2 6 3" xfId="51886"/>
    <cellStyle name="Total 2 4 2 2 6 4" xfId="51887"/>
    <cellStyle name="Total 2 4 2 2 6 5" xfId="51888"/>
    <cellStyle name="Total 2 4 2 2 7" xfId="51889"/>
    <cellStyle name="Total 2 4 2 2 7 2" xfId="51890"/>
    <cellStyle name="Total 2 4 2 2 7 2 2" xfId="51891"/>
    <cellStyle name="Total 2 4 2 2 7 2 3" xfId="51892"/>
    <cellStyle name="Total 2 4 2 2 7 2 4" xfId="51893"/>
    <cellStyle name="Total 2 4 2 2 7 2 5" xfId="51894"/>
    <cellStyle name="Total 2 4 2 2 7 2 6" xfId="51895"/>
    <cellStyle name="Total 2 4 2 2 7 2 7" xfId="51896"/>
    <cellStyle name="Total 2 4 2 2 7 3" xfId="51897"/>
    <cellStyle name="Total 2 4 2 2 7 4" xfId="51898"/>
    <cellStyle name="Total 2 4 2 2 7 5" xfId="51899"/>
    <cellStyle name="Total 2 4 2 2 8" xfId="51900"/>
    <cellStyle name="Total 2 4 2 2 8 2" xfId="51901"/>
    <cellStyle name="Total 2 4 2 2 8 3" xfId="51902"/>
    <cellStyle name="Total 2 4 2 2 8 4" xfId="51903"/>
    <cellStyle name="Total 2 4 2 2 8 5" xfId="51904"/>
    <cellStyle name="Total 2 4 2 2 8 6" xfId="51905"/>
    <cellStyle name="Total 2 4 2 2 8 7" xfId="51906"/>
    <cellStyle name="Total 2 4 2 2 8 8" xfId="51907"/>
    <cellStyle name="Total 2 4 2 2 9" xfId="51908"/>
    <cellStyle name="Total 2 4 2 2 9 2" xfId="51909"/>
    <cellStyle name="Total 2 4 2 2 9 3" xfId="51910"/>
    <cellStyle name="Total 2 4 2 2 9 4" xfId="51911"/>
    <cellStyle name="Total 2 4 2 2 9 5" xfId="51912"/>
    <cellStyle name="Total 2 4 2 2 9 6" xfId="51913"/>
    <cellStyle name="Total 2 4 2 2 9 7" xfId="51914"/>
    <cellStyle name="Total 2 4 2 3" xfId="51915"/>
    <cellStyle name="Total 2 4 2 3 10" xfId="51916"/>
    <cellStyle name="Total 2 4 2 3 10 2" xfId="51917"/>
    <cellStyle name="Total 2 4 2 3 10 3" xfId="51918"/>
    <cellStyle name="Total 2 4 2 3 10 4" xfId="51919"/>
    <cellStyle name="Total 2 4 2 3 10 5" xfId="51920"/>
    <cellStyle name="Total 2 4 2 3 11" xfId="51921"/>
    <cellStyle name="Total 2 4 2 3 11 2" xfId="51922"/>
    <cellStyle name="Total 2 4 2 3 11 3" xfId="51923"/>
    <cellStyle name="Total 2 4 2 3 11 4" xfId="51924"/>
    <cellStyle name="Total 2 4 2 3 11 5" xfId="51925"/>
    <cellStyle name="Total 2 4 2 3 12" xfId="51926"/>
    <cellStyle name="Total 2 4 2 3 12 2" xfId="51927"/>
    <cellStyle name="Total 2 4 2 3 12 3" xfId="51928"/>
    <cellStyle name="Total 2 4 2 3 12 4" xfId="51929"/>
    <cellStyle name="Total 2 4 2 3 12 5" xfId="51930"/>
    <cellStyle name="Total 2 4 2 3 13" xfId="51931"/>
    <cellStyle name="Total 2 4 2 3 13 2" xfId="51932"/>
    <cellStyle name="Total 2 4 2 3 13 3" xfId="51933"/>
    <cellStyle name="Total 2 4 2 3 13 4" xfId="51934"/>
    <cellStyle name="Total 2 4 2 3 13 5" xfId="51935"/>
    <cellStyle name="Total 2 4 2 3 14" xfId="51936"/>
    <cellStyle name="Total 2 4 2 3 14 2" xfId="51937"/>
    <cellStyle name="Total 2 4 2 3 14 3" xfId="51938"/>
    <cellStyle name="Total 2 4 2 3 14 4" xfId="51939"/>
    <cellStyle name="Total 2 4 2 3 14 5" xfId="51940"/>
    <cellStyle name="Total 2 4 2 3 15" xfId="51941"/>
    <cellStyle name="Total 2 4 2 3 15 2" xfId="51942"/>
    <cellStyle name="Total 2 4 2 3 15 3" xfId="51943"/>
    <cellStyle name="Total 2 4 2 3 15 4" xfId="51944"/>
    <cellStyle name="Total 2 4 2 3 15 5" xfId="51945"/>
    <cellStyle name="Total 2 4 2 3 16" xfId="51946"/>
    <cellStyle name="Total 2 4 2 3 16 2" xfId="51947"/>
    <cellStyle name="Total 2 4 2 3 16 3" xfId="51948"/>
    <cellStyle name="Total 2 4 2 3 16 4" xfId="51949"/>
    <cellStyle name="Total 2 4 2 3 16 5" xfId="51950"/>
    <cellStyle name="Total 2 4 2 3 17" xfId="51951"/>
    <cellStyle name="Total 2 4 2 3 17 2" xfId="51952"/>
    <cellStyle name="Total 2 4 2 3 17 3" xfId="51953"/>
    <cellStyle name="Total 2 4 2 3 17 4" xfId="51954"/>
    <cellStyle name="Total 2 4 2 3 17 5" xfId="51955"/>
    <cellStyle name="Total 2 4 2 3 18" xfId="51956"/>
    <cellStyle name="Total 2 4 2 3 18 2" xfId="51957"/>
    <cellStyle name="Total 2 4 2 3 18 3" xfId="51958"/>
    <cellStyle name="Total 2 4 2 3 18 4" xfId="51959"/>
    <cellStyle name="Total 2 4 2 3 18 5" xfId="51960"/>
    <cellStyle name="Total 2 4 2 3 19" xfId="51961"/>
    <cellStyle name="Total 2 4 2 3 2" xfId="51962"/>
    <cellStyle name="Total 2 4 2 3 2 10" xfId="51963"/>
    <cellStyle name="Total 2 4 2 3 2 10 2" xfId="51964"/>
    <cellStyle name="Total 2 4 2 3 2 10 3" xfId="51965"/>
    <cellStyle name="Total 2 4 2 3 2 10 4" xfId="51966"/>
    <cellStyle name="Total 2 4 2 3 2 10 5" xfId="51967"/>
    <cellStyle name="Total 2 4 2 3 2 11" xfId="51968"/>
    <cellStyle name="Total 2 4 2 3 2 11 2" xfId="51969"/>
    <cellStyle name="Total 2 4 2 3 2 11 3" xfId="51970"/>
    <cellStyle name="Total 2 4 2 3 2 11 4" xfId="51971"/>
    <cellStyle name="Total 2 4 2 3 2 11 5" xfId="51972"/>
    <cellStyle name="Total 2 4 2 3 2 12" xfId="51973"/>
    <cellStyle name="Total 2 4 2 3 2 12 2" xfId="51974"/>
    <cellStyle name="Total 2 4 2 3 2 12 3" xfId="51975"/>
    <cellStyle name="Total 2 4 2 3 2 12 4" xfId="51976"/>
    <cellStyle name="Total 2 4 2 3 2 12 5" xfId="51977"/>
    <cellStyle name="Total 2 4 2 3 2 13" xfId="51978"/>
    <cellStyle name="Total 2 4 2 3 2 13 2" xfId="51979"/>
    <cellStyle name="Total 2 4 2 3 2 13 3" xfId="51980"/>
    <cellStyle name="Total 2 4 2 3 2 13 4" xfId="51981"/>
    <cellStyle name="Total 2 4 2 3 2 13 5" xfId="51982"/>
    <cellStyle name="Total 2 4 2 3 2 14" xfId="51983"/>
    <cellStyle name="Total 2 4 2 3 2 14 2" xfId="51984"/>
    <cellStyle name="Total 2 4 2 3 2 14 3" xfId="51985"/>
    <cellStyle name="Total 2 4 2 3 2 14 4" xfId="51986"/>
    <cellStyle name="Total 2 4 2 3 2 14 5" xfId="51987"/>
    <cellStyle name="Total 2 4 2 3 2 15" xfId="51988"/>
    <cellStyle name="Total 2 4 2 3 2 15 2" xfId="51989"/>
    <cellStyle name="Total 2 4 2 3 2 15 3" xfId="51990"/>
    <cellStyle name="Total 2 4 2 3 2 15 4" xfId="51991"/>
    <cellStyle name="Total 2 4 2 3 2 15 5" xfId="51992"/>
    <cellStyle name="Total 2 4 2 3 2 16" xfId="51993"/>
    <cellStyle name="Total 2 4 2 3 2 16 2" xfId="51994"/>
    <cellStyle name="Total 2 4 2 3 2 16 3" xfId="51995"/>
    <cellStyle name="Total 2 4 2 3 2 16 4" xfId="51996"/>
    <cellStyle name="Total 2 4 2 3 2 16 5" xfId="51997"/>
    <cellStyle name="Total 2 4 2 3 2 17" xfId="51998"/>
    <cellStyle name="Total 2 4 2 3 2 17 2" xfId="51999"/>
    <cellStyle name="Total 2 4 2 3 2 17 3" xfId="52000"/>
    <cellStyle name="Total 2 4 2 3 2 17 4" xfId="52001"/>
    <cellStyle name="Total 2 4 2 3 2 17 5" xfId="52002"/>
    <cellStyle name="Total 2 4 2 3 2 18" xfId="52003"/>
    <cellStyle name="Total 2 4 2 3 2 18 2" xfId="52004"/>
    <cellStyle name="Total 2 4 2 3 2 18 3" xfId="52005"/>
    <cellStyle name="Total 2 4 2 3 2 18 4" xfId="52006"/>
    <cellStyle name="Total 2 4 2 3 2 18 5" xfId="52007"/>
    <cellStyle name="Total 2 4 2 3 2 19" xfId="52008"/>
    <cellStyle name="Total 2 4 2 3 2 2" xfId="52009"/>
    <cellStyle name="Total 2 4 2 3 2 2 2" xfId="52010"/>
    <cellStyle name="Total 2 4 2 3 2 2 2 2" xfId="52011"/>
    <cellStyle name="Total 2 4 2 3 2 2 2 3" xfId="52012"/>
    <cellStyle name="Total 2 4 2 3 2 2 2 4" xfId="52013"/>
    <cellStyle name="Total 2 4 2 3 2 2 2 5" xfId="52014"/>
    <cellStyle name="Total 2 4 2 3 2 2 2 6" xfId="52015"/>
    <cellStyle name="Total 2 4 2 3 2 2 2 7" xfId="52016"/>
    <cellStyle name="Total 2 4 2 3 2 2 3" xfId="52017"/>
    <cellStyle name="Total 2 4 2 3 2 2 4" xfId="52018"/>
    <cellStyle name="Total 2 4 2 3 2 2 5" xfId="52019"/>
    <cellStyle name="Total 2 4 2 3 2 3" xfId="52020"/>
    <cellStyle name="Total 2 4 2 3 2 3 2" xfId="52021"/>
    <cellStyle name="Total 2 4 2 3 2 3 2 2" xfId="52022"/>
    <cellStyle name="Total 2 4 2 3 2 3 2 3" xfId="52023"/>
    <cellStyle name="Total 2 4 2 3 2 3 2 4" xfId="52024"/>
    <cellStyle name="Total 2 4 2 3 2 3 2 5" xfId="52025"/>
    <cellStyle name="Total 2 4 2 3 2 3 2 6" xfId="52026"/>
    <cellStyle name="Total 2 4 2 3 2 3 2 7" xfId="52027"/>
    <cellStyle name="Total 2 4 2 3 2 3 3" xfId="52028"/>
    <cellStyle name="Total 2 4 2 3 2 3 4" xfId="52029"/>
    <cellStyle name="Total 2 4 2 3 2 3 5" xfId="52030"/>
    <cellStyle name="Total 2 4 2 3 2 4" xfId="52031"/>
    <cellStyle name="Total 2 4 2 3 2 4 2" xfId="52032"/>
    <cellStyle name="Total 2 4 2 3 2 4 2 2" xfId="52033"/>
    <cellStyle name="Total 2 4 2 3 2 4 2 3" xfId="52034"/>
    <cellStyle name="Total 2 4 2 3 2 4 2 4" xfId="52035"/>
    <cellStyle name="Total 2 4 2 3 2 4 2 5" xfId="52036"/>
    <cellStyle name="Total 2 4 2 3 2 4 2 6" xfId="52037"/>
    <cellStyle name="Total 2 4 2 3 2 4 2 7" xfId="52038"/>
    <cellStyle name="Total 2 4 2 3 2 4 3" xfId="52039"/>
    <cellStyle name="Total 2 4 2 3 2 4 4" xfId="52040"/>
    <cellStyle name="Total 2 4 2 3 2 4 5" xfId="52041"/>
    <cellStyle name="Total 2 4 2 3 2 5" xfId="52042"/>
    <cellStyle name="Total 2 4 2 3 2 5 2" xfId="52043"/>
    <cellStyle name="Total 2 4 2 3 2 5 3" xfId="52044"/>
    <cellStyle name="Total 2 4 2 3 2 5 4" xfId="52045"/>
    <cellStyle name="Total 2 4 2 3 2 5 5" xfId="52046"/>
    <cellStyle name="Total 2 4 2 3 2 5 6" xfId="52047"/>
    <cellStyle name="Total 2 4 2 3 2 5 7" xfId="52048"/>
    <cellStyle name="Total 2 4 2 3 2 5 8" xfId="52049"/>
    <cellStyle name="Total 2 4 2 3 2 6" xfId="52050"/>
    <cellStyle name="Total 2 4 2 3 2 6 2" xfId="52051"/>
    <cellStyle name="Total 2 4 2 3 2 6 3" xfId="52052"/>
    <cellStyle name="Total 2 4 2 3 2 6 4" xfId="52053"/>
    <cellStyle name="Total 2 4 2 3 2 6 5" xfId="52054"/>
    <cellStyle name="Total 2 4 2 3 2 6 6" xfId="52055"/>
    <cellStyle name="Total 2 4 2 3 2 6 7" xfId="52056"/>
    <cellStyle name="Total 2 4 2 3 2 7" xfId="52057"/>
    <cellStyle name="Total 2 4 2 3 2 7 2" xfId="52058"/>
    <cellStyle name="Total 2 4 2 3 2 7 3" xfId="52059"/>
    <cellStyle name="Total 2 4 2 3 2 7 4" xfId="52060"/>
    <cellStyle name="Total 2 4 2 3 2 7 5" xfId="52061"/>
    <cellStyle name="Total 2 4 2 3 2 8" xfId="52062"/>
    <cellStyle name="Total 2 4 2 3 2 8 2" xfId="52063"/>
    <cellStyle name="Total 2 4 2 3 2 8 3" xfId="52064"/>
    <cellStyle name="Total 2 4 2 3 2 8 4" xfId="52065"/>
    <cellStyle name="Total 2 4 2 3 2 8 5" xfId="52066"/>
    <cellStyle name="Total 2 4 2 3 2 9" xfId="52067"/>
    <cellStyle name="Total 2 4 2 3 2 9 2" xfId="52068"/>
    <cellStyle name="Total 2 4 2 3 2 9 3" xfId="52069"/>
    <cellStyle name="Total 2 4 2 3 2 9 4" xfId="52070"/>
    <cellStyle name="Total 2 4 2 3 2 9 5" xfId="52071"/>
    <cellStyle name="Total 2 4 2 3 3" xfId="52072"/>
    <cellStyle name="Total 2 4 2 3 3 10" xfId="52073"/>
    <cellStyle name="Total 2 4 2 3 3 2" xfId="52074"/>
    <cellStyle name="Total 2 4 2 3 3 2 2" xfId="52075"/>
    <cellStyle name="Total 2 4 2 3 3 2 2 2" xfId="52076"/>
    <cellStyle name="Total 2 4 2 3 3 2 2 3" xfId="52077"/>
    <cellStyle name="Total 2 4 2 3 3 2 2 4" xfId="52078"/>
    <cellStyle name="Total 2 4 2 3 3 2 2 5" xfId="52079"/>
    <cellStyle name="Total 2 4 2 3 3 2 2 6" xfId="52080"/>
    <cellStyle name="Total 2 4 2 3 3 2 2 7" xfId="52081"/>
    <cellStyle name="Total 2 4 2 3 3 2 3" xfId="52082"/>
    <cellStyle name="Total 2 4 2 3 3 2 4" xfId="52083"/>
    <cellStyle name="Total 2 4 2 3 3 3" xfId="52084"/>
    <cellStyle name="Total 2 4 2 3 3 3 2" xfId="52085"/>
    <cellStyle name="Total 2 4 2 3 3 3 2 2" xfId="52086"/>
    <cellStyle name="Total 2 4 2 3 3 3 2 3" xfId="52087"/>
    <cellStyle name="Total 2 4 2 3 3 3 2 4" xfId="52088"/>
    <cellStyle name="Total 2 4 2 3 3 3 2 5" xfId="52089"/>
    <cellStyle name="Total 2 4 2 3 3 3 2 6" xfId="52090"/>
    <cellStyle name="Total 2 4 2 3 3 3 2 7" xfId="52091"/>
    <cellStyle name="Total 2 4 2 3 3 3 3" xfId="52092"/>
    <cellStyle name="Total 2 4 2 3 3 3 4" xfId="52093"/>
    <cellStyle name="Total 2 4 2 3 3 4" xfId="52094"/>
    <cellStyle name="Total 2 4 2 3 3 4 2" xfId="52095"/>
    <cellStyle name="Total 2 4 2 3 3 4 2 2" xfId="52096"/>
    <cellStyle name="Total 2 4 2 3 3 4 2 3" xfId="52097"/>
    <cellStyle name="Total 2 4 2 3 3 4 2 4" xfId="52098"/>
    <cellStyle name="Total 2 4 2 3 3 4 2 5" xfId="52099"/>
    <cellStyle name="Total 2 4 2 3 3 4 2 6" xfId="52100"/>
    <cellStyle name="Total 2 4 2 3 3 4 2 7" xfId="52101"/>
    <cellStyle name="Total 2 4 2 3 3 4 3" xfId="52102"/>
    <cellStyle name="Total 2 4 2 3 3 4 4" xfId="52103"/>
    <cellStyle name="Total 2 4 2 3 3 5" xfId="52104"/>
    <cellStyle name="Total 2 4 2 3 3 5 2" xfId="52105"/>
    <cellStyle name="Total 2 4 2 3 3 5 3" xfId="52106"/>
    <cellStyle name="Total 2 4 2 3 3 5 4" xfId="52107"/>
    <cellStyle name="Total 2 4 2 3 3 5 5" xfId="52108"/>
    <cellStyle name="Total 2 4 2 3 3 5 6" xfId="52109"/>
    <cellStyle name="Total 2 4 2 3 3 5 7" xfId="52110"/>
    <cellStyle name="Total 2 4 2 3 3 5 8" xfId="52111"/>
    <cellStyle name="Total 2 4 2 3 3 6" xfId="52112"/>
    <cellStyle name="Total 2 4 2 3 3 6 2" xfId="52113"/>
    <cellStyle name="Total 2 4 2 3 3 6 3" xfId="52114"/>
    <cellStyle name="Total 2 4 2 3 3 6 4" xfId="52115"/>
    <cellStyle name="Total 2 4 2 3 3 6 5" xfId="52116"/>
    <cellStyle name="Total 2 4 2 3 3 6 6" xfId="52117"/>
    <cellStyle name="Total 2 4 2 3 3 6 7" xfId="52118"/>
    <cellStyle name="Total 2 4 2 3 3 7" xfId="52119"/>
    <cellStyle name="Total 2 4 2 3 3 8" xfId="52120"/>
    <cellStyle name="Total 2 4 2 3 3 9" xfId="52121"/>
    <cellStyle name="Total 2 4 2 3 4" xfId="52122"/>
    <cellStyle name="Total 2 4 2 3 4 2" xfId="52123"/>
    <cellStyle name="Total 2 4 2 3 4 2 2" xfId="52124"/>
    <cellStyle name="Total 2 4 2 3 4 2 3" xfId="52125"/>
    <cellStyle name="Total 2 4 2 3 4 2 4" xfId="52126"/>
    <cellStyle name="Total 2 4 2 3 4 2 5" xfId="52127"/>
    <cellStyle name="Total 2 4 2 3 4 2 6" xfId="52128"/>
    <cellStyle name="Total 2 4 2 3 4 2 7" xfId="52129"/>
    <cellStyle name="Total 2 4 2 3 4 3" xfId="52130"/>
    <cellStyle name="Total 2 4 2 3 4 4" xfId="52131"/>
    <cellStyle name="Total 2 4 2 3 4 5" xfId="52132"/>
    <cellStyle name="Total 2 4 2 3 5" xfId="52133"/>
    <cellStyle name="Total 2 4 2 3 5 2" xfId="52134"/>
    <cellStyle name="Total 2 4 2 3 5 2 2" xfId="52135"/>
    <cellStyle name="Total 2 4 2 3 5 2 3" xfId="52136"/>
    <cellStyle name="Total 2 4 2 3 5 2 4" xfId="52137"/>
    <cellStyle name="Total 2 4 2 3 5 2 5" xfId="52138"/>
    <cellStyle name="Total 2 4 2 3 5 2 6" xfId="52139"/>
    <cellStyle name="Total 2 4 2 3 5 2 7" xfId="52140"/>
    <cellStyle name="Total 2 4 2 3 5 3" xfId="52141"/>
    <cellStyle name="Total 2 4 2 3 5 4" xfId="52142"/>
    <cellStyle name="Total 2 4 2 3 5 5" xfId="52143"/>
    <cellStyle name="Total 2 4 2 3 6" xfId="52144"/>
    <cellStyle name="Total 2 4 2 3 6 2" xfId="52145"/>
    <cellStyle name="Total 2 4 2 3 6 2 2" xfId="52146"/>
    <cellStyle name="Total 2 4 2 3 6 2 3" xfId="52147"/>
    <cellStyle name="Total 2 4 2 3 6 2 4" xfId="52148"/>
    <cellStyle name="Total 2 4 2 3 6 2 5" xfId="52149"/>
    <cellStyle name="Total 2 4 2 3 6 2 6" xfId="52150"/>
    <cellStyle name="Total 2 4 2 3 6 2 7" xfId="52151"/>
    <cellStyle name="Total 2 4 2 3 6 3" xfId="52152"/>
    <cellStyle name="Total 2 4 2 3 6 4" xfId="52153"/>
    <cellStyle name="Total 2 4 2 3 6 5" xfId="52154"/>
    <cellStyle name="Total 2 4 2 3 7" xfId="52155"/>
    <cellStyle name="Total 2 4 2 3 7 2" xfId="52156"/>
    <cellStyle name="Total 2 4 2 3 7 2 2" xfId="52157"/>
    <cellStyle name="Total 2 4 2 3 7 2 3" xfId="52158"/>
    <cellStyle name="Total 2 4 2 3 7 2 4" xfId="52159"/>
    <cellStyle name="Total 2 4 2 3 7 2 5" xfId="52160"/>
    <cellStyle name="Total 2 4 2 3 7 2 6" xfId="52161"/>
    <cellStyle name="Total 2 4 2 3 7 2 7" xfId="52162"/>
    <cellStyle name="Total 2 4 2 3 7 3" xfId="52163"/>
    <cellStyle name="Total 2 4 2 3 7 4" xfId="52164"/>
    <cellStyle name="Total 2 4 2 3 7 5" xfId="52165"/>
    <cellStyle name="Total 2 4 2 3 8" xfId="52166"/>
    <cellStyle name="Total 2 4 2 3 8 2" xfId="52167"/>
    <cellStyle name="Total 2 4 2 3 8 3" xfId="52168"/>
    <cellStyle name="Total 2 4 2 3 8 4" xfId="52169"/>
    <cellStyle name="Total 2 4 2 3 8 5" xfId="52170"/>
    <cellStyle name="Total 2 4 2 3 8 6" xfId="52171"/>
    <cellStyle name="Total 2 4 2 3 8 7" xfId="52172"/>
    <cellStyle name="Total 2 4 2 3 8 8" xfId="52173"/>
    <cellStyle name="Total 2 4 2 3 9" xfId="52174"/>
    <cellStyle name="Total 2 4 2 3 9 2" xfId="52175"/>
    <cellStyle name="Total 2 4 2 3 9 3" xfId="52176"/>
    <cellStyle name="Total 2 4 2 3 9 4" xfId="52177"/>
    <cellStyle name="Total 2 4 2 3 9 5" xfId="52178"/>
    <cellStyle name="Total 2 4 2 3 9 6" xfId="52179"/>
    <cellStyle name="Total 2 4 2 3 9 7" xfId="52180"/>
    <cellStyle name="Total 2 4 2 4" xfId="52181"/>
    <cellStyle name="Total 2 4 2 4 10" xfId="52182"/>
    <cellStyle name="Total 2 4 2 4 10 2" xfId="52183"/>
    <cellStyle name="Total 2 4 2 4 10 3" xfId="52184"/>
    <cellStyle name="Total 2 4 2 4 10 4" xfId="52185"/>
    <cellStyle name="Total 2 4 2 4 10 5" xfId="52186"/>
    <cellStyle name="Total 2 4 2 4 11" xfId="52187"/>
    <cellStyle name="Total 2 4 2 4 11 2" xfId="52188"/>
    <cellStyle name="Total 2 4 2 4 11 3" xfId="52189"/>
    <cellStyle name="Total 2 4 2 4 11 4" xfId="52190"/>
    <cellStyle name="Total 2 4 2 4 11 5" xfId="52191"/>
    <cellStyle name="Total 2 4 2 4 12" xfId="52192"/>
    <cellStyle name="Total 2 4 2 4 12 2" xfId="52193"/>
    <cellStyle name="Total 2 4 2 4 12 3" xfId="52194"/>
    <cellStyle name="Total 2 4 2 4 12 4" xfId="52195"/>
    <cellStyle name="Total 2 4 2 4 12 5" xfId="52196"/>
    <cellStyle name="Total 2 4 2 4 13" xfId="52197"/>
    <cellStyle name="Total 2 4 2 4 13 2" xfId="52198"/>
    <cellStyle name="Total 2 4 2 4 13 3" xfId="52199"/>
    <cellStyle name="Total 2 4 2 4 13 4" xfId="52200"/>
    <cellStyle name="Total 2 4 2 4 13 5" xfId="52201"/>
    <cellStyle name="Total 2 4 2 4 14" xfId="52202"/>
    <cellStyle name="Total 2 4 2 4 14 2" xfId="52203"/>
    <cellStyle name="Total 2 4 2 4 14 3" xfId="52204"/>
    <cellStyle name="Total 2 4 2 4 14 4" xfId="52205"/>
    <cellStyle name="Total 2 4 2 4 14 5" xfId="52206"/>
    <cellStyle name="Total 2 4 2 4 15" xfId="52207"/>
    <cellStyle name="Total 2 4 2 4 15 2" xfId="52208"/>
    <cellStyle name="Total 2 4 2 4 15 3" xfId="52209"/>
    <cellStyle name="Total 2 4 2 4 15 4" xfId="52210"/>
    <cellStyle name="Total 2 4 2 4 15 5" xfId="52211"/>
    <cellStyle name="Total 2 4 2 4 16" xfId="52212"/>
    <cellStyle name="Total 2 4 2 4 16 2" xfId="52213"/>
    <cellStyle name="Total 2 4 2 4 16 3" xfId="52214"/>
    <cellStyle name="Total 2 4 2 4 16 4" xfId="52215"/>
    <cellStyle name="Total 2 4 2 4 16 5" xfId="52216"/>
    <cellStyle name="Total 2 4 2 4 17" xfId="52217"/>
    <cellStyle name="Total 2 4 2 4 17 2" xfId="52218"/>
    <cellStyle name="Total 2 4 2 4 17 3" xfId="52219"/>
    <cellStyle name="Total 2 4 2 4 17 4" xfId="52220"/>
    <cellStyle name="Total 2 4 2 4 17 5" xfId="52221"/>
    <cellStyle name="Total 2 4 2 4 18" xfId="52222"/>
    <cellStyle name="Total 2 4 2 4 18 2" xfId="52223"/>
    <cellStyle name="Total 2 4 2 4 18 3" xfId="52224"/>
    <cellStyle name="Total 2 4 2 4 18 4" xfId="52225"/>
    <cellStyle name="Total 2 4 2 4 18 5" xfId="52226"/>
    <cellStyle name="Total 2 4 2 4 19" xfId="52227"/>
    <cellStyle name="Total 2 4 2 4 2" xfId="52228"/>
    <cellStyle name="Total 2 4 2 4 2 2" xfId="52229"/>
    <cellStyle name="Total 2 4 2 4 2 2 2" xfId="52230"/>
    <cellStyle name="Total 2 4 2 4 2 2 3" xfId="52231"/>
    <cellStyle name="Total 2 4 2 4 2 2 4" xfId="52232"/>
    <cellStyle name="Total 2 4 2 4 2 2 5" xfId="52233"/>
    <cellStyle name="Total 2 4 2 4 2 2 6" xfId="52234"/>
    <cellStyle name="Total 2 4 2 4 2 2 7" xfId="52235"/>
    <cellStyle name="Total 2 4 2 4 2 3" xfId="52236"/>
    <cellStyle name="Total 2 4 2 4 2 4" xfId="52237"/>
    <cellStyle name="Total 2 4 2 4 2 5" xfId="52238"/>
    <cellStyle name="Total 2 4 2 4 3" xfId="52239"/>
    <cellStyle name="Total 2 4 2 4 3 2" xfId="52240"/>
    <cellStyle name="Total 2 4 2 4 3 2 2" xfId="52241"/>
    <cellStyle name="Total 2 4 2 4 3 2 3" xfId="52242"/>
    <cellStyle name="Total 2 4 2 4 3 2 4" xfId="52243"/>
    <cellStyle name="Total 2 4 2 4 3 2 5" xfId="52244"/>
    <cellStyle name="Total 2 4 2 4 3 2 6" xfId="52245"/>
    <cellStyle name="Total 2 4 2 4 3 2 7" xfId="52246"/>
    <cellStyle name="Total 2 4 2 4 3 3" xfId="52247"/>
    <cellStyle name="Total 2 4 2 4 3 4" xfId="52248"/>
    <cellStyle name="Total 2 4 2 4 3 5" xfId="52249"/>
    <cellStyle name="Total 2 4 2 4 4" xfId="52250"/>
    <cellStyle name="Total 2 4 2 4 4 2" xfId="52251"/>
    <cellStyle name="Total 2 4 2 4 4 2 2" xfId="52252"/>
    <cellStyle name="Total 2 4 2 4 4 2 3" xfId="52253"/>
    <cellStyle name="Total 2 4 2 4 4 2 4" xfId="52254"/>
    <cellStyle name="Total 2 4 2 4 4 2 5" xfId="52255"/>
    <cellStyle name="Total 2 4 2 4 4 2 6" xfId="52256"/>
    <cellStyle name="Total 2 4 2 4 4 2 7" xfId="52257"/>
    <cellStyle name="Total 2 4 2 4 4 3" xfId="52258"/>
    <cellStyle name="Total 2 4 2 4 4 4" xfId="52259"/>
    <cellStyle name="Total 2 4 2 4 4 5" xfId="52260"/>
    <cellStyle name="Total 2 4 2 4 5" xfId="52261"/>
    <cellStyle name="Total 2 4 2 4 5 2" xfId="52262"/>
    <cellStyle name="Total 2 4 2 4 5 3" xfId="52263"/>
    <cellStyle name="Total 2 4 2 4 5 4" xfId="52264"/>
    <cellStyle name="Total 2 4 2 4 5 5" xfId="52265"/>
    <cellStyle name="Total 2 4 2 4 5 6" xfId="52266"/>
    <cellStyle name="Total 2 4 2 4 5 7" xfId="52267"/>
    <cellStyle name="Total 2 4 2 4 5 8" xfId="52268"/>
    <cellStyle name="Total 2 4 2 4 6" xfId="52269"/>
    <cellStyle name="Total 2 4 2 4 6 2" xfId="52270"/>
    <cellStyle name="Total 2 4 2 4 6 3" xfId="52271"/>
    <cellStyle name="Total 2 4 2 4 6 4" xfId="52272"/>
    <cellStyle name="Total 2 4 2 4 6 5" xfId="52273"/>
    <cellStyle name="Total 2 4 2 4 6 6" xfId="52274"/>
    <cellStyle name="Total 2 4 2 4 6 7" xfId="52275"/>
    <cellStyle name="Total 2 4 2 4 7" xfId="52276"/>
    <cellStyle name="Total 2 4 2 4 7 2" xfId="52277"/>
    <cellStyle name="Total 2 4 2 4 7 3" xfId="52278"/>
    <cellStyle name="Total 2 4 2 4 7 4" xfId="52279"/>
    <cellStyle name="Total 2 4 2 4 7 5" xfId="52280"/>
    <cellStyle name="Total 2 4 2 4 8" xfId="52281"/>
    <cellStyle name="Total 2 4 2 4 8 2" xfId="52282"/>
    <cellStyle name="Total 2 4 2 4 8 3" xfId="52283"/>
    <cellStyle name="Total 2 4 2 4 8 4" xfId="52284"/>
    <cellStyle name="Total 2 4 2 4 8 5" xfId="52285"/>
    <cellStyle name="Total 2 4 2 4 9" xfId="52286"/>
    <cellStyle name="Total 2 4 2 4 9 2" xfId="52287"/>
    <cellStyle name="Total 2 4 2 4 9 3" xfId="52288"/>
    <cellStyle name="Total 2 4 2 4 9 4" xfId="52289"/>
    <cellStyle name="Total 2 4 2 4 9 5" xfId="52290"/>
    <cellStyle name="Total 2 4 2 5" xfId="52291"/>
    <cellStyle name="Total 2 4 2 5 10" xfId="52292"/>
    <cellStyle name="Total 2 4 2 5 2" xfId="52293"/>
    <cellStyle name="Total 2 4 2 5 2 2" xfId="52294"/>
    <cellStyle name="Total 2 4 2 5 2 2 2" xfId="52295"/>
    <cellStyle name="Total 2 4 2 5 2 2 3" xfId="52296"/>
    <cellStyle name="Total 2 4 2 5 2 2 4" xfId="52297"/>
    <cellStyle name="Total 2 4 2 5 2 2 5" xfId="52298"/>
    <cellStyle name="Total 2 4 2 5 2 2 6" xfId="52299"/>
    <cellStyle name="Total 2 4 2 5 2 2 7" xfId="52300"/>
    <cellStyle name="Total 2 4 2 5 2 3" xfId="52301"/>
    <cellStyle name="Total 2 4 2 5 2 4" xfId="52302"/>
    <cellStyle name="Total 2 4 2 5 3" xfId="52303"/>
    <cellStyle name="Total 2 4 2 5 3 2" xfId="52304"/>
    <cellStyle name="Total 2 4 2 5 3 2 2" xfId="52305"/>
    <cellStyle name="Total 2 4 2 5 3 2 3" xfId="52306"/>
    <cellStyle name="Total 2 4 2 5 3 2 4" xfId="52307"/>
    <cellStyle name="Total 2 4 2 5 3 2 5" xfId="52308"/>
    <cellStyle name="Total 2 4 2 5 3 2 6" xfId="52309"/>
    <cellStyle name="Total 2 4 2 5 3 2 7" xfId="52310"/>
    <cellStyle name="Total 2 4 2 5 3 3" xfId="52311"/>
    <cellStyle name="Total 2 4 2 5 3 4" xfId="52312"/>
    <cellStyle name="Total 2 4 2 5 4" xfId="52313"/>
    <cellStyle name="Total 2 4 2 5 4 2" xfId="52314"/>
    <cellStyle name="Total 2 4 2 5 4 2 2" xfId="52315"/>
    <cellStyle name="Total 2 4 2 5 4 2 3" xfId="52316"/>
    <cellStyle name="Total 2 4 2 5 4 2 4" xfId="52317"/>
    <cellStyle name="Total 2 4 2 5 4 2 5" xfId="52318"/>
    <cellStyle name="Total 2 4 2 5 4 2 6" xfId="52319"/>
    <cellStyle name="Total 2 4 2 5 4 2 7" xfId="52320"/>
    <cellStyle name="Total 2 4 2 5 4 3" xfId="52321"/>
    <cellStyle name="Total 2 4 2 5 4 4" xfId="52322"/>
    <cellStyle name="Total 2 4 2 5 5" xfId="52323"/>
    <cellStyle name="Total 2 4 2 5 5 2" xfId="52324"/>
    <cellStyle name="Total 2 4 2 5 5 3" xfId="52325"/>
    <cellStyle name="Total 2 4 2 5 5 4" xfId="52326"/>
    <cellStyle name="Total 2 4 2 5 5 5" xfId="52327"/>
    <cellStyle name="Total 2 4 2 5 5 6" xfId="52328"/>
    <cellStyle name="Total 2 4 2 5 5 7" xfId="52329"/>
    <cellStyle name="Total 2 4 2 5 5 8" xfId="52330"/>
    <cellStyle name="Total 2 4 2 5 6" xfId="52331"/>
    <cellStyle name="Total 2 4 2 5 6 2" xfId="52332"/>
    <cellStyle name="Total 2 4 2 5 6 3" xfId="52333"/>
    <cellStyle name="Total 2 4 2 5 6 4" xfId="52334"/>
    <cellStyle name="Total 2 4 2 5 6 5" xfId="52335"/>
    <cellStyle name="Total 2 4 2 5 6 6" xfId="52336"/>
    <cellStyle name="Total 2 4 2 5 6 7" xfId="52337"/>
    <cellStyle name="Total 2 4 2 5 7" xfId="52338"/>
    <cellStyle name="Total 2 4 2 5 8" xfId="52339"/>
    <cellStyle name="Total 2 4 2 5 9" xfId="52340"/>
    <cellStyle name="Total 2 4 2 6" xfId="52341"/>
    <cellStyle name="Total 2 4 2 6 2" xfId="52342"/>
    <cellStyle name="Total 2 4 2 6 2 2" xfId="52343"/>
    <cellStyle name="Total 2 4 2 6 2 3" xfId="52344"/>
    <cellStyle name="Total 2 4 2 6 2 4" xfId="52345"/>
    <cellStyle name="Total 2 4 2 6 2 5" xfId="52346"/>
    <cellStyle name="Total 2 4 2 6 2 6" xfId="52347"/>
    <cellStyle name="Total 2 4 2 6 2 7" xfId="52348"/>
    <cellStyle name="Total 2 4 2 6 3" xfId="52349"/>
    <cellStyle name="Total 2 4 2 6 4" xfId="52350"/>
    <cellStyle name="Total 2 4 2 6 5" xfId="52351"/>
    <cellStyle name="Total 2 4 2 7" xfId="52352"/>
    <cellStyle name="Total 2 4 2 7 2" xfId="52353"/>
    <cellStyle name="Total 2 4 2 7 2 2" xfId="52354"/>
    <cellStyle name="Total 2 4 2 7 2 3" xfId="52355"/>
    <cellStyle name="Total 2 4 2 7 2 4" xfId="52356"/>
    <cellStyle name="Total 2 4 2 7 2 5" xfId="52357"/>
    <cellStyle name="Total 2 4 2 7 2 6" xfId="52358"/>
    <cellStyle name="Total 2 4 2 7 2 7" xfId="52359"/>
    <cellStyle name="Total 2 4 2 7 3" xfId="52360"/>
    <cellStyle name="Total 2 4 2 7 4" xfId="52361"/>
    <cellStyle name="Total 2 4 2 7 5" xfId="52362"/>
    <cellStyle name="Total 2 4 2 8" xfId="52363"/>
    <cellStyle name="Total 2 4 2 8 2" xfId="52364"/>
    <cellStyle name="Total 2 4 2 8 2 2" xfId="52365"/>
    <cellStyle name="Total 2 4 2 8 2 3" xfId="52366"/>
    <cellStyle name="Total 2 4 2 8 2 4" xfId="52367"/>
    <cellStyle name="Total 2 4 2 8 2 5" xfId="52368"/>
    <cellStyle name="Total 2 4 2 8 2 6" xfId="52369"/>
    <cellStyle name="Total 2 4 2 8 2 7" xfId="52370"/>
    <cellStyle name="Total 2 4 2 8 3" xfId="52371"/>
    <cellStyle name="Total 2 4 2 8 4" xfId="52372"/>
    <cellStyle name="Total 2 4 2 8 5" xfId="52373"/>
    <cellStyle name="Total 2 4 2 9" xfId="52374"/>
    <cellStyle name="Total 2 4 2 9 2" xfId="52375"/>
    <cellStyle name="Total 2 4 2 9 2 2" xfId="52376"/>
    <cellStyle name="Total 2 4 2 9 2 3" xfId="52377"/>
    <cellStyle name="Total 2 4 2 9 2 4" xfId="52378"/>
    <cellStyle name="Total 2 4 2 9 2 5" xfId="52379"/>
    <cellStyle name="Total 2 4 2 9 2 6" xfId="52380"/>
    <cellStyle name="Total 2 4 2 9 2 7" xfId="52381"/>
    <cellStyle name="Total 2 4 2 9 3" xfId="52382"/>
    <cellStyle name="Total 2 4 2 9 4" xfId="52383"/>
    <cellStyle name="Total 2 4 2 9 5" xfId="52384"/>
    <cellStyle name="Total 2 4 20" xfId="52385"/>
    <cellStyle name="Total 2 4 3" xfId="52386"/>
    <cellStyle name="Total 2 4 3 10" xfId="52387"/>
    <cellStyle name="Total 2 4 3 10 2" xfId="52388"/>
    <cellStyle name="Total 2 4 3 10 3" xfId="52389"/>
    <cellStyle name="Total 2 4 3 10 4" xfId="52390"/>
    <cellStyle name="Total 2 4 3 10 5" xfId="52391"/>
    <cellStyle name="Total 2 4 3 10 6" xfId="52392"/>
    <cellStyle name="Total 2 4 3 10 7" xfId="52393"/>
    <cellStyle name="Total 2 4 3 10 8" xfId="52394"/>
    <cellStyle name="Total 2 4 3 11" xfId="52395"/>
    <cellStyle name="Total 2 4 3 11 2" xfId="52396"/>
    <cellStyle name="Total 2 4 3 11 3" xfId="52397"/>
    <cellStyle name="Total 2 4 3 11 4" xfId="52398"/>
    <cellStyle name="Total 2 4 3 11 5" xfId="52399"/>
    <cellStyle name="Total 2 4 3 11 6" xfId="52400"/>
    <cellStyle name="Total 2 4 3 11 7" xfId="52401"/>
    <cellStyle name="Total 2 4 3 12" xfId="52402"/>
    <cellStyle name="Total 2 4 3 12 2" xfId="52403"/>
    <cellStyle name="Total 2 4 3 12 3" xfId="52404"/>
    <cellStyle name="Total 2 4 3 12 4" xfId="52405"/>
    <cellStyle name="Total 2 4 3 12 5" xfId="52406"/>
    <cellStyle name="Total 2 4 3 13" xfId="52407"/>
    <cellStyle name="Total 2 4 3 13 2" xfId="52408"/>
    <cellStyle name="Total 2 4 3 13 3" xfId="52409"/>
    <cellStyle name="Total 2 4 3 13 4" xfId="52410"/>
    <cellStyle name="Total 2 4 3 13 5" xfId="52411"/>
    <cellStyle name="Total 2 4 3 14" xfId="52412"/>
    <cellStyle name="Total 2 4 3 14 2" xfId="52413"/>
    <cellStyle name="Total 2 4 3 14 3" xfId="52414"/>
    <cellStyle name="Total 2 4 3 14 4" xfId="52415"/>
    <cellStyle name="Total 2 4 3 14 5" xfId="52416"/>
    <cellStyle name="Total 2 4 3 15" xfId="52417"/>
    <cellStyle name="Total 2 4 3 15 2" xfId="52418"/>
    <cellStyle name="Total 2 4 3 15 3" xfId="52419"/>
    <cellStyle name="Total 2 4 3 15 4" xfId="52420"/>
    <cellStyle name="Total 2 4 3 15 5" xfId="52421"/>
    <cellStyle name="Total 2 4 3 16" xfId="52422"/>
    <cellStyle name="Total 2 4 3 16 2" xfId="52423"/>
    <cellStyle name="Total 2 4 3 16 3" xfId="52424"/>
    <cellStyle name="Total 2 4 3 16 4" xfId="52425"/>
    <cellStyle name="Total 2 4 3 16 5" xfId="52426"/>
    <cellStyle name="Total 2 4 3 17" xfId="52427"/>
    <cellStyle name="Total 2 4 3 17 2" xfId="52428"/>
    <cellStyle name="Total 2 4 3 17 3" xfId="52429"/>
    <cellStyle name="Total 2 4 3 17 4" xfId="52430"/>
    <cellStyle name="Total 2 4 3 17 5" xfId="52431"/>
    <cellStyle name="Total 2 4 3 18" xfId="52432"/>
    <cellStyle name="Total 2 4 3 2" xfId="52433"/>
    <cellStyle name="Total 2 4 3 2 10" xfId="52434"/>
    <cellStyle name="Total 2 4 3 2 10 2" xfId="52435"/>
    <cellStyle name="Total 2 4 3 2 10 3" xfId="52436"/>
    <cellStyle name="Total 2 4 3 2 10 4" xfId="52437"/>
    <cellStyle name="Total 2 4 3 2 10 5" xfId="52438"/>
    <cellStyle name="Total 2 4 3 2 11" xfId="52439"/>
    <cellStyle name="Total 2 4 3 2 11 2" xfId="52440"/>
    <cellStyle name="Total 2 4 3 2 11 3" xfId="52441"/>
    <cellStyle name="Total 2 4 3 2 11 4" xfId="52442"/>
    <cellStyle name="Total 2 4 3 2 11 5" xfId="52443"/>
    <cellStyle name="Total 2 4 3 2 12" xfId="52444"/>
    <cellStyle name="Total 2 4 3 2 12 2" xfId="52445"/>
    <cellStyle name="Total 2 4 3 2 12 3" xfId="52446"/>
    <cellStyle name="Total 2 4 3 2 12 4" xfId="52447"/>
    <cellStyle name="Total 2 4 3 2 12 5" xfId="52448"/>
    <cellStyle name="Total 2 4 3 2 13" xfId="52449"/>
    <cellStyle name="Total 2 4 3 2 13 2" xfId="52450"/>
    <cellStyle name="Total 2 4 3 2 13 3" xfId="52451"/>
    <cellStyle name="Total 2 4 3 2 13 4" xfId="52452"/>
    <cellStyle name="Total 2 4 3 2 13 5" xfId="52453"/>
    <cellStyle name="Total 2 4 3 2 14" xfId="52454"/>
    <cellStyle name="Total 2 4 3 2 14 2" xfId="52455"/>
    <cellStyle name="Total 2 4 3 2 14 3" xfId="52456"/>
    <cellStyle name="Total 2 4 3 2 14 4" xfId="52457"/>
    <cellStyle name="Total 2 4 3 2 14 5" xfId="52458"/>
    <cellStyle name="Total 2 4 3 2 15" xfId="52459"/>
    <cellStyle name="Total 2 4 3 2 15 2" xfId="52460"/>
    <cellStyle name="Total 2 4 3 2 15 3" xfId="52461"/>
    <cellStyle name="Total 2 4 3 2 15 4" xfId="52462"/>
    <cellStyle name="Total 2 4 3 2 15 5" xfId="52463"/>
    <cellStyle name="Total 2 4 3 2 16" xfId="52464"/>
    <cellStyle name="Total 2 4 3 2 16 2" xfId="52465"/>
    <cellStyle name="Total 2 4 3 2 16 3" xfId="52466"/>
    <cellStyle name="Total 2 4 3 2 16 4" xfId="52467"/>
    <cellStyle name="Total 2 4 3 2 16 5" xfId="52468"/>
    <cellStyle name="Total 2 4 3 2 17" xfId="52469"/>
    <cellStyle name="Total 2 4 3 2 17 2" xfId="52470"/>
    <cellStyle name="Total 2 4 3 2 17 3" xfId="52471"/>
    <cellStyle name="Total 2 4 3 2 17 4" xfId="52472"/>
    <cellStyle name="Total 2 4 3 2 17 5" xfId="52473"/>
    <cellStyle name="Total 2 4 3 2 18" xfId="52474"/>
    <cellStyle name="Total 2 4 3 2 18 2" xfId="52475"/>
    <cellStyle name="Total 2 4 3 2 18 3" xfId="52476"/>
    <cellStyle name="Total 2 4 3 2 18 4" xfId="52477"/>
    <cellStyle name="Total 2 4 3 2 18 5" xfId="52478"/>
    <cellStyle name="Total 2 4 3 2 19" xfId="52479"/>
    <cellStyle name="Total 2 4 3 2 2" xfId="52480"/>
    <cellStyle name="Total 2 4 3 2 2 10" xfId="52481"/>
    <cellStyle name="Total 2 4 3 2 2 10 2" xfId="52482"/>
    <cellStyle name="Total 2 4 3 2 2 10 3" xfId="52483"/>
    <cellStyle name="Total 2 4 3 2 2 10 4" xfId="52484"/>
    <cellStyle name="Total 2 4 3 2 2 10 5" xfId="52485"/>
    <cellStyle name="Total 2 4 3 2 2 11" xfId="52486"/>
    <cellStyle name="Total 2 4 3 2 2 11 2" xfId="52487"/>
    <cellStyle name="Total 2 4 3 2 2 11 3" xfId="52488"/>
    <cellStyle name="Total 2 4 3 2 2 11 4" xfId="52489"/>
    <cellStyle name="Total 2 4 3 2 2 11 5" xfId="52490"/>
    <cellStyle name="Total 2 4 3 2 2 12" xfId="52491"/>
    <cellStyle name="Total 2 4 3 2 2 12 2" xfId="52492"/>
    <cellStyle name="Total 2 4 3 2 2 12 3" xfId="52493"/>
    <cellStyle name="Total 2 4 3 2 2 12 4" xfId="52494"/>
    <cellStyle name="Total 2 4 3 2 2 12 5" xfId="52495"/>
    <cellStyle name="Total 2 4 3 2 2 13" xfId="52496"/>
    <cellStyle name="Total 2 4 3 2 2 13 2" xfId="52497"/>
    <cellStyle name="Total 2 4 3 2 2 13 3" xfId="52498"/>
    <cellStyle name="Total 2 4 3 2 2 13 4" xfId="52499"/>
    <cellStyle name="Total 2 4 3 2 2 13 5" xfId="52500"/>
    <cellStyle name="Total 2 4 3 2 2 14" xfId="52501"/>
    <cellStyle name="Total 2 4 3 2 2 14 2" xfId="52502"/>
    <cellStyle name="Total 2 4 3 2 2 14 3" xfId="52503"/>
    <cellStyle name="Total 2 4 3 2 2 14 4" xfId="52504"/>
    <cellStyle name="Total 2 4 3 2 2 14 5" xfId="52505"/>
    <cellStyle name="Total 2 4 3 2 2 15" xfId="52506"/>
    <cellStyle name="Total 2 4 3 2 2 15 2" xfId="52507"/>
    <cellStyle name="Total 2 4 3 2 2 15 3" xfId="52508"/>
    <cellStyle name="Total 2 4 3 2 2 15 4" xfId="52509"/>
    <cellStyle name="Total 2 4 3 2 2 15 5" xfId="52510"/>
    <cellStyle name="Total 2 4 3 2 2 16" xfId="52511"/>
    <cellStyle name="Total 2 4 3 2 2 16 2" xfId="52512"/>
    <cellStyle name="Total 2 4 3 2 2 16 3" xfId="52513"/>
    <cellStyle name="Total 2 4 3 2 2 16 4" xfId="52514"/>
    <cellStyle name="Total 2 4 3 2 2 16 5" xfId="52515"/>
    <cellStyle name="Total 2 4 3 2 2 17" xfId="52516"/>
    <cellStyle name="Total 2 4 3 2 2 17 2" xfId="52517"/>
    <cellStyle name="Total 2 4 3 2 2 17 3" xfId="52518"/>
    <cellStyle name="Total 2 4 3 2 2 17 4" xfId="52519"/>
    <cellStyle name="Total 2 4 3 2 2 17 5" xfId="52520"/>
    <cellStyle name="Total 2 4 3 2 2 18" xfId="52521"/>
    <cellStyle name="Total 2 4 3 2 2 18 2" xfId="52522"/>
    <cellStyle name="Total 2 4 3 2 2 18 3" xfId="52523"/>
    <cellStyle name="Total 2 4 3 2 2 18 4" xfId="52524"/>
    <cellStyle name="Total 2 4 3 2 2 18 5" xfId="52525"/>
    <cellStyle name="Total 2 4 3 2 2 19" xfId="52526"/>
    <cellStyle name="Total 2 4 3 2 2 2" xfId="52527"/>
    <cellStyle name="Total 2 4 3 2 2 2 2" xfId="52528"/>
    <cellStyle name="Total 2 4 3 2 2 2 2 2" xfId="52529"/>
    <cellStyle name="Total 2 4 3 2 2 2 2 3" xfId="52530"/>
    <cellStyle name="Total 2 4 3 2 2 2 2 4" xfId="52531"/>
    <cellStyle name="Total 2 4 3 2 2 2 2 5" xfId="52532"/>
    <cellStyle name="Total 2 4 3 2 2 2 2 6" xfId="52533"/>
    <cellStyle name="Total 2 4 3 2 2 2 2 7" xfId="52534"/>
    <cellStyle name="Total 2 4 3 2 2 2 3" xfId="52535"/>
    <cellStyle name="Total 2 4 3 2 2 2 4" xfId="52536"/>
    <cellStyle name="Total 2 4 3 2 2 2 5" xfId="52537"/>
    <cellStyle name="Total 2 4 3 2 2 3" xfId="52538"/>
    <cellStyle name="Total 2 4 3 2 2 3 2" xfId="52539"/>
    <cellStyle name="Total 2 4 3 2 2 3 2 2" xfId="52540"/>
    <cellStyle name="Total 2 4 3 2 2 3 2 3" xfId="52541"/>
    <cellStyle name="Total 2 4 3 2 2 3 2 4" xfId="52542"/>
    <cellStyle name="Total 2 4 3 2 2 3 2 5" xfId="52543"/>
    <cellStyle name="Total 2 4 3 2 2 3 2 6" xfId="52544"/>
    <cellStyle name="Total 2 4 3 2 2 3 2 7" xfId="52545"/>
    <cellStyle name="Total 2 4 3 2 2 3 3" xfId="52546"/>
    <cellStyle name="Total 2 4 3 2 2 3 4" xfId="52547"/>
    <cellStyle name="Total 2 4 3 2 2 3 5" xfId="52548"/>
    <cellStyle name="Total 2 4 3 2 2 4" xfId="52549"/>
    <cellStyle name="Total 2 4 3 2 2 4 2" xfId="52550"/>
    <cellStyle name="Total 2 4 3 2 2 4 2 2" xfId="52551"/>
    <cellStyle name="Total 2 4 3 2 2 4 2 3" xfId="52552"/>
    <cellStyle name="Total 2 4 3 2 2 4 2 4" xfId="52553"/>
    <cellStyle name="Total 2 4 3 2 2 4 2 5" xfId="52554"/>
    <cellStyle name="Total 2 4 3 2 2 4 2 6" xfId="52555"/>
    <cellStyle name="Total 2 4 3 2 2 4 2 7" xfId="52556"/>
    <cellStyle name="Total 2 4 3 2 2 4 3" xfId="52557"/>
    <cellStyle name="Total 2 4 3 2 2 4 4" xfId="52558"/>
    <cellStyle name="Total 2 4 3 2 2 4 5" xfId="52559"/>
    <cellStyle name="Total 2 4 3 2 2 5" xfId="52560"/>
    <cellStyle name="Total 2 4 3 2 2 5 2" xfId="52561"/>
    <cellStyle name="Total 2 4 3 2 2 5 3" xfId="52562"/>
    <cellStyle name="Total 2 4 3 2 2 5 4" xfId="52563"/>
    <cellStyle name="Total 2 4 3 2 2 5 5" xfId="52564"/>
    <cellStyle name="Total 2 4 3 2 2 5 6" xfId="52565"/>
    <cellStyle name="Total 2 4 3 2 2 5 7" xfId="52566"/>
    <cellStyle name="Total 2 4 3 2 2 5 8" xfId="52567"/>
    <cellStyle name="Total 2 4 3 2 2 6" xfId="52568"/>
    <cellStyle name="Total 2 4 3 2 2 6 2" xfId="52569"/>
    <cellStyle name="Total 2 4 3 2 2 6 3" xfId="52570"/>
    <cellStyle name="Total 2 4 3 2 2 6 4" xfId="52571"/>
    <cellStyle name="Total 2 4 3 2 2 6 5" xfId="52572"/>
    <cellStyle name="Total 2 4 3 2 2 6 6" xfId="52573"/>
    <cellStyle name="Total 2 4 3 2 2 6 7" xfId="52574"/>
    <cellStyle name="Total 2 4 3 2 2 7" xfId="52575"/>
    <cellStyle name="Total 2 4 3 2 2 7 2" xfId="52576"/>
    <cellStyle name="Total 2 4 3 2 2 7 3" xfId="52577"/>
    <cellStyle name="Total 2 4 3 2 2 7 4" xfId="52578"/>
    <cellStyle name="Total 2 4 3 2 2 7 5" xfId="52579"/>
    <cellStyle name="Total 2 4 3 2 2 8" xfId="52580"/>
    <cellStyle name="Total 2 4 3 2 2 8 2" xfId="52581"/>
    <cellStyle name="Total 2 4 3 2 2 8 3" xfId="52582"/>
    <cellStyle name="Total 2 4 3 2 2 8 4" xfId="52583"/>
    <cellStyle name="Total 2 4 3 2 2 8 5" xfId="52584"/>
    <cellStyle name="Total 2 4 3 2 2 9" xfId="52585"/>
    <cellStyle name="Total 2 4 3 2 2 9 2" xfId="52586"/>
    <cellStyle name="Total 2 4 3 2 2 9 3" xfId="52587"/>
    <cellStyle name="Total 2 4 3 2 2 9 4" xfId="52588"/>
    <cellStyle name="Total 2 4 3 2 2 9 5" xfId="52589"/>
    <cellStyle name="Total 2 4 3 2 3" xfId="52590"/>
    <cellStyle name="Total 2 4 3 2 3 10" xfId="52591"/>
    <cellStyle name="Total 2 4 3 2 3 2" xfId="52592"/>
    <cellStyle name="Total 2 4 3 2 3 2 2" xfId="52593"/>
    <cellStyle name="Total 2 4 3 2 3 2 2 2" xfId="52594"/>
    <cellStyle name="Total 2 4 3 2 3 2 2 3" xfId="52595"/>
    <cellStyle name="Total 2 4 3 2 3 2 2 4" xfId="52596"/>
    <cellStyle name="Total 2 4 3 2 3 2 2 5" xfId="52597"/>
    <cellStyle name="Total 2 4 3 2 3 2 2 6" xfId="52598"/>
    <cellStyle name="Total 2 4 3 2 3 2 2 7" xfId="52599"/>
    <cellStyle name="Total 2 4 3 2 3 2 3" xfId="52600"/>
    <cellStyle name="Total 2 4 3 2 3 2 4" xfId="52601"/>
    <cellStyle name="Total 2 4 3 2 3 3" xfId="52602"/>
    <cellStyle name="Total 2 4 3 2 3 3 2" xfId="52603"/>
    <cellStyle name="Total 2 4 3 2 3 3 2 2" xfId="52604"/>
    <cellStyle name="Total 2 4 3 2 3 3 2 3" xfId="52605"/>
    <cellStyle name="Total 2 4 3 2 3 3 2 4" xfId="52606"/>
    <cellStyle name="Total 2 4 3 2 3 3 2 5" xfId="52607"/>
    <cellStyle name="Total 2 4 3 2 3 3 2 6" xfId="52608"/>
    <cellStyle name="Total 2 4 3 2 3 3 2 7" xfId="52609"/>
    <cellStyle name="Total 2 4 3 2 3 3 3" xfId="52610"/>
    <cellStyle name="Total 2 4 3 2 3 3 4" xfId="52611"/>
    <cellStyle name="Total 2 4 3 2 3 4" xfId="52612"/>
    <cellStyle name="Total 2 4 3 2 3 4 2" xfId="52613"/>
    <cellStyle name="Total 2 4 3 2 3 4 2 2" xfId="52614"/>
    <cellStyle name="Total 2 4 3 2 3 4 2 3" xfId="52615"/>
    <cellStyle name="Total 2 4 3 2 3 4 2 4" xfId="52616"/>
    <cellStyle name="Total 2 4 3 2 3 4 2 5" xfId="52617"/>
    <cellStyle name="Total 2 4 3 2 3 4 2 6" xfId="52618"/>
    <cellStyle name="Total 2 4 3 2 3 4 2 7" xfId="52619"/>
    <cellStyle name="Total 2 4 3 2 3 4 3" xfId="52620"/>
    <cellStyle name="Total 2 4 3 2 3 4 4" xfId="52621"/>
    <cellStyle name="Total 2 4 3 2 3 5" xfId="52622"/>
    <cellStyle name="Total 2 4 3 2 3 5 2" xfId="52623"/>
    <cellStyle name="Total 2 4 3 2 3 5 3" xfId="52624"/>
    <cellStyle name="Total 2 4 3 2 3 5 4" xfId="52625"/>
    <cellStyle name="Total 2 4 3 2 3 5 5" xfId="52626"/>
    <cellStyle name="Total 2 4 3 2 3 5 6" xfId="52627"/>
    <cellStyle name="Total 2 4 3 2 3 5 7" xfId="52628"/>
    <cellStyle name="Total 2 4 3 2 3 5 8" xfId="52629"/>
    <cellStyle name="Total 2 4 3 2 3 6" xfId="52630"/>
    <cellStyle name="Total 2 4 3 2 3 6 2" xfId="52631"/>
    <cellStyle name="Total 2 4 3 2 3 6 3" xfId="52632"/>
    <cellStyle name="Total 2 4 3 2 3 6 4" xfId="52633"/>
    <cellStyle name="Total 2 4 3 2 3 6 5" xfId="52634"/>
    <cellStyle name="Total 2 4 3 2 3 6 6" xfId="52635"/>
    <cellStyle name="Total 2 4 3 2 3 6 7" xfId="52636"/>
    <cellStyle name="Total 2 4 3 2 3 7" xfId="52637"/>
    <cellStyle name="Total 2 4 3 2 3 8" xfId="52638"/>
    <cellStyle name="Total 2 4 3 2 3 9" xfId="52639"/>
    <cellStyle name="Total 2 4 3 2 4" xfId="52640"/>
    <cellStyle name="Total 2 4 3 2 4 2" xfId="52641"/>
    <cellStyle name="Total 2 4 3 2 4 2 2" xfId="52642"/>
    <cellStyle name="Total 2 4 3 2 4 2 3" xfId="52643"/>
    <cellStyle name="Total 2 4 3 2 4 2 4" xfId="52644"/>
    <cellStyle name="Total 2 4 3 2 4 2 5" xfId="52645"/>
    <cellStyle name="Total 2 4 3 2 4 2 6" xfId="52646"/>
    <cellStyle name="Total 2 4 3 2 4 2 7" xfId="52647"/>
    <cellStyle name="Total 2 4 3 2 4 3" xfId="52648"/>
    <cellStyle name="Total 2 4 3 2 4 4" xfId="52649"/>
    <cellStyle name="Total 2 4 3 2 4 5" xfId="52650"/>
    <cellStyle name="Total 2 4 3 2 5" xfId="52651"/>
    <cellStyle name="Total 2 4 3 2 5 2" xfId="52652"/>
    <cellStyle name="Total 2 4 3 2 5 2 2" xfId="52653"/>
    <cellStyle name="Total 2 4 3 2 5 2 3" xfId="52654"/>
    <cellStyle name="Total 2 4 3 2 5 2 4" xfId="52655"/>
    <cellStyle name="Total 2 4 3 2 5 2 5" xfId="52656"/>
    <cellStyle name="Total 2 4 3 2 5 2 6" xfId="52657"/>
    <cellStyle name="Total 2 4 3 2 5 2 7" xfId="52658"/>
    <cellStyle name="Total 2 4 3 2 5 3" xfId="52659"/>
    <cellStyle name="Total 2 4 3 2 5 4" xfId="52660"/>
    <cellStyle name="Total 2 4 3 2 5 5" xfId="52661"/>
    <cellStyle name="Total 2 4 3 2 6" xfId="52662"/>
    <cellStyle name="Total 2 4 3 2 6 2" xfId="52663"/>
    <cellStyle name="Total 2 4 3 2 6 2 2" xfId="52664"/>
    <cellStyle name="Total 2 4 3 2 6 2 3" xfId="52665"/>
    <cellStyle name="Total 2 4 3 2 6 2 4" xfId="52666"/>
    <cellStyle name="Total 2 4 3 2 6 2 5" xfId="52667"/>
    <cellStyle name="Total 2 4 3 2 6 2 6" xfId="52668"/>
    <cellStyle name="Total 2 4 3 2 6 2 7" xfId="52669"/>
    <cellStyle name="Total 2 4 3 2 6 3" xfId="52670"/>
    <cellStyle name="Total 2 4 3 2 6 4" xfId="52671"/>
    <cellStyle name="Total 2 4 3 2 6 5" xfId="52672"/>
    <cellStyle name="Total 2 4 3 2 7" xfId="52673"/>
    <cellStyle name="Total 2 4 3 2 7 2" xfId="52674"/>
    <cellStyle name="Total 2 4 3 2 7 2 2" xfId="52675"/>
    <cellStyle name="Total 2 4 3 2 7 2 3" xfId="52676"/>
    <cellStyle name="Total 2 4 3 2 7 2 4" xfId="52677"/>
    <cellStyle name="Total 2 4 3 2 7 2 5" xfId="52678"/>
    <cellStyle name="Total 2 4 3 2 7 2 6" xfId="52679"/>
    <cellStyle name="Total 2 4 3 2 7 2 7" xfId="52680"/>
    <cellStyle name="Total 2 4 3 2 7 3" xfId="52681"/>
    <cellStyle name="Total 2 4 3 2 7 4" xfId="52682"/>
    <cellStyle name="Total 2 4 3 2 7 5" xfId="52683"/>
    <cellStyle name="Total 2 4 3 2 8" xfId="52684"/>
    <cellStyle name="Total 2 4 3 2 8 2" xfId="52685"/>
    <cellStyle name="Total 2 4 3 2 8 3" xfId="52686"/>
    <cellStyle name="Total 2 4 3 2 8 4" xfId="52687"/>
    <cellStyle name="Total 2 4 3 2 8 5" xfId="52688"/>
    <cellStyle name="Total 2 4 3 2 8 6" xfId="52689"/>
    <cellStyle name="Total 2 4 3 2 8 7" xfId="52690"/>
    <cellStyle name="Total 2 4 3 2 8 8" xfId="52691"/>
    <cellStyle name="Total 2 4 3 2 9" xfId="52692"/>
    <cellStyle name="Total 2 4 3 2 9 2" xfId="52693"/>
    <cellStyle name="Total 2 4 3 2 9 3" xfId="52694"/>
    <cellStyle name="Total 2 4 3 2 9 4" xfId="52695"/>
    <cellStyle name="Total 2 4 3 2 9 5" xfId="52696"/>
    <cellStyle name="Total 2 4 3 2 9 6" xfId="52697"/>
    <cellStyle name="Total 2 4 3 2 9 7" xfId="52698"/>
    <cellStyle name="Total 2 4 3 3" xfId="52699"/>
    <cellStyle name="Total 2 4 3 3 10" xfId="52700"/>
    <cellStyle name="Total 2 4 3 3 10 2" xfId="52701"/>
    <cellStyle name="Total 2 4 3 3 10 3" xfId="52702"/>
    <cellStyle name="Total 2 4 3 3 10 4" xfId="52703"/>
    <cellStyle name="Total 2 4 3 3 10 5" xfId="52704"/>
    <cellStyle name="Total 2 4 3 3 11" xfId="52705"/>
    <cellStyle name="Total 2 4 3 3 11 2" xfId="52706"/>
    <cellStyle name="Total 2 4 3 3 11 3" xfId="52707"/>
    <cellStyle name="Total 2 4 3 3 11 4" xfId="52708"/>
    <cellStyle name="Total 2 4 3 3 11 5" xfId="52709"/>
    <cellStyle name="Total 2 4 3 3 12" xfId="52710"/>
    <cellStyle name="Total 2 4 3 3 12 2" xfId="52711"/>
    <cellStyle name="Total 2 4 3 3 12 3" xfId="52712"/>
    <cellStyle name="Total 2 4 3 3 12 4" xfId="52713"/>
    <cellStyle name="Total 2 4 3 3 12 5" xfId="52714"/>
    <cellStyle name="Total 2 4 3 3 13" xfId="52715"/>
    <cellStyle name="Total 2 4 3 3 13 2" xfId="52716"/>
    <cellStyle name="Total 2 4 3 3 13 3" xfId="52717"/>
    <cellStyle name="Total 2 4 3 3 13 4" xfId="52718"/>
    <cellStyle name="Total 2 4 3 3 13 5" xfId="52719"/>
    <cellStyle name="Total 2 4 3 3 14" xfId="52720"/>
    <cellStyle name="Total 2 4 3 3 14 2" xfId="52721"/>
    <cellStyle name="Total 2 4 3 3 14 3" xfId="52722"/>
    <cellStyle name="Total 2 4 3 3 14 4" xfId="52723"/>
    <cellStyle name="Total 2 4 3 3 14 5" xfId="52724"/>
    <cellStyle name="Total 2 4 3 3 15" xfId="52725"/>
    <cellStyle name="Total 2 4 3 3 15 2" xfId="52726"/>
    <cellStyle name="Total 2 4 3 3 15 3" xfId="52727"/>
    <cellStyle name="Total 2 4 3 3 15 4" xfId="52728"/>
    <cellStyle name="Total 2 4 3 3 15 5" xfId="52729"/>
    <cellStyle name="Total 2 4 3 3 16" xfId="52730"/>
    <cellStyle name="Total 2 4 3 3 16 2" xfId="52731"/>
    <cellStyle name="Total 2 4 3 3 16 3" xfId="52732"/>
    <cellStyle name="Total 2 4 3 3 16 4" xfId="52733"/>
    <cellStyle name="Total 2 4 3 3 16 5" xfId="52734"/>
    <cellStyle name="Total 2 4 3 3 17" xfId="52735"/>
    <cellStyle name="Total 2 4 3 3 17 2" xfId="52736"/>
    <cellStyle name="Total 2 4 3 3 17 3" xfId="52737"/>
    <cellStyle name="Total 2 4 3 3 17 4" xfId="52738"/>
    <cellStyle name="Total 2 4 3 3 17 5" xfId="52739"/>
    <cellStyle name="Total 2 4 3 3 18" xfId="52740"/>
    <cellStyle name="Total 2 4 3 3 18 2" xfId="52741"/>
    <cellStyle name="Total 2 4 3 3 18 3" xfId="52742"/>
    <cellStyle name="Total 2 4 3 3 18 4" xfId="52743"/>
    <cellStyle name="Total 2 4 3 3 18 5" xfId="52744"/>
    <cellStyle name="Total 2 4 3 3 19" xfId="52745"/>
    <cellStyle name="Total 2 4 3 3 2" xfId="52746"/>
    <cellStyle name="Total 2 4 3 3 2 10" xfId="52747"/>
    <cellStyle name="Total 2 4 3 3 2 10 2" xfId="52748"/>
    <cellStyle name="Total 2 4 3 3 2 10 3" xfId="52749"/>
    <cellStyle name="Total 2 4 3 3 2 10 4" xfId="52750"/>
    <cellStyle name="Total 2 4 3 3 2 10 5" xfId="52751"/>
    <cellStyle name="Total 2 4 3 3 2 11" xfId="52752"/>
    <cellStyle name="Total 2 4 3 3 2 11 2" xfId="52753"/>
    <cellStyle name="Total 2 4 3 3 2 11 3" xfId="52754"/>
    <cellStyle name="Total 2 4 3 3 2 11 4" xfId="52755"/>
    <cellStyle name="Total 2 4 3 3 2 11 5" xfId="52756"/>
    <cellStyle name="Total 2 4 3 3 2 12" xfId="52757"/>
    <cellStyle name="Total 2 4 3 3 2 12 2" xfId="52758"/>
    <cellStyle name="Total 2 4 3 3 2 12 3" xfId="52759"/>
    <cellStyle name="Total 2 4 3 3 2 12 4" xfId="52760"/>
    <cellStyle name="Total 2 4 3 3 2 12 5" xfId="52761"/>
    <cellStyle name="Total 2 4 3 3 2 13" xfId="52762"/>
    <cellStyle name="Total 2 4 3 3 2 13 2" xfId="52763"/>
    <cellStyle name="Total 2 4 3 3 2 13 3" xfId="52764"/>
    <cellStyle name="Total 2 4 3 3 2 13 4" xfId="52765"/>
    <cellStyle name="Total 2 4 3 3 2 13 5" xfId="52766"/>
    <cellStyle name="Total 2 4 3 3 2 14" xfId="52767"/>
    <cellStyle name="Total 2 4 3 3 2 14 2" xfId="52768"/>
    <cellStyle name="Total 2 4 3 3 2 14 3" xfId="52769"/>
    <cellStyle name="Total 2 4 3 3 2 14 4" xfId="52770"/>
    <cellStyle name="Total 2 4 3 3 2 14 5" xfId="52771"/>
    <cellStyle name="Total 2 4 3 3 2 15" xfId="52772"/>
    <cellStyle name="Total 2 4 3 3 2 15 2" xfId="52773"/>
    <cellStyle name="Total 2 4 3 3 2 15 3" xfId="52774"/>
    <cellStyle name="Total 2 4 3 3 2 15 4" xfId="52775"/>
    <cellStyle name="Total 2 4 3 3 2 15 5" xfId="52776"/>
    <cellStyle name="Total 2 4 3 3 2 16" xfId="52777"/>
    <cellStyle name="Total 2 4 3 3 2 16 2" xfId="52778"/>
    <cellStyle name="Total 2 4 3 3 2 16 3" xfId="52779"/>
    <cellStyle name="Total 2 4 3 3 2 16 4" xfId="52780"/>
    <cellStyle name="Total 2 4 3 3 2 16 5" xfId="52781"/>
    <cellStyle name="Total 2 4 3 3 2 17" xfId="52782"/>
    <cellStyle name="Total 2 4 3 3 2 17 2" xfId="52783"/>
    <cellStyle name="Total 2 4 3 3 2 17 3" xfId="52784"/>
    <cellStyle name="Total 2 4 3 3 2 17 4" xfId="52785"/>
    <cellStyle name="Total 2 4 3 3 2 17 5" xfId="52786"/>
    <cellStyle name="Total 2 4 3 3 2 18" xfId="52787"/>
    <cellStyle name="Total 2 4 3 3 2 18 2" xfId="52788"/>
    <cellStyle name="Total 2 4 3 3 2 18 3" xfId="52789"/>
    <cellStyle name="Total 2 4 3 3 2 18 4" xfId="52790"/>
    <cellStyle name="Total 2 4 3 3 2 18 5" xfId="52791"/>
    <cellStyle name="Total 2 4 3 3 2 19" xfId="52792"/>
    <cellStyle name="Total 2 4 3 3 2 2" xfId="52793"/>
    <cellStyle name="Total 2 4 3 3 2 2 2" xfId="52794"/>
    <cellStyle name="Total 2 4 3 3 2 2 2 2" xfId="52795"/>
    <cellStyle name="Total 2 4 3 3 2 2 2 3" xfId="52796"/>
    <cellStyle name="Total 2 4 3 3 2 2 2 4" xfId="52797"/>
    <cellStyle name="Total 2 4 3 3 2 2 2 5" xfId="52798"/>
    <cellStyle name="Total 2 4 3 3 2 2 2 6" xfId="52799"/>
    <cellStyle name="Total 2 4 3 3 2 2 2 7" xfId="52800"/>
    <cellStyle name="Total 2 4 3 3 2 2 3" xfId="52801"/>
    <cellStyle name="Total 2 4 3 3 2 2 4" xfId="52802"/>
    <cellStyle name="Total 2 4 3 3 2 2 5" xfId="52803"/>
    <cellStyle name="Total 2 4 3 3 2 3" xfId="52804"/>
    <cellStyle name="Total 2 4 3 3 2 3 2" xfId="52805"/>
    <cellStyle name="Total 2 4 3 3 2 3 2 2" xfId="52806"/>
    <cellStyle name="Total 2 4 3 3 2 3 2 3" xfId="52807"/>
    <cellStyle name="Total 2 4 3 3 2 3 2 4" xfId="52808"/>
    <cellStyle name="Total 2 4 3 3 2 3 2 5" xfId="52809"/>
    <cellStyle name="Total 2 4 3 3 2 3 2 6" xfId="52810"/>
    <cellStyle name="Total 2 4 3 3 2 3 2 7" xfId="52811"/>
    <cellStyle name="Total 2 4 3 3 2 3 3" xfId="52812"/>
    <cellStyle name="Total 2 4 3 3 2 3 4" xfId="52813"/>
    <cellStyle name="Total 2 4 3 3 2 3 5" xfId="52814"/>
    <cellStyle name="Total 2 4 3 3 2 4" xfId="52815"/>
    <cellStyle name="Total 2 4 3 3 2 4 2" xfId="52816"/>
    <cellStyle name="Total 2 4 3 3 2 4 2 2" xfId="52817"/>
    <cellStyle name="Total 2 4 3 3 2 4 2 3" xfId="52818"/>
    <cellStyle name="Total 2 4 3 3 2 4 2 4" xfId="52819"/>
    <cellStyle name="Total 2 4 3 3 2 4 2 5" xfId="52820"/>
    <cellStyle name="Total 2 4 3 3 2 4 2 6" xfId="52821"/>
    <cellStyle name="Total 2 4 3 3 2 4 2 7" xfId="52822"/>
    <cellStyle name="Total 2 4 3 3 2 4 3" xfId="52823"/>
    <cellStyle name="Total 2 4 3 3 2 4 4" xfId="52824"/>
    <cellStyle name="Total 2 4 3 3 2 4 5" xfId="52825"/>
    <cellStyle name="Total 2 4 3 3 2 5" xfId="52826"/>
    <cellStyle name="Total 2 4 3 3 2 5 2" xfId="52827"/>
    <cellStyle name="Total 2 4 3 3 2 5 3" xfId="52828"/>
    <cellStyle name="Total 2 4 3 3 2 5 4" xfId="52829"/>
    <cellStyle name="Total 2 4 3 3 2 5 5" xfId="52830"/>
    <cellStyle name="Total 2 4 3 3 2 5 6" xfId="52831"/>
    <cellStyle name="Total 2 4 3 3 2 5 7" xfId="52832"/>
    <cellStyle name="Total 2 4 3 3 2 5 8" xfId="52833"/>
    <cellStyle name="Total 2 4 3 3 2 6" xfId="52834"/>
    <cellStyle name="Total 2 4 3 3 2 6 2" xfId="52835"/>
    <cellStyle name="Total 2 4 3 3 2 6 3" xfId="52836"/>
    <cellStyle name="Total 2 4 3 3 2 6 4" xfId="52837"/>
    <cellStyle name="Total 2 4 3 3 2 6 5" xfId="52838"/>
    <cellStyle name="Total 2 4 3 3 2 6 6" xfId="52839"/>
    <cellStyle name="Total 2 4 3 3 2 6 7" xfId="52840"/>
    <cellStyle name="Total 2 4 3 3 2 7" xfId="52841"/>
    <cellStyle name="Total 2 4 3 3 2 7 2" xfId="52842"/>
    <cellStyle name="Total 2 4 3 3 2 7 3" xfId="52843"/>
    <cellStyle name="Total 2 4 3 3 2 7 4" xfId="52844"/>
    <cellStyle name="Total 2 4 3 3 2 7 5" xfId="52845"/>
    <cellStyle name="Total 2 4 3 3 2 8" xfId="52846"/>
    <cellStyle name="Total 2 4 3 3 2 8 2" xfId="52847"/>
    <cellStyle name="Total 2 4 3 3 2 8 3" xfId="52848"/>
    <cellStyle name="Total 2 4 3 3 2 8 4" xfId="52849"/>
    <cellStyle name="Total 2 4 3 3 2 8 5" xfId="52850"/>
    <cellStyle name="Total 2 4 3 3 2 9" xfId="52851"/>
    <cellStyle name="Total 2 4 3 3 2 9 2" xfId="52852"/>
    <cellStyle name="Total 2 4 3 3 2 9 3" xfId="52853"/>
    <cellStyle name="Total 2 4 3 3 2 9 4" xfId="52854"/>
    <cellStyle name="Total 2 4 3 3 2 9 5" xfId="52855"/>
    <cellStyle name="Total 2 4 3 3 3" xfId="52856"/>
    <cellStyle name="Total 2 4 3 3 3 10" xfId="52857"/>
    <cellStyle name="Total 2 4 3 3 3 2" xfId="52858"/>
    <cellStyle name="Total 2 4 3 3 3 2 2" xfId="52859"/>
    <cellStyle name="Total 2 4 3 3 3 2 2 2" xfId="52860"/>
    <cellStyle name="Total 2 4 3 3 3 2 2 3" xfId="52861"/>
    <cellStyle name="Total 2 4 3 3 3 2 2 4" xfId="52862"/>
    <cellStyle name="Total 2 4 3 3 3 2 2 5" xfId="52863"/>
    <cellStyle name="Total 2 4 3 3 3 2 2 6" xfId="52864"/>
    <cellStyle name="Total 2 4 3 3 3 2 2 7" xfId="52865"/>
    <cellStyle name="Total 2 4 3 3 3 2 3" xfId="52866"/>
    <cellStyle name="Total 2 4 3 3 3 2 4" xfId="52867"/>
    <cellStyle name="Total 2 4 3 3 3 3" xfId="52868"/>
    <cellStyle name="Total 2 4 3 3 3 3 2" xfId="52869"/>
    <cellStyle name="Total 2 4 3 3 3 3 2 2" xfId="52870"/>
    <cellStyle name="Total 2 4 3 3 3 3 2 3" xfId="52871"/>
    <cellStyle name="Total 2 4 3 3 3 3 2 4" xfId="52872"/>
    <cellStyle name="Total 2 4 3 3 3 3 2 5" xfId="52873"/>
    <cellStyle name="Total 2 4 3 3 3 3 2 6" xfId="52874"/>
    <cellStyle name="Total 2 4 3 3 3 3 2 7" xfId="52875"/>
    <cellStyle name="Total 2 4 3 3 3 3 3" xfId="52876"/>
    <cellStyle name="Total 2 4 3 3 3 3 4" xfId="52877"/>
    <cellStyle name="Total 2 4 3 3 3 4" xfId="52878"/>
    <cellStyle name="Total 2 4 3 3 3 4 2" xfId="52879"/>
    <cellStyle name="Total 2 4 3 3 3 4 2 2" xfId="52880"/>
    <cellStyle name="Total 2 4 3 3 3 4 2 3" xfId="52881"/>
    <cellStyle name="Total 2 4 3 3 3 4 2 4" xfId="52882"/>
    <cellStyle name="Total 2 4 3 3 3 4 2 5" xfId="52883"/>
    <cellStyle name="Total 2 4 3 3 3 4 2 6" xfId="52884"/>
    <cellStyle name="Total 2 4 3 3 3 4 2 7" xfId="52885"/>
    <cellStyle name="Total 2 4 3 3 3 4 3" xfId="52886"/>
    <cellStyle name="Total 2 4 3 3 3 4 4" xfId="52887"/>
    <cellStyle name="Total 2 4 3 3 3 5" xfId="52888"/>
    <cellStyle name="Total 2 4 3 3 3 5 2" xfId="52889"/>
    <cellStyle name="Total 2 4 3 3 3 5 3" xfId="52890"/>
    <cellStyle name="Total 2 4 3 3 3 5 4" xfId="52891"/>
    <cellStyle name="Total 2 4 3 3 3 5 5" xfId="52892"/>
    <cellStyle name="Total 2 4 3 3 3 5 6" xfId="52893"/>
    <cellStyle name="Total 2 4 3 3 3 5 7" xfId="52894"/>
    <cellStyle name="Total 2 4 3 3 3 5 8" xfId="52895"/>
    <cellStyle name="Total 2 4 3 3 3 6" xfId="52896"/>
    <cellStyle name="Total 2 4 3 3 3 6 2" xfId="52897"/>
    <cellStyle name="Total 2 4 3 3 3 6 3" xfId="52898"/>
    <cellStyle name="Total 2 4 3 3 3 6 4" xfId="52899"/>
    <cellStyle name="Total 2 4 3 3 3 6 5" xfId="52900"/>
    <cellStyle name="Total 2 4 3 3 3 6 6" xfId="52901"/>
    <cellStyle name="Total 2 4 3 3 3 6 7" xfId="52902"/>
    <cellStyle name="Total 2 4 3 3 3 7" xfId="52903"/>
    <cellStyle name="Total 2 4 3 3 3 8" xfId="52904"/>
    <cellStyle name="Total 2 4 3 3 3 9" xfId="52905"/>
    <cellStyle name="Total 2 4 3 3 4" xfId="52906"/>
    <cellStyle name="Total 2 4 3 3 4 2" xfId="52907"/>
    <cellStyle name="Total 2 4 3 3 4 2 2" xfId="52908"/>
    <cellStyle name="Total 2 4 3 3 4 2 3" xfId="52909"/>
    <cellStyle name="Total 2 4 3 3 4 2 4" xfId="52910"/>
    <cellStyle name="Total 2 4 3 3 4 2 5" xfId="52911"/>
    <cellStyle name="Total 2 4 3 3 4 2 6" xfId="52912"/>
    <cellStyle name="Total 2 4 3 3 4 2 7" xfId="52913"/>
    <cellStyle name="Total 2 4 3 3 4 3" xfId="52914"/>
    <cellStyle name="Total 2 4 3 3 4 4" xfId="52915"/>
    <cellStyle name="Total 2 4 3 3 4 5" xfId="52916"/>
    <cellStyle name="Total 2 4 3 3 5" xfId="52917"/>
    <cellStyle name="Total 2 4 3 3 5 2" xfId="52918"/>
    <cellStyle name="Total 2 4 3 3 5 2 2" xfId="52919"/>
    <cellStyle name="Total 2 4 3 3 5 2 3" xfId="52920"/>
    <cellStyle name="Total 2 4 3 3 5 2 4" xfId="52921"/>
    <cellStyle name="Total 2 4 3 3 5 2 5" xfId="52922"/>
    <cellStyle name="Total 2 4 3 3 5 2 6" xfId="52923"/>
    <cellStyle name="Total 2 4 3 3 5 2 7" xfId="52924"/>
    <cellStyle name="Total 2 4 3 3 5 3" xfId="52925"/>
    <cellStyle name="Total 2 4 3 3 5 4" xfId="52926"/>
    <cellStyle name="Total 2 4 3 3 5 5" xfId="52927"/>
    <cellStyle name="Total 2 4 3 3 6" xfId="52928"/>
    <cellStyle name="Total 2 4 3 3 6 2" xfId="52929"/>
    <cellStyle name="Total 2 4 3 3 6 2 2" xfId="52930"/>
    <cellStyle name="Total 2 4 3 3 6 2 3" xfId="52931"/>
    <cellStyle name="Total 2 4 3 3 6 2 4" xfId="52932"/>
    <cellStyle name="Total 2 4 3 3 6 2 5" xfId="52933"/>
    <cellStyle name="Total 2 4 3 3 6 2 6" xfId="52934"/>
    <cellStyle name="Total 2 4 3 3 6 2 7" xfId="52935"/>
    <cellStyle name="Total 2 4 3 3 6 3" xfId="52936"/>
    <cellStyle name="Total 2 4 3 3 6 4" xfId="52937"/>
    <cellStyle name="Total 2 4 3 3 6 5" xfId="52938"/>
    <cellStyle name="Total 2 4 3 3 7" xfId="52939"/>
    <cellStyle name="Total 2 4 3 3 7 2" xfId="52940"/>
    <cellStyle name="Total 2 4 3 3 7 2 2" xfId="52941"/>
    <cellStyle name="Total 2 4 3 3 7 2 3" xfId="52942"/>
    <cellStyle name="Total 2 4 3 3 7 2 4" xfId="52943"/>
    <cellStyle name="Total 2 4 3 3 7 2 5" xfId="52944"/>
    <cellStyle name="Total 2 4 3 3 7 2 6" xfId="52945"/>
    <cellStyle name="Total 2 4 3 3 7 2 7" xfId="52946"/>
    <cellStyle name="Total 2 4 3 3 7 3" xfId="52947"/>
    <cellStyle name="Total 2 4 3 3 7 4" xfId="52948"/>
    <cellStyle name="Total 2 4 3 3 7 5" xfId="52949"/>
    <cellStyle name="Total 2 4 3 3 8" xfId="52950"/>
    <cellStyle name="Total 2 4 3 3 8 2" xfId="52951"/>
    <cellStyle name="Total 2 4 3 3 8 3" xfId="52952"/>
    <cellStyle name="Total 2 4 3 3 8 4" xfId="52953"/>
    <cellStyle name="Total 2 4 3 3 8 5" xfId="52954"/>
    <cellStyle name="Total 2 4 3 3 8 6" xfId="52955"/>
    <cellStyle name="Total 2 4 3 3 8 7" xfId="52956"/>
    <cellStyle name="Total 2 4 3 3 8 8" xfId="52957"/>
    <cellStyle name="Total 2 4 3 3 9" xfId="52958"/>
    <cellStyle name="Total 2 4 3 3 9 2" xfId="52959"/>
    <cellStyle name="Total 2 4 3 3 9 3" xfId="52960"/>
    <cellStyle name="Total 2 4 3 3 9 4" xfId="52961"/>
    <cellStyle name="Total 2 4 3 3 9 5" xfId="52962"/>
    <cellStyle name="Total 2 4 3 3 9 6" xfId="52963"/>
    <cellStyle name="Total 2 4 3 3 9 7" xfId="52964"/>
    <cellStyle name="Total 2 4 3 4" xfId="52965"/>
    <cellStyle name="Total 2 4 3 4 10" xfId="52966"/>
    <cellStyle name="Total 2 4 3 4 10 2" xfId="52967"/>
    <cellStyle name="Total 2 4 3 4 10 3" xfId="52968"/>
    <cellStyle name="Total 2 4 3 4 10 4" xfId="52969"/>
    <cellStyle name="Total 2 4 3 4 10 5" xfId="52970"/>
    <cellStyle name="Total 2 4 3 4 11" xfId="52971"/>
    <cellStyle name="Total 2 4 3 4 11 2" xfId="52972"/>
    <cellStyle name="Total 2 4 3 4 11 3" xfId="52973"/>
    <cellStyle name="Total 2 4 3 4 11 4" xfId="52974"/>
    <cellStyle name="Total 2 4 3 4 11 5" xfId="52975"/>
    <cellStyle name="Total 2 4 3 4 12" xfId="52976"/>
    <cellStyle name="Total 2 4 3 4 12 2" xfId="52977"/>
    <cellStyle name="Total 2 4 3 4 12 3" xfId="52978"/>
    <cellStyle name="Total 2 4 3 4 12 4" xfId="52979"/>
    <cellStyle name="Total 2 4 3 4 12 5" xfId="52980"/>
    <cellStyle name="Total 2 4 3 4 13" xfId="52981"/>
    <cellStyle name="Total 2 4 3 4 13 2" xfId="52982"/>
    <cellStyle name="Total 2 4 3 4 13 3" xfId="52983"/>
    <cellStyle name="Total 2 4 3 4 13 4" xfId="52984"/>
    <cellStyle name="Total 2 4 3 4 13 5" xfId="52985"/>
    <cellStyle name="Total 2 4 3 4 14" xfId="52986"/>
    <cellStyle name="Total 2 4 3 4 14 2" xfId="52987"/>
    <cellStyle name="Total 2 4 3 4 14 3" xfId="52988"/>
    <cellStyle name="Total 2 4 3 4 14 4" xfId="52989"/>
    <cellStyle name="Total 2 4 3 4 14 5" xfId="52990"/>
    <cellStyle name="Total 2 4 3 4 15" xfId="52991"/>
    <cellStyle name="Total 2 4 3 4 15 2" xfId="52992"/>
    <cellStyle name="Total 2 4 3 4 15 3" xfId="52993"/>
    <cellStyle name="Total 2 4 3 4 15 4" xfId="52994"/>
    <cellStyle name="Total 2 4 3 4 15 5" xfId="52995"/>
    <cellStyle name="Total 2 4 3 4 16" xfId="52996"/>
    <cellStyle name="Total 2 4 3 4 16 2" xfId="52997"/>
    <cellStyle name="Total 2 4 3 4 16 3" xfId="52998"/>
    <cellStyle name="Total 2 4 3 4 16 4" xfId="52999"/>
    <cellStyle name="Total 2 4 3 4 16 5" xfId="53000"/>
    <cellStyle name="Total 2 4 3 4 17" xfId="53001"/>
    <cellStyle name="Total 2 4 3 4 17 2" xfId="53002"/>
    <cellStyle name="Total 2 4 3 4 17 3" xfId="53003"/>
    <cellStyle name="Total 2 4 3 4 17 4" xfId="53004"/>
    <cellStyle name="Total 2 4 3 4 17 5" xfId="53005"/>
    <cellStyle name="Total 2 4 3 4 18" xfId="53006"/>
    <cellStyle name="Total 2 4 3 4 18 2" xfId="53007"/>
    <cellStyle name="Total 2 4 3 4 18 3" xfId="53008"/>
    <cellStyle name="Total 2 4 3 4 18 4" xfId="53009"/>
    <cellStyle name="Total 2 4 3 4 18 5" xfId="53010"/>
    <cellStyle name="Total 2 4 3 4 19" xfId="53011"/>
    <cellStyle name="Total 2 4 3 4 2" xfId="53012"/>
    <cellStyle name="Total 2 4 3 4 2 2" xfId="53013"/>
    <cellStyle name="Total 2 4 3 4 2 2 2" xfId="53014"/>
    <cellStyle name="Total 2 4 3 4 2 2 3" xfId="53015"/>
    <cellStyle name="Total 2 4 3 4 2 2 4" xfId="53016"/>
    <cellStyle name="Total 2 4 3 4 2 2 5" xfId="53017"/>
    <cellStyle name="Total 2 4 3 4 2 2 6" xfId="53018"/>
    <cellStyle name="Total 2 4 3 4 2 2 7" xfId="53019"/>
    <cellStyle name="Total 2 4 3 4 2 3" xfId="53020"/>
    <cellStyle name="Total 2 4 3 4 2 4" xfId="53021"/>
    <cellStyle name="Total 2 4 3 4 2 5" xfId="53022"/>
    <cellStyle name="Total 2 4 3 4 3" xfId="53023"/>
    <cellStyle name="Total 2 4 3 4 3 2" xfId="53024"/>
    <cellStyle name="Total 2 4 3 4 3 2 2" xfId="53025"/>
    <cellStyle name="Total 2 4 3 4 3 2 3" xfId="53026"/>
    <cellStyle name="Total 2 4 3 4 3 2 4" xfId="53027"/>
    <cellStyle name="Total 2 4 3 4 3 2 5" xfId="53028"/>
    <cellStyle name="Total 2 4 3 4 3 2 6" xfId="53029"/>
    <cellStyle name="Total 2 4 3 4 3 2 7" xfId="53030"/>
    <cellStyle name="Total 2 4 3 4 3 3" xfId="53031"/>
    <cellStyle name="Total 2 4 3 4 3 4" xfId="53032"/>
    <cellStyle name="Total 2 4 3 4 3 5" xfId="53033"/>
    <cellStyle name="Total 2 4 3 4 4" xfId="53034"/>
    <cellStyle name="Total 2 4 3 4 4 2" xfId="53035"/>
    <cellStyle name="Total 2 4 3 4 4 2 2" xfId="53036"/>
    <cellStyle name="Total 2 4 3 4 4 2 3" xfId="53037"/>
    <cellStyle name="Total 2 4 3 4 4 2 4" xfId="53038"/>
    <cellStyle name="Total 2 4 3 4 4 2 5" xfId="53039"/>
    <cellStyle name="Total 2 4 3 4 4 2 6" xfId="53040"/>
    <cellStyle name="Total 2 4 3 4 4 2 7" xfId="53041"/>
    <cellStyle name="Total 2 4 3 4 4 3" xfId="53042"/>
    <cellStyle name="Total 2 4 3 4 4 4" xfId="53043"/>
    <cellStyle name="Total 2 4 3 4 4 5" xfId="53044"/>
    <cellStyle name="Total 2 4 3 4 5" xfId="53045"/>
    <cellStyle name="Total 2 4 3 4 5 2" xfId="53046"/>
    <cellStyle name="Total 2 4 3 4 5 3" xfId="53047"/>
    <cellStyle name="Total 2 4 3 4 5 4" xfId="53048"/>
    <cellStyle name="Total 2 4 3 4 5 5" xfId="53049"/>
    <cellStyle name="Total 2 4 3 4 5 6" xfId="53050"/>
    <cellStyle name="Total 2 4 3 4 5 7" xfId="53051"/>
    <cellStyle name="Total 2 4 3 4 5 8" xfId="53052"/>
    <cellStyle name="Total 2 4 3 4 6" xfId="53053"/>
    <cellStyle name="Total 2 4 3 4 6 2" xfId="53054"/>
    <cellStyle name="Total 2 4 3 4 6 3" xfId="53055"/>
    <cellStyle name="Total 2 4 3 4 6 4" xfId="53056"/>
    <cellStyle name="Total 2 4 3 4 6 5" xfId="53057"/>
    <cellStyle name="Total 2 4 3 4 6 6" xfId="53058"/>
    <cellStyle name="Total 2 4 3 4 6 7" xfId="53059"/>
    <cellStyle name="Total 2 4 3 4 7" xfId="53060"/>
    <cellStyle name="Total 2 4 3 4 7 2" xfId="53061"/>
    <cellStyle name="Total 2 4 3 4 7 3" xfId="53062"/>
    <cellStyle name="Total 2 4 3 4 7 4" xfId="53063"/>
    <cellStyle name="Total 2 4 3 4 7 5" xfId="53064"/>
    <cellStyle name="Total 2 4 3 4 8" xfId="53065"/>
    <cellStyle name="Total 2 4 3 4 8 2" xfId="53066"/>
    <cellStyle name="Total 2 4 3 4 8 3" xfId="53067"/>
    <cellStyle name="Total 2 4 3 4 8 4" xfId="53068"/>
    <cellStyle name="Total 2 4 3 4 8 5" xfId="53069"/>
    <cellStyle name="Total 2 4 3 4 9" xfId="53070"/>
    <cellStyle name="Total 2 4 3 4 9 2" xfId="53071"/>
    <cellStyle name="Total 2 4 3 4 9 3" xfId="53072"/>
    <cellStyle name="Total 2 4 3 4 9 4" xfId="53073"/>
    <cellStyle name="Total 2 4 3 4 9 5" xfId="53074"/>
    <cellStyle name="Total 2 4 3 5" xfId="53075"/>
    <cellStyle name="Total 2 4 3 5 10" xfId="53076"/>
    <cellStyle name="Total 2 4 3 5 2" xfId="53077"/>
    <cellStyle name="Total 2 4 3 5 2 2" xfId="53078"/>
    <cellStyle name="Total 2 4 3 5 2 2 2" xfId="53079"/>
    <cellStyle name="Total 2 4 3 5 2 2 3" xfId="53080"/>
    <cellStyle name="Total 2 4 3 5 2 2 4" xfId="53081"/>
    <cellStyle name="Total 2 4 3 5 2 2 5" xfId="53082"/>
    <cellStyle name="Total 2 4 3 5 2 2 6" xfId="53083"/>
    <cellStyle name="Total 2 4 3 5 2 2 7" xfId="53084"/>
    <cellStyle name="Total 2 4 3 5 2 3" xfId="53085"/>
    <cellStyle name="Total 2 4 3 5 2 4" xfId="53086"/>
    <cellStyle name="Total 2 4 3 5 3" xfId="53087"/>
    <cellStyle name="Total 2 4 3 5 3 2" xfId="53088"/>
    <cellStyle name="Total 2 4 3 5 3 2 2" xfId="53089"/>
    <cellStyle name="Total 2 4 3 5 3 2 3" xfId="53090"/>
    <cellStyle name="Total 2 4 3 5 3 2 4" xfId="53091"/>
    <cellStyle name="Total 2 4 3 5 3 2 5" xfId="53092"/>
    <cellStyle name="Total 2 4 3 5 3 2 6" xfId="53093"/>
    <cellStyle name="Total 2 4 3 5 3 2 7" xfId="53094"/>
    <cellStyle name="Total 2 4 3 5 3 3" xfId="53095"/>
    <cellStyle name="Total 2 4 3 5 3 4" xfId="53096"/>
    <cellStyle name="Total 2 4 3 5 4" xfId="53097"/>
    <cellStyle name="Total 2 4 3 5 4 2" xfId="53098"/>
    <cellStyle name="Total 2 4 3 5 4 2 2" xfId="53099"/>
    <cellStyle name="Total 2 4 3 5 4 2 3" xfId="53100"/>
    <cellStyle name="Total 2 4 3 5 4 2 4" xfId="53101"/>
    <cellStyle name="Total 2 4 3 5 4 2 5" xfId="53102"/>
    <cellStyle name="Total 2 4 3 5 4 2 6" xfId="53103"/>
    <cellStyle name="Total 2 4 3 5 4 2 7" xfId="53104"/>
    <cellStyle name="Total 2 4 3 5 4 3" xfId="53105"/>
    <cellStyle name="Total 2 4 3 5 4 4" xfId="53106"/>
    <cellStyle name="Total 2 4 3 5 5" xfId="53107"/>
    <cellStyle name="Total 2 4 3 5 5 2" xfId="53108"/>
    <cellStyle name="Total 2 4 3 5 5 3" xfId="53109"/>
    <cellStyle name="Total 2 4 3 5 5 4" xfId="53110"/>
    <cellStyle name="Total 2 4 3 5 5 5" xfId="53111"/>
    <cellStyle name="Total 2 4 3 5 5 6" xfId="53112"/>
    <cellStyle name="Total 2 4 3 5 5 7" xfId="53113"/>
    <cellStyle name="Total 2 4 3 5 5 8" xfId="53114"/>
    <cellStyle name="Total 2 4 3 5 6" xfId="53115"/>
    <cellStyle name="Total 2 4 3 5 6 2" xfId="53116"/>
    <cellStyle name="Total 2 4 3 5 6 3" xfId="53117"/>
    <cellStyle name="Total 2 4 3 5 6 4" xfId="53118"/>
    <cellStyle name="Total 2 4 3 5 6 5" xfId="53119"/>
    <cellStyle name="Total 2 4 3 5 6 6" xfId="53120"/>
    <cellStyle name="Total 2 4 3 5 6 7" xfId="53121"/>
    <cellStyle name="Total 2 4 3 5 7" xfId="53122"/>
    <cellStyle name="Total 2 4 3 5 8" xfId="53123"/>
    <cellStyle name="Total 2 4 3 5 9" xfId="53124"/>
    <cellStyle name="Total 2 4 3 6" xfId="53125"/>
    <cellStyle name="Total 2 4 3 6 2" xfId="53126"/>
    <cellStyle name="Total 2 4 3 6 2 2" xfId="53127"/>
    <cellStyle name="Total 2 4 3 6 2 3" xfId="53128"/>
    <cellStyle name="Total 2 4 3 6 2 4" xfId="53129"/>
    <cellStyle name="Total 2 4 3 6 2 5" xfId="53130"/>
    <cellStyle name="Total 2 4 3 6 2 6" xfId="53131"/>
    <cellStyle name="Total 2 4 3 6 2 7" xfId="53132"/>
    <cellStyle name="Total 2 4 3 6 3" xfId="53133"/>
    <cellStyle name="Total 2 4 3 6 4" xfId="53134"/>
    <cellStyle name="Total 2 4 3 6 5" xfId="53135"/>
    <cellStyle name="Total 2 4 3 7" xfId="53136"/>
    <cellStyle name="Total 2 4 3 7 2" xfId="53137"/>
    <cellStyle name="Total 2 4 3 7 2 2" xfId="53138"/>
    <cellStyle name="Total 2 4 3 7 2 3" xfId="53139"/>
    <cellStyle name="Total 2 4 3 7 2 4" xfId="53140"/>
    <cellStyle name="Total 2 4 3 7 2 5" xfId="53141"/>
    <cellStyle name="Total 2 4 3 7 2 6" xfId="53142"/>
    <cellStyle name="Total 2 4 3 7 2 7" xfId="53143"/>
    <cellStyle name="Total 2 4 3 7 3" xfId="53144"/>
    <cellStyle name="Total 2 4 3 7 4" xfId="53145"/>
    <cellStyle name="Total 2 4 3 7 5" xfId="53146"/>
    <cellStyle name="Total 2 4 3 8" xfId="53147"/>
    <cellStyle name="Total 2 4 3 8 2" xfId="53148"/>
    <cellStyle name="Total 2 4 3 8 2 2" xfId="53149"/>
    <cellStyle name="Total 2 4 3 8 2 3" xfId="53150"/>
    <cellStyle name="Total 2 4 3 8 2 4" xfId="53151"/>
    <cellStyle name="Total 2 4 3 8 2 5" xfId="53152"/>
    <cellStyle name="Total 2 4 3 8 2 6" xfId="53153"/>
    <cellStyle name="Total 2 4 3 8 2 7" xfId="53154"/>
    <cellStyle name="Total 2 4 3 8 3" xfId="53155"/>
    <cellStyle name="Total 2 4 3 8 4" xfId="53156"/>
    <cellStyle name="Total 2 4 3 8 5" xfId="53157"/>
    <cellStyle name="Total 2 4 3 9" xfId="53158"/>
    <cellStyle name="Total 2 4 3 9 2" xfId="53159"/>
    <cellStyle name="Total 2 4 3 9 2 2" xfId="53160"/>
    <cellStyle name="Total 2 4 3 9 2 3" xfId="53161"/>
    <cellStyle name="Total 2 4 3 9 2 4" xfId="53162"/>
    <cellStyle name="Total 2 4 3 9 2 5" xfId="53163"/>
    <cellStyle name="Total 2 4 3 9 2 6" xfId="53164"/>
    <cellStyle name="Total 2 4 3 9 2 7" xfId="53165"/>
    <cellStyle name="Total 2 4 3 9 3" xfId="53166"/>
    <cellStyle name="Total 2 4 3 9 4" xfId="53167"/>
    <cellStyle name="Total 2 4 3 9 5" xfId="53168"/>
    <cellStyle name="Total 2 4 4" xfId="53169"/>
    <cellStyle name="Total 2 4 4 10" xfId="53170"/>
    <cellStyle name="Total 2 4 4 10 2" xfId="53171"/>
    <cellStyle name="Total 2 4 4 10 3" xfId="53172"/>
    <cellStyle name="Total 2 4 4 10 4" xfId="53173"/>
    <cellStyle name="Total 2 4 4 10 5" xfId="53174"/>
    <cellStyle name="Total 2 4 4 11" xfId="53175"/>
    <cellStyle name="Total 2 4 4 11 2" xfId="53176"/>
    <cellStyle name="Total 2 4 4 11 3" xfId="53177"/>
    <cellStyle name="Total 2 4 4 11 4" xfId="53178"/>
    <cellStyle name="Total 2 4 4 11 5" xfId="53179"/>
    <cellStyle name="Total 2 4 4 12" xfId="53180"/>
    <cellStyle name="Total 2 4 4 12 2" xfId="53181"/>
    <cellStyle name="Total 2 4 4 12 3" xfId="53182"/>
    <cellStyle name="Total 2 4 4 12 4" xfId="53183"/>
    <cellStyle name="Total 2 4 4 12 5" xfId="53184"/>
    <cellStyle name="Total 2 4 4 13" xfId="53185"/>
    <cellStyle name="Total 2 4 4 13 2" xfId="53186"/>
    <cellStyle name="Total 2 4 4 13 3" xfId="53187"/>
    <cellStyle name="Total 2 4 4 13 4" xfId="53188"/>
    <cellStyle name="Total 2 4 4 13 5" xfId="53189"/>
    <cellStyle name="Total 2 4 4 14" xfId="53190"/>
    <cellStyle name="Total 2 4 4 14 2" xfId="53191"/>
    <cellStyle name="Total 2 4 4 14 3" xfId="53192"/>
    <cellStyle name="Total 2 4 4 14 4" xfId="53193"/>
    <cellStyle name="Total 2 4 4 14 5" xfId="53194"/>
    <cellStyle name="Total 2 4 4 15" xfId="53195"/>
    <cellStyle name="Total 2 4 4 15 2" xfId="53196"/>
    <cellStyle name="Total 2 4 4 15 3" xfId="53197"/>
    <cellStyle name="Total 2 4 4 15 4" xfId="53198"/>
    <cellStyle name="Total 2 4 4 15 5" xfId="53199"/>
    <cellStyle name="Total 2 4 4 16" xfId="53200"/>
    <cellStyle name="Total 2 4 4 16 2" xfId="53201"/>
    <cellStyle name="Total 2 4 4 16 3" xfId="53202"/>
    <cellStyle name="Total 2 4 4 16 4" xfId="53203"/>
    <cellStyle name="Total 2 4 4 16 5" xfId="53204"/>
    <cellStyle name="Total 2 4 4 17" xfId="53205"/>
    <cellStyle name="Total 2 4 4 17 2" xfId="53206"/>
    <cellStyle name="Total 2 4 4 17 3" xfId="53207"/>
    <cellStyle name="Total 2 4 4 17 4" xfId="53208"/>
    <cellStyle name="Total 2 4 4 17 5" xfId="53209"/>
    <cellStyle name="Total 2 4 4 18" xfId="53210"/>
    <cellStyle name="Total 2 4 4 18 2" xfId="53211"/>
    <cellStyle name="Total 2 4 4 18 3" xfId="53212"/>
    <cellStyle name="Total 2 4 4 18 4" xfId="53213"/>
    <cellStyle name="Total 2 4 4 18 5" xfId="53214"/>
    <cellStyle name="Total 2 4 4 19" xfId="53215"/>
    <cellStyle name="Total 2 4 4 2" xfId="53216"/>
    <cellStyle name="Total 2 4 4 2 10" xfId="53217"/>
    <cellStyle name="Total 2 4 4 2 10 2" xfId="53218"/>
    <cellStyle name="Total 2 4 4 2 10 3" xfId="53219"/>
    <cellStyle name="Total 2 4 4 2 10 4" xfId="53220"/>
    <cellStyle name="Total 2 4 4 2 10 5" xfId="53221"/>
    <cellStyle name="Total 2 4 4 2 11" xfId="53222"/>
    <cellStyle name="Total 2 4 4 2 11 2" xfId="53223"/>
    <cellStyle name="Total 2 4 4 2 11 3" xfId="53224"/>
    <cellStyle name="Total 2 4 4 2 11 4" xfId="53225"/>
    <cellStyle name="Total 2 4 4 2 11 5" xfId="53226"/>
    <cellStyle name="Total 2 4 4 2 12" xfId="53227"/>
    <cellStyle name="Total 2 4 4 2 12 2" xfId="53228"/>
    <cellStyle name="Total 2 4 4 2 12 3" xfId="53229"/>
    <cellStyle name="Total 2 4 4 2 12 4" xfId="53230"/>
    <cellStyle name="Total 2 4 4 2 12 5" xfId="53231"/>
    <cellStyle name="Total 2 4 4 2 13" xfId="53232"/>
    <cellStyle name="Total 2 4 4 2 13 2" xfId="53233"/>
    <cellStyle name="Total 2 4 4 2 13 3" xfId="53234"/>
    <cellStyle name="Total 2 4 4 2 13 4" xfId="53235"/>
    <cellStyle name="Total 2 4 4 2 13 5" xfId="53236"/>
    <cellStyle name="Total 2 4 4 2 14" xfId="53237"/>
    <cellStyle name="Total 2 4 4 2 14 2" xfId="53238"/>
    <cellStyle name="Total 2 4 4 2 14 3" xfId="53239"/>
    <cellStyle name="Total 2 4 4 2 14 4" xfId="53240"/>
    <cellStyle name="Total 2 4 4 2 14 5" xfId="53241"/>
    <cellStyle name="Total 2 4 4 2 15" xfId="53242"/>
    <cellStyle name="Total 2 4 4 2 15 2" xfId="53243"/>
    <cellStyle name="Total 2 4 4 2 15 3" xfId="53244"/>
    <cellStyle name="Total 2 4 4 2 15 4" xfId="53245"/>
    <cellStyle name="Total 2 4 4 2 15 5" xfId="53246"/>
    <cellStyle name="Total 2 4 4 2 16" xfId="53247"/>
    <cellStyle name="Total 2 4 4 2 16 2" xfId="53248"/>
    <cellStyle name="Total 2 4 4 2 16 3" xfId="53249"/>
    <cellStyle name="Total 2 4 4 2 16 4" xfId="53250"/>
    <cellStyle name="Total 2 4 4 2 16 5" xfId="53251"/>
    <cellStyle name="Total 2 4 4 2 17" xfId="53252"/>
    <cellStyle name="Total 2 4 4 2 17 2" xfId="53253"/>
    <cellStyle name="Total 2 4 4 2 17 3" xfId="53254"/>
    <cellStyle name="Total 2 4 4 2 17 4" xfId="53255"/>
    <cellStyle name="Total 2 4 4 2 17 5" xfId="53256"/>
    <cellStyle name="Total 2 4 4 2 18" xfId="53257"/>
    <cellStyle name="Total 2 4 4 2 18 2" xfId="53258"/>
    <cellStyle name="Total 2 4 4 2 18 3" xfId="53259"/>
    <cellStyle name="Total 2 4 4 2 18 4" xfId="53260"/>
    <cellStyle name="Total 2 4 4 2 18 5" xfId="53261"/>
    <cellStyle name="Total 2 4 4 2 19" xfId="53262"/>
    <cellStyle name="Total 2 4 4 2 2" xfId="53263"/>
    <cellStyle name="Total 2 4 4 2 2 2" xfId="53264"/>
    <cellStyle name="Total 2 4 4 2 2 2 2" xfId="53265"/>
    <cellStyle name="Total 2 4 4 2 2 2 3" xfId="53266"/>
    <cellStyle name="Total 2 4 4 2 2 2 4" xfId="53267"/>
    <cellStyle name="Total 2 4 4 2 2 2 5" xfId="53268"/>
    <cellStyle name="Total 2 4 4 2 2 2 6" xfId="53269"/>
    <cellStyle name="Total 2 4 4 2 2 2 7" xfId="53270"/>
    <cellStyle name="Total 2 4 4 2 2 3" xfId="53271"/>
    <cellStyle name="Total 2 4 4 2 2 4" xfId="53272"/>
    <cellStyle name="Total 2 4 4 2 2 5" xfId="53273"/>
    <cellStyle name="Total 2 4 4 2 3" xfId="53274"/>
    <cellStyle name="Total 2 4 4 2 3 2" xfId="53275"/>
    <cellStyle name="Total 2 4 4 2 3 2 2" xfId="53276"/>
    <cellStyle name="Total 2 4 4 2 3 2 3" xfId="53277"/>
    <cellStyle name="Total 2 4 4 2 3 2 4" xfId="53278"/>
    <cellStyle name="Total 2 4 4 2 3 2 5" xfId="53279"/>
    <cellStyle name="Total 2 4 4 2 3 2 6" xfId="53280"/>
    <cellStyle name="Total 2 4 4 2 3 2 7" xfId="53281"/>
    <cellStyle name="Total 2 4 4 2 3 3" xfId="53282"/>
    <cellStyle name="Total 2 4 4 2 3 4" xfId="53283"/>
    <cellStyle name="Total 2 4 4 2 3 5" xfId="53284"/>
    <cellStyle name="Total 2 4 4 2 4" xfId="53285"/>
    <cellStyle name="Total 2 4 4 2 4 2" xfId="53286"/>
    <cellStyle name="Total 2 4 4 2 4 2 2" xfId="53287"/>
    <cellStyle name="Total 2 4 4 2 4 2 3" xfId="53288"/>
    <cellStyle name="Total 2 4 4 2 4 2 4" xfId="53289"/>
    <cellStyle name="Total 2 4 4 2 4 2 5" xfId="53290"/>
    <cellStyle name="Total 2 4 4 2 4 2 6" xfId="53291"/>
    <cellStyle name="Total 2 4 4 2 4 2 7" xfId="53292"/>
    <cellStyle name="Total 2 4 4 2 4 3" xfId="53293"/>
    <cellStyle name="Total 2 4 4 2 4 4" xfId="53294"/>
    <cellStyle name="Total 2 4 4 2 4 5" xfId="53295"/>
    <cellStyle name="Total 2 4 4 2 5" xfId="53296"/>
    <cellStyle name="Total 2 4 4 2 5 2" xfId="53297"/>
    <cellStyle name="Total 2 4 4 2 5 3" xfId="53298"/>
    <cellStyle name="Total 2 4 4 2 5 4" xfId="53299"/>
    <cellStyle name="Total 2 4 4 2 5 5" xfId="53300"/>
    <cellStyle name="Total 2 4 4 2 5 6" xfId="53301"/>
    <cellStyle name="Total 2 4 4 2 5 7" xfId="53302"/>
    <cellStyle name="Total 2 4 4 2 5 8" xfId="53303"/>
    <cellStyle name="Total 2 4 4 2 6" xfId="53304"/>
    <cellStyle name="Total 2 4 4 2 6 2" xfId="53305"/>
    <cellStyle name="Total 2 4 4 2 6 3" xfId="53306"/>
    <cellStyle name="Total 2 4 4 2 6 4" xfId="53307"/>
    <cellStyle name="Total 2 4 4 2 6 5" xfId="53308"/>
    <cellStyle name="Total 2 4 4 2 6 6" xfId="53309"/>
    <cellStyle name="Total 2 4 4 2 6 7" xfId="53310"/>
    <cellStyle name="Total 2 4 4 2 7" xfId="53311"/>
    <cellStyle name="Total 2 4 4 2 7 2" xfId="53312"/>
    <cellStyle name="Total 2 4 4 2 7 3" xfId="53313"/>
    <cellStyle name="Total 2 4 4 2 7 4" xfId="53314"/>
    <cellStyle name="Total 2 4 4 2 7 5" xfId="53315"/>
    <cellStyle name="Total 2 4 4 2 8" xfId="53316"/>
    <cellStyle name="Total 2 4 4 2 8 2" xfId="53317"/>
    <cellStyle name="Total 2 4 4 2 8 3" xfId="53318"/>
    <cellStyle name="Total 2 4 4 2 8 4" xfId="53319"/>
    <cellStyle name="Total 2 4 4 2 8 5" xfId="53320"/>
    <cellStyle name="Total 2 4 4 2 9" xfId="53321"/>
    <cellStyle name="Total 2 4 4 2 9 2" xfId="53322"/>
    <cellStyle name="Total 2 4 4 2 9 3" xfId="53323"/>
    <cellStyle name="Total 2 4 4 2 9 4" xfId="53324"/>
    <cellStyle name="Total 2 4 4 2 9 5" xfId="53325"/>
    <cellStyle name="Total 2 4 4 3" xfId="53326"/>
    <cellStyle name="Total 2 4 4 3 10" xfId="53327"/>
    <cellStyle name="Total 2 4 4 3 2" xfId="53328"/>
    <cellStyle name="Total 2 4 4 3 2 2" xfId="53329"/>
    <cellStyle name="Total 2 4 4 3 2 2 2" xfId="53330"/>
    <cellStyle name="Total 2 4 4 3 2 2 3" xfId="53331"/>
    <cellStyle name="Total 2 4 4 3 2 2 4" xfId="53332"/>
    <cellStyle name="Total 2 4 4 3 2 2 5" xfId="53333"/>
    <cellStyle name="Total 2 4 4 3 2 2 6" xfId="53334"/>
    <cellStyle name="Total 2 4 4 3 2 2 7" xfId="53335"/>
    <cellStyle name="Total 2 4 4 3 2 3" xfId="53336"/>
    <cellStyle name="Total 2 4 4 3 2 4" xfId="53337"/>
    <cellStyle name="Total 2 4 4 3 3" xfId="53338"/>
    <cellStyle name="Total 2 4 4 3 3 2" xfId="53339"/>
    <cellStyle name="Total 2 4 4 3 3 2 2" xfId="53340"/>
    <cellStyle name="Total 2 4 4 3 3 2 3" xfId="53341"/>
    <cellStyle name="Total 2 4 4 3 3 2 4" xfId="53342"/>
    <cellStyle name="Total 2 4 4 3 3 2 5" xfId="53343"/>
    <cellStyle name="Total 2 4 4 3 3 2 6" xfId="53344"/>
    <cellStyle name="Total 2 4 4 3 3 2 7" xfId="53345"/>
    <cellStyle name="Total 2 4 4 3 3 3" xfId="53346"/>
    <cellStyle name="Total 2 4 4 3 3 4" xfId="53347"/>
    <cellStyle name="Total 2 4 4 3 4" xfId="53348"/>
    <cellStyle name="Total 2 4 4 3 4 2" xfId="53349"/>
    <cellStyle name="Total 2 4 4 3 4 2 2" xfId="53350"/>
    <cellStyle name="Total 2 4 4 3 4 2 3" xfId="53351"/>
    <cellStyle name="Total 2 4 4 3 4 2 4" xfId="53352"/>
    <cellStyle name="Total 2 4 4 3 4 2 5" xfId="53353"/>
    <cellStyle name="Total 2 4 4 3 4 2 6" xfId="53354"/>
    <cellStyle name="Total 2 4 4 3 4 2 7" xfId="53355"/>
    <cellStyle name="Total 2 4 4 3 4 3" xfId="53356"/>
    <cellStyle name="Total 2 4 4 3 4 4" xfId="53357"/>
    <cellStyle name="Total 2 4 4 3 5" xfId="53358"/>
    <cellStyle name="Total 2 4 4 3 5 2" xfId="53359"/>
    <cellStyle name="Total 2 4 4 3 5 3" xfId="53360"/>
    <cellStyle name="Total 2 4 4 3 5 4" xfId="53361"/>
    <cellStyle name="Total 2 4 4 3 5 5" xfId="53362"/>
    <cellStyle name="Total 2 4 4 3 5 6" xfId="53363"/>
    <cellStyle name="Total 2 4 4 3 5 7" xfId="53364"/>
    <cellStyle name="Total 2 4 4 3 5 8" xfId="53365"/>
    <cellStyle name="Total 2 4 4 3 6" xfId="53366"/>
    <cellStyle name="Total 2 4 4 3 6 2" xfId="53367"/>
    <cellStyle name="Total 2 4 4 3 6 3" xfId="53368"/>
    <cellStyle name="Total 2 4 4 3 6 4" xfId="53369"/>
    <cellStyle name="Total 2 4 4 3 6 5" xfId="53370"/>
    <cellStyle name="Total 2 4 4 3 6 6" xfId="53371"/>
    <cellStyle name="Total 2 4 4 3 6 7" xfId="53372"/>
    <cellStyle name="Total 2 4 4 3 7" xfId="53373"/>
    <cellStyle name="Total 2 4 4 3 8" xfId="53374"/>
    <cellStyle name="Total 2 4 4 3 9" xfId="53375"/>
    <cellStyle name="Total 2 4 4 4" xfId="53376"/>
    <cellStyle name="Total 2 4 4 4 2" xfId="53377"/>
    <cellStyle name="Total 2 4 4 4 2 2" xfId="53378"/>
    <cellStyle name="Total 2 4 4 4 2 3" xfId="53379"/>
    <cellStyle name="Total 2 4 4 4 2 4" xfId="53380"/>
    <cellStyle name="Total 2 4 4 4 2 5" xfId="53381"/>
    <cellStyle name="Total 2 4 4 4 2 6" xfId="53382"/>
    <cellStyle name="Total 2 4 4 4 2 7" xfId="53383"/>
    <cellStyle name="Total 2 4 4 4 3" xfId="53384"/>
    <cellStyle name="Total 2 4 4 4 4" xfId="53385"/>
    <cellStyle name="Total 2 4 4 4 5" xfId="53386"/>
    <cellStyle name="Total 2 4 4 5" xfId="53387"/>
    <cellStyle name="Total 2 4 4 5 2" xfId="53388"/>
    <cellStyle name="Total 2 4 4 5 2 2" xfId="53389"/>
    <cellStyle name="Total 2 4 4 5 2 3" xfId="53390"/>
    <cellStyle name="Total 2 4 4 5 2 4" xfId="53391"/>
    <cellStyle name="Total 2 4 4 5 2 5" xfId="53392"/>
    <cellStyle name="Total 2 4 4 5 2 6" xfId="53393"/>
    <cellStyle name="Total 2 4 4 5 2 7" xfId="53394"/>
    <cellStyle name="Total 2 4 4 5 3" xfId="53395"/>
    <cellStyle name="Total 2 4 4 5 4" xfId="53396"/>
    <cellStyle name="Total 2 4 4 5 5" xfId="53397"/>
    <cellStyle name="Total 2 4 4 6" xfId="53398"/>
    <cellStyle name="Total 2 4 4 6 2" xfId="53399"/>
    <cellStyle name="Total 2 4 4 6 2 2" xfId="53400"/>
    <cellStyle name="Total 2 4 4 6 2 3" xfId="53401"/>
    <cellStyle name="Total 2 4 4 6 2 4" xfId="53402"/>
    <cellStyle name="Total 2 4 4 6 2 5" xfId="53403"/>
    <cellStyle name="Total 2 4 4 6 2 6" xfId="53404"/>
    <cellStyle name="Total 2 4 4 6 2 7" xfId="53405"/>
    <cellStyle name="Total 2 4 4 6 3" xfId="53406"/>
    <cellStyle name="Total 2 4 4 6 4" xfId="53407"/>
    <cellStyle name="Total 2 4 4 6 5" xfId="53408"/>
    <cellStyle name="Total 2 4 4 7" xfId="53409"/>
    <cellStyle name="Total 2 4 4 7 2" xfId="53410"/>
    <cellStyle name="Total 2 4 4 7 2 2" xfId="53411"/>
    <cellStyle name="Total 2 4 4 7 2 3" xfId="53412"/>
    <cellStyle name="Total 2 4 4 7 2 4" xfId="53413"/>
    <cellStyle name="Total 2 4 4 7 2 5" xfId="53414"/>
    <cellStyle name="Total 2 4 4 7 2 6" xfId="53415"/>
    <cellStyle name="Total 2 4 4 7 2 7" xfId="53416"/>
    <cellStyle name="Total 2 4 4 7 3" xfId="53417"/>
    <cellStyle name="Total 2 4 4 7 4" xfId="53418"/>
    <cellStyle name="Total 2 4 4 7 5" xfId="53419"/>
    <cellStyle name="Total 2 4 4 8" xfId="53420"/>
    <cellStyle name="Total 2 4 4 8 2" xfId="53421"/>
    <cellStyle name="Total 2 4 4 8 3" xfId="53422"/>
    <cellStyle name="Total 2 4 4 8 4" xfId="53423"/>
    <cellStyle name="Total 2 4 4 8 5" xfId="53424"/>
    <cellStyle name="Total 2 4 4 8 6" xfId="53425"/>
    <cellStyle name="Total 2 4 4 8 7" xfId="53426"/>
    <cellStyle name="Total 2 4 4 8 8" xfId="53427"/>
    <cellStyle name="Total 2 4 4 9" xfId="53428"/>
    <cellStyle name="Total 2 4 4 9 2" xfId="53429"/>
    <cellStyle name="Total 2 4 4 9 3" xfId="53430"/>
    <cellStyle name="Total 2 4 4 9 4" xfId="53431"/>
    <cellStyle name="Total 2 4 4 9 5" xfId="53432"/>
    <cellStyle name="Total 2 4 4 9 6" xfId="53433"/>
    <cellStyle name="Total 2 4 4 9 7" xfId="53434"/>
    <cellStyle name="Total 2 4 5" xfId="53435"/>
    <cellStyle name="Total 2 4 5 10" xfId="53436"/>
    <cellStyle name="Total 2 4 5 10 2" xfId="53437"/>
    <cellStyle name="Total 2 4 5 10 3" xfId="53438"/>
    <cellStyle name="Total 2 4 5 10 4" xfId="53439"/>
    <cellStyle name="Total 2 4 5 10 5" xfId="53440"/>
    <cellStyle name="Total 2 4 5 11" xfId="53441"/>
    <cellStyle name="Total 2 4 5 11 2" xfId="53442"/>
    <cellStyle name="Total 2 4 5 11 3" xfId="53443"/>
    <cellStyle name="Total 2 4 5 11 4" xfId="53444"/>
    <cellStyle name="Total 2 4 5 11 5" xfId="53445"/>
    <cellStyle name="Total 2 4 5 12" xfId="53446"/>
    <cellStyle name="Total 2 4 5 12 2" xfId="53447"/>
    <cellStyle name="Total 2 4 5 12 3" xfId="53448"/>
    <cellStyle name="Total 2 4 5 12 4" xfId="53449"/>
    <cellStyle name="Total 2 4 5 12 5" xfId="53450"/>
    <cellStyle name="Total 2 4 5 13" xfId="53451"/>
    <cellStyle name="Total 2 4 5 13 2" xfId="53452"/>
    <cellStyle name="Total 2 4 5 13 3" xfId="53453"/>
    <cellStyle name="Total 2 4 5 13 4" xfId="53454"/>
    <cellStyle name="Total 2 4 5 13 5" xfId="53455"/>
    <cellStyle name="Total 2 4 5 14" xfId="53456"/>
    <cellStyle name="Total 2 4 5 14 2" xfId="53457"/>
    <cellStyle name="Total 2 4 5 14 3" xfId="53458"/>
    <cellStyle name="Total 2 4 5 14 4" xfId="53459"/>
    <cellStyle name="Total 2 4 5 14 5" xfId="53460"/>
    <cellStyle name="Total 2 4 5 15" xfId="53461"/>
    <cellStyle name="Total 2 4 5 15 2" xfId="53462"/>
    <cellStyle name="Total 2 4 5 15 3" xfId="53463"/>
    <cellStyle name="Total 2 4 5 15 4" xfId="53464"/>
    <cellStyle name="Total 2 4 5 15 5" xfId="53465"/>
    <cellStyle name="Total 2 4 5 16" xfId="53466"/>
    <cellStyle name="Total 2 4 5 16 2" xfId="53467"/>
    <cellStyle name="Total 2 4 5 16 3" xfId="53468"/>
    <cellStyle name="Total 2 4 5 16 4" xfId="53469"/>
    <cellStyle name="Total 2 4 5 16 5" xfId="53470"/>
    <cellStyle name="Total 2 4 5 17" xfId="53471"/>
    <cellStyle name="Total 2 4 5 17 2" xfId="53472"/>
    <cellStyle name="Total 2 4 5 17 3" xfId="53473"/>
    <cellStyle name="Total 2 4 5 17 4" xfId="53474"/>
    <cellStyle name="Total 2 4 5 17 5" xfId="53475"/>
    <cellStyle name="Total 2 4 5 18" xfId="53476"/>
    <cellStyle name="Total 2 4 5 18 2" xfId="53477"/>
    <cellStyle name="Total 2 4 5 18 3" xfId="53478"/>
    <cellStyle name="Total 2 4 5 18 4" xfId="53479"/>
    <cellStyle name="Total 2 4 5 18 5" xfId="53480"/>
    <cellStyle name="Total 2 4 5 19" xfId="53481"/>
    <cellStyle name="Total 2 4 5 2" xfId="53482"/>
    <cellStyle name="Total 2 4 5 2 10" xfId="53483"/>
    <cellStyle name="Total 2 4 5 2 10 2" xfId="53484"/>
    <cellStyle name="Total 2 4 5 2 10 3" xfId="53485"/>
    <cellStyle name="Total 2 4 5 2 10 4" xfId="53486"/>
    <cellStyle name="Total 2 4 5 2 10 5" xfId="53487"/>
    <cellStyle name="Total 2 4 5 2 11" xfId="53488"/>
    <cellStyle name="Total 2 4 5 2 11 2" xfId="53489"/>
    <cellStyle name="Total 2 4 5 2 11 3" xfId="53490"/>
    <cellStyle name="Total 2 4 5 2 11 4" xfId="53491"/>
    <cellStyle name="Total 2 4 5 2 11 5" xfId="53492"/>
    <cellStyle name="Total 2 4 5 2 12" xfId="53493"/>
    <cellStyle name="Total 2 4 5 2 12 2" xfId="53494"/>
    <cellStyle name="Total 2 4 5 2 12 3" xfId="53495"/>
    <cellStyle name="Total 2 4 5 2 12 4" xfId="53496"/>
    <cellStyle name="Total 2 4 5 2 12 5" xfId="53497"/>
    <cellStyle name="Total 2 4 5 2 13" xfId="53498"/>
    <cellStyle name="Total 2 4 5 2 13 2" xfId="53499"/>
    <cellStyle name="Total 2 4 5 2 13 3" xfId="53500"/>
    <cellStyle name="Total 2 4 5 2 13 4" xfId="53501"/>
    <cellStyle name="Total 2 4 5 2 13 5" xfId="53502"/>
    <cellStyle name="Total 2 4 5 2 14" xfId="53503"/>
    <cellStyle name="Total 2 4 5 2 14 2" xfId="53504"/>
    <cellStyle name="Total 2 4 5 2 14 3" xfId="53505"/>
    <cellStyle name="Total 2 4 5 2 14 4" xfId="53506"/>
    <cellStyle name="Total 2 4 5 2 14 5" xfId="53507"/>
    <cellStyle name="Total 2 4 5 2 15" xfId="53508"/>
    <cellStyle name="Total 2 4 5 2 15 2" xfId="53509"/>
    <cellStyle name="Total 2 4 5 2 15 3" xfId="53510"/>
    <cellStyle name="Total 2 4 5 2 15 4" xfId="53511"/>
    <cellStyle name="Total 2 4 5 2 15 5" xfId="53512"/>
    <cellStyle name="Total 2 4 5 2 16" xfId="53513"/>
    <cellStyle name="Total 2 4 5 2 16 2" xfId="53514"/>
    <cellStyle name="Total 2 4 5 2 16 3" xfId="53515"/>
    <cellStyle name="Total 2 4 5 2 16 4" xfId="53516"/>
    <cellStyle name="Total 2 4 5 2 16 5" xfId="53517"/>
    <cellStyle name="Total 2 4 5 2 17" xfId="53518"/>
    <cellStyle name="Total 2 4 5 2 17 2" xfId="53519"/>
    <cellStyle name="Total 2 4 5 2 17 3" xfId="53520"/>
    <cellStyle name="Total 2 4 5 2 17 4" xfId="53521"/>
    <cellStyle name="Total 2 4 5 2 17 5" xfId="53522"/>
    <cellStyle name="Total 2 4 5 2 18" xfId="53523"/>
    <cellStyle name="Total 2 4 5 2 18 2" xfId="53524"/>
    <cellStyle name="Total 2 4 5 2 18 3" xfId="53525"/>
    <cellStyle name="Total 2 4 5 2 18 4" xfId="53526"/>
    <cellStyle name="Total 2 4 5 2 18 5" xfId="53527"/>
    <cellStyle name="Total 2 4 5 2 19" xfId="53528"/>
    <cellStyle name="Total 2 4 5 2 2" xfId="53529"/>
    <cellStyle name="Total 2 4 5 2 2 2" xfId="53530"/>
    <cellStyle name="Total 2 4 5 2 2 2 2" xfId="53531"/>
    <cellStyle name="Total 2 4 5 2 2 2 3" xfId="53532"/>
    <cellStyle name="Total 2 4 5 2 2 2 4" xfId="53533"/>
    <cellStyle name="Total 2 4 5 2 2 2 5" xfId="53534"/>
    <cellStyle name="Total 2 4 5 2 2 2 6" xfId="53535"/>
    <cellStyle name="Total 2 4 5 2 2 2 7" xfId="53536"/>
    <cellStyle name="Total 2 4 5 2 2 3" xfId="53537"/>
    <cellStyle name="Total 2 4 5 2 2 4" xfId="53538"/>
    <cellStyle name="Total 2 4 5 2 2 5" xfId="53539"/>
    <cellStyle name="Total 2 4 5 2 3" xfId="53540"/>
    <cellStyle name="Total 2 4 5 2 3 2" xfId="53541"/>
    <cellStyle name="Total 2 4 5 2 3 2 2" xfId="53542"/>
    <cellStyle name="Total 2 4 5 2 3 2 3" xfId="53543"/>
    <cellStyle name="Total 2 4 5 2 3 2 4" xfId="53544"/>
    <cellStyle name="Total 2 4 5 2 3 2 5" xfId="53545"/>
    <cellStyle name="Total 2 4 5 2 3 2 6" xfId="53546"/>
    <cellStyle name="Total 2 4 5 2 3 2 7" xfId="53547"/>
    <cellStyle name="Total 2 4 5 2 3 3" xfId="53548"/>
    <cellStyle name="Total 2 4 5 2 3 4" xfId="53549"/>
    <cellStyle name="Total 2 4 5 2 3 5" xfId="53550"/>
    <cellStyle name="Total 2 4 5 2 4" xfId="53551"/>
    <cellStyle name="Total 2 4 5 2 4 2" xfId="53552"/>
    <cellStyle name="Total 2 4 5 2 4 2 2" xfId="53553"/>
    <cellStyle name="Total 2 4 5 2 4 2 3" xfId="53554"/>
    <cellStyle name="Total 2 4 5 2 4 2 4" xfId="53555"/>
    <cellStyle name="Total 2 4 5 2 4 2 5" xfId="53556"/>
    <cellStyle name="Total 2 4 5 2 4 2 6" xfId="53557"/>
    <cellStyle name="Total 2 4 5 2 4 2 7" xfId="53558"/>
    <cellStyle name="Total 2 4 5 2 4 3" xfId="53559"/>
    <cellStyle name="Total 2 4 5 2 4 4" xfId="53560"/>
    <cellStyle name="Total 2 4 5 2 4 5" xfId="53561"/>
    <cellStyle name="Total 2 4 5 2 5" xfId="53562"/>
    <cellStyle name="Total 2 4 5 2 5 2" xfId="53563"/>
    <cellStyle name="Total 2 4 5 2 5 3" xfId="53564"/>
    <cellStyle name="Total 2 4 5 2 5 4" xfId="53565"/>
    <cellStyle name="Total 2 4 5 2 5 5" xfId="53566"/>
    <cellStyle name="Total 2 4 5 2 5 6" xfId="53567"/>
    <cellStyle name="Total 2 4 5 2 5 7" xfId="53568"/>
    <cellStyle name="Total 2 4 5 2 5 8" xfId="53569"/>
    <cellStyle name="Total 2 4 5 2 6" xfId="53570"/>
    <cellStyle name="Total 2 4 5 2 6 2" xfId="53571"/>
    <cellStyle name="Total 2 4 5 2 6 3" xfId="53572"/>
    <cellStyle name="Total 2 4 5 2 6 4" xfId="53573"/>
    <cellStyle name="Total 2 4 5 2 6 5" xfId="53574"/>
    <cellStyle name="Total 2 4 5 2 6 6" xfId="53575"/>
    <cellStyle name="Total 2 4 5 2 6 7" xfId="53576"/>
    <cellStyle name="Total 2 4 5 2 7" xfId="53577"/>
    <cellStyle name="Total 2 4 5 2 7 2" xfId="53578"/>
    <cellStyle name="Total 2 4 5 2 7 3" xfId="53579"/>
    <cellStyle name="Total 2 4 5 2 7 4" xfId="53580"/>
    <cellStyle name="Total 2 4 5 2 7 5" xfId="53581"/>
    <cellStyle name="Total 2 4 5 2 8" xfId="53582"/>
    <cellStyle name="Total 2 4 5 2 8 2" xfId="53583"/>
    <cellStyle name="Total 2 4 5 2 8 3" xfId="53584"/>
    <cellStyle name="Total 2 4 5 2 8 4" xfId="53585"/>
    <cellStyle name="Total 2 4 5 2 8 5" xfId="53586"/>
    <cellStyle name="Total 2 4 5 2 9" xfId="53587"/>
    <cellStyle name="Total 2 4 5 2 9 2" xfId="53588"/>
    <cellStyle name="Total 2 4 5 2 9 3" xfId="53589"/>
    <cellStyle name="Total 2 4 5 2 9 4" xfId="53590"/>
    <cellStyle name="Total 2 4 5 2 9 5" xfId="53591"/>
    <cellStyle name="Total 2 4 5 3" xfId="53592"/>
    <cellStyle name="Total 2 4 5 3 10" xfId="53593"/>
    <cellStyle name="Total 2 4 5 3 2" xfId="53594"/>
    <cellStyle name="Total 2 4 5 3 2 2" xfId="53595"/>
    <cellStyle name="Total 2 4 5 3 2 2 2" xfId="53596"/>
    <cellStyle name="Total 2 4 5 3 2 2 3" xfId="53597"/>
    <cellStyle name="Total 2 4 5 3 2 2 4" xfId="53598"/>
    <cellStyle name="Total 2 4 5 3 2 2 5" xfId="53599"/>
    <cellStyle name="Total 2 4 5 3 2 2 6" xfId="53600"/>
    <cellStyle name="Total 2 4 5 3 2 2 7" xfId="53601"/>
    <cellStyle name="Total 2 4 5 3 2 3" xfId="53602"/>
    <cellStyle name="Total 2 4 5 3 2 4" xfId="53603"/>
    <cellStyle name="Total 2 4 5 3 3" xfId="53604"/>
    <cellStyle name="Total 2 4 5 3 3 2" xfId="53605"/>
    <cellStyle name="Total 2 4 5 3 3 2 2" xfId="53606"/>
    <cellStyle name="Total 2 4 5 3 3 2 3" xfId="53607"/>
    <cellStyle name="Total 2 4 5 3 3 2 4" xfId="53608"/>
    <cellStyle name="Total 2 4 5 3 3 2 5" xfId="53609"/>
    <cellStyle name="Total 2 4 5 3 3 2 6" xfId="53610"/>
    <cellStyle name="Total 2 4 5 3 3 2 7" xfId="53611"/>
    <cellStyle name="Total 2 4 5 3 3 3" xfId="53612"/>
    <cellStyle name="Total 2 4 5 3 3 4" xfId="53613"/>
    <cellStyle name="Total 2 4 5 3 4" xfId="53614"/>
    <cellStyle name="Total 2 4 5 3 4 2" xfId="53615"/>
    <cellStyle name="Total 2 4 5 3 4 2 2" xfId="53616"/>
    <cellStyle name="Total 2 4 5 3 4 2 3" xfId="53617"/>
    <cellStyle name="Total 2 4 5 3 4 2 4" xfId="53618"/>
    <cellStyle name="Total 2 4 5 3 4 2 5" xfId="53619"/>
    <cellStyle name="Total 2 4 5 3 4 2 6" xfId="53620"/>
    <cellStyle name="Total 2 4 5 3 4 2 7" xfId="53621"/>
    <cellStyle name="Total 2 4 5 3 4 3" xfId="53622"/>
    <cellStyle name="Total 2 4 5 3 4 4" xfId="53623"/>
    <cellStyle name="Total 2 4 5 3 5" xfId="53624"/>
    <cellStyle name="Total 2 4 5 3 5 2" xfId="53625"/>
    <cellStyle name="Total 2 4 5 3 5 3" xfId="53626"/>
    <cellStyle name="Total 2 4 5 3 5 4" xfId="53627"/>
    <cellStyle name="Total 2 4 5 3 5 5" xfId="53628"/>
    <cellStyle name="Total 2 4 5 3 5 6" xfId="53629"/>
    <cellStyle name="Total 2 4 5 3 5 7" xfId="53630"/>
    <cellStyle name="Total 2 4 5 3 5 8" xfId="53631"/>
    <cellStyle name="Total 2 4 5 3 6" xfId="53632"/>
    <cellStyle name="Total 2 4 5 3 6 2" xfId="53633"/>
    <cellStyle name="Total 2 4 5 3 6 3" xfId="53634"/>
    <cellStyle name="Total 2 4 5 3 6 4" xfId="53635"/>
    <cellStyle name="Total 2 4 5 3 6 5" xfId="53636"/>
    <cellStyle name="Total 2 4 5 3 6 6" xfId="53637"/>
    <cellStyle name="Total 2 4 5 3 6 7" xfId="53638"/>
    <cellStyle name="Total 2 4 5 3 7" xfId="53639"/>
    <cellStyle name="Total 2 4 5 3 8" xfId="53640"/>
    <cellStyle name="Total 2 4 5 3 9" xfId="53641"/>
    <cellStyle name="Total 2 4 5 4" xfId="53642"/>
    <cellStyle name="Total 2 4 5 4 2" xfId="53643"/>
    <cellStyle name="Total 2 4 5 4 2 2" xfId="53644"/>
    <cellStyle name="Total 2 4 5 4 2 3" xfId="53645"/>
    <cellStyle name="Total 2 4 5 4 2 4" xfId="53646"/>
    <cellStyle name="Total 2 4 5 4 2 5" xfId="53647"/>
    <cellStyle name="Total 2 4 5 4 2 6" xfId="53648"/>
    <cellStyle name="Total 2 4 5 4 2 7" xfId="53649"/>
    <cellStyle name="Total 2 4 5 4 3" xfId="53650"/>
    <cellStyle name="Total 2 4 5 4 4" xfId="53651"/>
    <cellStyle name="Total 2 4 5 4 5" xfId="53652"/>
    <cellStyle name="Total 2 4 5 5" xfId="53653"/>
    <cellStyle name="Total 2 4 5 5 2" xfId="53654"/>
    <cellStyle name="Total 2 4 5 5 2 2" xfId="53655"/>
    <cellStyle name="Total 2 4 5 5 2 3" xfId="53656"/>
    <cellStyle name="Total 2 4 5 5 2 4" xfId="53657"/>
    <cellStyle name="Total 2 4 5 5 2 5" xfId="53658"/>
    <cellStyle name="Total 2 4 5 5 2 6" xfId="53659"/>
    <cellStyle name="Total 2 4 5 5 2 7" xfId="53660"/>
    <cellStyle name="Total 2 4 5 5 3" xfId="53661"/>
    <cellStyle name="Total 2 4 5 5 4" xfId="53662"/>
    <cellStyle name="Total 2 4 5 5 5" xfId="53663"/>
    <cellStyle name="Total 2 4 5 6" xfId="53664"/>
    <cellStyle name="Total 2 4 5 6 2" xfId="53665"/>
    <cellStyle name="Total 2 4 5 6 2 2" xfId="53666"/>
    <cellStyle name="Total 2 4 5 6 2 3" xfId="53667"/>
    <cellStyle name="Total 2 4 5 6 2 4" xfId="53668"/>
    <cellStyle name="Total 2 4 5 6 2 5" xfId="53669"/>
    <cellStyle name="Total 2 4 5 6 2 6" xfId="53670"/>
    <cellStyle name="Total 2 4 5 6 2 7" xfId="53671"/>
    <cellStyle name="Total 2 4 5 6 3" xfId="53672"/>
    <cellStyle name="Total 2 4 5 6 4" xfId="53673"/>
    <cellStyle name="Total 2 4 5 6 5" xfId="53674"/>
    <cellStyle name="Total 2 4 5 7" xfId="53675"/>
    <cellStyle name="Total 2 4 5 7 2" xfId="53676"/>
    <cellStyle name="Total 2 4 5 7 2 2" xfId="53677"/>
    <cellStyle name="Total 2 4 5 7 2 3" xfId="53678"/>
    <cellStyle name="Total 2 4 5 7 2 4" xfId="53679"/>
    <cellStyle name="Total 2 4 5 7 2 5" xfId="53680"/>
    <cellStyle name="Total 2 4 5 7 2 6" xfId="53681"/>
    <cellStyle name="Total 2 4 5 7 2 7" xfId="53682"/>
    <cellStyle name="Total 2 4 5 7 3" xfId="53683"/>
    <cellStyle name="Total 2 4 5 7 4" xfId="53684"/>
    <cellStyle name="Total 2 4 5 7 5" xfId="53685"/>
    <cellStyle name="Total 2 4 5 8" xfId="53686"/>
    <cellStyle name="Total 2 4 5 8 2" xfId="53687"/>
    <cellStyle name="Total 2 4 5 8 3" xfId="53688"/>
    <cellStyle name="Total 2 4 5 8 4" xfId="53689"/>
    <cellStyle name="Total 2 4 5 8 5" xfId="53690"/>
    <cellStyle name="Total 2 4 5 8 6" xfId="53691"/>
    <cellStyle name="Total 2 4 5 8 7" xfId="53692"/>
    <cellStyle name="Total 2 4 5 8 8" xfId="53693"/>
    <cellStyle name="Total 2 4 5 9" xfId="53694"/>
    <cellStyle name="Total 2 4 5 9 2" xfId="53695"/>
    <cellStyle name="Total 2 4 5 9 3" xfId="53696"/>
    <cellStyle name="Total 2 4 5 9 4" xfId="53697"/>
    <cellStyle name="Total 2 4 5 9 5" xfId="53698"/>
    <cellStyle name="Total 2 4 5 9 6" xfId="53699"/>
    <cellStyle name="Total 2 4 5 9 7" xfId="53700"/>
    <cellStyle name="Total 2 4 6" xfId="53701"/>
    <cellStyle name="Total 2 4 6 10" xfId="53702"/>
    <cellStyle name="Total 2 4 6 10 2" xfId="53703"/>
    <cellStyle name="Total 2 4 6 10 3" xfId="53704"/>
    <cellStyle name="Total 2 4 6 10 4" xfId="53705"/>
    <cellStyle name="Total 2 4 6 10 5" xfId="53706"/>
    <cellStyle name="Total 2 4 6 11" xfId="53707"/>
    <cellStyle name="Total 2 4 6 11 2" xfId="53708"/>
    <cellStyle name="Total 2 4 6 11 3" xfId="53709"/>
    <cellStyle name="Total 2 4 6 11 4" xfId="53710"/>
    <cellStyle name="Total 2 4 6 11 5" xfId="53711"/>
    <cellStyle name="Total 2 4 6 12" xfId="53712"/>
    <cellStyle name="Total 2 4 6 12 2" xfId="53713"/>
    <cellStyle name="Total 2 4 6 12 3" xfId="53714"/>
    <cellStyle name="Total 2 4 6 12 4" xfId="53715"/>
    <cellStyle name="Total 2 4 6 12 5" xfId="53716"/>
    <cellStyle name="Total 2 4 6 13" xfId="53717"/>
    <cellStyle name="Total 2 4 6 13 2" xfId="53718"/>
    <cellStyle name="Total 2 4 6 13 3" xfId="53719"/>
    <cellStyle name="Total 2 4 6 13 4" xfId="53720"/>
    <cellStyle name="Total 2 4 6 13 5" xfId="53721"/>
    <cellStyle name="Total 2 4 6 14" xfId="53722"/>
    <cellStyle name="Total 2 4 6 14 2" xfId="53723"/>
    <cellStyle name="Total 2 4 6 14 3" xfId="53724"/>
    <cellStyle name="Total 2 4 6 14 4" xfId="53725"/>
    <cellStyle name="Total 2 4 6 14 5" xfId="53726"/>
    <cellStyle name="Total 2 4 6 15" xfId="53727"/>
    <cellStyle name="Total 2 4 6 15 2" xfId="53728"/>
    <cellStyle name="Total 2 4 6 15 3" xfId="53729"/>
    <cellStyle name="Total 2 4 6 15 4" xfId="53730"/>
    <cellStyle name="Total 2 4 6 15 5" xfId="53731"/>
    <cellStyle name="Total 2 4 6 16" xfId="53732"/>
    <cellStyle name="Total 2 4 6 16 2" xfId="53733"/>
    <cellStyle name="Total 2 4 6 16 3" xfId="53734"/>
    <cellStyle name="Total 2 4 6 16 4" xfId="53735"/>
    <cellStyle name="Total 2 4 6 16 5" xfId="53736"/>
    <cellStyle name="Total 2 4 6 17" xfId="53737"/>
    <cellStyle name="Total 2 4 6 17 2" xfId="53738"/>
    <cellStyle name="Total 2 4 6 17 3" xfId="53739"/>
    <cellStyle name="Total 2 4 6 17 4" xfId="53740"/>
    <cellStyle name="Total 2 4 6 17 5" xfId="53741"/>
    <cellStyle name="Total 2 4 6 18" xfId="53742"/>
    <cellStyle name="Total 2 4 6 18 2" xfId="53743"/>
    <cellStyle name="Total 2 4 6 18 3" xfId="53744"/>
    <cellStyle name="Total 2 4 6 18 4" xfId="53745"/>
    <cellStyle name="Total 2 4 6 18 5" xfId="53746"/>
    <cellStyle name="Total 2 4 6 19" xfId="53747"/>
    <cellStyle name="Total 2 4 6 2" xfId="53748"/>
    <cellStyle name="Total 2 4 6 2 2" xfId="53749"/>
    <cellStyle name="Total 2 4 6 2 2 2" xfId="53750"/>
    <cellStyle name="Total 2 4 6 2 2 3" xfId="53751"/>
    <cellStyle name="Total 2 4 6 2 2 4" xfId="53752"/>
    <cellStyle name="Total 2 4 6 2 2 5" xfId="53753"/>
    <cellStyle name="Total 2 4 6 2 2 6" xfId="53754"/>
    <cellStyle name="Total 2 4 6 2 2 7" xfId="53755"/>
    <cellStyle name="Total 2 4 6 2 3" xfId="53756"/>
    <cellStyle name="Total 2 4 6 2 4" xfId="53757"/>
    <cellStyle name="Total 2 4 6 2 5" xfId="53758"/>
    <cellStyle name="Total 2 4 6 3" xfId="53759"/>
    <cellStyle name="Total 2 4 6 3 2" xfId="53760"/>
    <cellStyle name="Total 2 4 6 3 2 2" xfId="53761"/>
    <cellStyle name="Total 2 4 6 3 2 3" xfId="53762"/>
    <cellStyle name="Total 2 4 6 3 2 4" xfId="53763"/>
    <cellStyle name="Total 2 4 6 3 2 5" xfId="53764"/>
    <cellStyle name="Total 2 4 6 3 2 6" xfId="53765"/>
    <cellStyle name="Total 2 4 6 3 2 7" xfId="53766"/>
    <cellStyle name="Total 2 4 6 3 3" xfId="53767"/>
    <cellStyle name="Total 2 4 6 3 4" xfId="53768"/>
    <cellStyle name="Total 2 4 6 3 5" xfId="53769"/>
    <cellStyle name="Total 2 4 6 4" xfId="53770"/>
    <cellStyle name="Total 2 4 6 4 2" xfId="53771"/>
    <cellStyle name="Total 2 4 6 4 2 2" xfId="53772"/>
    <cellStyle name="Total 2 4 6 4 2 3" xfId="53773"/>
    <cellStyle name="Total 2 4 6 4 2 4" xfId="53774"/>
    <cellStyle name="Total 2 4 6 4 2 5" xfId="53775"/>
    <cellStyle name="Total 2 4 6 4 2 6" xfId="53776"/>
    <cellStyle name="Total 2 4 6 4 2 7" xfId="53777"/>
    <cellStyle name="Total 2 4 6 4 3" xfId="53778"/>
    <cellStyle name="Total 2 4 6 4 4" xfId="53779"/>
    <cellStyle name="Total 2 4 6 4 5" xfId="53780"/>
    <cellStyle name="Total 2 4 6 5" xfId="53781"/>
    <cellStyle name="Total 2 4 6 5 2" xfId="53782"/>
    <cellStyle name="Total 2 4 6 5 3" xfId="53783"/>
    <cellStyle name="Total 2 4 6 5 4" xfId="53784"/>
    <cellStyle name="Total 2 4 6 5 5" xfId="53785"/>
    <cellStyle name="Total 2 4 6 5 6" xfId="53786"/>
    <cellStyle name="Total 2 4 6 5 7" xfId="53787"/>
    <cellStyle name="Total 2 4 6 5 8" xfId="53788"/>
    <cellStyle name="Total 2 4 6 6" xfId="53789"/>
    <cellStyle name="Total 2 4 6 6 2" xfId="53790"/>
    <cellStyle name="Total 2 4 6 6 3" xfId="53791"/>
    <cellStyle name="Total 2 4 6 6 4" xfId="53792"/>
    <cellStyle name="Total 2 4 6 6 5" xfId="53793"/>
    <cellStyle name="Total 2 4 6 6 6" xfId="53794"/>
    <cellStyle name="Total 2 4 6 6 7" xfId="53795"/>
    <cellStyle name="Total 2 4 6 7" xfId="53796"/>
    <cellStyle name="Total 2 4 6 7 2" xfId="53797"/>
    <cellStyle name="Total 2 4 6 7 3" xfId="53798"/>
    <cellStyle name="Total 2 4 6 7 4" xfId="53799"/>
    <cellStyle name="Total 2 4 6 7 5" xfId="53800"/>
    <cellStyle name="Total 2 4 6 8" xfId="53801"/>
    <cellStyle name="Total 2 4 6 8 2" xfId="53802"/>
    <cellStyle name="Total 2 4 6 8 3" xfId="53803"/>
    <cellStyle name="Total 2 4 6 8 4" xfId="53804"/>
    <cellStyle name="Total 2 4 6 8 5" xfId="53805"/>
    <cellStyle name="Total 2 4 6 9" xfId="53806"/>
    <cellStyle name="Total 2 4 6 9 2" xfId="53807"/>
    <cellStyle name="Total 2 4 6 9 3" xfId="53808"/>
    <cellStyle name="Total 2 4 6 9 4" xfId="53809"/>
    <cellStyle name="Total 2 4 6 9 5" xfId="53810"/>
    <cellStyle name="Total 2 4 7" xfId="53811"/>
    <cellStyle name="Total 2 4 7 10" xfId="53812"/>
    <cellStyle name="Total 2 4 7 2" xfId="53813"/>
    <cellStyle name="Total 2 4 7 2 2" xfId="53814"/>
    <cellStyle name="Total 2 4 7 2 2 2" xfId="53815"/>
    <cellStyle name="Total 2 4 7 2 2 3" xfId="53816"/>
    <cellStyle name="Total 2 4 7 2 2 4" xfId="53817"/>
    <cellStyle name="Total 2 4 7 2 2 5" xfId="53818"/>
    <cellStyle name="Total 2 4 7 2 2 6" xfId="53819"/>
    <cellStyle name="Total 2 4 7 2 2 7" xfId="53820"/>
    <cellStyle name="Total 2 4 7 2 3" xfId="53821"/>
    <cellStyle name="Total 2 4 7 2 4" xfId="53822"/>
    <cellStyle name="Total 2 4 7 3" xfId="53823"/>
    <cellStyle name="Total 2 4 7 3 2" xfId="53824"/>
    <cellStyle name="Total 2 4 7 3 2 2" xfId="53825"/>
    <cellStyle name="Total 2 4 7 3 2 3" xfId="53826"/>
    <cellStyle name="Total 2 4 7 3 2 4" xfId="53827"/>
    <cellStyle name="Total 2 4 7 3 2 5" xfId="53828"/>
    <cellStyle name="Total 2 4 7 3 2 6" xfId="53829"/>
    <cellStyle name="Total 2 4 7 3 2 7" xfId="53830"/>
    <cellStyle name="Total 2 4 7 3 3" xfId="53831"/>
    <cellStyle name="Total 2 4 7 3 4" xfId="53832"/>
    <cellStyle name="Total 2 4 7 4" xfId="53833"/>
    <cellStyle name="Total 2 4 7 4 2" xfId="53834"/>
    <cellStyle name="Total 2 4 7 4 2 2" xfId="53835"/>
    <cellStyle name="Total 2 4 7 4 2 3" xfId="53836"/>
    <cellStyle name="Total 2 4 7 4 2 4" xfId="53837"/>
    <cellStyle name="Total 2 4 7 4 2 5" xfId="53838"/>
    <cellStyle name="Total 2 4 7 4 2 6" xfId="53839"/>
    <cellStyle name="Total 2 4 7 4 2 7" xfId="53840"/>
    <cellStyle name="Total 2 4 7 4 3" xfId="53841"/>
    <cellStyle name="Total 2 4 7 4 4" xfId="53842"/>
    <cellStyle name="Total 2 4 7 5" xfId="53843"/>
    <cellStyle name="Total 2 4 7 5 2" xfId="53844"/>
    <cellStyle name="Total 2 4 7 5 3" xfId="53845"/>
    <cellStyle name="Total 2 4 7 5 4" xfId="53846"/>
    <cellStyle name="Total 2 4 7 5 5" xfId="53847"/>
    <cellStyle name="Total 2 4 7 5 6" xfId="53848"/>
    <cellStyle name="Total 2 4 7 5 7" xfId="53849"/>
    <cellStyle name="Total 2 4 7 5 8" xfId="53850"/>
    <cellStyle name="Total 2 4 7 6" xfId="53851"/>
    <cellStyle name="Total 2 4 7 6 2" xfId="53852"/>
    <cellStyle name="Total 2 4 7 6 3" xfId="53853"/>
    <cellStyle name="Total 2 4 7 6 4" xfId="53854"/>
    <cellStyle name="Total 2 4 7 6 5" xfId="53855"/>
    <cellStyle name="Total 2 4 7 6 6" xfId="53856"/>
    <cellStyle name="Total 2 4 7 6 7" xfId="53857"/>
    <cellStyle name="Total 2 4 7 7" xfId="53858"/>
    <cellStyle name="Total 2 4 7 8" xfId="53859"/>
    <cellStyle name="Total 2 4 7 9" xfId="53860"/>
    <cellStyle name="Total 2 4 8" xfId="53861"/>
    <cellStyle name="Total 2 4 8 2" xfId="53862"/>
    <cellStyle name="Total 2 4 8 2 2" xfId="53863"/>
    <cellStyle name="Total 2 4 8 2 3" xfId="53864"/>
    <cellStyle name="Total 2 4 8 2 4" xfId="53865"/>
    <cellStyle name="Total 2 4 8 2 5" xfId="53866"/>
    <cellStyle name="Total 2 4 8 2 6" xfId="53867"/>
    <cellStyle name="Total 2 4 8 2 7" xfId="53868"/>
    <cellStyle name="Total 2 4 8 3" xfId="53869"/>
    <cellStyle name="Total 2 4 8 4" xfId="53870"/>
    <cellStyle name="Total 2 4 8 5" xfId="53871"/>
    <cellStyle name="Total 2 4 9" xfId="53872"/>
    <cellStyle name="Total 2 4 9 2" xfId="53873"/>
    <cellStyle name="Total 2 4 9 2 2" xfId="53874"/>
    <cellStyle name="Total 2 4 9 2 3" xfId="53875"/>
    <cellStyle name="Total 2 4 9 2 4" xfId="53876"/>
    <cellStyle name="Total 2 4 9 2 5" xfId="53877"/>
    <cellStyle name="Total 2 4 9 2 6" xfId="53878"/>
    <cellStyle name="Total 2 4 9 2 7" xfId="53879"/>
    <cellStyle name="Total 2 4 9 3" xfId="53880"/>
    <cellStyle name="Total 2 4 9 4" xfId="53881"/>
    <cellStyle name="Total 2 4 9 5" xfId="53882"/>
    <cellStyle name="Total 2 5" xfId="53883"/>
    <cellStyle name="Total 2 5 10" xfId="53884"/>
    <cellStyle name="Total 2 5 10 2" xfId="53885"/>
    <cellStyle name="Total 2 5 10 2 2" xfId="53886"/>
    <cellStyle name="Total 2 5 10 2 3" xfId="53887"/>
    <cellStyle name="Total 2 5 10 2 4" xfId="53888"/>
    <cellStyle name="Total 2 5 10 2 5" xfId="53889"/>
    <cellStyle name="Total 2 5 10 2 6" xfId="53890"/>
    <cellStyle name="Total 2 5 10 2 7" xfId="53891"/>
    <cellStyle name="Total 2 5 10 3" xfId="53892"/>
    <cellStyle name="Total 2 5 10 4" xfId="53893"/>
    <cellStyle name="Total 2 5 10 5" xfId="53894"/>
    <cellStyle name="Total 2 5 11" xfId="53895"/>
    <cellStyle name="Total 2 5 11 2" xfId="53896"/>
    <cellStyle name="Total 2 5 11 2 2" xfId="53897"/>
    <cellStyle name="Total 2 5 11 2 3" xfId="53898"/>
    <cellStyle name="Total 2 5 11 2 4" xfId="53899"/>
    <cellStyle name="Total 2 5 11 2 5" xfId="53900"/>
    <cellStyle name="Total 2 5 11 2 6" xfId="53901"/>
    <cellStyle name="Total 2 5 11 2 7" xfId="53902"/>
    <cellStyle name="Total 2 5 11 3" xfId="53903"/>
    <cellStyle name="Total 2 5 11 4" xfId="53904"/>
    <cellStyle name="Total 2 5 11 5" xfId="53905"/>
    <cellStyle name="Total 2 5 12" xfId="53906"/>
    <cellStyle name="Total 2 5 12 2" xfId="53907"/>
    <cellStyle name="Total 2 5 12 3" xfId="53908"/>
    <cellStyle name="Total 2 5 12 4" xfId="53909"/>
    <cellStyle name="Total 2 5 12 5" xfId="53910"/>
    <cellStyle name="Total 2 5 12 6" xfId="53911"/>
    <cellStyle name="Total 2 5 12 7" xfId="53912"/>
    <cellStyle name="Total 2 5 12 8" xfId="53913"/>
    <cellStyle name="Total 2 5 13" xfId="53914"/>
    <cellStyle name="Total 2 5 13 2" xfId="53915"/>
    <cellStyle name="Total 2 5 13 3" xfId="53916"/>
    <cellStyle name="Total 2 5 13 4" xfId="53917"/>
    <cellStyle name="Total 2 5 13 5" xfId="53918"/>
    <cellStyle name="Total 2 5 13 6" xfId="53919"/>
    <cellStyle name="Total 2 5 13 7" xfId="53920"/>
    <cellStyle name="Total 2 5 14" xfId="53921"/>
    <cellStyle name="Total 2 5 14 2" xfId="53922"/>
    <cellStyle name="Total 2 5 14 3" xfId="53923"/>
    <cellStyle name="Total 2 5 14 4" xfId="53924"/>
    <cellStyle name="Total 2 5 14 5" xfId="53925"/>
    <cellStyle name="Total 2 5 15" xfId="53926"/>
    <cellStyle name="Total 2 5 15 2" xfId="53927"/>
    <cellStyle name="Total 2 5 15 3" xfId="53928"/>
    <cellStyle name="Total 2 5 15 4" xfId="53929"/>
    <cellStyle name="Total 2 5 15 5" xfId="53930"/>
    <cellStyle name="Total 2 5 16" xfId="53931"/>
    <cellStyle name="Total 2 5 16 2" xfId="53932"/>
    <cellStyle name="Total 2 5 16 3" xfId="53933"/>
    <cellStyle name="Total 2 5 16 4" xfId="53934"/>
    <cellStyle name="Total 2 5 16 5" xfId="53935"/>
    <cellStyle name="Total 2 5 17" xfId="53936"/>
    <cellStyle name="Total 2 5 17 2" xfId="53937"/>
    <cellStyle name="Total 2 5 17 3" xfId="53938"/>
    <cellStyle name="Total 2 5 17 4" xfId="53939"/>
    <cellStyle name="Total 2 5 17 5" xfId="53940"/>
    <cellStyle name="Total 2 5 18" xfId="53941"/>
    <cellStyle name="Total 2 5 18 2" xfId="53942"/>
    <cellStyle name="Total 2 5 18 3" xfId="53943"/>
    <cellStyle name="Total 2 5 18 4" xfId="53944"/>
    <cellStyle name="Total 2 5 18 5" xfId="53945"/>
    <cellStyle name="Total 2 5 19" xfId="53946"/>
    <cellStyle name="Total 2 5 19 2" xfId="53947"/>
    <cellStyle name="Total 2 5 19 3" xfId="53948"/>
    <cellStyle name="Total 2 5 19 4" xfId="53949"/>
    <cellStyle name="Total 2 5 19 5" xfId="53950"/>
    <cellStyle name="Total 2 5 2" xfId="53951"/>
    <cellStyle name="Total 2 5 2 10" xfId="53952"/>
    <cellStyle name="Total 2 5 2 10 2" xfId="53953"/>
    <cellStyle name="Total 2 5 2 10 3" xfId="53954"/>
    <cellStyle name="Total 2 5 2 10 4" xfId="53955"/>
    <cellStyle name="Total 2 5 2 10 5" xfId="53956"/>
    <cellStyle name="Total 2 5 2 10 6" xfId="53957"/>
    <cellStyle name="Total 2 5 2 10 7" xfId="53958"/>
    <cellStyle name="Total 2 5 2 10 8" xfId="53959"/>
    <cellStyle name="Total 2 5 2 11" xfId="53960"/>
    <cellStyle name="Total 2 5 2 11 2" xfId="53961"/>
    <cellStyle name="Total 2 5 2 11 3" xfId="53962"/>
    <cellStyle name="Total 2 5 2 11 4" xfId="53963"/>
    <cellStyle name="Total 2 5 2 11 5" xfId="53964"/>
    <cellStyle name="Total 2 5 2 11 6" xfId="53965"/>
    <cellStyle name="Total 2 5 2 11 7" xfId="53966"/>
    <cellStyle name="Total 2 5 2 12" xfId="53967"/>
    <cellStyle name="Total 2 5 2 12 2" xfId="53968"/>
    <cellStyle name="Total 2 5 2 12 3" xfId="53969"/>
    <cellStyle name="Total 2 5 2 12 4" xfId="53970"/>
    <cellStyle name="Total 2 5 2 12 5" xfId="53971"/>
    <cellStyle name="Total 2 5 2 13" xfId="53972"/>
    <cellStyle name="Total 2 5 2 13 2" xfId="53973"/>
    <cellStyle name="Total 2 5 2 13 3" xfId="53974"/>
    <cellStyle name="Total 2 5 2 13 4" xfId="53975"/>
    <cellStyle name="Total 2 5 2 13 5" xfId="53976"/>
    <cellStyle name="Total 2 5 2 14" xfId="53977"/>
    <cellStyle name="Total 2 5 2 14 2" xfId="53978"/>
    <cellStyle name="Total 2 5 2 14 3" xfId="53979"/>
    <cellStyle name="Total 2 5 2 14 4" xfId="53980"/>
    <cellStyle name="Total 2 5 2 14 5" xfId="53981"/>
    <cellStyle name="Total 2 5 2 15" xfId="53982"/>
    <cellStyle name="Total 2 5 2 15 2" xfId="53983"/>
    <cellStyle name="Total 2 5 2 15 3" xfId="53984"/>
    <cellStyle name="Total 2 5 2 15 4" xfId="53985"/>
    <cellStyle name="Total 2 5 2 15 5" xfId="53986"/>
    <cellStyle name="Total 2 5 2 16" xfId="53987"/>
    <cellStyle name="Total 2 5 2 16 2" xfId="53988"/>
    <cellStyle name="Total 2 5 2 16 3" xfId="53989"/>
    <cellStyle name="Total 2 5 2 16 4" xfId="53990"/>
    <cellStyle name="Total 2 5 2 16 5" xfId="53991"/>
    <cellStyle name="Total 2 5 2 17" xfId="53992"/>
    <cellStyle name="Total 2 5 2 17 2" xfId="53993"/>
    <cellStyle name="Total 2 5 2 17 3" xfId="53994"/>
    <cellStyle name="Total 2 5 2 17 4" xfId="53995"/>
    <cellStyle name="Total 2 5 2 17 5" xfId="53996"/>
    <cellStyle name="Total 2 5 2 18" xfId="53997"/>
    <cellStyle name="Total 2 5 2 2" xfId="53998"/>
    <cellStyle name="Total 2 5 2 2 10" xfId="53999"/>
    <cellStyle name="Total 2 5 2 2 10 2" xfId="54000"/>
    <cellStyle name="Total 2 5 2 2 10 3" xfId="54001"/>
    <cellStyle name="Total 2 5 2 2 10 4" xfId="54002"/>
    <cellStyle name="Total 2 5 2 2 10 5" xfId="54003"/>
    <cellStyle name="Total 2 5 2 2 11" xfId="54004"/>
    <cellStyle name="Total 2 5 2 2 11 2" xfId="54005"/>
    <cellStyle name="Total 2 5 2 2 11 3" xfId="54006"/>
    <cellStyle name="Total 2 5 2 2 11 4" xfId="54007"/>
    <cellStyle name="Total 2 5 2 2 11 5" xfId="54008"/>
    <cellStyle name="Total 2 5 2 2 12" xfId="54009"/>
    <cellStyle name="Total 2 5 2 2 12 2" xfId="54010"/>
    <cellStyle name="Total 2 5 2 2 12 3" xfId="54011"/>
    <cellStyle name="Total 2 5 2 2 12 4" xfId="54012"/>
    <cellStyle name="Total 2 5 2 2 12 5" xfId="54013"/>
    <cellStyle name="Total 2 5 2 2 13" xfId="54014"/>
    <cellStyle name="Total 2 5 2 2 13 2" xfId="54015"/>
    <cellStyle name="Total 2 5 2 2 13 3" xfId="54016"/>
    <cellStyle name="Total 2 5 2 2 13 4" xfId="54017"/>
    <cellStyle name="Total 2 5 2 2 13 5" xfId="54018"/>
    <cellStyle name="Total 2 5 2 2 14" xfId="54019"/>
    <cellStyle name="Total 2 5 2 2 14 2" xfId="54020"/>
    <cellStyle name="Total 2 5 2 2 14 3" xfId="54021"/>
    <cellStyle name="Total 2 5 2 2 14 4" xfId="54022"/>
    <cellStyle name="Total 2 5 2 2 14 5" xfId="54023"/>
    <cellStyle name="Total 2 5 2 2 15" xfId="54024"/>
    <cellStyle name="Total 2 5 2 2 15 2" xfId="54025"/>
    <cellStyle name="Total 2 5 2 2 15 3" xfId="54026"/>
    <cellStyle name="Total 2 5 2 2 15 4" xfId="54027"/>
    <cellStyle name="Total 2 5 2 2 15 5" xfId="54028"/>
    <cellStyle name="Total 2 5 2 2 16" xfId="54029"/>
    <cellStyle name="Total 2 5 2 2 16 2" xfId="54030"/>
    <cellStyle name="Total 2 5 2 2 16 3" xfId="54031"/>
    <cellStyle name="Total 2 5 2 2 16 4" xfId="54032"/>
    <cellStyle name="Total 2 5 2 2 16 5" xfId="54033"/>
    <cellStyle name="Total 2 5 2 2 17" xfId="54034"/>
    <cellStyle name="Total 2 5 2 2 17 2" xfId="54035"/>
    <cellStyle name="Total 2 5 2 2 17 3" xfId="54036"/>
    <cellStyle name="Total 2 5 2 2 17 4" xfId="54037"/>
    <cellStyle name="Total 2 5 2 2 17 5" xfId="54038"/>
    <cellStyle name="Total 2 5 2 2 18" xfId="54039"/>
    <cellStyle name="Total 2 5 2 2 18 2" xfId="54040"/>
    <cellStyle name="Total 2 5 2 2 18 3" xfId="54041"/>
    <cellStyle name="Total 2 5 2 2 18 4" xfId="54042"/>
    <cellStyle name="Total 2 5 2 2 18 5" xfId="54043"/>
    <cellStyle name="Total 2 5 2 2 19" xfId="54044"/>
    <cellStyle name="Total 2 5 2 2 2" xfId="54045"/>
    <cellStyle name="Total 2 5 2 2 2 10" xfId="54046"/>
    <cellStyle name="Total 2 5 2 2 2 10 2" xfId="54047"/>
    <cellStyle name="Total 2 5 2 2 2 10 3" xfId="54048"/>
    <cellStyle name="Total 2 5 2 2 2 10 4" xfId="54049"/>
    <cellStyle name="Total 2 5 2 2 2 10 5" xfId="54050"/>
    <cellStyle name="Total 2 5 2 2 2 11" xfId="54051"/>
    <cellStyle name="Total 2 5 2 2 2 11 2" xfId="54052"/>
    <cellStyle name="Total 2 5 2 2 2 11 3" xfId="54053"/>
    <cellStyle name="Total 2 5 2 2 2 11 4" xfId="54054"/>
    <cellStyle name="Total 2 5 2 2 2 11 5" xfId="54055"/>
    <cellStyle name="Total 2 5 2 2 2 12" xfId="54056"/>
    <cellStyle name="Total 2 5 2 2 2 12 2" xfId="54057"/>
    <cellStyle name="Total 2 5 2 2 2 12 3" xfId="54058"/>
    <cellStyle name="Total 2 5 2 2 2 12 4" xfId="54059"/>
    <cellStyle name="Total 2 5 2 2 2 12 5" xfId="54060"/>
    <cellStyle name="Total 2 5 2 2 2 13" xfId="54061"/>
    <cellStyle name="Total 2 5 2 2 2 13 2" xfId="54062"/>
    <cellStyle name="Total 2 5 2 2 2 13 3" xfId="54063"/>
    <cellStyle name="Total 2 5 2 2 2 13 4" xfId="54064"/>
    <cellStyle name="Total 2 5 2 2 2 13 5" xfId="54065"/>
    <cellStyle name="Total 2 5 2 2 2 14" xfId="54066"/>
    <cellStyle name="Total 2 5 2 2 2 14 2" xfId="54067"/>
    <cellStyle name="Total 2 5 2 2 2 14 3" xfId="54068"/>
    <cellStyle name="Total 2 5 2 2 2 14 4" xfId="54069"/>
    <cellStyle name="Total 2 5 2 2 2 14 5" xfId="54070"/>
    <cellStyle name="Total 2 5 2 2 2 15" xfId="54071"/>
    <cellStyle name="Total 2 5 2 2 2 15 2" xfId="54072"/>
    <cellStyle name="Total 2 5 2 2 2 15 3" xfId="54073"/>
    <cellStyle name="Total 2 5 2 2 2 15 4" xfId="54074"/>
    <cellStyle name="Total 2 5 2 2 2 15 5" xfId="54075"/>
    <cellStyle name="Total 2 5 2 2 2 16" xfId="54076"/>
    <cellStyle name="Total 2 5 2 2 2 16 2" xfId="54077"/>
    <cellStyle name="Total 2 5 2 2 2 16 3" xfId="54078"/>
    <cellStyle name="Total 2 5 2 2 2 16 4" xfId="54079"/>
    <cellStyle name="Total 2 5 2 2 2 16 5" xfId="54080"/>
    <cellStyle name="Total 2 5 2 2 2 17" xfId="54081"/>
    <cellStyle name="Total 2 5 2 2 2 17 2" xfId="54082"/>
    <cellStyle name="Total 2 5 2 2 2 17 3" xfId="54083"/>
    <cellStyle name="Total 2 5 2 2 2 17 4" xfId="54084"/>
    <cellStyle name="Total 2 5 2 2 2 17 5" xfId="54085"/>
    <cellStyle name="Total 2 5 2 2 2 18" xfId="54086"/>
    <cellStyle name="Total 2 5 2 2 2 18 2" xfId="54087"/>
    <cellStyle name="Total 2 5 2 2 2 18 3" xfId="54088"/>
    <cellStyle name="Total 2 5 2 2 2 18 4" xfId="54089"/>
    <cellStyle name="Total 2 5 2 2 2 18 5" xfId="54090"/>
    <cellStyle name="Total 2 5 2 2 2 19" xfId="54091"/>
    <cellStyle name="Total 2 5 2 2 2 2" xfId="54092"/>
    <cellStyle name="Total 2 5 2 2 2 2 2" xfId="54093"/>
    <cellStyle name="Total 2 5 2 2 2 2 2 2" xfId="54094"/>
    <cellStyle name="Total 2 5 2 2 2 2 2 3" xfId="54095"/>
    <cellStyle name="Total 2 5 2 2 2 2 2 4" xfId="54096"/>
    <cellStyle name="Total 2 5 2 2 2 2 2 5" xfId="54097"/>
    <cellStyle name="Total 2 5 2 2 2 2 2 6" xfId="54098"/>
    <cellStyle name="Total 2 5 2 2 2 2 2 7" xfId="54099"/>
    <cellStyle name="Total 2 5 2 2 2 2 3" xfId="54100"/>
    <cellStyle name="Total 2 5 2 2 2 2 4" xfId="54101"/>
    <cellStyle name="Total 2 5 2 2 2 2 5" xfId="54102"/>
    <cellStyle name="Total 2 5 2 2 2 3" xfId="54103"/>
    <cellStyle name="Total 2 5 2 2 2 3 2" xfId="54104"/>
    <cellStyle name="Total 2 5 2 2 2 3 2 2" xfId="54105"/>
    <cellStyle name="Total 2 5 2 2 2 3 2 3" xfId="54106"/>
    <cellStyle name="Total 2 5 2 2 2 3 2 4" xfId="54107"/>
    <cellStyle name="Total 2 5 2 2 2 3 2 5" xfId="54108"/>
    <cellStyle name="Total 2 5 2 2 2 3 2 6" xfId="54109"/>
    <cellStyle name="Total 2 5 2 2 2 3 2 7" xfId="54110"/>
    <cellStyle name="Total 2 5 2 2 2 3 3" xfId="54111"/>
    <cellStyle name="Total 2 5 2 2 2 3 4" xfId="54112"/>
    <cellStyle name="Total 2 5 2 2 2 3 5" xfId="54113"/>
    <cellStyle name="Total 2 5 2 2 2 4" xfId="54114"/>
    <cellStyle name="Total 2 5 2 2 2 4 2" xfId="54115"/>
    <cellStyle name="Total 2 5 2 2 2 4 2 2" xfId="54116"/>
    <cellStyle name="Total 2 5 2 2 2 4 2 3" xfId="54117"/>
    <cellStyle name="Total 2 5 2 2 2 4 2 4" xfId="54118"/>
    <cellStyle name="Total 2 5 2 2 2 4 2 5" xfId="54119"/>
    <cellStyle name="Total 2 5 2 2 2 4 2 6" xfId="54120"/>
    <cellStyle name="Total 2 5 2 2 2 4 2 7" xfId="54121"/>
    <cellStyle name="Total 2 5 2 2 2 4 3" xfId="54122"/>
    <cellStyle name="Total 2 5 2 2 2 4 4" xfId="54123"/>
    <cellStyle name="Total 2 5 2 2 2 4 5" xfId="54124"/>
    <cellStyle name="Total 2 5 2 2 2 5" xfId="54125"/>
    <cellStyle name="Total 2 5 2 2 2 5 2" xfId="54126"/>
    <cellStyle name="Total 2 5 2 2 2 5 3" xfId="54127"/>
    <cellStyle name="Total 2 5 2 2 2 5 4" xfId="54128"/>
    <cellStyle name="Total 2 5 2 2 2 5 5" xfId="54129"/>
    <cellStyle name="Total 2 5 2 2 2 5 6" xfId="54130"/>
    <cellStyle name="Total 2 5 2 2 2 5 7" xfId="54131"/>
    <cellStyle name="Total 2 5 2 2 2 5 8" xfId="54132"/>
    <cellStyle name="Total 2 5 2 2 2 6" xfId="54133"/>
    <cellStyle name="Total 2 5 2 2 2 6 2" xfId="54134"/>
    <cellStyle name="Total 2 5 2 2 2 6 3" xfId="54135"/>
    <cellStyle name="Total 2 5 2 2 2 6 4" xfId="54136"/>
    <cellStyle name="Total 2 5 2 2 2 6 5" xfId="54137"/>
    <cellStyle name="Total 2 5 2 2 2 6 6" xfId="54138"/>
    <cellStyle name="Total 2 5 2 2 2 6 7" xfId="54139"/>
    <cellStyle name="Total 2 5 2 2 2 7" xfId="54140"/>
    <cellStyle name="Total 2 5 2 2 2 7 2" xfId="54141"/>
    <cellStyle name="Total 2 5 2 2 2 7 3" xfId="54142"/>
    <cellStyle name="Total 2 5 2 2 2 7 4" xfId="54143"/>
    <cellStyle name="Total 2 5 2 2 2 7 5" xfId="54144"/>
    <cellStyle name="Total 2 5 2 2 2 8" xfId="54145"/>
    <cellStyle name="Total 2 5 2 2 2 8 2" xfId="54146"/>
    <cellStyle name="Total 2 5 2 2 2 8 3" xfId="54147"/>
    <cellStyle name="Total 2 5 2 2 2 8 4" xfId="54148"/>
    <cellStyle name="Total 2 5 2 2 2 8 5" xfId="54149"/>
    <cellStyle name="Total 2 5 2 2 2 9" xfId="54150"/>
    <cellStyle name="Total 2 5 2 2 2 9 2" xfId="54151"/>
    <cellStyle name="Total 2 5 2 2 2 9 3" xfId="54152"/>
    <cellStyle name="Total 2 5 2 2 2 9 4" xfId="54153"/>
    <cellStyle name="Total 2 5 2 2 2 9 5" xfId="54154"/>
    <cellStyle name="Total 2 5 2 2 3" xfId="54155"/>
    <cellStyle name="Total 2 5 2 2 3 10" xfId="54156"/>
    <cellStyle name="Total 2 5 2 2 3 2" xfId="54157"/>
    <cellStyle name="Total 2 5 2 2 3 2 2" xfId="54158"/>
    <cellStyle name="Total 2 5 2 2 3 2 2 2" xfId="54159"/>
    <cellStyle name="Total 2 5 2 2 3 2 2 3" xfId="54160"/>
    <cellStyle name="Total 2 5 2 2 3 2 2 4" xfId="54161"/>
    <cellStyle name="Total 2 5 2 2 3 2 2 5" xfId="54162"/>
    <cellStyle name="Total 2 5 2 2 3 2 2 6" xfId="54163"/>
    <cellStyle name="Total 2 5 2 2 3 2 2 7" xfId="54164"/>
    <cellStyle name="Total 2 5 2 2 3 2 3" xfId="54165"/>
    <cellStyle name="Total 2 5 2 2 3 2 4" xfId="54166"/>
    <cellStyle name="Total 2 5 2 2 3 3" xfId="54167"/>
    <cellStyle name="Total 2 5 2 2 3 3 2" xfId="54168"/>
    <cellStyle name="Total 2 5 2 2 3 3 2 2" xfId="54169"/>
    <cellStyle name="Total 2 5 2 2 3 3 2 3" xfId="54170"/>
    <cellStyle name="Total 2 5 2 2 3 3 2 4" xfId="54171"/>
    <cellStyle name="Total 2 5 2 2 3 3 2 5" xfId="54172"/>
    <cellStyle name="Total 2 5 2 2 3 3 2 6" xfId="54173"/>
    <cellStyle name="Total 2 5 2 2 3 3 2 7" xfId="54174"/>
    <cellStyle name="Total 2 5 2 2 3 3 3" xfId="54175"/>
    <cellStyle name="Total 2 5 2 2 3 3 4" xfId="54176"/>
    <cellStyle name="Total 2 5 2 2 3 4" xfId="54177"/>
    <cellStyle name="Total 2 5 2 2 3 4 2" xfId="54178"/>
    <cellStyle name="Total 2 5 2 2 3 4 2 2" xfId="54179"/>
    <cellStyle name="Total 2 5 2 2 3 4 2 3" xfId="54180"/>
    <cellStyle name="Total 2 5 2 2 3 4 2 4" xfId="54181"/>
    <cellStyle name="Total 2 5 2 2 3 4 2 5" xfId="54182"/>
    <cellStyle name="Total 2 5 2 2 3 4 2 6" xfId="54183"/>
    <cellStyle name="Total 2 5 2 2 3 4 2 7" xfId="54184"/>
    <cellStyle name="Total 2 5 2 2 3 4 3" xfId="54185"/>
    <cellStyle name="Total 2 5 2 2 3 4 4" xfId="54186"/>
    <cellStyle name="Total 2 5 2 2 3 5" xfId="54187"/>
    <cellStyle name="Total 2 5 2 2 3 5 2" xfId="54188"/>
    <cellStyle name="Total 2 5 2 2 3 5 3" xfId="54189"/>
    <cellStyle name="Total 2 5 2 2 3 5 4" xfId="54190"/>
    <cellStyle name="Total 2 5 2 2 3 5 5" xfId="54191"/>
    <cellStyle name="Total 2 5 2 2 3 5 6" xfId="54192"/>
    <cellStyle name="Total 2 5 2 2 3 5 7" xfId="54193"/>
    <cellStyle name="Total 2 5 2 2 3 5 8" xfId="54194"/>
    <cellStyle name="Total 2 5 2 2 3 6" xfId="54195"/>
    <cellStyle name="Total 2 5 2 2 3 6 2" xfId="54196"/>
    <cellStyle name="Total 2 5 2 2 3 6 3" xfId="54197"/>
    <cellStyle name="Total 2 5 2 2 3 6 4" xfId="54198"/>
    <cellStyle name="Total 2 5 2 2 3 6 5" xfId="54199"/>
    <cellStyle name="Total 2 5 2 2 3 6 6" xfId="54200"/>
    <cellStyle name="Total 2 5 2 2 3 6 7" xfId="54201"/>
    <cellStyle name="Total 2 5 2 2 3 7" xfId="54202"/>
    <cellStyle name="Total 2 5 2 2 3 8" xfId="54203"/>
    <cellStyle name="Total 2 5 2 2 3 9" xfId="54204"/>
    <cellStyle name="Total 2 5 2 2 4" xfId="54205"/>
    <cellStyle name="Total 2 5 2 2 4 2" xfId="54206"/>
    <cellStyle name="Total 2 5 2 2 4 2 2" xfId="54207"/>
    <cellStyle name="Total 2 5 2 2 4 2 3" xfId="54208"/>
    <cellStyle name="Total 2 5 2 2 4 2 4" xfId="54209"/>
    <cellStyle name="Total 2 5 2 2 4 2 5" xfId="54210"/>
    <cellStyle name="Total 2 5 2 2 4 2 6" xfId="54211"/>
    <cellStyle name="Total 2 5 2 2 4 2 7" xfId="54212"/>
    <cellStyle name="Total 2 5 2 2 4 3" xfId="54213"/>
    <cellStyle name="Total 2 5 2 2 4 4" xfId="54214"/>
    <cellStyle name="Total 2 5 2 2 4 5" xfId="54215"/>
    <cellStyle name="Total 2 5 2 2 5" xfId="54216"/>
    <cellStyle name="Total 2 5 2 2 5 2" xfId="54217"/>
    <cellStyle name="Total 2 5 2 2 5 2 2" xfId="54218"/>
    <cellStyle name="Total 2 5 2 2 5 2 3" xfId="54219"/>
    <cellStyle name="Total 2 5 2 2 5 2 4" xfId="54220"/>
    <cellStyle name="Total 2 5 2 2 5 2 5" xfId="54221"/>
    <cellStyle name="Total 2 5 2 2 5 2 6" xfId="54222"/>
    <cellStyle name="Total 2 5 2 2 5 2 7" xfId="54223"/>
    <cellStyle name="Total 2 5 2 2 5 3" xfId="54224"/>
    <cellStyle name="Total 2 5 2 2 5 4" xfId="54225"/>
    <cellStyle name="Total 2 5 2 2 5 5" xfId="54226"/>
    <cellStyle name="Total 2 5 2 2 6" xfId="54227"/>
    <cellStyle name="Total 2 5 2 2 6 2" xfId="54228"/>
    <cellStyle name="Total 2 5 2 2 6 2 2" xfId="54229"/>
    <cellStyle name="Total 2 5 2 2 6 2 3" xfId="54230"/>
    <cellStyle name="Total 2 5 2 2 6 2 4" xfId="54231"/>
    <cellStyle name="Total 2 5 2 2 6 2 5" xfId="54232"/>
    <cellStyle name="Total 2 5 2 2 6 2 6" xfId="54233"/>
    <cellStyle name="Total 2 5 2 2 6 2 7" xfId="54234"/>
    <cellStyle name="Total 2 5 2 2 6 3" xfId="54235"/>
    <cellStyle name="Total 2 5 2 2 6 4" xfId="54236"/>
    <cellStyle name="Total 2 5 2 2 6 5" xfId="54237"/>
    <cellStyle name="Total 2 5 2 2 7" xfId="54238"/>
    <cellStyle name="Total 2 5 2 2 7 2" xfId="54239"/>
    <cellStyle name="Total 2 5 2 2 7 2 2" xfId="54240"/>
    <cellStyle name="Total 2 5 2 2 7 2 3" xfId="54241"/>
    <cellStyle name="Total 2 5 2 2 7 2 4" xfId="54242"/>
    <cellStyle name="Total 2 5 2 2 7 2 5" xfId="54243"/>
    <cellStyle name="Total 2 5 2 2 7 2 6" xfId="54244"/>
    <cellStyle name="Total 2 5 2 2 7 2 7" xfId="54245"/>
    <cellStyle name="Total 2 5 2 2 7 3" xfId="54246"/>
    <cellStyle name="Total 2 5 2 2 7 4" xfId="54247"/>
    <cellStyle name="Total 2 5 2 2 7 5" xfId="54248"/>
    <cellStyle name="Total 2 5 2 2 8" xfId="54249"/>
    <cellStyle name="Total 2 5 2 2 8 2" xfId="54250"/>
    <cellStyle name="Total 2 5 2 2 8 3" xfId="54251"/>
    <cellStyle name="Total 2 5 2 2 8 4" xfId="54252"/>
    <cellStyle name="Total 2 5 2 2 8 5" xfId="54253"/>
    <cellStyle name="Total 2 5 2 2 8 6" xfId="54254"/>
    <cellStyle name="Total 2 5 2 2 8 7" xfId="54255"/>
    <cellStyle name="Total 2 5 2 2 8 8" xfId="54256"/>
    <cellStyle name="Total 2 5 2 2 9" xfId="54257"/>
    <cellStyle name="Total 2 5 2 2 9 2" xfId="54258"/>
    <cellStyle name="Total 2 5 2 2 9 3" xfId="54259"/>
    <cellStyle name="Total 2 5 2 2 9 4" xfId="54260"/>
    <cellStyle name="Total 2 5 2 2 9 5" xfId="54261"/>
    <cellStyle name="Total 2 5 2 2 9 6" xfId="54262"/>
    <cellStyle name="Total 2 5 2 2 9 7" xfId="54263"/>
    <cellStyle name="Total 2 5 2 3" xfId="54264"/>
    <cellStyle name="Total 2 5 2 3 10" xfId="54265"/>
    <cellStyle name="Total 2 5 2 3 10 2" xfId="54266"/>
    <cellStyle name="Total 2 5 2 3 10 3" xfId="54267"/>
    <cellStyle name="Total 2 5 2 3 10 4" xfId="54268"/>
    <cellStyle name="Total 2 5 2 3 10 5" xfId="54269"/>
    <cellStyle name="Total 2 5 2 3 11" xfId="54270"/>
    <cellStyle name="Total 2 5 2 3 11 2" xfId="54271"/>
    <cellStyle name="Total 2 5 2 3 11 3" xfId="54272"/>
    <cellStyle name="Total 2 5 2 3 11 4" xfId="54273"/>
    <cellStyle name="Total 2 5 2 3 11 5" xfId="54274"/>
    <cellStyle name="Total 2 5 2 3 12" xfId="54275"/>
    <cellStyle name="Total 2 5 2 3 12 2" xfId="54276"/>
    <cellStyle name="Total 2 5 2 3 12 3" xfId="54277"/>
    <cellStyle name="Total 2 5 2 3 12 4" xfId="54278"/>
    <cellStyle name="Total 2 5 2 3 12 5" xfId="54279"/>
    <cellStyle name="Total 2 5 2 3 13" xfId="54280"/>
    <cellStyle name="Total 2 5 2 3 13 2" xfId="54281"/>
    <cellStyle name="Total 2 5 2 3 13 3" xfId="54282"/>
    <cellStyle name="Total 2 5 2 3 13 4" xfId="54283"/>
    <cellStyle name="Total 2 5 2 3 13 5" xfId="54284"/>
    <cellStyle name="Total 2 5 2 3 14" xfId="54285"/>
    <cellStyle name="Total 2 5 2 3 14 2" xfId="54286"/>
    <cellStyle name="Total 2 5 2 3 14 3" xfId="54287"/>
    <cellStyle name="Total 2 5 2 3 14 4" xfId="54288"/>
    <cellStyle name="Total 2 5 2 3 14 5" xfId="54289"/>
    <cellStyle name="Total 2 5 2 3 15" xfId="54290"/>
    <cellStyle name="Total 2 5 2 3 15 2" xfId="54291"/>
    <cellStyle name="Total 2 5 2 3 15 3" xfId="54292"/>
    <cellStyle name="Total 2 5 2 3 15 4" xfId="54293"/>
    <cellStyle name="Total 2 5 2 3 15 5" xfId="54294"/>
    <cellStyle name="Total 2 5 2 3 16" xfId="54295"/>
    <cellStyle name="Total 2 5 2 3 16 2" xfId="54296"/>
    <cellStyle name="Total 2 5 2 3 16 3" xfId="54297"/>
    <cellStyle name="Total 2 5 2 3 16 4" xfId="54298"/>
    <cellStyle name="Total 2 5 2 3 16 5" xfId="54299"/>
    <cellStyle name="Total 2 5 2 3 17" xfId="54300"/>
    <cellStyle name="Total 2 5 2 3 17 2" xfId="54301"/>
    <cellStyle name="Total 2 5 2 3 17 3" xfId="54302"/>
    <cellStyle name="Total 2 5 2 3 17 4" xfId="54303"/>
    <cellStyle name="Total 2 5 2 3 17 5" xfId="54304"/>
    <cellStyle name="Total 2 5 2 3 18" xfId="54305"/>
    <cellStyle name="Total 2 5 2 3 18 2" xfId="54306"/>
    <cellStyle name="Total 2 5 2 3 18 3" xfId="54307"/>
    <cellStyle name="Total 2 5 2 3 18 4" xfId="54308"/>
    <cellStyle name="Total 2 5 2 3 18 5" xfId="54309"/>
    <cellStyle name="Total 2 5 2 3 19" xfId="54310"/>
    <cellStyle name="Total 2 5 2 3 2" xfId="54311"/>
    <cellStyle name="Total 2 5 2 3 2 10" xfId="54312"/>
    <cellStyle name="Total 2 5 2 3 2 10 2" xfId="54313"/>
    <cellStyle name="Total 2 5 2 3 2 10 3" xfId="54314"/>
    <cellStyle name="Total 2 5 2 3 2 10 4" xfId="54315"/>
    <cellStyle name="Total 2 5 2 3 2 10 5" xfId="54316"/>
    <cellStyle name="Total 2 5 2 3 2 11" xfId="54317"/>
    <cellStyle name="Total 2 5 2 3 2 11 2" xfId="54318"/>
    <cellStyle name="Total 2 5 2 3 2 11 3" xfId="54319"/>
    <cellStyle name="Total 2 5 2 3 2 11 4" xfId="54320"/>
    <cellStyle name="Total 2 5 2 3 2 11 5" xfId="54321"/>
    <cellStyle name="Total 2 5 2 3 2 12" xfId="54322"/>
    <cellStyle name="Total 2 5 2 3 2 12 2" xfId="54323"/>
    <cellStyle name="Total 2 5 2 3 2 12 3" xfId="54324"/>
    <cellStyle name="Total 2 5 2 3 2 12 4" xfId="54325"/>
    <cellStyle name="Total 2 5 2 3 2 12 5" xfId="54326"/>
    <cellStyle name="Total 2 5 2 3 2 13" xfId="54327"/>
    <cellStyle name="Total 2 5 2 3 2 13 2" xfId="54328"/>
    <cellStyle name="Total 2 5 2 3 2 13 3" xfId="54329"/>
    <cellStyle name="Total 2 5 2 3 2 13 4" xfId="54330"/>
    <cellStyle name="Total 2 5 2 3 2 13 5" xfId="54331"/>
    <cellStyle name="Total 2 5 2 3 2 14" xfId="54332"/>
    <cellStyle name="Total 2 5 2 3 2 14 2" xfId="54333"/>
    <cellStyle name="Total 2 5 2 3 2 14 3" xfId="54334"/>
    <cellStyle name="Total 2 5 2 3 2 14 4" xfId="54335"/>
    <cellStyle name="Total 2 5 2 3 2 14 5" xfId="54336"/>
    <cellStyle name="Total 2 5 2 3 2 15" xfId="54337"/>
    <cellStyle name="Total 2 5 2 3 2 15 2" xfId="54338"/>
    <cellStyle name="Total 2 5 2 3 2 15 3" xfId="54339"/>
    <cellStyle name="Total 2 5 2 3 2 15 4" xfId="54340"/>
    <cellStyle name="Total 2 5 2 3 2 15 5" xfId="54341"/>
    <cellStyle name="Total 2 5 2 3 2 16" xfId="54342"/>
    <cellStyle name="Total 2 5 2 3 2 16 2" xfId="54343"/>
    <cellStyle name="Total 2 5 2 3 2 16 3" xfId="54344"/>
    <cellStyle name="Total 2 5 2 3 2 16 4" xfId="54345"/>
    <cellStyle name="Total 2 5 2 3 2 16 5" xfId="54346"/>
    <cellStyle name="Total 2 5 2 3 2 17" xfId="54347"/>
    <cellStyle name="Total 2 5 2 3 2 17 2" xfId="54348"/>
    <cellStyle name="Total 2 5 2 3 2 17 3" xfId="54349"/>
    <cellStyle name="Total 2 5 2 3 2 17 4" xfId="54350"/>
    <cellStyle name="Total 2 5 2 3 2 17 5" xfId="54351"/>
    <cellStyle name="Total 2 5 2 3 2 18" xfId="54352"/>
    <cellStyle name="Total 2 5 2 3 2 18 2" xfId="54353"/>
    <cellStyle name="Total 2 5 2 3 2 18 3" xfId="54354"/>
    <cellStyle name="Total 2 5 2 3 2 18 4" xfId="54355"/>
    <cellStyle name="Total 2 5 2 3 2 18 5" xfId="54356"/>
    <cellStyle name="Total 2 5 2 3 2 19" xfId="54357"/>
    <cellStyle name="Total 2 5 2 3 2 2" xfId="54358"/>
    <cellStyle name="Total 2 5 2 3 2 2 2" xfId="54359"/>
    <cellStyle name="Total 2 5 2 3 2 2 2 2" xfId="54360"/>
    <cellStyle name="Total 2 5 2 3 2 2 2 3" xfId="54361"/>
    <cellStyle name="Total 2 5 2 3 2 2 2 4" xfId="54362"/>
    <cellStyle name="Total 2 5 2 3 2 2 2 5" xfId="54363"/>
    <cellStyle name="Total 2 5 2 3 2 2 2 6" xfId="54364"/>
    <cellStyle name="Total 2 5 2 3 2 2 2 7" xfId="54365"/>
    <cellStyle name="Total 2 5 2 3 2 2 3" xfId="54366"/>
    <cellStyle name="Total 2 5 2 3 2 2 4" xfId="54367"/>
    <cellStyle name="Total 2 5 2 3 2 2 5" xfId="54368"/>
    <cellStyle name="Total 2 5 2 3 2 3" xfId="54369"/>
    <cellStyle name="Total 2 5 2 3 2 3 2" xfId="54370"/>
    <cellStyle name="Total 2 5 2 3 2 3 2 2" xfId="54371"/>
    <cellStyle name="Total 2 5 2 3 2 3 2 3" xfId="54372"/>
    <cellStyle name="Total 2 5 2 3 2 3 2 4" xfId="54373"/>
    <cellStyle name="Total 2 5 2 3 2 3 2 5" xfId="54374"/>
    <cellStyle name="Total 2 5 2 3 2 3 2 6" xfId="54375"/>
    <cellStyle name="Total 2 5 2 3 2 3 2 7" xfId="54376"/>
    <cellStyle name="Total 2 5 2 3 2 3 3" xfId="54377"/>
    <cellStyle name="Total 2 5 2 3 2 3 4" xfId="54378"/>
    <cellStyle name="Total 2 5 2 3 2 3 5" xfId="54379"/>
    <cellStyle name="Total 2 5 2 3 2 4" xfId="54380"/>
    <cellStyle name="Total 2 5 2 3 2 4 2" xfId="54381"/>
    <cellStyle name="Total 2 5 2 3 2 4 2 2" xfId="54382"/>
    <cellStyle name="Total 2 5 2 3 2 4 2 3" xfId="54383"/>
    <cellStyle name="Total 2 5 2 3 2 4 2 4" xfId="54384"/>
    <cellStyle name="Total 2 5 2 3 2 4 2 5" xfId="54385"/>
    <cellStyle name="Total 2 5 2 3 2 4 2 6" xfId="54386"/>
    <cellStyle name="Total 2 5 2 3 2 4 2 7" xfId="54387"/>
    <cellStyle name="Total 2 5 2 3 2 4 3" xfId="54388"/>
    <cellStyle name="Total 2 5 2 3 2 4 4" xfId="54389"/>
    <cellStyle name="Total 2 5 2 3 2 4 5" xfId="54390"/>
    <cellStyle name="Total 2 5 2 3 2 5" xfId="54391"/>
    <cellStyle name="Total 2 5 2 3 2 5 2" xfId="54392"/>
    <cellStyle name="Total 2 5 2 3 2 5 3" xfId="54393"/>
    <cellStyle name="Total 2 5 2 3 2 5 4" xfId="54394"/>
    <cellStyle name="Total 2 5 2 3 2 5 5" xfId="54395"/>
    <cellStyle name="Total 2 5 2 3 2 5 6" xfId="54396"/>
    <cellStyle name="Total 2 5 2 3 2 5 7" xfId="54397"/>
    <cellStyle name="Total 2 5 2 3 2 5 8" xfId="54398"/>
    <cellStyle name="Total 2 5 2 3 2 6" xfId="54399"/>
    <cellStyle name="Total 2 5 2 3 2 6 2" xfId="54400"/>
    <cellStyle name="Total 2 5 2 3 2 6 3" xfId="54401"/>
    <cellStyle name="Total 2 5 2 3 2 6 4" xfId="54402"/>
    <cellStyle name="Total 2 5 2 3 2 6 5" xfId="54403"/>
    <cellStyle name="Total 2 5 2 3 2 6 6" xfId="54404"/>
    <cellStyle name="Total 2 5 2 3 2 6 7" xfId="54405"/>
    <cellStyle name="Total 2 5 2 3 2 7" xfId="54406"/>
    <cellStyle name="Total 2 5 2 3 2 7 2" xfId="54407"/>
    <cellStyle name="Total 2 5 2 3 2 7 3" xfId="54408"/>
    <cellStyle name="Total 2 5 2 3 2 7 4" xfId="54409"/>
    <cellStyle name="Total 2 5 2 3 2 7 5" xfId="54410"/>
    <cellStyle name="Total 2 5 2 3 2 8" xfId="54411"/>
    <cellStyle name="Total 2 5 2 3 2 8 2" xfId="54412"/>
    <cellStyle name="Total 2 5 2 3 2 8 3" xfId="54413"/>
    <cellStyle name="Total 2 5 2 3 2 8 4" xfId="54414"/>
    <cellStyle name="Total 2 5 2 3 2 8 5" xfId="54415"/>
    <cellStyle name="Total 2 5 2 3 2 9" xfId="54416"/>
    <cellStyle name="Total 2 5 2 3 2 9 2" xfId="54417"/>
    <cellStyle name="Total 2 5 2 3 2 9 3" xfId="54418"/>
    <cellStyle name="Total 2 5 2 3 2 9 4" xfId="54419"/>
    <cellStyle name="Total 2 5 2 3 2 9 5" xfId="54420"/>
    <cellStyle name="Total 2 5 2 3 3" xfId="54421"/>
    <cellStyle name="Total 2 5 2 3 3 10" xfId="54422"/>
    <cellStyle name="Total 2 5 2 3 3 2" xfId="54423"/>
    <cellStyle name="Total 2 5 2 3 3 2 2" xfId="54424"/>
    <cellStyle name="Total 2 5 2 3 3 2 2 2" xfId="54425"/>
    <cellStyle name="Total 2 5 2 3 3 2 2 3" xfId="54426"/>
    <cellStyle name="Total 2 5 2 3 3 2 2 4" xfId="54427"/>
    <cellStyle name="Total 2 5 2 3 3 2 2 5" xfId="54428"/>
    <cellStyle name="Total 2 5 2 3 3 2 2 6" xfId="54429"/>
    <cellStyle name="Total 2 5 2 3 3 2 2 7" xfId="54430"/>
    <cellStyle name="Total 2 5 2 3 3 2 3" xfId="54431"/>
    <cellStyle name="Total 2 5 2 3 3 2 4" xfId="54432"/>
    <cellStyle name="Total 2 5 2 3 3 3" xfId="54433"/>
    <cellStyle name="Total 2 5 2 3 3 3 2" xfId="54434"/>
    <cellStyle name="Total 2 5 2 3 3 3 2 2" xfId="54435"/>
    <cellStyle name="Total 2 5 2 3 3 3 2 3" xfId="54436"/>
    <cellStyle name="Total 2 5 2 3 3 3 2 4" xfId="54437"/>
    <cellStyle name="Total 2 5 2 3 3 3 2 5" xfId="54438"/>
    <cellStyle name="Total 2 5 2 3 3 3 2 6" xfId="54439"/>
    <cellStyle name="Total 2 5 2 3 3 3 2 7" xfId="54440"/>
    <cellStyle name="Total 2 5 2 3 3 3 3" xfId="54441"/>
    <cellStyle name="Total 2 5 2 3 3 3 4" xfId="54442"/>
    <cellStyle name="Total 2 5 2 3 3 4" xfId="54443"/>
    <cellStyle name="Total 2 5 2 3 3 4 2" xfId="54444"/>
    <cellStyle name="Total 2 5 2 3 3 4 2 2" xfId="54445"/>
    <cellStyle name="Total 2 5 2 3 3 4 2 3" xfId="54446"/>
    <cellStyle name="Total 2 5 2 3 3 4 2 4" xfId="54447"/>
    <cellStyle name="Total 2 5 2 3 3 4 2 5" xfId="54448"/>
    <cellStyle name="Total 2 5 2 3 3 4 2 6" xfId="54449"/>
    <cellStyle name="Total 2 5 2 3 3 4 2 7" xfId="54450"/>
    <cellStyle name="Total 2 5 2 3 3 4 3" xfId="54451"/>
    <cellStyle name="Total 2 5 2 3 3 4 4" xfId="54452"/>
    <cellStyle name="Total 2 5 2 3 3 5" xfId="54453"/>
    <cellStyle name="Total 2 5 2 3 3 5 2" xfId="54454"/>
    <cellStyle name="Total 2 5 2 3 3 5 3" xfId="54455"/>
    <cellStyle name="Total 2 5 2 3 3 5 4" xfId="54456"/>
    <cellStyle name="Total 2 5 2 3 3 5 5" xfId="54457"/>
    <cellStyle name="Total 2 5 2 3 3 5 6" xfId="54458"/>
    <cellStyle name="Total 2 5 2 3 3 5 7" xfId="54459"/>
    <cellStyle name="Total 2 5 2 3 3 5 8" xfId="54460"/>
    <cellStyle name="Total 2 5 2 3 3 6" xfId="54461"/>
    <cellStyle name="Total 2 5 2 3 3 6 2" xfId="54462"/>
    <cellStyle name="Total 2 5 2 3 3 6 3" xfId="54463"/>
    <cellStyle name="Total 2 5 2 3 3 6 4" xfId="54464"/>
    <cellStyle name="Total 2 5 2 3 3 6 5" xfId="54465"/>
    <cellStyle name="Total 2 5 2 3 3 6 6" xfId="54466"/>
    <cellStyle name="Total 2 5 2 3 3 6 7" xfId="54467"/>
    <cellStyle name="Total 2 5 2 3 3 7" xfId="54468"/>
    <cellStyle name="Total 2 5 2 3 3 8" xfId="54469"/>
    <cellStyle name="Total 2 5 2 3 3 9" xfId="54470"/>
    <cellStyle name="Total 2 5 2 3 4" xfId="54471"/>
    <cellStyle name="Total 2 5 2 3 4 2" xfId="54472"/>
    <cellStyle name="Total 2 5 2 3 4 2 2" xfId="54473"/>
    <cellStyle name="Total 2 5 2 3 4 2 3" xfId="54474"/>
    <cellStyle name="Total 2 5 2 3 4 2 4" xfId="54475"/>
    <cellStyle name="Total 2 5 2 3 4 2 5" xfId="54476"/>
    <cellStyle name="Total 2 5 2 3 4 2 6" xfId="54477"/>
    <cellStyle name="Total 2 5 2 3 4 2 7" xfId="54478"/>
    <cellStyle name="Total 2 5 2 3 4 3" xfId="54479"/>
    <cellStyle name="Total 2 5 2 3 4 4" xfId="54480"/>
    <cellStyle name="Total 2 5 2 3 4 5" xfId="54481"/>
    <cellStyle name="Total 2 5 2 3 5" xfId="54482"/>
    <cellStyle name="Total 2 5 2 3 5 2" xfId="54483"/>
    <cellStyle name="Total 2 5 2 3 5 2 2" xfId="54484"/>
    <cellStyle name="Total 2 5 2 3 5 2 3" xfId="54485"/>
    <cellStyle name="Total 2 5 2 3 5 2 4" xfId="54486"/>
    <cellStyle name="Total 2 5 2 3 5 2 5" xfId="54487"/>
    <cellStyle name="Total 2 5 2 3 5 2 6" xfId="54488"/>
    <cellStyle name="Total 2 5 2 3 5 2 7" xfId="54489"/>
    <cellStyle name="Total 2 5 2 3 5 3" xfId="54490"/>
    <cellStyle name="Total 2 5 2 3 5 4" xfId="54491"/>
    <cellStyle name="Total 2 5 2 3 5 5" xfId="54492"/>
    <cellStyle name="Total 2 5 2 3 6" xfId="54493"/>
    <cellStyle name="Total 2 5 2 3 6 2" xfId="54494"/>
    <cellStyle name="Total 2 5 2 3 6 2 2" xfId="54495"/>
    <cellStyle name="Total 2 5 2 3 6 2 3" xfId="54496"/>
    <cellStyle name="Total 2 5 2 3 6 2 4" xfId="54497"/>
    <cellStyle name="Total 2 5 2 3 6 2 5" xfId="54498"/>
    <cellStyle name="Total 2 5 2 3 6 2 6" xfId="54499"/>
    <cellStyle name="Total 2 5 2 3 6 2 7" xfId="54500"/>
    <cellStyle name="Total 2 5 2 3 6 3" xfId="54501"/>
    <cellStyle name="Total 2 5 2 3 6 4" xfId="54502"/>
    <cellStyle name="Total 2 5 2 3 6 5" xfId="54503"/>
    <cellStyle name="Total 2 5 2 3 7" xfId="54504"/>
    <cellStyle name="Total 2 5 2 3 7 2" xfId="54505"/>
    <cellStyle name="Total 2 5 2 3 7 2 2" xfId="54506"/>
    <cellStyle name="Total 2 5 2 3 7 2 3" xfId="54507"/>
    <cellStyle name="Total 2 5 2 3 7 2 4" xfId="54508"/>
    <cellStyle name="Total 2 5 2 3 7 2 5" xfId="54509"/>
    <cellStyle name="Total 2 5 2 3 7 2 6" xfId="54510"/>
    <cellStyle name="Total 2 5 2 3 7 2 7" xfId="54511"/>
    <cellStyle name="Total 2 5 2 3 7 3" xfId="54512"/>
    <cellStyle name="Total 2 5 2 3 7 4" xfId="54513"/>
    <cellStyle name="Total 2 5 2 3 7 5" xfId="54514"/>
    <cellStyle name="Total 2 5 2 3 8" xfId="54515"/>
    <cellStyle name="Total 2 5 2 3 8 2" xfId="54516"/>
    <cellStyle name="Total 2 5 2 3 8 3" xfId="54517"/>
    <cellStyle name="Total 2 5 2 3 8 4" xfId="54518"/>
    <cellStyle name="Total 2 5 2 3 8 5" xfId="54519"/>
    <cellStyle name="Total 2 5 2 3 8 6" xfId="54520"/>
    <cellStyle name="Total 2 5 2 3 8 7" xfId="54521"/>
    <cellStyle name="Total 2 5 2 3 8 8" xfId="54522"/>
    <cellStyle name="Total 2 5 2 3 9" xfId="54523"/>
    <cellStyle name="Total 2 5 2 3 9 2" xfId="54524"/>
    <cellStyle name="Total 2 5 2 3 9 3" xfId="54525"/>
    <cellStyle name="Total 2 5 2 3 9 4" xfId="54526"/>
    <cellStyle name="Total 2 5 2 3 9 5" xfId="54527"/>
    <cellStyle name="Total 2 5 2 3 9 6" xfId="54528"/>
    <cellStyle name="Total 2 5 2 3 9 7" xfId="54529"/>
    <cellStyle name="Total 2 5 2 4" xfId="54530"/>
    <cellStyle name="Total 2 5 2 4 10" xfId="54531"/>
    <cellStyle name="Total 2 5 2 4 10 2" xfId="54532"/>
    <cellStyle name="Total 2 5 2 4 10 3" xfId="54533"/>
    <cellStyle name="Total 2 5 2 4 10 4" xfId="54534"/>
    <cellStyle name="Total 2 5 2 4 10 5" xfId="54535"/>
    <cellStyle name="Total 2 5 2 4 11" xfId="54536"/>
    <cellStyle name="Total 2 5 2 4 11 2" xfId="54537"/>
    <cellStyle name="Total 2 5 2 4 11 3" xfId="54538"/>
    <cellStyle name="Total 2 5 2 4 11 4" xfId="54539"/>
    <cellStyle name="Total 2 5 2 4 11 5" xfId="54540"/>
    <cellStyle name="Total 2 5 2 4 12" xfId="54541"/>
    <cellStyle name="Total 2 5 2 4 12 2" xfId="54542"/>
    <cellStyle name="Total 2 5 2 4 12 3" xfId="54543"/>
    <cellStyle name="Total 2 5 2 4 12 4" xfId="54544"/>
    <cellStyle name="Total 2 5 2 4 12 5" xfId="54545"/>
    <cellStyle name="Total 2 5 2 4 13" xfId="54546"/>
    <cellStyle name="Total 2 5 2 4 13 2" xfId="54547"/>
    <cellStyle name="Total 2 5 2 4 13 3" xfId="54548"/>
    <cellStyle name="Total 2 5 2 4 13 4" xfId="54549"/>
    <cellStyle name="Total 2 5 2 4 13 5" xfId="54550"/>
    <cellStyle name="Total 2 5 2 4 14" xfId="54551"/>
    <cellStyle name="Total 2 5 2 4 14 2" xfId="54552"/>
    <cellStyle name="Total 2 5 2 4 14 3" xfId="54553"/>
    <cellStyle name="Total 2 5 2 4 14 4" xfId="54554"/>
    <cellStyle name="Total 2 5 2 4 14 5" xfId="54555"/>
    <cellStyle name="Total 2 5 2 4 15" xfId="54556"/>
    <cellStyle name="Total 2 5 2 4 15 2" xfId="54557"/>
    <cellStyle name="Total 2 5 2 4 15 3" xfId="54558"/>
    <cellStyle name="Total 2 5 2 4 15 4" xfId="54559"/>
    <cellStyle name="Total 2 5 2 4 15 5" xfId="54560"/>
    <cellStyle name="Total 2 5 2 4 16" xfId="54561"/>
    <cellStyle name="Total 2 5 2 4 16 2" xfId="54562"/>
    <cellStyle name="Total 2 5 2 4 16 3" xfId="54563"/>
    <cellStyle name="Total 2 5 2 4 16 4" xfId="54564"/>
    <cellStyle name="Total 2 5 2 4 16 5" xfId="54565"/>
    <cellStyle name="Total 2 5 2 4 17" xfId="54566"/>
    <cellStyle name="Total 2 5 2 4 17 2" xfId="54567"/>
    <cellStyle name="Total 2 5 2 4 17 3" xfId="54568"/>
    <cellStyle name="Total 2 5 2 4 17 4" xfId="54569"/>
    <cellStyle name="Total 2 5 2 4 17 5" xfId="54570"/>
    <cellStyle name="Total 2 5 2 4 18" xfId="54571"/>
    <cellStyle name="Total 2 5 2 4 18 2" xfId="54572"/>
    <cellStyle name="Total 2 5 2 4 18 3" xfId="54573"/>
    <cellStyle name="Total 2 5 2 4 18 4" xfId="54574"/>
    <cellStyle name="Total 2 5 2 4 18 5" xfId="54575"/>
    <cellStyle name="Total 2 5 2 4 19" xfId="54576"/>
    <cellStyle name="Total 2 5 2 4 2" xfId="54577"/>
    <cellStyle name="Total 2 5 2 4 2 2" xfId="54578"/>
    <cellStyle name="Total 2 5 2 4 2 2 2" xfId="54579"/>
    <cellStyle name="Total 2 5 2 4 2 2 3" xfId="54580"/>
    <cellStyle name="Total 2 5 2 4 2 2 4" xfId="54581"/>
    <cellStyle name="Total 2 5 2 4 2 2 5" xfId="54582"/>
    <cellStyle name="Total 2 5 2 4 2 2 6" xfId="54583"/>
    <cellStyle name="Total 2 5 2 4 2 2 7" xfId="54584"/>
    <cellStyle name="Total 2 5 2 4 2 3" xfId="54585"/>
    <cellStyle name="Total 2 5 2 4 2 4" xfId="54586"/>
    <cellStyle name="Total 2 5 2 4 2 5" xfId="54587"/>
    <cellStyle name="Total 2 5 2 4 3" xfId="54588"/>
    <cellStyle name="Total 2 5 2 4 3 2" xfId="54589"/>
    <cellStyle name="Total 2 5 2 4 3 2 2" xfId="54590"/>
    <cellStyle name="Total 2 5 2 4 3 2 3" xfId="54591"/>
    <cellStyle name="Total 2 5 2 4 3 2 4" xfId="54592"/>
    <cellStyle name="Total 2 5 2 4 3 2 5" xfId="54593"/>
    <cellStyle name="Total 2 5 2 4 3 2 6" xfId="54594"/>
    <cellStyle name="Total 2 5 2 4 3 2 7" xfId="54595"/>
    <cellStyle name="Total 2 5 2 4 3 3" xfId="54596"/>
    <cellStyle name="Total 2 5 2 4 3 4" xfId="54597"/>
    <cellStyle name="Total 2 5 2 4 3 5" xfId="54598"/>
    <cellStyle name="Total 2 5 2 4 4" xfId="54599"/>
    <cellStyle name="Total 2 5 2 4 4 2" xfId="54600"/>
    <cellStyle name="Total 2 5 2 4 4 2 2" xfId="54601"/>
    <cellStyle name="Total 2 5 2 4 4 2 3" xfId="54602"/>
    <cellStyle name="Total 2 5 2 4 4 2 4" xfId="54603"/>
    <cellStyle name="Total 2 5 2 4 4 2 5" xfId="54604"/>
    <cellStyle name="Total 2 5 2 4 4 2 6" xfId="54605"/>
    <cellStyle name="Total 2 5 2 4 4 2 7" xfId="54606"/>
    <cellStyle name="Total 2 5 2 4 4 3" xfId="54607"/>
    <cellStyle name="Total 2 5 2 4 4 4" xfId="54608"/>
    <cellStyle name="Total 2 5 2 4 4 5" xfId="54609"/>
    <cellStyle name="Total 2 5 2 4 5" xfId="54610"/>
    <cellStyle name="Total 2 5 2 4 5 2" xfId="54611"/>
    <cellStyle name="Total 2 5 2 4 5 3" xfId="54612"/>
    <cellStyle name="Total 2 5 2 4 5 4" xfId="54613"/>
    <cellStyle name="Total 2 5 2 4 5 5" xfId="54614"/>
    <cellStyle name="Total 2 5 2 4 5 6" xfId="54615"/>
    <cellStyle name="Total 2 5 2 4 5 7" xfId="54616"/>
    <cellStyle name="Total 2 5 2 4 5 8" xfId="54617"/>
    <cellStyle name="Total 2 5 2 4 6" xfId="54618"/>
    <cellStyle name="Total 2 5 2 4 6 2" xfId="54619"/>
    <cellStyle name="Total 2 5 2 4 6 3" xfId="54620"/>
    <cellStyle name="Total 2 5 2 4 6 4" xfId="54621"/>
    <cellStyle name="Total 2 5 2 4 6 5" xfId="54622"/>
    <cellStyle name="Total 2 5 2 4 6 6" xfId="54623"/>
    <cellStyle name="Total 2 5 2 4 6 7" xfId="54624"/>
    <cellStyle name="Total 2 5 2 4 7" xfId="54625"/>
    <cellStyle name="Total 2 5 2 4 7 2" xfId="54626"/>
    <cellStyle name="Total 2 5 2 4 7 3" xfId="54627"/>
    <cellStyle name="Total 2 5 2 4 7 4" xfId="54628"/>
    <cellStyle name="Total 2 5 2 4 7 5" xfId="54629"/>
    <cellStyle name="Total 2 5 2 4 8" xfId="54630"/>
    <cellStyle name="Total 2 5 2 4 8 2" xfId="54631"/>
    <cellStyle name="Total 2 5 2 4 8 3" xfId="54632"/>
    <cellStyle name="Total 2 5 2 4 8 4" xfId="54633"/>
    <cellStyle name="Total 2 5 2 4 8 5" xfId="54634"/>
    <cellStyle name="Total 2 5 2 4 9" xfId="54635"/>
    <cellStyle name="Total 2 5 2 4 9 2" xfId="54636"/>
    <cellStyle name="Total 2 5 2 4 9 3" xfId="54637"/>
    <cellStyle name="Total 2 5 2 4 9 4" xfId="54638"/>
    <cellStyle name="Total 2 5 2 4 9 5" xfId="54639"/>
    <cellStyle name="Total 2 5 2 5" xfId="54640"/>
    <cellStyle name="Total 2 5 2 5 10" xfId="54641"/>
    <cellStyle name="Total 2 5 2 5 2" xfId="54642"/>
    <cellStyle name="Total 2 5 2 5 2 2" xfId="54643"/>
    <cellStyle name="Total 2 5 2 5 2 2 2" xfId="54644"/>
    <cellStyle name="Total 2 5 2 5 2 2 3" xfId="54645"/>
    <cellStyle name="Total 2 5 2 5 2 2 4" xfId="54646"/>
    <cellStyle name="Total 2 5 2 5 2 2 5" xfId="54647"/>
    <cellStyle name="Total 2 5 2 5 2 2 6" xfId="54648"/>
    <cellStyle name="Total 2 5 2 5 2 2 7" xfId="54649"/>
    <cellStyle name="Total 2 5 2 5 2 3" xfId="54650"/>
    <cellStyle name="Total 2 5 2 5 2 4" xfId="54651"/>
    <cellStyle name="Total 2 5 2 5 3" xfId="54652"/>
    <cellStyle name="Total 2 5 2 5 3 2" xfId="54653"/>
    <cellStyle name="Total 2 5 2 5 3 2 2" xfId="54654"/>
    <cellStyle name="Total 2 5 2 5 3 2 3" xfId="54655"/>
    <cellStyle name="Total 2 5 2 5 3 2 4" xfId="54656"/>
    <cellStyle name="Total 2 5 2 5 3 2 5" xfId="54657"/>
    <cellStyle name="Total 2 5 2 5 3 2 6" xfId="54658"/>
    <cellStyle name="Total 2 5 2 5 3 2 7" xfId="54659"/>
    <cellStyle name="Total 2 5 2 5 3 3" xfId="54660"/>
    <cellStyle name="Total 2 5 2 5 3 4" xfId="54661"/>
    <cellStyle name="Total 2 5 2 5 4" xfId="54662"/>
    <cellStyle name="Total 2 5 2 5 4 2" xfId="54663"/>
    <cellStyle name="Total 2 5 2 5 4 2 2" xfId="54664"/>
    <cellStyle name="Total 2 5 2 5 4 2 3" xfId="54665"/>
    <cellStyle name="Total 2 5 2 5 4 2 4" xfId="54666"/>
    <cellStyle name="Total 2 5 2 5 4 2 5" xfId="54667"/>
    <cellStyle name="Total 2 5 2 5 4 2 6" xfId="54668"/>
    <cellStyle name="Total 2 5 2 5 4 2 7" xfId="54669"/>
    <cellStyle name="Total 2 5 2 5 4 3" xfId="54670"/>
    <cellStyle name="Total 2 5 2 5 4 4" xfId="54671"/>
    <cellStyle name="Total 2 5 2 5 5" xfId="54672"/>
    <cellStyle name="Total 2 5 2 5 5 2" xfId="54673"/>
    <cellStyle name="Total 2 5 2 5 5 3" xfId="54674"/>
    <cellStyle name="Total 2 5 2 5 5 4" xfId="54675"/>
    <cellStyle name="Total 2 5 2 5 5 5" xfId="54676"/>
    <cellStyle name="Total 2 5 2 5 5 6" xfId="54677"/>
    <cellStyle name="Total 2 5 2 5 5 7" xfId="54678"/>
    <cellStyle name="Total 2 5 2 5 5 8" xfId="54679"/>
    <cellStyle name="Total 2 5 2 5 6" xfId="54680"/>
    <cellStyle name="Total 2 5 2 5 6 2" xfId="54681"/>
    <cellStyle name="Total 2 5 2 5 6 3" xfId="54682"/>
    <cellStyle name="Total 2 5 2 5 6 4" xfId="54683"/>
    <cellStyle name="Total 2 5 2 5 6 5" xfId="54684"/>
    <cellStyle name="Total 2 5 2 5 6 6" xfId="54685"/>
    <cellStyle name="Total 2 5 2 5 6 7" xfId="54686"/>
    <cellStyle name="Total 2 5 2 5 7" xfId="54687"/>
    <cellStyle name="Total 2 5 2 5 8" xfId="54688"/>
    <cellStyle name="Total 2 5 2 5 9" xfId="54689"/>
    <cellStyle name="Total 2 5 2 6" xfId="54690"/>
    <cellStyle name="Total 2 5 2 6 2" xfId="54691"/>
    <cellStyle name="Total 2 5 2 6 2 2" xfId="54692"/>
    <cellStyle name="Total 2 5 2 6 2 3" xfId="54693"/>
    <cellStyle name="Total 2 5 2 6 2 4" xfId="54694"/>
    <cellStyle name="Total 2 5 2 6 2 5" xfId="54695"/>
    <cellStyle name="Total 2 5 2 6 2 6" xfId="54696"/>
    <cellStyle name="Total 2 5 2 6 2 7" xfId="54697"/>
    <cellStyle name="Total 2 5 2 6 3" xfId="54698"/>
    <cellStyle name="Total 2 5 2 6 4" xfId="54699"/>
    <cellStyle name="Total 2 5 2 6 5" xfId="54700"/>
    <cellStyle name="Total 2 5 2 7" xfId="54701"/>
    <cellStyle name="Total 2 5 2 7 2" xfId="54702"/>
    <cellStyle name="Total 2 5 2 7 2 2" xfId="54703"/>
    <cellStyle name="Total 2 5 2 7 2 3" xfId="54704"/>
    <cellStyle name="Total 2 5 2 7 2 4" xfId="54705"/>
    <cellStyle name="Total 2 5 2 7 2 5" xfId="54706"/>
    <cellStyle name="Total 2 5 2 7 2 6" xfId="54707"/>
    <cellStyle name="Total 2 5 2 7 2 7" xfId="54708"/>
    <cellStyle name="Total 2 5 2 7 3" xfId="54709"/>
    <cellStyle name="Total 2 5 2 7 4" xfId="54710"/>
    <cellStyle name="Total 2 5 2 7 5" xfId="54711"/>
    <cellStyle name="Total 2 5 2 8" xfId="54712"/>
    <cellStyle name="Total 2 5 2 8 2" xfId="54713"/>
    <cellStyle name="Total 2 5 2 8 2 2" xfId="54714"/>
    <cellStyle name="Total 2 5 2 8 2 3" xfId="54715"/>
    <cellStyle name="Total 2 5 2 8 2 4" xfId="54716"/>
    <cellStyle name="Total 2 5 2 8 2 5" xfId="54717"/>
    <cellStyle name="Total 2 5 2 8 2 6" xfId="54718"/>
    <cellStyle name="Total 2 5 2 8 2 7" xfId="54719"/>
    <cellStyle name="Total 2 5 2 8 3" xfId="54720"/>
    <cellStyle name="Total 2 5 2 8 4" xfId="54721"/>
    <cellStyle name="Total 2 5 2 8 5" xfId="54722"/>
    <cellStyle name="Total 2 5 2 9" xfId="54723"/>
    <cellStyle name="Total 2 5 2 9 2" xfId="54724"/>
    <cellStyle name="Total 2 5 2 9 2 2" xfId="54725"/>
    <cellStyle name="Total 2 5 2 9 2 3" xfId="54726"/>
    <cellStyle name="Total 2 5 2 9 2 4" xfId="54727"/>
    <cellStyle name="Total 2 5 2 9 2 5" xfId="54728"/>
    <cellStyle name="Total 2 5 2 9 2 6" xfId="54729"/>
    <cellStyle name="Total 2 5 2 9 2 7" xfId="54730"/>
    <cellStyle name="Total 2 5 2 9 3" xfId="54731"/>
    <cellStyle name="Total 2 5 2 9 4" xfId="54732"/>
    <cellStyle name="Total 2 5 2 9 5" xfId="54733"/>
    <cellStyle name="Total 2 5 20" xfId="54734"/>
    <cellStyle name="Total 2 5 3" xfId="54735"/>
    <cellStyle name="Total 2 5 3 10" xfId="54736"/>
    <cellStyle name="Total 2 5 3 10 2" xfId="54737"/>
    <cellStyle name="Total 2 5 3 10 3" xfId="54738"/>
    <cellStyle name="Total 2 5 3 10 4" xfId="54739"/>
    <cellStyle name="Total 2 5 3 10 5" xfId="54740"/>
    <cellStyle name="Total 2 5 3 10 6" xfId="54741"/>
    <cellStyle name="Total 2 5 3 10 7" xfId="54742"/>
    <cellStyle name="Total 2 5 3 10 8" xfId="54743"/>
    <cellStyle name="Total 2 5 3 11" xfId="54744"/>
    <cellStyle name="Total 2 5 3 11 2" xfId="54745"/>
    <cellStyle name="Total 2 5 3 11 3" xfId="54746"/>
    <cellStyle name="Total 2 5 3 11 4" xfId="54747"/>
    <cellStyle name="Total 2 5 3 11 5" xfId="54748"/>
    <cellStyle name="Total 2 5 3 11 6" xfId="54749"/>
    <cellStyle name="Total 2 5 3 11 7" xfId="54750"/>
    <cellStyle name="Total 2 5 3 12" xfId="54751"/>
    <cellStyle name="Total 2 5 3 12 2" xfId="54752"/>
    <cellStyle name="Total 2 5 3 12 3" xfId="54753"/>
    <cellStyle name="Total 2 5 3 12 4" xfId="54754"/>
    <cellStyle name="Total 2 5 3 12 5" xfId="54755"/>
    <cellStyle name="Total 2 5 3 13" xfId="54756"/>
    <cellStyle name="Total 2 5 3 13 2" xfId="54757"/>
    <cellStyle name="Total 2 5 3 13 3" xfId="54758"/>
    <cellStyle name="Total 2 5 3 13 4" xfId="54759"/>
    <cellStyle name="Total 2 5 3 13 5" xfId="54760"/>
    <cellStyle name="Total 2 5 3 14" xfId="54761"/>
    <cellStyle name="Total 2 5 3 14 2" xfId="54762"/>
    <cellStyle name="Total 2 5 3 14 3" xfId="54763"/>
    <cellStyle name="Total 2 5 3 14 4" xfId="54764"/>
    <cellStyle name="Total 2 5 3 14 5" xfId="54765"/>
    <cellStyle name="Total 2 5 3 15" xfId="54766"/>
    <cellStyle name="Total 2 5 3 15 2" xfId="54767"/>
    <cellStyle name="Total 2 5 3 15 3" xfId="54768"/>
    <cellStyle name="Total 2 5 3 15 4" xfId="54769"/>
    <cellStyle name="Total 2 5 3 15 5" xfId="54770"/>
    <cellStyle name="Total 2 5 3 16" xfId="54771"/>
    <cellStyle name="Total 2 5 3 16 2" xfId="54772"/>
    <cellStyle name="Total 2 5 3 16 3" xfId="54773"/>
    <cellStyle name="Total 2 5 3 16 4" xfId="54774"/>
    <cellStyle name="Total 2 5 3 16 5" xfId="54775"/>
    <cellStyle name="Total 2 5 3 17" xfId="54776"/>
    <cellStyle name="Total 2 5 3 17 2" xfId="54777"/>
    <cellStyle name="Total 2 5 3 17 3" xfId="54778"/>
    <cellStyle name="Total 2 5 3 17 4" xfId="54779"/>
    <cellStyle name="Total 2 5 3 17 5" xfId="54780"/>
    <cellStyle name="Total 2 5 3 18" xfId="54781"/>
    <cellStyle name="Total 2 5 3 2" xfId="54782"/>
    <cellStyle name="Total 2 5 3 2 10" xfId="54783"/>
    <cellStyle name="Total 2 5 3 2 10 2" xfId="54784"/>
    <cellStyle name="Total 2 5 3 2 10 3" xfId="54785"/>
    <cellStyle name="Total 2 5 3 2 10 4" xfId="54786"/>
    <cellStyle name="Total 2 5 3 2 10 5" xfId="54787"/>
    <cellStyle name="Total 2 5 3 2 11" xfId="54788"/>
    <cellStyle name="Total 2 5 3 2 11 2" xfId="54789"/>
    <cellStyle name="Total 2 5 3 2 11 3" xfId="54790"/>
    <cellStyle name="Total 2 5 3 2 11 4" xfId="54791"/>
    <cellStyle name="Total 2 5 3 2 11 5" xfId="54792"/>
    <cellStyle name="Total 2 5 3 2 12" xfId="54793"/>
    <cellStyle name="Total 2 5 3 2 12 2" xfId="54794"/>
    <cellStyle name="Total 2 5 3 2 12 3" xfId="54795"/>
    <cellStyle name="Total 2 5 3 2 12 4" xfId="54796"/>
    <cellStyle name="Total 2 5 3 2 12 5" xfId="54797"/>
    <cellStyle name="Total 2 5 3 2 13" xfId="54798"/>
    <cellStyle name="Total 2 5 3 2 13 2" xfId="54799"/>
    <cellStyle name="Total 2 5 3 2 13 3" xfId="54800"/>
    <cellStyle name="Total 2 5 3 2 13 4" xfId="54801"/>
    <cellStyle name="Total 2 5 3 2 13 5" xfId="54802"/>
    <cellStyle name="Total 2 5 3 2 14" xfId="54803"/>
    <cellStyle name="Total 2 5 3 2 14 2" xfId="54804"/>
    <cellStyle name="Total 2 5 3 2 14 3" xfId="54805"/>
    <cellStyle name="Total 2 5 3 2 14 4" xfId="54806"/>
    <cellStyle name="Total 2 5 3 2 14 5" xfId="54807"/>
    <cellStyle name="Total 2 5 3 2 15" xfId="54808"/>
    <cellStyle name="Total 2 5 3 2 15 2" xfId="54809"/>
    <cellStyle name="Total 2 5 3 2 15 3" xfId="54810"/>
    <cellStyle name="Total 2 5 3 2 15 4" xfId="54811"/>
    <cellStyle name="Total 2 5 3 2 15 5" xfId="54812"/>
    <cellStyle name="Total 2 5 3 2 16" xfId="54813"/>
    <cellStyle name="Total 2 5 3 2 16 2" xfId="54814"/>
    <cellStyle name="Total 2 5 3 2 16 3" xfId="54815"/>
    <cellStyle name="Total 2 5 3 2 16 4" xfId="54816"/>
    <cellStyle name="Total 2 5 3 2 16 5" xfId="54817"/>
    <cellStyle name="Total 2 5 3 2 17" xfId="54818"/>
    <cellStyle name="Total 2 5 3 2 17 2" xfId="54819"/>
    <cellStyle name="Total 2 5 3 2 17 3" xfId="54820"/>
    <cellStyle name="Total 2 5 3 2 17 4" xfId="54821"/>
    <cellStyle name="Total 2 5 3 2 17 5" xfId="54822"/>
    <cellStyle name="Total 2 5 3 2 18" xfId="54823"/>
    <cellStyle name="Total 2 5 3 2 18 2" xfId="54824"/>
    <cellStyle name="Total 2 5 3 2 18 3" xfId="54825"/>
    <cellStyle name="Total 2 5 3 2 18 4" xfId="54826"/>
    <cellStyle name="Total 2 5 3 2 18 5" xfId="54827"/>
    <cellStyle name="Total 2 5 3 2 19" xfId="54828"/>
    <cellStyle name="Total 2 5 3 2 2" xfId="54829"/>
    <cellStyle name="Total 2 5 3 2 2 10" xfId="54830"/>
    <cellStyle name="Total 2 5 3 2 2 10 2" xfId="54831"/>
    <cellStyle name="Total 2 5 3 2 2 10 3" xfId="54832"/>
    <cellStyle name="Total 2 5 3 2 2 10 4" xfId="54833"/>
    <cellStyle name="Total 2 5 3 2 2 10 5" xfId="54834"/>
    <cellStyle name="Total 2 5 3 2 2 11" xfId="54835"/>
    <cellStyle name="Total 2 5 3 2 2 11 2" xfId="54836"/>
    <cellStyle name="Total 2 5 3 2 2 11 3" xfId="54837"/>
    <cellStyle name="Total 2 5 3 2 2 11 4" xfId="54838"/>
    <cellStyle name="Total 2 5 3 2 2 11 5" xfId="54839"/>
    <cellStyle name="Total 2 5 3 2 2 12" xfId="54840"/>
    <cellStyle name="Total 2 5 3 2 2 12 2" xfId="54841"/>
    <cellStyle name="Total 2 5 3 2 2 12 3" xfId="54842"/>
    <cellStyle name="Total 2 5 3 2 2 12 4" xfId="54843"/>
    <cellStyle name="Total 2 5 3 2 2 12 5" xfId="54844"/>
    <cellStyle name="Total 2 5 3 2 2 13" xfId="54845"/>
    <cellStyle name="Total 2 5 3 2 2 13 2" xfId="54846"/>
    <cellStyle name="Total 2 5 3 2 2 13 3" xfId="54847"/>
    <cellStyle name="Total 2 5 3 2 2 13 4" xfId="54848"/>
    <cellStyle name="Total 2 5 3 2 2 13 5" xfId="54849"/>
    <cellStyle name="Total 2 5 3 2 2 14" xfId="54850"/>
    <cellStyle name="Total 2 5 3 2 2 14 2" xfId="54851"/>
    <cellStyle name="Total 2 5 3 2 2 14 3" xfId="54852"/>
    <cellStyle name="Total 2 5 3 2 2 14 4" xfId="54853"/>
    <cellStyle name="Total 2 5 3 2 2 14 5" xfId="54854"/>
    <cellStyle name="Total 2 5 3 2 2 15" xfId="54855"/>
    <cellStyle name="Total 2 5 3 2 2 15 2" xfId="54856"/>
    <cellStyle name="Total 2 5 3 2 2 15 3" xfId="54857"/>
    <cellStyle name="Total 2 5 3 2 2 15 4" xfId="54858"/>
    <cellStyle name="Total 2 5 3 2 2 15 5" xfId="54859"/>
    <cellStyle name="Total 2 5 3 2 2 16" xfId="54860"/>
    <cellStyle name="Total 2 5 3 2 2 16 2" xfId="54861"/>
    <cellStyle name="Total 2 5 3 2 2 16 3" xfId="54862"/>
    <cellStyle name="Total 2 5 3 2 2 16 4" xfId="54863"/>
    <cellStyle name="Total 2 5 3 2 2 16 5" xfId="54864"/>
    <cellStyle name="Total 2 5 3 2 2 17" xfId="54865"/>
    <cellStyle name="Total 2 5 3 2 2 17 2" xfId="54866"/>
    <cellStyle name="Total 2 5 3 2 2 17 3" xfId="54867"/>
    <cellStyle name="Total 2 5 3 2 2 17 4" xfId="54868"/>
    <cellStyle name="Total 2 5 3 2 2 17 5" xfId="54869"/>
    <cellStyle name="Total 2 5 3 2 2 18" xfId="54870"/>
    <cellStyle name="Total 2 5 3 2 2 18 2" xfId="54871"/>
    <cellStyle name="Total 2 5 3 2 2 18 3" xfId="54872"/>
    <cellStyle name="Total 2 5 3 2 2 18 4" xfId="54873"/>
    <cellStyle name="Total 2 5 3 2 2 18 5" xfId="54874"/>
    <cellStyle name="Total 2 5 3 2 2 19" xfId="54875"/>
    <cellStyle name="Total 2 5 3 2 2 2" xfId="54876"/>
    <cellStyle name="Total 2 5 3 2 2 2 2" xfId="54877"/>
    <cellStyle name="Total 2 5 3 2 2 2 2 2" xfId="54878"/>
    <cellStyle name="Total 2 5 3 2 2 2 2 3" xfId="54879"/>
    <cellStyle name="Total 2 5 3 2 2 2 2 4" xfId="54880"/>
    <cellStyle name="Total 2 5 3 2 2 2 2 5" xfId="54881"/>
    <cellStyle name="Total 2 5 3 2 2 2 2 6" xfId="54882"/>
    <cellStyle name="Total 2 5 3 2 2 2 2 7" xfId="54883"/>
    <cellStyle name="Total 2 5 3 2 2 2 3" xfId="54884"/>
    <cellStyle name="Total 2 5 3 2 2 2 4" xfId="54885"/>
    <cellStyle name="Total 2 5 3 2 2 2 5" xfId="54886"/>
    <cellStyle name="Total 2 5 3 2 2 3" xfId="54887"/>
    <cellStyle name="Total 2 5 3 2 2 3 2" xfId="54888"/>
    <cellStyle name="Total 2 5 3 2 2 3 2 2" xfId="54889"/>
    <cellStyle name="Total 2 5 3 2 2 3 2 3" xfId="54890"/>
    <cellStyle name="Total 2 5 3 2 2 3 2 4" xfId="54891"/>
    <cellStyle name="Total 2 5 3 2 2 3 2 5" xfId="54892"/>
    <cellStyle name="Total 2 5 3 2 2 3 2 6" xfId="54893"/>
    <cellStyle name="Total 2 5 3 2 2 3 2 7" xfId="54894"/>
    <cellStyle name="Total 2 5 3 2 2 3 3" xfId="54895"/>
    <cellStyle name="Total 2 5 3 2 2 3 4" xfId="54896"/>
    <cellStyle name="Total 2 5 3 2 2 3 5" xfId="54897"/>
    <cellStyle name="Total 2 5 3 2 2 4" xfId="54898"/>
    <cellStyle name="Total 2 5 3 2 2 4 2" xfId="54899"/>
    <cellStyle name="Total 2 5 3 2 2 4 2 2" xfId="54900"/>
    <cellStyle name="Total 2 5 3 2 2 4 2 3" xfId="54901"/>
    <cellStyle name="Total 2 5 3 2 2 4 2 4" xfId="54902"/>
    <cellStyle name="Total 2 5 3 2 2 4 2 5" xfId="54903"/>
    <cellStyle name="Total 2 5 3 2 2 4 2 6" xfId="54904"/>
    <cellStyle name="Total 2 5 3 2 2 4 2 7" xfId="54905"/>
    <cellStyle name="Total 2 5 3 2 2 4 3" xfId="54906"/>
    <cellStyle name="Total 2 5 3 2 2 4 4" xfId="54907"/>
    <cellStyle name="Total 2 5 3 2 2 4 5" xfId="54908"/>
    <cellStyle name="Total 2 5 3 2 2 5" xfId="54909"/>
    <cellStyle name="Total 2 5 3 2 2 5 2" xfId="54910"/>
    <cellStyle name="Total 2 5 3 2 2 5 3" xfId="54911"/>
    <cellStyle name="Total 2 5 3 2 2 5 4" xfId="54912"/>
    <cellStyle name="Total 2 5 3 2 2 5 5" xfId="54913"/>
    <cellStyle name="Total 2 5 3 2 2 5 6" xfId="54914"/>
    <cellStyle name="Total 2 5 3 2 2 5 7" xfId="54915"/>
    <cellStyle name="Total 2 5 3 2 2 5 8" xfId="54916"/>
    <cellStyle name="Total 2 5 3 2 2 6" xfId="54917"/>
    <cellStyle name="Total 2 5 3 2 2 6 2" xfId="54918"/>
    <cellStyle name="Total 2 5 3 2 2 6 3" xfId="54919"/>
    <cellStyle name="Total 2 5 3 2 2 6 4" xfId="54920"/>
    <cellStyle name="Total 2 5 3 2 2 6 5" xfId="54921"/>
    <cellStyle name="Total 2 5 3 2 2 6 6" xfId="54922"/>
    <cellStyle name="Total 2 5 3 2 2 6 7" xfId="54923"/>
    <cellStyle name="Total 2 5 3 2 2 7" xfId="54924"/>
    <cellStyle name="Total 2 5 3 2 2 7 2" xfId="54925"/>
    <cellStyle name="Total 2 5 3 2 2 7 3" xfId="54926"/>
    <cellStyle name="Total 2 5 3 2 2 7 4" xfId="54927"/>
    <cellStyle name="Total 2 5 3 2 2 7 5" xfId="54928"/>
    <cellStyle name="Total 2 5 3 2 2 8" xfId="54929"/>
    <cellStyle name="Total 2 5 3 2 2 8 2" xfId="54930"/>
    <cellStyle name="Total 2 5 3 2 2 8 3" xfId="54931"/>
    <cellStyle name="Total 2 5 3 2 2 8 4" xfId="54932"/>
    <cellStyle name="Total 2 5 3 2 2 8 5" xfId="54933"/>
    <cellStyle name="Total 2 5 3 2 2 9" xfId="54934"/>
    <cellStyle name="Total 2 5 3 2 2 9 2" xfId="54935"/>
    <cellStyle name="Total 2 5 3 2 2 9 3" xfId="54936"/>
    <cellStyle name="Total 2 5 3 2 2 9 4" xfId="54937"/>
    <cellStyle name="Total 2 5 3 2 2 9 5" xfId="54938"/>
    <cellStyle name="Total 2 5 3 2 3" xfId="54939"/>
    <cellStyle name="Total 2 5 3 2 3 10" xfId="54940"/>
    <cellStyle name="Total 2 5 3 2 3 2" xfId="54941"/>
    <cellStyle name="Total 2 5 3 2 3 2 2" xfId="54942"/>
    <cellStyle name="Total 2 5 3 2 3 2 2 2" xfId="54943"/>
    <cellStyle name="Total 2 5 3 2 3 2 2 3" xfId="54944"/>
    <cellStyle name="Total 2 5 3 2 3 2 2 4" xfId="54945"/>
    <cellStyle name="Total 2 5 3 2 3 2 2 5" xfId="54946"/>
    <cellStyle name="Total 2 5 3 2 3 2 2 6" xfId="54947"/>
    <cellStyle name="Total 2 5 3 2 3 2 2 7" xfId="54948"/>
    <cellStyle name="Total 2 5 3 2 3 2 3" xfId="54949"/>
    <cellStyle name="Total 2 5 3 2 3 2 4" xfId="54950"/>
    <cellStyle name="Total 2 5 3 2 3 3" xfId="54951"/>
    <cellStyle name="Total 2 5 3 2 3 3 2" xfId="54952"/>
    <cellStyle name="Total 2 5 3 2 3 3 2 2" xfId="54953"/>
    <cellStyle name="Total 2 5 3 2 3 3 2 3" xfId="54954"/>
    <cellStyle name="Total 2 5 3 2 3 3 2 4" xfId="54955"/>
    <cellStyle name="Total 2 5 3 2 3 3 2 5" xfId="54956"/>
    <cellStyle name="Total 2 5 3 2 3 3 2 6" xfId="54957"/>
    <cellStyle name="Total 2 5 3 2 3 3 2 7" xfId="54958"/>
    <cellStyle name="Total 2 5 3 2 3 3 3" xfId="54959"/>
    <cellStyle name="Total 2 5 3 2 3 3 4" xfId="54960"/>
    <cellStyle name="Total 2 5 3 2 3 4" xfId="54961"/>
    <cellStyle name="Total 2 5 3 2 3 4 2" xfId="54962"/>
    <cellStyle name="Total 2 5 3 2 3 4 2 2" xfId="54963"/>
    <cellStyle name="Total 2 5 3 2 3 4 2 3" xfId="54964"/>
    <cellStyle name="Total 2 5 3 2 3 4 2 4" xfId="54965"/>
    <cellStyle name="Total 2 5 3 2 3 4 2 5" xfId="54966"/>
    <cellStyle name="Total 2 5 3 2 3 4 2 6" xfId="54967"/>
    <cellStyle name="Total 2 5 3 2 3 4 2 7" xfId="54968"/>
    <cellStyle name="Total 2 5 3 2 3 4 3" xfId="54969"/>
    <cellStyle name="Total 2 5 3 2 3 4 4" xfId="54970"/>
    <cellStyle name="Total 2 5 3 2 3 5" xfId="54971"/>
    <cellStyle name="Total 2 5 3 2 3 5 2" xfId="54972"/>
    <cellStyle name="Total 2 5 3 2 3 5 3" xfId="54973"/>
    <cellStyle name="Total 2 5 3 2 3 5 4" xfId="54974"/>
    <cellStyle name="Total 2 5 3 2 3 5 5" xfId="54975"/>
    <cellStyle name="Total 2 5 3 2 3 5 6" xfId="54976"/>
    <cellStyle name="Total 2 5 3 2 3 5 7" xfId="54977"/>
    <cellStyle name="Total 2 5 3 2 3 5 8" xfId="54978"/>
    <cellStyle name="Total 2 5 3 2 3 6" xfId="54979"/>
    <cellStyle name="Total 2 5 3 2 3 6 2" xfId="54980"/>
    <cellStyle name="Total 2 5 3 2 3 6 3" xfId="54981"/>
    <cellStyle name="Total 2 5 3 2 3 6 4" xfId="54982"/>
    <cellStyle name="Total 2 5 3 2 3 6 5" xfId="54983"/>
    <cellStyle name="Total 2 5 3 2 3 6 6" xfId="54984"/>
    <cellStyle name="Total 2 5 3 2 3 6 7" xfId="54985"/>
    <cellStyle name="Total 2 5 3 2 3 7" xfId="54986"/>
    <cellStyle name="Total 2 5 3 2 3 8" xfId="54987"/>
    <cellStyle name="Total 2 5 3 2 3 9" xfId="54988"/>
    <cellStyle name="Total 2 5 3 2 4" xfId="54989"/>
    <cellStyle name="Total 2 5 3 2 4 2" xfId="54990"/>
    <cellStyle name="Total 2 5 3 2 4 2 2" xfId="54991"/>
    <cellStyle name="Total 2 5 3 2 4 2 3" xfId="54992"/>
    <cellStyle name="Total 2 5 3 2 4 2 4" xfId="54993"/>
    <cellStyle name="Total 2 5 3 2 4 2 5" xfId="54994"/>
    <cellStyle name="Total 2 5 3 2 4 2 6" xfId="54995"/>
    <cellStyle name="Total 2 5 3 2 4 2 7" xfId="54996"/>
    <cellStyle name="Total 2 5 3 2 4 3" xfId="54997"/>
    <cellStyle name="Total 2 5 3 2 4 4" xfId="54998"/>
    <cellStyle name="Total 2 5 3 2 4 5" xfId="54999"/>
    <cellStyle name="Total 2 5 3 2 5" xfId="55000"/>
    <cellStyle name="Total 2 5 3 2 5 2" xfId="55001"/>
    <cellStyle name="Total 2 5 3 2 5 2 2" xfId="55002"/>
    <cellStyle name="Total 2 5 3 2 5 2 3" xfId="55003"/>
    <cellStyle name="Total 2 5 3 2 5 2 4" xfId="55004"/>
    <cellStyle name="Total 2 5 3 2 5 2 5" xfId="55005"/>
    <cellStyle name="Total 2 5 3 2 5 2 6" xfId="55006"/>
    <cellStyle name="Total 2 5 3 2 5 2 7" xfId="55007"/>
    <cellStyle name="Total 2 5 3 2 5 3" xfId="55008"/>
    <cellStyle name="Total 2 5 3 2 5 4" xfId="55009"/>
    <cellStyle name="Total 2 5 3 2 5 5" xfId="55010"/>
    <cellStyle name="Total 2 5 3 2 6" xfId="55011"/>
    <cellStyle name="Total 2 5 3 2 6 2" xfId="55012"/>
    <cellStyle name="Total 2 5 3 2 6 2 2" xfId="55013"/>
    <cellStyle name="Total 2 5 3 2 6 2 3" xfId="55014"/>
    <cellStyle name="Total 2 5 3 2 6 2 4" xfId="55015"/>
    <cellStyle name="Total 2 5 3 2 6 2 5" xfId="55016"/>
    <cellStyle name="Total 2 5 3 2 6 2 6" xfId="55017"/>
    <cellStyle name="Total 2 5 3 2 6 2 7" xfId="55018"/>
    <cellStyle name="Total 2 5 3 2 6 3" xfId="55019"/>
    <cellStyle name="Total 2 5 3 2 6 4" xfId="55020"/>
    <cellStyle name="Total 2 5 3 2 6 5" xfId="55021"/>
    <cellStyle name="Total 2 5 3 2 7" xfId="55022"/>
    <cellStyle name="Total 2 5 3 2 7 2" xfId="55023"/>
    <cellStyle name="Total 2 5 3 2 7 2 2" xfId="55024"/>
    <cellStyle name="Total 2 5 3 2 7 2 3" xfId="55025"/>
    <cellStyle name="Total 2 5 3 2 7 2 4" xfId="55026"/>
    <cellStyle name="Total 2 5 3 2 7 2 5" xfId="55027"/>
    <cellStyle name="Total 2 5 3 2 7 2 6" xfId="55028"/>
    <cellStyle name="Total 2 5 3 2 7 2 7" xfId="55029"/>
    <cellStyle name="Total 2 5 3 2 7 3" xfId="55030"/>
    <cellStyle name="Total 2 5 3 2 7 4" xfId="55031"/>
    <cellStyle name="Total 2 5 3 2 7 5" xfId="55032"/>
    <cellStyle name="Total 2 5 3 2 8" xfId="55033"/>
    <cellStyle name="Total 2 5 3 2 8 2" xfId="55034"/>
    <cellStyle name="Total 2 5 3 2 8 3" xfId="55035"/>
    <cellStyle name="Total 2 5 3 2 8 4" xfId="55036"/>
    <cellStyle name="Total 2 5 3 2 8 5" xfId="55037"/>
    <cellStyle name="Total 2 5 3 2 8 6" xfId="55038"/>
    <cellStyle name="Total 2 5 3 2 8 7" xfId="55039"/>
    <cellStyle name="Total 2 5 3 2 8 8" xfId="55040"/>
    <cellStyle name="Total 2 5 3 2 9" xfId="55041"/>
    <cellStyle name="Total 2 5 3 2 9 2" xfId="55042"/>
    <cellStyle name="Total 2 5 3 2 9 3" xfId="55043"/>
    <cellStyle name="Total 2 5 3 2 9 4" xfId="55044"/>
    <cellStyle name="Total 2 5 3 2 9 5" xfId="55045"/>
    <cellStyle name="Total 2 5 3 2 9 6" xfId="55046"/>
    <cellStyle name="Total 2 5 3 2 9 7" xfId="55047"/>
    <cellStyle name="Total 2 5 3 3" xfId="55048"/>
    <cellStyle name="Total 2 5 3 3 10" xfId="55049"/>
    <cellStyle name="Total 2 5 3 3 10 2" xfId="55050"/>
    <cellStyle name="Total 2 5 3 3 10 3" xfId="55051"/>
    <cellStyle name="Total 2 5 3 3 10 4" xfId="55052"/>
    <cellStyle name="Total 2 5 3 3 10 5" xfId="55053"/>
    <cellStyle name="Total 2 5 3 3 11" xfId="55054"/>
    <cellStyle name="Total 2 5 3 3 11 2" xfId="55055"/>
    <cellStyle name="Total 2 5 3 3 11 3" xfId="55056"/>
    <cellStyle name="Total 2 5 3 3 11 4" xfId="55057"/>
    <cellStyle name="Total 2 5 3 3 11 5" xfId="55058"/>
    <cellStyle name="Total 2 5 3 3 12" xfId="55059"/>
    <cellStyle name="Total 2 5 3 3 12 2" xfId="55060"/>
    <cellStyle name="Total 2 5 3 3 12 3" xfId="55061"/>
    <cellStyle name="Total 2 5 3 3 12 4" xfId="55062"/>
    <cellStyle name="Total 2 5 3 3 12 5" xfId="55063"/>
    <cellStyle name="Total 2 5 3 3 13" xfId="55064"/>
    <cellStyle name="Total 2 5 3 3 13 2" xfId="55065"/>
    <cellStyle name="Total 2 5 3 3 13 3" xfId="55066"/>
    <cellStyle name="Total 2 5 3 3 13 4" xfId="55067"/>
    <cellStyle name="Total 2 5 3 3 13 5" xfId="55068"/>
    <cellStyle name="Total 2 5 3 3 14" xfId="55069"/>
    <cellStyle name="Total 2 5 3 3 14 2" xfId="55070"/>
    <cellStyle name="Total 2 5 3 3 14 3" xfId="55071"/>
    <cellStyle name="Total 2 5 3 3 14 4" xfId="55072"/>
    <cellStyle name="Total 2 5 3 3 14 5" xfId="55073"/>
    <cellStyle name="Total 2 5 3 3 15" xfId="55074"/>
    <cellStyle name="Total 2 5 3 3 15 2" xfId="55075"/>
    <cellStyle name="Total 2 5 3 3 15 3" xfId="55076"/>
    <cellStyle name="Total 2 5 3 3 15 4" xfId="55077"/>
    <cellStyle name="Total 2 5 3 3 15 5" xfId="55078"/>
    <cellStyle name="Total 2 5 3 3 16" xfId="55079"/>
    <cellStyle name="Total 2 5 3 3 16 2" xfId="55080"/>
    <cellStyle name="Total 2 5 3 3 16 3" xfId="55081"/>
    <cellStyle name="Total 2 5 3 3 16 4" xfId="55082"/>
    <cellStyle name="Total 2 5 3 3 16 5" xfId="55083"/>
    <cellStyle name="Total 2 5 3 3 17" xfId="55084"/>
    <cellStyle name="Total 2 5 3 3 17 2" xfId="55085"/>
    <cellStyle name="Total 2 5 3 3 17 3" xfId="55086"/>
    <cellStyle name="Total 2 5 3 3 17 4" xfId="55087"/>
    <cellStyle name="Total 2 5 3 3 17 5" xfId="55088"/>
    <cellStyle name="Total 2 5 3 3 18" xfId="55089"/>
    <cellStyle name="Total 2 5 3 3 18 2" xfId="55090"/>
    <cellStyle name="Total 2 5 3 3 18 3" xfId="55091"/>
    <cellStyle name="Total 2 5 3 3 18 4" xfId="55092"/>
    <cellStyle name="Total 2 5 3 3 18 5" xfId="55093"/>
    <cellStyle name="Total 2 5 3 3 19" xfId="55094"/>
    <cellStyle name="Total 2 5 3 3 2" xfId="55095"/>
    <cellStyle name="Total 2 5 3 3 2 10" xfId="55096"/>
    <cellStyle name="Total 2 5 3 3 2 10 2" xfId="55097"/>
    <cellStyle name="Total 2 5 3 3 2 10 3" xfId="55098"/>
    <cellStyle name="Total 2 5 3 3 2 10 4" xfId="55099"/>
    <cellStyle name="Total 2 5 3 3 2 10 5" xfId="55100"/>
    <cellStyle name="Total 2 5 3 3 2 11" xfId="55101"/>
    <cellStyle name="Total 2 5 3 3 2 11 2" xfId="55102"/>
    <cellStyle name="Total 2 5 3 3 2 11 3" xfId="55103"/>
    <cellStyle name="Total 2 5 3 3 2 11 4" xfId="55104"/>
    <cellStyle name="Total 2 5 3 3 2 11 5" xfId="55105"/>
    <cellStyle name="Total 2 5 3 3 2 12" xfId="55106"/>
    <cellStyle name="Total 2 5 3 3 2 12 2" xfId="55107"/>
    <cellStyle name="Total 2 5 3 3 2 12 3" xfId="55108"/>
    <cellStyle name="Total 2 5 3 3 2 12 4" xfId="55109"/>
    <cellStyle name="Total 2 5 3 3 2 12 5" xfId="55110"/>
    <cellStyle name="Total 2 5 3 3 2 13" xfId="55111"/>
    <cellStyle name="Total 2 5 3 3 2 13 2" xfId="55112"/>
    <cellStyle name="Total 2 5 3 3 2 13 3" xfId="55113"/>
    <cellStyle name="Total 2 5 3 3 2 13 4" xfId="55114"/>
    <cellStyle name="Total 2 5 3 3 2 13 5" xfId="55115"/>
    <cellStyle name="Total 2 5 3 3 2 14" xfId="55116"/>
    <cellStyle name="Total 2 5 3 3 2 14 2" xfId="55117"/>
    <cellStyle name="Total 2 5 3 3 2 14 3" xfId="55118"/>
    <cellStyle name="Total 2 5 3 3 2 14 4" xfId="55119"/>
    <cellStyle name="Total 2 5 3 3 2 14 5" xfId="55120"/>
    <cellStyle name="Total 2 5 3 3 2 15" xfId="55121"/>
    <cellStyle name="Total 2 5 3 3 2 15 2" xfId="55122"/>
    <cellStyle name="Total 2 5 3 3 2 15 3" xfId="55123"/>
    <cellStyle name="Total 2 5 3 3 2 15 4" xfId="55124"/>
    <cellStyle name="Total 2 5 3 3 2 15 5" xfId="55125"/>
    <cellStyle name="Total 2 5 3 3 2 16" xfId="55126"/>
    <cellStyle name="Total 2 5 3 3 2 16 2" xfId="55127"/>
    <cellStyle name="Total 2 5 3 3 2 16 3" xfId="55128"/>
    <cellStyle name="Total 2 5 3 3 2 16 4" xfId="55129"/>
    <cellStyle name="Total 2 5 3 3 2 16 5" xfId="55130"/>
    <cellStyle name="Total 2 5 3 3 2 17" xfId="55131"/>
    <cellStyle name="Total 2 5 3 3 2 17 2" xfId="55132"/>
    <cellStyle name="Total 2 5 3 3 2 17 3" xfId="55133"/>
    <cellStyle name="Total 2 5 3 3 2 17 4" xfId="55134"/>
    <cellStyle name="Total 2 5 3 3 2 17 5" xfId="55135"/>
    <cellStyle name="Total 2 5 3 3 2 18" xfId="55136"/>
    <cellStyle name="Total 2 5 3 3 2 18 2" xfId="55137"/>
    <cellStyle name="Total 2 5 3 3 2 18 3" xfId="55138"/>
    <cellStyle name="Total 2 5 3 3 2 18 4" xfId="55139"/>
    <cellStyle name="Total 2 5 3 3 2 18 5" xfId="55140"/>
    <cellStyle name="Total 2 5 3 3 2 19" xfId="55141"/>
    <cellStyle name="Total 2 5 3 3 2 2" xfId="55142"/>
    <cellStyle name="Total 2 5 3 3 2 2 2" xfId="55143"/>
    <cellStyle name="Total 2 5 3 3 2 2 2 2" xfId="55144"/>
    <cellStyle name="Total 2 5 3 3 2 2 2 3" xfId="55145"/>
    <cellStyle name="Total 2 5 3 3 2 2 2 4" xfId="55146"/>
    <cellStyle name="Total 2 5 3 3 2 2 2 5" xfId="55147"/>
    <cellStyle name="Total 2 5 3 3 2 2 2 6" xfId="55148"/>
    <cellStyle name="Total 2 5 3 3 2 2 2 7" xfId="55149"/>
    <cellStyle name="Total 2 5 3 3 2 2 3" xfId="55150"/>
    <cellStyle name="Total 2 5 3 3 2 2 4" xfId="55151"/>
    <cellStyle name="Total 2 5 3 3 2 2 5" xfId="55152"/>
    <cellStyle name="Total 2 5 3 3 2 3" xfId="55153"/>
    <cellStyle name="Total 2 5 3 3 2 3 2" xfId="55154"/>
    <cellStyle name="Total 2 5 3 3 2 3 2 2" xfId="55155"/>
    <cellStyle name="Total 2 5 3 3 2 3 2 3" xfId="55156"/>
    <cellStyle name="Total 2 5 3 3 2 3 2 4" xfId="55157"/>
    <cellStyle name="Total 2 5 3 3 2 3 2 5" xfId="55158"/>
    <cellStyle name="Total 2 5 3 3 2 3 2 6" xfId="55159"/>
    <cellStyle name="Total 2 5 3 3 2 3 2 7" xfId="55160"/>
    <cellStyle name="Total 2 5 3 3 2 3 3" xfId="55161"/>
    <cellStyle name="Total 2 5 3 3 2 3 4" xfId="55162"/>
    <cellStyle name="Total 2 5 3 3 2 3 5" xfId="55163"/>
    <cellStyle name="Total 2 5 3 3 2 4" xfId="55164"/>
    <cellStyle name="Total 2 5 3 3 2 4 2" xfId="55165"/>
    <cellStyle name="Total 2 5 3 3 2 4 2 2" xfId="55166"/>
    <cellStyle name="Total 2 5 3 3 2 4 2 3" xfId="55167"/>
    <cellStyle name="Total 2 5 3 3 2 4 2 4" xfId="55168"/>
    <cellStyle name="Total 2 5 3 3 2 4 2 5" xfId="55169"/>
    <cellStyle name="Total 2 5 3 3 2 4 2 6" xfId="55170"/>
    <cellStyle name="Total 2 5 3 3 2 4 2 7" xfId="55171"/>
    <cellStyle name="Total 2 5 3 3 2 4 3" xfId="55172"/>
    <cellStyle name="Total 2 5 3 3 2 4 4" xfId="55173"/>
    <cellStyle name="Total 2 5 3 3 2 4 5" xfId="55174"/>
    <cellStyle name="Total 2 5 3 3 2 5" xfId="55175"/>
    <cellStyle name="Total 2 5 3 3 2 5 2" xfId="55176"/>
    <cellStyle name="Total 2 5 3 3 2 5 3" xfId="55177"/>
    <cellStyle name="Total 2 5 3 3 2 5 4" xfId="55178"/>
    <cellStyle name="Total 2 5 3 3 2 5 5" xfId="55179"/>
    <cellStyle name="Total 2 5 3 3 2 5 6" xfId="55180"/>
    <cellStyle name="Total 2 5 3 3 2 5 7" xfId="55181"/>
    <cellStyle name="Total 2 5 3 3 2 5 8" xfId="55182"/>
    <cellStyle name="Total 2 5 3 3 2 6" xfId="55183"/>
    <cellStyle name="Total 2 5 3 3 2 6 2" xfId="55184"/>
    <cellStyle name="Total 2 5 3 3 2 6 3" xfId="55185"/>
    <cellStyle name="Total 2 5 3 3 2 6 4" xfId="55186"/>
    <cellStyle name="Total 2 5 3 3 2 6 5" xfId="55187"/>
    <cellStyle name="Total 2 5 3 3 2 6 6" xfId="55188"/>
    <cellStyle name="Total 2 5 3 3 2 6 7" xfId="55189"/>
    <cellStyle name="Total 2 5 3 3 2 7" xfId="55190"/>
    <cellStyle name="Total 2 5 3 3 2 7 2" xfId="55191"/>
    <cellStyle name="Total 2 5 3 3 2 7 3" xfId="55192"/>
    <cellStyle name="Total 2 5 3 3 2 7 4" xfId="55193"/>
    <cellStyle name="Total 2 5 3 3 2 7 5" xfId="55194"/>
    <cellStyle name="Total 2 5 3 3 2 8" xfId="55195"/>
    <cellStyle name="Total 2 5 3 3 2 8 2" xfId="55196"/>
    <cellStyle name="Total 2 5 3 3 2 8 3" xfId="55197"/>
    <cellStyle name="Total 2 5 3 3 2 8 4" xfId="55198"/>
    <cellStyle name="Total 2 5 3 3 2 8 5" xfId="55199"/>
    <cellStyle name="Total 2 5 3 3 2 9" xfId="55200"/>
    <cellStyle name="Total 2 5 3 3 2 9 2" xfId="55201"/>
    <cellStyle name="Total 2 5 3 3 2 9 3" xfId="55202"/>
    <cellStyle name="Total 2 5 3 3 2 9 4" xfId="55203"/>
    <cellStyle name="Total 2 5 3 3 2 9 5" xfId="55204"/>
    <cellStyle name="Total 2 5 3 3 3" xfId="55205"/>
    <cellStyle name="Total 2 5 3 3 3 10" xfId="55206"/>
    <cellStyle name="Total 2 5 3 3 3 2" xfId="55207"/>
    <cellStyle name="Total 2 5 3 3 3 2 2" xfId="55208"/>
    <cellStyle name="Total 2 5 3 3 3 2 2 2" xfId="55209"/>
    <cellStyle name="Total 2 5 3 3 3 2 2 3" xfId="55210"/>
    <cellStyle name="Total 2 5 3 3 3 2 2 4" xfId="55211"/>
    <cellStyle name="Total 2 5 3 3 3 2 2 5" xfId="55212"/>
    <cellStyle name="Total 2 5 3 3 3 2 2 6" xfId="55213"/>
    <cellStyle name="Total 2 5 3 3 3 2 2 7" xfId="55214"/>
    <cellStyle name="Total 2 5 3 3 3 2 3" xfId="55215"/>
    <cellStyle name="Total 2 5 3 3 3 2 4" xfId="55216"/>
    <cellStyle name="Total 2 5 3 3 3 3" xfId="55217"/>
    <cellStyle name="Total 2 5 3 3 3 3 2" xfId="55218"/>
    <cellStyle name="Total 2 5 3 3 3 3 2 2" xfId="55219"/>
    <cellStyle name="Total 2 5 3 3 3 3 2 3" xfId="55220"/>
    <cellStyle name="Total 2 5 3 3 3 3 2 4" xfId="55221"/>
    <cellStyle name="Total 2 5 3 3 3 3 2 5" xfId="55222"/>
    <cellStyle name="Total 2 5 3 3 3 3 2 6" xfId="55223"/>
    <cellStyle name="Total 2 5 3 3 3 3 2 7" xfId="55224"/>
    <cellStyle name="Total 2 5 3 3 3 3 3" xfId="55225"/>
    <cellStyle name="Total 2 5 3 3 3 3 4" xfId="55226"/>
    <cellStyle name="Total 2 5 3 3 3 4" xfId="55227"/>
    <cellStyle name="Total 2 5 3 3 3 4 2" xfId="55228"/>
    <cellStyle name="Total 2 5 3 3 3 4 2 2" xfId="55229"/>
    <cellStyle name="Total 2 5 3 3 3 4 2 3" xfId="55230"/>
    <cellStyle name="Total 2 5 3 3 3 4 2 4" xfId="55231"/>
    <cellStyle name="Total 2 5 3 3 3 4 2 5" xfId="55232"/>
    <cellStyle name="Total 2 5 3 3 3 4 2 6" xfId="55233"/>
    <cellStyle name="Total 2 5 3 3 3 4 2 7" xfId="55234"/>
    <cellStyle name="Total 2 5 3 3 3 4 3" xfId="55235"/>
    <cellStyle name="Total 2 5 3 3 3 4 4" xfId="55236"/>
    <cellStyle name="Total 2 5 3 3 3 5" xfId="55237"/>
    <cellStyle name="Total 2 5 3 3 3 5 2" xfId="55238"/>
    <cellStyle name="Total 2 5 3 3 3 5 3" xfId="55239"/>
    <cellStyle name="Total 2 5 3 3 3 5 4" xfId="55240"/>
    <cellStyle name="Total 2 5 3 3 3 5 5" xfId="55241"/>
    <cellStyle name="Total 2 5 3 3 3 5 6" xfId="55242"/>
    <cellStyle name="Total 2 5 3 3 3 5 7" xfId="55243"/>
    <cellStyle name="Total 2 5 3 3 3 5 8" xfId="55244"/>
    <cellStyle name="Total 2 5 3 3 3 6" xfId="55245"/>
    <cellStyle name="Total 2 5 3 3 3 6 2" xfId="55246"/>
    <cellStyle name="Total 2 5 3 3 3 6 3" xfId="55247"/>
    <cellStyle name="Total 2 5 3 3 3 6 4" xfId="55248"/>
    <cellStyle name="Total 2 5 3 3 3 6 5" xfId="55249"/>
    <cellStyle name="Total 2 5 3 3 3 6 6" xfId="55250"/>
    <cellStyle name="Total 2 5 3 3 3 6 7" xfId="55251"/>
    <cellStyle name="Total 2 5 3 3 3 7" xfId="55252"/>
    <cellStyle name="Total 2 5 3 3 3 8" xfId="55253"/>
    <cellStyle name="Total 2 5 3 3 3 9" xfId="55254"/>
    <cellStyle name="Total 2 5 3 3 4" xfId="55255"/>
    <cellStyle name="Total 2 5 3 3 4 2" xfId="55256"/>
    <cellStyle name="Total 2 5 3 3 4 2 2" xfId="55257"/>
    <cellStyle name="Total 2 5 3 3 4 2 3" xfId="55258"/>
    <cellStyle name="Total 2 5 3 3 4 2 4" xfId="55259"/>
    <cellStyle name="Total 2 5 3 3 4 2 5" xfId="55260"/>
    <cellStyle name="Total 2 5 3 3 4 2 6" xfId="55261"/>
    <cellStyle name="Total 2 5 3 3 4 2 7" xfId="55262"/>
    <cellStyle name="Total 2 5 3 3 4 3" xfId="55263"/>
    <cellStyle name="Total 2 5 3 3 4 4" xfId="55264"/>
    <cellStyle name="Total 2 5 3 3 4 5" xfId="55265"/>
    <cellStyle name="Total 2 5 3 3 5" xfId="55266"/>
    <cellStyle name="Total 2 5 3 3 5 2" xfId="55267"/>
    <cellStyle name="Total 2 5 3 3 5 2 2" xfId="55268"/>
    <cellStyle name="Total 2 5 3 3 5 2 3" xfId="55269"/>
    <cellStyle name="Total 2 5 3 3 5 2 4" xfId="55270"/>
    <cellStyle name="Total 2 5 3 3 5 2 5" xfId="55271"/>
    <cellStyle name="Total 2 5 3 3 5 2 6" xfId="55272"/>
    <cellStyle name="Total 2 5 3 3 5 2 7" xfId="55273"/>
    <cellStyle name="Total 2 5 3 3 5 3" xfId="55274"/>
    <cellStyle name="Total 2 5 3 3 5 4" xfId="55275"/>
    <cellStyle name="Total 2 5 3 3 5 5" xfId="55276"/>
    <cellStyle name="Total 2 5 3 3 6" xfId="55277"/>
    <cellStyle name="Total 2 5 3 3 6 2" xfId="55278"/>
    <cellStyle name="Total 2 5 3 3 6 2 2" xfId="55279"/>
    <cellStyle name="Total 2 5 3 3 6 2 3" xfId="55280"/>
    <cellStyle name="Total 2 5 3 3 6 2 4" xfId="55281"/>
    <cellStyle name="Total 2 5 3 3 6 2 5" xfId="55282"/>
    <cellStyle name="Total 2 5 3 3 6 2 6" xfId="55283"/>
    <cellStyle name="Total 2 5 3 3 6 2 7" xfId="55284"/>
    <cellStyle name="Total 2 5 3 3 6 3" xfId="55285"/>
    <cellStyle name="Total 2 5 3 3 6 4" xfId="55286"/>
    <cellStyle name="Total 2 5 3 3 6 5" xfId="55287"/>
    <cellStyle name="Total 2 5 3 3 7" xfId="55288"/>
    <cellStyle name="Total 2 5 3 3 7 2" xfId="55289"/>
    <cellStyle name="Total 2 5 3 3 7 2 2" xfId="55290"/>
    <cellStyle name="Total 2 5 3 3 7 2 3" xfId="55291"/>
    <cellStyle name="Total 2 5 3 3 7 2 4" xfId="55292"/>
    <cellStyle name="Total 2 5 3 3 7 2 5" xfId="55293"/>
    <cellStyle name="Total 2 5 3 3 7 2 6" xfId="55294"/>
    <cellStyle name="Total 2 5 3 3 7 2 7" xfId="55295"/>
    <cellStyle name="Total 2 5 3 3 7 3" xfId="55296"/>
    <cellStyle name="Total 2 5 3 3 7 4" xfId="55297"/>
    <cellStyle name="Total 2 5 3 3 7 5" xfId="55298"/>
    <cellStyle name="Total 2 5 3 3 8" xfId="55299"/>
    <cellStyle name="Total 2 5 3 3 8 2" xfId="55300"/>
    <cellStyle name="Total 2 5 3 3 8 3" xfId="55301"/>
    <cellStyle name="Total 2 5 3 3 8 4" xfId="55302"/>
    <cellStyle name="Total 2 5 3 3 8 5" xfId="55303"/>
    <cellStyle name="Total 2 5 3 3 8 6" xfId="55304"/>
    <cellStyle name="Total 2 5 3 3 8 7" xfId="55305"/>
    <cellStyle name="Total 2 5 3 3 8 8" xfId="55306"/>
    <cellStyle name="Total 2 5 3 3 9" xfId="55307"/>
    <cellStyle name="Total 2 5 3 3 9 2" xfId="55308"/>
    <cellStyle name="Total 2 5 3 3 9 3" xfId="55309"/>
    <cellStyle name="Total 2 5 3 3 9 4" xfId="55310"/>
    <cellStyle name="Total 2 5 3 3 9 5" xfId="55311"/>
    <cellStyle name="Total 2 5 3 3 9 6" xfId="55312"/>
    <cellStyle name="Total 2 5 3 3 9 7" xfId="55313"/>
    <cellStyle name="Total 2 5 3 4" xfId="55314"/>
    <cellStyle name="Total 2 5 3 4 10" xfId="55315"/>
    <cellStyle name="Total 2 5 3 4 10 2" xfId="55316"/>
    <cellStyle name="Total 2 5 3 4 10 3" xfId="55317"/>
    <cellStyle name="Total 2 5 3 4 10 4" xfId="55318"/>
    <cellStyle name="Total 2 5 3 4 10 5" xfId="55319"/>
    <cellStyle name="Total 2 5 3 4 11" xfId="55320"/>
    <cellStyle name="Total 2 5 3 4 11 2" xfId="55321"/>
    <cellStyle name="Total 2 5 3 4 11 3" xfId="55322"/>
    <cellStyle name="Total 2 5 3 4 11 4" xfId="55323"/>
    <cellStyle name="Total 2 5 3 4 11 5" xfId="55324"/>
    <cellStyle name="Total 2 5 3 4 12" xfId="55325"/>
    <cellStyle name="Total 2 5 3 4 12 2" xfId="55326"/>
    <cellStyle name="Total 2 5 3 4 12 3" xfId="55327"/>
    <cellStyle name="Total 2 5 3 4 12 4" xfId="55328"/>
    <cellStyle name="Total 2 5 3 4 12 5" xfId="55329"/>
    <cellStyle name="Total 2 5 3 4 13" xfId="55330"/>
    <cellStyle name="Total 2 5 3 4 13 2" xfId="55331"/>
    <cellStyle name="Total 2 5 3 4 13 3" xfId="55332"/>
    <cellStyle name="Total 2 5 3 4 13 4" xfId="55333"/>
    <cellStyle name="Total 2 5 3 4 13 5" xfId="55334"/>
    <cellStyle name="Total 2 5 3 4 14" xfId="55335"/>
    <cellStyle name="Total 2 5 3 4 14 2" xfId="55336"/>
    <cellStyle name="Total 2 5 3 4 14 3" xfId="55337"/>
    <cellStyle name="Total 2 5 3 4 14 4" xfId="55338"/>
    <cellStyle name="Total 2 5 3 4 14 5" xfId="55339"/>
    <cellStyle name="Total 2 5 3 4 15" xfId="55340"/>
    <cellStyle name="Total 2 5 3 4 15 2" xfId="55341"/>
    <cellStyle name="Total 2 5 3 4 15 3" xfId="55342"/>
    <cellStyle name="Total 2 5 3 4 15 4" xfId="55343"/>
    <cellStyle name="Total 2 5 3 4 15 5" xfId="55344"/>
    <cellStyle name="Total 2 5 3 4 16" xfId="55345"/>
    <cellStyle name="Total 2 5 3 4 16 2" xfId="55346"/>
    <cellStyle name="Total 2 5 3 4 16 3" xfId="55347"/>
    <cellStyle name="Total 2 5 3 4 16 4" xfId="55348"/>
    <cellStyle name="Total 2 5 3 4 16 5" xfId="55349"/>
    <cellStyle name="Total 2 5 3 4 17" xfId="55350"/>
    <cellStyle name="Total 2 5 3 4 17 2" xfId="55351"/>
    <cellStyle name="Total 2 5 3 4 17 3" xfId="55352"/>
    <cellStyle name="Total 2 5 3 4 17 4" xfId="55353"/>
    <cellStyle name="Total 2 5 3 4 17 5" xfId="55354"/>
    <cellStyle name="Total 2 5 3 4 18" xfId="55355"/>
    <cellStyle name="Total 2 5 3 4 18 2" xfId="55356"/>
    <cellStyle name="Total 2 5 3 4 18 3" xfId="55357"/>
    <cellStyle name="Total 2 5 3 4 18 4" xfId="55358"/>
    <cellStyle name="Total 2 5 3 4 18 5" xfId="55359"/>
    <cellStyle name="Total 2 5 3 4 19" xfId="55360"/>
    <cellStyle name="Total 2 5 3 4 2" xfId="55361"/>
    <cellStyle name="Total 2 5 3 4 2 2" xfId="55362"/>
    <cellStyle name="Total 2 5 3 4 2 2 2" xfId="55363"/>
    <cellStyle name="Total 2 5 3 4 2 2 3" xfId="55364"/>
    <cellStyle name="Total 2 5 3 4 2 2 4" xfId="55365"/>
    <cellStyle name="Total 2 5 3 4 2 2 5" xfId="55366"/>
    <cellStyle name="Total 2 5 3 4 2 2 6" xfId="55367"/>
    <cellStyle name="Total 2 5 3 4 2 2 7" xfId="55368"/>
    <cellStyle name="Total 2 5 3 4 2 3" xfId="55369"/>
    <cellStyle name="Total 2 5 3 4 2 4" xfId="55370"/>
    <cellStyle name="Total 2 5 3 4 2 5" xfId="55371"/>
    <cellStyle name="Total 2 5 3 4 3" xfId="55372"/>
    <cellStyle name="Total 2 5 3 4 3 2" xfId="55373"/>
    <cellStyle name="Total 2 5 3 4 3 2 2" xfId="55374"/>
    <cellStyle name="Total 2 5 3 4 3 2 3" xfId="55375"/>
    <cellStyle name="Total 2 5 3 4 3 2 4" xfId="55376"/>
    <cellStyle name="Total 2 5 3 4 3 2 5" xfId="55377"/>
    <cellStyle name="Total 2 5 3 4 3 2 6" xfId="55378"/>
    <cellStyle name="Total 2 5 3 4 3 2 7" xfId="55379"/>
    <cellStyle name="Total 2 5 3 4 3 3" xfId="55380"/>
    <cellStyle name="Total 2 5 3 4 3 4" xfId="55381"/>
    <cellStyle name="Total 2 5 3 4 3 5" xfId="55382"/>
    <cellStyle name="Total 2 5 3 4 4" xfId="55383"/>
    <cellStyle name="Total 2 5 3 4 4 2" xfId="55384"/>
    <cellStyle name="Total 2 5 3 4 4 2 2" xfId="55385"/>
    <cellStyle name="Total 2 5 3 4 4 2 3" xfId="55386"/>
    <cellStyle name="Total 2 5 3 4 4 2 4" xfId="55387"/>
    <cellStyle name="Total 2 5 3 4 4 2 5" xfId="55388"/>
    <cellStyle name="Total 2 5 3 4 4 2 6" xfId="55389"/>
    <cellStyle name="Total 2 5 3 4 4 2 7" xfId="55390"/>
    <cellStyle name="Total 2 5 3 4 4 3" xfId="55391"/>
    <cellStyle name="Total 2 5 3 4 4 4" xfId="55392"/>
    <cellStyle name="Total 2 5 3 4 4 5" xfId="55393"/>
    <cellStyle name="Total 2 5 3 4 5" xfId="55394"/>
    <cellStyle name="Total 2 5 3 4 5 2" xfId="55395"/>
    <cellStyle name="Total 2 5 3 4 5 3" xfId="55396"/>
    <cellStyle name="Total 2 5 3 4 5 4" xfId="55397"/>
    <cellStyle name="Total 2 5 3 4 5 5" xfId="55398"/>
    <cellStyle name="Total 2 5 3 4 5 6" xfId="55399"/>
    <cellStyle name="Total 2 5 3 4 5 7" xfId="55400"/>
    <cellStyle name="Total 2 5 3 4 5 8" xfId="55401"/>
    <cellStyle name="Total 2 5 3 4 6" xfId="55402"/>
    <cellStyle name="Total 2 5 3 4 6 2" xfId="55403"/>
    <cellStyle name="Total 2 5 3 4 6 3" xfId="55404"/>
    <cellStyle name="Total 2 5 3 4 6 4" xfId="55405"/>
    <cellStyle name="Total 2 5 3 4 6 5" xfId="55406"/>
    <cellStyle name="Total 2 5 3 4 6 6" xfId="55407"/>
    <cellStyle name="Total 2 5 3 4 6 7" xfId="55408"/>
    <cellStyle name="Total 2 5 3 4 7" xfId="55409"/>
    <cellStyle name="Total 2 5 3 4 7 2" xfId="55410"/>
    <cellStyle name="Total 2 5 3 4 7 3" xfId="55411"/>
    <cellStyle name="Total 2 5 3 4 7 4" xfId="55412"/>
    <cellStyle name="Total 2 5 3 4 7 5" xfId="55413"/>
    <cellStyle name="Total 2 5 3 4 8" xfId="55414"/>
    <cellStyle name="Total 2 5 3 4 8 2" xfId="55415"/>
    <cellStyle name="Total 2 5 3 4 8 3" xfId="55416"/>
    <cellStyle name="Total 2 5 3 4 8 4" xfId="55417"/>
    <cellStyle name="Total 2 5 3 4 8 5" xfId="55418"/>
    <cellStyle name="Total 2 5 3 4 9" xfId="55419"/>
    <cellStyle name="Total 2 5 3 4 9 2" xfId="55420"/>
    <cellStyle name="Total 2 5 3 4 9 3" xfId="55421"/>
    <cellStyle name="Total 2 5 3 4 9 4" xfId="55422"/>
    <cellStyle name="Total 2 5 3 4 9 5" xfId="55423"/>
    <cellStyle name="Total 2 5 3 5" xfId="55424"/>
    <cellStyle name="Total 2 5 3 5 10" xfId="55425"/>
    <cellStyle name="Total 2 5 3 5 2" xfId="55426"/>
    <cellStyle name="Total 2 5 3 5 2 2" xfId="55427"/>
    <cellStyle name="Total 2 5 3 5 2 2 2" xfId="55428"/>
    <cellStyle name="Total 2 5 3 5 2 2 3" xfId="55429"/>
    <cellStyle name="Total 2 5 3 5 2 2 4" xfId="55430"/>
    <cellStyle name="Total 2 5 3 5 2 2 5" xfId="55431"/>
    <cellStyle name="Total 2 5 3 5 2 2 6" xfId="55432"/>
    <cellStyle name="Total 2 5 3 5 2 2 7" xfId="55433"/>
    <cellStyle name="Total 2 5 3 5 2 3" xfId="55434"/>
    <cellStyle name="Total 2 5 3 5 2 4" xfId="55435"/>
    <cellStyle name="Total 2 5 3 5 3" xfId="55436"/>
    <cellStyle name="Total 2 5 3 5 3 2" xfId="55437"/>
    <cellStyle name="Total 2 5 3 5 3 2 2" xfId="55438"/>
    <cellStyle name="Total 2 5 3 5 3 2 3" xfId="55439"/>
    <cellStyle name="Total 2 5 3 5 3 2 4" xfId="55440"/>
    <cellStyle name="Total 2 5 3 5 3 2 5" xfId="55441"/>
    <cellStyle name="Total 2 5 3 5 3 2 6" xfId="55442"/>
    <cellStyle name="Total 2 5 3 5 3 2 7" xfId="55443"/>
    <cellStyle name="Total 2 5 3 5 3 3" xfId="55444"/>
    <cellStyle name="Total 2 5 3 5 3 4" xfId="55445"/>
    <cellStyle name="Total 2 5 3 5 4" xfId="55446"/>
    <cellStyle name="Total 2 5 3 5 4 2" xfId="55447"/>
    <cellStyle name="Total 2 5 3 5 4 2 2" xfId="55448"/>
    <cellStyle name="Total 2 5 3 5 4 2 3" xfId="55449"/>
    <cellStyle name="Total 2 5 3 5 4 2 4" xfId="55450"/>
    <cellStyle name="Total 2 5 3 5 4 2 5" xfId="55451"/>
    <cellStyle name="Total 2 5 3 5 4 2 6" xfId="55452"/>
    <cellStyle name="Total 2 5 3 5 4 2 7" xfId="55453"/>
    <cellStyle name="Total 2 5 3 5 4 3" xfId="55454"/>
    <cellStyle name="Total 2 5 3 5 4 4" xfId="55455"/>
    <cellStyle name="Total 2 5 3 5 5" xfId="55456"/>
    <cellStyle name="Total 2 5 3 5 5 2" xfId="55457"/>
    <cellStyle name="Total 2 5 3 5 5 3" xfId="55458"/>
    <cellStyle name="Total 2 5 3 5 5 4" xfId="55459"/>
    <cellStyle name="Total 2 5 3 5 5 5" xfId="55460"/>
    <cellStyle name="Total 2 5 3 5 5 6" xfId="55461"/>
    <cellStyle name="Total 2 5 3 5 5 7" xfId="55462"/>
    <cellStyle name="Total 2 5 3 5 5 8" xfId="55463"/>
    <cellStyle name="Total 2 5 3 5 6" xfId="55464"/>
    <cellStyle name="Total 2 5 3 5 6 2" xfId="55465"/>
    <cellStyle name="Total 2 5 3 5 6 3" xfId="55466"/>
    <cellStyle name="Total 2 5 3 5 6 4" xfId="55467"/>
    <cellStyle name="Total 2 5 3 5 6 5" xfId="55468"/>
    <cellStyle name="Total 2 5 3 5 6 6" xfId="55469"/>
    <cellStyle name="Total 2 5 3 5 6 7" xfId="55470"/>
    <cellStyle name="Total 2 5 3 5 7" xfId="55471"/>
    <cellStyle name="Total 2 5 3 5 8" xfId="55472"/>
    <cellStyle name="Total 2 5 3 5 9" xfId="55473"/>
    <cellStyle name="Total 2 5 3 6" xfId="55474"/>
    <cellStyle name="Total 2 5 3 6 2" xfId="55475"/>
    <cellStyle name="Total 2 5 3 6 2 2" xfId="55476"/>
    <cellStyle name="Total 2 5 3 6 2 3" xfId="55477"/>
    <cellStyle name="Total 2 5 3 6 2 4" xfId="55478"/>
    <cellStyle name="Total 2 5 3 6 2 5" xfId="55479"/>
    <cellStyle name="Total 2 5 3 6 2 6" xfId="55480"/>
    <cellStyle name="Total 2 5 3 6 2 7" xfId="55481"/>
    <cellStyle name="Total 2 5 3 6 3" xfId="55482"/>
    <cellStyle name="Total 2 5 3 6 4" xfId="55483"/>
    <cellStyle name="Total 2 5 3 6 5" xfId="55484"/>
    <cellStyle name="Total 2 5 3 7" xfId="55485"/>
    <cellStyle name="Total 2 5 3 7 2" xfId="55486"/>
    <cellStyle name="Total 2 5 3 7 2 2" xfId="55487"/>
    <cellStyle name="Total 2 5 3 7 2 3" xfId="55488"/>
    <cellStyle name="Total 2 5 3 7 2 4" xfId="55489"/>
    <cellStyle name="Total 2 5 3 7 2 5" xfId="55490"/>
    <cellStyle name="Total 2 5 3 7 2 6" xfId="55491"/>
    <cellStyle name="Total 2 5 3 7 2 7" xfId="55492"/>
    <cellStyle name="Total 2 5 3 7 3" xfId="55493"/>
    <cellStyle name="Total 2 5 3 7 4" xfId="55494"/>
    <cellStyle name="Total 2 5 3 7 5" xfId="55495"/>
    <cellStyle name="Total 2 5 3 8" xfId="55496"/>
    <cellStyle name="Total 2 5 3 8 2" xfId="55497"/>
    <cellStyle name="Total 2 5 3 8 2 2" xfId="55498"/>
    <cellStyle name="Total 2 5 3 8 2 3" xfId="55499"/>
    <cellStyle name="Total 2 5 3 8 2 4" xfId="55500"/>
    <cellStyle name="Total 2 5 3 8 2 5" xfId="55501"/>
    <cellStyle name="Total 2 5 3 8 2 6" xfId="55502"/>
    <cellStyle name="Total 2 5 3 8 2 7" xfId="55503"/>
    <cellStyle name="Total 2 5 3 8 3" xfId="55504"/>
    <cellStyle name="Total 2 5 3 8 4" xfId="55505"/>
    <cellStyle name="Total 2 5 3 8 5" xfId="55506"/>
    <cellStyle name="Total 2 5 3 9" xfId="55507"/>
    <cellStyle name="Total 2 5 3 9 2" xfId="55508"/>
    <cellStyle name="Total 2 5 3 9 2 2" xfId="55509"/>
    <cellStyle name="Total 2 5 3 9 2 3" xfId="55510"/>
    <cellStyle name="Total 2 5 3 9 2 4" xfId="55511"/>
    <cellStyle name="Total 2 5 3 9 2 5" xfId="55512"/>
    <cellStyle name="Total 2 5 3 9 2 6" xfId="55513"/>
    <cellStyle name="Total 2 5 3 9 2 7" xfId="55514"/>
    <cellStyle name="Total 2 5 3 9 3" xfId="55515"/>
    <cellStyle name="Total 2 5 3 9 4" xfId="55516"/>
    <cellStyle name="Total 2 5 3 9 5" xfId="55517"/>
    <cellStyle name="Total 2 5 4" xfId="55518"/>
    <cellStyle name="Total 2 5 4 10" xfId="55519"/>
    <cellStyle name="Total 2 5 4 10 2" xfId="55520"/>
    <cellStyle name="Total 2 5 4 10 3" xfId="55521"/>
    <cellStyle name="Total 2 5 4 10 4" xfId="55522"/>
    <cellStyle name="Total 2 5 4 10 5" xfId="55523"/>
    <cellStyle name="Total 2 5 4 11" xfId="55524"/>
    <cellStyle name="Total 2 5 4 11 2" xfId="55525"/>
    <cellStyle name="Total 2 5 4 11 3" xfId="55526"/>
    <cellStyle name="Total 2 5 4 11 4" xfId="55527"/>
    <cellStyle name="Total 2 5 4 11 5" xfId="55528"/>
    <cellStyle name="Total 2 5 4 12" xfId="55529"/>
    <cellStyle name="Total 2 5 4 12 2" xfId="55530"/>
    <cellStyle name="Total 2 5 4 12 3" xfId="55531"/>
    <cellStyle name="Total 2 5 4 12 4" xfId="55532"/>
    <cellStyle name="Total 2 5 4 12 5" xfId="55533"/>
    <cellStyle name="Total 2 5 4 13" xfId="55534"/>
    <cellStyle name="Total 2 5 4 13 2" xfId="55535"/>
    <cellStyle name="Total 2 5 4 13 3" xfId="55536"/>
    <cellStyle name="Total 2 5 4 13 4" xfId="55537"/>
    <cellStyle name="Total 2 5 4 13 5" xfId="55538"/>
    <cellStyle name="Total 2 5 4 14" xfId="55539"/>
    <cellStyle name="Total 2 5 4 14 2" xfId="55540"/>
    <cellStyle name="Total 2 5 4 14 3" xfId="55541"/>
    <cellStyle name="Total 2 5 4 14 4" xfId="55542"/>
    <cellStyle name="Total 2 5 4 14 5" xfId="55543"/>
    <cellStyle name="Total 2 5 4 15" xfId="55544"/>
    <cellStyle name="Total 2 5 4 15 2" xfId="55545"/>
    <cellStyle name="Total 2 5 4 15 3" xfId="55546"/>
    <cellStyle name="Total 2 5 4 15 4" xfId="55547"/>
    <cellStyle name="Total 2 5 4 15 5" xfId="55548"/>
    <cellStyle name="Total 2 5 4 16" xfId="55549"/>
    <cellStyle name="Total 2 5 4 16 2" xfId="55550"/>
    <cellStyle name="Total 2 5 4 16 3" xfId="55551"/>
    <cellStyle name="Total 2 5 4 16 4" xfId="55552"/>
    <cellStyle name="Total 2 5 4 16 5" xfId="55553"/>
    <cellStyle name="Total 2 5 4 17" xfId="55554"/>
    <cellStyle name="Total 2 5 4 17 2" xfId="55555"/>
    <cellStyle name="Total 2 5 4 17 3" xfId="55556"/>
    <cellStyle name="Total 2 5 4 17 4" xfId="55557"/>
    <cellStyle name="Total 2 5 4 17 5" xfId="55558"/>
    <cellStyle name="Total 2 5 4 18" xfId="55559"/>
    <cellStyle name="Total 2 5 4 18 2" xfId="55560"/>
    <cellStyle name="Total 2 5 4 18 3" xfId="55561"/>
    <cellStyle name="Total 2 5 4 18 4" xfId="55562"/>
    <cellStyle name="Total 2 5 4 18 5" xfId="55563"/>
    <cellStyle name="Total 2 5 4 19" xfId="55564"/>
    <cellStyle name="Total 2 5 4 2" xfId="55565"/>
    <cellStyle name="Total 2 5 4 2 10" xfId="55566"/>
    <cellStyle name="Total 2 5 4 2 10 2" xfId="55567"/>
    <cellStyle name="Total 2 5 4 2 10 3" xfId="55568"/>
    <cellStyle name="Total 2 5 4 2 10 4" xfId="55569"/>
    <cellStyle name="Total 2 5 4 2 10 5" xfId="55570"/>
    <cellStyle name="Total 2 5 4 2 11" xfId="55571"/>
    <cellStyle name="Total 2 5 4 2 11 2" xfId="55572"/>
    <cellStyle name="Total 2 5 4 2 11 3" xfId="55573"/>
    <cellStyle name="Total 2 5 4 2 11 4" xfId="55574"/>
    <cellStyle name="Total 2 5 4 2 11 5" xfId="55575"/>
    <cellStyle name="Total 2 5 4 2 12" xfId="55576"/>
    <cellStyle name="Total 2 5 4 2 12 2" xfId="55577"/>
    <cellStyle name="Total 2 5 4 2 12 3" xfId="55578"/>
    <cellStyle name="Total 2 5 4 2 12 4" xfId="55579"/>
    <cellStyle name="Total 2 5 4 2 12 5" xfId="55580"/>
    <cellStyle name="Total 2 5 4 2 13" xfId="55581"/>
    <cellStyle name="Total 2 5 4 2 13 2" xfId="55582"/>
    <cellStyle name="Total 2 5 4 2 13 3" xfId="55583"/>
    <cellStyle name="Total 2 5 4 2 13 4" xfId="55584"/>
    <cellStyle name="Total 2 5 4 2 13 5" xfId="55585"/>
    <cellStyle name="Total 2 5 4 2 14" xfId="55586"/>
    <cellStyle name="Total 2 5 4 2 14 2" xfId="55587"/>
    <cellStyle name="Total 2 5 4 2 14 3" xfId="55588"/>
    <cellStyle name="Total 2 5 4 2 14 4" xfId="55589"/>
    <cellStyle name="Total 2 5 4 2 14 5" xfId="55590"/>
    <cellStyle name="Total 2 5 4 2 15" xfId="55591"/>
    <cellStyle name="Total 2 5 4 2 15 2" xfId="55592"/>
    <cellStyle name="Total 2 5 4 2 15 3" xfId="55593"/>
    <cellStyle name="Total 2 5 4 2 15 4" xfId="55594"/>
    <cellStyle name="Total 2 5 4 2 15 5" xfId="55595"/>
    <cellStyle name="Total 2 5 4 2 16" xfId="55596"/>
    <cellStyle name="Total 2 5 4 2 16 2" xfId="55597"/>
    <cellStyle name="Total 2 5 4 2 16 3" xfId="55598"/>
    <cellStyle name="Total 2 5 4 2 16 4" xfId="55599"/>
    <cellStyle name="Total 2 5 4 2 16 5" xfId="55600"/>
    <cellStyle name="Total 2 5 4 2 17" xfId="55601"/>
    <cellStyle name="Total 2 5 4 2 17 2" xfId="55602"/>
    <cellStyle name="Total 2 5 4 2 17 3" xfId="55603"/>
    <cellStyle name="Total 2 5 4 2 17 4" xfId="55604"/>
    <cellStyle name="Total 2 5 4 2 17 5" xfId="55605"/>
    <cellStyle name="Total 2 5 4 2 18" xfId="55606"/>
    <cellStyle name="Total 2 5 4 2 18 2" xfId="55607"/>
    <cellStyle name="Total 2 5 4 2 18 3" xfId="55608"/>
    <cellStyle name="Total 2 5 4 2 18 4" xfId="55609"/>
    <cellStyle name="Total 2 5 4 2 18 5" xfId="55610"/>
    <cellStyle name="Total 2 5 4 2 19" xfId="55611"/>
    <cellStyle name="Total 2 5 4 2 2" xfId="55612"/>
    <cellStyle name="Total 2 5 4 2 2 2" xfId="55613"/>
    <cellStyle name="Total 2 5 4 2 2 2 2" xfId="55614"/>
    <cellStyle name="Total 2 5 4 2 2 2 3" xfId="55615"/>
    <cellStyle name="Total 2 5 4 2 2 2 4" xfId="55616"/>
    <cellStyle name="Total 2 5 4 2 2 2 5" xfId="55617"/>
    <cellStyle name="Total 2 5 4 2 2 2 6" xfId="55618"/>
    <cellStyle name="Total 2 5 4 2 2 2 7" xfId="55619"/>
    <cellStyle name="Total 2 5 4 2 2 3" xfId="55620"/>
    <cellStyle name="Total 2 5 4 2 2 4" xfId="55621"/>
    <cellStyle name="Total 2 5 4 2 2 5" xfId="55622"/>
    <cellStyle name="Total 2 5 4 2 3" xfId="55623"/>
    <cellStyle name="Total 2 5 4 2 3 2" xfId="55624"/>
    <cellStyle name="Total 2 5 4 2 3 2 2" xfId="55625"/>
    <cellStyle name="Total 2 5 4 2 3 2 3" xfId="55626"/>
    <cellStyle name="Total 2 5 4 2 3 2 4" xfId="55627"/>
    <cellStyle name="Total 2 5 4 2 3 2 5" xfId="55628"/>
    <cellStyle name="Total 2 5 4 2 3 2 6" xfId="55629"/>
    <cellStyle name="Total 2 5 4 2 3 2 7" xfId="55630"/>
    <cellStyle name="Total 2 5 4 2 3 3" xfId="55631"/>
    <cellStyle name="Total 2 5 4 2 3 4" xfId="55632"/>
    <cellStyle name="Total 2 5 4 2 3 5" xfId="55633"/>
    <cellStyle name="Total 2 5 4 2 4" xfId="55634"/>
    <cellStyle name="Total 2 5 4 2 4 2" xfId="55635"/>
    <cellStyle name="Total 2 5 4 2 4 2 2" xfId="55636"/>
    <cellStyle name="Total 2 5 4 2 4 2 3" xfId="55637"/>
    <cellStyle name="Total 2 5 4 2 4 2 4" xfId="55638"/>
    <cellStyle name="Total 2 5 4 2 4 2 5" xfId="55639"/>
    <cellStyle name="Total 2 5 4 2 4 2 6" xfId="55640"/>
    <cellStyle name="Total 2 5 4 2 4 2 7" xfId="55641"/>
    <cellStyle name="Total 2 5 4 2 4 3" xfId="55642"/>
    <cellStyle name="Total 2 5 4 2 4 4" xfId="55643"/>
    <cellStyle name="Total 2 5 4 2 4 5" xfId="55644"/>
    <cellStyle name="Total 2 5 4 2 5" xfId="55645"/>
    <cellStyle name="Total 2 5 4 2 5 2" xfId="55646"/>
    <cellStyle name="Total 2 5 4 2 5 3" xfId="55647"/>
    <cellStyle name="Total 2 5 4 2 5 4" xfId="55648"/>
    <cellStyle name="Total 2 5 4 2 5 5" xfId="55649"/>
    <cellStyle name="Total 2 5 4 2 5 6" xfId="55650"/>
    <cellStyle name="Total 2 5 4 2 5 7" xfId="55651"/>
    <cellStyle name="Total 2 5 4 2 5 8" xfId="55652"/>
    <cellStyle name="Total 2 5 4 2 6" xfId="55653"/>
    <cellStyle name="Total 2 5 4 2 6 2" xfId="55654"/>
    <cellStyle name="Total 2 5 4 2 6 3" xfId="55655"/>
    <cellStyle name="Total 2 5 4 2 6 4" xfId="55656"/>
    <cellStyle name="Total 2 5 4 2 6 5" xfId="55657"/>
    <cellStyle name="Total 2 5 4 2 6 6" xfId="55658"/>
    <cellStyle name="Total 2 5 4 2 6 7" xfId="55659"/>
    <cellStyle name="Total 2 5 4 2 7" xfId="55660"/>
    <cellStyle name="Total 2 5 4 2 7 2" xfId="55661"/>
    <cellStyle name="Total 2 5 4 2 7 3" xfId="55662"/>
    <cellStyle name="Total 2 5 4 2 7 4" xfId="55663"/>
    <cellStyle name="Total 2 5 4 2 7 5" xfId="55664"/>
    <cellStyle name="Total 2 5 4 2 8" xfId="55665"/>
    <cellStyle name="Total 2 5 4 2 8 2" xfId="55666"/>
    <cellStyle name="Total 2 5 4 2 8 3" xfId="55667"/>
    <cellStyle name="Total 2 5 4 2 8 4" xfId="55668"/>
    <cellStyle name="Total 2 5 4 2 8 5" xfId="55669"/>
    <cellStyle name="Total 2 5 4 2 9" xfId="55670"/>
    <cellStyle name="Total 2 5 4 2 9 2" xfId="55671"/>
    <cellStyle name="Total 2 5 4 2 9 3" xfId="55672"/>
    <cellStyle name="Total 2 5 4 2 9 4" xfId="55673"/>
    <cellStyle name="Total 2 5 4 2 9 5" xfId="55674"/>
    <cellStyle name="Total 2 5 4 3" xfId="55675"/>
    <cellStyle name="Total 2 5 4 3 10" xfId="55676"/>
    <cellStyle name="Total 2 5 4 3 2" xfId="55677"/>
    <cellStyle name="Total 2 5 4 3 2 2" xfId="55678"/>
    <cellStyle name="Total 2 5 4 3 2 2 2" xfId="55679"/>
    <cellStyle name="Total 2 5 4 3 2 2 3" xfId="55680"/>
    <cellStyle name="Total 2 5 4 3 2 2 4" xfId="55681"/>
    <cellStyle name="Total 2 5 4 3 2 2 5" xfId="55682"/>
    <cellStyle name="Total 2 5 4 3 2 2 6" xfId="55683"/>
    <cellStyle name="Total 2 5 4 3 2 2 7" xfId="55684"/>
    <cellStyle name="Total 2 5 4 3 2 3" xfId="55685"/>
    <cellStyle name="Total 2 5 4 3 2 4" xfId="55686"/>
    <cellStyle name="Total 2 5 4 3 3" xfId="55687"/>
    <cellStyle name="Total 2 5 4 3 3 2" xfId="55688"/>
    <cellStyle name="Total 2 5 4 3 3 2 2" xfId="55689"/>
    <cellStyle name="Total 2 5 4 3 3 2 3" xfId="55690"/>
    <cellStyle name="Total 2 5 4 3 3 2 4" xfId="55691"/>
    <cellStyle name="Total 2 5 4 3 3 2 5" xfId="55692"/>
    <cellStyle name="Total 2 5 4 3 3 2 6" xfId="55693"/>
    <cellStyle name="Total 2 5 4 3 3 2 7" xfId="55694"/>
    <cellStyle name="Total 2 5 4 3 3 3" xfId="55695"/>
    <cellStyle name="Total 2 5 4 3 3 4" xfId="55696"/>
    <cellStyle name="Total 2 5 4 3 4" xfId="55697"/>
    <cellStyle name="Total 2 5 4 3 4 2" xfId="55698"/>
    <cellStyle name="Total 2 5 4 3 4 2 2" xfId="55699"/>
    <cellStyle name="Total 2 5 4 3 4 2 3" xfId="55700"/>
    <cellStyle name="Total 2 5 4 3 4 2 4" xfId="55701"/>
    <cellStyle name="Total 2 5 4 3 4 2 5" xfId="55702"/>
    <cellStyle name="Total 2 5 4 3 4 2 6" xfId="55703"/>
    <cellStyle name="Total 2 5 4 3 4 2 7" xfId="55704"/>
    <cellStyle name="Total 2 5 4 3 4 3" xfId="55705"/>
    <cellStyle name="Total 2 5 4 3 4 4" xfId="55706"/>
    <cellStyle name="Total 2 5 4 3 5" xfId="55707"/>
    <cellStyle name="Total 2 5 4 3 5 2" xfId="55708"/>
    <cellStyle name="Total 2 5 4 3 5 3" xfId="55709"/>
    <cellStyle name="Total 2 5 4 3 5 4" xfId="55710"/>
    <cellStyle name="Total 2 5 4 3 5 5" xfId="55711"/>
    <cellStyle name="Total 2 5 4 3 5 6" xfId="55712"/>
    <cellStyle name="Total 2 5 4 3 5 7" xfId="55713"/>
    <cellStyle name="Total 2 5 4 3 5 8" xfId="55714"/>
    <cellStyle name="Total 2 5 4 3 6" xfId="55715"/>
    <cellStyle name="Total 2 5 4 3 6 2" xfId="55716"/>
    <cellStyle name="Total 2 5 4 3 6 3" xfId="55717"/>
    <cellStyle name="Total 2 5 4 3 6 4" xfId="55718"/>
    <cellStyle name="Total 2 5 4 3 6 5" xfId="55719"/>
    <cellStyle name="Total 2 5 4 3 6 6" xfId="55720"/>
    <cellStyle name="Total 2 5 4 3 6 7" xfId="55721"/>
    <cellStyle name="Total 2 5 4 3 7" xfId="55722"/>
    <cellStyle name="Total 2 5 4 3 8" xfId="55723"/>
    <cellStyle name="Total 2 5 4 3 9" xfId="55724"/>
    <cellStyle name="Total 2 5 4 4" xfId="55725"/>
    <cellStyle name="Total 2 5 4 4 2" xfId="55726"/>
    <cellStyle name="Total 2 5 4 4 2 2" xfId="55727"/>
    <cellStyle name="Total 2 5 4 4 2 3" xfId="55728"/>
    <cellStyle name="Total 2 5 4 4 2 4" xfId="55729"/>
    <cellStyle name="Total 2 5 4 4 2 5" xfId="55730"/>
    <cellStyle name="Total 2 5 4 4 2 6" xfId="55731"/>
    <cellStyle name="Total 2 5 4 4 2 7" xfId="55732"/>
    <cellStyle name="Total 2 5 4 4 3" xfId="55733"/>
    <cellStyle name="Total 2 5 4 4 4" xfId="55734"/>
    <cellStyle name="Total 2 5 4 4 5" xfId="55735"/>
    <cellStyle name="Total 2 5 4 5" xfId="55736"/>
    <cellStyle name="Total 2 5 4 5 2" xfId="55737"/>
    <cellStyle name="Total 2 5 4 5 2 2" xfId="55738"/>
    <cellStyle name="Total 2 5 4 5 2 3" xfId="55739"/>
    <cellStyle name="Total 2 5 4 5 2 4" xfId="55740"/>
    <cellStyle name="Total 2 5 4 5 2 5" xfId="55741"/>
    <cellStyle name="Total 2 5 4 5 2 6" xfId="55742"/>
    <cellStyle name="Total 2 5 4 5 2 7" xfId="55743"/>
    <cellStyle name="Total 2 5 4 5 3" xfId="55744"/>
    <cellStyle name="Total 2 5 4 5 4" xfId="55745"/>
    <cellStyle name="Total 2 5 4 5 5" xfId="55746"/>
    <cellStyle name="Total 2 5 4 6" xfId="55747"/>
    <cellStyle name="Total 2 5 4 6 2" xfId="55748"/>
    <cellStyle name="Total 2 5 4 6 2 2" xfId="55749"/>
    <cellStyle name="Total 2 5 4 6 2 3" xfId="55750"/>
    <cellStyle name="Total 2 5 4 6 2 4" xfId="55751"/>
    <cellStyle name="Total 2 5 4 6 2 5" xfId="55752"/>
    <cellStyle name="Total 2 5 4 6 2 6" xfId="55753"/>
    <cellStyle name="Total 2 5 4 6 2 7" xfId="55754"/>
    <cellStyle name="Total 2 5 4 6 3" xfId="55755"/>
    <cellStyle name="Total 2 5 4 6 4" xfId="55756"/>
    <cellStyle name="Total 2 5 4 6 5" xfId="55757"/>
    <cellStyle name="Total 2 5 4 7" xfId="55758"/>
    <cellStyle name="Total 2 5 4 7 2" xfId="55759"/>
    <cellStyle name="Total 2 5 4 7 2 2" xfId="55760"/>
    <cellStyle name="Total 2 5 4 7 2 3" xfId="55761"/>
    <cellStyle name="Total 2 5 4 7 2 4" xfId="55762"/>
    <cellStyle name="Total 2 5 4 7 2 5" xfId="55763"/>
    <cellStyle name="Total 2 5 4 7 2 6" xfId="55764"/>
    <cellStyle name="Total 2 5 4 7 2 7" xfId="55765"/>
    <cellStyle name="Total 2 5 4 7 3" xfId="55766"/>
    <cellStyle name="Total 2 5 4 7 4" xfId="55767"/>
    <cellStyle name="Total 2 5 4 7 5" xfId="55768"/>
    <cellStyle name="Total 2 5 4 8" xfId="55769"/>
    <cellStyle name="Total 2 5 4 8 2" xfId="55770"/>
    <cellStyle name="Total 2 5 4 8 3" xfId="55771"/>
    <cellStyle name="Total 2 5 4 8 4" xfId="55772"/>
    <cellStyle name="Total 2 5 4 8 5" xfId="55773"/>
    <cellStyle name="Total 2 5 4 8 6" xfId="55774"/>
    <cellStyle name="Total 2 5 4 8 7" xfId="55775"/>
    <cellStyle name="Total 2 5 4 8 8" xfId="55776"/>
    <cellStyle name="Total 2 5 4 9" xfId="55777"/>
    <cellStyle name="Total 2 5 4 9 2" xfId="55778"/>
    <cellStyle name="Total 2 5 4 9 3" xfId="55779"/>
    <cellStyle name="Total 2 5 4 9 4" xfId="55780"/>
    <cellStyle name="Total 2 5 4 9 5" xfId="55781"/>
    <cellStyle name="Total 2 5 4 9 6" xfId="55782"/>
    <cellStyle name="Total 2 5 4 9 7" xfId="55783"/>
    <cellStyle name="Total 2 5 5" xfId="55784"/>
    <cellStyle name="Total 2 5 5 10" xfId="55785"/>
    <cellStyle name="Total 2 5 5 10 2" xfId="55786"/>
    <cellStyle name="Total 2 5 5 10 3" xfId="55787"/>
    <cellStyle name="Total 2 5 5 10 4" xfId="55788"/>
    <cellStyle name="Total 2 5 5 10 5" xfId="55789"/>
    <cellStyle name="Total 2 5 5 11" xfId="55790"/>
    <cellStyle name="Total 2 5 5 11 2" xfId="55791"/>
    <cellStyle name="Total 2 5 5 11 3" xfId="55792"/>
    <cellStyle name="Total 2 5 5 11 4" xfId="55793"/>
    <cellStyle name="Total 2 5 5 11 5" xfId="55794"/>
    <cellStyle name="Total 2 5 5 12" xfId="55795"/>
    <cellStyle name="Total 2 5 5 12 2" xfId="55796"/>
    <cellStyle name="Total 2 5 5 12 3" xfId="55797"/>
    <cellStyle name="Total 2 5 5 12 4" xfId="55798"/>
    <cellStyle name="Total 2 5 5 12 5" xfId="55799"/>
    <cellStyle name="Total 2 5 5 13" xfId="55800"/>
    <cellStyle name="Total 2 5 5 13 2" xfId="55801"/>
    <cellStyle name="Total 2 5 5 13 3" xfId="55802"/>
    <cellStyle name="Total 2 5 5 13 4" xfId="55803"/>
    <cellStyle name="Total 2 5 5 13 5" xfId="55804"/>
    <cellStyle name="Total 2 5 5 14" xfId="55805"/>
    <cellStyle name="Total 2 5 5 14 2" xfId="55806"/>
    <cellStyle name="Total 2 5 5 14 3" xfId="55807"/>
    <cellStyle name="Total 2 5 5 14 4" xfId="55808"/>
    <cellStyle name="Total 2 5 5 14 5" xfId="55809"/>
    <cellStyle name="Total 2 5 5 15" xfId="55810"/>
    <cellStyle name="Total 2 5 5 15 2" xfId="55811"/>
    <cellStyle name="Total 2 5 5 15 3" xfId="55812"/>
    <cellStyle name="Total 2 5 5 15 4" xfId="55813"/>
    <cellStyle name="Total 2 5 5 15 5" xfId="55814"/>
    <cellStyle name="Total 2 5 5 16" xfId="55815"/>
    <cellStyle name="Total 2 5 5 16 2" xfId="55816"/>
    <cellStyle name="Total 2 5 5 16 3" xfId="55817"/>
    <cellStyle name="Total 2 5 5 16 4" xfId="55818"/>
    <cellStyle name="Total 2 5 5 16 5" xfId="55819"/>
    <cellStyle name="Total 2 5 5 17" xfId="55820"/>
    <cellStyle name="Total 2 5 5 17 2" xfId="55821"/>
    <cellStyle name="Total 2 5 5 17 3" xfId="55822"/>
    <cellStyle name="Total 2 5 5 17 4" xfId="55823"/>
    <cellStyle name="Total 2 5 5 17 5" xfId="55824"/>
    <cellStyle name="Total 2 5 5 18" xfId="55825"/>
    <cellStyle name="Total 2 5 5 18 2" xfId="55826"/>
    <cellStyle name="Total 2 5 5 18 3" xfId="55827"/>
    <cellStyle name="Total 2 5 5 18 4" xfId="55828"/>
    <cellStyle name="Total 2 5 5 18 5" xfId="55829"/>
    <cellStyle name="Total 2 5 5 19" xfId="55830"/>
    <cellStyle name="Total 2 5 5 2" xfId="55831"/>
    <cellStyle name="Total 2 5 5 2 10" xfId="55832"/>
    <cellStyle name="Total 2 5 5 2 10 2" xfId="55833"/>
    <cellStyle name="Total 2 5 5 2 10 3" xfId="55834"/>
    <cellStyle name="Total 2 5 5 2 10 4" xfId="55835"/>
    <cellStyle name="Total 2 5 5 2 10 5" xfId="55836"/>
    <cellStyle name="Total 2 5 5 2 11" xfId="55837"/>
    <cellStyle name="Total 2 5 5 2 11 2" xfId="55838"/>
    <cellStyle name="Total 2 5 5 2 11 3" xfId="55839"/>
    <cellStyle name="Total 2 5 5 2 11 4" xfId="55840"/>
    <cellStyle name="Total 2 5 5 2 11 5" xfId="55841"/>
    <cellStyle name="Total 2 5 5 2 12" xfId="55842"/>
    <cellStyle name="Total 2 5 5 2 12 2" xfId="55843"/>
    <cellStyle name="Total 2 5 5 2 12 3" xfId="55844"/>
    <cellStyle name="Total 2 5 5 2 12 4" xfId="55845"/>
    <cellStyle name="Total 2 5 5 2 12 5" xfId="55846"/>
    <cellStyle name="Total 2 5 5 2 13" xfId="55847"/>
    <cellStyle name="Total 2 5 5 2 13 2" xfId="55848"/>
    <cellStyle name="Total 2 5 5 2 13 3" xfId="55849"/>
    <cellStyle name="Total 2 5 5 2 13 4" xfId="55850"/>
    <cellStyle name="Total 2 5 5 2 13 5" xfId="55851"/>
    <cellStyle name="Total 2 5 5 2 14" xfId="55852"/>
    <cellStyle name="Total 2 5 5 2 14 2" xfId="55853"/>
    <cellStyle name="Total 2 5 5 2 14 3" xfId="55854"/>
    <cellStyle name="Total 2 5 5 2 14 4" xfId="55855"/>
    <cellStyle name="Total 2 5 5 2 14 5" xfId="55856"/>
    <cellStyle name="Total 2 5 5 2 15" xfId="55857"/>
    <cellStyle name="Total 2 5 5 2 15 2" xfId="55858"/>
    <cellStyle name="Total 2 5 5 2 15 3" xfId="55859"/>
    <cellStyle name="Total 2 5 5 2 15 4" xfId="55860"/>
    <cellStyle name="Total 2 5 5 2 15 5" xfId="55861"/>
    <cellStyle name="Total 2 5 5 2 16" xfId="55862"/>
    <cellStyle name="Total 2 5 5 2 16 2" xfId="55863"/>
    <cellStyle name="Total 2 5 5 2 16 3" xfId="55864"/>
    <cellStyle name="Total 2 5 5 2 16 4" xfId="55865"/>
    <cellStyle name="Total 2 5 5 2 16 5" xfId="55866"/>
    <cellStyle name="Total 2 5 5 2 17" xfId="55867"/>
    <cellStyle name="Total 2 5 5 2 17 2" xfId="55868"/>
    <cellStyle name="Total 2 5 5 2 17 3" xfId="55869"/>
    <cellStyle name="Total 2 5 5 2 17 4" xfId="55870"/>
    <cellStyle name="Total 2 5 5 2 17 5" xfId="55871"/>
    <cellStyle name="Total 2 5 5 2 18" xfId="55872"/>
    <cellStyle name="Total 2 5 5 2 18 2" xfId="55873"/>
    <cellStyle name="Total 2 5 5 2 18 3" xfId="55874"/>
    <cellStyle name="Total 2 5 5 2 18 4" xfId="55875"/>
    <cellStyle name="Total 2 5 5 2 18 5" xfId="55876"/>
    <cellStyle name="Total 2 5 5 2 19" xfId="55877"/>
    <cellStyle name="Total 2 5 5 2 2" xfId="55878"/>
    <cellStyle name="Total 2 5 5 2 2 2" xfId="55879"/>
    <cellStyle name="Total 2 5 5 2 2 2 2" xfId="55880"/>
    <cellStyle name="Total 2 5 5 2 2 2 3" xfId="55881"/>
    <cellStyle name="Total 2 5 5 2 2 2 4" xfId="55882"/>
    <cellStyle name="Total 2 5 5 2 2 2 5" xfId="55883"/>
    <cellStyle name="Total 2 5 5 2 2 2 6" xfId="55884"/>
    <cellStyle name="Total 2 5 5 2 2 2 7" xfId="55885"/>
    <cellStyle name="Total 2 5 5 2 2 3" xfId="55886"/>
    <cellStyle name="Total 2 5 5 2 2 4" xfId="55887"/>
    <cellStyle name="Total 2 5 5 2 2 5" xfId="55888"/>
    <cellStyle name="Total 2 5 5 2 3" xfId="55889"/>
    <cellStyle name="Total 2 5 5 2 3 2" xfId="55890"/>
    <cellStyle name="Total 2 5 5 2 3 2 2" xfId="55891"/>
    <cellStyle name="Total 2 5 5 2 3 2 3" xfId="55892"/>
    <cellStyle name="Total 2 5 5 2 3 2 4" xfId="55893"/>
    <cellStyle name="Total 2 5 5 2 3 2 5" xfId="55894"/>
    <cellStyle name="Total 2 5 5 2 3 2 6" xfId="55895"/>
    <cellStyle name="Total 2 5 5 2 3 2 7" xfId="55896"/>
    <cellStyle name="Total 2 5 5 2 3 3" xfId="55897"/>
    <cellStyle name="Total 2 5 5 2 3 4" xfId="55898"/>
    <cellStyle name="Total 2 5 5 2 3 5" xfId="55899"/>
    <cellStyle name="Total 2 5 5 2 4" xfId="55900"/>
    <cellStyle name="Total 2 5 5 2 4 2" xfId="55901"/>
    <cellStyle name="Total 2 5 5 2 4 2 2" xfId="55902"/>
    <cellStyle name="Total 2 5 5 2 4 2 3" xfId="55903"/>
    <cellStyle name="Total 2 5 5 2 4 2 4" xfId="55904"/>
    <cellStyle name="Total 2 5 5 2 4 2 5" xfId="55905"/>
    <cellStyle name="Total 2 5 5 2 4 2 6" xfId="55906"/>
    <cellStyle name="Total 2 5 5 2 4 2 7" xfId="55907"/>
    <cellStyle name="Total 2 5 5 2 4 3" xfId="55908"/>
    <cellStyle name="Total 2 5 5 2 4 4" xfId="55909"/>
    <cellStyle name="Total 2 5 5 2 4 5" xfId="55910"/>
    <cellStyle name="Total 2 5 5 2 5" xfId="55911"/>
    <cellStyle name="Total 2 5 5 2 5 2" xfId="55912"/>
    <cellStyle name="Total 2 5 5 2 5 3" xfId="55913"/>
    <cellStyle name="Total 2 5 5 2 5 4" xfId="55914"/>
    <cellStyle name="Total 2 5 5 2 5 5" xfId="55915"/>
    <cellStyle name="Total 2 5 5 2 5 6" xfId="55916"/>
    <cellStyle name="Total 2 5 5 2 5 7" xfId="55917"/>
    <cellStyle name="Total 2 5 5 2 5 8" xfId="55918"/>
    <cellStyle name="Total 2 5 5 2 6" xfId="55919"/>
    <cellStyle name="Total 2 5 5 2 6 2" xfId="55920"/>
    <cellStyle name="Total 2 5 5 2 6 3" xfId="55921"/>
    <cellStyle name="Total 2 5 5 2 6 4" xfId="55922"/>
    <cellStyle name="Total 2 5 5 2 6 5" xfId="55923"/>
    <cellStyle name="Total 2 5 5 2 6 6" xfId="55924"/>
    <cellStyle name="Total 2 5 5 2 6 7" xfId="55925"/>
    <cellStyle name="Total 2 5 5 2 7" xfId="55926"/>
    <cellStyle name="Total 2 5 5 2 7 2" xfId="55927"/>
    <cellStyle name="Total 2 5 5 2 7 3" xfId="55928"/>
    <cellStyle name="Total 2 5 5 2 7 4" xfId="55929"/>
    <cellStyle name="Total 2 5 5 2 7 5" xfId="55930"/>
    <cellStyle name="Total 2 5 5 2 8" xfId="55931"/>
    <cellStyle name="Total 2 5 5 2 8 2" xfId="55932"/>
    <cellStyle name="Total 2 5 5 2 8 3" xfId="55933"/>
    <cellStyle name="Total 2 5 5 2 8 4" xfId="55934"/>
    <cellStyle name="Total 2 5 5 2 8 5" xfId="55935"/>
    <cellStyle name="Total 2 5 5 2 9" xfId="55936"/>
    <cellStyle name="Total 2 5 5 2 9 2" xfId="55937"/>
    <cellStyle name="Total 2 5 5 2 9 3" xfId="55938"/>
    <cellStyle name="Total 2 5 5 2 9 4" xfId="55939"/>
    <cellStyle name="Total 2 5 5 2 9 5" xfId="55940"/>
    <cellStyle name="Total 2 5 5 3" xfId="55941"/>
    <cellStyle name="Total 2 5 5 3 10" xfId="55942"/>
    <cellStyle name="Total 2 5 5 3 2" xfId="55943"/>
    <cellStyle name="Total 2 5 5 3 2 2" xfId="55944"/>
    <cellStyle name="Total 2 5 5 3 2 2 2" xfId="55945"/>
    <cellStyle name="Total 2 5 5 3 2 2 3" xfId="55946"/>
    <cellStyle name="Total 2 5 5 3 2 2 4" xfId="55947"/>
    <cellStyle name="Total 2 5 5 3 2 2 5" xfId="55948"/>
    <cellStyle name="Total 2 5 5 3 2 2 6" xfId="55949"/>
    <cellStyle name="Total 2 5 5 3 2 2 7" xfId="55950"/>
    <cellStyle name="Total 2 5 5 3 2 3" xfId="55951"/>
    <cellStyle name="Total 2 5 5 3 2 4" xfId="55952"/>
    <cellStyle name="Total 2 5 5 3 3" xfId="55953"/>
    <cellStyle name="Total 2 5 5 3 3 2" xfId="55954"/>
    <cellStyle name="Total 2 5 5 3 3 2 2" xfId="55955"/>
    <cellStyle name="Total 2 5 5 3 3 2 3" xfId="55956"/>
    <cellStyle name="Total 2 5 5 3 3 2 4" xfId="55957"/>
    <cellStyle name="Total 2 5 5 3 3 2 5" xfId="55958"/>
    <cellStyle name="Total 2 5 5 3 3 2 6" xfId="55959"/>
    <cellStyle name="Total 2 5 5 3 3 2 7" xfId="55960"/>
    <cellStyle name="Total 2 5 5 3 3 3" xfId="55961"/>
    <cellStyle name="Total 2 5 5 3 3 4" xfId="55962"/>
    <cellStyle name="Total 2 5 5 3 4" xfId="55963"/>
    <cellStyle name="Total 2 5 5 3 4 2" xfId="55964"/>
    <cellStyle name="Total 2 5 5 3 4 2 2" xfId="55965"/>
    <cellStyle name="Total 2 5 5 3 4 2 3" xfId="55966"/>
    <cellStyle name="Total 2 5 5 3 4 2 4" xfId="55967"/>
    <cellStyle name="Total 2 5 5 3 4 2 5" xfId="55968"/>
    <cellStyle name="Total 2 5 5 3 4 2 6" xfId="55969"/>
    <cellStyle name="Total 2 5 5 3 4 2 7" xfId="55970"/>
    <cellStyle name="Total 2 5 5 3 4 3" xfId="55971"/>
    <cellStyle name="Total 2 5 5 3 4 4" xfId="55972"/>
    <cellStyle name="Total 2 5 5 3 5" xfId="55973"/>
    <cellStyle name="Total 2 5 5 3 5 2" xfId="55974"/>
    <cellStyle name="Total 2 5 5 3 5 3" xfId="55975"/>
    <cellStyle name="Total 2 5 5 3 5 4" xfId="55976"/>
    <cellStyle name="Total 2 5 5 3 5 5" xfId="55977"/>
    <cellStyle name="Total 2 5 5 3 5 6" xfId="55978"/>
    <cellStyle name="Total 2 5 5 3 5 7" xfId="55979"/>
    <cellStyle name="Total 2 5 5 3 5 8" xfId="55980"/>
    <cellStyle name="Total 2 5 5 3 6" xfId="55981"/>
    <cellStyle name="Total 2 5 5 3 6 2" xfId="55982"/>
    <cellStyle name="Total 2 5 5 3 6 3" xfId="55983"/>
    <cellStyle name="Total 2 5 5 3 6 4" xfId="55984"/>
    <cellStyle name="Total 2 5 5 3 6 5" xfId="55985"/>
    <cellStyle name="Total 2 5 5 3 6 6" xfId="55986"/>
    <cellStyle name="Total 2 5 5 3 6 7" xfId="55987"/>
    <cellStyle name="Total 2 5 5 3 7" xfId="55988"/>
    <cellStyle name="Total 2 5 5 3 8" xfId="55989"/>
    <cellStyle name="Total 2 5 5 3 9" xfId="55990"/>
    <cellStyle name="Total 2 5 5 4" xfId="55991"/>
    <cellStyle name="Total 2 5 5 4 2" xfId="55992"/>
    <cellStyle name="Total 2 5 5 4 2 2" xfId="55993"/>
    <cellStyle name="Total 2 5 5 4 2 3" xfId="55994"/>
    <cellStyle name="Total 2 5 5 4 2 4" xfId="55995"/>
    <cellStyle name="Total 2 5 5 4 2 5" xfId="55996"/>
    <cellStyle name="Total 2 5 5 4 2 6" xfId="55997"/>
    <cellStyle name="Total 2 5 5 4 2 7" xfId="55998"/>
    <cellStyle name="Total 2 5 5 4 3" xfId="55999"/>
    <cellStyle name="Total 2 5 5 4 4" xfId="56000"/>
    <cellStyle name="Total 2 5 5 4 5" xfId="56001"/>
    <cellStyle name="Total 2 5 5 5" xfId="56002"/>
    <cellStyle name="Total 2 5 5 5 2" xfId="56003"/>
    <cellStyle name="Total 2 5 5 5 2 2" xfId="56004"/>
    <cellStyle name="Total 2 5 5 5 2 3" xfId="56005"/>
    <cellStyle name="Total 2 5 5 5 2 4" xfId="56006"/>
    <cellStyle name="Total 2 5 5 5 2 5" xfId="56007"/>
    <cellStyle name="Total 2 5 5 5 2 6" xfId="56008"/>
    <cellStyle name="Total 2 5 5 5 2 7" xfId="56009"/>
    <cellStyle name="Total 2 5 5 5 3" xfId="56010"/>
    <cellStyle name="Total 2 5 5 5 4" xfId="56011"/>
    <cellStyle name="Total 2 5 5 5 5" xfId="56012"/>
    <cellStyle name="Total 2 5 5 6" xfId="56013"/>
    <cellStyle name="Total 2 5 5 6 2" xfId="56014"/>
    <cellStyle name="Total 2 5 5 6 2 2" xfId="56015"/>
    <cellStyle name="Total 2 5 5 6 2 3" xfId="56016"/>
    <cellStyle name="Total 2 5 5 6 2 4" xfId="56017"/>
    <cellStyle name="Total 2 5 5 6 2 5" xfId="56018"/>
    <cellStyle name="Total 2 5 5 6 2 6" xfId="56019"/>
    <cellStyle name="Total 2 5 5 6 2 7" xfId="56020"/>
    <cellStyle name="Total 2 5 5 6 3" xfId="56021"/>
    <cellStyle name="Total 2 5 5 6 4" xfId="56022"/>
    <cellStyle name="Total 2 5 5 6 5" xfId="56023"/>
    <cellStyle name="Total 2 5 5 7" xfId="56024"/>
    <cellStyle name="Total 2 5 5 7 2" xfId="56025"/>
    <cellStyle name="Total 2 5 5 7 2 2" xfId="56026"/>
    <cellStyle name="Total 2 5 5 7 2 3" xfId="56027"/>
    <cellStyle name="Total 2 5 5 7 2 4" xfId="56028"/>
    <cellStyle name="Total 2 5 5 7 2 5" xfId="56029"/>
    <cellStyle name="Total 2 5 5 7 2 6" xfId="56030"/>
    <cellStyle name="Total 2 5 5 7 2 7" xfId="56031"/>
    <cellStyle name="Total 2 5 5 7 3" xfId="56032"/>
    <cellStyle name="Total 2 5 5 7 4" xfId="56033"/>
    <cellStyle name="Total 2 5 5 7 5" xfId="56034"/>
    <cellStyle name="Total 2 5 5 8" xfId="56035"/>
    <cellStyle name="Total 2 5 5 8 2" xfId="56036"/>
    <cellStyle name="Total 2 5 5 8 3" xfId="56037"/>
    <cellStyle name="Total 2 5 5 8 4" xfId="56038"/>
    <cellStyle name="Total 2 5 5 8 5" xfId="56039"/>
    <cellStyle name="Total 2 5 5 8 6" xfId="56040"/>
    <cellStyle name="Total 2 5 5 8 7" xfId="56041"/>
    <cellStyle name="Total 2 5 5 8 8" xfId="56042"/>
    <cellStyle name="Total 2 5 5 9" xfId="56043"/>
    <cellStyle name="Total 2 5 5 9 2" xfId="56044"/>
    <cellStyle name="Total 2 5 5 9 3" xfId="56045"/>
    <cellStyle name="Total 2 5 5 9 4" xfId="56046"/>
    <cellStyle name="Total 2 5 5 9 5" xfId="56047"/>
    <cellStyle name="Total 2 5 5 9 6" xfId="56048"/>
    <cellStyle name="Total 2 5 5 9 7" xfId="56049"/>
    <cellStyle name="Total 2 5 6" xfId="56050"/>
    <cellStyle name="Total 2 5 6 10" xfId="56051"/>
    <cellStyle name="Total 2 5 6 10 2" xfId="56052"/>
    <cellStyle name="Total 2 5 6 10 3" xfId="56053"/>
    <cellStyle name="Total 2 5 6 10 4" xfId="56054"/>
    <cellStyle name="Total 2 5 6 10 5" xfId="56055"/>
    <cellStyle name="Total 2 5 6 11" xfId="56056"/>
    <cellStyle name="Total 2 5 6 11 2" xfId="56057"/>
    <cellStyle name="Total 2 5 6 11 3" xfId="56058"/>
    <cellStyle name="Total 2 5 6 11 4" xfId="56059"/>
    <cellStyle name="Total 2 5 6 11 5" xfId="56060"/>
    <cellStyle name="Total 2 5 6 12" xfId="56061"/>
    <cellStyle name="Total 2 5 6 12 2" xfId="56062"/>
    <cellStyle name="Total 2 5 6 12 3" xfId="56063"/>
    <cellStyle name="Total 2 5 6 12 4" xfId="56064"/>
    <cellStyle name="Total 2 5 6 12 5" xfId="56065"/>
    <cellStyle name="Total 2 5 6 13" xfId="56066"/>
    <cellStyle name="Total 2 5 6 13 2" xfId="56067"/>
    <cellStyle name="Total 2 5 6 13 3" xfId="56068"/>
    <cellStyle name="Total 2 5 6 13 4" xfId="56069"/>
    <cellStyle name="Total 2 5 6 13 5" xfId="56070"/>
    <cellStyle name="Total 2 5 6 14" xfId="56071"/>
    <cellStyle name="Total 2 5 6 14 2" xfId="56072"/>
    <cellStyle name="Total 2 5 6 14 3" xfId="56073"/>
    <cellStyle name="Total 2 5 6 14 4" xfId="56074"/>
    <cellStyle name="Total 2 5 6 14 5" xfId="56075"/>
    <cellStyle name="Total 2 5 6 15" xfId="56076"/>
    <cellStyle name="Total 2 5 6 15 2" xfId="56077"/>
    <cellStyle name="Total 2 5 6 15 3" xfId="56078"/>
    <cellStyle name="Total 2 5 6 15 4" xfId="56079"/>
    <cellStyle name="Total 2 5 6 15 5" xfId="56080"/>
    <cellStyle name="Total 2 5 6 16" xfId="56081"/>
    <cellStyle name="Total 2 5 6 16 2" xfId="56082"/>
    <cellStyle name="Total 2 5 6 16 3" xfId="56083"/>
    <cellStyle name="Total 2 5 6 16 4" xfId="56084"/>
    <cellStyle name="Total 2 5 6 16 5" xfId="56085"/>
    <cellStyle name="Total 2 5 6 17" xfId="56086"/>
    <cellStyle name="Total 2 5 6 17 2" xfId="56087"/>
    <cellStyle name="Total 2 5 6 17 3" xfId="56088"/>
    <cellStyle name="Total 2 5 6 17 4" xfId="56089"/>
    <cellStyle name="Total 2 5 6 17 5" xfId="56090"/>
    <cellStyle name="Total 2 5 6 18" xfId="56091"/>
    <cellStyle name="Total 2 5 6 18 2" xfId="56092"/>
    <cellStyle name="Total 2 5 6 18 3" xfId="56093"/>
    <cellStyle name="Total 2 5 6 18 4" xfId="56094"/>
    <cellStyle name="Total 2 5 6 18 5" xfId="56095"/>
    <cellStyle name="Total 2 5 6 19" xfId="56096"/>
    <cellStyle name="Total 2 5 6 2" xfId="56097"/>
    <cellStyle name="Total 2 5 6 2 2" xfId="56098"/>
    <cellStyle name="Total 2 5 6 2 2 2" xfId="56099"/>
    <cellStyle name="Total 2 5 6 2 2 3" xfId="56100"/>
    <cellStyle name="Total 2 5 6 2 2 4" xfId="56101"/>
    <cellStyle name="Total 2 5 6 2 2 5" xfId="56102"/>
    <cellStyle name="Total 2 5 6 2 2 6" xfId="56103"/>
    <cellStyle name="Total 2 5 6 2 2 7" xfId="56104"/>
    <cellStyle name="Total 2 5 6 2 3" xfId="56105"/>
    <cellStyle name="Total 2 5 6 2 4" xfId="56106"/>
    <cellStyle name="Total 2 5 6 2 5" xfId="56107"/>
    <cellStyle name="Total 2 5 6 3" xfId="56108"/>
    <cellStyle name="Total 2 5 6 3 2" xfId="56109"/>
    <cellStyle name="Total 2 5 6 3 2 2" xfId="56110"/>
    <cellStyle name="Total 2 5 6 3 2 3" xfId="56111"/>
    <cellStyle name="Total 2 5 6 3 2 4" xfId="56112"/>
    <cellStyle name="Total 2 5 6 3 2 5" xfId="56113"/>
    <cellStyle name="Total 2 5 6 3 2 6" xfId="56114"/>
    <cellStyle name="Total 2 5 6 3 2 7" xfId="56115"/>
    <cellStyle name="Total 2 5 6 3 3" xfId="56116"/>
    <cellStyle name="Total 2 5 6 3 4" xfId="56117"/>
    <cellStyle name="Total 2 5 6 3 5" xfId="56118"/>
    <cellStyle name="Total 2 5 6 4" xfId="56119"/>
    <cellStyle name="Total 2 5 6 4 2" xfId="56120"/>
    <cellStyle name="Total 2 5 6 4 2 2" xfId="56121"/>
    <cellStyle name="Total 2 5 6 4 2 3" xfId="56122"/>
    <cellStyle name="Total 2 5 6 4 2 4" xfId="56123"/>
    <cellStyle name="Total 2 5 6 4 2 5" xfId="56124"/>
    <cellStyle name="Total 2 5 6 4 2 6" xfId="56125"/>
    <cellStyle name="Total 2 5 6 4 2 7" xfId="56126"/>
    <cellStyle name="Total 2 5 6 4 3" xfId="56127"/>
    <cellStyle name="Total 2 5 6 4 4" xfId="56128"/>
    <cellStyle name="Total 2 5 6 4 5" xfId="56129"/>
    <cellStyle name="Total 2 5 6 5" xfId="56130"/>
    <cellStyle name="Total 2 5 6 5 2" xfId="56131"/>
    <cellStyle name="Total 2 5 6 5 3" xfId="56132"/>
    <cellStyle name="Total 2 5 6 5 4" xfId="56133"/>
    <cellStyle name="Total 2 5 6 5 5" xfId="56134"/>
    <cellStyle name="Total 2 5 6 5 6" xfId="56135"/>
    <cellStyle name="Total 2 5 6 5 7" xfId="56136"/>
    <cellStyle name="Total 2 5 6 5 8" xfId="56137"/>
    <cellStyle name="Total 2 5 6 6" xfId="56138"/>
    <cellStyle name="Total 2 5 6 6 2" xfId="56139"/>
    <cellStyle name="Total 2 5 6 6 3" xfId="56140"/>
    <cellStyle name="Total 2 5 6 6 4" xfId="56141"/>
    <cellStyle name="Total 2 5 6 6 5" xfId="56142"/>
    <cellStyle name="Total 2 5 6 6 6" xfId="56143"/>
    <cellStyle name="Total 2 5 6 6 7" xfId="56144"/>
    <cellStyle name="Total 2 5 6 7" xfId="56145"/>
    <cellStyle name="Total 2 5 6 7 2" xfId="56146"/>
    <cellStyle name="Total 2 5 6 7 3" xfId="56147"/>
    <cellStyle name="Total 2 5 6 7 4" xfId="56148"/>
    <cellStyle name="Total 2 5 6 7 5" xfId="56149"/>
    <cellStyle name="Total 2 5 6 8" xfId="56150"/>
    <cellStyle name="Total 2 5 6 8 2" xfId="56151"/>
    <cellStyle name="Total 2 5 6 8 3" xfId="56152"/>
    <cellStyle name="Total 2 5 6 8 4" xfId="56153"/>
    <cellStyle name="Total 2 5 6 8 5" xfId="56154"/>
    <cellStyle name="Total 2 5 6 9" xfId="56155"/>
    <cellStyle name="Total 2 5 6 9 2" xfId="56156"/>
    <cellStyle name="Total 2 5 6 9 3" xfId="56157"/>
    <cellStyle name="Total 2 5 6 9 4" xfId="56158"/>
    <cellStyle name="Total 2 5 6 9 5" xfId="56159"/>
    <cellStyle name="Total 2 5 7" xfId="56160"/>
    <cellStyle name="Total 2 5 7 10" xfId="56161"/>
    <cellStyle name="Total 2 5 7 2" xfId="56162"/>
    <cellStyle name="Total 2 5 7 2 2" xfId="56163"/>
    <cellStyle name="Total 2 5 7 2 2 2" xfId="56164"/>
    <cellStyle name="Total 2 5 7 2 2 3" xfId="56165"/>
    <cellStyle name="Total 2 5 7 2 2 4" xfId="56166"/>
    <cellStyle name="Total 2 5 7 2 2 5" xfId="56167"/>
    <cellStyle name="Total 2 5 7 2 2 6" xfId="56168"/>
    <cellStyle name="Total 2 5 7 2 2 7" xfId="56169"/>
    <cellStyle name="Total 2 5 7 2 3" xfId="56170"/>
    <cellStyle name="Total 2 5 7 2 4" xfId="56171"/>
    <cellStyle name="Total 2 5 7 3" xfId="56172"/>
    <cellStyle name="Total 2 5 7 3 2" xfId="56173"/>
    <cellStyle name="Total 2 5 7 3 2 2" xfId="56174"/>
    <cellStyle name="Total 2 5 7 3 2 3" xfId="56175"/>
    <cellStyle name="Total 2 5 7 3 2 4" xfId="56176"/>
    <cellStyle name="Total 2 5 7 3 2 5" xfId="56177"/>
    <cellStyle name="Total 2 5 7 3 2 6" xfId="56178"/>
    <cellStyle name="Total 2 5 7 3 2 7" xfId="56179"/>
    <cellStyle name="Total 2 5 7 3 3" xfId="56180"/>
    <cellStyle name="Total 2 5 7 3 4" xfId="56181"/>
    <cellStyle name="Total 2 5 7 4" xfId="56182"/>
    <cellStyle name="Total 2 5 7 4 2" xfId="56183"/>
    <cellStyle name="Total 2 5 7 4 2 2" xfId="56184"/>
    <cellStyle name="Total 2 5 7 4 2 3" xfId="56185"/>
    <cellStyle name="Total 2 5 7 4 2 4" xfId="56186"/>
    <cellStyle name="Total 2 5 7 4 2 5" xfId="56187"/>
    <cellStyle name="Total 2 5 7 4 2 6" xfId="56188"/>
    <cellStyle name="Total 2 5 7 4 2 7" xfId="56189"/>
    <cellStyle name="Total 2 5 7 4 3" xfId="56190"/>
    <cellStyle name="Total 2 5 7 4 4" xfId="56191"/>
    <cellStyle name="Total 2 5 7 5" xfId="56192"/>
    <cellStyle name="Total 2 5 7 5 2" xfId="56193"/>
    <cellStyle name="Total 2 5 7 5 3" xfId="56194"/>
    <cellStyle name="Total 2 5 7 5 4" xfId="56195"/>
    <cellStyle name="Total 2 5 7 5 5" xfId="56196"/>
    <cellStyle name="Total 2 5 7 5 6" xfId="56197"/>
    <cellStyle name="Total 2 5 7 5 7" xfId="56198"/>
    <cellStyle name="Total 2 5 7 5 8" xfId="56199"/>
    <cellStyle name="Total 2 5 7 6" xfId="56200"/>
    <cellStyle name="Total 2 5 7 6 2" xfId="56201"/>
    <cellStyle name="Total 2 5 7 6 3" xfId="56202"/>
    <cellStyle name="Total 2 5 7 6 4" xfId="56203"/>
    <cellStyle name="Total 2 5 7 6 5" xfId="56204"/>
    <cellStyle name="Total 2 5 7 6 6" xfId="56205"/>
    <cellStyle name="Total 2 5 7 6 7" xfId="56206"/>
    <cellStyle name="Total 2 5 7 7" xfId="56207"/>
    <cellStyle name="Total 2 5 7 8" xfId="56208"/>
    <cellStyle name="Total 2 5 7 9" xfId="56209"/>
    <cellStyle name="Total 2 5 8" xfId="56210"/>
    <cellStyle name="Total 2 5 8 2" xfId="56211"/>
    <cellStyle name="Total 2 5 8 2 2" xfId="56212"/>
    <cellStyle name="Total 2 5 8 2 3" xfId="56213"/>
    <cellStyle name="Total 2 5 8 2 4" xfId="56214"/>
    <cellStyle name="Total 2 5 8 2 5" xfId="56215"/>
    <cellStyle name="Total 2 5 8 2 6" xfId="56216"/>
    <cellStyle name="Total 2 5 8 2 7" xfId="56217"/>
    <cellStyle name="Total 2 5 8 3" xfId="56218"/>
    <cellStyle name="Total 2 5 8 4" xfId="56219"/>
    <cellStyle name="Total 2 5 8 5" xfId="56220"/>
    <cellStyle name="Total 2 5 9" xfId="56221"/>
    <cellStyle name="Total 2 5 9 2" xfId="56222"/>
    <cellStyle name="Total 2 5 9 2 2" xfId="56223"/>
    <cellStyle name="Total 2 5 9 2 3" xfId="56224"/>
    <cellStyle name="Total 2 5 9 2 4" xfId="56225"/>
    <cellStyle name="Total 2 5 9 2 5" xfId="56226"/>
    <cellStyle name="Total 2 5 9 2 6" xfId="56227"/>
    <cellStyle name="Total 2 5 9 2 7" xfId="56228"/>
    <cellStyle name="Total 2 5 9 3" xfId="56229"/>
    <cellStyle name="Total 2 5 9 4" xfId="56230"/>
    <cellStyle name="Total 2 5 9 5" xfId="56231"/>
    <cellStyle name="Total 2 6" xfId="56232"/>
    <cellStyle name="Total 2 6 10" xfId="56233"/>
    <cellStyle name="Total 2 6 10 2" xfId="56234"/>
    <cellStyle name="Total 2 6 10 2 2" xfId="56235"/>
    <cellStyle name="Total 2 6 10 2 3" xfId="56236"/>
    <cellStyle name="Total 2 6 10 2 4" xfId="56237"/>
    <cellStyle name="Total 2 6 10 2 5" xfId="56238"/>
    <cellStyle name="Total 2 6 10 2 6" xfId="56239"/>
    <cellStyle name="Total 2 6 10 2 7" xfId="56240"/>
    <cellStyle name="Total 2 6 10 3" xfId="56241"/>
    <cellStyle name="Total 2 6 10 4" xfId="56242"/>
    <cellStyle name="Total 2 6 10 5" xfId="56243"/>
    <cellStyle name="Total 2 6 11" xfId="56244"/>
    <cellStyle name="Total 2 6 11 2" xfId="56245"/>
    <cellStyle name="Total 2 6 11 2 2" xfId="56246"/>
    <cellStyle name="Total 2 6 11 2 3" xfId="56247"/>
    <cellStyle name="Total 2 6 11 2 4" xfId="56248"/>
    <cellStyle name="Total 2 6 11 2 5" xfId="56249"/>
    <cellStyle name="Total 2 6 11 2 6" xfId="56250"/>
    <cellStyle name="Total 2 6 11 2 7" xfId="56251"/>
    <cellStyle name="Total 2 6 11 3" xfId="56252"/>
    <cellStyle name="Total 2 6 11 4" xfId="56253"/>
    <cellStyle name="Total 2 6 11 5" xfId="56254"/>
    <cellStyle name="Total 2 6 12" xfId="56255"/>
    <cellStyle name="Total 2 6 12 2" xfId="56256"/>
    <cellStyle name="Total 2 6 12 3" xfId="56257"/>
    <cellStyle name="Total 2 6 12 4" xfId="56258"/>
    <cellStyle name="Total 2 6 12 5" xfId="56259"/>
    <cellStyle name="Total 2 6 12 6" xfId="56260"/>
    <cellStyle name="Total 2 6 12 7" xfId="56261"/>
    <cellStyle name="Total 2 6 12 8" xfId="56262"/>
    <cellStyle name="Total 2 6 13" xfId="56263"/>
    <cellStyle name="Total 2 6 13 2" xfId="56264"/>
    <cellStyle name="Total 2 6 13 3" xfId="56265"/>
    <cellStyle name="Total 2 6 13 4" xfId="56266"/>
    <cellStyle name="Total 2 6 13 5" xfId="56267"/>
    <cellStyle name="Total 2 6 13 6" xfId="56268"/>
    <cellStyle name="Total 2 6 13 7" xfId="56269"/>
    <cellStyle name="Total 2 6 14" xfId="56270"/>
    <cellStyle name="Total 2 6 14 2" xfId="56271"/>
    <cellStyle name="Total 2 6 14 3" xfId="56272"/>
    <cellStyle name="Total 2 6 14 4" xfId="56273"/>
    <cellStyle name="Total 2 6 14 5" xfId="56274"/>
    <cellStyle name="Total 2 6 15" xfId="56275"/>
    <cellStyle name="Total 2 6 15 2" xfId="56276"/>
    <cellStyle name="Total 2 6 15 3" xfId="56277"/>
    <cellStyle name="Total 2 6 15 4" xfId="56278"/>
    <cellStyle name="Total 2 6 15 5" xfId="56279"/>
    <cellStyle name="Total 2 6 16" xfId="56280"/>
    <cellStyle name="Total 2 6 16 2" xfId="56281"/>
    <cellStyle name="Total 2 6 16 3" xfId="56282"/>
    <cellStyle name="Total 2 6 16 4" xfId="56283"/>
    <cellStyle name="Total 2 6 16 5" xfId="56284"/>
    <cellStyle name="Total 2 6 17" xfId="56285"/>
    <cellStyle name="Total 2 6 17 2" xfId="56286"/>
    <cellStyle name="Total 2 6 17 3" xfId="56287"/>
    <cellStyle name="Total 2 6 17 4" xfId="56288"/>
    <cellStyle name="Total 2 6 17 5" xfId="56289"/>
    <cellStyle name="Total 2 6 18" xfId="56290"/>
    <cellStyle name="Total 2 6 18 2" xfId="56291"/>
    <cellStyle name="Total 2 6 18 3" xfId="56292"/>
    <cellStyle name="Total 2 6 18 4" xfId="56293"/>
    <cellStyle name="Total 2 6 18 5" xfId="56294"/>
    <cellStyle name="Total 2 6 19" xfId="56295"/>
    <cellStyle name="Total 2 6 19 2" xfId="56296"/>
    <cellStyle name="Total 2 6 19 3" xfId="56297"/>
    <cellStyle name="Total 2 6 19 4" xfId="56298"/>
    <cellStyle name="Total 2 6 19 5" xfId="56299"/>
    <cellStyle name="Total 2 6 2" xfId="56300"/>
    <cellStyle name="Total 2 6 2 10" xfId="56301"/>
    <cellStyle name="Total 2 6 2 10 2" xfId="56302"/>
    <cellStyle name="Total 2 6 2 10 3" xfId="56303"/>
    <cellStyle name="Total 2 6 2 10 4" xfId="56304"/>
    <cellStyle name="Total 2 6 2 10 5" xfId="56305"/>
    <cellStyle name="Total 2 6 2 10 6" xfId="56306"/>
    <cellStyle name="Total 2 6 2 10 7" xfId="56307"/>
    <cellStyle name="Total 2 6 2 10 8" xfId="56308"/>
    <cellStyle name="Total 2 6 2 11" xfId="56309"/>
    <cellStyle name="Total 2 6 2 11 2" xfId="56310"/>
    <cellStyle name="Total 2 6 2 11 3" xfId="56311"/>
    <cellStyle name="Total 2 6 2 11 4" xfId="56312"/>
    <cellStyle name="Total 2 6 2 11 5" xfId="56313"/>
    <cellStyle name="Total 2 6 2 11 6" xfId="56314"/>
    <cellStyle name="Total 2 6 2 11 7" xfId="56315"/>
    <cellStyle name="Total 2 6 2 12" xfId="56316"/>
    <cellStyle name="Total 2 6 2 12 2" xfId="56317"/>
    <cellStyle name="Total 2 6 2 12 3" xfId="56318"/>
    <cellStyle name="Total 2 6 2 12 4" xfId="56319"/>
    <cellStyle name="Total 2 6 2 12 5" xfId="56320"/>
    <cellStyle name="Total 2 6 2 13" xfId="56321"/>
    <cellStyle name="Total 2 6 2 13 2" xfId="56322"/>
    <cellStyle name="Total 2 6 2 13 3" xfId="56323"/>
    <cellStyle name="Total 2 6 2 13 4" xfId="56324"/>
    <cellStyle name="Total 2 6 2 13 5" xfId="56325"/>
    <cellStyle name="Total 2 6 2 14" xfId="56326"/>
    <cellStyle name="Total 2 6 2 14 2" xfId="56327"/>
    <cellStyle name="Total 2 6 2 14 3" xfId="56328"/>
    <cellStyle name="Total 2 6 2 14 4" xfId="56329"/>
    <cellStyle name="Total 2 6 2 14 5" xfId="56330"/>
    <cellStyle name="Total 2 6 2 15" xfId="56331"/>
    <cellStyle name="Total 2 6 2 15 2" xfId="56332"/>
    <cellStyle name="Total 2 6 2 15 3" xfId="56333"/>
    <cellStyle name="Total 2 6 2 15 4" xfId="56334"/>
    <cellStyle name="Total 2 6 2 15 5" xfId="56335"/>
    <cellStyle name="Total 2 6 2 16" xfId="56336"/>
    <cellStyle name="Total 2 6 2 16 2" xfId="56337"/>
    <cellStyle name="Total 2 6 2 16 3" xfId="56338"/>
    <cellStyle name="Total 2 6 2 16 4" xfId="56339"/>
    <cellStyle name="Total 2 6 2 16 5" xfId="56340"/>
    <cellStyle name="Total 2 6 2 17" xfId="56341"/>
    <cellStyle name="Total 2 6 2 17 2" xfId="56342"/>
    <cellStyle name="Total 2 6 2 17 3" xfId="56343"/>
    <cellStyle name="Total 2 6 2 17 4" xfId="56344"/>
    <cellStyle name="Total 2 6 2 17 5" xfId="56345"/>
    <cellStyle name="Total 2 6 2 18" xfId="56346"/>
    <cellStyle name="Total 2 6 2 2" xfId="56347"/>
    <cellStyle name="Total 2 6 2 2 10" xfId="56348"/>
    <cellStyle name="Total 2 6 2 2 10 2" xfId="56349"/>
    <cellStyle name="Total 2 6 2 2 10 3" xfId="56350"/>
    <cellStyle name="Total 2 6 2 2 10 4" xfId="56351"/>
    <cellStyle name="Total 2 6 2 2 10 5" xfId="56352"/>
    <cellStyle name="Total 2 6 2 2 11" xfId="56353"/>
    <cellStyle name="Total 2 6 2 2 11 2" xfId="56354"/>
    <cellStyle name="Total 2 6 2 2 11 3" xfId="56355"/>
    <cellStyle name="Total 2 6 2 2 11 4" xfId="56356"/>
    <cellStyle name="Total 2 6 2 2 11 5" xfId="56357"/>
    <cellStyle name="Total 2 6 2 2 12" xfId="56358"/>
    <cellStyle name="Total 2 6 2 2 12 2" xfId="56359"/>
    <cellStyle name="Total 2 6 2 2 12 3" xfId="56360"/>
    <cellStyle name="Total 2 6 2 2 12 4" xfId="56361"/>
    <cellStyle name="Total 2 6 2 2 12 5" xfId="56362"/>
    <cellStyle name="Total 2 6 2 2 13" xfId="56363"/>
    <cellStyle name="Total 2 6 2 2 13 2" xfId="56364"/>
    <cellStyle name="Total 2 6 2 2 13 3" xfId="56365"/>
    <cellStyle name="Total 2 6 2 2 13 4" xfId="56366"/>
    <cellStyle name="Total 2 6 2 2 13 5" xfId="56367"/>
    <cellStyle name="Total 2 6 2 2 14" xfId="56368"/>
    <cellStyle name="Total 2 6 2 2 14 2" xfId="56369"/>
    <cellStyle name="Total 2 6 2 2 14 3" xfId="56370"/>
    <cellStyle name="Total 2 6 2 2 14 4" xfId="56371"/>
    <cellStyle name="Total 2 6 2 2 14 5" xfId="56372"/>
    <cellStyle name="Total 2 6 2 2 15" xfId="56373"/>
    <cellStyle name="Total 2 6 2 2 15 2" xfId="56374"/>
    <cellStyle name="Total 2 6 2 2 15 3" xfId="56375"/>
    <cellStyle name="Total 2 6 2 2 15 4" xfId="56376"/>
    <cellStyle name="Total 2 6 2 2 15 5" xfId="56377"/>
    <cellStyle name="Total 2 6 2 2 16" xfId="56378"/>
    <cellStyle name="Total 2 6 2 2 16 2" xfId="56379"/>
    <cellStyle name="Total 2 6 2 2 16 3" xfId="56380"/>
    <cellStyle name="Total 2 6 2 2 16 4" xfId="56381"/>
    <cellStyle name="Total 2 6 2 2 16 5" xfId="56382"/>
    <cellStyle name="Total 2 6 2 2 17" xfId="56383"/>
    <cellStyle name="Total 2 6 2 2 17 2" xfId="56384"/>
    <cellStyle name="Total 2 6 2 2 17 3" xfId="56385"/>
    <cellStyle name="Total 2 6 2 2 17 4" xfId="56386"/>
    <cellStyle name="Total 2 6 2 2 17 5" xfId="56387"/>
    <cellStyle name="Total 2 6 2 2 18" xfId="56388"/>
    <cellStyle name="Total 2 6 2 2 18 2" xfId="56389"/>
    <cellStyle name="Total 2 6 2 2 18 3" xfId="56390"/>
    <cellStyle name="Total 2 6 2 2 18 4" xfId="56391"/>
    <cellStyle name="Total 2 6 2 2 18 5" xfId="56392"/>
    <cellStyle name="Total 2 6 2 2 19" xfId="56393"/>
    <cellStyle name="Total 2 6 2 2 2" xfId="56394"/>
    <cellStyle name="Total 2 6 2 2 2 10" xfId="56395"/>
    <cellStyle name="Total 2 6 2 2 2 10 2" xfId="56396"/>
    <cellStyle name="Total 2 6 2 2 2 10 3" xfId="56397"/>
    <cellStyle name="Total 2 6 2 2 2 10 4" xfId="56398"/>
    <cellStyle name="Total 2 6 2 2 2 10 5" xfId="56399"/>
    <cellStyle name="Total 2 6 2 2 2 11" xfId="56400"/>
    <cellStyle name="Total 2 6 2 2 2 11 2" xfId="56401"/>
    <cellStyle name="Total 2 6 2 2 2 11 3" xfId="56402"/>
    <cellStyle name="Total 2 6 2 2 2 11 4" xfId="56403"/>
    <cellStyle name="Total 2 6 2 2 2 11 5" xfId="56404"/>
    <cellStyle name="Total 2 6 2 2 2 12" xfId="56405"/>
    <cellStyle name="Total 2 6 2 2 2 12 2" xfId="56406"/>
    <cellStyle name="Total 2 6 2 2 2 12 3" xfId="56407"/>
    <cellStyle name="Total 2 6 2 2 2 12 4" xfId="56408"/>
    <cellStyle name="Total 2 6 2 2 2 12 5" xfId="56409"/>
    <cellStyle name="Total 2 6 2 2 2 13" xfId="56410"/>
    <cellStyle name="Total 2 6 2 2 2 13 2" xfId="56411"/>
    <cellStyle name="Total 2 6 2 2 2 13 3" xfId="56412"/>
    <cellStyle name="Total 2 6 2 2 2 13 4" xfId="56413"/>
    <cellStyle name="Total 2 6 2 2 2 13 5" xfId="56414"/>
    <cellStyle name="Total 2 6 2 2 2 14" xfId="56415"/>
    <cellStyle name="Total 2 6 2 2 2 14 2" xfId="56416"/>
    <cellStyle name="Total 2 6 2 2 2 14 3" xfId="56417"/>
    <cellStyle name="Total 2 6 2 2 2 14 4" xfId="56418"/>
    <cellStyle name="Total 2 6 2 2 2 14 5" xfId="56419"/>
    <cellStyle name="Total 2 6 2 2 2 15" xfId="56420"/>
    <cellStyle name="Total 2 6 2 2 2 15 2" xfId="56421"/>
    <cellStyle name="Total 2 6 2 2 2 15 3" xfId="56422"/>
    <cellStyle name="Total 2 6 2 2 2 15 4" xfId="56423"/>
    <cellStyle name="Total 2 6 2 2 2 15 5" xfId="56424"/>
    <cellStyle name="Total 2 6 2 2 2 16" xfId="56425"/>
    <cellStyle name="Total 2 6 2 2 2 16 2" xfId="56426"/>
    <cellStyle name="Total 2 6 2 2 2 16 3" xfId="56427"/>
    <cellStyle name="Total 2 6 2 2 2 16 4" xfId="56428"/>
    <cellStyle name="Total 2 6 2 2 2 16 5" xfId="56429"/>
    <cellStyle name="Total 2 6 2 2 2 17" xfId="56430"/>
    <cellStyle name="Total 2 6 2 2 2 17 2" xfId="56431"/>
    <cellStyle name="Total 2 6 2 2 2 17 3" xfId="56432"/>
    <cellStyle name="Total 2 6 2 2 2 17 4" xfId="56433"/>
    <cellStyle name="Total 2 6 2 2 2 17 5" xfId="56434"/>
    <cellStyle name="Total 2 6 2 2 2 18" xfId="56435"/>
    <cellStyle name="Total 2 6 2 2 2 18 2" xfId="56436"/>
    <cellStyle name="Total 2 6 2 2 2 18 3" xfId="56437"/>
    <cellStyle name="Total 2 6 2 2 2 18 4" xfId="56438"/>
    <cellStyle name="Total 2 6 2 2 2 18 5" xfId="56439"/>
    <cellStyle name="Total 2 6 2 2 2 19" xfId="56440"/>
    <cellStyle name="Total 2 6 2 2 2 2" xfId="56441"/>
    <cellStyle name="Total 2 6 2 2 2 2 2" xfId="56442"/>
    <cellStyle name="Total 2 6 2 2 2 2 2 2" xfId="56443"/>
    <cellStyle name="Total 2 6 2 2 2 2 2 3" xfId="56444"/>
    <cellStyle name="Total 2 6 2 2 2 2 2 4" xfId="56445"/>
    <cellStyle name="Total 2 6 2 2 2 2 2 5" xfId="56446"/>
    <cellStyle name="Total 2 6 2 2 2 2 2 6" xfId="56447"/>
    <cellStyle name="Total 2 6 2 2 2 2 2 7" xfId="56448"/>
    <cellStyle name="Total 2 6 2 2 2 2 3" xfId="56449"/>
    <cellStyle name="Total 2 6 2 2 2 2 4" xfId="56450"/>
    <cellStyle name="Total 2 6 2 2 2 2 5" xfId="56451"/>
    <cellStyle name="Total 2 6 2 2 2 3" xfId="56452"/>
    <cellStyle name="Total 2 6 2 2 2 3 2" xfId="56453"/>
    <cellStyle name="Total 2 6 2 2 2 3 2 2" xfId="56454"/>
    <cellStyle name="Total 2 6 2 2 2 3 2 3" xfId="56455"/>
    <cellStyle name="Total 2 6 2 2 2 3 2 4" xfId="56456"/>
    <cellStyle name="Total 2 6 2 2 2 3 2 5" xfId="56457"/>
    <cellStyle name="Total 2 6 2 2 2 3 2 6" xfId="56458"/>
    <cellStyle name="Total 2 6 2 2 2 3 2 7" xfId="56459"/>
    <cellStyle name="Total 2 6 2 2 2 3 3" xfId="56460"/>
    <cellStyle name="Total 2 6 2 2 2 3 4" xfId="56461"/>
    <cellStyle name="Total 2 6 2 2 2 3 5" xfId="56462"/>
    <cellStyle name="Total 2 6 2 2 2 4" xfId="56463"/>
    <cellStyle name="Total 2 6 2 2 2 4 2" xfId="56464"/>
    <cellStyle name="Total 2 6 2 2 2 4 2 2" xfId="56465"/>
    <cellStyle name="Total 2 6 2 2 2 4 2 3" xfId="56466"/>
    <cellStyle name="Total 2 6 2 2 2 4 2 4" xfId="56467"/>
    <cellStyle name="Total 2 6 2 2 2 4 2 5" xfId="56468"/>
    <cellStyle name="Total 2 6 2 2 2 4 2 6" xfId="56469"/>
    <cellStyle name="Total 2 6 2 2 2 4 2 7" xfId="56470"/>
    <cellStyle name="Total 2 6 2 2 2 4 3" xfId="56471"/>
    <cellStyle name="Total 2 6 2 2 2 4 4" xfId="56472"/>
    <cellStyle name="Total 2 6 2 2 2 4 5" xfId="56473"/>
    <cellStyle name="Total 2 6 2 2 2 5" xfId="56474"/>
    <cellStyle name="Total 2 6 2 2 2 5 2" xfId="56475"/>
    <cellStyle name="Total 2 6 2 2 2 5 3" xfId="56476"/>
    <cellStyle name="Total 2 6 2 2 2 5 4" xfId="56477"/>
    <cellStyle name="Total 2 6 2 2 2 5 5" xfId="56478"/>
    <cellStyle name="Total 2 6 2 2 2 5 6" xfId="56479"/>
    <cellStyle name="Total 2 6 2 2 2 5 7" xfId="56480"/>
    <cellStyle name="Total 2 6 2 2 2 5 8" xfId="56481"/>
    <cellStyle name="Total 2 6 2 2 2 6" xfId="56482"/>
    <cellStyle name="Total 2 6 2 2 2 6 2" xfId="56483"/>
    <cellStyle name="Total 2 6 2 2 2 6 3" xfId="56484"/>
    <cellStyle name="Total 2 6 2 2 2 6 4" xfId="56485"/>
    <cellStyle name="Total 2 6 2 2 2 6 5" xfId="56486"/>
    <cellStyle name="Total 2 6 2 2 2 6 6" xfId="56487"/>
    <cellStyle name="Total 2 6 2 2 2 6 7" xfId="56488"/>
    <cellStyle name="Total 2 6 2 2 2 7" xfId="56489"/>
    <cellStyle name="Total 2 6 2 2 2 7 2" xfId="56490"/>
    <cellStyle name="Total 2 6 2 2 2 7 3" xfId="56491"/>
    <cellStyle name="Total 2 6 2 2 2 7 4" xfId="56492"/>
    <cellStyle name="Total 2 6 2 2 2 7 5" xfId="56493"/>
    <cellStyle name="Total 2 6 2 2 2 8" xfId="56494"/>
    <cellStyle name="Total 2 6 2 2 2 8 2" xfId="56495"/>
    <cellStyle name="Total 2 6 2 2 2 8 3" xfId="56496"/>
    <cellStyle name="Total 2 6 2 2 2 8 4" xfId="56497"/>
    <cellStyle name="Total 2 6 2 2 2 8 5" xfId="56498"/>
    <cellStyle name="Total 2 6 2 2 2 9" xfId="56499"/>
    <cellStyle name="Total 2 6 2 2 2 9 2" xfId="56500"/>
    <cellStyle name="Total 2 6 2 2 2 9 3" xfId="56501"/>
    <cellStyle name="Total 2 6 2 2 2 9 4" xfId="56502"/>
    <cellStyle name="Total 2 6 2 2 2 9 5" xfId="56503"/>
    <cellStyle name="Total 2 6 2 2 3" xfId="56504"/>
    <cellStyle name="Total 2 6 2 2 3 10" xfId="56505"/>
    <cellStyle name="Total 2 6 2 2 3 2" xfId="56506"/>
    <cellStyle name="Total 2 6 2 2 3 2 2" xfId="56507"/>
    <cellStyle name="Total 2 6 2 2 3 2 2 2" xfId="56508"/>
    <cellStyle name="Total 2 6 2 2 3 2 2 3" xfId="56509"/>
    <cellStyle name="Total 2 6 2 2 3 2 2 4" xfId="56510"/>
    <cellStyle name="Total 2 6 2 2 3 2 2 5" xfId="56511"/>
    <cellStyle name="Total 2 6 2 2 3 2 2 6" xfId="56512"/>
    <cellStyle name="Total 2 6 2 2 3 2 2 7" xfId="56513"/>
    <cellStyle name="Total 2 6 2 2 3 2 3" xfId="56514"/>
    <cellStyle name="Total 2 6 2 2 3 2 4" xfId="56515"/>
    <cellStyle name="Total 2 6 2 2 3 3" xfId="56516"/>
    <cellStyle name="Total 2 6 2 2 3 3 2" xfId="56517"/>
    <cellStyle name="Total 2 6 2 2 3 3 2 2" xfId="56518"/>
    <cellStyle name="Total 2 6 2 2 3 3 2 3" xfId="56519"/>
    <cellStyle name="Total 2 6 2 2 3 3 2 4" xfId="56520"/>
    <cellStyle name="Total 2 6 2 2 3 3 2 5" xfId="56521"/>
    <cellStyle name="Total 2 6 2 2 3 3 2 6" xfId="56522"/>
    <cellStyle name="Total 2 6 2 2 3 3 2 7" xfId="56523"/>
    <cellStyle name="Total 2 6 2 2 3 3 3" xfId="56524"/>
    <cellStyle name="Total 2 6 2 2 3 3 4" xfId="56525"/>
    <cellStyle name="Total 2 6 2 2 3 4" xfId="56526"/>
    <cellStyle name="Total 2 6 2 2 3 4 2" xfId="56527"/>
    <cellStyle name="Total 2 6 2 2 3 4 2 2" xfId="56528"/>
    <cellStyle name="Total 2 6 2 2 3 4 2 3" xfId="56529"/>
    <cellStyle name="Total 2 6 2 2 3 4 2 4" xfId="56530"/>
    <cellStyle name="Total 2 6 2 2 3 4 2 5" xfId="56531"/>
    <cellStyle name="Total 2 6 2 2 3 4 2 6" xfId="56532"/>
    <cellStyle name="Total 2 6 2 2 3 4 2 7" xfId="56533"/>
    <cellStyle name="Total 2 6 2 2 3 4 3" xfId="56534"/>
    <cellStyle name="Total 2 6 2 2 3 4 4" xfId="56535"/>
    <cellStyle name="Total 2 6 2 2 3 5" xfId="56536"/>
    <cellStyle name="Total 2 6 2 2 3 5 2" xfId="56537"/>
    <cellStyle name="Total 2 6 2 2 3 5 3" xfId="56538"/>
    <cellStyle name="Total 2 6 2 2 3 5 4" xfId="56539"/>
    <cellStyle name="Total 2 6 2 2 3 5 5" xfId="56540"/>
    <cellStyle name="Total 2 6 2 2 3 5 6" xfId="56541"/>
    <cellStyle name="Total 2 6 2 2 3 5 7" xfId="56542"/>
    <cellStyle name="Total 2 6 2 2 3 5 8" xfId="56543"/>
    <cellStyle name="Total 2 6 2 2 3 6" xfId="56544"/>
    <cellStyle name="Total 2 6 2 2 3 6 2" xfId="56545"/>
    <cellStyle name="Total 2 6 2 2 3 6 3" xfId="56546"/>
    <cellStyle name="Total 2 6 2 2 3 6 4" xfId="56547"/>
    <cellStyle name="Total 2 6 2 2 3 6 5" xfId="56548"/>
    <cellStyle name="Total 2 6 2 2 3 6 6" xfId="56549"/>
    <cellStyle name="Total 2 6 2 2 3 6 7" xfId="56550"/>
    <cellStyle name="Total 2 6 2 2 3 7" xfId="56551"/>
    <cellStyle name="Total 2 6 2 2 3 8" xfId="56552"/>
    <cellStyle name="Total 2 6 2 2 3 9" xfId="56553"/>
    <cellStyle name="Total 2 6 2 2 4" xfId="56554"/>
    <cellStyle name="Total 2 6 2 2 4 2" xfId="56555"/>
    <cellStyle name="Total 2 6 2 2 4 2 2" xfId="56556"/>
    <cellStyle name="Total 2 6 2 2 4 2 3" xfId="56557"/>
    <cellStyle name="Total 2 6 2 2 4 2 4" xfId="56558"/>
    <cellStyle name="Total 2 6 2 2 4 2 5" xfId="56559"/>
    <cellStyle name="Total 2 6 2 2 4 2 6" xfId="56560"/>
    <cellStyle name="Total 2 6 2 2 4 2 7" xfId="56561"/>
    <cellStyle name="Total 2 6 2 2 4 3" xfId="56562"/>
    <cellStyle name="Total 2 6 2 2 4 4" xfId="56563"/>
    <cellStyle name="Total 2 6 2 2 4 5" xfId="56564"/>
    <cellStyle name="Total 2 6 2 2 5" xfId="56565"/>
    <cellStyle name="Total 2 6 2 2 5 2" xfId="56566"/>
    <cellStyle name="Total 2 6 2 2 5 2 2" xfId="56567"/>
    <cellStyle name="Total 2 6 2 2 5 2 3" xfId="56568"/>
    <cellStyle name="Total 2 6 2 2 5 2 4" xfId="56569"/>
    <cellStyle name="Total 2 6 2 2 5 2 5" xfId="56570"/>
    <cellStyle name="Total 2 6 2 2 5 2 6" xfId="56571"/>
    <cellStyle name="Total 2 6 2 2 5 2 7" xfId="56572"/>
    <cellStyle name="Total 2 6 2 2 5 3" xfId="56573"/>
    <cellStyle name="Total 2 6 2 2 5 4" xfId="56574"/>
    <cellStyle name="Total 2 6 2 2 5 5" xfId="56575"/>
    <cellStyle name="Total 2 6 2 2 6" xfId="56576"/>
    <cellStyle name="Total 2 6 2 2 6 2" xfId="56577"/>
    <cellStyle name="Total 2 6 2 2 6 2 2" xfId="56578"/>
    <cellStyle name="Total 2 6 2 2 6 2 3" xfId="56579"/>
    <cellStyle name="Total 2 6 2 2 6 2 4" xfId="56580"/>
    <cellStyle name="Total 2 6 2 2 6 2 5" xfId="56581"/>
    <cellStyle name="Total 2 6 2 2 6 2 6" xfId="56582"/>
    <cellStyle name="Total 2 6 2 2 6 2 7" xfId="56583"/>
    <cellStyle name="Total 2 6 2 2 6 3" xfId="56584"/>
    <cellStyle name="Total 2 6 2 2 6 4" xfId="56585"/>
    <cellStyle name="Total 2 6 2 2 6 5" xfId="56586"/>
    <cellStyle name="Total 2 6 2 2 7" xfId="56587"/>
    <cellStyle name="Total 2 6 2 2 7 2" xfId="56588"/>
    <cellStyle name="Total 2 6 2 2 7 2 2" xfId="56589"/>
    <cellStyle name="Total 2 6 2 2 7 2 3" xfId="56590"/>
    <cellStyle name="Total 2 6 2 2 7 2 4" xfId="56591"/>
    <cellStyle name="Total 2 6 2 2 7 2 5" xfId="56592"/>
    <cellStyle name="Total 2 6 2 2 7 2 6" xfId="56593"/>
    <cellStyle name="Total 2 6 2 2 7 2 7" xfId="56594"/>
    <cellStyle name="Total 2 6 2 2 7 3" xfId="56595"/>
    <cellStyle name="Total 2 6 2 2 7 4" xfId="56596"/>
    <cellStyle name="Total 2 6 2 2 7 5" xfId="56597"/>
    <cellStyle name="Total 2 6 2 2 8" xfId="56598"/>
    <cellStyle name="Total 2 6 2 2 8 2" xfId="56599"/>
    <cellStyle name="Total 2 6 2 2 8 3" xfId="56600"/>
    <cellStyle name="Total 2 6 2 2 8 4" xfId="56601"/>
    <cellStyle name="Total 2 6 2 2 8 5" xfId="56602"/>
    <cellStyle name="Total 2 6 2 2 8 6" xfId="56603"/>
    <cellStyle name="Total 2 6 2 2 8 7" xfId="56604"/>
    <cellStyle name="Total 2 6 2 2 8 8" xfId="56605"/>
    <cellStyle name="Total 2 6 2 2 9" xfId="56606"/>
    <cellStyle name="Total 2 6 2 2 9 2" xfId="56607"/>
    <cellStyle name="Total 2 6 2 2 9 3" xfId="56608"/>
    <cellStyle name="Total 2 6 2 2 9 4" xfId="56609"/>
    <cellStyle name="Total 2 6 2 2 9 5" xfId="56610"/>
    <cellStyle name="Total 2 6 2 2 9 6" xfId="56611"/>
    <cellStyle name="Total 2 6 2 2 9 7" xfId="56612"/>
    <cellStyle name="Total 2 6 2 3" xfId="56613"/>
    <cellStyle name="Total 2 6 2 3 10" xfId="56614"/>
    <cellStyle name="Total 2 6 2 3 10 2" xfId="56615"/>
    <cellStyle name="Total 2 6 2 3 10 3" xfId="56616"/>
    <cellStyle name="Total 2 6 2 3 10 4" xfId="56617"/>
    <cellStyle name="Total 2 6 2 3 10 5" xfId="56618"/>
    <cellStyle name="Total 2 6 2 3 11" xfId="56619"/>
    <cellStyle name="Total 2 6 2 3 11 2" xfId="56620"/>
    <cellStyle name="Total 2 6 2 3 11 3" xfId="56621"/>
    <cellStyle name="Total 2 6 2 3 11 4" xfId="56622"/>
    <cellStyle name="Total 2 6 2 3 11 5" xfId="56623"/>
    <cellStyle name="Total 2 6 2 3 12" xfId="56624"/>
    <cellStyle name="Total 2 6 2 3 12 2" xfId="56625"/>
    <cellStyle name="Total 2 6 2 3 12 3" xfId="56626"/>
    <cellStyle name="Total 2 6 2 3 12 4" xfId="56627"/>
    <cellStyle name="Total 2 6 2 3 12 5" xfId="56628"/>
    <cellStyle name="Total 2 6 2 3 13" xfId="56629"/>
    <cellStyle name="Total 2 6 2 3 13 2" xfId="56630"/>
    <cellStyle name="Total 2 6 2 3 13 3" xfId="56631"/>
    <cellStyle name="Total 2 6 2 3 13 4" xfId="56632"/>
    <cellStyle name="Total 2 6 2 3 13 5" xfId="56633"/>
    <cellStyle name="Total 2 6 2 3 14" xfId="56634"/>
    <cellStyle name="Total 2 6 2 3 14 2" xfId="56635"/>
    <cellStyle name="Total 2 6 2 3 14 3" xfId="56636"/>
    <cellStyle name="Total 2 6 2 3 14 4" xfId="56637"/>
    <cellStyle name="Total 2 6 2 3 14 5" xfId="56638"/>
    <cellStyle name="Total 2 6 2 3 15" xfId="56639"/>
    <cellStyle name="Total 2 6 2 3 15 2" xfId="56640"/>
    <cellStyle name="Total 2 6 2 3 15 3" xfId="56641"/>
    <cellStyle name="Total 2 6 2 3 15 4" xfId="56642"/>
    <cellStyle name="Total 2 6 2 3 15 5" xfId="56643"/>
    <cellStyle name="Total 2 6 2 3 16" xfId="56644"/>
    <cellStyle name="Total 2 6 2 3 16 2" xfId="56645"/>
    <cellStyle name="Total 2 6 2 3 16 3" xfId="56646"/>
    <cellStyle name="Total 2 6 2 3 16 4" xfId="56647"/>
    <cellStyle name="Total 2 6 2 3 16 5" xfId="56648"/>
    <cellStyle name="Total 2 6 2 3 17" xfId="56649"/>
    <cellStyle name="Total 2 6 2 3 17 2" xfId="56650"/>
    <cellStyle name="Total 2 6 2 3 17 3" xfId="56651"/>
    <cellStyle name="Total 2 6 2 3 17 4" xfId="56652"/>
    <cellStyle name="Total 2 6 2 3 17 5" xfId="56653"/>
    <cellStyle name="Total 2 6 2 3 18" xfId="56654"/>
    <cellStyle name="Total 2 6 2 3 18 2" xfId="56655"/>
    <cellStyle name="Total 2 6 2 3 18 3" xfId="56656"/>
    <cellStyle name="Total 2 6 2 3 18 4" xfId="56657"/>
    <cellStyle name="Total 2 6 2 3 18 5" xfId="56658"/>
    <cellStyle name="Total 2 6 2 3 19" xfId="56659"/>
    <cellStyle name="Total 2 6 2 3 2" xfId="56660"/>
    <cellStyle name="Total 2 6 2 3 2 10" xfId="56661"/>
    <cellStyle name="Total 2 6 2 3 2 10 2" xfId="56662"/>
    <cellStyle name="Total 2 6 2 3 2 10 3" xfId="56663"/>
    <cellStyle name="Total 2 6 2 3 2 10 4" xfId="56664"/>
    <cellStyle name="Total 2 6 2 3 2 10 5" xfId="56665"/>
    <cellStyle name="Total 2 6 2 3 2 11" xfId="56666"/>
    <cellStyle name="Total 2 6 2 3 2 11 2" xfId="56667"/>
    <cellStyle name="Total 2 6 2 3 2 11 3" xfId="56668"/>
    <cellStyle name="Total 2 6 2 3 2 11 4" xfId="56669"/>
    <cellStyle name="Total 2 6 2 3 2 11 5" xfId="56670"/>
    <cellStyle name="Total 2 6 2 3 2 12" xfId="56671"/>
    <cellStyle name="Total 2 6 2 3 2 12 2" xfId="56672"/>
    <cellStyle name="Total 2 6 2 3 2 12 3" xfId="56673"/>
    <cellStyle name="Total 2 6 2 3 2 12 4" xfId="56674"/>
    <cellStyle name="Total 2 6 2 3 2 12 5" xfId="56675"/>
    <cellStyle name="Total 2 6 2 3 2 13" xfId="56676"/>
    <cellStyle name="Total 2 6 2 3 2 13 2" xfId="56677"/>
    <cellStyle name="Total 2 6 2 3 2 13 3" xfId="56678"/>
    <cellStyle name="Total 2 6 2 3 2 13 4" xfId="56679"/>
    <cellStyle name="Total 2 6 2 3 2 13 5" xfId="56680"/>
    <cellStyle name="Total 2 6 2 3 2 14" xfId="56681"/>
    <cellStyle name="Total 2 6 2 3 2 14 2" xfId="56682"/>
    <cellStyle name="Total 2 6 2 3 2 14 3" xfId="56683"/>
    <cellStyle name="Total 2 6 2 3 2 14 4" xfId="56684"/>
    <cellStyle name="Total 2 6 2 3 2 14 5" xfId="56685"/>
    <cellStyle name="Total 2 6 2 3 2 15" xfId="56686"/>
    <cellStyle name="Total 2 6 2 3 2 15 2" xfId="56687"/>
    <cellStyle name="Total 2 6 2 3 2 15 3" xfId="56688"/>
    <cellStyle name="Total 2 6 2 3 2 15 4" xfId="56689"/>
    <cellStyle name="Total 2 6 2 3 2 15 5" xfId="56690"/>
    <cellStyle name="Total 2 6 2 3 2 16" xfId="56691"/>
    <cellStyle name="Total 2 6 2 3 2 16 2" xfId="56692"/>
    <cellStyle name="Total 2 6 2 3 2 16 3" xfId="56693"/>
    <cellStyle name="Total 2 6 2 3 2 16 4" xfId="56694"/>
    <cellStyle name="Total 2 6 2 3 2 16 5" xfId="56695"/>
    <cellStyle name="Total 2 6 2 3 2 17" xfId="56696"/>
    <cellStyle name="Total 2 6 2 3 2 17 2" xfId="56697"/>
    <cellStyle name="Total 2 6 2 3 2 17 3" xfId="56698"/>
    <cellStyle name="Total 2 6 2 3 2 17 4" xfId="56699"/>
    <cellStyle name="Total 2 6 2 3 2 17 5" xfId="56700"/>
    <cellStyle name="Total 2 6 2 3 2 18" xfId="56701"/>
    <cellStyle name="Total 2 6 2 3 2 18 2" xfId="56702"/>
    <cellStyle name="Total 2 6 2 3 2 18 3" xfId="56703"/>
    <cellStyle name="Total 2 6 2 3 2 18 4" xfId="56704"/>
    <cellStyle name="Total 2 6 2 3 2 18 5" xfId="56705"/>
    <cellStyle name="Total 2 6 2 3 2 19" xfId="56706"/>
    <cellStyle name="Total 2 6 2 3 2 2" xfId="56707"/>
    <cellStyle name="Total 2 6 2 3 2 2 2" xfId="56708"/>
    <cellStyle name="Total 2 6 2 3 2 2 2 2" xfId="56709"/>
    <cellStyle name="Total 2 6 2 3 2 2 2 3" xfId="56710"/>
    <cellStyle name="Total 2 6 2 3 2 2 2 4" xfId="56711"/>
    <cellStyle name="Total 2 6 2 3 2 2 2 5" xfId="56712"/>
    <cellStyle name="Total 2 6 2 3 2 2 2 6" xfId="56713"/>
    <cellStyle name="Total 2 6 2 3 2 2 2 7" xfId="56714"/>
    <cellStyle name="Total 2 6 2 3 2 2 3" xfId="56715"/>
    <cellStyle name="Total 2 6 2 3 2 2 4" xfId="56716"/>
    <cellStyle name="Total 2 6 2 3 2 2 5" xfId="56717"/>
    <cellStyle name="Total 2 6 2 3 2 3" xfId="56718"/>
    <cellStyle name="Total 2 6 2 3 2 3 2" xfId="56719"/>
    <cellStyle name="Total 2 6 2 3 2 3 2 2" xfId="56720"/>
    <cellStyle name="Total 2 6 2 3 2 3 2 3" xfId="56721"/>
    <cellStyle name="Total 2 6 2 3 2 3 2 4" xfId="56722"/>
    <cellStyle name="Total 2 6 2 3 2 3 2 5" xfId="56723"/>
    <cellStyle name="Total 2 6 2 3 2 3 2 6" xfId="56724"/>
    <cellStyle name="Total 2 6 2 3 2 3 2 7" xfId="56725"/>
    <cellStyle name="Total 2 6 2 3 2 3 3" xfId="56726"/>
    <cellStyle name="Total 2 6 2 3 2 3 4" xfId="56727"/>
    <cellStyle name="Total 2 6 2 3 2 3 5" xfId="56728"/>
    <cellStyle name="Total 2 6 2 3 2 4" xfId="56729"/>
    <cellStyle name="Total 2 6 2 3 2 4 2" xfId="56730"/>
    <cellStyle name="Total 2 6 2 3 2 4 2 2" xfId="56731"/>
    <cellStyle name="Total 2 6 2 3 2 4 2 3" xfId="56732"/>
    <cellStyle name="Total 2 6 2 3 2 4 2 4" xfId="56733"/>
    <cellStyle name="Total 2 6 2 3 2 4 2 5" xfId="56734"/>
    <cellStyle name="Total 2 6 2 3 2 4 2 6" xfId="56735"/>
    <cellStyle name="Total 2 6 2 3 2 4 2 7" xfId="56736"/>
    <cellStyle name="Total 2 6 2 3 2 4 3" xfId="56737"/>
    <cellStyle name="Total 2 6 2 3 2 4 4" xfId="56738"/>
    <cellStyle name="Total 2 6 2 3 2 4 5" xfId="56739"/>
    <cellStyle name="Total 2 6 2 3 2 5" xfId="56740"/>
    <cellStyle name="Total 2 6 2 3 2 5 2" xfId="56741"/>
    <cellStyle name="Total 2 6 2 3 2 5 3" xfId="56742"/>
    <cellStyle name="Total 2 6 2 3 2 5 4" xfId="56743"/>
    <cellStyle name="Total 2 6 2 3 2 5 5" xfId="56744"/>
    <cellStyle name="Total 2 6 2 3 2 5 6" xfId="56745"/>
    <cellStyle name="Total 2 6 2 3 2 5 7" xfId="56746"/>
    <cellStyle name="Total 2 6 2 3 2 5 8" xfId="56747"/>
    <cellStyle name="Total 2 6 2 3 2 6" xfId="56748"/>
    <cellStyle name="Total 2 6 2 3 2 6 2" xfId="56749"/>
    <cellStyle name="Total 2 6 2 3 2 6 3" xfId="56750"/>
    <cellStyle name="Total 2 6 2 3 2 6 4" xfId="56751"/>
    <cellStyle name="Total 2 6 2 3 2 6 5" xfId="56752"/>
    <cellStyle name="Total 2 6 2 3 2 6 6" xfId="56753"/>
    <cellStyle name="Total 2 6 2 3 2 6 7" xfId="56754"/>
    <cellStyle name="Total 2 6 2 3 2 7" xfId="56755"/>
    <cellStyle name="Total 2 6 2 3 2 7 2" xfId="56756"/>
    <cellStyle name="Total 2 6 2 3 2 7 3" xfId="56757"/>
    <cellStyle name="Total 2 6 2 3 2 7 4" xfId="56758"/>
    <cellStyle name="Total 2 6 2 3 2 7 5" xfId="56759"/>
    <cellStyle name="Total 2 6 2 3 2 8" xfId="56760"/>
    <cellStyle name="Total 2 6 2 3 2 8 2" xfId="56761"/>
    <cellStyle name="Total 2 6 2 3 2 8 3" xfId="56762"/>
    <cellStyle name="Total 2 6 2 3 2 8 4" xfId="56763"/>
    <cellStyle name="Total 2 6 2 3 2 8 5" xfId="56764"/>
    <cellStyle name="Total 2 6 2 3 2 9" xfId="56765"/>
    <cellStyle name="Total 2 6 2 3 2 9 2" xfId="56766"/>
    <cellStyle name="Total 2 6 2 3 2 9 3" xfId="56767"/>
    <cellStyle name="Total 2 6 2 3 2 9 4" xfId="56768"/>
    <cellStyle name="Total 2 6 2 3 2 9 5" xfId="56769"/>
    <cellStyle name="Total 2 6 2 3 3" xfId="56770"/>
    <cellStyle name="Total 2 6 2 3 3 10" xfId="56771"/>
    <cellStyle name="Total 2 6 2 3 3 2" xfId="56772"/>
    <cellStyle name="Total 2 6 2 3 3 2 2" xfId="56773"/>
    <cellStyle name="Total 2 6 2 3 3 2 2 2" xfId="56774"/>
    <cellStyle name="Total 2 6 2 3 3 2 2 3" xfId="56775"/>
    <cellStyle name="Total 2 6 2 3 3 2 2 4" xfId="56776"/>
    <cellStyle name="Total 2 6 2 3 3 2 2 5" xfId="56777"/>
    <cellStyle name="Total 2 6 2 3 3 2 2 6" xfId="56778"/>
    <cellStyle name="Total 2 6 2 3 3 2 2 7" xfId="56779"/>
    <cellStyle name="Total 2 6 2 3 3 2 3" xfId="56780"/>
    <cellStyle name="Total 2 6 2 3 3 2 4" xfId="56781"/>
    <cellStyle name="Total 2 6 2 3 3 3" xfId="56782"/>
    <cellStyle name="Total 2 6 2 3 3 3 2" xfId="56783"/>
    <cellStyle name="Total 2 6 2 3 3 3 2 2" xfId="56784"/>
    <cellStyle name="Total 2 6 2 3 3 3 2 3" xfId="56785"/>
    <cellStyle name="Total 2 6 2 3 3 3 2 4" xfId="56786"/>
    <cellStyle name="Total 2 6 2 3 3 3 2 5" xfId="56787"/>
    <cellStyle name="Total 2 6 2 3 3 3 2 6" xfId="56788"/>
    <cellStyle name="Total 2 6 2 3 3 3 2 7" xfId="56789"/>
    <cellStyle name="Total 2 6 2 3 3 3 3" xfId="56790"/>
    <cellStyle name="Total 2 6 2 3 3 3 4" xfId="56791"/>
    <cellStyle name="Total 2 6 2 3 3 4" xfId="56792"/>
    <cellStyle name="Total 2 6 2 3 3 4 2" xfId="56793"/>
    <cellStyle name="Total 2 6 2 3 3 4 2 2" xfId="56794"/>
    <cellStyle name="Total 2 6 2 3 3 4 2 3" xfId="56795"/>
    <cellStyle name="Total 2 6 2 3 3 4 2 4" xfId="56796"/>
    <cellStyle name="Total 2 6 2 3 3 4 2 5" xfId="56797"/>
    <cellStyle name="Total 2 6 2 3 3 4 2 6" xfId="56798"/>
    <cellStyle name="Total 2 6 2 3 3 4 2 7" xfId="56799"/>
    <cellStyle name="Total 2 6 2 3 3 4 3" xfId="56800"/>
    <cellStyle name="Total 2 6 2 3 3 4 4" xfId="56801"/>
    <cellStyle name="Total 2 6 2 3 3 5" xfId="56802"/>
    <cellStyle name="Total 2 6 2 3 3 5 2" xfId="56803"/>
    <cellStyle name="Total 2 6 2 3 3 5 3" xfId="56804"/>
    <cellStyle name="Total 2 6 2 3 3 5 4" xfId="56805"/>
    <cellStyle name="Total 2 6 2 3 3 5 5" xfId="56806"/>
    <cellStyle name="Total 2 6 2 3 3 5 6" xfId="56807"/>
    <cellStyle name="Total 2 6 2 3 3 5 7" xfId="56808"/>
    <cellStyle name="Total 2 6 2 3 3 5 8" xfId="56809"/>
    <cellStyle name="Total 2 6 2 3 3 6" xfId="56810"/>
    <cellStyle name="Total 2 6 2 3 3 6 2" xfId="56811"/>
    <cellStyle name="Total 2 6 2 3 3 6 3" xfId="56812"/>
    <cellStyle name="Total 2 6 2 3 3 6 4" xfId="56813"/>
    <cellStyle name="Total 2 6 2 3 3 6 5" xfId="56814"/>
    <cellStyle name="Total 2 6 2 3 3 6 6" xfId="56815"/>
    <cellStyle name="Total 2 6 2 3 3 6 7" xfId="56816"/>
    <cellStyle name="Total 2 6 2 3 3 7" xfId="56817"/>
    <cellStyle name="Total 2 6 2 3 3 8" xfId="56818"/>
    <cellStyle name="Total 2 6 2 3 3 9" xfId="56819"/>
    <cellStyle name="Total 2 6 2 3 4" xfId="56820"/>
    <cellStyle name="Total 2 6 2 3 4 2" xfId="56821"/>
    <cellStyle name="Total 2 6 2 3 4 2 2" xfId="56822"/>
    <cellStyle name="Total 2 6 2 3 4 2 3" xfId="56823"/>
    <cellStyle name="Total 2 6 2 3 4 2 4" xfId="56824"/>
    <cellStyle name="Total 2 6 2 3 4 2 5" xfId="56825"/>
    <cellStyle name="Total 2 6 2 3 4 2 6" xfId="56826"/>
    <cellStyle name="Total 2 6 2 3 4 2 7" xfId="56827"/>
    <cellStyle name="Total 2 6 2 3 4 3" xfId="56828"/>
    <cellStyle name="Total 2 6 2 3 4 4" xfId="56829"/>
    <cellStyle name="Total 2 6 2 3 4 5" xfId="56830"/>
    <cellStyle name="Total 2 6 2 3 5" xfId="56831"/>
    <cellStyle name="Total 2 6 2 3 5 2" xfId="56832"/>
    <cellStyle name="Total 2 6 2 3 5 2 2" xfId="56833"/>
    <cellStyle name="Total 2 6 2 3 5 2 3" xfId="56834"/>
    <cellStyle name="Total 2 6 2 3 5 2 4" xfId="56835"/>
    <cellStyle name="Total 2 6 2 3 5 2 5" xfId="56836"/>
    <cellStyle name="Total 2 6 2 3 5 2 6" xfId="56837"/>
    <cellStyle name="Total 2 6 2 3 5 2 7" xfId="56838"/>
    <cellStyle name="Total 2 6 2 3 5 3" xfId="56839"/>
    <cellStyle name="Total 2 6 2 3 5 4" xfId="56840"/>
    <cellStyle name="Total 2 6 2 3 5 5" xfId="56841"/>
    <cellStyle name="Total 2 6 2 3 6" xfId="56842"/>
    <cellStyle name="Total 2 6 2 3 6 2" xfId="56843"/>
    <cellStyle name="Total 2 6 2 3 6 2 2" xfId="56844"/>
    <cellStyle name="Total 2 6 2 3 6 2 3" xfId="56845"/>
    <cellStyle name="Total 2 6 2 3 6 2 4" xfId="56846"/>
    <cellStyle name="Total 2 6 2 3 6 2 5" xfId="56847"/>
    <cellStyle name="Total 2 6 2 3 6 2 6" xfId="56848"/>
    <cellStyle name="Total 2 6 2 3 6 2 7" xfId="56849"/>
    <cellStyle name="Total 2 6 2 3 6 3" xfId="56850"/>
    <cellStyle name="Total 2 6 2 3 6 4" xfId="56851"/>
    <cellStyle name="Total 2 6 2 3 6 5" xfId="56852"/>
    <cellStyle name="Total 2 6 2 3 7" xfId="56853"/>
    <cellStyle name="Total 2 6 2 3 7 2" xfId="56854"/>
    <cellStyle name="Total 2 6 2 3 7 2 2" xfId="56855"/>
    <cellStyle name="Total 2 6 2 3 7 2 3" xfId="56856"/>
    <cellStyle name="Total 2 6 2 3 7 2 4" xfId="56857"/>
    <cellStyle name="Total 2 6 2 3 7 2 5" xfId="56858"/>
    <cellStyle name="Total 2 6 2 3 7 2 6" xfId="56859"/>
    <cellStyle name="Total 2 6 2 3 7 2 7" xfId="56860"/>
    <cellStyle name="Total 2 6 2 3 7 3" xfId="56861"/>
    <cellStyle name="Total 2 6 2 3 7 4" xfId="56862"/>
    <cellStyle name="Total 2 6 2 3 7 5" xfId="56863"/>
    <cellStyle name="Total 2 6 2 3 8" xfId="56864"/>
    <cellStyle name="Total 2 6 2 3 8 2" xfId="56865"/>
    <cellStyle name="Total 2 6 2 3 8 3" xfId="56866"/>
    <cellStyle name="Total 2 6 2 3 8 4" xfId="56867"/>
    <cellStyle name="Total 2 6 2 3 8 5" xfId="56868"/>
    <cellStyle name="Total 2 6 2 3 8 6" xfId="56869"/>
    <cellStyle name="Total 2 6 2 3 8 7" xfId="56870"/>
    <cellStyle name="Total 2 6 2 3 8 8" xfId="56871"/>
    <cellStyle name="Total 2 6 2 3 9" xfId="56872"/>
    <cellStyle name="Total 2 6 2 3 9 2" xfId="56873"/>
    <cellStyle name="Total 2 6 2 3 9 3" xfId="56874"/>
    <cellStyle name="Total 2 6 2 3 9 4" xfId="56875"/>
    <cellStyle name="Total 2 6 2 3 9 5" xfId="56876"/>
    <cellStyle name="Total 2 6 2 3 9 6" xfId="56877"/>
    <cellStyle name="Total 2 6 2 3 9 7" xfId="56878"/>
    <cellStyle name="Total 2 6 2 4" xfId="56879"/>
    <cellStyle name="Total 2 6 2 4 10" xfId="56880"/>
    <cellStyle name="Total 2 6 2 4 10 2" xfId="56881"/>
    <cellStyle name="Total 2 6 2 4 10 3" xfId="56882"/>
    <cellStyle name="Total 2 6 2 4 10 4" xfId="56883"/>
    <cellStyle name="Total 2 6 2 4 10 5" xfId="56884"/>
    <cellStyle name="Total 2 6 2 4 11" xfId="56885"/>
    <cellStyle name="Total 2 6 2 4 11 2" xfId="56886"/>
    <cellStyle name="Total 2 6 2 4 11 3" xfId="56887"/>
    <cellStyle name="Total 2 6 2 4 11 4" xfId="56888"/>
    <cellStyle name="Total 2 6 2 4 11 5" xfId="56889"/>
    <cellStyle name="Total 2 6 2 4 12" xfId="56890"/>
    <cellStyle name="Total 2 6 2 4 12 2" xfId="56891"/>
    <cellStyle name="Total 2 6 2 4 12 3" xfId="56892"/>
    <cellStyle name="Total 2 6 2 4 12 4" xfId="56893"/>
    <cellStyle name="Total 2 6 2 4 12 5" xfId="56894"/>
    <cellStyle name="Total 2 6 2 4 13" xfId="56895"/>
    <cellStyle name="Total 2 6 2 4 13 2" xfId="56896"/>
    <cellStyle name="Total 2 6 2 4 13 3" xfId="56897"/>
    <cellStyle name="Total 2 6 2 4 13 4" xfId="56898"/>
    <cellStyle name="Total 2 6 2 4 13 5" xfId="56899"/>
    <cellStyle name="Total 2 6 2 4 14" xfId="56900"/>
    <cellStyle name="Total 2 6 2 4 14 2" xfId="56901"/>
    <cellStyle name="Total 2 6 2 4 14 3" xfId="56902"/>
    <cellStyle name="Total 2 6 2 4 14 4" xfId="56903"/>
    <cellStyle name="Total 2 6 2 4 14 5" xfId="56904"/>
    <cellStyle name="Total 2 6 2 4 15" xfId="56905"/>
    <cellStyle name="Total 2 6 2 4 15 2" xfId="56906"/>
    <cellStyle name="Total 2 6 2 4 15 3" xfId="56907"/>
    <cellStyle name="Total 2 6 2 4 15 4" xfId="56908"/>
    <cellStyle name="Total 2 6 2 4 15 5" xfId="56909"/>
    <cellStyle name="Total 2 6 2 4 16" xfId="56910"/>
    <cellStyle name="Total 2 6 2 4 16 2" xfId="56911"/>
    <cellStyle name="Total 2 6 2 4 16 3" xfId="56912"/>
    <cellStyle name="Total 2 6 2 4 16 4" xfId="56913"/>
    <cellStyle name="Total 2 6 2 4 16 5" xfId="56914"/>
    <cellStyle name="Total 2 6 2 4 17" xfId="56915"/>
    <cellStyle name="Total 2 6 2 4 17 2" xfId="56916"/>
    <cellStyle name="Total 2 6 2 4 17 3" xfId="56917"/>
    <cellStyle name="Total 2 6 2 4 17 4" xfId="56918"/>
    <cellStyle name="Total 2 6 2 4 17 5" xfId="56919"/>
    <cellStyle name="Total 2 6 2 4 18" xfId="56920"/>
    <cellStyle name="Total 2 6 2 4 18 2" xfId="56921"/>
    <cellStyle name="Total 2 6 2 4 18 3" xfId="56922"/>
    <cellStyle name="Total 2 6 2 4 18 4" xfId="56923"/>
    <cellStyle name="Total 2 6 2 4 18 5" xfId="56924"/>
    <cellStyle name="Total 2 6 2 4 19" xfId="56925"/>
    <cellStyle name="Total 2 6 2 4 2" xfId="56926"/>
    <cellStyle name="Total 2 6 2 4 2 2" xfId="56927"/>
    <cellStyle name="Total 2 6 2 4 2 2 2" xfId="56928"/>
    <cellStyle name="Total 2 6 2 4 2 2 3" xfId="56929"/>
    <cellStyle name="Total 2 6 2 4 2 2 4" xfId="56930"/>
    <cellStyle name="Total 2 6 2 4 2 2 5" xfId="56931"/>
    <cellStyle name="Total 2 6 2 4 2 2 6" xfId="56932"/>
    <cellStyle name="Total 2 6 2 4 2 2 7" xfId="56933"/>
    <cellStyle name="Total 2 6 2 4 2 3" xfId="56934"/>
    <cellStyle name="Total 2 6 2 4 2 4" xfId="56935"/>
    <cellStyle name="Total 2 6 2 4 2 5" xfId="56936"/>
    <cellStyle name="Total 2 6 2 4 3" xfId="56937"/>
    <cellStyle name="Total 2 6 2 4 3 2" xfId="56938"/>
    <cellStyle name="Total 2 6 2 4 3 2 2" xfId="56939"/>
    <cellStyle name="Total 2 6 2 4 3 2 3" xfId="56940"/>
    <cellStyle name="Total 2 6 2 4 3 2 4" xfId="56941"/>
    <cellStyle name="Total 2 6 2 4 3 2 5" xfId="56942"/>
    <cellStyle name="Total 2 6 2 4 3 2 6" xfId="56943"/>
    <cellStyle name="Total 2 6 2 4 3 2 7" xfId="56944"/>
    <cellStyle name="Total 2 6 2 4 3 3" xfId="56945"/>
    <cellStyle name="Total 2 6 2 4 3 4" xfId="56946"/>
    <cellStyle name="Total 2 6 2 4 3 5" xfId="56947"/>
    <cellStyle name="Total 2 6 2 4 4" xfId="56948"/>
    <cellStyle name="Total 2 6 2 4 4 2" xfId="56949"/>
    <cellStyle name="Total 2 6 2 4 4 2 2" xfId="56950"/>
    <cellStyle name="Total 2 6 2 4 4 2 3" xfId="56951"/>
    <cellStyle name="Total 2 6 2 4 4 2 4" xfId="56952"/>
    <cellStyle name="Total 2 6 2 4 4 2 5" xfId="56953"/>
    <cellStyle name="Total 2 6 2 4 4 2 6" xfId="56954"/>
    <cellStyle name="Total 2 6 2 4 4 2 7" xfId="56955"/>
    <cellStyle name="Total 2 6 2 4 4 3" xfId="56956"/>
    <cellStyle name="Total 2 6 2 4 4 4" xfId="56957"/>
    <cellStyle name="Total 2 6 2 4 4 5" xfId="56958"/>
    <cellStyle name="Total 2 6 2 4 5" xfId="56959"/>
    <cellStyle name="Total 2 6 2 4 5 2" xfId="56960"/>
    <cellStyle name="Total 2 6 2 4 5 3" xfId="56961"/>
    <cellStyle name="Total 2 6 2 4 5 4" xfId="56962"/>
    <cellStyle name="Total 2 6 2 4 5 5" xfId="56963"/>
    <cellStyle name="Total 2 6 2 4 5 6" xfId="56964"/>
    <cellStyle name="Total 2 6 2 4 5 7" xfId="56965"/>
    <cellStyle name="Total 2 6 2 4 5 8" xfId="56966"/>
    <cellStyle name="Total 2 6 2 4 6" xfId="56967"/>
    <cellStyle name="Total 2 6 2 4 6 2" xfId="56968"/>
    <cellStyle name="Total 2 6 2 4 6 3" xfId="56969"/>
    <cellStyle name="Total 2 6 2 4 6 4" xfId="56970"/>
    <cellStyle name="Total 2 6 2 4 6 5" xfId="56971"/>
    <cellStyle name="Total 2 6 2 4 6 6" xfId="56972"/>
    <cellStyle name="Total 2 6 2 4 6 7" xfId="56973"/>
    <cellStyle name="Total 2 6 2 4 7" xfId="56974"/>
    <cellStyle name="Total 2 6 2 4 7 2" xfId="56975"/>
    <cellStyle name="Total 2 6 2 4 7 3" xfId="56976"/>
    <cellStyle name="Total 2 6 2 4 7 4" xfId="56977"/>
    <cellStyle name="Total 2 6 2 4 7 5" xfId="56978"/>
    <cellStyle name="Total 2 6 2 4 8" xfId="56979"/>
    <cellStyle name="Total 2 6 2 4 8 2" xfId="56980"/>
    <cellStyle name="Total 2 6 2 4 8 3" xfId="56981"/>
    <cellStyle name="Total 2 6 2 4 8 4" xfId="56982"/>
    <cellStyle name="Total 2 6 2 4 8 5" xfId="56983"/>
    <cellStyle name="Total 2 6 2 4 9" xfId="56984"/>
    <cellStyle name="Total 2 6 2 4 9 2" xfId="56985"/>
    <cellStyle name="Total 2 6 2 4 9 3" xfId="56986"/>
    <cellStyle name="Total 2 6 2 4 9 4" xfId="56987"/>
    <cellStyle name="Total 2 6 2 4 9 5" xfId="56988"/>
    <cellStyle name="Total 2 6 2 5" xfId="56989"/>
    <cellStyle name="Total 2 6 2 5 10" xfId="56990"/>
    <cellStyle name="Total 2 6 2 5 2" xfId="56991"/>
    <cellStyle name="Total 2 6 2 5 2 2" xfId="56992"/>
    <cellStyle name="Total 2 6 2 5 2 2 2" xfId="56993"/>
    <cellStyle name="Total 2 6 2 5 2 2 3" xfId="56994"/>
    <cellStyle name="Total 2 6 2 5 2 2 4" xfId="56995"/>
    <cellStyle name="Total 2 6 2 5 2 2 5" xfId="56996"/>
    <cellStyle name="Total 2 6 2 5 2 2 6" xfId="56997"/>
    <cellStyle name="Total 2 6 2 5 2 2 7" xfId="56998"/>
    <cellStyle name="Total 2 6 2 5 2 3" xfId="56999"/>
    <cellStyle name="Total 2 6 2 5 2 4" xfId="57000"/>
    <cellStyle name="Total 2 6 2 5 3" xfId="57001"/>
    <cellStyle name="Total 2 6 2 5 3 2" xfId="57002"/>
    <cellStyle name="Total 2 6 2 5 3 2 2" xfId="57003"/>
    <cellStyle name="Total 2 6 2 5 3 2 3" xfId="57004"/>
    <cellStyle name="Total 2 6 2 5 3 2 4" xfId="57005"/>
    <cellStyle name="Total 2 6 2 5 3 2 5" xfId="57006"/>
    <cellStyle name="Total 2 6 2 5 3 2 6" xfId="57007"/>
    <cellStyle name="Total 2 6 2 5 3 2 7" xfId="57008"/>
    <cellStyle name="Total 2 6 2 5 3 3" xfId="57009"/>
    <cellStyle name="Total 2 6 2 5 3 4" xfId="57010"/>
    <cellStyle name="Total 2 6 2 5 4" xfId="57011"/>
    <cellStyle name="Total 2 6 2 5 4 2" xfId="57012"/>
    <cellStyle name="Total 2 6 2 5 4 2 2" xfId="57013"/>
    <cellStyle name="Total 2 6 2 5 4 2 3" xfId="57014"/>
    <cellStyle name="Total 2 6 2 5 4 2 4" xfId="57015"/>
    <cellStyle name="Total 2 6 2 5 4 2 5" xfId="57016"/>
    <cellStyle name="Total 2 6 2 5 4 2 6" xfId="57017"/>
    <cellStyle name="Total 2 6 2 5 4 2 7" xfId="57018"/>
    <cellStyle name="Total 2 6 2 5 4 3" xfId="57019"/>
    <cellStyle name="Total 2 6 2 5 4 4" xfId="57020"/>
    <cellStyle name="Total 2 6 2 5 5" xfId="57021"/>
    <cellStyle name="Total 2 6 2 5 5 2" xfId="57022"/>
    <cellStyle name="Total 2 6 2 5 5 3" xfId="57023"/>
    <cellStyle name="Total 2 6 2 5 5 4" xfId="57024"/>
    <cellStyle name="Total 2 6 2 5 5 5" xfId="57025"/>
    <cellStyle name="Total 2 6 2 5 5 6" xfId="57026"/>
    <cellStyle name="Total 2 6 2 5 5 7" xfId="57027"/>
    <cellStyle name="Total 2 6 2 5 5 8" xfId="57028"/>
    <cellStyle name="Total 2 6 2 5 6" xfId="57029"/>
    <cellStyle name="Total 2 6 2 5 6 2" xfId="57030"/>
    <cellStyle name="Total 2 6 2 5 6 3" xfId="57031"/>
    <cellStyle name="Total 2 6 2 5 6 4" xfId="57032"/>
    <cellStyle name="Total 2 6 2 5 6 5" xfId="57033"/>
    <cellStyle name="Total 2 6 2 5 6 6" xfId="57034"/>
    <cellStyle name="Total 2 6 2 5 6 7" xfId="57035"/>
    <cellStyle name="Total 2 6 2 5 7" xfId="57036"/>
    <cellStyle name="Total 2 6 2 5 8" xfId="57037"/>
    <cellStyle name="Total 2 6 2 5 9" xfId="57038"/>
    <cellStyle name="Total 2 6 2 6" xfId="57039"/>
    <cellStyle name="Total 2 6 2 6 2" xfId="57040"/>
    <cellStyle name="Total 2 6 2 6 2 2" xfId="57041"/>
    <cellStyle name="Total 2 6 2 6 2 3" xfId="57042"/>
    <cellStyle name="Total 2 6 2 6 2 4" xfId="57043"/>
    <cellStyle name="Total 2 6 2 6 2 5" xfId="57044"/>
    <cellStyle name="Total 2 6 2 6 2 6" xfId="57045"/>
    <cellStyle name="Total 2 6 2 6 2 7" xfId="57046"/>
    <cellStyle name="Total 2 6 2 6 3" xfId="57047"/>
    <cellStyle name="Total 2 6 2 6 4" xfId="57048"/>
    <cellStyle name="Total 2 6 2 6 5" xfId="57049"/>
    <cellStyle name="Total 2 6 2 7" xfId="57050"/>
    <cellStyle name="Total 2 6 2 7 2" xfId="57051"/>
    <cellStyle name="Total 2 6 2 7 2 2" xfId="57052"/>
    <cellStyle name="Total 2 6 2 7 2 3" xfId="57053"/>
    <cellStyle name="Total 2 6 2 7 2 4" xfId="57054"/>
    <cellStyle name="Total 2 6 2 7 2 5" xfId="57055"/>
    <cellStyle name="Total 2 6 2 7 2 6" xfId="57056"/>
    <cellStyle name="Total 2 6 2 7 2 7" xfId="57057"/>
    <cellStyle name="Total 2 6 2 7 3" xfId="57058"/>
    <cellStyle name="Total 2 6 2 7 4" xfId="57059"/>
    <cellStyle name="Total 2 6 2 7 5" xfId="57060"/>
    <cellStyle name="Total 2 6 2 8" xfId="57061"/>
    <cellStyle name="Total 2 6 2 8 2" xfId="57062"/>
    <cellStyle name="Total 2 6 2 8 2 2" xfId="57063"/>
    <cellStyle name="Total 2 6 2 8 2 3" xfId="57064"/>
    <cellStyle name="Total 2 6 2 8 2 4" xfId="57065"/>
    <cellStyle name="Total 2 6 2 8 2 5" xfId="57066"/>
    <cellStyle name="Total 2 6 2 8 2 6" xfId="57067"/>
    <cellStyle name="Total 2 6 2 8 2 7" xfId="57068"/>
    <cellStyle name="Total 2 6 2 8 3" xfId="57069"/>
    <cellStyle name="Total 2 6 2 8 4" xfId="57070"/>
    <cellStyle name="Total 2 6 2 8 5" xfId="57071"/>
    <cellStyle name="Total 2 6 2 9" xfId="57072"/>
    <cellStyle name="Total 2 6 2 9 2" xfId="57073"/>
    <cellStyle name="Total 2 6 2 9 2 2" xfId="57074"/>
    <cellStyle name="Total 2 6 2 9 2 3" xfId="57075"/>
    <cellStyle name="Total 2 6 2 9 2 4" xfId="57076"/>
    <cellStyle name="Total 2 6 2 9 2 5" xfId="57077"/>
    <cellStyle name="Total 2 6 2 9 2 6" xfId="57078"/>
    <cellStyle name="Total 2 6 2 9 2 7" xfId="57079"/>
    <cellStyle name="Total 2 6 2 9 3" xfId="57080"/>
    <cellStyle name="Total 2 6 2 9 4" xfId="57081"/>
    <cellStyle name="Total 2 6 2 9 5" xfId="57082"/>
    <cellStyle name="Total 2 6 20" xfId="57083"/>
    <cellStyle name="Total 2 6 3" xfId="57084"/>
    <cellStyle name="Total 2 6 3 10" xfId="57085"/>
    <cellStyle name="Total 2 6 3 10 2" xfId="57086"/>
    <cellStyle name="Total 2 6 3 10 3" xfId="57087"/>
    <cellStyle name="Total 2 6 3 10 4" xfId="57088"/>
    <cellStyle name="Total 2 6 3 10 5" xfId="57089"/>
    <cellStyle name="Total 2 6 3 10 6" xfId="57090"/>
    <cellStyle name="Total 2 6 3 10 7" xfId="57091"/>
    <cellStyle name="Total 2 6 3 10 8" xfId="57092"/>
    <cellStyle name="Total 2 6 3 11" xfId="57093"/>
    <cellStyle name="Total 2 6 3 11 2" xfId="57094"/>
    <cellStyle name="Total 2 6 3 11 3" xfId="57095"/>
    <cellStyle name="Total 2 6 3 11 4" xfId="57096"/>
    <cellStyle name="Total 2 6 3 11 5" xfId="57097"/>
    <cellStyle name="Total 2 6 3 11 6" xfId="57098"/>
    <cellStyle name="Total 2 6 3 11 7" xfId="57099"/>
    <cellStyle name="Total 2 6 3 12" xfId="57100"/>
    <cellStyle name="Total 2 6 3 12 2" xfId="57101"/>
    <cellStyle name="Total 2 6 3 12 3" xfId="57102"/>
    <cellStyle name="Total 2 6 3 12 4" xfId="57103"/>
    <cellStyle name="Total 2 6 3 12 5" xfId="57104"/>
    <cellStyle name="Total 2 6 3 13" xfId="57105"/>
    <cellStyle name="Total 2 6 3 13 2" xfId="57106"/>
    <cellStyle name="Total 2 6 3 13 3" xfId="57107"/>
    <cellStyle name="Total 2 6 3 13 4" xfId="57108"/>
    <cellStyle name="Total 2 6 3 13 5" xfId="57109"/>
    <cellStyle name="Total 2 6 3 14" xfId="57110"/>
    <cellStyle name="Total 2 6 3 14 2" xfId="57111"/>
    <cellStyle name="Total 2 6 3 14 3" xfId="57112"/>
    <cellStyle name="Total 2 6 3 14 4" xfId="57113"/>
    <cellStyle name="Total 2 6 3 14 5" xfId="57114"/>
    <cellStyle name="Total 2 6 3 15" xfId="57115"/>
    <cellStyle name="Total 2 6 3 15 2" xfId="57116"/>
    <cellStyle name="Total 2 6 3 15 3" xfId="57117"/>
    <cellStyle name="Total 2 6 3 15 4" xfId="57118"/>
    <cellStyle name="Total 2 6 3 15 5" xfId="57119"/>
    <cellStyle name="Total 2 6 3 16" xfId="57120"/>
    <cellStyle name="Total 2 6 3 16 2" xfId="57121"/>
    <cellStyle name="Total 2 6 3 16 3" xfId="57122"/>
    <cellStyle name="Total 2 6 3 16 4" xfId="57123"/>
    <cellStyle name="Total 2 6 3 16 5" xfId="57124"/>
    <cellStyle name="Total 2 6 3 17" xfId="57125"/>
    <cellStyle name="Total 2 6 3 17 2" xfId="57126"/>
    <cellStyle name="Total 2 6 3 17 3" xfId="57127"/>
    <cellStyle name="Total 2 6 3 17 4" xfId="57128"/>
    <cellStyle name="Total 2 6 3 17 5" xfId="57129"/>
    <cellStyle name="Total 2 6 3 18" xfId="57130"/>
    <cellStyle name="Total 2 6 3 2" xfId="57131"/>
    <cellStyle name="Total 2 6 3 2 10" xfId="57132"/>
    <cellStyle name="Total 2 6 3 2 10 2" xfId="57133"/>
    <cellStyle name="Total 2 6 3 2 10 3" xfId="57134"/>
    <cellStyle name="Total 2 6 3 2 10 4" xfId="57135"/>
    <cellStyle name="Total 2 6 3 2 10 5" xfId="57136"/>
    <cellStyle name="Total 2 6 3 2 11" xfId="57137"/>
    <cellStyle name="Total 2 6 3 2 11 2" xfId="57138"/>
    <cellStyle name="Total 2 6 3 2 11 3" xfId="57139"/>
    <cellStyle name="Total 2 6 3 2 11 4" xfId="57140"/>
    <cellStyle name="Total 2 6 3 2 11 5" xfId="57141"/>
    <cellStyle name="Total 2 6 3 2 12" xfId="57142"/>
    <cellStyle name="Total 2 6 3 2 12 2" xfId="57143"/>
    <cellStyle name="Total 2 6 3 2 12 3" xfId="57144"/>
    <cellStyle name="Total 2 6 3 2 12 4" xfId="57145"/>
    <cellStyle name="Total 2 6 3 2 12 5" xfId="57146"/>
    <cellStyle name="Total 2 6 3 2 13" xfId="57147"/>
    <cellStyle name="Total 2 6 3 2 13 2" xfId="57148"/>
    <cellStyle name="Total 2 6 3 2 13 3" xfId="57149"/>
    <cellStyle name="Total 2 6 3 2 13 4" xfId="57150"/>
    <cellStyle name="Total 2 6 3 2 13 5" xfId="57151"/>
    <cellStyle name="Total 2 6 3 2 14" xfId="57152"/>
    <cellStyle name="Total 2 6 3 2 14 2" xfId="57153"/>
    <cellStyle name="Total 2 6 3 2 14 3" xfId="57154"/>
    <cellStyle name="Total 2 6 3 2 14 4" xfId="57155"/>
    <cellStyle name="Total 2 6 3 2 14 5" xfId="57156"/>
    <cellStyle name="Total 2 6 3 2 15" xfId="57157"/>
    <cellStyle name="Total 2 6 3 2 15 2" xfId="57158"/>
    <cellStyle name="Total 2 6 3 2 15 3" xfId="57159"/>
    <cellStyle name="Total 2 6 3 2 15 4" xfId="57160"/>
    <cellStyle name="Total 2 6 3 2 15 5" xfId="57161"/>
    <cellStyle name="Total 2 6 3 2 16" xfId="57162"/>
    <cellStyle name="Total 2 6 3 2 16 2" xfId="57163"/>
    <cellStyle name="Total 2 6 3 2 16 3" xfId="57164"/>
    <cellStyle name="Total 2 6 3 2 16 4" xfId="57165"/>
    <cellStyle name="Total 2 6 3 2 16 5" xfId="57166"/>
    <cellStyle name="Total 2 6 3 2 17" xfId="57167"/>
    <cellStyle name="Total 2 6 3 2 17 2" xfId="57168"/>
    <cellStyle name="Total 2 6 3 2 17 3" xfId="57169"/>
    <cellStyle name="Total 2 6 3 2 17 4" xfId="57170"/>
    <cellStyle name="Total 2 6 3 2 17 5" xfId="57171"/>
    <cellStyle name="Total 2 6 3 2 18" xfId="57172"/>
    <cellStyle name="Total 2 6 3 2 18 2" xfId="57173"/>
    <cellStyle name="Total 2 6 3 2 18 3" xfId="57174"/>
    <cellStyle name="Total 2 6 3 2 18 4" xfId="57175"/>
    <cellStyle name="Total 2 6 3 2 18 5" xfId="57176"/>
    <cellStyle name="Total 2 6 3 2 19" xfId="57177"/>
    <cellStyle name="Total 2 6 3 2 2" xfId="57178"/>
    <cellStyle name="Total 2 6 3 2 2 10" xfId="57179"/>
    <cellStyle name="Total 2 6 3 2 2 10 2" xfId="57180"/>
    <cellStyle name="Total 2 6 3 2 2 10 3" xfId="57181"/>
    <cellStyle name="Total 2 6 3 2 2 10 4" xfId="57182"/>
    <cellStyle name="Total 2 6 3 2 2 10 5" xfId="57183"/>
    <cellStyle name="Total 2 6 3 2 2 11" xfId="57184"/>
    <cellStyle name="Total 2 6 3 2 2 11 2" xfId="57185"/>
    <cellStyle name="Total 2 6 3 2 2 11 3" xfId="57186"/>
    <cellStyle name="Total 2 6 3 2 2 11 4" xfId="57187"/>
    <cellStyle name="Total 2 6 3 2 2 11 5" xfId="57188"/>
    <cellStyle name="Total 2 6 3 2 2 12" xfId="57189"/>
    <cellStyle name="Total 2 6 3 2 2 12 2" xfId="57190"/>
    <cellStyle name="Total 2 6 3 2 2 12 3" xfId="57191"/>
    <cellStyle name="Total 2 6 3 2 2 12 4" xfId="57192"/>
    <cellStyle name="Total 2 6 3 2 2 12 5" xfId="57193"/>
    <cellStyle name="Total 2 6 3 2 2 13" xfId="57194"/>
    <cellStyle name="Total 2 6 3 2 2 13 2" xfId="57195"/>
    <cellStyle name="Total 2 6 3 2 2 13 3" xfId="57196"/>
    <cellStyle name="Total 2 6 3 2 2 13 4" xfId="57197"/>
    <cellStyle name="Total 2 6 3 2 2 13 5" xfId="57198"/>
    <cellStyle name="Total 2 6 3 2 2 14" xfId="57199"/>
    <cellStyle name="Total 2 6 3 2 2 14 2" xfId="57200"/>
    <cellStyle name="Total 2 6 3 2 2 14 3" xfId="57201"/>
    <cellStyle name="Total 2 6 3 2 2 14 4" xfId="57202"/>
    <cellStyle name="Total 2 6 3 2 2 14 5" xfId="57203"/>
    <cellStyle name="Total 2 6 3 2 2 15" xfId="57204"/>
    <cellStyle name="Total 2 6 3 2 2 15 2" xfId="57205"/>
    <cellStyle name="Total 2 6 3 2 2 15 3" xfId="57206"/>
    <cellStyle name="Total 2 6 3 2 2 15 4" xfId="57207"/>
    <cellStyle name="Total 2 6 3 2 2 15 5" xfId="57208"/>
    <cellStyle name="Total 2 6 3 2 2 16" xfId="57209"/>
    <cellStyle name="Total 2 6 3 2 2 16 2" xfId="57210"/>
    <cellStyle name="Total 2 6 3 2 2 16 3" xfId="57211"/>
    <cellStyle name="Total 2 6 3 2 2 16 4" xfId="57212"/>
    <cellStyle name="Total 2 6 3 2 2 16 5" xfId="57213"/>
    <cellStyle name="Total 2 6 3 2 2 17" xfId="57214"/>
    <cellStyle name="Total 2 6 3 2 2 17 2" xfId="57215"/>
    <cellStyle name="Total 2 6 3 2 2 17 3" xfId="57216"/>
    <cellStyle name="Total 2 6 3 2 2 17 4" xfId="57217"/>
    <cellStyle name="Total 2 6 3 2 2 17 5" xfId="57218"/>
    <cellStyle name="Total 2 6 3 2 2 18" xfId="57219"/>
    <cellStyle name="Total 2 6 3 2 2 18 2" xfId="57220"/>
    <cellStyle name="Total 2 6 3 2 2 18 3" xfId="57221"/>
    <cellStyle name="Total 2 6 3 2 2 18 4" xfId="57222"/>
    <cellStyle name="Total 2 6 3 2 2 18 5" xfId="57223"/>
    <cellStyle name="Total 2 6 3 2 2 19" xfId="57224"/>
    <cellStyle name="Total 2 6 3 2 2 2" xfId="57225"/>
    <cellStyle name="Total 2 6 3 2 2 2 2" xfId="57226"/>
    <cellStyle name="Total 2 6 3 2 2 2 2 2" xfId="57227"/>
    <cellStyle name="Total 2 6 3 2 2 2 2 3" xfId="57228"/>
    <cellStyle name="Total 2 6 3 2 2 2 2 4" xfId="57229"/>
    <cellStyle name="Total 2 6 3 2 2 2 2 5" xfId="57230"/>
    <cellStyle name="Total 2 6 3 2 2 2 2 6" xfId="57231"/>
    <cellStyle name="Total 2 6 3 2 2 2 2 7" xfId="57232"/>
    <cellStyle name="Total 2 6 3 2 2 2 3" xfId="57233"/>
    <cellStyle name="Total 2 6 3 2 2 2 4" xfId="57234"/>
    <cellStyle name="Total 2 6 3 2 2 2 5" xfId="57235"/>
    <cellStyle name="Total 2 6 3 2 2 3" xfId="57236"/>
    <cellStyle name="Total 2 6 3 2 2 3 2" xfId="57237"/>
    <cellStyle name="Total 2 6 3 2 2 3 2 2" xfId="57238"/>
    <cellStyle name="Total 2 6 3 2 2 3 2 3" xfId="57239"/>
    <cellStyle name="Total 2 6 3 2 2 3 2 4" xfId="57240"/>
    <cellStyle name="Total 2 6 3 2 2 3 2 5" xfId="57241"/>
    <cellStyle name="Total 2 6 3 2 2 3 2 6" xfId="57242"/>
    <cellStyle name="Total 2 6 3 2 2 3 2 7" xfId="57243"/>
    <cellStyle name="Total 2 6 3 2 2 3 3" xfId="57244"/>
    <cellStyle name="Total 2 6 3 2 2 3 4" xfId="57245"/>
    <cellStyle name="Total 2 6 3 2 2 3 5" xfId="57246"/>
    <cellStyle name="Total 2 6 3 2 2 4" xfId="57247"/>
    <cellStyle name="Total 2 6 3 2 2 4 2" xfId="57248"/>
    <cellStyle name="Total 2 6 3 2 2 4 2 2" xfId="57249"/>
    <cellStyle name="Total 2 6 3 2 2 4 2 3" xfId="57250"/>
    <cellStyle name="Total 2 6 3 2 2 4 2 4" xfId="57251"/>
    <cellStyle name="Total 2 6 3 2 2 4 2 5" xfId="57252"/>
    <cellStyle name="Total 2 6 3 2 2 4 2 6" xfId="57253"/>
    <cellStyle name="Total 2 6 3 2 2 4 2 7" xfId="57254"/>
    <cellStyle name="Total 2 6 3 2 2 4 3" xfId="57255"/>
    <cellStyle name="Total 2 6 3 2 2 4 4" xfId="57256"/>
    <cellStyle name="Total 2 6 3 2 2 4 5" xfId="57257"/>
    <cellStyle name="Total 2 6 3 2 2 5" xfId="57258"/>
    <cellStyle name="Total 2 6 3 2 2 5 2" xfId="57259"/>
    <cellStyle name="Total 2 6 3 2 2 5 3" xfId="57260"/>
    <cellStyle name="Total 2 6 3 2 2 5 4" xfId="57261"/>
    <cellStyle name="Total 2 6 3 2 2 5 5" xfId="57262"/>
    <cellStyle name="Total 2 6 3 2 2 5 6" xfId="57263"/>
    <cellStyle name="Total 2 6 3 2 2 5 7" xfId="57264"/>
    <cellStyle name="Total 2 6 3 2 2 5 8" xfId="57265"/>
    <cellStyle name="Total 2 6 3 2 2 6" xfId="57266"/>
    <cellStyle name="Total 2 6 3 2 2 6 2" xfId="57267"/>
    <cellStyle name="Total 2 6 3 2 2 6 3" xfId="57268"/>
    <cellStyle name="Total 2 6 3 2 2 6 4" xfId="57269"/>
    <cellStyle name="Total 2 6 3 2 2 6 5" xfId="57270"/>
    <cellStyle name="Total 2 6 3 2 2 6 6" xfId="57271"/>
    <cellStyle name="Total 2 6 3 2 2 6 7" xfId="57272"/>
    <cellStyle name="Total 2 6 3 2 2 7" xfId="57273"/>
    <cellStyle name="Total 2 6 3 2 2 7 2" xfId="57274"/>
    <cellStyle name="Total 2 6 3 2 2 7 3" xfId="57275"/>
    <cellStyle name="Total 2 6 3 2 2 7 4" xfId="57276"/>
    <cellStyle name="Total 2 6 3 2 2 7 5" xfId="57277"/>
    <cellStyle name="Total 2 6 3 2 2 8" xfId="57278"/>
    <cellStyle name="Total 2 6 3 2 2 8 2" xfId="57279"/>
    <cellStyle name="Total 2 6 3 2 2 8 3" xfId="57280"/>
    <cellStyle name="Total 2 6 3 2 2 8 4" xfId="57281"/>
    <cellStyle name="Total 2 6 3 2 2 8 5" xfId="57282"/>
    <cellStyle name="Total 2 6 3 2 2 9" xfId="57283"/>
    <cellStyle name="Total 2 6 3 2 2 9 2" xfId="57284"/>
    <cellStyle name="Total 2 6 3 2 2 9 3" xfId="57285"/>
    <cellStyle name="Total 2 6 3 2 2 9 4" xfId="57286"/>
    <cellStyle name="Total 2 6 3 2 2 9 5" xfId="57287"/>
    <cellStyle name="Total 2 6 3 2 3" xfId="57288"/>
    <cellStyle name="Total 2 6 3 2 3 10" xfId="57289"/>
    <cellStyle name="Total 2 6 3 2 3 2" xfId="57290"/>
    <cellStyle name="Total 2 6 3 2 3 2 2" xfId="57291"/>
    <cellStyle name="Total 2 6 3 2 3 2 2 2" xfId="57292"/>
    <cellStyle name="Total 2 6 3 2 3 2 2 3" xfId="57293"/>
    <cellStyle name="Total 2 6 3 2 3 2 2 4" xfId="57294"/>
    <cellStyle name="Total 2 6 3 2 3 2 2 5" xfId="57295"/>
    <cellStyle name="Total 2 6 3 2 3 2 2 6" xfId="57296"/>
    <cellStyle name="Total 2 6 3 2 3 2 2 7" xfId="57297"/>
    <cellStyle name="Total 2 6 3 2 3 2 3" xfId="57298"/>
    <cellStyle name="Total 2 6 3 2 3 2 4" xfId="57299"/>
    <cellStyle name="Total 2 6 3 2 3 3" xfId="57300"/>
    <cellStyle name="Total 2 6 3 2 3 3 2" xfId="57301"/>
    <cellStyle name="Total 2 6 3 2 3 3 2 2" xfId="57302"/>
    <cellStyle name="Total 2 6 3 2 3 3 2 3" xfId="57303"/>
    <cellStyle name="Total 2 6 3 2 3 3 2 4" xfId="57304"/>
    <cellStyle name="Total 2 6 3 2 3 3 2 5" xfId="57305"/>
    <cellStyle name="Total 2 6 3 2 3 3 2 6" xfId="57306"/>
    <cellStyle name="Total 2 6 3 2 3 3 2 7" xfId="57307"/>
    <cellStyle name="Total 2 6 3 2 3 3 3" xfId="57308"/>
    <cellStyle name="Total 2 6 3 2 3 3 4" xfId="57309"/>
    <cellStyle name="Total 2 6 3 2 3 4" xfId="57310"/>
    <cellStyle name="Total 2 6 3 2 3 4 2" xfId="57311"/>
    <cellStyle name="Total 2 6 3 2 3 4 2 2" xfId="57312"/>
    <cellStyle name="Total 2 6 3 2 3 4 2 3" xfId="57313"/>
    <cellStyle name="Total 2 6 3 2 3 4 2 4" xfId="57314"/>
    <cellStyle name="Total 2 6 3 2 3 4 2 5" xfId="57315"/>
    <cellStyle name="Total 2 6 3 2 3 4 2 6" xfId="57316"/>
    <cellStyle name="Total 2 6 3 2 3 4 2 7" xfId="57317"/>
    <cellStyle name="Total 2 6 3 2 3 4 3" xfId="57318"/>
    <cellStyle name="Total 2 6 3 2 3 4 4" xfId="57319"/>
    <cellStyle name="Total 2 6 3 2 3 5" xfId="57320"/>
    <cellStyle name="Total 2 6 3 2 3 5 2" xfId="57321"/>
    <cellStyle name="Total 2 6 3 2 3 5 3" xfId="57322"/>
    <cellStyle name="Total 2 6 3 2 3 5 4" xfId="57323"/>
    <cellStyle name="Total 2 6 3 2 3 5 5" xfId="57324"/>
    <cellStyle name="Total 2 6 3 2 3 5 6" xfId="57325"/>
    <cellStyle name="Total 2 6 3 2 3 5 7" xfId="57326"/>
    <cellStyle name="Total 2 6 3 2 3 5 8" xfId="57327"/>
    <cellStyle name="Total 2 6 3 2 3 6" xfId="57328"/>
    <cellStyle name="Total 2 6 3 2 3 6 2" xfId="57329"/>
    <cellStyle name="Total 2 6 3 2 3 6 3" xfId="57330"/>
    <cellStyle name="Total 2 6 3 2 3 6 4" xfId="57331"/>
    <cellStyle name="Total 2 6 3 2 3 6 5" xfId="57332"/>
    <cellStyle name="Total 2 6 3 2 3 6 6" xfId="57333"/>
    <cellStyle name="Total 2 6 3 2 3 6 7" xfId="57334"/>
    <cellStyle name="Total 2 6 3 2 3 7" xfId="57335"/>
    <cellStyle name="Total 2 6 3 2 3 8" xfId="57336"/>
    <cellStyle name="Total 2 6 3 2 3 9" xfId="57337"/>
    <cellStyle name="Total 2 6 3 2 4" xfId="57338"/>
    <cellStyle name="Total 2 6 3 2 4 2" xfId="57339"/>
    <cellStyle name="Total 2 6 3 2 4 2 2" xfId="57340"/>
    <cellStyle name="Total 2 6 3 2 4 2 3" xfId="57341"/>
    <cellStyle name="Total 2 6 3 2 4 2 4" xfId="57342"/>
    <cellStyle name="Total 2 6 3 2 4 2 5" xfId="57343"/>
    <cellStyle name="Total 2 6 3 2 4 2 6" xfId="57344"/>
    <cellStyle name="Total 2 6 3 2 4 2 7" xfId="57345"/>
    <cellStyle name="Total 2 6 3 2 4 3" xfId="57346"/>
    <cellStyle name="Total 2 6 3 2 4 4" xfId="57347"/>
    <cellStyle name="Total 2 6 3 2 4 5" xfId="57348"/>
    <cellStyle name="Total 2 6 3 2 5" xfId="57349"/>
    <cellStyle name="Total 2 6 3 2 5 2" xfId="57350"/>
    <cellStyle name="Total 2 6 3 2 5 2 2" xfId="57351"/>
    <cellStyle name="Total 2 6 3 2 5 2 3" xfId="57352"/>
    <cellStyle name="Total 2 6 3 2 5 2 4" xfId="57353"/>
    <cellStyle name="Total 2 6 3 2 5 2 5" xfId="57354"/>
    <cellStyle name="Total 2 6 3 2 5 2 6" xfId="57355"/>
    <cellStyle name="Total 2 6 3 2 5 2 7" xfId="57356"/>
    <cellStyle name="Total 2 6 3 2 5 3" xfId="57357"/>
    <cellStyle name="Total 2 6 3 2 5 4" xfId="57358"/>
    <cellStyle name="Total 2 6 3 2 5 5" xfId="57359"/>
    <cellStyle name="Total 2 6 3 2 6" xfId="57360"/>
    <cellStyle name="Total 2 6 3 2 6 2" xfId="57361"/>
    <cellStyle name="Total 2 6 3 2 6 2 2" xfId="57362"/>
    <cellStyle name="Total 2 6 3 2 6 2 3" xfId="57363"/>
    <cellStyle name="Total 2 6 3 2 6 2 4" xfId="57364"/>
    <cellStyle name="Total 2 6 3 2 6 2 5" xfId="57365"/>
    <cellStyle name="Total 2 6 3 2 6 2 6" xfId="57366"/>
    <cellStyle name="Total 2 6 3 2 6 2 7" xfId="57367"/>
    <cellStyle name="Total 2 6 3 2 6 3" xfId="57368"/>
    <cellStyle name="Total 2 6 3 2 6 4" xfId="57369"/>
    <cellStyle name="Total 2 6 3 2 6 5" xfId="57370"/>
    <cellStyle name="Total 2 6 3 2 7" xfId="57371"/>
    <cellStyle name="Total 2 6 3 2 7 2" xfId="57372"/>
    <cellStyle name="Total 2 6 3 2 7 2 2" xfId="57373"/>
    <cellStyle name="Total 2 6 3 2 7 2 3" xfId="57374"/>
    <cellStyle name="Total 2 6 3 2 7 2 4" xfId="57375"/>
    <cellStyle name="Total 2 6 3 2 7 2 5" xfId="57376"/>
    <cellStyle name="Total 2 6 3 2 7 2 6" xfId="57377"/>
    <cellStyle name="Total 2 6 3 2 7 2 7" xfId="57378"/>
    <cellStyle name="Total 2 6 3 2 7 3" xfId="57379"/>
    <cellStyle name="Total 2 6 3 2 7 4" xfId="57380"/>
    <cellStyle name="Total 2 6 3 2 7 5" xfId="57381"/>
    <cellStyle name="Total 2 6 3 2 8" xfId="57382"/>
    <cellStyle name="Total 2 6 3 2 8 2" xfId="57383"/>
    <cellStyle name="Total 2 6 3 2 8 3" xfId="57384"/>
    <cellStyle name="Total 2 6 3 2 8 4" xfId="57385"/>
    <cellStyle name="Total 2 6 3 2 8 5" xfId="57386"/>
    <cellStyle name="Total 2 6 3 2 8 6" xfId="57387"/>
    <cellStyle name="Total 2 6 3 2 8 7" xfId="57388"/>
    <cellStyle name="Total 2 6 3 2 8 8" xfId="57389"/>
    <cellStyle name="Total 2 6 3 2 9" xfId="57390"/>
    <cellStyle name="Total 2 6 3 2 9 2" xfId="57391"/>
    <cellStyle name="Total 2 6 3 2 9 3" xfId="57392"/>
    <cellStyle name="Total 2 6 3 2 9 4" xfId="57393"/>
    <cellStyle name="Total 2 6 3 2 9 5" xfId="57394"/>
    <cellStyle name="Total 2 6 3 2 9 6" xfId="57395"/>
    <cellStyle name="Total 2 6 3 2 9 7" xfId="57396"/>
    <cellStyle name="Total 2 6 3 3" xfId="57397"/>
    <cellStyle name="Total 2 6 3 3 10" xfId="57398"/>
    <cellStyle name="Total 2 6 3 3 10 2" xfId="57399"/>
    <cellStyle name="Total 2 6 3 3 10 3" xfId="57400"/>
    <cellStyle name="Total 2 6 3 3 10 4" xfId="57401"/>
    <cellStyle name="Total 2 6 3 3 10 5" xfId="57402"/>
    <cellStyle name="Total 2 6 3 3 11" xfId="57403"/>
    <cellStyle name="Total 2 6 3 3 11 2" xfId="57404"/>
    <cellStyle name="Total 2 6 3 3 11 3" xfId="57405"/>
    <cellStyle name="Total 2 6 3 3 11 4" xfId="57406"/>
    <cellStyle name="Total 2 6 3 3 11 5" xfId="57407"/>
    <cellStyle name="Total 2 6 3 3 12" xfId="57408"/>
    <cellStyle name="Total 2 6 3 3 12 2" xfId="57409"/>
    <cellStyle name="Total 2 6 3 3 12 3" xfId="57410"/>
    <cellStyle name="Total 2 6 3 3 12 4" xfId="57411"/>
    <cellStyle name="Total 2 6 3 3 12 5" xfId="57412"/>
    <cellStyle name="Total 2 6 3 3 13" xfId="57413"/>
    <cellStyle name="Total 2 6 3 3 13 2" xfId="57414"/>
    <cellStyle name="Total 2 6 3 3 13 3" xfId="57415"/>
    <cellStyle name="Total 2 6 3 3 13 4" xfId="57416"/>
    <cellStyle name="Total 2 6 3 3 13 5" xfId="57417"/>
    <cellStyle name="Total 2 6 3 3 14" xfId="57418"/>
    <cellStyle name="Total 2 6 3 3 14 2" xfId="57419"/>
    <cellStyle name="Total 2 6 3 3 14 3" xfId="57420"/>
    <cellStyle name="Total 2 6 3 3 14 4" xfId="57421"/>
    <cellStyle name="Total 2 6 3 3 14 5" xfId="57422"/>
    <cellStyle name="Total 2 6 3 3 15" xfId="57423"/>
    <cellStyle name="Total 2 6 3 3 15 2" xfId="57424"/>
    <cellStyle name="Total 2 6 3 3 15 3" xfId="57425"/>
    <cellStyle name="Total 2 6 3 3 15 4" xfId="57426"/>
    <cellStyle name="Total 2 6 3 3 15 5" xfId="57427"/>
    <cellStyle name="Total 2 6 3 3 16" xfId="57428"/>
    <cellStyle name="Total 2 6 3 3 16 2" xfId="57429"/>
    <cellStyle name="Total 2 6 3 3 16 3" xfId="57430"/>
    <cellStyle name="Total 2 6 3 3 16 4" xfId="57431"/>
    <cellStyle name="Total 2 6 3 3 16 5" xfId="57432"/>
    <cellStyle name="Total 2 6 3 3 17" xfId="57433"/>
    <cellStyle name="Total 2 6 3 3 17 2" xfId="57434"/>
    <cellStyle name="Total 2 6 3 3 17 3" xfId="57435"/>
    <cellStyle name="Total 2 6 3 3 17 4" xfId="57436"/>
    <cellStyle name="Total 2 6 3 3 17 5" xfId="57437"/>
    <cellStyle name="Total 2 6 3 3 18" xfId="57438"/>
    <cellStyle name="Total 2 6 3 3 18 2" xfId="57439"/>
    <cellStyle name="Total 2 6 3 3 18 3" xfId="57440"/>
    <cellStyle name="Total 2 6 3 3 18 4" xfId="57441"/>
    <cellStyle name="Total 2 6 3 3 18 5" xfId="57442"/>
    <cellStyle name="Total 2 6 3 3 19" xfId="57443"/>
    <cellStyle name="Total 2 6 3 3 2" xfId="57444"/>
    <cellStyle name="Total 2 6 3 3 2 10" xfId="57445"/>
    <cellStyle name="Total 2 6 3 3 2 10 2" xfId="57446"/>
    <cellStyle name="Total 2 6 3 3 2 10 3" xfId="57447"/>
    <cellStyle name="Total 2 6 3 3 2 10 4" xfId="57448"/>
    <cellStyle name="Total 2 6 3 3 2 10 5" xfId="57449"/>
    <cellStyle name="Total 2 6 3 3 2 11" xfId="57450"/>
    <cellStyle name="Total 2 6 3 3 2 11 2" xfId="57451"/>
    <cellStyle name="Total 2 6 3 3 2 11 3" xfId="57452"/>
    <cellStyle name="Total 2 6 3 3 2 11 4" xfId="57453"/>
    <cellStyle name="Total 2 6 3 3 2 11 5" xfId="57454"/>
    <cellStyle name="Total 2 6 3 3 2 12" xfId="57455"/>
    <cellStyle name="Total 2 6 3 3 2 12 2" xfId="57456"/>
    <cellStyle name="Total 2 6 3 3 2 12 3" xfId="57457"/>
    <cellStyle name="Total 2 6 3 3 2 12 4" xfId="57458"/>
    <cellStyle name="Total 2 6 3 3 2 12 5" xfId="57459"/>
    <cellStyle name="Total 2 6 3 3 2 13" xfId="57460"/>
    <cellStyle name="Total 2 6 3 3 2 13 2" xfId="57461"/>
    <cellStyle name="Total 2 6 3 3 2 13 3" xfId="57462"/>
    <cellStyle name="Total 2 6 3 3 2 13 4" xfId="57463"/>
    <cellStyle name="Total 2 6 3 3 2 13 5" xfId="57464"/>
    <cellStyle name="Total 2 6 3 3 2 14" xfId="57465"/>
    <cellStyle name="Total 2 6 3 3 2 14 2" xfId="57466"/>
    <cellStyle name="Total 2 6 3 3 2 14 3" xfId="57467"/>
    <cellStyle name="Total 2 6 3 3 2 14 4" xfId="57468"/>
    <cellStyle name="Total 2 6 3 3 2 14 5" xfId="57469"/>
    <cellStyle name="Total 2 6 3 3 2 15" xfId="57470"/>
    <cellStyle name="Total 2 6 3 3 2 15 2" xfId="57471"/>
    <cellStyle name="Total 2 6 3 3 2 15 3" xfId="57472"/>
    <cellStyle name="Total 2 6 3 3 2 15 4" xfId="57473"/>
    <cellStyle name="Total 2 6 3 3 2 15 5" xfId="57474"/>
    <cellStyle name="Total 2 6 3 3 2 16" xfId="57475"/>
    <cellStyle name="Total 2 6 3 3 2 16 2" xfId="57476"/>
    <cellStyle name="Total 2 6 3 3 2 16 3" xfId="57477"/>
    <cellStyle name="Total 2 6 3 3 2 16 4" xfId="57478"/>
    <cellStyle name="Total 2 6 3 3 2 16 5" xfId="57479"/>
    <cellStyle name="Total 2 6 3 3 2 17" xfId="57480"/>
    <cellStyle name="Total 2 6 3 3 2 17 2" xfId="57481"/>
    <cellStyle name="Total 2 6 3 3 2 17 3" xfId="57482"/>
    <cellStyle name="Total 2 6 3 3 2 17 4" xfId="57483"/>
    <cellStyle name="Total 2 6 3 3 2 17 5" xfId="57484"/>
    <cellStyle name="Total 2 6 3 3 2 18" xfId="57485"/>
    <cellStyle name="Total 2 6 3 3 2 18 2" xfId="57486"/>
    <cellStyle name="Total 2 6 3 3 2 18 3" xfId="57487"/>
    <cellStyle name="Total 2 6 3 3 2 18 4" xfId="57488"/>
    <cellStyle name="Total 2 6 3 3 2 18 5" xfId="57489"/>
    <cellStyle name="Total 2 6 3 3 2 19" xfId="57490"/>
    <cellStyle name="Total 2 6 3 3 2 2" xfId="57491"/>
    <cellStyle name="Total 2 6 3 3 2 2 2" xfId="57492"/>
    <cellStyle name="Total 2 6 3 3 2 2 2 2" xfId="57493"/>
    <cellStyle name="Total 2 6 3 3 2 2 2 3" xfId="57494"/>
    <cellStyle name="Total 2 6 3 3 2 2 2 4" xfId="57495"/>
    <cellStyle name="Total 2 6 3 3 2 2 2 5" xfId="57496"/>
    <cellStyle name="Total 2 6 3 3 2 2 2 6" xfId="57497"/>
    <cellStyle name="Total 2 6 3 3 2 2 2 7" xfId="57498"/>
    <cellStyle name="Total 2 6 3 3 2 2 3" xfId="57499"/>
    <cellStyle name="Total 2 6 3 3 2 2 4" xfId="57500"/>
    <cellStyle name="Total 2 6 3 3 2 2 5" xfId="57501"/>
    <cellStyle name="Total 2 6 3 3 2 3" xfId="57502"/>
    <cellStyle name="Total 2 6 3 3 2 3 2" xfId="57503"/>
    <cellStyle name="Total 2 6 3 3 2 3 2 2" xfId="57504"/>
    <cellStyle name="Total 2 6 3 3 2 3 2 3" xfId="57505"/>
    <cellStyle name="Total 2 6 3 3 2 3 2 4" xfId="57506"/>
    <cellStyle name="Total 2 6 3 3 2 3 2 5" xfId="57507"/>
    <cellStyle name="Total 2 6 3 3 2 3 2 6" xfId="57508"/>
    <cellStyle name="Total 2 6 3 3 2 3 2 7" xfId="57509"/>
    <cellStyle name="Total 2 6 3 3 2 3 3" xfId="57510"/>
    <cellStyle name="Total 2 6 3 3 2 3 4" xfId="57511"/>
    <cellStyle name="Total 2 6 3 3 2 3 5" xfId="57512"/>
    <cellStyle name="Total 2 6 3 3 2 4" xfId="57513"/>
    <cellStyle name="Total 2 6 3 3 2 4 2" xfId="57514"/>
    <cellStyle name="Total 2 6 3 3 2 4 2 2" xfId="57515"/>
    <cellStyle name="Total 2 6 3 3 2 4 2 3" xfId="57516"/>
    <cellStyle name="Total 2 6 3 3 2 4 2 4" xfId="57517"/>
    <cellStyle name="Total 2 6 3 3 2 4 2 5" xfId="57518"/>
    <cellStyle name="Total 2 6 3 3 2 4 2 6" xfId="57519"/>
    <cellStyle name="Total 2 6 3 3 2 4 2 7" xfId="57520"/>
    <cellStyle name="Total 2 6 3 3 2 4 3" xfId="57521"/>
    <cellStyle name="Total 2 6 3 3 2 4 4" xfId="57522"/>
    <cellStyle name="Total 2 6 3 3 2 4 5" xfId="57523"/>
    <cellStyle name="Total 2 6 3 3 2 5" xfId="57524"/>
    <cellStyle name="Total 2 6 3 3 2 5 2" xfId="57525"/>
    <cellStyle name="Total 2 6 3 3 2 5 3" xfId="57526"/>
    <cellStyle name="Total 2 6 3 3 2 5 4" xfId="57527"/>
    <cellStyle name="Total 2 6 3 3 2 5 5" xfId="57528"/>
    <cellStyle name="Total 2 6 3 3 2 5 6" xfId="57529"/>
    <cellStyle name="Total 2 6 3 3 2 5 7" xfId="57530"/>
    <cellStyle name="Total 2 6 3 3 2 5 8" xfId="57531"/>
    <cellStyle name="Total 2 6 3 3 2 6" xfId="57532"/>
    <cellStyle name="Total 2 6 3 3 2 6 2" xfId="57533"/>
    <cellStyle name="Total 2 6 3 3 2 6 3" xfId="57534"/>
    <cellStyle name="Total 2 6 3 3 2 6 4" xfId="57535"/>
    <cellStyle name="Total 2 6 3 3 2 6 5" xfId="57536"/>
    <cellStyle name="Total 2 6 3 3 2 6 6" xfId="57537"/>
    <cellStyle name="Total 2 6 3 3 2 6 7" xfId="57538"/>
    <cellStyle name="Total 2 6 3 3 2 7" xfId="57539"/>
    <cellStyle name="Total 2 6 3 3 2 7 2" xfId="57540"/>
    <cellStyle name="Total 2 6 3 3 2 7 3" xfId="57541"/>
    <cellStyle name="Total 2 6 3 3 2 7 4" xfId="57542"/>
    <cellStyle name="Total 2 6 3 3 2 7 5" xfId="57543"/>
    <cellStyle name="Total 2 6 3 3 2 8" xfId="57544"/>
    <cellStyle name="Total 2 6 3 3 2 8 2" xfId="57545"/>
    <cellStyle name="Total 2 6 3 3 2 8 3" xfId="57546"/>
    <cellStyle name="Total 2 6 3 3 2 8 4" xfId="57547"/>
    <cellStyle name="Total 2 6 3 3 2 8 5" xfId="57548"/>
    <cellStyle name="Total 2 6 3 3 2 9" xfId="57549"/>
    <cellStyle name="Total 2 6 3 3 2 9 2" xfId="57550"/>
    <cellStyle name="Total 2 6 3 3 2 9 3" xfId="57551"/>
    <cellStyle name="Total 2 6 3 3 2 9 4" xfId="57552"/>
    <cellStyle name="Total 2 6 3 3 2 9 5" xfId="57553"/>
    <cellStyle name="Total 2 6 3 3 3" xfId="57554"/>
    <cellStyle name="Total 2 6 3 3 3 10" xfId="57555"/>
    <cellStyle name="Total 2 6 3 3 3 2" xfId="57556"/>
    <cellStyle name="Total 2 6 3 3 3 2 2" xfId="57557"/>
    <cellStyle name="Total 2 6 3 3 3 2 2 2" xfId="57558"/>
    <cellStyle name="Total 2 6 3 3 3 2 2 3" xfId="57559"/>
    <cellStyle name="Total 2 6 3 3 3 2 2 4" xfId="57560"/>
    <cellStyle name="Total 2 6 3 3 3 2 2 5" xfId="57561"/>
    <cellStyle name="Total 2 6 3 3 3 2 2 6" xfId="57562"/>
    <cellStyle name="Total 2 6 3 3 3 2 2 7" xfId="57563"/>
    <cellStyle name="Total 2 6 3 3 3 2 3" xfId="57564"/>
    <cellStyle name="Total 2 6 3 3 3 2 4" xfId="57565"/>
    <cellStyle name="Total 2 6 3 3 3 3" xfId="57566"/>
    <cellStyle name="Total 2 6 3 3 3 3 2" xfId="57567"/>
    <cellStyle name="Total 2 6 3 3 3 3 2 2" xfId="57568"/>
    <cellStyle name="Total 2 6 3 3 3 3 2 3" xfId="57569"/>
    <cellStyle name="Total 2 6 3 3 3 3 2 4" xfId="57570"/>
    <cellStyle name="Total 2 6 3 3 3 3 2 5" xfId="57571"/>
    <cellStyle name="Total 2 6 3 3 3 3 2 6" xfId="57572"/>
    <cellStyle name="Total 2 6 3 3 3 3 2 7" xfId="57573"/>
    <cellStyle name="Total 2 6 3 3 3 3 3" xfId="57574"/>
    <cellStyle name="Total 2 6 3 3 3 3 4" xfId="57575"/>
    <cellStyle name="Total 2 6 3 3 3 4" xfId="57576"/>
    <cellStyle name="Total 2 6 3 3 3 4 2" xfId="57577"/>
    <cellStyle name="Total 2 6 3 3 3 4 2 2" xfId="57578"/>
    <cellStyle name="Total 2 6 3 3 3 4 2 3" xfId="57579"/>
    <cellStyle name="Total 2 6 3 3 3 4 2 4" xfId="57580"/>
    <cellStyle name="Total 2 6 3 3 3 4 2 5" xfId="57581"/>
    <cellStyle name="Total 2 6 3 3 3 4 2 6" xfId="57582"/>
    <cellStyle name="Total 2 6 3 3 3 4 2 7" xfId="57583"/>
    <cellStyle name="Total 2 6 3 3 3 4 3" xfId="57584"/>
    <cellStyle name="Total 2 6 3 3 3 4 4" xfId="57585"/>
    <cellStyle name="Total 2 6 3 3 3 5" xfId="57586"/>
    <cellStyle name="Total 2 6 3 3 3 5 2" xfId="57587"/>
    <cellStyle name="Total 2 6 3 3 3 5 3" xfId="57588"/>
    <cellStyle name="Total 2 6 3 3 3 5 4" xfId="57589"/>
    <cellStyle name="Total 2 6 3 3 3 5 5" xfId="57590"/>
    <cellStyle name="Total 2 6 3 3 3 5 6" xfId="57591"/>
    <cellStyle name="Total 2 6 3 3 3 5 7" xfId="57592"/>
    <cellStyle name="Total 2 6 3 3 3 5 8" xfId="57593"/>
    <cellStyle name="Total 2 6 3 3 3 6" xfId="57594"/>
    <cellStyle name="Total 2 6 3 3 3 6 2" xfId="57595"/>
    <cellStyle name="Total 2 6 3 3 3 6 3" xfId="57596"/>
    <cellStyle name="Total 2 6 3 3 3 6 4" xfId="57597"/>
    <cellStyle name="Total 2 6 3 3 3 6 5" xfId="57598"/>
    <cellStyle name="Total 2 6 3 3 3 6 6" xfId="57599"/>
    <cellStyle name="Total 2 6 3 3 3 6 7" xfId="57600"/>
    <cellStyle name="Total 2 6 3 3 3 7" xfId="57601"/>
    <cellStyle name="Total 2 6 3 3 3 8" xfId="57602"/>
    <cellStyle name="Total 2 6 3 3 3 9" xfId="57603"/>
    <cellStyle name="Total 2 6 3 3 4" xfId="57604"/>
    <cellStyle name="Total 2 6 3 3 4 2" xfId="57605"/>
    <cellStyle name="Total 2 6 3 3 4 2 2" xfId="57606"/>
    <cellStyle name="Total 2 6 3 3 4 2 3" xfId="57607"/>
    <cellStyle name="Total 2 6 3 3 4 2 4" xfId="57608"/>
    <cellStyle name="Total 2 6 3 3 4 2 5" xfId="57609"/>
    <cellStyle name="Total 2 6 3 3 4 2 6" xfId="57610"/>
    <cellStyle name="Total 2 6 3 3 4 2 7" xfId="57611"/>
    <cellStyle name="Total 2 6 3 3 4 3" xfId="57612"/>
    <cellStyle name="Total 2 6 3 3 4 4" xfId="57613"/>
    <cellStyle name="Total 2 6 3 3 4 5" xfId="57614"/>
    <cellStyle name="Total 2 6 3 3 5" xfId="57615"/>
    <cellStyle name="Total 2 6 3 3 5 2" xfId="57616"/>
    <cellStyle name="Total 2 6 3 3 5 2 2" xfId="57617"/>
    <cellStyle name="Total 2 6 3 3 5 2 3" xfId="57618"/>
    <cellStyle name="Total 2 6 3 3 5 2 4" xfId="57619"/>
    <cellStyle name="Total 2 6 3 3 5 2 5" xfId="57620"/>
    <cellStyle name="Total 2 6 3 3 5 2 6" xfId="57621"/>
    <cellStyle name="Total 2 6 3 3 5 2 7" xfId="57622"/>
    <cellStyle name="Total 2 6 3 3 5 3" xfId="57623"/>
    <cellStyle name="Total 2 6 3 3 5 4" xfId="57624"/>
    <cellStyle name="Total 2 6 3 3 5 5" xfId="57625"/>
    <cellStyle name="Total 2 6 3 3 6" xfId="57626"/>
    <cellStyle name="Total 2 6 3 3 6 2" xfId="57627"/>
    <cellStyle name="Total 2 6 3 3 6 2 2" xfId="57628"/>
    <cellStyle name="Total 2 6 3 3 6 2 3" xfId="57629"/>
    <cellStyle name="Total 2 6 3 3 6 2 4" xfId="57630"/>
    <cellStyle name="Total 2 6 3 3 6 2 5" xfId="57631"/>
    <cellStyle name="Total 2 6 3 3 6 2 6" xfId="57632"/>
    <cellStyle name="Total 2 6 3 3 6 2 7" xfId="57633"/>
    <cellStyle name="Total 2 6 3 3 6 3" xfId="57634"/>
    <cellStyle name="Total 2 6 3 3 6 4" xfId="57635"/>
    <cellStyle name="Total 2 6 3 3 6 5" xfId="57636"/>
    <cellStyle name="Total 2 6 3 3 7" xfId="57637"/>
    <cellStyle name="Total 2 6 3 3 7 2" xfId="57638"/>
    <cellStyle name="Total 2 6 3 3 7 2 2" xfId="57639"/>
    <cellStyle name="Total 2 6 3 3 7 2 3" xfId="57640"/>
    <cellStyle name="Total 2 6 3 3 7 2 4" xfId="57641"/>
    <cellStyle name="Total 2 6 3 3 7 2 5" xfId="57642"/>
    <cellStyle name="Total 2 6 3 3 7 2 6" xfId="57643"/>
    <cellStyle name="Total 2 6 3 3 7 2 7" xfId="57644"/>
    <cellStyle name="Total 2 6 3 3 7 3" xfId="57645"/>
    <cellStyle name="Total 2 6 3 3 7 4" xfId="57646"/>
    <cellStyle name="Total 2 6 3 3 7 5" xfId="57647"/>
    <cellStyle name="Total 2 6 3 3 8" xfId="57648"/>
    <cellStyle name="Total 2 6 3 3 8 2" xfId="57649"/>
    <cellStyle name="Total 2 6 3 3 8 3" xfId="57650"/>
    <cellStyle name="Total 2 6 3 3 8 4" xfId="57651"/>
    <cellStyle name="Total 2 6 3 3 8 5" xfId="57652"/>
    <cellStyle name="Total 2 6 3 3 8 6" xfId="57653"/>
    <cellStyle name="Total 2 6 3 3 8 7" xfId="57654"/>
    <cellStyle name="Total 2 6 3 3 8 8" xfId="57655"/>
    <cellStyle name="Total 2 6 3 3 9" xfId="57656"/>
    <cellStyle name="Total 2 6 3 3 9 2" xfId="57657"/>
    <cellStyle name="Total 2 6 3 3 9 3" xfId="57658"/>
    <cellStyle name="Total 2 6 3 3 9 4" xfId="57659"/>
    <cellStyle name="Total 2 6 3 3 9 5" xfId="57660"/>
    <cellStyle name="Total 2 6 3 3 9 6" xfId="57661"/>
    <cellStyle name="Total 2 6 3 3 9 7" xfId="57662"/>
    <cellStyle name="Total 2 6 3 4" xfId="57663"/>
    <cellStyle name="Total 2 6 3 4 10" xfId="57664"/>
    <cellStyle name="Total 2 6 3 4 10 2" xfId="57665"/>
    <cellStyle name="Total 2 6 3 4 10 3" xfId="57666"/>
    <cellStyle name="Total 2 6 3 4 10 4" xfId="57667"/>
    <cellStyle name="Total 2 6 3 4 10 5" xfId="57668"/>
    <cellStyle name="Total 2 6 3 4 11" xfId="57669"/>
    <cellStyle name="Total 2 6 3 4 11 2" xfId="57670"/>
    <cellStyle name="Total 2 6 3 4 11 3" xfId="57671"/>
    <cellStyle name="Total 2 6 3 4 11 4" xfId="57672"/>
    <cellStyle name="Total 2 6 3 4 11 5" xfId="57673"/>
    <cellStyle name="Total 2 6 3 4 12" xfId="57674"/>
    <cellStyle name="Total 2 6 3 4 12 2" xfId="57675"/>
    <cellStyle name="Total 2 6 3 4 12 3" xfId="57676"/>
    <cellStyle name="Total 2 6 3 4 12 4" xfId="57677"/>
    <cellStyle name="Total 2 6 3 4 12 5" xfId="57678"/>
    <cellStyle name="Total 2 6 3 4 13" xfId="57679"/>
    <cellStyle name="Total 2 6 3 4 13 2" xfId="57680"/>
    <cellStyle name="Total 2 6 3 4 13 3" xfId="57681"/>
    <cellStyle name="Total 2 6 3 4 13 4" xfId="57682"/>
    <cellStyle name="Total 2 6 3 4 13 5" xfId="57683"/>
    <cellStyle name="Total 2 6 3 4 14" xfId="57684"/>
    <cellStyle name="Total 2 6 3 4 14 2" xfId="57685"/>
    <cellStyle name="Total 2 6 3 4 14 3" xfId="57686"/>
    <cellStyle name="Total 2 6 3 4 14 4" xfId="57687"/>
    <cellStyle name="Total 2 6 3 4 14 5" xfId="57688"/>
    <cellStyle name="Total 2 6 3 4 15" xfId="57689"/>
    <cellStyle name="Total 2 6 3 4 15 2" xfId="57690"/>
    <cellStyle name="Total 2 6 3 4 15 3" xfId="57691"/>
    <cellStyle name="Total 2 6 3 4 15 4" xfId="57692"/>
    <cellStyle name="Total 2 6 3 4 15 5" xfId="57693"/>
    <cellStyle name="Total 2 6 3 4 16" xfId="57694"/>
    <cellStyle name="Total 2 6 3 4 16 2" xfId="57695"/>
    <cellStyle name="Total 2 6 3 4 16 3" xfId="57696"/>
    <cellStyle name="Total 2 6 3 4 16 4" xfId="57697"/>
    <cellStyle name="Total 2 6 3 4 16 5" xfId="57698"/>
    <cellStyle name="Total 2 6 3 4 17" xfId="57699"/>
    <cellStyle name="Total 2 6 3 4 17 2" xfId="57700"/>
    <cellStyle name="Total 2 6 3 4 17 3" xfId="57701"/>
    <cellStyle name="Total 2 6 3 4 17 4" xfId="57702"/>
    <cellStyle name="Total 2 6 3 4 17 5" xfId="57703"/>
    <cellStyle name="Total 2 6 3 4 18" xfId="57704"/>
    <cellStyle name="Total 2 6 3 4 18 2" xfId="57705"/>
    <cellStyle name="Total 2 6 3 4 18 3" xfId="57706"/>
    <cellStyle name="Total 2 6 3 4 18 4" xfId="57707"/>
    <cellStyle name="Total 2 6 3 4 18 5" xfId="57708"/>
    <cellStyle name="Total 2 6 3 4 19" xfId="57709"/>
    <cellStyle name="Total 2 6 3 4 2" xfId="57710"/>
    <cellStyle name="Total 2 6 3 4 2 2" xfId="57711"/>
    <cellStyle name="Total 2 6 3 4 2 2 2" xfId="57712"/>
    <cellStyle name="Total 2 6 3 4 2 2 3" xfId="57713"/>
    <cellStyle name="Total 2 6 3 4 2 2 4" xfId="57714"/>
    <cellStyle name="Total 2 6 3 4 2 2 5" xfId="57715"/>
    <cellStyle name="Total 2 6 3 4 2 2 6" xfId="57716"/>
    <cellStyle name="Total 2 6 3 4 2 2 7" xfId="57717"/>
    <cellStyle name="Total 2 6 3 4 2 3" xfId="57718"/>
    <cellStyle name="Total 2 6 3 4 2 4" xfId="57719"/>
    <cellStyle name="Total 2 6 3 4 2 5" xfId="57720"/>
    <cellStyle name="Total 2 6 3 4 3" xfId="57721"/>
    <cellStyle name="Total 2 6 3 4 3 2" xfId="57722"/>
    <cellStyle name="Total 2 6 3 4 3 2 2" xfId="57723"/>
    <cellStyle name="Total 2 6 3 4 3 2 3" xfId="57724"/>
    <cellStyle name="Total 2 6 3 4 3 2 4" xfId="57725"/>
    <cellStyle name="Total 2 6 3 4 3 2 5" xfId="57726"/>
    <cellStyle name="Total 2 6 3 4 3 2 6" xfId="57727"/>
    <cellStyle name="Total 2 6 3 4 3 2 7" xfId="57728"/>
    <cellStyle name="Total 2 6 3 4 3 3" xfId="57729"/>
    <cellStyle name="Total 2 6 3 4 3 4" xfId="57730"/>
    <cellStyle name="Total 2 6 3 4 3 5" xfId="57731"/>
    <cellStyle name="Total 2 6 3 4 4" xfId="57732"/>
    <cellStyle name="Total 2 6 3 4 4 2" xfId="57733"/>
    <cellStyle name="Total 2 6 3 4 4 2 2" xfId="57734"/>
    <cellStyle name="Total 2 6 3 4 4 2 3" xfId="57735"/>
    <cellStyle name="Total 2 6 3 4 4 2 4" xfId="57736"/>
    <cellStyle name="Total 2 6 3 4 4 2 5" xfId="57737"/>
    <cellStyle name="Total 2 6 3 4 4 2 6" xfId="57738"/>
    <cellStyle name="Total 2 6 3 4 4 2 7" xfId="57739"/>
    <cellStyle name="Total 2 6 3 4 4 3" xfId="57740"/>
    <cellStyle name="Total 2 6 3 4 4 4" xfId="57741"/>
    <cellStyle name="Total 2 6 3 4 4 5" xfId="57742"/>
    <cellStyle name="Total 2 6 3 4 5" xfId="57743"/>
    <cellStyle name="Total 2 6 3 4 5 2" xfId="57744"/>
    <cellStyle name="Total 2 6 3 4 5 3" xfId="57745"/>
    <cellStyle name="Total 2 6 3 4 5 4" xfId="57746"/>
    <cellStyle name="Total 2 6 3 4 5 5" xfId="57747"/>
    <cellStyle name="Total 2 6 3 4 5 6" xfId="57748"/>
    <cellStyle name="Total 2 6 3 4 5 7" xfId="57749"/>
    <cellStyle name="Total 2 6 3 4 5 8" xfId="57750"/>
    <cellStyle name="Total 2 6 3 4 6" xfId="57751"/>
    <cellStyle name="Total 2 6 3 4 6 2" xfId="57752"/>
    <cellStyle name="Total 2 6 3 4 6 3" xfId="57753"/>
    <cellStyle name="Total 2 6 3 4 6 4" xfId="57754"/>
    <cellStyle name="Total 2 6 3 4 6 5" xfId="57755"/>
    <cellStyle name="Total 2 6 3 4 6 6" xfId="57756"/>
    <cellStyle name="Total 2 6 3 4 6 7" xfId="57757"/>
    <cellStyle name="Total 2 6 3 4 7" xfId="57758"/>
    <cellStyle name="Total 2 6 3 4 7 2" xfId="57759"/>
    <cellStyle name="Total 2 6 3 4 7 3" xfId="57760"/>
    <cellStyle name="Total 2 6 3 4 7 4" xfId="57761"/>
    <cellStyle name="Total 2 6 3 4 7 5" xfId="57762"/>
    <cellStyle name="Total 2 6 3 4 8" xfId="57763"/>
    <cellStyle name="Total 2 6 3 4 8 2" xfId="57764"/>
    <cellStyle name="Total 2 6 3 4 8 3" xfId="57765"/>
    <cellStyle name="Total 2 6 3 4 8 4" xfId="57766"/>
    <cellStyle name="Total 2 6 3 4 8 5" xfId="57767"/>
    <cellStyle name="Total 2 6 3 4 9" xfId="57768"/>
    <cellStyle name="Total 2 6 3 4 9 2" xfId="57769"/>
    <cellStyle name="Total 2 6 3 4 9 3" xfId="57770"/>
    <cellStyle name="Total 2 6 3 4 9 4" xfId="57771"/>
    <cellStyle name="Total 2 6 3 4 9 5" xfId="57772"/>
    <cellStyle name="Total 2 6 3 5" xfId="57773"/>
    <cellStyle name="Total 2 6 3 5 10" xfId="57774"/>
    <cellStyle name="Total 2 6 3 5 2" xfId="57775"/>
    <cellStyle name="Total 2 6 3 5 2 2" xfId="57776"/>
    <cellStyle name="Total 2 6 3 5 2 2 2" xfId="57777"/>
    <cellStyle name="Total 2 6 3 5 2 2 3" xfId="57778"/>
    <cellStyle name="Total 2 6 3 5 2 2 4" xfId="57779"/>
    <cellStyle name="Total 2 6 3 5 2 2 5" xfId="57780"/>
    <cellStyle name="Total 2 6 3 5 2 2 6" xfId="57781"/>
    <cellStyle name="Total 2 6 3 5 2 2 7" xfId="57782"/>
    <cellStyle name="Total 2 6 3 5 2 3" xfId="57783"/>
    <cellStyle name="Total 2 6 3 5 2 4" xfId="57784"/>
    <cellStyle name="Total 2 6 3 5 3" xfId="57785"/>
    <cellStyle name="Total 2 6 3 5 3 2" xfId="57786"/>
    <cellStyle name="Total 2 6 3 5 3 2 2" xfId="57787"/>
    <cellStyle name="Total 2 6 3 5 3 2 3" xfId="57788"/>
    <cellStyle name="Total 2 6 3 5 3 2 4" xfId="57789"/>
    <cellStyle name="Total 2 6 3 5 3 2 5" xfId="57790"/>
    <cellStyle name="Total 2 6 3 5 3 2 6" xfId="57791"/>
    <cellStyle name="Total 2 6 3 5 3 2 7" xfId="57792"/>
    <cellStyle name="Total 2 6 3 5 3 3" xfId="57793"/>
    <cellStyle name="Total 2 6 3 5 3 4" xfId="57794"/>
    <cellStyle name="Total 2 6 3 5 4" xfId="57795"/>
    <cellStyle name="Total 2 6 3 5 4 2" xfId="57796"/>
    <cellStyle name="Total 2 6 3 5 4 2 2" xfId="57797"/>
    <cellStyle name="Total 2 6 3 5 4 2 3" xfId="57798"/>
    <cellStyle name="Total 2 6 3 5 4 2 4" xfId="57799"/>
    <cellStyle name="Total 2 6 3 5 4 2 5" xfId="57800"/>
    <cellStyle name="Total 2 6 3 5 4 2 6" xfId="57801"/>
    <cellStyle name="Total 2 6 3 5 4 2 7" xfId="57802"/>
    <cellStyle name="Total 2 6 3 5 4 3" xfId="57803"/>
    <cellStyle name="Total 2 6 3 5 4 4" xfId="57804"/>
    <cellStyle name="Total 2 6 3 5 5" xfId="57805"/>
    <cellStyle name="Total 2 6 3 5 5 2" xfId="57806"/>
    <cellStyle name="Total 2 6 3 5 5 3" xfId="57807"/>
    <cellStyle name="Total 2 6 3 5 5 4" xfId="57808"/>
    <cellStyle name="Total 2 6 3 5 5 5" xfId="57809"/>
    <cellStyle name="Total 2 6 3 5 5 6" xfId="57810"/>
    <cellStyle name="Total 2 6 3 5 5 7" xfId="57811"/>
    <cellStyle name="Total 2 6 3 5 5 8" xfId="57812"/>
    <cellStyle name="Total 2 6 3 5 6" xfId="57813"/>
    <cellStyle name="Total 2 6 3 5 6 2" xfId="57814"/>
    <cellStyle name="Total 2 6 3 5 6 3" xfId="57815"/>
    <cellStyle name="Total 2 6 3 5 6 4" xfId="57816"/>
    <cellStyle name="Total 2 6 3 5 6 5" xfId="57817"/>
    <cellStyle name="Total 2 6 3 5 6 6" xfId="57818"/>
    <cellStyle name="Total 2 6 3 5 6 7" xfId="57819"/>
    <cellStyle name="Total 2 6 3 5 7" xfId="57820"/>
    <cellStyle name="Total 2 6 3 5 8" xfId="57821"/>
    <cellStyle name="Total 2 6 3 5 9" xfId="57822"/>
    <cellStyle name="Total 2 6 3 6" xfId="57823"/>
    <cellStyle name="Total 2 6 3 6 2" xfId="57824"/>
    <cellStyle name="Total 2 6 3 6 2 2" xfId="57825"/>
    <cellStyle name="Total 2 6 3 6 2 3" xfId="57826"/>
    <cellStyle name="Total 2 6 3 6 2 4" xfId="57827"/>
    <cellStyle name="Total 2 6 3 6 2 5" xfId="57828"/>
    <cellStyle name="Total 2 6 3 6 2 6" xfId="57829"/>
    <cellStyle name="Total 2 6 3 6 2 7" xfId="57830"/>
    <cellStyle name="Total 2 6 3 6 3" xfId="57831"/>
    <cellStyle name="Total 2 6 3 6 4" xfId="57832"/>
    <cellStyle name="Total 2 6 3 6 5" xfId="57833"/>
    <cellStyle name="Total 2 6 3 7" xfId="57834"/>
    <cellStyle name="Total 2 6 3 7 2" xfId="57835"/>
    <cellStyle name="Total 2 6 3 7 2 2" xfId="57836"/>
    <cellStyle name="Total 2 6 3 7 2 3" xfId="57837"/>
    <cellStyle name="Total 2 6 3 7 2 4" xfId="57838"/>
    <cellStyle name="Total 2 6 3 7 2 5" xfId="57839"/>
    <cellStyle name="Total 2 6 3 7 2 6" xfId="57840"/>
    <cellStyle name="Total 2 6 3 7 2 7" xfId="57841"/>
    <cellStyle name="Total 2 6 3 7 3" xfId="57842"/>
    <cellStyle name="Total 2 6 3 7 4" xfId="57843"/>
    <cellStyle name="Total 2 6 3 7 5" xfId="57844"/>
    <cellStyle name="Total 2 6 3 8" xfId="57845"/>
    <cellStyle name="Total 2 6 3 8 2" xfId="57846"/>
    <cellStyle name="Total 2 6 3 8 2 2" xfId="57847"/>
    <cellStyle name="Total 2 6 3 8 2 3" xfId="57848"/>
    <cellStyle name="Total 2 6 3 8 2 4" xfId="57849"/>
    <cellStyle name="Total 2 6 3 8 2 5" xfId="57850"/>
    <cellStyle name="Total 2 6 3 8 2 6" xfId="57851"/>
    <cellStyle name="Total 2 6 3 8 2 7" xfId="57852"/>
    <cellStyle name="Total 2 6 3 8 3" xfId="57853"/>
    <cellStyle name="Total 2 6 3 8 4" xfId="57854"/>
    <cellStyle name="Total 2 6 3 8 5" xfId="57855"/>
    <cellStyle name="Total 2 6 3 9" xfId="57856"/>
    <cellStyle name="Total 2 6 3 9 2" xfId="57857"/>
    <cellStyle name="Total 2 6 3 9 2 2" xfId="57858"/>
    <cellStyle name="Total 2 6 3 9 2 3" xfId="57859"/>
    <cellStyle name="Total 2 6 3 9 2 4" xfId="57860"/>
    <cellStyle name="Total 2 6 3 9 2 5" xfId="57861"/>
    <cellStyle name="Total 2 6 3 9 2 6" xfId="57862"/>
    <cellStyle name="Total 2 6 3 9 2 7" xfId="57863"/>
    <cellStyle name="Total 2 6 3 9 3" xfId="57864"/>
    <cellStyle name="Total 2 6 3 9 4" xfId="57865"/>
    <cellStyle name="Total 2 6 3 9 5" xfId="57866"/>
    <cellStyle name="Total 2 6 4" xfId="57867"/>
    <cellStyle name="Total 2 6 4 10" xfId="57868"/>
    <cellStyle name="Total 2 6 4 10 2" xfId="57869"/>
    <cellStyle name="Total 2 6 4 10 3" xfId="57870"/>
    <cellStyle name="Total 2 6 4 10 4" xfId="57871"/>
    <cellStyle name="Total 2 6 4 10 5" xfId="57872"/>
    <cellStyle name="Total 2 6 4 11" xfId="57873"/>
    <cellStyle name="Total 2 6 4 11 2" xfId="57874"/>
    <cellStyle name="Total 2 6 4 11 3" xfId="57875"/>
    <cellStyle name="Total 2 6 4 11 4" xfId="57876"/>
    <cellStyle name="Total 2 6 4 11 5" xfId="57877"/>
    <cellStyle name="Total 2 6 4 12" xfId="57878"/>
    <cellStyle name="Total 2 6 4 12 2" xfId="57879"/>
    <cellStyle name="Total 2 6 4 12 3" xfId="57880"/>
    <cellStyle name="Total 2 6 4 12 4" xfId="57881"/>
    <cellStyle name="Total 2 6 4 12 5" xfId="57882"/>
    <cellStyle name="Total 2 6 4 13" xfId="57883"/>
    <cellStyle name="Total 2 6 4 13 2" xfId="57884"/>
    <cellStyle name="Total 2 6 4 13 3" xfId="57885"/>
    <cellStyle name="Total 2 6 4 13 4" xfId="57886"/>
    <cellStyle name="Total 2 6 4 13 5" xfId="57887"/>
    <cellStyle name="Total 2 6 4 14" xfId="57888"/>
    <cellStyle name="Total 2 6 4 14 2" xfId="57889"/>
    <cellStyle name="Total 2 6 4 14 3" xfId="57890"/>
    <cellStyle name="Total 2 6 4 14 4" xfId="57891"/>
    <cellStyle name="Total 2 6 4 14 5" xfId="57892"/>
    <cellStyle name="Total 2 6 4 15" xfId="57893"/>
    <cellStyle name="Total 2 6 4 15 2" xfId="57894"/>
    <cellStyle name="Total 2 6 4 15 3" xfId="57895"/>
    <cellStyle name="Total 2 6 4 15 4" xfId="57896"/>
    <cellStyle name="Total 2 6 4 15 5" xfId="57897"/>
    <cellStyle name="Total 2 6 4 16" xfId="57898"/>
    <cellStyle name="Total 2 6 4 16 2" xfId="57899"/>
    <cellStyle name="Total 2 6 4 16 3" xfId="57900"/>
    <cellStyle name="Total 2 6 4 16 4" xfId="57901"/>
    <cellStyle name="Total 2 6 4 16 5" xfId="57902"/>
    <cellStyle name="Total 2 6 4 17" xfId="57903"/>
    <cellStyle name="Total 2 6 4 17 2" xfId="57904"/>
    <cellStyle name="Total 2 6 4 17 3" xfId="57905"/>
    <cellStyle name="Total 2 6 4 17 4" xfId="57906"/>
    <cellStyle name="Total 2 6 4 17 5" xfId="57907"/>
    <cellStyle name="Total 2 6 4 18" xfId="57908"/>
    <cellStyle name="Total 2 6 4 18 2" xfId="57909"/>
    <cellStyle name="Total 2 6 4 18 3" xfId="57910"/>
    <cellStyle name="Total 2 6 4 18 4" xfId="57911"/>
    <cellStyle name="Total 2 6 4 18 5" xfId="57912"/>
    <cellStyle name="Total 2 6 4 19" xfId="57913"/>
    <cellStyle name="Total 2 6 4 2" xfId="57914"/>
    <cellStyle name="Total 2 6 4 2 10" xfId="57915"/>
    <cellStyle name="Total 2 6 4 2 10 2" xfId="57916"/>
    <cellStyle name="Total 2 6 4 2 10 3" xfId="57917"/>
    <cellStyle name="Total 2 6 4 2 10 4" xfId="57918"/>
    <cellStyle name="Total 2 6 4 2 10 5" xfId="57919"/>
    <cellStyle name="Total 2 6 4 2 11" xfId="57920"/>
    <cellStyle name="Total 2 6 4 2 11 2" xfId="57921"/>
    <cellStyle name="Total 2 6 4 2 11 3" xfId="57922"/>
    <cellStyle name="Total 2 6 4 2 11 4" xfId="57923"/>
    <cellStyle name="Total 2 6 4 2 11 5" xfId="57924"/>
    <cellStyle name="Total 2 6 4 2 12" xfId="57925"/>
    <cellStyle name="Total 2 6 4 2 12 2" xfId="57926"/>
    <cellStyle name="Total 2 6 4 2 12 3" xfId="57927"/>
    <cellStyle name="Total 2 6 4 2 12 4" xfId="57928"/>
    <cellStyle name="Total 2 6 4 2 12 5" xfId="57929"/>
    <cellStyle name="Total 2 6 4 2 13" xfId="57930"/>
    <cellStyle name="Total 2 6 4 2 13 2" xfId="57931"/>
    <cellStyle name="Total 2 6 4 2 13 3" xfId="57932"/>
    <cellStyle name="Total 2 6 4 2 13 4" xfId="57933"/>
    <cellStyle name="Total 2 6 4 2 13 5" xfId="57934"/>
    <cellStyle name="Total 2 6 4 2 14" xfId="57935"/>
    <cellStyle name="Total 2 6 4 2 14 2" xfId="57936"/>
    <cellStyle name="Total 2 6 4 2 14 3" xfId="57937"/>
    <cellStyle name="Total 2 6 4 2 14 4" xfId="57938"/>
    <cellStyle name="Total 2 6 4 2 14 5" xfId="57939"/>
    <cellStyle name="Total 2 6 4 2 15" xfId="57940"/>
    <cellStyle name="Total 2 6 4 2 15 2" xfId="57941"/>
    <cellStyle name="Total 2 6 4 2 15 3" xfId="57942"/>
    <cellStyle name="Total 2 6 4 2 15 4" xfId="57943"/>
    <cellStyle name="Total 2 6 4 2 15 5" xfId="57944"/>
    <cellStyle name="Total 2 6 4 2 16" xfId="57945"/>
    <cellStyle name="Total 2 6 4 2 16 2" xfId="57946"/>
    <cellStyle name="Total 2 6 4 2 16 3" xfId="57947"/>
    <cellStyle name="Total 2 6 4 2 16 4" xfId="57948"/>
    <cellStyle name="Total 2 6 4 2 16 5" xfId="57949"/>
    <cellStyle name="Total 2 6 4 2 17" xfId="57950"/>
    <cellStyle name="Total 2 6 4 2 17 2" xfId="57951"/>
    <cellStyle name="Total 2 6 4 2 17 3" xfId="57952"/>
    <cellStyle name="Total 2 6 4 2 17 4" xfId="57953"/>
    <cellStyle name="Total 2 6 4 2 17 5" xfId="57954"/>
    <cellStyle name="Total 2 6 4 2 18" xfId="57955"/>
    <cellStyle name="Total 2 6 4 2 18 2" xfId="57956"/>
    <cellStyle name="Total 2 6 4 2 18 3" xfId="57957"/>
    <cellStyle name="Total 2 6 4 2 18 4" xfId="57958"/>
    <cellStyle name="Total 2 6 4 2 18 5" xfId="57959"/>
    <cellStyle name="Total 2 6 4 2 19" xfId="57960"/>
    <cellStyle name="Total 2 6 4 2 2" xfId="57961"/>
    <cellStyle name="Total 2 6 4 2 2 2" xfId="57962"/>
    <cellStyle name="Total 2 6 4 2 2 2 2" xfId="57963"/>
    <cellStyle name="Total 2 6 4 2 2 2 3" xfId="57964"/>
    <cellStyle name="Total 2 6 4 2 2 2 4" xfId="57965"/>
    <cellStyle name="Total 2 6 4 2 2 2 5" xfId="57966"/>
    <cellStyle name="Total 2 6 4 2 2 2 6" xfId="57967"/>
    <cellStyle name="Total 2 6 4 2 2 2 7" xfId="57968"/>
    <cellStyle name="Total 2 6 4 2 2 3" xfId="57969"/>
    <cellStyle name="Total 2 6 4 2 2 4" xfId="57970"/>
    <cellStyle name="Total 2 6 4 2 2 5" xfId="57971"/>
    <cellStyle name="Total 2 6 4 2 3" xfId="57972"/>
    <cellStyle name="Total 2 6 4 2 3 2" xfId="57973"/>
    <cellStyle name="Total 2 6 4 2 3 2 2" xfId="57974"/>
    <cellStyle name="Total 2 6 4 2 3 2 3" xfId="57975"/>
    <cellStyle name="Total 2 6 4 2 3 2 4" xfId="57976"/>
    <cellStyle name="Total 2 6 4 2 3 2 5" xfId="57977"/>
    <cellStyle name="Total 2 6 4 2 3 2 6" xfId="57978"/>
    <cellStyle name="Total 2 6 4 2 3 2 7" xfId="57979"/>
    <cellStyle name="Total 2 6 4 2 3 3" xfId="57980"/>
    <cellStyle name="Total 2 6 4 2 3 4" xfId="57981"/>
    <cellStyle name="Total 2 6 4 2 3 5" xfId="57982"/>
    <cellStyle name="Total 2 6 4 2 4" xfId="57983"/>
    <cellStyle name="Total 2 6 4 2 4 2" xfId="57984"/>
    <cellStyle name="Total 2 6 4 2 4 2 2" xfId="57985"/>
    <cellStyle name="Total 2 6 4 2 4 2 3" xfId="57986"/>
    <cellStyle name="Total 2 6 4 2 4 2 4" xfId="57987"/>
    <cellStyle name="Total 2 6 4 2 4 2 5" xfId="57988"/>
    <cellStyle name="Total 2 6 4 2 4 2 6" xfId="57989"/>
    <cellStyle name="Total 2 6 4 2 4 2 7" xfId="57990"/>
    <cellStyle name="Total 2 6 4 2 4 3" xfId="57991"/>
    <cellStyle name="Total 2 6 4 2 4 4" xfId="57992"/>
    <cellStyle name="Total 2 6 4 2 4 5" xfId="57993"/>
    <cellStyle name="Total 2 6 4 2 5" xfId="57994"/>
    <cellStyle name="Total 2 6 4 2 5 2" xfId="57995"/>
    <cellStyle name="Total 2 6 4 2 5 3" xfId="57996"/>
    <cellStyle name="Total 2 6 4 2 5 4" xfId="57997"/>
    <cellStyle name="Total 2 6 4 2 5 5" xfId="57998"/>
    <cellStyle name="Total 2 6 4 2 5 6" xfId="57999"/>
    <cellStyle name="Total 2 6 4 2 5 7" xfId="58000"/>
    <cellStyle name="Total 2 6 4 2 5 8" xfId="58001"/>
    <cellStyle name="Total 2 6 4 2 6" xfId="58002"/>
    <cellStyle name="Total 2 6 4 2 6 2" xfId="58003"/>
    <cellStyle name="Total 2 6 4 2 6 3" xfId="58004"/>
    <cellStyle name="Total 2 6 4 2 6 4" xfId="58005"/>
    <cellStyle name="Total 2 6 4 2 6 5" xfId="58006"/>
    <cellStyle name="Total 2 6 4 2 6 6" xfId="58007"/>
    <cellStyle name="Total 2 6 4 2 6 7" xfId="58008"/>
    <cellStyle name="Total 2 6 4 2 7" xfId="58009"/>
    <cellStyle name="Total 2 6 4 2 7 2" xfId="58010"/>
    <cellStyle name="Total 2 6 4 2 7 3" xfId="58011"/>
    <cellStyle name="Total 2 6 4 2 7 4" xfId="58012"/>
    <cellStyle name="Total 2 6 4 2 7 5" xfId="58013"/>
    <cellStyle name="Total 2 6 4 2 8" xfId="58014"/>
    <cellStyle name="Total 2 6 4 2 8 2" xfId="58015"/>
    <cellStyle name="Total 2 6 4 2 8 3" xfId="58016"/>
    <cellStyle name="Total 2 6 4 2 8 4" xfId="58017"/>
    <cellStyle name="Total 2 6 4 2 8 5" xfId="58018"/>
    <cellStyle name="Total 2 6 4 2 9" xfId="58019"/>
    <cellStyle name="Total 2 6 4 2 9 2" xfId="58020"/>
    <cellStyle name="Total 2 6 4 2 9 3" xfId="58021"/>
    <cellStyle name="Total 2 6 4 2 9 4" xfId="58022"/>
    <cellStyle name="Total 2 6 4 2 9 5" xfId="58023"/>
    <cellStyle name="Total 2 6 4 3" xfId="58024"/>
    <cellStyle name="Total 2 6 4 3 10" xfId="58025"/>
    <cellStyle name="Total 2 6 4 3 2" xfId="58026"/>
    <cellStyle name="Total 2 6 4 3 2 2" xfId="58027"/>
    <cellStyle name="Total 2 6 4 3 2 2 2" xfId="58028"/>
    <cellStyle name="Total 2 6 4 3 2 2 3" xfId="58029"/>
    <cellStyle name="Total 2 6 4 3 2 2 4" xfId="58030"/>
    <cellStyle name="Total 2 6 4 3 2 2 5" xfId="58031"/>
    <cellStyle name="Total 2 6 4 3 2 2 6" xfId="58032"/>
    <cellStyle name="Total 2 6 4 3 2 2 7" xfId="58033"/>
    <cellStyle name="Total 2 6 4 3 2 3" xfId="58034"/>
    <cellStyle name="Total 2 6 4 3 2 4" xfId="58035"/>
    <cellStyle name="Total 2 6 4 3 3" xfId="58036"/>
    <cellStyle name="Total 2 6 4 3 3 2" xfId="58037"/>
    <cellStyle name="Total 2 6 4 3 3 2 2" xfId="58038"/>
    <cellStyle name="Total 2 6 4 3 3 2 3" xfId="58039"/>
    <cellStyle name="Total 2 6 4 3 3 2 4" xfId="58040"/>
    <cellStyle name="Total 2 6 4 3 3 2 5" xfId="58041"/>
    <cellStyle name="Total 2 6 4 3 3 2 6" xfId="58042"/>
    <cellStyle name="Total 2 6 4 3 3 2 7" xfId="58043"/>
    <cellStyle name="Total 2 6 4 3 3 3" xfId="58044"/>
    <cellStyle name="Total 2 6 4 3 3 4" xfId="58045"/>
    <cellStyle name="Total 2 6 4 3 4" xfId="58046"/>
    <cellStyle name="Total 2 6 4 3 4 2" xfId="58047"/>
    <cellStyle name="Total 2 6 4 3 4 2 2" xfId="58048"/>
    <cellStyle name="Total 2 6 4 3 4 2 3" xfId="58049"/>
    <cellStyle name="Total 2 6 4 3 4 2 4" xfId="58050"/>
    <cellStyle name="Total 2 6 4 3 4 2 5" xfId="58051"/>
    <cellStyle name="Total 2 6 4 3 4 2 6" xfId="58052"/>
    <cellStyle name="Total 2 6 4 3 4 2 7" xfId="58053"/>
    <cellStyle name="Total 2 6 4 3 4 3" xfId="58054"/>
    <cellStyle name="Total 2 6 4 3 4 4" xfId="58055"/>
    <cellStyle name="Total 2 6 4 3 5" xfId="58056"/>
    <cellStyle name="Total 2 6 4 3 5 2" xfId="58057"/>
    <cellStyle name="Total 2 6 4 3 5 3" xfId="58058"/>
    <cellStyle name="Total 2 6 4 3 5 4" xfId="58059"/>
    <cellStyle name="Total 2 6 4 3 5 5" xfId="58060"/>
    <cellStyle name="Total 2 6 4 3 5 6" xfId="58061"/>
    <cellStyle name="Total 2 6 4 3 5 7" xfId="58062"/>
    <cellStyle name="Total 2 6 4 3 5 8" xfId="58063"/>
    <cellStyle name="Total 2 6 4 3 6" xfId="58064"/>
    <cellStyle name="Total 2 6 4 3 6 2" xfId="58065"/>
    <cellStyle name="Total 2 6 4 3 6 3" xfId="58066"/>
    <cellStyle name="Total 2 6 4 3 6 4" xfId="58067"/>
    <cellStyle name="Total 2 6 4 3 6 5" xfId="58068"/>
    <cellStyle name="Total 2 6 4 3 6 6" xfId="58069"/>
    <cellStyle name="Total 2 6 4 3 6 7" xfId="58070"/>
    <cellStyle name="Total 2 6 4 3 7" xfId="58071"/>
    <cellStyle name="Total 2 6 4 3 8" xfId="58072"/>
    <cellStyle name="Total 2 6 4 3 9" xfId="58073"/>
    <cellStyle name="Total 2 6 4 4" xfId="58074"/>
    <cellStyle name="Total 2 6 4 4 2" xfId="58075"/>
    <cellStyle name="Total 2 6 4 4 2 2" xfId="58076"/>
    <cellStyle name="Total 2 6 4 4 2 3" xfId="58077"/>
    <cellStyle name="Total 2 6 4 4 2 4" xfId="58078"/>
    <cellStyle name="Total 2 6 4 4 2 5" xfId="58079"/>
    <cellStyle name="Total 2 6 4 4 2 6" xfId="58080"/>
    <cellStyle name="Total 2 6 4 4 2 7" xfId="58081"/>
    <cellStyle name="Total 2 6 4 4 3" xfId="58082"/>
    <cellStyle name="Total 2 6 4 4 4" xfId="58083"/>
    <cellStyle name="Total 2 6 4 4 5" xfId="58084"/>
    <cellStyle name="Total 2 6 4 5" xfId="58085"/>
    <cellStyle name="Total 2 6 4 5 2" xfId="58086"/>
    <cellStyle name="Total 2 6 4 5 2 2" xfId="58087"/>
    <cellStyle name="Total 2 6 4 5 2 3" xfId="58088"/>
    <cellStyle name="Total 2 6 4 5 2 4" xfId="58089"/>
    <cellStyle name="Total 2 6 4 5 2 5" xfId="58090"/>
    <cellStyle name="Total 2 6 4 5 2 6" xfId="58091"/>
    <cellStyle name="Total 2 6 4 5 2 7" xfId="58092"/>
    <cellStyle name="Total 2 6 4 5 3" xfId="58093"/>
    <cellStyle name="Total 2 6 4 5 4" xfId="58094"/>
    <cellStyle name="Total 2 6 4 5 5" xfId="58095"/>
    <cellStyle name="Total 2 6 4 6" xfId="58096"/>
    <cellStyle name="Total 2 6 4 6 2" xfId="58097"/>
    <cellStyle name="Total 2 6 4 6 2 2" xfId="58098"/>
    <cellStyle name="Total 2 6 4 6 2 3" xfId="58099"/>
    <cellStyle name="Total 2 6 4 6 2 4" xfId="58100"/>
    <cellStyle name="Total 2 6 4 6 2 5" xfId="58101"/>
    <cellStyle name="Total 2 6 4 6 2 6" xfId="58102"/>
    <cellStyle name="Total 2 6 4 6 2 7" xfId="58103"/>
    <cellStyle name="Total 2 6 4 6 3" xfId="58104"/>
    <cellStyle name="Total 2 6 4 6 4" xfId="58105"/>
    <cellStyle name="Total 2 6 4 6 5" xfId="58106"/>
    <cellStyle name="Total 2 6 4 7" xfId="58107"/>
    <cellStyle name="Total 2 6 4 7 2" xfId="58108"/>
    <cellStyle name="Total 2 6 4 7 2 2" xfId="58109"/>
    <cellStyle name="Total 2 6 4 7 2 3" xfId="58110"/>
    <cellStyle name="Total 2 6 4 7 2 4" xfId="58111"/>
    <cellStyle name="Total 2 6 4 7 2 5" xfId="58112"/>
    <cellStyle name="Total 2 6 4 7 2 6" xfId="58113"/>
    <cellStyle name="Total 2 6 4 7 2 7" xfId="58114"/>
    <cellStyle name="Total 2 6 4 7 3" xfId="58115"/>
    <cellStyle name="Total 2 6 4 7 4" xfId="58116"/>
    <cellStyle name="Total 2 6 4 7 5" xfId="58117"/>
    <cellStyle name="Total 2 6 4 8" xfId="58118"/>
    <cellStyle name="Total 2 6 4 8 2" xfId="58119"/>
    <cellStyle name="Total 2 6 4 8 3" xfId="58120"/>
    <cellStyle name="Total 2 6 4 8 4" xfId="58121"/>
    <cellStyle name="Total 2 6 4 8 5" xfId="58122"/>
    <cellStyle name="Total 2 6 4 8 6" xfId="58123"/>
    <cellStyle name="Total 2 6 4 8 7" xfId="58124"/>
    <cellStyle name="Total 2 6 4 8 8" xfId="58125"/>
    <cellStyle name="Total 2 6 4 9" xfId="58126"/>
    <cellStyle name="Total 2 6 4 9 2" xfId="58127"/>
    <cellStyle name="Total 2 6 4 9 3" xfId="58128"/>
    <cellStyle name="Total 2 6 4 9 4" xfId="58129"/>
    <cellStyle name="Total 2 6 4 9 5" xfId="58130"/>
    <cellStyle name="Total 2 6 4 9 6" xfId="58131"/>
    <cellStyle name="Total 2 6 4 9 7" xfId="58132"/>
    <cellStyle name="Total 2 6 5" xfId="58133"/>
    <cellStyle name="Total 2 6 5 10" xfId="58134"/>
    <cellStyle name="Total 2 6 5 10 2" xfId="58135"/>
    <cellStyle name="Total 2 6 5 10 3" xfId="58136"/>
    <cellStyle name="Total 2 6 5 10 4" xfId="58137"/>
    <cellStyle name="Total 2 6 5 10 5" xfId="58138"/>
    <cellStyle name="Total 2 6 5 11" xfId="58139"/>
    <cellStyle name="Total 2 6 5 11 2" xfId="58140"/>
    <cellStyle name="Total 2 6 5 11 3" xfId="58141"/>
    <cellStyle name="Total 2 6 5 11 4" xfId="58142"/>
    <cellStyle name="Total 2 6 5 11 5" xfId="58143"/>
    <cellStyle name="Total 2 6 5 12" xfId="58144"/>
    <cellStyle name="Total 2 6 5 12 2" xfId="58145"/>
    <cellStyle name="Total 2 6 5 12 3" xfId="58146"/>
    <cellStyle name="Total 2 6 5 12 4" xfId="58147"/>
    <cellStyle name="Total 2 6 5 12 5" xfId="58148"/>
    <cellStyle name="Total 2 6 5 13" xfId="58149"/>
    <cellStyle name="Total 2 6 5 13 2" xfId="58150"/>
    <cellStyle name="Total 2 6 5 13 3" xfId="58151"/>
    <cellStyle name="Total 2 6 5 13 4" xfId="58152"/>
    <cellStyle name="Total 2 6 5 13 5" xfId="58153"/>
    <cellStyle name="Total 2 6 5 14" xfId="58154"/>
    <cellStyle name="Total 2 6 5 14 2" xfId="58155"/>
    <cellStyle name="Total 2 6 5 14 3" xfId="58156"/>
    <cellStyle name="Total 2 6 5 14 4" xfId="58157"/>
    <cellStyle name="Total 2 6 5 14 5" xfId="58158"/>
    <cellStyle name="Total 2 6 5 15" xfId="58159"/>
    <cellStyle name="Total 2 6 5 15 2" xfId="58160"/>
    <cellStyle name="Total 2 6 5 15 3" xfId="58161"/>
    <cellStyle name="Total 2 6 5 15 4" xfId="58162"/>
    <cellStyle name="Total 2 6 5 15 5" xfId="58163"/>
    <cellStyle name="Total 2 6 5 16" xfId="58164"/>
    <cellStyle name="Total 2 6 5 16 2" xfId="58165"/>
    <cellStyle name="Total 2 6 5 16 3" xfId="58166"/>
    <cellStyle name="Total 2 6 5 16 4" xfId="58167"/>
    <cellStyle name="Total 2 6 5 16 5" xfId="58168"/>
    <cellStyle name="Total 2 6 5 17" xfId="58169"/>
    <cellStyle name="Total 2 6 5 17 2" xfId="58170"/>
    <cellStyle name="Total 2 6 5 17 3" xfId="58171"/>
    <cellStyle name="Total 2 6 5 17 4" xfId="58172"/>
    <cellStyle name="Total 2 6 5 17 5" xfId="58173"/>
    <cellStyle name="Total 2 6 5 18" xfId="58174"/>
    <cellStyle name="Total 2 6 5 18 2" xfId="58175"/>
    <cellStyle name="Total 2 6 5 18 3" xfId="58176"/>
    <cellStyle name="Total 2 6 5 18 4" xfId="58177"/>
    <cellStyle name="Total 2 6 5 18 5" xfId="58178"/>
    <cellStyle name="Total 2 6 5 19" xfId="58179"/>
    <cellStyle name="Total 2 6 5 2" xfId="58180"/>
    <cellStyle name="Total 2 6 5 2 10" xfId="58181"/>
    <cellStyle name="Total 2 6 5 2 10 2" xfId="58182"/>
    <cellStyle name="Total 2 6 5 2 10 3" xfId="58183"/>
    <cellStyle name="Total 2 6 5 2 10 4" xfId="58184"/>
    <cellStyle name="Total 2 6 5 2 10 5" xfId="58185"/>
    <cellStyle name="Total 2 6 5 2 11" xfId="58186"/>
    <cellStyle name="Total 2 6 5 2 11 2" xfId="58187"/>
    <cellStyle name="Total 2 6 5 2 11 3" xfId="58188"/>
    <cellStyle name="Total 2 6 5 2 11 4" xfId="58189"/>
    <cellStyle name="Total 2 6 5 2 11 5" xfId="58190"/>
    <cellStyle name="Total 2 6 5 2 12" xfId="58191"/>
    <cellStyle name="Total 2 6 5 2 12 2" xfId="58192"/>
    <cellStyle name="Total 2 6 5 2 12 3" xfId="58193"/>
    <cellStyle name="Total 2 6 5 2 12 4" xfId="58194"/>
    <cellStyle name="Total 2 6 5 2 12 5" xfId="58195"/>
    <cellStyle name="Total 2 6 5 2 13" xfId="58196"/>
    <cellStyle name="Total 2 6 5 2 13 2" xfId="58197"/>
    <cellStyle name="Total 2 6 5 2 13 3" xfId="58198"/>
    <cellStyle name="Total 2 6 5 2 13 4" xfId="58199"/>
    <cellStyle name="Total 2 6 5 2 13 5" xfId="58200"/>
    <cellStyle name="Total 2 6 5 2 14" xfId="58201"/>
    <cellStyle name="Total 2 6 5 2 14 2" xfId="58202"/>
    <cellStyle name="Total 2 6 5 2 14 3" xfId="58203"/>
    <cellStyle name="Total 2 6 5 2 14 4" xfId="58204"/>
    <cellStyle name="Total 2 6 5 2 14 5" xfId="58205"/>
    <cellStyle name="Total 2 6 5 2 15" xfId="58206"/>
    <cellStyle name="Total 2 6 5 2 15 2" xfId="58207"/>
    <cellStyle name="Total 2 6 5 2 15 3" xfId="58208"/>
    <cellStyle name="Total 2 6 5 2 15 4" xfId="58209"/>
    <cellStyle name="Total 2 6 5 2 15 5" xfId="58210"/>
    <cellStyle name="Total 2 6 5 2 16" xfId="58211"/>
    <cellStyle name="Total 2 6 5 2 16 2" xfId="58212"/>
    <cellStyle name="Total 2 6 5 2 16 3" xfId="58213"/>
    <cellStyle name="Total 2 6 5 2 16 4" xfId="58214"/>
    <cellStyle name="Total 2 6 5 2 16 5" xfId="58215"/>
    <cellStyle name="Total 2 6 5 2 17" xfId="58216"/>
    <cellStyle name="Total 2 6 5 2 17 2" xfId="58217"/>
    <cellStyle name="Total 2 6 5 2 17 3" xfId="58218"/>
    <cellStyle name="Total 2 6 5 2 17 4" xfId="58219"/>
    <cellStyle name="Total 2 6 5 2 17 5" xfId="58220"/>
    <cellStyle name="Total 2 6 5 2 18" xfId="58221"/>
    <cellStyle name="Total 2 6 5 2 18 2" xfId="58222"/>
    <cellStyle name="Total 2 6 5 2 18 3" xfId="58223"/>
    <cellStyle name="Total 2 6 5 2 18 4" xfId="58224"/>
    <cellStyle name="Total 2 6 5 2 18 5" xfId="58225"/>
    <cellStyle name="Total 2 6 5 2 19" xfId="58226"/>
    <cellStyle name="Total 2 6 5 2 2" xfId="58227"/>
    <cellStyle name="Total 2 6 5 2 2 2" xfId="58228"/>
    <cellStyle name="Total 2 6 5 2 2 2 2" xfId="58229"/>
    <cellStyle name="Total 2 6 5 2 2 2 3" xfId="58230"/>
    <cellStyle name="Total 2 6 5 2 2 2 4" xfId="58231"/>
    <cellStyle name="Total 2 6 5 2 2 2 5" xfId="58232"/>
    <cellStyle name="Total 2 6 5 2 2 2 6" xfId="58233"/>
    <cellStyle name="Total 2 6 5 2 2 2 7" xfId="58234"/>
    <cellStyle name="Total 2 6 5 2 2 3" xfId="58235"/>
    <cellStyle name="Total 2 6 5 2 2 4" xfId="58236"/>
    <cellStyle name="Total 2 6 5 2 2 5" xfId="58237"/>
    <cellStyle name="Total 2 6 5 2 3" xfId="58238"/>
    <cellStyle name="Total 2 6 5 2 3 2" xfId="58239"/>
    <cellStyle name="Total 2 6 5 2 3 2 2" xfId="58240"/>
    <cellStyle name="Total 2 6 5 2 3 2 3" xfId="58241"/>
    <cellStyle name="Total 2 6 5 2 3 2 4" xfId="58242"/>
    <cellStyle name="Total 2 6 5 2 3 2 5" xfId="58243"/>
    <cellStyle name="Total 2 6 5 2 3 2 6" xfId="58244"/>
    <cellStyle name="Total 2 6 5 2 3 2 7" xfId="58245"/>
    <cellStyle name="Total 2 6 5 2 3 3" xfId="58246"/>
    <cellStyle name="Total 2 6 5 2 3 4" xfId="58247"/>
    <cellStyle name="Total 2 6 5 2 3 5" xfId="58248"/>
    <cellStyle name="Total 2 6 5 2 4" xfId="58249"/>
    <cellStyle name="Total 2 6 5 2 4 2" xfId="58250"/>
    <cellStyle name="Total 2 6 5 2 4 2 2" xfId="58251"/>
    <cellStyle name="Total 2 6 5 2 4 2 3" xfId="58252"/>
    <cellStyle name="Total 2 6 5 2 4 2 4" xfId="58253"/>
    <cellStyle name="Total 2 6 5 2 4 2 5" xfId="58254"/>
    <cellStyle name="Total 2 6 5 2 4 2 6" xfId="58255"/>
    <cellStyle name="Total 2 6 5 2 4 2 7" xfId="58256"/>
    <cellStyle name="Total 2 6 5 2 4 3" xfId="58257"/>
    <cellStyle name="Total 2 6 5 2 4 4" xfId="58258"/>
    <cellStyle name="Total 2 6 5 2 4 5" xfId="58259"/>
    <cellStyle name="Total 2 6 5 2 5" xfId="58260"/>
    <cellStyle name="Total 2 6 5 2 5 2" xfId="58261"/>
    <cellStyle name="Total 2 6 5 2 5 3" xfId="58262"/>
    <cellStyle name="Total 2 6 5 2 5 4" xfId="58263"/>
    <cellStyle name="Total 2 6 5 2 5 5" xfId="58264"/>
    <cellStyle name="Total 2 6 5 2 5 6" xfId="58265"/>
    <cellStyle name="Total 2 6 5 2 5 7" xfId="58266"/>
    <cellStyle name="Total 2 6 5 2 5 8" xfId="58267"/>
    <cellStyle name="Total 2 6 5 2 6" xfId="58268"/>
    <cellStyle name="Total 2 6 5 2 6 2" xfId="58269"/>
    <cellStyle name="Total 2 6 5 2 6 3" xfId="58270"/>
    <cellStyle name="Total 2 6 5 2 6 4" xfId="58271"/>
    <cellStyle name="Total 2 6 5 2 6 5" xfId="58272"/>
    <cellStyle name="Total 2 6 5 2 6 6" xfId="58273"/>
    <cellStyle name="Total 2 6 5 2 6 7" xfId="58274"/>
    <cellStyle name="Total 2 6 5 2 7" xfId="58275"/>
    <cellStyle name="Total 2 6 5 2 7 2" xfId="58276"/>
    <cellStyle name="Total 2 6 5 2 7 3" xfId="58277"/>
    <cellStyle name="Total 2 6 5 2 7 4" xfId="58278"/>
    <cellStyle name="Total 2 6 5 2 7 5" xfId="58279"/>
    <cellStyle name="Total 2 6 5 2 8" xfId="58280"/>
    <cellStyle name="Total 2 6 5 2 8 2" xfId="58281"/>
    <cellStyle name="Total 2 6 5 2 8 3" xfId="58282"/>
    <cellStyle name="Total 2 6 5 2 8 4" xfId="58283"/>
    <cellStyle name="Total 2 6 5 2 8 5" xfId="58284"/>
    <cellStyle name="Total 2 6 5 2 9" xfId="58285"/>
    <cellStyle name="Total 2 6 5 2 9 2" xfId="58286"/>
    <cellStyle name="Total 2 6 5 2 9 3" xfId="58287"/>
    <cellStyle name="Total 2 6 5 2 9 4" xfId="58288"/>
    <cellStyle name="Total 2 6 5 2 9 5" xfId="58289"/>
    <cellStyle name="Total 2 6 5 3" xfId="58290"/>
    <cellStyle name="Total 2 6 5 3 10" xfId="58291"/>
    <cellStyle name="Total 2 6 5 3 2" xfId="58292"/>
    <cellStyle name="Total 2 6 5 3 2 2" xfId="58293"/>
    <cellStyle name="Total 2 6 5 3 2 2 2" xfId="58294"/>
    <cellStyle name="Total 2 6 5 3 2 2 3" xfId="58295"/>
    <cellStyle name="Total 2 6 5 3 2 2 4" xfId="58296"/>
    <cellStyle name="Total 2 6 5 3 2 2 5" xfId="58297"/>
    <cellStyle name="Total 2 6 5 3 2 2 6" xfId="58298"/>
    <cellStyle name="Total 2 6 5 3 2 2 7" xfId="58299"/>
    <cellStyle name="Total 2 6 5 3 2 3" xfId="58300"/>
    <cellStyle name="Total 2 6 5 3 2 4" xfId="58301"/>
    <cellStyle name="Total 2 6 5 3 3" xfId="58302"/>
    <cellStyle name="Total 2 6 5 3 3 2" xfId="58303"/>
    <cellStyle name="Total 2 6 5 3 3 2 2" xfId="58304"/>
    <cellStyle name="Total 2 6 5 3 3 2 3" xfId="58305"/>
    <cellStyle name="Total 2 6 5 3 3 2 4" xfId="58306"/>
    <cellStyle name="Total 2 6 5 3 3 2 5" xfId="58307"/>
    <cellStyle name="Total 2 6 5 3 3 2 6" xfId="58308"/>
    <cellStyle name="Total 2 6 5 3 3 2 7" xfId="58309"/>
    <cellStyle name="Total 2 6 5 3 3 3" xfId="58310"/>
    <cellStyle name="Total 2 6 5 3 3 4" xfId="58311"/>
    <cellStyle name="Total 2 6 5 3 4" xfId="58312"/>
    <cellStyle name="Total 2 6 5 3 4 2" xfId="58313"/>
    <cellStyle name="Total 2 6 5 3 4 2 2" xfId="58314"/>
    <cellStyle name="Total 2 6 5 3 4 2 3" xfId="58315"/>
    <cellStyle name="Total 2 6 5 3 4 2 4" xfId="58316"/>
    <cellStyle name="Total 2 6 5 3 4 2 5" xfId="58317"/>
    <cellStyle name="Total 2 6 5 3 4 2 6" xfId="58318"/>
    <cellStyle name="Total 2 6 5 3 4 2 7" xfId="58319"/>
    <cellStyle name="Total 2 6 5 3 4 3" xfId="58320"/>
    <cellStyle name="Total 2 6 5 3 4 4" xfId="58321"/>
    <cellStyle name="Total 2 6 5 3 5" xfId="58322"/>
    <cellStyle name="Total 2 6 5 3 5 2" xfId="58323"/>
    <cellStyle name="Total 2 6 5 3 5 3" xfId="58324"/>
    <cellStyle name="Total 2 6 5 3 5 4" xfId="58325"/>
    <cellStyle name="Total 2 6 5 3 5 5" xfId="58326"/>
    <cellStyle name="Total 2 6 5 3 5 6" xfId="58327"/>
    <cellStyle name="Total 2 6 5 3 5 7" xfId="58328"/>
    <cellStyle name="Total 2 6 5 3 5 8" xfId="58329"/>
    <cellStyle name="Total 2 6 5 3 6" xfId="58330"/>
    <cellStyle name="Total 2 6 5 3 6 2" xfId="58331"/>
    <cellStyle name="Total 2 6 5 3 6 3" xfId="58332"/>
    <cellStyle name="Total 2 6 5 3 6 4" xfId="58333"/>
    <cellStyle name="Total 2 6 5 3 6 5" xfId="58334"/>
    <cellStyle name="Total 2 6 5 3 6 6" xfId="58335"/>
    <cellStyle name="Total 2 6 5 3 6 7" xfId="58336"/>
    <cellStyle name="Total 2 6 5 3 7" xfId="58337"/>
    <cellStyle name="Total 2 6 5 3 8" xfId="58338"/>
    <cellStyle name="Total 2 6 5 3 9" xfId="58339"/>
    <cellStyle name="Total 2 6 5 4" xfId="58340"/>
    <cellStyle name="Total 2 6 5 4 2" xfId="58341"/>
    <cellStyle name="Total 2 6 5 4 2 2" xfId="58342"/>
    <cellStyle name="Total 2 6 5 4 2 3" xfId="58343"/>
    <cellStyle name="Total 2 6 5 4 2 4" xfId="58344"/>
    <cellStyle name="Total 2 6 5 4 2 5" xfId="58345"/>
    <cellStyle name="Total 2 6 5 4 2 6" xfId="58346"/>
    <cellStyle name="Total 2 6 5 4 2 7" xfId="58347"/>
    <cellStyle name="Total 2 6 5 4 3" xfId="58348"/>
    <cellStyle name="Total 2 6 5 4 4" xfId="58349"/>
    <cellStyle name="Total 2 6 5 4 5" xfId="58350"/>
    <cellStyle name="Total 2 6 5 5" xfId="58351"/>
    <cellStyle name="Total 2 6 5 5 2" xfId="58352"/>
    <cellStyle name="Total 2 6 5 5 2 2" xfId="58353"/>
    <cellStyle name="Total 2 6 5 5 2 3" xfId="58354"/>
    <cellStyle name="Total 2 6 5 5 2 4" xfId="58355"/>
    <cellStyle name="Total 2 6 5 5 2 5" xfId="58356"/>
    <cellStyle name="Total 2 6 5 5 2 6" xfId="58357"/>
    <cellStyle name="Total 2 6 5 5 2 7" xfId="58358"/>
    <cellStyle name="Total 2 6 5 5 3" xfId="58359"/>
    <cellStyle name="Total 2 6 5 5 4" xfId="58360"/>
    <cellStyle name="Total 2 6 5 5 5" xfId="58361"/>
    <cellStyle name="Total 2 6 5 6" xfId="58362"/>
    <cellStyle name="Total 2 6 5 6 2" xfId="58363"/>
    <cellStyle name="Total 2 6 5 6 2 2" xfId="58364"/>
    <cellStyle name="Total 2 6 5 6 2 3" xfId="58365"/>
    <cellStyle name="Total 2 6 5 6 2 4" xfId="58366"/>
    <cellStyle name="Total 2 6 5 6 2 5" xfId="58367"/>
    <cellStyle name="Total 2 6 5 6 2 6" xfId="58368"/>
    <cellStyle name="Total 2 6 5 6 2 7" xfId="58369"/>
    <cellStyle name="Total 2 6 5 6 3" xfId="58370"/>
    <cellStyle name="Total 2 6 5 6 4" xfId="58371"/>
    <cellStyle name="Total 2 6 5 6 5" xfId="58372"/>
    <cellStyle name="Total 2 6 5 7" xfId="58373"/>
    <cellStyle name="Total 2 6 5 7 2" xfId="58374"/>
    <cellStyle name="Total 2 6 5 7 2 2" xfId="58375"/>
    <cellStyle name="Total 2 6 5 7 2 3" xfId="58376"/>
    <cellStyle name="Total 2 6 5 7 2 4" xfId="58377"/>
    <cellStyle name="Total 2 6 5 7 2 5" xfId="58378"/>
    <cellStyle name="Total 2 6 5 7 2 6" xfId="58379"/>
    <cellStyle name="Total 2 6 5 7 2 7" xfId="58380"/>
    <cellStyle name="Total 2 6 5 7 3" xfId="58381"/>
    <cellStyle name="Total 2 6 5 7 4" xfId="58382"/>
    <cellStyle name="Total 2 6 5 7 5" xfId="58383"/>
    <cellStyle name="Total 2 6 5 8" xfId="58384"/>
    <cellStyle name="Total 2 6 5 8 2" xfId="58385"/>
    <cellStyle name="Total 2 6 5 8 3" xfId="58386"/>
    <cellStyle name="Total 2 6 5 8 4" xfId="58387"/>
    <cellStyle name="Total 2 6 5 8 5" xfId="58388"/>
    <cellStyle name="Total 2 6 5 8 6" xfId="58389"/>
    <cellStyle name="Total 2 6 5 8 7" xfId="58390"/>
    <cellStyle name="Total 2 6 5 8 8" xfId="58391"/>
    <cellStyle name="Total 2 6 5 9" xfId="58392"/>
    <cellStyle name="Total 2 6 5 9 2" xfId="58393"/>
    <cellStyle name="Total 2 6 5 9 3" xfId="58394"/>
    <cellStyle name="Total 2 6 5 9 4" xfId="58395"/>
    <cellStyle name="Total 2 6 5 9 5" xfId="58396"/>
    <cellStyle name="Total 2 6 5 9 6" xfId="58397"/>
    <cellStyle name="Total 2 6 5 9 7" xfId="58398"/>
    <cellStyle name="Total 2 6 6" xfId="58399"/>
    <cellStyle name="Total 2 6 6 10" xfId="58400"/>
    <cellStyle name="Total 2 6 6 10 2" xfId="58401"/>
    <cellStyle name="Total 2 6 6 10 3" xfId="58402"/>
    <cellStyle name="Total 2 6 6 10 4" xfId="58403"/>
    <cellStyle name="Total 2 6 6 10 5" xfId="58404"/>
    <cellStyle name="Total 2 6 6 11" xfId="58405"/>
    <cellStyle name="Total 2 6 6 11 2" xfId="58406"/>
    <cellStyle name="Total 2 6 6 11 3" xfId="58407"/>
    <cellStyle name="Total 2 6 6 11 4" xfId="58408"/>
    <cellStyle name="Total 2 6 6 11 5" xfId="58409"/>
    <cellStyle name="Total 2 6 6 12" xfId="58410"/>
    <cellStyle name="Total 2 6 6 12 2" xfId="58411"/>
    <cellStyle name="Total 2 6 6 12 3" xfId="58412"/>
    <cellStyle name="Total 2 6 6 12 4" xfId="58413"/>
    <cellStyle name="Total 2 6 6 12 5" xfId="58414"/>
    <cellStyle name="Total 2 6 6 13" xfId="58415"/>
    <cellStyle name="Total 2 6 6 13 2" xfId="58416"/>
    <cellStyle name="Total 2 6 6 13 3" xfId="58417"/>
    <cellStyle name="Total 2 6 6 13 4" xfId="58418"/>
    <cellStyle name="Total 2 6 6 13 5" xfId="58419"/>
    <cellStyle name="Total 2 6 6 14" xfId="58420"/>
    <cellStyle name="Total 2 6 6 14 2" xfId="58421"/>
    <cellStyle name="Total 2 6 6 14 3" xfId="58422"/>
    <cellStyle name="Total 2 6 6 14 4" xfId="58423"/>
    <cellStyle name="Total 2 6 6 14 5" xfId="58424"/>
    <cellStyle name="Total 2 6 6 15" xfId="58425"/>
    <cellStyle name="Total 2 6 6 15 2" xfId="58426"/>
    <cellStyle name="Total 2 6 6 15 3" xfId="58427"/>
    <cellStyle name="Total 2 6 6 15 4" xfId="58428"/>
    <cellStyle name="Total 2 6 6 15 5" xfId="58429"/>
    <cellStyle name="Total 2 6 6 16" xfId="58430"/>
    <cellStyle name="Total 2 6 6 16 2" xfId="58431"/>
    <cellStyle name="Total 2 6 6 16 3" xfId="58432"/>
    <cellStyle name="Total 2 6 6 16 4" xfId="58433"/>
    <cellStyle name="Total 2 6 6 16 5" xfId="58434"/>
    <cellStyle name="Total 2 6 6 17" xfId="58435"/>
    <cellStyle name="Total 2 6 6 17 2" xfId="58436"/>
    <cellStyle name="Total 2 6 6 17 3" xfId="58437"/>
    <cellStyle name="Total 2 6 6 17 4" xfId="58438"/>
    <cellStyle name="Total 2 6 6 17 5" xfId="58439"/>
    <cellStyle name="Total 2 6 6 18" xfId="58440"/>
    <cellStyle name="Total 2 6 6 18 2" xfId="58441"/>
    <cellStyle name="Total 2 6 6 18 3" xfId="58442"/>
    <cellStyle name="Total 2 6 6 18 4" xfId="58443"/>
    <cellStyle name="Total 2 6 6 18 5" xfId="58444"/>
    <cellStyle name="Total 2 6 6 19" xfId="58445"/>
    <cellStyle name="Total 2 6 6 2" xfId="58446"/>
    <cellStyle name="Total 2 6 6 2 2" xfId="58447"/>
    <cellStyle name="Total 2 6 6 2 2 2" xfId="58448"/>
    <cellStyle name="Total 2 6 6 2 2 3" xfId="58449"/>
    <cellStyle name="Total 2 6 6 2 2 4" xfId="58450"/>
    <cellStyle name="Total 2 6 6 2 2 5" xfId="58451"/>
    <cellStyle name="Total 2 6 6 2 2 6" xfId="58452"/>
    <cellStyle name="Total 2 6 6 2 2 7" xfId="58453"/>
    <cellStyle name="Total 2 6 6 2 3" xfId="58454"/>
    <cellStyle name="Total 2 6 6 2 4" xfId="58455"/>
    <cellStyle name="Total 2 6 6 2 5" xfId="58456"/>
    <cellStyle name="Total 2 6 6 3" xfId="58457"/>
    <cellStyle name="Total 2 6 6 3 2" xfId="58458"/>
    <cellStyle name="Total 2 6 6 3 2 2" xfId="58459"/>
    <cellStyle name="Total 2 6 6 3 2 3" xfId="58460"/>
    <cellStyle name="Total 2 6 6 3 2 4" xfId="58461"/>
    <cellStyle name="Total 2 6 6 3 2 5" xfId="58462"/>
    <cellStyle name="Total 2 6 6 3 2 6" xfId="58463"/>
    <cellStyle name="Total 2 6 6 3 2 7" xfId="58464"/>
    <cellStyle name="Total 2 6 6 3 3" xfId="58465"/>
    <cellStyle name="Total 2 6 6 3 4" xfId="58466"/>
    <cellStyle name="Total 2 6 6 3 5" xfId="58467"/>
    <cellStyle name="Total 2 6 6 4" xfId="58468"/>
    <cellStyle name="Total 2 6 6 4 2" xfId="58469"/>
    <cellStyle name="Total 2 6 6 4 2 2" xfId="58470"/>
    <cellStyle name="Total 2 6 6 4 2 3" xfId="58471"/>
    <cellStyle name="Total 2 6 6 4 2 4" xfId="58472"/>
    <cellStyle name="Total 2 6 6 4 2 5" xfId="58473"/>
    <cellStyle name="Total 2 6 6 4 2 6" xfId="58474"/>
    <cellStyle name="Total 2 6 6 4 2 7" xfId="58475"/>
    <cellStyle name="Total 2 6 6 4 3" xfId="58476"/>
    <cellStyle name="Total 2 6 6 4 4" xfId="58477"/>
    <cellStyle name="Total 2 6 6 4 5" xfId="58478"/>
    <cellStyle name="Total 2 6 6 5" xfId="58479"/>
    <cellStyle name="Total 2 6 6 5 2" xfId="58480"/>
    <cellStyle name="Total 2 6 6 5 3" xfId="58481"/>
    <cellStyle name="Total 2 6 6 5 4" xfId="58482"/>
    <cellStyle name="Total 2 6 6 5 5" xfId="58483"/>
    <cellStyle name="Total 2 6 6 5 6" xfId="58484"/>
    <cellStyle name="Total 2 6 6 5 7" xfId="58485"/>
    <cellStyle name="Total 2 6 6 5 8" xfId="58486"/>
    <cellStyle name="Total 2 6 6 6" xfId="58487"/>
    <cellStyle name="Total 2 6 6 6 2" xfId="58488"/>
    <cellStyle name="Total 2 6 6 6 3" xfId="58489"/>
    <cellStyle name="Total 2 6 6 6 4" xfId="58490"/>
    <cellStyle name="Total 2 6 6 6 5" xfId="58491"/>
    <cellStyle name="Total 2 6 6 6 6" xfId="58492"/>
    <cellStyle name="Total 2 6 6 6 7" xfId="58493"/>
    <cellStyle name="Total 2 6 6 7" xfId="58494"/>
    <cellStyle name="Total 2 6 6 7 2" xfId="58495"/>
    <cellStyle name="Total 2 6 6 7 3" xfId="58496"/>
    <cellStyle name="Total 2 6 6 7 4" xfId="58497"/>
    <cellStyle name="Total 2 6 6 7 5" xfId="58498"/>
    <cellStyle name="Total 2 6 6 8" xfId="58499"/>
    <cellStyle name="Total 2 6 6 8 2" xfId="58500"/>
    <cellStyle name="Total 2 6 6 8 3" xfId="58501"/>
    <cellStyle name="Total 2 6 6 8 4" xfId="58502"/>
    <cellStyle name="Total 2 6 6 8 5" xfId="58503"/>
    <cellStyle name="Total 2 6 6 9" xfId="58504"/>
    <cellStyle name="Total 2 6 6 9 2" xfId="58505"/>
    <cellStyle name="Total 2 6 6 9 3" xfId="58506"/>
    <cellStyle name="Total 2 6 6 9 4" xfId="58507"/>
    <cellStyle name="Total 2 6 6 9 5" xfId="58508"/>
    <cellStyle name="Total 2 6 7" xfId="58509"/>
    <cellStyle name="Total 2 6 7 10" xfId="58510"/>
    <cellStyle name="Total 2 6 7 2" xfId="58511"/>
    <cellStyle name="Total 2 6 7 2 2" xfId="58512"/>
    <cellStyle name="Total 2 6 7 2 2 2" xfId="58513"/>
    <cellStyle name="Total 2 6 7 2 2 3" xfId="58514"/>
    <cellStyle name="Total 2 6 7 2 2 4" xfId="58515"/>
    <cellStyle name="Total 2 6 7 2 2 5" xfId="58516"/>
    <cellStyle name="Total 2 6 7 2 2 6" xfId="58517"/>
    <cellStyle name="Total 2 6 7 2 2 7" xfId="58518"/>
    <cellStyle name="Total 2 6 7 2 3" xfId="58519"/>
    <cellStyle name="Total 2 6 7 2 4" xfId="58520"/>
    <cellStyle name="Total 2 6 7 3" xfId="58521"/>
    <cellStyle name="Total 2 6 7 3 2" xfId="58522"/>
    <cellStyle name="Total 2 6 7 3 2 2" xfId="58523"/>
    <cellStyle name="Total 2 6 7 3 2 3" xfId="58524"/>
    <cellStyle name="Total 2 6 7 3 2 4" xfId="58525"/>
    <cellStyle name="Total 2 6 7 3 2 5" xfId="58526"/>
    <cellStyle name="Total 2 6 7 3 2 6" xfId="58527"/>
    <cellStyle name="Total 2 6 7 3 2 7" xfId="58528"/>
    <cellStyle name="Total 2 6 7 3 3" xfId="58529"/>
    <cellStyle name="Total 2 6 7 3 4" xfId="58530"/>
    <cellStyle name="Total 2 6 7 4" xfId="58531"/>
    <cellStyle name="Total 2 6 7 4 2" xfId="58532"/>
    <cellStyle name="Total 2 6 7 4 2 2" xfId="58533"/>
    <cellStyle name="Total 2 6 7 4 2 3" xfId="58534"/>
    <cellStyle name="Total 2 6 7 4 2 4" xfId="58535"/>
    <cellStyle name="Total 2 6 7 4 2 5" xfId="58536"/>
    <cellStyle name="Total 2 6 7 4 2 6" xfId="58537"/>
    <cellStyle name="Total 2 6 7 4 2 7" xfId="58538"/>
    <cellStyle name="Total 2 6 7 4 3" xfId="58539"/>
    <cellStyle name="Total 2 6 7 4 4" xfId="58540"/>
    <cellStyle name="Total 2 6 7 5" xfId="58541"/>
    <cellStyle name="Total 2 6 7 5 2" xfId="58542"/>
    <cellStyle name="Total 2 6 7 5 3" xfId="58543"/>
    <cellStyle name="Total 2 6 7 5 4" xfId="58544"/>
    <cellStyle name="Total 2 6 7 5 5" xfId="58545"/>
    <cellStyle name="Total 2 6 7 5 6" xfId="58546"/>
    <cellStyle name="Total 2 6 7 5 7" xfId="58547"/>
    <cellStyle name="Total 2 6 7 5 8" xfId="58548"/>
    <cellStyle name="Total 2 6 7 6" xfId="58549"/>
    <cellStyle name="Total 2 6 7 6 2" xfId="58550"/>
    <cellStyle name="Total 2 6 7 6 3" xfId="58551"/>
    <cellStyle name="Total 2 6 7 6 4" xfId="58552"/>
    <cellStyle name="Total 2 6 7 6 5" xfId="58553"/>
    <cellStyle name="Total 2 6 7 6 6" xfId="58554"/>
    <cellStyle name="Total 2 6 7 6 7" xfId="58555"/>
    <cellStyle name="Total 2 6 7 7" xfId="58556"/>
    <cellStyle name="Total 2 6 7 8" xfId="58557"/>
    <cellStyle name="Total 2 6 7 9" xfId="58558"/>
    <cellStyle name="Total 2 6 8" xfId="58559"/>
    <cellStyle name="Total 2 6 8 2" xfId="58560"/>
    <cellStyle name="Total 2 6 8 2 2" xfId="58561"/>
    <cellStyle name="Total 2 6 8 2 3" xfId="58562"/>
    <cellStyle name="Total 2 6 8 2 4" xfId="58563"/>
    <cellStyle name="Total 2 6 8 2 5" xfId="58564"/>
    <cellStyle name="Total 2 6 8 2 6" xfId="58565"/>
    <cellStyle name="Total 2 6 8 2 7" xfId="58566"/>
    <cellStyle name="Total 2 6 8 3" xfId="58567"/>
    <cellStyle name="Total 2 6 8 4" xfId="58568"/>
    <cellStyle name="Total 2 6 8 5" xfId="58569"/>
    <cellStyle name="Total 2 6 9" xfId="58570"/>
    <cellStyle name="Total 2 6 9 2" xfId="58571"/>
    <cellStyle name="Total 2 6 9 2 2" xfId="58572"/>
    <cellStyle name="Total 2 6 9 2 3" xfId="58573"/>
    <cellStyle name="Total 2 6 9 2 4" xfId="58574"/>
    <cellStyle name="Total 2 6 9 2 5" xfId="58575"/>
    <cellStyle name="Total 2 6 9 2 6" xfId="58576"/>
    <cellStyle name="Total 2 6 9 2 7" xfId="58577"/>
    <cellStyle name="Total 2 6 9 3" xfId="58578"/>
    <cellStyle name="Total 2 6 9 4" xfId="58579"/>
    <cellStyle name="Total 2 6 9 5" xfId="58580"/>
    <cellStyle name="Total 2 7" xfId="58581"/>
    <cellStyle name="Total 2 7 10" xfId="58582"/>
    <cellStyle name="Total 2 7 10 2" xfId="58583"/>
    <cellStyle name="Total 2 7 10 2 2" xfId="58584"/>
    <cellStyle name="Total 2 7 10 2 3" xfId="58585"/>
    <cellStyle name="Total 2 7 10 2 4" xfId="58586"/>
    <cellStyle name="Total 2 7 10 2 5" xfId="58587"/>
    <cellStyle name="Total 2 7 10 2 6" xfId="58588"/>
    <cellStyle name="Total 2 7 10 2 7" xfId="58589"/>
    <cellStyle name="Total 2 7 10 3" xfId="58590"/>
    <cellStyle name="Total 2 7 10 4" xfId="58591"/>
    <cellStyle name="Total 2 7 10 5" xfId="58592"/>
    <cellStyle name="Total 2 7 11" xfId="58593"/>
    <cellStyle name="Total 2 7 11 2" xfId="58594"/>
    <cellStyle name="Total 2 7 11 2 2" xfId="58595"/>
    <cellStyle name="Total 2 7 11 2 3" xfId="58596"/>
    <cellStyle name="Total 2 7 11 2 4" xfId="58597"/>
    <cellStyle name="Total 2 7 11 2 5" xfId="58598"/>
    <cellStyle name="Total 2 7 11 2 6" xfId="58599"/>
    <cellStyle name="Total 2 7 11 2 7" xfId="58600"/>
    <cellStyle name="Total 2 7 11 3" xfId="58601"/>
    <cellStyle name="Total 2 7 11 4" xfId="58602"/>
    <cellStyle name="Total 2 7 11 5" xfId="58603"/>
    <cellStyle name="Total 2 7 12" xfId="58604"/>
    <cellStyle name="Total 2 7 12 2" xfId="58605"/>
    <cellStyle name="Total 2 7 12 3" xfId="58606"/>
    <cellStyle name="Total 2 7 12 4" xfId="58607"/>
    <cellStyle name="Total 2 7 12 5" xfId="58608"/>
    <cellStyle name="Total 2 7 12 6" xfId="58609"/>
    <cellStyle name="Total 2 7 12 7" xfId="58610"/>
    <cellStyle name="Total 2 7 12 8" xfId="58611"/>
    <cellStyle name="Total 2 7 13" xfId="58612"/>
    <cellStyle name="Total 2 7 13 2" xfId="58613"/>
    <cellStyle name="Total 2 7 13 3" xfId="58614"/>
    <cellStyle name="Total 2 7 13 4" xfId="58615"/>
    <cellStyle name="Total 2 7 13 5" xfId="58616"/>
    <cellStyle name="Total 2 7 13 6" xfId="58617"/>
    <cellStyle name="Total 2 7 13 7" xfId="58618"/>
    <cellStyle name="Total 2 7 14" xfId="58619"/>
    <cellStyle name="Total 2 7 14 2" xfId="58620"/>
    <cellStyle name="Total 2 7 14 3" xfId="58621"/>
    <cellStyle name="Total 2 7 14 4" xfId="58622"/>
    <cellStyle name="Total 2 7 14 5" xfId="58623"/>
    <cellStyle name="Total 2 7 15" xfId="58624"/>
    <cellStyle name="Total 2 7 15 2" xfId="58625"/>
    <cellStyle name="Total 2 7 15 3" xfId="58626"/>
    <cellStyle name="Total 2 7 15 4" xfId="58627"/>
    <cellStyle name="Total 2 7 15 5" xfId="58628"/>
    <cellStyle name="Total 2 7 16" xfId="58629"/>
    <cellStyle name="Total 2 7 16 2" xfId="58630"/>
    <cellStyle name="Total 2 7 16 3" xfId="58631"/>
    <cellStyle name="Total 2 7 16 4" xfId="58632"/>
    <cellStyle name="Total 2 7 16 5" xfId="58633"/>
    <cellStyle name="Total 2 7 17" xfId="58634"/>
    <cellStyle name="Total 2 7 17 2" xfId="58635"/>
    <cellStyle name="Total 2 7 17 3" xfId="58636"/>
    <cellStyle name="Total 2 7 17 4" xfId="58637"/>
    <cellStyle name="Total 2 7 17 5" xfId="58638"/>
    <cellStyle name="Total 2 7 18" xfId="58639"/>
    <cellStyle name="Total 2 7 18 2" xfId="58640"/>
    <cellStyle name="Total 2 7 18 3" xfId="58641"/>
    <cellStyle name="Total 2 7 18 4" xfId="58642"/>
    <cellStyle name="Total 2 7 18 5" xfId="58643"/>
    <cellStyle name="Total 2 7 19" xfId="58644"/>
    <cellStyle name="Total 2 7 19 2" xfId="58645"/>
    <cellStyle name="Total 2 7 19 3" xfId="58646"/>
    <cellStyle name="Total 2 7 19 4" xfId="58647"/>
    <cellStyle name="Total 2 7 19 5" xfId="58648"/>
    <cellStyle name="Total 2 7 2" xfId="58649"/>
    <cellStyle name="Total 2 7 2 10" xfId="58650"/>
    <cellStyle name="Total 2 7 2 10 2" xfId="58651"/>
    <cellStyle name="Total 2 7 2 10 3" xfId="58652"/>
    <cellStyle name="Total 2 7 2 10 4" xfId="58653"/>
    <cellStyle name="Total 2 7 2 10 5" xfId="58654"/>
    <cellStyle name="Total 2 7 2 10 6" xfId="58655"/>
    <cellStyle name="Total 2 7 2 10 7" xfId="58656"/>
    <cellStyle name="Total 2 7 2 10 8" xfId="58657"/>
    <cellStyle name="Total 2 7 2 11" xfId="58658"/>
    <cellStyle name="Total 2 7 2 11 2" xfId="58659"/>
    <cellStyle name="Total 2 7 2 11 3" xfId="58660"/>
    <cellStyle name="Total 2 7 2 11 4" xfId="58661"/>
    <cellStyle name="Total 2 7 2 11 5" xfId="58662"/>
    <cellStyle name="Total 2 7 2 11 6" xfId="58663"/>
    <cellStyle name="Total 2 7 2 11 7" xfId="58664"/>
    <cellStyle name="Total 2 7 2 12" xfId="58665"/>
    <cellStyle name="Total 2 7 2 12 2" xfId="58666"/>
    <cellStyle name="Total 2 7 2 12 3" xfId="58667"/>
    <cellStyle name="Total 2 7 2 12 4" xfId="58668"/>
    <cellStyle name="Total 2 7 2 12 5" xfId="58669"/>
    <cellStyle name="Total 2 7 2 13" xfId="58670"/>
    <cellStyle name="Total 2 7 2 13 2" xfId="58671"/>
    <cellStyle name="Total 2 7 2 13 3" xfId="58672"/>
    <cellStyle name="Total 2 7 2 13 4" xfId="58673"/>
    <cellStyle name="Total 2 7 2 13 5" xfId="58674"/>
    <cellStyle name="Total 2 7 2 14" xfId="58675"/>
    <cellStyle name="Total 2 7 2 14 2" xfId="58676"/>
    <cellStyle name="Total 2 7 2 14 3" xfId="58677"/>
    <cellStyle name="Total 2 7 2 14 4" xfId="58678"/>
    <cellStyle name="Total 2 7 2 14 5" xfId="58679"/>
    <cellStyle name="Total 2 7 2 15" xfId="58680"/>
    <cellStyle name="Total 2 7 2 15 2" xfId="58681"/>
    <cellStyle name="Total 2 7 2 15 3" xfId="58682"/>
    <cellStyle name="Total 2 7 2 15 4" xfId="58683"/>
    <cellStyle name="Total 2 7 2 15 5" xfId="58684"/>
    <cellStyle name="Total 2 7 2 16" xfId="58685"/>
    <cellStyle name="Total 2 7 2 16 2" xfId="58686"/>
    <cellStyle name="Total 2 7 2 16 3" xfId="58687"/>
    <cellStyle name="Total 2 7 2 16 4" xfId="58688"/>
    <cellStyle name="Total 2 7 2 16 5" xfId="58689"/>
    <cellStyle name="Total 2 7 2 17" xfId="58690"/>
    <cellStyle name="Total 2 7 2 17 2" xfId="58691"/>
    <cellStyle name="Total 2 7 2 17 3" xfId="58692"/>
    <cellStyle name="Total 2 7 2 17 4" xfId="58693"/>
    <cellStyle name="Total 2 7 2 17 5" xfId="58694"/>
    <cellStyle name="Total 2 7 2 18" xfId="58695"/>
    <cellStyle name="Total 2 7 2 2" xfId="58696"/>
    <cellStyle name="Total 2 7 2 2 10" xfId="58697"/>
    <cellStyle name="Total 2 7 2 2 10 2" xfId="58698"/>
    <cellStyle name="Total 2 7 2 2 10 3" xfId="58699"/>
    <cellStyle name="Total 2 7 2 2 10 4" xfId="58700"/>
    <cellStyle name="Total 2 7 2 2 10 5" xfId="58701"/>
    <cellStyle name="Total 2 7 2 2 11" xfId="58702"/>
    <cellStyle name="Total 2 7 2 2 11 2" xfId="58703"/>
    <cellStyle name="Total 2 7 2 2 11 3" xfId="58704"/>
    <cellStyle name="Total 2 7 2 2 11 4" xfId="58705"/>
    <cellStyle name="Total 2 7 2 2 11 5" xfId="58706"/>
    <cellStyle name="Total 2 7 2 2 12" xfId="58707"/>
    <cellStyle name="Total 2 7 2 2 12 2" xfId="58708"/>
    <cellStyle name="Total 2 7 2 2 12 3" xfId="58709"/>
    <cellStyle name="Total 2 7 2 2 12 4" xfId="58710"/>
    <cellStyle name="Total 2 7 2 2 12 5" xfId="58711"/>
    <cellStyle name="Total 2 7 2 2 13" xfId="58712"/>
    <cellStyle name="Total 2 7 2 2 13 2" xfId="58713"/>
    <cellStyle name="Total 2 7 2 2 13 3" xfId="58714"/>
    <cellStyle name="Total 2 7 2 2 13 4" xfId="58715"/>
    <cellStyle name="Total 2 7 2 2 13 5" xfId="58716"/>
    <cellStyle name="Total 2 7 2 2 14" xfId="58717"/>
    <cellStyle name="Total 2 7 2 2 14 2" xfId="58718"/>
    <cellStyle name="Total 2 7 2 2 14 3" xfId="58719"/>
    <cellStyle name="Total 2 7 2 2 14 4" xfId="58720"/>
    <cellStyle name="Total 2 7 2 2 14 5" xfId="58721"/>
    <cellStyle name="Total 2 7 2 2 15" xfId="58722"/>
    <cellStyle name="Total 2 7 2 2 15 2" xfId="58723"/>
    <cellStyle name="Total 2 7 2 2 15 3" xfId="58724"/>
    <cellStyle name="Total 2 7 2 2 15 4" xfId="58725"/>
    <cellStyle name="Total 2 7 2 2 15 5" xfId="58726"/>
    <cellStyle name="Total 2 7 2 2 16" xfId="58727"/>
    <cellStyle name="Total 2 7 2 2 16 2" xfId="58728"/>
    <cellStyle name="Total 2 7 2 2 16 3" xfId="58729"/>
    <cellStyle name="Total 2 7 2 2 16 4" xfId="58730"/>
    <cellStyle name="Total 2 7 2 2 16 5" xfId="58731"/>
    <cellStyle name="Total 2 7 2 2 17" xfId="58732"/>
    <cellStyle name="Total 2 7 2 2 17 2" xfId="58733"/>
    <cellStyle name="Total 2 7 2 2 17 3" xfId="58734"/>
    <cellStyle name="Total 2 7 2 2 17 4" xfId="58735"/>
    <cellStyle name="Total 2 7 2 2 17 5" xfId="58736"/>
    <cellStyle name="Total 2 7 2 2 18" xfId="58737"/>
    <cellStyle name="Total 2 7 2 2 18 2" xfId="58738"/>
    <cellStyle name="Total 2 7 2 2 18 3" xfId="58739"/>
    <cellStyle name="Total 2 7 2 2 18 4" xfId="58740"/>
    <cellStyle name="Total 2 7 2 2 18 5" xfId="58741"/>
    <cellStyle name="Total 2 7 2 2 19" xfId="58742"/>
    <cellStyle name="Total 2 7 2 2 2" xfId="58743"/>
    <cellStyle name="Total 2 7 2 2 2 10" xfId="58744"/>
    <cellStyle name="Total 2 7 2 2 2 10 2" xfId="58745"/>
    <cellStyle name="Total 2 7 2 2 2 10 3" xfId="58746"/>
    <cellStyle name="Total 2 7 2 2 2 10 4" xfId="58747"/>
    <cellStyle name="Total 2 7 2 2 2 10 5" xfId="58748"/>
    <cellStyle name="Total 2 7 2 2 2 11" xfId="58749"/>
    <cellStyle name="Total 2 7 2 2 2 11 2" xfId="58750"/>
    <cellStyle name="Total 2 7 2 2 2 11 3" xfId="58751"/>
    <cellStyle name="Total 2 7 2 2 2 11 4" xfId="58752"/>
    <cellStyle name="Total 2 7 2 2 2 11 5" xfId="58753"/>
    <cellStyle name="Total 2 7 2 2 2 12" xfId="58754"/>
    <cellStyle name="Total 2 7 2 2 2 12 2" xfId="58755"/>
    <cellStyle name="Total 2 7 2 2 2 12 3" xfId="58756"/>
    <cellStyle name="Total 2 7 2 2 2 12 4" xfId="58757"/>
    <cellStyle name="Total 2 7 2 2 2 12 5" xfId="58758"/>
    <cellStyle name="Total 2 7 2 2 2 13" xfId="58759"/>
    <cellStyle name="Total 2 7 2 2 2 13 2" xfId="58760"/>
    <cellStyle name="Total 2 7 2 2 2 13 3" xfId="58761"/>
    <cellStyle name="Total 2 7 2 2 2 13 4" xfId="58762"/>
    <cellStyle name="Total 2 7 2 2 2 13 5" xfId="58763"/>
    <cellStyle name="Total 2 7 2 2 2 14" xfId="58764"/>
    <cellStyle name="Total 2 7 2 2 2 14 2" xfId="58765"/>
    <cellStyle name="Total 2 7 2 2 2 14 3" xfId="58766"/>
    <cellStyle name="Total 2 7 2 2 2 14 4" xfId="58767"/>
    <cellStyle name="Total 2 7 2 2 2 14 5" xfId="58768"/>
    <cellStyle name="Total 2 7 2 2 2 15" xfId="58769"/>
    <cellStyle name="Total 2 7 2 2 2 15 2" xfId="58770"/>
    <cellStyle name="Total 2 7 2 2 2 15 3" xfId="58771"/>
    <cellStyle name="Total 2 7 2 2 2 15 4" xfId="58772"/>
    <cellStyle name="Total 2 7 2 2 2 15 5" xfId="58773"/>
    <cellStyle name="Total 2 7 2 2 2 16" xfId="58774"/>
    <cellStyle name="Total 2 7 2 2 2 16 2" xfId="58775"/>
    <cellStyle name="Total 2 7 2 2 2 16 3" xfId="58776"/>
    <cellStyle name="Total 2 7 2 2 2 16 4" xfId="58777"/>
    <cellStyle name="Total 2 7 2 2 2 16 5" xfId="58778"/>
    <cellStyle name="Total 2 7 2 2 2 17" xfId="58779"/>
    <cellStyle name="Total 2 7 2 2 2 17 2" xfId="58780"/>
    <cellStyle name="Total 2 7 2 2 2 17 3" xfId="58781"/>
    <cellStyle name="Total 2 7 2 2 2 17 4" xfId="58782"/>
    <cellStyle name="Total 2 7 2 2 2 17 5" xfId="58783"/>
    <cellStyle name="Total 2 7 2 2 2 18" xfId="58784"/>
    <cellStyle name="Total 2 7 2 2 2 18 2" xfId="58785"/>
    <cellStyle name="Total 2 7 2 2 2 18 3" xfId="58786"/>
    <cellStyle name="Total 2 7 2 2 2 18 4" xfId="58787"/>
    <cellStyle name="Total 2 7 2 2 2 18 5" xfId="58788"/>
    <cellStyle name="Total 2 7 2 2 2 19" xfId="58789"/>
    <cellStyle name="Total 2 7 2 2 2 2" xfId="58790"/>
    <cellStyle name="Total 2 7 2 2 2 2 2" xfId="58791"/>
    <cellStyle name="Total 2 7 2 2 2 2 2 2" xfId="58792"/>
    <cellStyle name="Total 2 7 2 2 2 2 2 3" xfId="58793"/>
    <cellStyle name="Total 2 7 2 2 2 2 2 4" xfId="58794"/>
    <cellStyle name="Total 2 7 2 2 2 2 2 5" xfId="58795"/>
    <cellStyle name="Total 2 7 2 2 2 2 2 6" xfId="58796"/>
    <cellStyle name="Total 2 7 2 2 2 2 2 7" xfId="58797"/>
    <cellStyle name="Total 2 7 2 2 2 2 3" xfId="58798"/>
    <cellStyle name="Total 2 7 2 2 2 2 4" xfId="58799"/>
    <cellStyle name="Total 2 7 2 2 2 2 5" xfId="58800"/>
    <cellStyle name="Total 2 7 2 2 2 3" xfId="58801"/>
    <cellStyle name="Total 2 7 2 2 2 3 2" xfId="58802"/>
    <cellStyle name="Total 2 7 2 2 2 3 2 2" xfId="58803"/>
    <cellStyle name="Total 2 7 2 2 2 3 2 3" xfId="58804"/>
    <cellStyle name="Total 2 7 2 2 2 3 2 4" xfId="58805"/>
    <cellStyle name="Total 2 7 2 2 2 3 2 5" xfId="58806"/>
    <cellStyle name="Total 2 7 2 2 2 3 2 6" xfId="58807"/>
    <cellStyle name="Total 2 7 2 2 2 3 2 7" xfId="58808"/>
    <cellStyle name="Total 2 7 2 2 2 3 3" xfId="58809"/>
    <cellStyle name="Total 2 7 2 2 2 3 4" xfId="58810"/>
    <cellStyle name="Total 2 7 2 2 2 3 5" xfId="58811"/>
    <cellStyle name="Total 2 7 2 2 2 4" xfId="58812"/>
    <cellStyle name="Total 2 7 2 2 2 4 2" xfId="58813"/>
    <cellStyle name="Total 2 7 2 2 2 4 2 2" xfId="58814"/>
    <cellStyle name="Total 2 7 2 2 2 4 2 3" xfId="58815"/>
    <cellStyle name="Total 2 7 2 2 2 4 2 4" xfId="58816"/>
    <cellStyle name="Total 2 7 2 2 2 4 2 5" xfId="58817"/>
    <cellStyle name="Total 2 7 2 2 2 4 2 6" xfId="58818"/>
    <cellStyle name="Total 2 7 2 2 2 4 2 7" xfId="58819"/>
    <cellStyle name="Total 2 7 2 2 2 4 3" xfId="58820"/>
    <cellStyle name="Total 2 7 2 2 2 4 4" xfId="58821"/>
    <cellStyle name="Total 2 7 2 2 2 4 5" xfId="58822"/>
    <cellStyle name="Total 2 7 2 2 2 5" xfId="58823"/>
    <cellStyle name="Total 2 7 2 2 2 5 2" xfId="58824"/>
    <cellStyle name="Total 2 7 2 2 2 5 3" xfId="58825"/>
    <cellStyle name="Total 2 7 2 2 2 5 4" xfId="58826"/>
    <cellStyle name="Total 2 7 2 2 2 5 5" xfId="58827"/>
    <cellStyle name="Total 2 7 2 2 2 5 6" xfId="58828"/>
    <cellStyle name="Total 2 7 2 2 2 5 7" xfId="58829"/>
    <cellStyle name="Total 2 7 2 2 2 5 8" xfId="58830"/>
    <cellStyle name="Total 2 7 2 2 2 6" xfId="58831"/>
    <cellStyle name="Total 2 7 2 2 2 6 2" xfId="58832"/>
    <cellStyle name="Total 2 7 2 2 2 6 3" xfId="58833"/>
    <cellStyle name="Total 2 7 2 2 2 6 4" xfId="58834"/>
    <cellStyle name="Total 2 7 2 2 2 6 5" xfId="58835"/>
    <cellStyle name="Total 2 7 2 2 2 6 6" xfId="58836"/>
    <cellStyle name="Total 2 7 2 2 2 6 7" xfId="58837"/>
    <cellStyle name="Total 2 7 2 2 2 7" xfId="58838"/>
    <cellStyle name="Total 2 7 2 2 2 7 2" xfId="58839"/>
    <cellStyle name="Total 2 7 2 2 2 7 3" xfId="58840"/>
    <cellStyle name="Total 2 7 2 2 2 7 4" xfId="58841"/>
    <cellStyle name="Total 2 7 2 2 2 7 5" xfId="58842"/>
    <cellStyle name="Total 2 7 2 2 2 8" xfId="58843"/>
    <cellStyle name="Total 2 7 2 2 2 8 2" xfId="58844"/>
    <cellStyle name="Total 2 7 2 2 2 8 3" xfId="58845"/>
    <cellStyle name="Total 2 7 2 2 2 8 4" xfId="58846"/>
    <cellStyle name="Total 2 7 2 2 2 8 5" xfId="58847"/>
    <cellStyle name="Total 2 7 2 2 2 9" xfId="58848"/>
    <cellStyle name="Total 2 7 2 2 2 9 2" xfId="58849"/>
    <cellStyle name="Total 2 7 2 2 2 9 3" xfId="58850"/>
    <cellStyle name="Total 2 7 2 2 2 9 4" xfId="58851"/>
    <cellStyle name="Total 2 7 2 2 2 9 5" xfId="58852"/>
    <cellStyle name="Total 2 7 2 2 3" xfId="58853"/>
    <cellStyle name="Total 2 7 2 2 3 10" xfId="58854"/>
    <cellStyle name="Total 2 7 2 2 3 2" xfId="58855"/>
    <cellStyle name="Total 2 7 2 2 3 2 2" xfId="58856"/>
    <cellStyle name="Total 2 7 2 2 3 2 2 2" xfId="58857"/>
    <cellStyle name="Total 2 7 2 2 3 2 2 3" xfId="58858"/>
    <cellStyle name="Total 2 7 2 2 3 2 2 4" xfId="58859"/>
    <cellStyle name="Total 2 7 2 2 3 2 2 5" xfId="58860"/>
    <cellStyle name="Total 2 7 2 2 3 2 2 6" xfId="58861"/>
    <cellStyle name="Total 2 7 2 2 3 2 2 7" xfId="58862"/>
    <cellStyle name="Total 2 7 2 2 3 2 3" xfId="58863"/>
    <cellStyle name="Total 2 7 2 2 3 2 4" xfId="58864"/>
    <cellStyle name="Total 2 7 2 2 3 3" xfId="58865"/>
    <cellStyle name="Total 2 7 2 2 3 3 2" xfId="58866"/>
    <cellStyle name="Total 2 7 2 2 3 3 2 2" xfId="58867"/>
    <cellStyle name="Total 2 7 2 2 3 3 2 3" xfId="58868"/>
    <cellStyle name="Total 2 7 2 2 3 3 2 4" xfId="58869"/>
    <cellStyle name="Total 2 7 2 2 3 3 2 5" xfId="58870"/>
    <cellStyle name="Total 2 7 2 2 3 3 2 6" xfId="58871"/>
    <cellStyle name="Total 2 7 2 2 3 3 2 7" xfId="58872"/>
    <cellStyle name="Total 2 7 2 2 3 3 3" xfId="58873"/>
    <cellStyle name="Total 2 7 2 2 3 3 4" xfId="58874"/>
    <cellStyle name="Total 2 7 2 2 3 4" xfId="58875"/>
    <cellStyle name="Total 2 7 2 2 3 4 2" xfId="58876"/>
    <cellStyle name="Total 2 7 2 2 3 4 2 2" xfId="58877"/>
    <cellStyle name="Total 2 7 2 2 3 4 2 3" xfId="58878"/>
    <cellStyle name="Total 2 7 2 2 3 4 2 4" xfId="58879"/>
    <cellStyle name="Total 2 7 2 2 3 4 2 5" xfId="58880"/>
    <cellStyle name="Total 2 7 2 2 3 4 2 6" xfId="58881"/>
    <cellStyle name="Total 2 7 2 2 3 4 2 7" xfId="58882"/>
    <cellStyle name="Total 2 7 2 2 3 4 3" xfId="58883"/>
    <cellStyle name="Total 2 7 2 2 3 4 4" xfId="58884"/>
    <cellStyle name="Total 2 7 2 2 3 5" xfId="58885"/>
    <cellStyle name="Total 2 7 2 2 3 5 2" xfId="58886"/>
    <cellStyle name="Total 2 7 2 2 3 5 3" xfId="58887"/>
    <cellStyle name="Total 2 7 2 2 3 5 4" xfId="58888"/>
    <cellStyle name="Total 2 7 2 2 3 5 5" xfId="58889"/>
    <cellStyle name="Total 2 7 2 2 3 5 6" xfId="58890"/>
    <cellStyle name="Total 2 7 2 2 3 5 7" xfId="58891"/>
    <cellStyle name="Total 2 7 2 2 3 5 8" xfId="58892"/>
    <cellStyle name="Total 2 7 2 2 3 6" xfId="58893"/>
    <cellStyle name="Total 2 7 2 2 3 6 2" xfId="58894"/>
    <cellStyle name="Total 2 7 2 2 3 6 3" xfId="58895"/>
    <cellStyle name="Total 2 7 2 2 3 6 4" xfId="58896"/>
    <cellStyle name="Total 2 7 2 2 3 6 5" xfId="58897"/>
    <cellStyle name="Total 2 7 2 2 3 6 6" xfId="58898"/>
    <cellStyle name="Total 2 7 2 2 3 6 7" xfId="58899"/>
    <cellStyle name="Total 2 7 2 2 3 7" xfId="58900"/>
    <cellStyle name="Total 2 7 2 2 3 8" xfId="58901"/>
    <cellStyle name="Total 2 7 2 2 3 9" xfId="58902"/>
    <cellStyle name="Total 2 7 2 2 4" xfId="58903"/>
    <cellStyle name="Total 2 7 2 2 4 2" xfId="58904"/>
    <cellStyle name="Total 2 7 2 2 4 2 2" xfId="58905"/>
    <cellStyle name="Total 2 7 2 2 4 2 3" xfId="58906"/>
    <cellStyle name="Total 2 7 2 2 4 2 4" xfId="58907"/>
    <cellStyle name="Total 2 7 2 2 4 2 5" xfId="58908"/>
    <cellStyle name="Total 2 7 2 2 4 2 6" xfId="58909"/>
    <cellStyle name="Total 2 7 2 2 4 2 7" xfId="58910"/>
    <cellStyle name="Total 2 7 2 2 4 3" xfId="58911"/>
    <cellStyle name="Total 2 7 2 2 4 4" xfId="58912"/>
    <cellStyle name="Total 2 7 2 2 4 5" xfId="58913"/>
    <cellStyle name="Total 2 7 2 2 5" xfId="58914"/>
    <cellStyle name="Total 2 7 2 2 5 2" xfId="58915"/>
    <cellStyle name="Total 2 7 2 2 5 2 2" xfId="58916"/>
    <cellStyle name="Total 2 7 2 2 5 2 3" xfId="58917"/>
    <cellStyle name="Total 2 7 2 2 5 2 4" xfId="58918"/>
    <cellStyle name="Total 2 7 2 2 5 2 5" xfId="58919"/>
    <cellStyle name="Total 2 7 2 2 5 2 6" xfId="58920"/>
    <cellStyle name="Total 2 7 2 2 5 2 7" xfId="58921"/>
    <cellStyle name="Total 2 7 2 2 5 3" xfId="58922"/>
    <cellStyle name="Total 2 7 2 2 5 4" xfId="58923"/>
    <cellStyle name="Total 2 7 2 2 5 5" xfId="58924"/>
    <cellStyle name="Total 2 7 2 2 6" xfId="58925"/>
    <cellStyle name="Total 2 7 2 2 6 2" xfId="58926"/>
    <cellStyle name="Total 2 7 2 2 6 2 2" xfId="58927"/>
    <cellStyle name="Total 2 7 2 2 6 2 3" xfId="58928"/>
    <cellStyle name="Total 2 7 2 2 6 2 4" xfId="58929"/>
    <cellStyle name="Total 2 7 2 2 6 2 5" xfId="58930"/>
    <cellStyle name="Total 2 7 2 2 6 2 6" xfId="58931"/>
    <cellStyle name="Total 2 7 2 2 6 2 7" xfId="58932"/>
    <cellStyle name="Total 2 7 2 2 6 3" xfId="58933"/>
    <cellStyle name="Total 2 7 2 2 6 4" xfId="58934"/>
    <cellStyle name="Total 2 7 2 2 6 5" xfId="58935"/>
    <cellStyle name="Total 2 7 2 2 7" xfId="58936"/>
    <cellStyle name="Total 2 7 2 2 7 2" xfId="58937"/>
    <cellStyle name="Total 2 7 2 2 7 2 2" xfId="58938"/>
    <cellStyle name="Total 2 7 2 2 7 2 3" xfId="58939"/>
    <cellStyle name="Total 2 7 2 2 7 2 4" xfId="58940"/>
    <cellStyle name="Total 2 7 2 2 7 2 5" xfId="58941"/>
    <cellStyle name="Total 2 7 2 2 7 2 6" xfId="58942"/>
    <cellStyle name="Total 2 7 2 2 7 2 7" xfId="58943"/>
    <cellStyle name="Total 2 7 2 2 7 3" xfId="58944"/>
    <cellStyle name="Total 2 7 2 2 7 4" xfId="58945"/>
    <cellStyle name="Total 2 7 2 2 7 5" xfId="58946"/>
    <cellStyle name="Total 2 7 2 2 8" xfId="58947"/>
    <cellStyle name="Total 2 7 2 2 8 2" xfId="58948"/>
    <cellStyle name="Total 2 7 2 2 8 3" xfId="58949"/>
    <cellStyle name="Total 2 7 2 2 8 4" xfId="58950"/>
    <cellStyle name="Total 2 7 2 2 8 5" xfId="58951"/>
    <cellStyle name="Total 2 7 2 2 8 6" xfId="58952"/>
    <cellStyle name="Total 2 7 2 2 8 7" xfId="58953"/>
    <cellStyle name="Total 2 7 2 2 8 8" xfId="58954"/>
    <cellStyle name="Total 2 7 2 2 9" xfId="58955"/>
    <cellStyle name="Total 2 7 2 2 9 2" xfId="58956"/>
    <cellStyle name="Total 2 7 2 2 9 3" xfId="58957"/>
    <cellStyle name="Total 2 7 2 2 9 4" xfId="58958"/>
    <cellStyle name="Total 2 7 2 2 9 5" xfId="58959"/>
    <cellStyle name="Total 2 7 2 2 9 6" xfId="58960"/>
    <cellStyle name="Total 2 7 2 2 9 7" xfId="58961"/>
    <cellStyle name="Total 2 7 2 3" xfId="58962"/>
    <cellStyle name="Total 2 7 2 3 10" xfId="58963"/>
    <cellStyle name="Total 2 7 2 3 10 2" xfId="58964"/>
    <cellStyle name="Total 2 7 2 3 10 3" xfId="58965"/>
    <cellStyle name="Total 2 7 2 3 10 4" xfId="58966"/>
    <cellStyle name="Total 2 7 2 3 10 5" xfId="58967"/>
    <cellStyle name="Total 2 7 2 3 11" xfId="58968"/>
    <cellStyle name="Total 2 7 2 3 11 2" xfId="58969"/>
    <cellStyle name="Total 2 7 2 3 11 3" xfId="58970"/>
    <cellStyle name="Total 2 7 2 3 11 4" xfId="58971"/>
    <cellStyle name="Total 2 7 2 3 11 5" xfId="58972"/>
    <cellStyle name="Total 2 7 2 3 12" xfId="58973"/>
    <cellStyle name="Total 2 7 2 3 12 2" xfId="58974"/>
    <cellStyle name="Total 2 7 2 3 12 3" xfId="58975"/>
    <cellStyle name="Total 2 7 2 3 12 4" xfId="58976"/>
    <cellStyle name="Total 2 7 2 3 12 5" xfId="58977"/>
    <cellStyle name="Total 2 7 2 3 13" xfId="58978"/>
    <cellStyle name="Total 2 7 2 3 13 2" xfId="58979"/>
    <cellStyle name="Total 2 7 2 3 13 3" xfId="58980"/>
    <cellStyle name="Total 2 7 2 3 13 4" xfId="58981"/>
    <cellStyle name="Total 2 7 2 3 13 5" xfId="58982"/>
    <cellStyle name="Total 2 7 2 3 14" xfId="58983"/>
    <cellStyle name="Total 2 7 2 3 14 2" xfId="58984"/>
    <cellStyle name="Total 2 7 2 3 14 3" xfId="58985"/>
    <cellStyle name="Total 2 7 2 3 14 4" xfId="58986"/>
    <cellStyle name="Total 2 7 2 3 14 5" xfId="58987"/>
    <cellStyle name="Total 2 7 2 3 15" xfId="58988"/>
    <cellStyle name="Total 2 7 2 3 15 2" xfId="58989"/>
    <cellStyle name="Total 2 7 2 3 15 3" xfId="58990"/>
    <cellStyle name="Total 2 7 2 3 15 4" xfId="58991"/>
    <cellStyle name="Total 2 7 2 3 15 5" xfId="58992"/>
    <cellStyle name="Total 2 7 2 3 16" xfId="58993"/>
    <cellStyle name="Total 2 7 2 3 16 2" xfId="58994"/>
    <cellStyle name="Total 2 7 2 3 16 3" xfId="58995"/>
    <cellStyle name="Total 2 7 2 3 16 4" xfId="58996"/>
    <cellStyle name="Total 2 7 2 3 16 5" xfId="58997"/>
    <cellStyle name="Total 2 7 2 3 17" xfId="58998"/>
    <cellStyle name="Total 2 7 2 3 17 2" xfId="58999"/>
    <cellStyle name="Total 2 7 2 3 17 3" xfId="59000"/>
    <cellStyle name="Total 2 7 2 3 17 4" xfId="59001"/>
    <cellStyle name="Total 2 7 2 3 17 5" xfId="59002"/>
    <cellStyle name="Total 2 7 2 3 18" xfId="59003"/>
    <cellStyle name="Total 2 7 2 3 18 2" xfId="59004"/>
    <cellStyle name="Total 2 7 2 3 18 3" xfId="59005"/>
    <cellStyle name="Total 2 7 2 3 18 4" xfId="59006"/>
    <cellStyle name="Total 2 7 2 3 18 5" xfId="59007"/>
    <cellStyle name="Total 2 7 2 3 19" xfId="59008"/>
    <cellStyle name="Total 2 7 2 3 2" xfId="59009"/>
    <cellStyle name="Total 2 7 2 3 2 10" xfId="59010"/>
    <cellStyle name="Total 2 7 2 3 2 10 2" xfId="59011"/>
    <cellStyle name="Total 2 7 2 3 2 10 3" xfId="59012"/>
    <cellStyle name="Total 2 7 2 3 2 10 4" xfId="59013"/>
    <cellStyle name="Total 2 7 2 3 2 10 5" xfId="59014"/>
    <cellStyle name="Total 2 7 2 3 2 11" xfId="59015"/>
    <cellStyle name="Total 2 7 2 3 2 11 2" xfId="59016"/>
    <cellStyle name="Total 2 7 2 3 2 11 3" xfId="59017"/>
    <cellStyle name="Total 2 7 2 3 2 11 4" xfId="59018"/>
    <cellStyle name="Total 2 7 2 3 2 11 5" xfId="59019"/>
    <cellStyle name="Total 2 7 2 3 2 12" xfId="59020"/>
    <cellStyle name="Total 2 7 2 3 2 12 2" xfId="59021"/>
    <cellStyle name="Total 2 7 2 3 2 12 3" xfId="59022"/>
    <cellStyle name="Total 2 7 2 3 2 12 4" xfId="59023"/>
    <cellStyle name="Total 2 7 2 3 2 12 5" xfId="59024"/>
    <cellStyle name="Total 2 7 2 3 2 13" xfId="59025"/>
    <cellStyle name="Total 2 7 2 3 2 13 2" xfId="59026"/>
    <cellStyle name="Total 2 7 2 3 2 13 3" xfId="59027"/>
    <cellStyle name="Total 2 7 2 3 2 13 4" xfId="59028"/>
    <cellStyle name="Total 2 7 2 3 2 13 5" xfId="59029"/>
    <cellStyle name="Total 2 7 2 3 2 14" xfId="59030"/>
    <cellStyle name="Total 2 7 2 3 2 14 2" xfId="59031"/>
    <cellStyle name="Total 2 7 2 3 2 14 3" xfId="59032"/>
    <cellStyle name="Total 2 7 2 3 2 14 4" xfId="59033"/>
    <cellStyle name="Total 2 7 2 3 2 14 5" xfId="59034"/>
    <cellStyle name="Total 2 7 2 3 2 15" xfId="59035"/>
    <cellStyle name="Total 2 7 2 3 2 15 2" xfId="59036"/>
    <cellStyle name="Total 2 7 2 3 2 15 3" xfId="59037"/>
    <cellStyle name="Total 2 7 2 3 2 15 4" xfId="59038"/>
    <cellStyle name="Total 2 7 2 3 2 15 5" xfId="59039"/>
    <cellStyle name="Total 2 7 2 3 2 16" xfId="59040"/>
    <cellStyle name="Total 2 7 2 3 2 16 2" xfId="59041"/>
    <cellStyle name="Total 2 7 2 3 2 16 3" xfId="59042"/>
    <cellStyle name="Total 2 7 2 3 2 16 4" xfId="59043"/>
    <cellStyle name="Total 2 7 2 3 2 16 5" xfId="59044"/>
    <cellStyle name="Total 2 7 2 3 2 17" xfId="59045"/>
    <cellStyle name="Total 2 7 2 3 2 17 2" xfId="59046"/>
    <cellStyle name="Total 2 7 2 3 2 17 3" xfId="59047"/>
    <cellStyle name="Total 2 7 2 3 2 17 4" xfId="59048"/>
    <cellStyle name="Total 2 7 2 3 2 17 5" xfId="59049"/>
    <cellStyle name="Total 2 7 2 3 2 18" xfId="59050"/>
    <cellStyle name="Total 2 7 2 3 2 18 2" xfId="59051"/>
    <cellStyle name="Total 2 7 2 3 2 18 3" xfId="59052"/>
    <cellStyle name="Total 2 7 2 3 2 18 4" xfId="59053"/>
    <cellStyle name="Total 2 7 2 3 2 18 5" xfId="59054"/>
    <cellStyle name="Total 2 7 2 3 2 19" xfId="59055"/>
    <cellStyle name="Total 2 7 2 3 2 2" xfId="59056"/>
    <cellStyle name="Total 2 7 2 3 2 2 2" xfId="59057"/>
    <cellStyle name="Total 2 7 2 3 2 2 2 2" xfId="59058"/>
    <cellStyle name="Total 2 7 2 3 2 2 2 3" xfId="59059"/>
    <cellStyle name="Total 2 7 2 3 2 2 2 4" xfId="59060"/>
    <cellStyle name="Total 2 7 2 3 2 2 2 5" xfId="59061"/>
    <cellStyle name="Total 2 7 2 3 2 2 2 6" xfId="59062"/>
    <cellStyle name="Total 2 7 2 3 2 2 2 7" xfId="59063"/>
    <cellStyle name="Total 2 7 2 3 2 2 3" xfId="59064"/>
    <cellStyle name="Total 2 7 2 3 2 2 4" xfId="59065"/>
    <cellStyle name="Total 2 7 2 3 2 2 5" xfId="59066"/>
    <cellStyle name="Total 2 7 2 3 2 3" xfId="59067"/>
    <cellStyle name="Total 2 7 2 3 2 3 2" xfId="59068"/>
    <cellStyle name="Total 2 7 2 3 2 3 2 2" xfId="59069"/>
    <cellStyle name="Total 2 7 2 3 2 3 2 3" xfId="59070"/>
    <cellStyle name="Total 2 7 2 3 2 3 2 4" xfId="59071"/>
    <cellStyle name="Total 2 7 2 3 2 3 2 5" xfId="59072"/>
    <cellStyle name="Total 2 7 2 3 2 3 2 6" xfId="59073"/>
    <cellStyle name="Total 2 7 2 3 2 3 2 7" xfId="59074"/>
    <cellStyle name="Total 2 7 2 3 2 3 3" xfId="59075"/>
    <cellStyle name="Total 2 7 2 3 2 3 4" xfId="59076"/>
    <cellStyle name="Total 2 7 2 3 2 3 5" xfId="59077"/>
    <cellStyle name="Total 2 7 2 3 2 4" xfId="59078"/>
    <cellStyle name="Total 2 7 2 3 2 4 2" xfId="59079"/>
    <cellStyle name="Total 2 7 2 3 2 4 2 2" xfId="59080"/>
    <cellStyle name="Total 2 7 2 3 2 4 2 3" xfId="59081"/>
    <cellStyle name="Total 2 7 2 3 2 4 2 4" xfId="59082"/>
    <cellStyle name="Total 2 7 2 3 2 4 2 5" xfId="59083"/>
    <cellStyle name="Total 2 7 2 3 2 4 2 6" xfId="59084"/>
    <cellStyle name="Total 2 7 2 3 2 4 2 7" xfId="59085"/>
    <cellStyle name="Total 2 7 2 3 2 4 3" xfId="59086"/>
    <cellStyle name="Total 2 7 2 3 2 4 4" xfId="59087"/>
    <cellStyle name="Total 2 7 2 3 2 4 5" xfId="59088"/>
    <cellStyle name="Total 2 7 2 3 2 5" xfId="59089"/>
    <cellStyle name="Total 2 7 2 3 2 5 2" xfId="59090"/>
    <cellStyle name="Total 2 7 2 3 2 5 3" xfId="59091"/>
    <cellStyle name="Total 2 7 2 3 2 5 4" xfId="59092"/>
    <cellStyle name="Total 2 7 2 3 2 5 5" xfId="59093"/>
    <cellStyle name="Total 2 7 2 3 2 5 6" xfId="59094"/>
    <cellStyle name="Total 2 7 2 3 2 5 7" xfId="59095"/>
    <cellStyle name="Total 2 7 2 3 2 5 8" xfId="59096"/>
    <cellStyle name="Total 2 7 2 3 2 6" xfId="59097"/>
    <cellStyle name="Total 2 7 2 3 2 6 2" xfId="59098"/>
    <cellStyle name="Total 2 7 2 3 2 6 3" xfId="59099"/>
    <cellStyle name="Total 2 7 2 3 2 6 4" xfId="59100"/>
    <cellStyle name="Total 2 7 2 3 2 6 5" xfId="59101"/>
    <cellStyle name="Total 2 7 2 3 2 6 6" xfId="59102"/>
    <cellStyle name="Total 2 7 2 3 2 6 7" xfId="59103"/>
    <cellStyle name="Total 2 7 2 3 2 7" xfId="59104"/>
    <cellStyle name="Total 2 7 2 3 2 7 2" xfId="59105"/>
    <cellStyle name="Total 2 7 2 3 2 7 3" xfId="59106"/>
    <cellStyle name="Total 2 7 2 3 2 7 4" xfId="59107"/>
    <cellStyle name="Total 2 7 2 3 2 7 5" xfId="59108"/>
    <cellStyle name="Total 2 7 2 3 2 8" xfId="59109"/>
    <cellStyle name="Total 2 7 2 3 2 8 2" xfId="59110"/>
    <cellStyle name="Total 2 7 2 3 2 8 3" xfId="59111"/>
    <cellStyle name="Total 2 7 2 3 2 8 4" xfId="59112"/>
    <cellStyle name="Total 2 7 2 3 2 8 5" xfId="59113"/>
    <cellStyle name="Total 2 7 2 3 2 9" xfId="59114"/>
    <cellStyle name="Total 2 7 2 3 2 9 2" xfId="59115"/>
    <cellStyle name="Total 2 7 2 3 2 9 3" xfId="59116"/>
    <cellStyle name="Total 2 7 2 3 2 9 4" xfId="59117"/>
    <cellStyle name="Total 2 7 2 3 2 9 5" xfId="59118"/>
    <cellStyle name="Total 2 7 2 3 3" xfId="59119"/>
    <cellStyle name="Total 2 7 2 3 3 10" xfId="59120"/>
    <cellStyle name="Total 2 7 2 3 3 2" xfId="59121"/>
    <cellStyle name="Total 2 7 2 3 3 2 2" xfId="59122"/>
    <cellStyle name="Total 2 7 2 3 3 2 2 2" xfId="59123"/>
    <cellStyle name="Total 2 7 2 3 3 2 2 3" xfId="59124"/>
    <cellStyle name="Total 2 7 2 3 3 2 2 4" xfId="59125"/>
    <cellStyle name="Total 2 7 2 3 3 2 2 5" xfId="59126"/>
    <cellStyle name="Total 2 7 2 3 3 2 2 6" xfId="59127"/>
    <cellStyle name="Total 2 7 2 3 3 2 2 7" xfId="59128"/>
    <cellStyle name="Total 2 7 2 3 3 2 3" xfId="59129"/>
    <cellStyle name="Total 2 7 2 3 3 2 4" xfId="59130"/>
    <cellStyle name="Total 2 7 2 3 3 3" xfId="59131"/>
    <cellStyle name="Total 2 7 2 3 3 3 2" xfId="59132"/>
    <cellStyle name="Total 2 7 2 3 3 3 2 2" xfId="59133"/>
    <cellStyle name="Total 2 7 2 3 3 3 2 3" xfId="59134"/>
    <cellStyle name="Total 2 7 2 3 3 3 2 4" xfId="59135"/>
    <cellStyle name="Total 2 7 2 3 3 3 2 5" xfId="59136"/>
    <cellStyle name="Total 2 7 2 3 3 3 2 6" xfId="59137"/>
    <cellStyle name="Total 2 7 2 3 3 3 2 7" xfId="59138"/>
    <cellStyle name="Total 2 7 2 3 3 3 3" xfId="59139"/>
    <cellStyle name="Total 2 7 2 3 3 3 4" xfId="59140"/>
    <cellStyle name="Total 2 7 2 3 3 4" xfId="59141"/>
    <cellStyle name="Total 2 7 2 3 3 4 2" xfId="59142"/>
    <cellStyle name="Total 2 7 2 3 3 4 2 2" xfId="59143"/>
    <cellStyle name="Total 2 7 2 3 3 4 2 3" xfId="59144"/>
    <cellStyle name="Total 2 7 2 3 3 4 2 4" xfId="59145"/>
    <cellStyle name="Total 2 7 2 3 3 4 2 5" xfId="59146"/>
    <cellStyle name="Total 2 7 2 3 3 4 2 6" xfId="59147"/>
    <cellStyle name="Total 2 7 2 3 3 4 2 7" xfId="59148"/>
    <cellStyle name="Total 2 7 2 3 3 4 3" xfId="59149"/>
    <cellStyle name="Total 2 7 2 3 3 4 4" xfId="59150"/>
    <cellStyle name="Total 2 7 2 3 3 5" xfId="59151"/>
    <cellStyle name="Total 2 7 2 3 3 5 2" xfId="59152"/>
    <cellStyle name="Total 2 7 2 3 3 5 3" xfId="59153"/>
    <cellStyle name="Total 2 7 2 3 3 5 4" xfId="59154"/>
    <cellStyle name="Total 2 7 2 3 3 5 5" xfId="59155"/>
    <cellStyle name="Total 2 7 2 3 3 5 6" xfId="59156"/>
    <cellStyle name="Total 2 7 2 3 3 5 7" xfId="59157"/>
    <cellStyle name="Total 2 7 2 3 3 5 8" xfId="59158"/>
    <cellStyle name="Total 2 7 2 3 3 6" xfId="59159"/>
    <cellStyle name="Total 2 7 2 3 3 6 2" xfId="59160"/>
    <cellStyle name="Total 2 7 2 3 3 6 3" xfId="59161"/>
    <cellStyle name="Total 2 7 2 3 3 6 4" xfId="59162"/>
    <cellStyle name="Total 2 7 2 3 3 6 5" xfId="59163"/>
    <cellStyle name="Total 2 7 2 3 3 6 6" xfId="59164"/>
    <cellStyle name="Total 2 7 2 3 3 6 7" xfId="59165"/>
    <cellStyle name="Total 2 7 2 3 3 7" xfId="59166"/>
    <cellStyle name="Total 2 7 2 3 3 8" xfId="59167"/>
    <cellStyle name="Total 2 7 2 3 3 9" xfId="59168"/>
    <cellStyle name="Total 2 7 2 3 4" xfId="59169"/>
    <cellStyle name="Total 2 7 2 3 4 2" xfId="59170"/>
    <cellStyle name="Total 2 7 2 3 4 2 2" xfId="59171"/>
    <cellStyle name="Total 2 7 2 3 4 2 3" xfId="59172"/>
    <cellStyle name="Total 2 7 2 3 4 2 4" xfId="59173"/>
    <cellStyle name="Total 2 7 2 3 4 2 5" xfId="59174"/>
    <cellStyle name="Total 2 7 2 3 4 2 6" xfId="59175"/>
    <cellStyle name="Total 2 7 2 3 4 2 7" xfId="59176"/>
    <cellStyle name="Total 2 7 2 3 4 3" xfId="59177"/>
    <cellStyle name="Total 2 7 2 3 4 4" xfId="59178"/>
    <cellStyle name="Total 2 7 2 3 4 5" xfId="59179"/>
    <cellStyle name="Total 2 7 2 3 5" xfId="59180"/>
    <cellStyle name="Total 2 7 2 3 5 2" xfId="59181"/>
    <cellStyle name="Total 2 7 2 3 5 2 2" xfId="59182"/>
    <cellStyle name="Total 2 7 2 3 5 2 3" xfId="59183"/>
    <cellStyle name="Total 2 7 2 3 5 2 4" xfId="59184"/>
    <cellStyle name="Total 2 7 2 3 5 2 5" xfId="59185"/>
    <cellStyle name="Total 2 7 2 3 5 2 6" xfId="59186"/>
    <cellStyle name="Total 2 7 2 3 5 2 7" xfId="59187"/>
    <cellStyle name="Total 2 7 2 3 5 3" xfId="59188"/>
    <cellStyle name="Total 2 7 2 3 5 4" xfId="59189"/>
    <cellStyle name="Total 2 7 2 3 5 5" xfId="59190"/>
    <cellStyle name="Total 2 7 2 3 6" xfId="59191"/>
    <cellStyle name="Total 2 7 2 3 6 2" xfId="59192"/>
    <cellStyle name="Total 2 7 2 3 6 2 2" xfId="59193"/>
    <cellStyle name="Total 2 7 2 3 6 2 3" xfId="59194"/>
    <cellStyle name="Total 2 7 2 3 6 2 4" xfId="59195"/>
    <cellStyle name="Total 2 7 2 3 6 2 5" xfId="59196"/>
    <cellStyle name="Total 2 7 2 3 6 2 6" xfId="59197"/>
    <cellStyle name="Total 2 7 2 3 6 2 7" xfId="59198"/>
    <cellStyle name="Total 2 7 2 3 6 3" xfId="59199"/>
    <cellStyle name="Total 2 7 2 3 6 4" xfId="59200"/>
    <cellStyle name="Total 2 7 2 3 6 5" xfId="59201"/>
    <cellStyle name="Total 2 7 2 3 7" xfId="59202"/>
    <cellStyle name="Total 2 7 2 3 7 2" xfId="59203"/>
    <cellStyle name="Total 2 7 2 3 7 2 2" xfId="59204"/>
    <cellStyle name="Total 2 7 2 3 7 2 3" xfId="59205"/>
    <cellStyle name="Total 2 7 2 3 7 2 4" xfId="59206"/>
    <cellStyle name="Total 2 7 2 3 7 2 5" xfId="59207"/>
    <cellStyle name="Total 2 7 2 3 7 2 6" xfId="59208"/>
    <cellStyle name="Total 2 7 2 3 7 2 7" xfId="59209"/>
    <cellStyle name="Total 2 7 2 3 7 3" xfId="59210"/>
    <cellStyle name="Total 2 7 2 3 7 4" xfId="59211"/>
    <cellStyle name="Total 2 7 2 3 7 5" xfId="59212"/>
    <cellStyle name="Total 2 7 2 3 8" xfId="59213"/>
    <cellStyle name="Total 2 7 2 3 8 2" xfId="59214"/>
    <cellStyle name="Total 2 7 2 3 8 3" xfId="59215"/>
    <cellStyle name="Total 2 7 2 3 8 4" xfId="59216"/>
    <cellStyle name="Total 2 7 2 3 8 5" xfId="59217"/>
    <cellStyle name="Total 2 7 2 3 8 6" xfId="59218"/>
    <cellStyle name="Total 2 7 2 3 8 7" xfId="59219"/>
    <cellStyle name="Total 2 7 2 3 8 8" xfId="59220"/>
    <cellStyle name="Total 2 7 2 3 9" xfId="59221"/>
    <cellStyle name="Total 2 7 2 3 9 2" xfId="59222"/>
    <cellStyle name="Total 2 7 2 3 9 3" xfId="59223"/>
    <cellStyle name="Total 2 7 2 3 9 4" xfId="59224"/>
    <cellStyle name="Total 2 7 2 3 9 5" xfId="59225"/>
    <cellStyle name="Total 2 7 2 3 9 6" xfId="59226"/>
    <cellStyle name="Total 2 7 2 3 9 7" xfId="59227"/>
    <cellStyle name="Total 2 7 2 4" xfId="59228"/>
    <cellStyle name="Total 2 7 2 4 10" xfId="59229"/>
    <cellStyle name="Total 2 7 2 4 10 2" xfId="59230"/>
    <cellStyle name="Total 2 7 2 4 10 3" xfId="59231"/>
    <cellStyle name="Total 2 7 2 4 10 4" xfId="59232"/>
    <cellStyle name="Total 2 7 2 4 10 5" xfId="59233"/>
    <cellStyle name="Total 2 7 2 4 11" xfId="59234"/>
    <cellStyle name="Total 2 7 2 4 11 2" xfId="59235"/>
    <cellStyle name="Total 2 7 2 4 11 3" xfId="59236"/>
    <cellStyle name="Total 2 7 2 4 11 4" xfId="59237"/>
    <cellStyle name="Total 2 7 2 4 11 5" xfId="59238"/>
    <cellStyle name="Total 2 7 2 4 12" xfId="59239"/>
    <cellStyle name="Total 2 7 2 4 12 2" xfId="59240"/>
    <cellStyle name="Total 2 7 2 4 12 3" xfId="59241"/>
    <cellStyle name="Total 2 7 2 4 12 4" xfId="59242"/>
    <cellStyle name="Total 2 7 2 4 12 5" xfId="59243"/>
    <cellStyle name="Total 2 7 2 4 13" xfId="59244"/>
    <cellStyle name="Total 2 7 2 4 13 2" xfId="59245"/>
    <cellStyle name="Total 2 7 2 4 13 3" xfId="59246"/>
    <cellStyle name="Total 2 7 2 4 13 4" xfId="59247"/>
    <cellStyle name="Total 2 7 2 4 13 5" xfId="59248"/>
    <cellStyle name="Total 2 7 2 4 14" xfId="59249"/>
    <cellStyle name="Total 2 7 2 4 14 2" xfId="59250"/>
    <cellStyle name="Total 2 7 2 4 14 3" xfId="59251"/>
    <cellStyle name="Total 2 7 2 4 14 4" xfId="59252"/>
    <cellStyle name="Total 2 7 2 4 14 5" xfId="59253"/>
    <cellStyle name="Total 2 7 2 4 15" xfId="59254"/>
    <cellStyle name="Total 2 7 2 4 15 2" xfId="59255"/>
    <cellStyle name="Total 2 7 2 4 15 3" xfId="59256"/>
    <cellStyle name="Total 2 7 2 4 15 4" xfId="59257"/>
    <cellStyle name="Total 2 7 2 4 15 5" xfId="59258"/>
    <cellStyle name="Total 2 7 2 4 16" xfId="59259"/>
    <cellStyle name="Total 2 7 2 4 16 2" xfId="59260"/>
    <cellStyle name="Total 2 7 2 4 16 3" xfId="59261"/>
    <cellStyle name="Total 2 7 2 4 16 4" xfId="59262"/>
    <cellStyle name="Total 2 7 2 4 16 5" xfId="59263"/>
    <cellStyle name="Total 2 7 2 4 17" xfId="59264"/>
    <cellStyle name="Total 2 7 2 4 17 2" xfId="59265"/>
    <cellStyle name="Total 2 7 2 4 17 3" xfId="59266"/>
    <cellStyle name="Total 2 7 2 4 17 4" xfId="59267"/>
    <cellStyle name="Total 2 7 2 4 17 5" xfId="59268"/>
    <cellStyle name="Total 2 7 2 4 18" xfId="59269"/>
    <cellStyle name="Total 2 7 2 4 18 2" xfId="59270"/>
    <cellStyle name="Total 2 7 2 4 18 3" xfId="59271"/>
    <cellStyle name="Total 2 7 2 4 18 4" xfId="59272"/>
    <cellStyle name="Total 2 7 2 4 18 5" xfId="59273"/>
    <cellStyle name="Total 2 7 2 4 19" xfId="59274"/>
    <cellStyle name="Total 2 7 2 4 2" xfId="59275"/>
    <cellStyle name="Total 2 7 2 4 2 2" xfId="59276"/>
    <cellStyle name="Total 2 7 2 4 2 2 2" xfId="59277"/>
    <cellStyle name="Total 2 7 2 4 2 2 3" xfId="59278"/>
    <cellStyle name="Total 2 7 2 4 2 2 4" xfId="59279"/>
    <cellStyle name="Total 2 7 2 4 2 2 5" xfId="59280"/>
    <cellStyle name="Total 2 7 2 4 2 2 6" xfId="59281"/>
    <cellStyle name="Total 2 7 2 4 2 2 7" xfId="59282"/>
    <cellStyle name="Total 2 7 2 4 2 3" xfId="59283"/>
    <cellStyle name="Total 2 7 2 4 2 4" xfId="59284"/>
    <cellStyle name="Total 2 7 2 4 2 5" xfId="59285"/>
    <cellStyle name="Total 2 7 2 4 3" xfId="59286"/>
    <cellStyle name="Total 2 7 2 4 3 2" xfId="59287"/>
    <cellStyle name="Total 2 7 2 4 3 2 2" xfId="59288"/>
    <cellStyle name="Total 2 7 2 4 3 2 3" xfId="59289"/>
    <cellStyle name="Total 2 7 2 4 3 2 4" xfId="59290"/>
    <cellStyle name="Total 2 7 2 4 3 2 5" xfId="59291"/>
    <cellStyle name="Total 2 7 2 4 3 2 6" xfId="59292"/>
    <cellStyle name="Total 2 7 2 4 3 2 7" xfId="59293"/>
    <cellStyle name="Total 2 7 2 4 3 3" xfId="59294"/>
    <cellStyle name="Total 2 7 2 4 3 4" xfId="59295"/>
    <cellStyle name="Total 2 7 2 4 3 5" xfId="59296"/>
    <cellStyle name="Total 2 7 2 4 4" xfId="59297"/>
    <cellStyle name="Total 2 7 2 4 4 2" xfId="59298"/>
    <cellStyle name="Total 2 7 2 4 4 2 2" xfId="59299"/>
    <cellStyle name="Total 2 7 2 4 4 2 3" xfId="59300"/>
    <cellStyle name="Total 2 7 2 4 4 2 4" xfId="59301"/>
    <cellStyle name="Total 2 7 2 4 4 2 5" xfId="59302"/>
    <cellStyle name="Total 2 7 2 4 4 2 6" xfId="59303"/>
    <cellStyle name="Total 2 7 2 4 4 2 7" xfId="59304"/>
    <cellStyle name="Total 2 7 2 4 4 3" xfId="59305"/>
    <cellStyle name="Total 2 7 2 4 4 4" xfId="59306"/>
    <cellStyle name="Total 2 7 2 4 4 5" xfId="59307"/>
    <cellStyle name="Total 2 7 2 4 5" xfId="59308"/>
    <cellStyle name="Total 2 7 2 4 5 2" xfId="59309"/>
    <cellStyle name="Total 2 7 2 4 5 3" xfId="59310"/>
    <cellStyle name="Total 2 7 2 4 5 4" xfId="59311"/>
    <cellStyle name="Total 2 7 2 4 5 5" xfId="59312"/>
    <cellStyle name="Total 2 7 2 4 5 6" xfId="59313"/>
    <cellStyle name="Total 2 7 2 4 5 7" xfId="59314"/>
    <cellStyle name="Total 2 7 2 4 5 8" xfId="59315"/>
    <cellStyle name="Total 2 7 2 4 6" xfId="59316"/>
    <cellStyle name="Total 2 7 2 4 6 2" xfId="59317"/>
    <cellStyle name="Total 2 7 2 4 6 3" xfId="59318"/>
    <cellStyle name="Total 2 7 2 4 6 4" xfId="59319"/>
    <cellStyle name="Total 2 7 2 4 6 5" xfId="59320"/>
    <cellStyle name="Total 2 7 2 4 6 6" xfId="59321"/>
    <cellStyle name="Total 2 7 2 4 6 7" xfId="59322"/>
    <cellStyle name="Total 2 7 2 4 7" xfId="59323"/>
    <cellStyle name="Total 2 7 2 4 7 2" xfId="59324"/>
    <cellStyle name="Total 2 7 2 4 7 3" xfId="59325"/>
    <cellStyle name="Total 2 7 2 4 7 4" xfId="59326"/>
    <cellStyle name="Total 2 7 2 4 7 5" xfId="59327"/>
    <cellStyle name="Total 2 7 2 4 8" xfId="59328"/>
    <cellStyle name="Total 2 7 2 4 8 2" xfId="59329"/>
    <cellStyle name="Total 2 7 2 4 8 3" xfId="59330"/>
    <cellStyle name="Total 2 7 2 4 8 4" xfId="59331"/>
    <cellStyle name="Total 2 7 2 4 8 5" xfId="59332"/>
    <cellStyle name="Total 2 7 2 4 9" xfId="59333"/>
    <cellStyle name="Total 2 7 2 4 9 2" xfId="59334"/>
    <cellStyle name="Total 2 7 2 4 9 3" xfId="59335"/>
    <cellStyle name="Total 2 7 2 4 9 4" xfId="59336"/>
    <cellStyle name="Total 2 7 2 4 9 5" xfId="59337"/>
    <cellStyle name="Total 2 7 2 5" xfId="59338"/>
    <cellStyle name="Total 2 7 2 5 10" xfId="59339"/>
    <cellStyle name="Total 2 7 2 5 2" xfId="59340"/>
    <cellStyle name="Total 2 7 2 5 2 2" xfId="59341"/>
    <cellStyle name="Total 2 7 2 5 2 2 2" xfId="59342"/>
    <cellStyle name="Total 2 7 2 5 2 2 3" xfId="59343"/>
    <cellStyle name="Total 2 7 2 5 2 2 4" xfId="59344"/>
    <cellStyle name="Total 2 7 2 5 2 2 5" xfId="59345"/>
    <cellStyle name="Total 2 7 2 5 2 2 6" xfId="59346"/>
    <cellStyle name="Total 2 7 2 5 2 2 7" xfId="59347"/>
    <cellStyle name="Total 2 7 2 5 2 3" xfId="59348"/>
    <cellStyle name="Total 2 7 2 5 2 4" xfId="59349"/>
    <cellStyle name="Total 2 7 2 5 3" xfId="59350"/>
    <cellStyle name="Total 2 7 2 5 3 2" xfId="59351"/>
    <cellStyle name="Total 2 7 2 5 3 2 2" xfId="59352"/>
    <cellStyle name="Total 2 7 2 5 3 2 3" xfId="59353"/>
    <cellStyle name="Total 2 7 2 5 3 2 4" xfId="59354"/>
    <cellStyle name="Total 2 7 2 5 3 2 5" xfId="59355"/>
    <cellStyle name="Total 2 7 2 5 3 2 6" xfId="59356"/>
    <cellStyle name="Total 2 7 2 5 3 2 7" xfId="59357"/>
    <cellStyle name="Total 2 7 2 5 3 3" xfId="59358"/>
    <cellStyle name="Total 2 7 2 5 3 4" xfId="59359"/>
    <cellStyle name="Total 2 7 2 5 4" xfId="59360"/>
    <cellStyle name="Total 2 7 2 5 4 2" xfId="59361"/>
    <cellStyle name="Total 2 7 2 5 4 2 2" xfId="59362"/>
    <cellStyle name="Total 2 7 2 5 4 2 3" xfId="59363"/>
    <cellStyle name="Total 2 7 2 5 4 2 4" xfId="59364"/>
    <cellStyle name="Total 2 7 2 5 4 2 5" xfId="59365"/>
    <cellStyle name="Total 2 7 2 5 4 2 6" xfId="59366"/>
    <cellStyle name="Total 2 7 2 5 4 2 7" xfId="59367"/>
    <cellStyle name="Total 2 7 2 5 4 3" xfId="59368"/>
    <cellStyle name="Total 2 7 2 5 4 4" xfId="59369"/>
    <cellStyle name="Total 2 7 2 5 5" xfId="59370"/>
    <cellStyle name="Total 2 7 2 5 5 2" xfId="59371"/>
    <cellStyle name="Total 2 7 2 5 5 3" xfId="59372"/>
    <cellStyle name="Total 2 7 2 5 5 4" xfId="59373"/>
    <cellStyle name="Total 2 7 2 5 5 5" xfId="59374"/>
    <cellStyle name="Total 2 7 2 5 5 6" xfId="59375"/>
    <cellStyle name="Total 2 7 2 5 5 7" xfId="59376"/>
    <cellStyle name="Total 2 7 2 5 5 8" xfId="59377"/>
    <cellStyle name="Total 2 7 2 5 6" xfId="59378"/>
    <cellStyle name="Total 2 7 2 5 6 2" xfId="59379"/>
    <cellStyle name="Total 2 7 2 5 6 3" xfId="59380"/>
    <cellStyle name="Total 2 7 2 5 6 4" xfId="59381"/>
    <cellStyle name="Total 2 7 2 5 6 5" xfId="59382"/>
    <cellStyle name="Total 2 7 2 5 6 6" xfId="59383"/>
    <cellStyle name="Total 2 7 2 5 6 7" xfId="59384"/>
    <cellStyle name="Total 2 7 2 5 7" xfId="59385"/>
    <cellStyle name="Total 2 7 2 5 8" xfId="59386"/>
    <cellStyle name="Total 2 7 2 5 9" xfId="59387"/>
    <cellStyle name="Total 2 7 2 6" xfId="59388"/>
    <cellStyle name="Total 2 7 2 6 2" xfId="59389"/>
    <cellStyle name="Total 2 7 2 6 2 2" xfId="59390"/>
    <cellStyle name="Total 2 7 2 6 2 3" xfId="59391"/>
    <cellStyle name="Total 2 7 2 6 2 4" xfId="59392"/>
    <cellStyle name="Total 2 7 2 6 2 5" xfId="59393"/>
    <cellStyle name="Total 2 7 2 6 2 6" xfId="59394"/>
    <cellStyle name="Total 2 7 2 6 2 7" xfId="59395"/>
    <cellStyle name="Total 2 7 2 6 3" xfId="59396"/>
    <cellStyle name="Total 2 7 2 6 4" xfId="59397"/>
    <cellStyle name="Total 2 7 2 6 5" xfId="59398"/>
    <cellStyle name="Total 2 7 2 7" xfId="59399"/>
    <cellStyle name="Total 2 7 2 7 2" xfId="59400"/>
    <cellStyle name="Total 2 7 2 7 2 2" xfId="59401"/>
    <cellStyle name="Total 2 7 2 7 2 3" xfId="59402"/>
    <cellStyle name="Total 2 7 2 7 2 4" xfId="59403"/>
    <cellStyle name="Total 2 7 2 7 2 5" xfId="59404"/>
    <cellStyle name="Total 2 7 2 7 2 6" xfId="59405"/>
    <cellStyle name="Total 2 7 2 7 2 7" xfId="59406"/>
    <cellStyle name="Total 2 7 2 7 3" xfId="59407"/>
    <cellStyle name="Total 2 7 2 7 4" xfId="59408"/>
    <cellStyle name="Total 2 7 2 7 5" xfId="59409"/>
    <cellStyle name="Total 2 7 2 8" xfId="59410"/>
    <cellStyle name="Total 2 7 2 8 2" xfId="59411"/>
    <cellStyle name="Total 2 7 2 8 2 2" xfId="59412"/>
    <cellStyle name="Total 2 7 2 8 2 3" xfId="59413"/>
    <cellStyle name="Total 2 7 2 8 2 4" xfId="59414"/>
    <cellStyle name="Total 2 7 2 8 2 5" xfId="59415"/>
    <cellStyle name="Total 2 7 2 8 2 6" xfId="59416"/>
    <cellStyle name="Total 2 7 2 8 2 7" xfId="59417"/>
    <cellStyle name="Total 2 7 2 8 3" xfId="59418"/>
    <cellStyle name="Total 2 7 2 8 4" xfId="59419"/>
    <cellStyle name="Total 2 7 2 8 5" xfId="59420"/>
    <cellStyle name="Total 2 7 2 9" xfId="59421"/>
    <cellStyle name="Total 2 7 2 9 2" xfId="59422"/>
    <cellStyle name="Total 2 7 2 9 2 2" xfId="59423"/>
    <cellStyle name="Total 2 7 2 9 2 3" xfId="59424"/>
    <cellStyle name="Total 2 7 2 9 2 4" xfId="59425"/>
    <cellStyle name="Total 2 7 2 9 2 5" xfId="59426"/>
    <cellStyle name="Total 2 7 2 9 2 6" xfId="59427"/>
    <cellStyle name="Total 2 7 2 9 2 7" xfId="59428"/>
    <cellStyle name="Total 2 7 2 9 3" xfId="59429"/>
    <cellStyle name="Total 2 7 2 9 4" xfId="59430"/>
    <cellStyle name="Total 2 7 2 9 5" xfId="59431"/>
    <cellStyle name="Total 2 7 20" xfId="59432"/>
    <cellStyle name="Total 2 7 3" xfId="59433"/>
    <cellStyle name="Total 2 7 3 10" xfId="59434"/>
    <cellStyle name="Total 2 7 3 10 2" xfId="59435"/>
    <cellStyle name="Total 2 7 3 10 3" xfId="59436"/>
    <cellStyle name="Total 2 7 3 10 4" xfId="59437"/>
    <cellStyle name="Total 2 7 3 10 5" xfId="59438"/>
    <cellStyle name="Total 2 7 3 10 6" xfId="59439"/>
    <cellStyle name="Total 2 7 3 10 7" xfId="59440"/>
    <cellStyle name="Total 2 7 3 10 8" xfId="59441"/>
    <cellStyle name="Total 2 7 3 11" xfId="59442"/>
    <cellStyle name="Total 2 7 3 11 2" xfId="59443"/>
    <cellStyle name="Total 2 7 3 11 3" xfId="59444"/>
    <cellStyle name="Total 2 7 3 11 4" xfId="59445"/>
    <cellStyle name="Total 2 7 3 11 5" xfId="59446"/>
    <cellStyle name="Total 2 7 3 11 6" xfId="59447"/>
    <cellStyle name="Total 2 7 3 11 7" xfId="59448"/>
    <cellStyle name="Total 2 7 3 12" xfId="59449"/>
    <cellStyle name="Total 2 7 3 12 2" xfId="59450"/>
    <cellStyle name="Total 2 7 3 12 3" xfId="59451"/>
    <cellStyle name="Total 2 7 3 12 4" xfId="59452"/>
    <cellStyle name="Total 2 7 3 12 5" xfId="59453"/>
    <cellStyle name="Total 2 7 3 13" xfId="59454"/>
    <cellStyle name="Total 2 7 3 13 2" xfId="59455"/>
    <cellStyle name="Total 2 7 3 13 3" xfId="59456"/>
    <cellStyle name="Total 2 7 3 13 4" xfId="59457"/>
    <cellStyle name="Total 2 7 3 13 5" xfId="59458"/>
    <cellStyle name="Total 2 7 3 14" xfId="59459"/>
    <cellStyle name="Total 2 7 3 14 2" xfId="59460"/>
    <cellStyle name="Total 2 7 3 14 3" xfId="59461"/>
    <cellStyle name="Total 2 7 3 14 4" xfId="59462"/>
    <cellStyle name="Total 2 7 3 14 5" xfId="59463"/>
    <cellStyle name="Total 2 7 3 15" xfId="59464"/>
    <cellStyle name="Total 2 7 3 15 2" xfId="59465"/>
    <cellStyle name="Total 2 7 3 15 3" xfId="59466"/>
    <cellStyle name="Total 2 7 3 15 4" xfId="59467"/>
    <cellStyle name="Total 2 7 3 15 5" xfId="59468"/>
    <cellStyle name="Total 2 7 3 16" xfId="59469"/>
    <cellStyle name="Total 2 7 3 16 2" xfId="59470"/>
    <cellStyle name="Total 2 7 3 16 3" xfId="59471"/>
    <cellStyle name="Total 2 7 3 16 4" xfId="59472"/>
    <cellStyle name="Total 2 7 3 16 5" xfId="59473"/>
    <cellStyle name="Total 2 7 3 17" xfId="59474"/>
    <cellStyle name="Total 2 7 3 17 2" xfId="59475"/>
    <cellStyle name="Total 2 7 3 17 3" xfId="59476"/>
    <cellStyle name="Total 2 7 3 17 4" xfId="59477"/>
    <cellStyle name="Total 2 7 3 17 5" xfId="59478"/>
    <cellStyle name="Total 2 7 3 18" xfId="59479"/>
    <cellStyle name="Total 2 7 3 2" xfId="59480"/>
    <cellStyle name="Total 2 7 3 2 10" xfId="59481"/>
    <cellStyle name="Total 2 7 3 2 10 2" xfId="59482"/>
    <cellStyle name="Total 2 7 3 2 10 3" xfId="59483"/>
    <cellStyle name="Total 2 7 3 2 10 4" xfId="59484"/>
    <cellStyle name="Total 2 7 3 2 10 5" xfId="59485"/>
    <cellStyle name="Total 2 7 3 2 11" xfId="59486"/>
    <cellStyle name="Total 2 7 3 2 11 2" xfId="59487"/>
    <cellStyle name="Total 2 7 3 2 11 3" xfId="59488"/>
    <cellStyle name="Total 2 7 3 2 11 4" xfId="59489"/>
    <cellStyle name="Total 2 7 3 2 11 5" xfId="59490"/>
    <cellStyle name="Total 2 7 3 2 12" xfId="59491"/>
    <cellStyle name="Total 2 7 3 2 12 2" xfId="59492"/>
    <cellStyle name="Total 2 7 3 2 12 3" xfId="59493"/>
    <cellStyle name="Total 2 7 3 2 12 4" xfId="59494"/>
    <cellStyle name="Total 2 7 3 2 12 5" xfId="59495"/>
    <cellStyle name="Total 2 7 3 2 13" xfId="59496"/>
    <cellStyle name="Total 2 7 3 2 13 2" xfId="59497"/>
    <cellStyle name="Total 2 7 3 2 13 3" xfId="59498"/>
    <cellStyle name="Total 2 7 3 2 13 4" xfId="59499"/>
    <cellStyle name="Total 2 7 3 2 13 5" xfId="59500"/>
    <cellStyle name="Total 2 7 3 2 14" xfId="59501"/>
    <cellStyle name="Total 2 7 3 2 14 2" xfId="59502"/>
    <cellStyle name="Total 2 7 3 2 14 3" xfId="59503"/>
    <cellStyle name="Total 2 7 3 2 14 4" xfId="59504"/>
    <cellStyle name="Total 2 7 3 2 14 5" xfId="59505"/>
    <cellStyle name="Total 2 7 3 2 15" xfId="59506"/>
    <cellStyle name="Total 2 7 3 2 15 2" xfId="59507"/>
    <cellStyle name="Total 2 7 3 2 15 3" xfId="59508"/>
    <cellStyle name="Total 2 7 3 2 15 4" xfId="59509"/>
    <cellStyle name="Total 2 7 3 2 15 5" xfId="59510"/>
    <cellStyle name="Total 2 7 3 2 16" xfId="59511"/>
    <cellStyle name="Total 2 7 3 2 16 2" xfId="59512"/>
    <cellStyle name="Total 2 7 3 2 16 3" xfId="59513"/>
    <cellStyle name="Total 2 7 3 2 16 4" xfId="59514"/>
    <cellStyle name="Total 2 7 3 2 16 5" xfId="59515"/>
    <cellStyle name="Total 2 7 3 2 17" xfId="59516"/>
    <cellStyle name="Total 2 7 3 2 17 2" xfId="59517"/>
    <cellStyle name="Total 2 7 3 2 17 3" xfId="59518"/>
    <cellStyle name="Total 2 7 3 2 17 4" xfId="59519"/>
    <cellStyle name="Total 2 7 3 2 17 5" xfId="59520"/>
    <cellStyle name="Total 2 7 3 2 18" xfId="59521"/>
    <cellStyle name="Total 2 7 3 2 18 2" xfId="59522"/>
    <cellStyle name="Total 2 7 3 2 18 3" xfId="59523"/>
    <cellStyle name="Total 2 7 3 2 18 4" xfId="59524"/>
    <cellStyle name="Total 2 7 3 2 18 5" xfId="59525"/>
    <cellStyle name="Total 2 7 3 2 19" xfId="59526"/>
    <cellStyle name="Total 2 7 3 2 2" xfId="59527"/>
    <cellStyle name="Total 2 7 3 2 2 10" xfId="59528"/>
    <cellStyle name="Total 2 7 3 2 2 10 2" xfId="59529"/>
    <cellStyle name="Total 2 7 3 2 2 10 3" xfId="59530"/>
    <cellStyle name="Total 2 7 3 2 2 10 4" xfId="59531"/>
    <cellStyle name="Total 2 7 3 2 2 10 5" xfId="59532"/>
    <cellStyle name="Total 2 7 3 2 2 11" xfId="59533"/>
    <cellStyle name="Total 2 7 3 2 2 11 2" xfId="59534"/>
    <cellStyle name="Total 2 7 3 2 2 11 3" xfId="59535"/>
    <cellStyle name="Total 2 7 3 2 2 11 4" xfId="59536"/>
    <cellStyle name="Total 2 7 3 2 2 11 5" xfId="59537"/>
    <cellStyle name="Total 2 7 3 2 2 12" xfId="59538"/>
    <cellStyle name="Total 2 7 3 2 2 12 2" xfId="59539"/>
    <cellStyle name="Total 2 7 3 2 2 12 3" xfId="59540"/>
    <cellStyle name="Total 2 7 3 2 2 12 4" xfId="59541"/>
    <cellStyle name="Total 2 7 3 2 2 12 5" xfId="59542"/>
    <cellStyle name="Total 2 7 3 2 2 13" xfId="59543"/>
    <cellStyle name="Total 2 7 3 2 2 13 2" xfId="59544"/>
    <cellStyle name="Total 2 7 3 2 2 13 3" xfId="59545"/>
    <cellStyle name="Total 2 7 3 2 2 13 4" xfId="59546"/>
    <cellStyle name="Total 2 7 3 2 2 13 5" xfId="59547"/>
    <cellStyle name="Total 2 7 3 2 2 14" xfId="59548"/>
    <cellStyle name="Total 2 7 3 2 2 14 2" xfId="59549"/>
    <cellStyle name="Total 2 7 3 2 2 14 3" xfId="59550"/>
    <cellStyle name="Total 2 7 3 2 2 14 4" xfId="59551"/>
    <cellStyle name="Total 2 7 3 2 2 14 5" xfId="59552"/>
    <cellStyle name="Total 2 7 3 2 2 15" xfId="59553"/>
    <cellStyle name="Total 2 7 3 2 2 15 2" xfId="59554"/>
    <cellStyle name="Total 2 7 3 2 2 15 3" xfId="59555"/>
    <cellStyle name="Total 2 7 3 2 2 15 4" xfId="59556"/>
    <cellStyle name="Total 2 7 3 2 2 15 5" xfId="59557"/>
    <cellStyle name="Total 2 7 3 2 2 16" xfId="59558"/>
    <cellStyle name="Total 2 7 3 2 2 16 2" xfId="59559"/>
    <cellStyle name="Total 2 7 3 2 2 16 3" xfId="59560"/>
    <cellStyle name="Total 2 7 3 2 2 16 4" xfId="59561"/>
    <cellStyle name="Total 2 7 3 2 2 16 5" xfId="59562"/>
    <cellStyle name="Total 2 7 3 2 2 17" xfId="59563"/>
    <cellStyle name="Total 2 7 3 2 2 17 2" xfId="59564"/>
    <cellStyle name="Total 2 7 3 2 2 17 3" xfId="59565"/>
    <cellStyle name="Total 2 7 3 2 2 17 4" xfId="59566"/>
    <cellStyle name="Total 2 7 3 2 2 17 5" xfId="59567"/>
    <cellStyle name="Total 2 7 3 2 2 18" xfId="59568"/>
    <cellStyle name="Total 2 7 3 2 2 18 2" xfId="59569"/>
    <cellStyle name="Total 2 7 3 2 2 18 3" xfId="59570"/>
    <cellStyle name="Total 2 7 3 2 2 18 4" xfId="59571"/>
    <cellStyle name="Total 2 7 3 2 2 18 5" xfId="59572"/>
    <cellStyle name="Total 2 7 3 2 2 19" xfId="59573"/>
    <cellStyle name="Total 2 7 3 2 2 2" xfId="59574"/>
    <cellStyle name="Total 2 7 3 2 2 2 2" xfId="59575"/>
    <cellStyle name="Total 2 7 3 2 2 2 2 2" xfId="59576"/>
    <cellStyle name="Total 2 7 3 2 2 2 2 3" xfId="59577"/>
    <cellStyle name="Total 2 7 3 2 2 2 2 4" xfId="59578"/>
    <cellStyle name="Total 2 7 3 2 2 2 2 5" xfId="59579"/>
    <cellStyle name="Total 2 7 3 2 2 2 2 6" xfId="59580"/>
    <cellStyle name="Total 2 7 3 2 2 2 2 7" xfId="59581"/>
    <cellStyle name="Total 2 7 3 2 2 2 3" xfId="59582"/>
    <cellStyle name="Total 2 7 3 2 2 2 4" xfId="59583"/>
    <cellStyle name="Total 2 7 3 2 2 2 5" xfId="59584"/>
    <cellStyle name="Total 2 7 3 2 2 3" xfId="59585"/>
    <cellStyle name="Total 2 7 3 2 2 3 2" xfId="59586"/>
    <cellStyle name="Total 2 7 3 2 2 3 2 2" xfId="59587"/>
    <cellStyle name="Total 2 7 3 2 2 3 2 3" xfId="59588"/>
    <cellStyle name="Total 2 7 3 2 2 3 2 4" xfId="59589"/>
    <cellStyle name="Total 2 7 3 2 2 3 2 5" xfId="59590"/>
    <cellStyle name="Total 2 7 3 2 2 3 2 6" xfId="59591"/>
    <cellStyle name="Total 2 7 3 2 2 3 2 7" xfId="59592"/>
    <cellStyle name="Total 2 7 3 2 2 3 3" xfId="59593"/>
    <cellStyle name="Total 2 7 3 2 2 3 4" xfId="59594"/>
    <cellStyle name="Total 2 7 3 2 2 3 5" xfId="59595"/>
    <cellStyle name="Total 2 7 3 2 2 4" xfId="59596"/>
    <cellStyle name="Total 2 7 3 2 2 4 2" xfId="59597"/>
    <cellStyle name="Total 2 7 3 2 2 4 2 2" xfId="59598"/>
    <cellStyle name="Total 2 7 3 2 2 4 2 3" xfId="59599"/>
    <cellStyle name="Total 2 7 3 2 2 4 2 4" xfId="59600"/>
    <cellStyle name="Total 2 7 3 2 2 4 2 5" xfId="59601"/>
    <cellStyle name="Total 2 7 3 2 2 4 2 6" xfId="59602"/>
    <cellStyle name="Total 2 7 3 2 2 4 2 7" xfId="59603"/>
    <cellStyle name="Total 2 7 3 2 2 4 3" xfId="59604"/>
    <cellStyle name="Total 2 7 3 2 2 4 4" xfId="59605"/>
    <cellStyle name="Total 2 7 3 2 2 4 5" xfId="59606"/>
    <cellStyle name="Total 2 7 3 2 2 5" xfId="59607"/>
    <cellStyle name="Total 2 7 3 2 2 5 2" xfId="59608"/>
    <cellStyle name="Total 2 7 3 2 2 5 3" xfId="59609"/>
    <cellStyle name="Total 2 7 3 2 2 5 4" xfId="59610"/>
    <cellStyle name="Total 2 7 3 2 2 5 5" xfId="59611"/>
    <cellStyle name="Total 2 7 3 2 2 5 6" xfId="59612"/>
    <cellStyle name="Total 2 7 3 2 2 5 7" xfId="59613"/>
    <cellStyle name="Total 2 7 3 2 2 5 8" xfId="59614"/>
    <cellStyle name="Total 2 7 3 2 2 6" xfId="59615"/>
    <cellStyle name="Total 2 7 3 2 2 6 2" xfId="59616"/>
    <cellStyle name="Total 2 7 3 2 2 6 3" xfId="59617"/>
    <cellStyle name="Total 2 7 3 2 2 6 4" xfId="59618"/>
    <cellStyle name="Total 2 7 3 2 2 6 5" xfId="59619"/>
    <cellStyle name="Total 2 7 3 2 2 6 6" xfId="59620"/>
    <cellStyle name="Total 2 7 3 2 2 6 7" xfId="59621"/>
    <cellStyle name="Total 2 7 3 2 2 7" xfId="59622"/>
    <cellStyle name="Total 2 7 3 2 2 7 2" xfId="59623"/>
    <cellStyle name="Total 2 7 3 2 2 7 3" xfId="59624"/>
    <cellStyle name="Total 2 7 3 2 2 7 4" xfId="59625"/>
    <cellStyle name="Total 2 7 3 2 2 7 5" xfId="59626"/>
    <cellStyle name="Total 2 7 3 2 2 8" xfId="59627"/>
    <cellStyle name="Total 2 7 3 2 2 8 2" xfId="59628"/>
    <cellStyle name="Total 2 7 3 2 2 8 3" xfId="59629"/>
    <cellStyle name="Total 2 7 3 2 2 8 4" xfId="59630"/>
    <cellStyle name="Total 2 7 3 2 2 8 5" xfId="59631"/>
    <cellStyle name="Total 2 7 3 2 2 9" xfId="59632"/>
    <cellStyle name="Total 2 7 3 2 2 9 2" xfId="59633"/>
    <cellStyle name="Total 2 7 3 2 2 9 3" xfId="59634"/>
    <cellStyle name="Total 2 7 3 2 2 9 4" xfId="59635"/>
    <cellStyle name="Total 2 7 3 2 2 9 5" xfId="59636"/>
    <cellStyle name="Total 2 7 3 2 3" xfId="59637"/>
    <cellStyle name="Total 2 7 3 2 3 10" xfId="59638"/>
    <cellStyle name="Total 2 7 3 2 3 2" xfId="59639"/>
    <cellStyle name="Total 2 7 3 2 3 2 2" xfId="59640"/>
    <cellStyle name="Total 2 7 3 2 3 2 2 2" xfId="59641"/>
    <cellStyle name="Total 2 7 3 2 3 2 2 3" xfId="59642"/>
    <cellStyle name="Total 2 7 3 2 3 2 2 4" xfId="59643"/>
    <cellStyle name="Total 2 7 3 2 3 2 2 5" xfId="59644"/>
    <cellStyle name="Total 2 7 3 2 3 2 2 6" xfId="59645"/>
    <cellStyle name="Total 2 7 3 2 3 2 2 7" xfId="59646"/>
    <cellStyle name="Total 2 7 3 2 3 2 3" xfId="59647"/>
    <cellStyle name="Total 2 7 3 2 3 2 4" xfId="59648"/>
    <cellStyle name="Total 2 7 3 2 3 3" xfId="59649"/>
    <cellStyle name="Total 2 7 3 2 3 3 2" xfId="59650"/>
    <cellStyle name="Total 2 7 3 2 3 3 2 2" xfId="59651"/>
    <cellStyle name="Total 2 7 3 2 3 3 2 3" xfId="59652"/>
    <cellStyle name="Total 2 7 3 2 3 3 2 4" xfId="59653"/>
    <cellStyle name="Total 2 7 3 2 3 3 2 5" xfId="59654"/>
    <cellStyle name="Total 2 7 3 2 3 3 2 6" xfId="59655"/>
    <cellStyle name="Total 2 7 3 2 3 3 2 7" xfId="59656"/>
    <cellStyle name="Total 2 7 3 2 3 3 3" xfId="59657"/>
    <cellStyle name="Total 2 7 3 2 3 3 4" xfId="59658"/>
    <cellStyle name="Total 2 7 3 2 3 4" xfId="59659"/>
    <cellStyle name="Total 2 7 3 2 3 4 2" xfId="59660"/>
    <cellStyle name="Total 2 7 3 2 3 4 2 2" xfId="59661"/>
    <cellStyle name="Total 2 7 3 2 3 4 2 3" xfId="59662"/>
    <cellStyle name="Total 2 7 3 2 3 4 2 4" xfId="59663"/>
    <cellStyle name="Total 2 7 3 2 3 4 2 5" xfId="59664"/>
    <cellStyle name="Total 2 7 3 2 3 4 2 6" xfId="59665"/>
    <cellStyle name="Total 2 7 3 2 3 4 2 7" xfId="59666"/>
    <cellStyle name="Total 2 7 3 2 3 4 3" xfId="59667"/>
    <cellStyle name="Total 2 7 3 2 3 4 4" xfId="59668"/>
    <cellStyle name="Total 2 7 3 2 3 5" xfId="59669"/>
    <cellStyle name="Total 2 7 3 2 3 5 2" xfId="59670"/>
    <cellStyle name="Total 2 7 3 2 3 5 3" xfId="59671"/>
    <cellStyle name="Total 2 7 3 2 3 5 4" xfId="59672"/>
    <cellStyle name="Total 2 7 3 2 3 5 5" xfId="59673"/>
    <cellStyle name="Total 2 7 3 2 3 5 6" xfId="59674"/>
    <cellStyle name="Total 2 7 3 2 3 5 7" xfId="59675"/>
    <cellStyle name="Total 2 7 3 2 3 5 8" xfId="59676"/>
    <cellStyle name="Total 2 7 3 2 3 6" xfId="59677"/>
    <cellStyle name="Total 2 7 3 2 3 6 2" xfId="59678"/>
    <cellStyle name="Total 2 7 3 2 3 6 3" xfId="59679"/>
    <cellStyle name="Total 2 7 3 2 3 6 4" xfId="59680"/>
    <cellStyle name="Total 2 7 3 2 3 6 5" xfId="59681"/>
    <cellStyle name="Total 2 7 3 2 3 6 6" xfId="59682"/>
    <cellStyle name="Total 2 7 3 2 3 6 7" xfId="59683"/>
    <cellStyle name="Total 2 7 3 2 3 7" xfId="59684"/>
    <cellStyle name="Total 2 7 3 2 3 8" xfId="59685"/>
    <cellStyle name="Total 2 7 3 2 3 9" xfId="59686"/>
    <cellStyle name="Total 2 7 3 2 4" xfId="59687"/>
    <cellStyle name="Total 2 7 3 2 4 2" xfId="59688"/>
    <cellStyle name="Total 2 7 3 2 4 2 2" xfId="59689"/>
    <cellStyle name="Total 2 7 3 2 4 2 3" xfId="59690"/>
    <cellStyle name="Total 2 7 3 2 4 2 4" xfId="59691"/>
    <cellStyle name="Total 2 7 3 2 4 2 5" xfId="59692"/>
    <cellStyle name="Total 2 7 3 2 4 2 6" xfId="59693"/>
    <cellStyle name="Total 2 7 3 2 4 2 7" xfId="59694"/>
    <cellStyle name="Total 2 7 3 2 4 3" xfId="59695"/>
    <cellStyle name="Total 2 7 3 2 4 4" xfId="59696"/>
    <cellStyle name="Total 2 7 3 2 4 5" xfId="59697"/>
    <cellStyle name="Total 2 7 3 2 5" xfId="59698"/>
    <cellStyle name="Total 2 7 3 2 5 2" xfId="59699"/>
    <cellStyle name="Total 2 7 3 2 5 2 2" xfId="59700"/>
    <cellStyle name="Total 2 7 3 2 5 2 3" xfId="59701"/>
    <cellStyle name="Total 2 7 3 2 5 2 4" xfId="59702"/>
    <cellStyle name="Total 2 7 3 2 5 2 5" xfId="59703"/>
    <cellStyle name="Total 2 7 3 2 5 2 6" xfId="59704"/>
    <cellStyle name="Total 2 7 3 2 5 2 7" xfId="59705"/>
    <cellStyle name="Total 2 7 3 2 5 3" xfId="59706"/>
    <cellStyle name="Total 2 7 3 2 5 4" xfId="59707"/>
    <cellStyle name="Total 2 7 3 2 5 5" xfId="59708"/>
    <cellStyle name="Total 2 7 3 2 6" xfId="59709"/>
    <cellStyle name="Total 2 7 3 2 6 2" xfId="59710"/>
    <cellStyle name="Total 2 7 3 2 6 2 2" xfId="59711"/>
    <cellStyle name="Total 2 7 3 2 6 2 3" xfId="59712"/>
    <cellStyle name="Total 2 7 3 2 6 2 4" xfId="59713"/>
    <cellStyle name="Total 2 7 3 2 6 2 5" xfId="59714"/>
    <cellStyle name="Total 2 7 3 2 6 2 6" xfId="59715"/>
    <cellStyle name="Total 2 7 3 2 6 2 7" xfId="59716"/>
    <cellStyle name="Total 2 7 3 2 6 3" xfId="59717"/>
    <cellStyle name="Total 2 7 3 2 6 4" xfId="59718"/>
    <cellStyle name="Total 2 7 3 2 6 5" xfId="59719"/>
    <cellStyle name="Total 2 7 3 2 7" xfId="59720"/>
    <cellStyle name="Total 2 7 3 2 7 2" xfId="59721"/>
    <cellStyle name="Total 2 7 3 2 7 2 2" xfId="59722"/>
    <cellStyle name="Total 2 7 3 2 7 2 3" xfId="59723"/>
    <cellStyle name="Total 2 7 3 2 7 2 4" xfId="59724"/>
    <cellStyle name="Total 2 7 3 2 7 2 5" xfId="59725"/>
    <cellStyle name="Total 2 7 3 2 7 2 6" xfId="59726"/>
    <cellStyle name="Total 2 7 3 2 7 2 7" xfId="59727"/>
    <cellStyle name="Total 2 7 3 2 7 3" xfId="59728"/>
    <cellStyle name="Total 2 7 3 2 7 4" xfId="59729"/>
    <cellStyle name="Total 2 7 3 2 7 5" xfId="59730"/>
    <cellStyle name="Total 2 7 3 2 8" xfId="59731"/>
    <cellStyle name="Total 2 7 3 2 8 2" xfId="59732"/>
    <cellStyle name="Total 2 7 3 2 8 3" xfId="59733"/>
    <cellStyle name="Total 2 7 3 2 8 4" xfId="59734"/>
    <cellStyle name="Total 2 7 3 2 8 5" xfId="59735"/>
    <cellStyle name="Total 2 7 3 2 8 6" xfId="59736"/>
    <cellStyle name="Total 2 7 3 2 8 7" xfId="59737"/>
    <cellStyle name="Total 2 7 3 2 8 8" xfId="59738"/>
    <cellStyle name="Total 2 7 3 2 9" xfId="59739"/>
    <cellStyle name="Total 2 7 3 2 9 2" xfId="59740"/>
    <cellStyle name="Total 2 7 3 2 9 3" xfId="59741"/>
    <cellStyle name="Total 2 7 3 2 9 4" xfId="59742"/>
    <cellStyle name="Total 2 7 3 2 9 5" xfId="59743"/>
    <cellStyle name="Total 2 7 3 2 9 6" xfId="59744"/>
    <cellStyle name="Total 2 7 3 2 9 7" xfId="59745"/>
    <cellStyle name="Total 2 7 3 3" xfId="59746"/>
    <cellStyle name="Total 2 7 3 3 10" xfId="59747"/>
    <cellStyle name="Total 2 7 3 3 10 2" xfId="59748"/>
    <cellStyle name="Total 2 7 3 3 10 3" xfId="59749"/>
    <cellStyle name="Total 2 7 3 3 10 4" xfId="59750"/>
    <cellStyle name="Total 2 7 3 3 10 5" xfId="59751"/>
    <cellStyle name="Total 2 7 3 3 11" xfId="59752"/>
    <cellStyle name="Total 2 7 3 3 11 2" xfId="59753"/>
    <cellStyle name="Total 2 7 3 3 11 3" xfId="59754"/>
    <cellStyle name="Total 2 7 3 3 11 4" xfId="59755"/>
    <cellStyle name="Total 2 7 3 3 11 5" xfId="59756"/>
    <cellStyle name="Total 2 7 3 3 12" xfId="59757"/>
    <cellStyle name="Total 2 7 3 3 12 2" xfId="59758"/>
    <cellStyle name="Total 2 7 3 3 12 3" xfId="59759"/>
    <cellStyle name="Total 2 7 3 3 12 4" xfId="59760"/>
    <cellStyle name="Total 2 7 3 3 12 5" xfId="59761"/>
    <cellStyle name="Total 2 7 3 3 13" xfId="59762"/>
    <cellStyle name="Total 2 7 3 3 13 2" xfId="59763"/>
    <cellStyle name="Total 2 7 3 3 13 3" xfId="59764"/>
    <cellStyle name="Total 2 7 3 3 13 4" xfId="59765"/>
    <cellStyle name="Total 2 7 3 3 13 5" xfId="59766"/>
    <cellStyle name="Total 2 7 3 3 14" xfId="59767"/>
    <cellStyle name="Total 2 7 3 3 14 2" xfId="59768"/>
    <cellStyle name="Total 2 7 3 3 14 3" xfId="59769"/>
    <cellStyle name="Total 2 7 3 3 14 4" xfId="59770"/>
    <cellStyle name="Total 2 7 3 3 14 5" xfId="59771"/>
    <cellStyle name="Total 2 7 3 3 15" xfId="59772"/>
    <cellStyle name="Total 2 7 3 3 15 2" xfId="59773"/>
    <cellStyle name="Total 2 7 3 3 15 3" xfId="59774"/>
    <cellStyle name="Total 2 7 3 3 15 4" xfId="59775"/>
    <cellStyle name="Total 2 7 3 3 15 5" xfId="59776"/>
    <cellStyle name="Total 2 7 3 3 16" xfId="59777"/>
    <cellStyle name="Total 2 7 3 3 16 2" xfId="59778"/>
    <cellStyle name="Total 2 7 3 3 16 3" xfId="59779"/>
    <cellStyle name="Total 2 7 3 3 16 4" xfId="59780"/>
    <cellStyle name="Total 2 7 3 3 16 5" xfId="59781"/>
    <cellStyle name="Total 2 7 3 3 17" xfId="59782"/>
    <cellStyle name="Total 2 7 3 3 17 2" xfId="59783"/>
    <cellStyle name="Total 2 7 3 3 17 3" xfId="59784"/>
    <cellStyle name="Total 2 7 3 3 17 4" xfId="59785"/>
    <cellStyle name="Total 2 7 3 3 17 5" xfId="59786"/>
    <cellStyle name="Total 2 7 3 3 18" xfId="59787"/>
    <cellStyle name="Total 2 7 3 3 18 2" xfId="59788"/>
    <cellStyle name="Total 2 7 3 3 18 3" xfId="59789"/>
    <cellStyle name="Total 2 7 3 3 18 4" xfId="59790"/>
    <cellStyle name="Total 2 7 3 3 18 5" xfId="59791"/>
    <cellStyle name="Total 2 7 3 3 19" xfId="59792"/>
    <cellStyle name="Total 2 7 3 3 2" xfId="59793"/>
    <cellStyle name="Total 2 7 3 3 2 10" xfId="59794"/>
    <cellStyle name="Total 2 7 3 3 2 10 2" xfId="59795"/>
    <cellStyle name="Total 2 7 3 3 2 10 3" xfId="59796"/>
    <cellStyle name="Total 2 7 3 3 2 10 4" xfId="59797"/>
    <cellStyle name="Total 2 7 3 3 2 10 5" xfId="59798"/>
    <cellStyle name="Total 2 7 3 3 2 11" xfId="59799"/>
    <cellStyle name="Total 2 7 3 3 2 11 2" xfId="59800"/>
    <cellStyle name="Total 2 7 3 3 2 11 3" xfId="59801"/>
    <cellStyle name="Total 2 7 3 3 2 11 4" xfId="59802"/>
    <cellStyle name="Total 2 7 3 3 2 11 5" xfId="59803"/>
    <cellStyle name="Total 2 7 3 3 2 12" xfId="59804"/>
    <cellStyle name="Total 2 7 3 3 2 12 2" xfId="59805"/>
    <cellStyle name="Total 2 7 3 3 2 12 3" xfId="59806"/>
    <cellStyle name="Total 2 7 3 3 2 12 4" xfId="59807"/>
    <cellStyle name="Total 2 7 3 3 2 12 5" xfId="59808"/>
    <cellStyle name="Total 2 7 3 3 2 13" xfId="59809"/>
    <cellStyle name="Total 2 7 3 3 2 13 2" xfId="59810"/>
    <cellStyle name="Total 2 7 3 3 2 13 3" xfId="59811"/>
    <cellStyle name="Total 2 7 3 3 2 13 4" xfId="59812"/>
    <cellStyle name="Total 2 7 3 3 2 13 5" xfId="59813"/>
    <cellStyle name="Total 2 7 3 3 2 14" xfId="59814"/>
    <cellStyle name="Total 2 7 3 3 2 14 2" xfId="59815"/>
    <cellStyle name="Total 2 7 3 3 2 14 3" xfId="59816"/>
    <cellStyle name="Total 2 7 3 3 2 14 4" xfId="59817"/>
    <cellStyle name="Total 2 7 3 3 2 14 5" xfId="59818"/>
    <cellStyle name="Total 2 7 3 3 2 15" xfId="59819"/>
    <cellStyle name="Total 2 7 3 3 2 15 2" xfId="59820"/>
    <cellStyle name="Total 2 7 3 3 2 15 3" xfId="59821"/>
    <cellStyle name="Total 2 7 3 3 2 15 4" xfId="59822"/>
    <cellStyle name="Total 2 7 3 3 2 15 5" xfId="59823"/>
    <cellStyle name="Total 2 7 3 3 2 16" xfId="59824"/>
    <cellStyle name="Total 2 7 3 3 2 16 2" xfId="59825"/>
    <cellStyle name="Total 2 7 3 3 2 16 3" xfId="59826"/>
    <cellStyle name="Total 2 7 3 3 2 16 4" xfId="59827"/>
    <cellStyle name="Total 2 7 3 3 2 16 5" xfId="59828"/>
    <cellStyle name="Total 2 7 3 3 2 17" xfId="59829"/>
    <cellStyle name="Total 2 7 3 3 2 17 2" xfId="59830"/>
    <cellStyle name="Total 2 7 3 3 2 17 3" xfId="59831"/>
    <cellStyle name="Total 2 7 3 3 2 17 4" xfId="59832"/>
    <cellStyle name="Total 2 7 3 3 2 17 5" xfId="59833"/>
    <cellStyle name="Total 2 7 3 3 2 18" xfId="59834"/>
    <cellStyle name="Total 2 7 3 3 2 18 2" xfId="59835"/>
    <cellStyle name="Total 2 7 3 3 2 18 3" xfId="59836"/>
    <cellStyle name="Total 2 7 3 3 2 18 4" xfId="59837"/>
    <cellStyle name="Total 2 7 3 3 2 18 5" xfId="59838"/>
    <cellStyle name="Total 2 7 3 3 2 19" xfId="59839"/>
    <cellStyle name="Total 2 7 3 3 2 2" xfId="59840"/>
    <cellStyle name="Total 2 7 3 3 2 2 2" xfId="59841"/>
    <cellStyle name="Total 2 7 3 3 2 2 2 2" xfId="59842"/>
    <cellStyle name="Total 2 7 3 3 2 2 2 3" xfId="59843"/>
    <cellStyle name="Total 2 7 3 3 2 2 2 4" xfId="59844"/>
    <cellStyle name="Total 2 7 3 3 2 2 2 5" xfId="59845"/>
    <cellStyle name="Total 2 7 3 3 2 2 2 6" xfId="59846"/>
    <cellStyle name="Total 2 7 3 3 2 2 2 7" xfId="59847"/>
    <cellStyle name="Total 2 7 3 3 2 2 3" xfId="59848"/>
    <cellStyle name="Total 2 7 3 3 2 2 4" xfId="59849"/>
    <cellStyle name="Total 2 7 3 3 2 2 5" xfId="59850"/>
    <cellStyle name="Total 2 7 3 3 2 3" xfId="59851"/>
    <cellStyle name="Total 2 7 3 3 2 3 2" xfId="59852"/>
    <cellStyle name="Total 2 7 3 3 2 3 2 2" xfId="59853"/>
    <cellStyle name="Total 2 7 3 3 2 3 2 3" xfId="59854"/>
    <cellStyle name="Total 2 7 3 3 2 3 2 4" xfId="59855"/>
    <cellStyle name="Total 2 7 3 3 2 3 2 5" xfId="59856"/>
    <cellStyle name="Total 2 7 3 3 2 3 2 6" xfId="59857"/>
    <cellStyle name="Total 2 7 3 3 2 3 2 7" xfId="59858"/>
    <cellStyle name="Total 2 7 3 3 2 3 3" xfId="59859"/>
    <cellStyle name="Total 2 7 3 3 2 3 4" xfId="59860"/>
    <cellStyle name="Total 2 7 3 3 2 3 5" xfId="59861"/>
    <cellStyle name="Total 2 7 3 3 2 4" xfId="59862"/>
    <cellStyle name="Total 2 7 3 3 2 4 2" xfId="59863"/>
    <cellStyle name="Total 2 7 3 3 2 4 2 2" xfId="59864"/>
    <cellStyle name="Total 2 7 3 3 2 4 2 3" xfId="59865"/>
    <cellStyle name="Total 2 7 3 3 2 4 2 4" xfId="59866"/>
    <cellStyle name="Total 2 7 3 3 2 4 2 5" xfId="59867"/>
    <cellStyle name="Total 2 7 3 3 2 4 2 6" xfId="59868"/>
    <cellStyle name="Total 2 7 3 3 2 4 2 7" xfId="59869"/>
    <cellStyle name="Total 2 7 3 3 2 4 3" xfId="59870"/>
    <cellStyle name="Total 2 7 3 3 2 4 4" xfId="59871"/>
    <cellStyle name="Total 2 7 3 3 2 4 5" xfId="59872"/>
    <cellStyle name="Total 2 7 3 3 2 5" xfId="59873"/>
    <cellStyle name="Total 2 7 3 3 2 5 2" xfId="59874"/>
    <cellStyle name="Total 2 7 3 3 2 5 3" xfId="59875"/>
    <cellStyle name="Total 2 7 3 3 2 5 4" xfId="59876"/>
    <cellStyle name="Total 2 7 3 3 2 5 5" xfId="59877"/>
    <cellStyle name="Total 2 7 3 3 2 5 6" xfId="59878"/>
    <cellStyle name="Total 2 7 3 3 2 5 7" xfId="59879"/>
    <cellStyle name="Total 2 7 3 3 2 5 8" xfId="59880"/>
    <cellStyle name="Total 2 7 3 3 2 6" xfId="59881"/>
    <cellStyle name="Total 2 7 3 3 2 6 2" xfId="59882"/>
    <cellStyle name="Total 2 7 3 3 2 6 3" xfId="59883"/>
    <cellStyle name="Total 2 7 3 3 2 6 4" xfId="59884"/>
    <cellStyle name="Total 2 7 3 3 2 6 5" xfId="59885"/>
    <cellStyle name="Total 2 7 3 3 2 6 6" xfId="59886"/>
    <cellStyle name="Total 2 7 3 3 2 6 7" xfId="59887"/>
    <cellStyle name="Total 2 7 3 3 2 7" xfId="59888"/>
    <cellStyle name="Total 2 7 3 3 2 7 2" xfId="59889"/>
    <cellStyle name="Total 2 7 3 3 2 7 3" xfId="59890"/>
    <cellStyle name="Total 2 7 3 3 2 7 4" xfId="59891"/>
    <cellStyle name="Total 2 7 3 3 2 7 5" xfId="59892"/>
    <cellStyle name="Total 2 7 3 3 2 8" xfId="59893"/>
    <cellStyle name="Total 2 7 3 3 2 8 2" xfId="59894"/>
    <cellStyle name="Total 2 7 3 3 2 8 3" xfId="59895"/>
    <cellStyle name="Total 2 7 3 3 2 8 4" xfId="59896"/>
    <cellStyle name="Total 2 7 3 3 2 8 5" xfId="59897"/>
    <cellStyle name="Total 2 7 3 3 2 9" xfId="59898"/>
    <cellStyle name="Total 2 7 3 3 2 9 2" xfId="59899"/>
    <cellStyle name="Total 2 7 3 3 2 9 3" xfId="59900"/>
    <cellStyle name="Total 2 7 3 3 2 9 4" xfId="59901"/>
    <cellStyle name="Total 2 7 3 3 2 9 5" xfId="59902"/>
    <cellStyle name="Total 2 7 3 3 3" xfId="59903"/>
    <cellStyle name="Total 2 7 3 3 3 10" xfId="59904"/>
    <cellStyle name="Total 2 7 3 3 3 2" xfId="59905"/>
    <cellStyle name="Total 2 7 3 3 3 2 2" xfId="59906"/>
    <cellStyle name="Total 2 7 3 3 3 2 2 2" xfId="59907"/>
    <cellStyle name="Total 2 7 3 3 3 2 2 3" xfId="59908"/>
    <cellStyle name="Total 2 7 3 3 3 2 2 4" xfId="59909"/>
    <cellStyle name="Total 2 7 3 3 3 2 2 5" xfId="59910"/>
    <cellStyle name="Total 2 7 3 3 3 2 2 6" xfId="59911"/>
    <cellStyle name="Total 2 7 3 3 3 2 2 7" xfId="59912"/>
    <cellStyle name="Total 2 7 3 3 3 2 3" xfId="59913"/>
    <cellStyle name="Total 2 7 3 3 3 2 4" xfId="59914"/>
    <cellStyle name="Total 2 7 3 3 3 3" xfId="59915"/>
    <cellStyle name="Total 2 7 3 3 3 3 2" xfId="59916"/>
    <cellStyle name="Total 2 7 3 3 3 3 2 2" xfId="59917"/>
    <cellStyle name="Total 2 7 3 3 3 3 2 3" xfId="59918"/>
    <cellStyle name="Total 2 7 3 3 3 3 2 4" xfId="59919"/>
    <cellStyle name="Total 2 7 3 3 3 3 2 5" xfId="59920"/>
    <cellStyle name="Total 2 7 3 3 3 3 2 6" xfId="59921"/>
    <cellStyle name="Total 2 7 3 3 3 3 2 7" xfId="59922"/>
    <cellStyle name="Total 2 7 3 3 3 3 3" xfId="59923"/>
    <cellStyle name="Total 2 7 3 3 3 3 4" xfId="59924"/>
    <cellStyle name="Total 2 7 3 3 3 4" xfId="59925"/>
    <cellStyle name="Total 2 7 3 3 3 4 2" xfId="59926"/>
    <cellStyle name="Total 2 7 3 3 3 4 2 2" xfId="59927"/>
    <cellStyle name="Total 2 7 3 3 3 4 2 3" xfId="59928"/>
    <cellStyle name="Total 2 7 3 3 3 4 2 4" xfId="59929"/>
    <cellStyle name="Total 2 7 3 3 3 4 2 5" xfId="59930"/>
    <cellStyle name="Total 2 7 3 3 3 4 2 6" xfId="59931"/>
    <cellStyle name="Total 2 7 3 3 3 4 2 7" xfId="59932"/>
    <cellStyle name="Total 2 7 3 3 3 4 3" xfId="59933"/>
    <cellStyle name="Total 2 7 3 3 3 4 4" xfId="59934"/>
    <cellStyle name="Total 2 7 3 3 3 5" xfId="59935"/>
    <cellStyle name="Total 2 7 3 3 3 5 2" xfId="59936"/>
    <cellStyle name="Total 2 7 3 3 3 5 3" xfId="59937"/>
    <cellStyle name="Total 2 7 3 3 3 5 4" xfId="59938"/>
    <cellStyle name="Total 2 7 3 3 3 5 5" xfId="59939"/>
    <cellStyle name="Total 2 7 3 3 3 5 6" xfId="59940"/>
    <cellStyle name="Total 2 7 3 3 3 5 7" xfId="59941"/>
    <cellStyle name="Total 2 7 3 3 3 5 8" xfId="59942"/>
    <cellStyle name="Total 2 7 3 3 3 6" xfId="59943"/>
    <cellStyle name="Total 2 7 3 3 3 6 2" xfId="59944"/>
    <cellStyle name="Total 2 7 3 3 3 6 3" xfId="59945"/>
    <cellStyle name="Total 2 7 3 3 3 6 4" xfId="59946"/>
    <cellStyle name="Total 2 7 3 3 3 6 5" xfId="59947"/>
    <cellStyle name="Total 2 7 3 3 3 6 6" xfId="59948"/>
    <cellStyle name="Total 2 7 3 3 3 6 7" xfId="59949"/>
    <cellStyle name="Total 2 7 3 3 3 7" xfId="59950"/>
    <cellStyle name="Total 2 7 3 3 3 8" xfId="59951"/>
    <cellStyle name="Total 2 7 3 3 3 9" xfId="59952"/>
    <cellStyle name="Total 2 7 3 3 4" xfId="59953"/>
    <cellStyle name="Total 2 7 3 3 4 2" xfId="59954"/>
    <cellStyle name="Total 2 7 3 3 4 2 2" xfId="59955"/>
    <cellStyle name="Total 2 7 3 3 4 2 3" xfId="59956"/>
    <cellStyle name="Total 2 7 3 3 4 2 4" xfId="59957"/>
    <cellStyle name="Total 2 7 3 3 4 2 5" xfId="59958"/>
    <cellStyle name="Total 2 7 3 3 4 2 6" xfId="59959"/>
    <cellStyle name="Total 2 7 3 3 4 2 7" xfId="59960"/>
    <cellStyle name="Total 2 7 3 3 4 3" xfId="59961"/>
    <cellStyle name="Total 2 7 3 3 4 4" xfId="59962"/>
    <cellStyle name="Total 2 7 3 3 4 5" xfId="59963"/>
    <cellStyle name="Total 2 7 3 3 5" xfId="59964"/>
    <cellStyle name="Total 2 7 3 3 5 2" xfId="59965"/>
    <cellStyle name="Total 2 7 3 3 5 2 2" xfId="59966"/>
    <cellStyle name="Total 2 7 3 3 5 2 3" xfId="59967"/>
    <cellStyle name="Total 2 7 3 3 5 2 4" xfId="59968"/>
    <cellStyle name="Total 2 7 3 3 5 2 5" xfId="59969"/>
    <cellStyle name="Total 2 7 3 3 5 2 6" xfId="59970"/>
    <cellStyle name="Total 2 7 3 3 5 2 7" xfId="59971"/>
    <cellStyle name="Total 2 7 3 3 5 3" xfId="59972"/>
    <cellStyle name="Total 2 7 3 3 5 4" xfId="59973"/>
    <cellStyle name="Total 2 7 3 3 5 5" xfId="59974"/>
    <cellStyle name="Total 2 7 3 3 6" xfId="59975"/>
    <cellStyle name="Total 2 7 3 3 6 2" xfId="59976"/>
    <cellStyle name="Total 2 7 3 3 6 2 2" xfId="59977"/>
    <cellStyle name="Total 2 7 3 3 6 2 3" xfId="59978"/>
    <cellStyle name="Total 2 7 3 3 6 2 4" xfId="59979"/>
    <cellStyle name="Total 2 7 3 3 6 2 5" xfId="59980"/>
    <cellStyle name="Total 2 7 3 3 6 2 6" xfId="59981"/>
    <cellStyle name="Total 2 7 3 3 6 2 7" xfId="59982"/>
    <cellStyle name="Total 2 7 3 3 6 3" xfId="59983"/>
    <cellStyle name="Total 2 7 3 3 6 4" xfId="59984"/>
    <cellStyle name="Total 2 7 3 3 6 5" xfId="59985"/>
    <cellStyle name="Total 2 7 3 3 7" xfId="59986"/>
    <cellStyle name="Total 2 7 3 3 7 2" xfId="59987"/>
    <cellStyle name="Total 2 7 3 3 7 2 2" xfId="59988"/>
    <cellStyle name="Total 2 7 3 3 7 2 3" xfId="59989"/>
    <cellStyle name="Total 2 7 3 3 7 2 4" xfId="59990"/>
    <cellStyle name="Total 2 7 3 3 7 2 5" xfId="59991"/>
    <cellStyle name="Total 2 7 3 3 7 2 6" xfId="59992"/>
    <cellStyle name="Total 2 7 3 3 7 2 7" xfId="59993"/>
    <cellStyle name="Total 2 7 3 3 7 3" xfId="59994"/>
    <cellStyle name="Total 2 7 3 3 7 4" xfId="59995"/>
    <cellStyle name="Total 2 7 3 3 7 5" xfId="59996"/>
    <cellStyle name="Total 2 7 3 3 8" xfId="59997"/>
    <cellStyle name="Total 2 7 3 3 8 2" xfId="59998"/>
    <cellStyle name="Total 2 7 3 3 8 3" xfId="59999"/>
    <cellStyle name="Total 2 7 3 3 8 4" xfId="60000"/>
    <cellStyle name="Total 2 7 3 3 8 5" xfId="60001"/>
    <cellStyle name="Total 2 7 3 3 8 6" xfId="60002"/>
    <cellStyle name="Total 2 7 3 3 8 7" xfId="60003"/>
    <cellStyle name="Total 2 7 3 3 8 8" xfId="60004"/>
    <cellStyle name="Total 2 7 3 3 9" xfId="60005"/>
    <cellStyle name="Total 2 7 3 3 9 2" xfId="60006"/>
    <cellStyle name="Total 2 7 3 3 9 3" xfId="60007"/>
    <cellStyle name="Total 2 7 3 3 9 4" xfId="60008"/>
    <cellStyle name="Total 2 7 3 3 9 5" xfId="60009"/>
    <cellStyle name="Total 2 7 3 3 9 6" xfId="60010"/>
    <cellStyle name="Total 2 7 3 3 9 7" xfId="60011"/>
    <cellStyle name="Total 2 7 3 4" xfId="60012"/>
    <cellStyle name="Total 2 7 3 4 10" xfId="60013"/>
    <cellStyle name="Total 2 7 3 4 10 2" xfId="60014"/>
    <cellStyle name="Total 2 7 3 4 10 3" xfId="60015"/>
    <cellStyle name="Total 2 7 3 4 10 4" xfId="60016"/>
    <cellStyle name="Total 2 7 3 4 10 5" xfId="60017"/>
    <cellStyle name="Total 2 7 3 4 11" xfId="60018"/>
    <cellStyle name="Total 2 7 3 4 11 2" xfId="60019"/>
    <cellStyle name="Total 2 7 3 4 11 3" xfId="60020"/>
    <cellStyle name="Total 2 7 3 4 11 4" xfId="60021"/>
    <cellStyle name="Total 2 7 3 4 11 5" xfId="60022"/>
    <cellStyle name="Total 2 7 3 4 12" xfId="60023"/>
    <cellStyle name="Total 2 7 3 4 12 2" xfId="60024"/>
    <cellStyle name="Total 2 7 3 4 12 3" xfId="60025"/>
    <cellStyle name="Total 2 7 3 4 12 4" xfId="60026"/>
    <cellStyle name="Total 2 7 3 4 12 5" xfId="60027"/>
    <cellStyle name="Total 2 7 3 4 13" xfId="60028"/>
    <cellStyle name="Total 2 7 3 4 13 2" xfId="60029"/>
    <cellStyle name="Total 2 7 3 4 13 3" xfId="60030"/>
    <cellStyle name="Total 2 7 3 4 13 4" xfId="60031"/>
    <cellStyle name="Total 2 7 3 4 13 5" xfId="60032"/>
    <cellStyle name="Total 2 7 3 4 14" xfId="60033"/>
    <cellStyle name="Total 2 7 3 4 14 2" xfId="60034"/>
    <cellStyle name="Total 2 7 3 4 14 3" xfId="60035"/>
    <cellStyle name="Total 2 7 3 4 14 4" xfId="60036"/>
    <cellStyle name="Total 2 7 3 4 14 5" xfId="60037"/>
    <cellStyle name="Total 2 7 3 4 15" xfId="60038"/>
    <cellStyle name="Total 2 7 3 4 15 2" xfId="60039"/>
    <cellStyle name="Total 2 7 3 4 15 3" xfId="60040"/>
    <cellStyle name="Total 2 7 3 4 15 4" xfId="60041"/>
    <cellStyle name="Total 2 7 3 4 15 5" xfId="60042"/>
    <cellStyle name="Total 2 7 3 4 16" xfId="60043"/>
    <cellStyle name="Total 2 7 3 4 16 2" xfId="60044"/>
    <cellStyle name="Total 2 7 3 4 16 3" xfId="60045"/>
    <cellStyle name="Total 2 7 3 4 16 4" xfId="60046"/>
    <cellStyle name="Total 2 7 3 4 16 5" xfId="60047"/>
    <cellStyle name="Total 2 7 3 4 17" xfId="60048"/>
    <cellStyle name="Total 2 7 3 4 17 2" xfId="60049"/>
    <cellStyle name="Total 2 7 3 4 17 3" xfId="60050"/>
    <cellStyle name="Total 2 7 3 4 17 4" xfId="60051"/>
    <cellStyle name="Total 2 7 3 4 17 5" xfId="60052"/>
    <cellStyle name="Total 2 7 3 4 18" xfId="60053"/>
    <cellStyle name="Total 2 7 3 4 18 2" xfId="60054"/>
    <cellStyle name="Total 2 7 3 4 18 3" xfId="60055"/>
    <cellStyle name="Total 2 7 3 4 18 4" xfId="60056"/>
    <cellStyle name="Total 2 7 3 4 18 5" xfId="60057"/>
    <cellStyle name="Total 2 7 3 4 19" xfId="60058"/>
    <cellStyle name="Total 2 7 3 4 2" xfId="60059"/>
    <cellStyle name="Total 2 7 3 4 2 2" xfId="60060"/>
    <cellStyle name="Total 2 7 3 4 2 2 2" xfId="60061"/>
    <cellStyle name="Total 2 7 3 4 2 2 3" xfId="60062"/>
    <cellStyle name="Total 2 7 3 4 2 2 4" xfId="60063"/>
    <cellStyle name="Total 2 7 3 4 2 2 5" xfId="60064"/>
    <cellStyle name="Total 2 7 3 4 2 2 6" xfId="60065"/>
    <cellStyle name="Total 2 7 3 4 2 2 7" xfId="60066"/>
    <cellStyle name="Total 2 7 3 4 2 3" xfId="60067"/>
    <cellStyle name="Total 2 7 3 4 2 4" xfId="60068"/>
    <cellStyle name="Total 2 7 3 4 2 5" xfId="60069"/>
    <cellStyle name="Total 2 7 3 4 3" xfId="60070"/>
    <cellStyle name="Total 2 7 3 4 3 2" xfId="60071"/>
    <cellStyle name="Total 2 7 3 4 3 2 2" xfId="60072"/>
    <cellStyle name="Total 2 7 3 4 3 2 3" xfId="60073"/>
    <cellStyle name="Total 2 7 3 4 3 2 4" xfId="60074"/>
    <cellStyle name="Total 2 7 3 4 3 2 5" xfId="60075"/>
    <cellStyle name="Total 2 7 3 4 3 2 6" xfId="60076"/>
    <cellStyle name="Total 2 7 3 4 3 2 7" xfId="60077"/>
    <cellStyle name="Total 2 7 3 4 3 3" xfId="60078"/>
    <cellStyle name="Total 2 7 3 4 3 4" xfId="60079"/>
    <cellStyle name="Total 2 7 3 4 3 5" xfId="60080"/>
    <cellStyle name="Total 2 7 3 4 4" xfId="60081"/>
    <cellStyle name="Total 2 7 3 4 4 2" xfId="60082"/>
    <cellStyle name="Total 2 7 3 4 4 2 2" xfId="60083"/>
    <cellStyle name="Total 2 7 3 4 4 2 3" xfId="60084"/>
    <cellStyle name="Total 2 7 3 4 4 2 4" xfId="60085"/>
    <cellStyle name="Total 2 7 3 4 4 2 5" xfId="60086"/>
    <cellStyle name="Total 2 7 3 4 4 2 6" xfId="60087"/>
    <cellStyle name="Total 2 7 3 4 4 2 7" xfId="60088"/>
    <cellStyle name="Total 2 7 3 4 4 3" xfId="60089"/>
    <cellStyle name="Total 2 7 3 4 4 4" xfId="60090"/>
    <cellStyle name="Total 2 7 3 4 4 5" xfId="60091"/>
    <cellStyle name="Total 2 7 3 4 5" xfId="60092"/>
    <cellStyle name="Total 2 7 3 4 5 2" xfId="60093"/>
    <cellStyle name="Total 2 7 3 4 5 3" xfId="60094"/>
    <cellStyle name="Total 2 7 3 4 5 4" xfId="60095"/>
    <cellStyle name="Total 2 7 3 4 5 5" xfId="60096"/>
    <cellStyle name="Total 2 7 3 4 5 6" xfId="60097"/>
    <cellStyle name="Total 2 7 3 4 5 7" xfId="60098"/>
    <cellStyle name="Total 2 7 3 4 5 8" xfId="60099"/>
    <cellStyle name="Total 2 7 3 4 6" xfId="60100"/>
    <cellStyle name="Total 2 7 3 4 6 2" xfId="60101"/>
    <cellStyle name="Total 2 7 3 4 6 3" xfId="60102"/>
    <cellStyle name="Total 2 7 3 4 6 4" xfId="60103"/>
    <cellStyle name="Total 2 7 3 4 6 5" xfId="60104"/>
    <cellStyle name="Total 2 7 3 4 6 6" xfId="60105"/>
    <cellStyle name="Total 2 7 3 4 6 7" xfId="60106"/>
    <cellStyle name="Total 2 7 3 4 7" xfId="60107"/>
    <cellStyle name="Total 2 7 3 4 7 2" xfId="60108"/>
    <cellStyle name="Total 2 7 3 4 7 3" xfId="60109"/>
    <cellStyle name="Total 2 7 3 4 7 4" xfId="60110"/>
    <cellStyle name="Total 2 7 3 4 7 5" xfId="60111"/>
    <cellStyle name="Total 2 7 3 4 8" xfId="60112"/>
    <cellStyle name="Total 2 7 3 4 8 2" xfId="60113"/>
    <cellStyle name="Total 2 7 3 4 8 3" xfId="60114"/>
    <cellStyle name="Total 2 7 3 4 8 4" xfId="60115"/>
    <cellStyle name="Total 2 7 3 4 8 5" xfId="60116"/>
    <cellStyle name="Total 2 7 3 4 9" xfId="60117"/>
    <cellStyle name="Total 2 7 3 4 9 2" xfId="60118"/>
    <cellStyle name="Total 2 7 3 4 9 3" xfId="60119"/>
    <cellStyle name="Total 2 7 3 4 9 4" xfId="60120"/>
    <cellStyle name="Total 2 7 3 4 9 5" xfId="60121"/>
    <cellStyle name="Total 2 7 3 5" xfId="60122"/>
    <cellStyle name="Total 2 7 3 5 10" xfId="60123"/>
    <cellStyle name="Total 2 7 3 5 2" xfId="60124"/>
    <cellStyle name="Total 2 7 3 5 2 2" xfId="60125"/>
    <cellStyle name="Total 2 7 3 5 2 2 2" xfId="60126"/>
    <cellStyle name="Total 2 7 3 5 2 2 3" xfId="60127"/>
    <cellStyle name="Total 2 7 3 5 2 2 4" xfId="60128"/>
    <cellStyle name="Total 2 7 3 5 2 2 5" xfId="60129"/>
    <cellStyle name="Total 2 7 3 5 2 2 6" xfId="60130"/>
    <cellStyle name="Total 2 7 3 5 2 2 7" xfId="60131"/>
    <cellStyle name="Total 2 7 3 5 2 3" xfId="60132"/>
    <cellStyle name="Total 2 7 3 5 2 4" xfId="60133"/>
    <cellStyle name="Total 2 7 3 5 3" xfId="60134"/>
    <cellStyle name="Total 2 7 3 5 3 2" xfId="60135"/>
    <cellStyle name="Total 2 7 3 5 3 2 2" xfId="60136"/>
    <cellStyle name="Total 2 7 3 5 3 2 3" xfId="60137"/>
    <cellStyle name="Total 2 7 3 5 3 2 4" xfId="60138"/>
    <cellStyle name="Total 2 7 3 5 3 2 5" xfId="60139"/>
    <cellStyle name="Total 2 7 3 5 3 2 6" xfId="60140"/>
    <cellStyle name="Total 2 7 3 5 3 2 7" xfId="60141"/>
    <cellStyle name="Total 2 7 3 5 3 3" xfId="60142"/>
    <cellStyle name="Total 2 7 3 5 3 4" xfId="60143"/>
    <cellStyle name="Total 2 7 3 5 4" xfId="60144"/>
    <cellStyle name="Total 2 7 3 5 4 2" xfId="60145"/>
    <cellStyle name="Total 2 7 3 5 4 2 2" xfId="60146"/>
    <cellStyle name="Total 2 7 3 5 4 2 3" xfId="60147"/>
    <cellStyle name="Total 2 7 3 5 4 2 4" xfId="60148"/>
    <cellStyle name="Total 2 7 3 5 4 2 5" xfId="60149"/>
    <cellStyle name="Total 2 7 3 5 4 2 6" xfId="60150"/>
    <cellStyle name="Total 2 7 3 5 4 2 7" xfId="60151"/>
    <cellStyle name="Total 2 7 3 5 4 3" xfId="60152"/>
    <cellStyle name="Total 2 7 3 5 4 4" xfId="60153"/>
    <cellStyle name="Total 2 7 3 5 5" xfId="60154"/>
    <cellStyle name="Total 2 7 3 5 5 2" xfId="60155"/>
    <cellStyle name="Total 2 7 3 5 5 3" xfId="60156"/>
    <cellStyle name="Total 2 7 3 5 5 4" xfId="60157"/>
    <cellStyle name="Total 2 7 3 5 5 5" xfId="60158"/>
    <cellStyle name="Total 2 7 3 5 5 6" xfId="60159"/>
    <cellStyle name="Total 2 7 3 5 5 7" xfId="60160"/>
    <cellStyle name="Total 2 7 3 5 5 8" xfId="60161"/>
    <cellStyle name="Total 2 7 3 5 6" xfId="60162"/>
    <cellStyle name="Total 2 7 3 5 6 2" xfId="60163"/>
    <cellStyle name="Total 2 7 3 5 6 3" xfId="60164"/>
    <cellStyle name="Total 2 7 3 5 6 4" xfId="60165"/>
    <cellStyle name="Total 2 7 3 5 6 5" xfId="60166"/>
    <cellStyle name="Total 2 7 3 5 6 6" xfId="60167"/>
    <cellStyle name="Total 2 7 3 5 6 7" xfId="60168"/>
    <cellStyle name="Total 2 7 3 5 7" xfId="60169"/>
    <cellStyle name="Total 2 7 3 5 8" xfId="60170"/>
    <cellStyle name="Total 2 7 3 5 9" xfId="60171"/>
    <cellStyle name="Total 2 7 3 6" xfId="60172"/>
    <cellStyle name="Total 2 7 3 6 2" xfId="60173"/>
    <cellStyle name="Total 2 7 3 6 2 2" xfId="60174"/>
    <cellStyle name="Total 2 7 3 6 2 3" xfId="60175"/>
    <cellStyle name="Total 2 7 3 6 2 4" xfId="60176"/>
    <cellStyle name="Total 2 7 3 6 2 5" xfId="60177"/>
    <cellStyle name="Total 2 7 3 6 2 6" xfId="60178"/>
    <cellStyle name="Total 2 7 3 6 2 7" xfId="60179"/>
    <cellStyle name="Total 2 7 3 6 3" xfId="60180"/>
    <cellStyle name="Total 2 7 3 6 4" xfId="60181"/>
    <cellStyle name="Total 2 7 3 6 5" xfId="60182"/>
    <cellStyle name="Total 2 7 3 7" xfId="60183"/>
    <cellStyle name="Total 2 7 3 7 2" xfId="60184"/>
    <cellStyle name="Total 2 7 3 7 2 2" xfId="60185"/>
    <cellStyle name="Total 2 7 3 7 2 3" xfId="60186"/>
    <cellStyle name="Total 2 7 3 7 2 4" xfId="60187"/>
    <cellStyle name="Total 2 7 3 7 2 5" xfId="60188"/>
    <cellStyle name="Total 2 7 3 7 2 6" xfId="60189"/>
    <cellStyle name="Total 2 7 3 7 2 7" xfId="60190"/>
    <cellStyle name="Total 2 7 3 7 3" xfId="60191"/>
    <cellStyle name="Total 2 7 3 7 4" xfId="60192"/>
    <cellStyle name="Total 2 7 3 7 5" xfId="60193"/>
    <cellStyle name="Total 2 7 3 8" xfId="60194"/>
    <cellStyle name="Total 2 7 3 8 2" xfId="60195"/>
    <cellStyle name="Total 2 7 3 8 2 2" xfId="60196"/>
    <cellStyle name="Total 2 7 3 8 2 3" xfId="60197"/>
    <cellStyle name="Total 2 7 3 8 2 4" xfId="60198"/>
    <cellStyle name="Total 2 7 3 8 2 5" xfId="60199"/>
    <cellStyle name="Total 2 7 3 8 2 6" xfId="60200"/>
    <cellStyle name="Total 2 7 3 8 2 7" xfId="60201"/>
    <cellStyle name="Total 2 7 3 8 3" xfId="60202"/>
    <cellStyle name="Total 2 7 3 8 4" xfId="60203"/>
    <cellStyle name="Total 2 7 3 8 5" xfId="60204"/>
    <cellStyle name="Total 2 7 3 9" xfId="60205"/>
    <cellStyle name="Total 2 7 3 9 2" xfId="60206"/>
    <cellStyle name="Total 2 7 3 9 2 2" xfId="60207"/>
    <cellStyle name="Total 2 7 3 9 2 3" xfId="60208"/>
    <cellStyle name="Total 2 7 3 9 2 4" xfId="60209"/>
    <cellStyle name="Total 2 7 3 9 2 5" xfId="60210"/>
    <cellStyle name="Total 2 7 3 9 2 6" xfId="60211"/>
    <cellStyle name="Total 2 7 3 9 2 7" xfId="60212"/>
    <cellStyle name="Total 2 7 3 9 3" xfId="60213"/>
    <cellStyle name="Total 2 7 3 9 4" xfId="60214"/>
    <cellStyle name="Total 2 7 3 9 5" xfId="60215"/>
    <cellStyle name="Total 2 7 4" xfId="60216"/>
    <cellStyle name="Total 2 7 4 10" xfId="60217"/>
    <cellStyle name="Total 2 7 4 10 2" xfId="60218"/>
    <cellStyle name="Total 2 7 4 10 3" xfId="60219"/>
    <cellStyle name="Total 2 7 4 10 4" xfId="60220"/>
    <cellStyle name="Total 2 7 4 10 5" xfId="60221"/>
    <cellStyle name="Total 2 7 4 11" xfId="60222"/>
    <cellStyle name="Total 2 7 4 11 2" xfId="60223"/>
    <cellStyle name="Total 2 7 4 11 3" xfId="60224"/>
    <cellStyle name="Total 2 7 4 11 4" xfId="60225"/>
    <cellStyle name="Total 2 7 4 11 5" xfId="60226"/>
    <cellStyle name="Total 2 7 4 12" xfId="60227"/>
    <cellStyle name="Total 2 7 4 12 2" xfId="60228"/>
    <cellStyle name="Total 2 7 4 12 3" xfId="60229"/>
    <cellStyle name="Total 2 7 4 12 4" xfId="60230"/>
    <cellStyle name="Total 2 7 4 12 5" xfId="60231"/>
    <cellStyle name="Total 2 7 4 13" xfId="60232"/>
    <cellStyle name="Total 2 7 4 13 2" xfId="60233"/>
    <cellStyle name="Total 2 7 4 13 3" xfId="60234"/>
    <cellStyle name="Total 2 7 4 13 4" xfId="60235"/>
    <cellStyle name="Total 2 7 4 13 5" xfId="60236"/>
    <cellStyle name="Total 2 7 4 14" xfId="60237"/>
    <cellStyle name="Total 2 7 4 14 2" xfId="60238"/>
    <cellStyle name="Total 2 7 4 14 3" xfId="60239"/>
    <cellStyle name="Total 2 7 4 14 4" xfId="60240"/>
    <cellStyle name="Total 2 7 4 14 5" xfId="60241"/>
    <cellStyle name="Total 2 7 4 15" xfId="60242"/>
    <cellStyle name="Total 2 7 4 15 2" xfId="60243"/>
    <cellStyle name="Total 2 7 4 15 3" xfId="60244"/>
    <cellStyle name="Total 2 7 4 15 4" xfId="60245"/>
    <cellStyle name="Total 2 7 4 15 5" xfId="60246"/>
    <cellStyle name="Total 2 7 4 16" xfId="60247"/>
    <cellStyle name="Total 2 7 4 16 2" xfId="60248"/>
    <cellStyle name="Total 2 7 4 16 3" xfId="60249"/>
    <cellStyle name="Total 2 7 4 16 4" xfId="60250"/>
    <cellStyle name="Total 2 7 4 16 5" xfId="60251"/>
    <cellStyle name="Total 2 7 4 17" xfId="60252"/>
    <cellStyle name="Total 2 7 4 17 2" xfId="60253"/>
    <cellStyle name="Total 2 7 4 17 3" xfId="60254"/>
    <cellStyle name="Total 2 7 4 17 4" xfId="60255"/>
    <cellStyle name="Total 2 7 4 17 5" xfId="60256"/>
    <cellStyle name="Total 2 7 4 18" xfId="60257"/>
    <cellStyle name="Total 2 7 4 18 2" xfId="60258"/>
    <cellStyle name="Total 2 7 4 18 3" xfId="60259"/>
    <cellStyle name="Total 2 7 4 18 4" xfId="60260"/>
    <cellStyle name="Total 2 7 4 18 5" xfId="60261"/>
    <cellStyle name="Total 2 7 4 19" xfId="60262"/>
    <cellStyle name="Total 2 7 4 2" xfId="60263"/>
    <cellStyle name="Total 2 7 4 2 10" xfId="60264"/>
    <cellStyle name="Total 2 7 4 2 10 2" xfId="60265"/>
    <cellStyle name="Total 2 7 4 2 10 3" xfId="60266"/>
    <cellStyle name="Total 2 7 4 2 10 4" xfId="60267"/>
    <cellStyle name="Total 2 7 4 2 10 5" xfId="60268"/>
    <cellStyle name="Total 2 7 4 2 11" xfId="60269"/>
    <cellStyle name="Total 2 7 4 2 11 2" xfId="60270"/>
    <cellStyle name="Total 2 7 4 2 11 3" xfId="60271"/>
    <cellStyle name="Total 2 7 4 2 11 4" xfId="60272"/>
    <cellStyle name="Total 2 7 4 2 11 5" xfId="60273"/>
    <cellStyle name="Total 2 7 4 2 12" xfId="60274"/>
    <cellStyle name="Total 2 7 4 2 12 2" xfId="60275"/>
    <cellStyle name="Total 2 7 4 2 12 3" xfId="60276"/>
    <cellStyle name="Total 2 7 4 2 12 4" xfId="60277"/>
    <cellStyle name="Total 2 7 4 2 12 5" xfId="60278"/>
    <cellStyle name="Total 2 7 4 2 13" xfId="60279"/>
    <cellStyle name="Total 2 7 4 2 13 2" xfId="60280"/>
    <cellStyle name="Total 2 7 4 2 13 3" xfId="60281"/>
    <cellStyle name="Total 2 7 4 2 13 4" xfId="60282"/>
    <cellStyle name="Total 2 7 4 2 13 5" xfId="60283"/>
    <cellStyle name="Total 2 7 4 2 14" xfId="60284"/>
    <cellStyle name="Total 2 7 4 2 14 2" xfId="60285"/>
    <cellStyle name="Total 2 7 4 2 14 3" xfId="60286"/>
    <cellStyle name="Total 2 7 4 2 14 4" xfId="60287"/>
    <cellStyle name="Total 2 7 4 2 14 5" xfId="60288"/>
    <cellStyle name="Total 2 7 4 2 15" xfId="60289"/>
    <cellStyle name="Total 2 7 4 2 15 2" xfId="60290"/>
    <cellStyle name="Total 2 7 4 2 15 3" xfId="60291"/>
    <cellStyle name="Total 2 7 4 2 15 4" xfId="60292"/>
    <cellStyle name="Total 2 7 4 2 15 5" xfId="60293"/>
    <cellStyle name="Total 2 7 4 2 16" xfId="60294"/>
    <cellStyle name="Total 2 7 4 2 16 2" xfId="60295"/>
    <cellStyle name="Total 2 7 4 2 16 3" xfId="60296"/>
    <cellStyle name="Total 2 7 4 2 16 4" xfId="60297"/>
    <cellStyle name="Total 2 7 4 2 16 5" xfId="60298"/>
    <cellStyle name="Total 2 7 4 2 17" xfId="60299"/>
    <cellStyle name="Total 2 7 4 2 17 2" xfId="60300"/>
    <cellStyle name="Total 2 7 4 2 17 3" xfId="60301"/>
    <cellStyle name="Total 2 7 4 2 17 4" xfId="60302"/>
    <cellStyle name="Total 2 7 4 2 17 5" xfId="60303"/>
    <cellStyle name="Total 2 7 4 2 18" xfId="60304"/>
    <cellStyle name="Total 2 7 4 2 18 2" xfId="60305"/>
    <cellStyle name="Total 2 7 4 2 18 3" xfId="60306"/>
    <cellStyle name="Total 2 7 4 2 18 4" xfId="60307"/>
    <cellStyle name="Total 2 7 4 2 18 5" xfId="60308"/>
    <cellStyle name="Total 2 7 4 2 19" xfId="60309"/>
    <cellStyle name="Total 2 7 4 2 2" xfId="60310"/>
    <cellStyle name="Total 2 7 4 2 2 2" xfId="60311"/>
    <cellStyle name="Total 2 7 4 2 2 2 2" xfId="60312"/>
    <cellStyle name="Total 2 7 4 2 2 2 3" xfId="60313"/>
    <cellStyle name="Total 2 7 4 2 2 2 4" xfId="60314"/>
    <cellStyle name="Total 2 7 4 2 2 2 5" xfId="60315"/>
    <cellStyle name="Total 2 7 4 2 2 2 6" xfId="60316"/>
    <cellStyle name="Total 2 7 4 2 2 2 7" xfId="60317"/>
    <cellStyle name="Total 2 7 4 2 2 3" xfId="60318"/>
    <cellStyle name="Total 2 7 4 2 2 4" xfId="60319"/>
    <cellStyle name="Total 2 7 4 2 2 5" xfId="60320"/>
    <cellStyle name="Total 2 7 4 2 3" xfId="60321"/>
    <cellStyle name="Total 2 7 4 2 3 2" xfId="60322"/>
    <cellStyle name="Total 2 7 4 2 3 2 2" xfId="60323"/>
    <cellStyle name="Total 2 7 4 2 3 2 3" xfId="60324"/>
    <cellStyle name="Total 2 7 4 2 3 2 4" xfId="60325"/>
    <cellStyle name="Total 2 7 4 2 3 2 5" xfId="60326"/>
    <cellStyle name="Total 2 7 4 2 3 2 6" xfId="60327"/>
    <cellStyle name="Total 2 7 4 2 3 2 7" xfId="60328"/>
    <cellStyle name="Total 2 7 4 2 3 3" xfId="60329"/>
    <cellStyle name="Total 2 7 4 2 3 4" xfId="60330"/>
    <cellStyle name="Total 2 7 4 2 3 5" xfId="60331"/>
    <cellStyle name="Total 2 7 4 2 4" xfId="60332"/>
    <cellStyle name="Total 2 7 4 2 4 2" xfId="60333"/>
    <cellStyle name="Total 2 7 4 2 4 2 2" xfId="60334"/>
    <cellStyle name="Total 2 7 4 2 4 2 3" xfId="60335"/>
    <cellStyle name="Total 2 7 4 2 4 2 4" xfId="60336"/>
    <cellStyle name="Total 2 7 4 2 4 2 5" xfId="60337"/>
    <cellStyle name="Total 2 7 4 2 4 2 6" xfId="60338"/>
    <cellStyle name="Total 2 7 4 2 4 2 7" xfId="60339"/>
    <cellStyle name="Total 2 7 4 2 4 3" xfId="60340"/>
    <cellStyle name="Total 2 7 4 2 4 4" xfId="60341"/>
    <cellStyle name="Total 2 7 4 2 4 5" xfId="60342"/>
    <cellStyle name="Total 2 7 4 2 5" xfId="60343"/>
    <cellStyle name="Total 2 7 4 2 5 2" xfId="60344"/>
    <cellStyle name="Total 2 7 4 2 5 3" xfId="60345"/>
    <cellStyle name="Total 2 7 4 2 5 4" xfId="60346"/>
    <cellStyle name="Total 2 7 4 2 5 5" xfId="60347"/>
    <cellStyle name="Total 2 7 4 2 5 6" xfId="60348"/>
    <cellStyle name="Total 2 7 4 2 5 7" xfId="60349"/>
    <cellStyle name="Total 2 7 4 2 5 8" xfId="60350"/>
    <cellStyle name="Total 2 7 4 2 6" xfId="60351"/>
    <cellStyle name="Total 2 7 4 2 6 2" xfId="60352"/>
    <cellStyle name="Total 2 7 4 2 6 3" xfId="60353"/>
    <cellStyle name="Total 2 7 4 2 6 4" xfId="60354"/>
    <cellStyle name="Total 2 7 4 2 6 5" xfId="60355"/>
    <cellStyle name="Total 2 7 4 2 6 6" xfId="60356"/>
    <cellStyle name="Total 2 7 4 2 6 7" xfId="60357"/>
    <cellStyle name="Total 2 7 4 2 7" xfId="60358"/>
    <cellStyle name="Total 2 7 4 2 7 2" xfId="60359"/>
    <cellStyle name="Total 2 7 4 2 7 3" xfId="60360"/>
    <cellStyle name="Total 2 7 4 2 7 4" xfId="60361"/>
    <cellStyle name="Total 2 7 4 2 7 5" xfId="60362"/>
    <cellStyle name="Total 2 7 4 2 8" xfId="60363"/>
    <cellStyle name="Total 2 7 4 2 8 2" xfId="60364"/>
    <cellStyle name="Total 2 7 4 2 8 3" xfId="60365"/>
    <cellStyle name="Total 2 7 4 2 8 4" xfId="60366"/>
    <cellStyle name="Total 2 7 4 2 8 5" xfId="60367"/>
    <cellStyle name="Total 2 7 4 2 9" xfId="60368"/>
    <cellStyle name="Total 2 7 4 2 9 2" xfId="60369"/>
    <cellStyle name="Total 2 7 4 2 9 3" xfId="60370"/>
    <cellStyle name="Total 2 7 4 2 9 4" xfId="60371"/>
    <cellStyle name="Total 2 7 4 2 9 5" xfId="60372"/>
    <cellStyle name="Total 2 7 4 3" xfId="60373"/>
    <cellStyle name="Total 2 7 4 3 10" xfId="60374"/>
    <cellStyle name="Total 2 7 4 3 2" xfId="60375"/>
    <cellStyle name="Total 2 7 4 3 2 2" xfId="60376"/>
    <cellStyle name="Total 2 7 4 3 2 2 2" xfId="60377"/>
    <cellStyle name="Total 2 7 4 3 2 2 3" xfId="60378"/>
    <cellStyle name="Total 2 7 4 3 2 2 4" xfId="60379"/>
    <cellStyle name="Total 2 7 4 3 2 2 5" xfId="60380"/>
    <cellStyle name="Total 2 7 4 3 2 2 6" xfId="60381"/>
    <cellStyle name="Total 2 7 4 3 2 2 7" xfId="60382"/>
    <cellStyle name="Total 2 7 4 3 2 3" xfId="60383"/>
    <cellStyle name="Total 2 7 4 3 2 4" xfId="60384"/>
    <cellStyle name="Total 2 7 4 3 3" xfId="60385"/>
    <cellStyle name="Total 2 7 4 3 3 2" xfId="60386"/>
    <cellStyle name="Total 2 7 4 3 3 2 2" xfId="60387"/>
    <cellStyle name="Total 2 7 4 3 3 2 3" xfId="60388"/>
    <cellStyle name="Total 2 7 4 3 3 2 4" xfId="60389"/>
    <cellStyle name="Total 2 7 4 3 3 2 5" xfId="60390"/>
    <cellStyle name="Total 2 7 4 3 3 2 6" xfId="60391"/>
    <cellStyle name="Total 2 7 4 3 3 2 7" xfId="60392"/>
    <cellStyle name="Total 2 7 4 3 3 3" xfId="60393"/>
    <cellStyle name="Total 2 7 4 3 3 4" xfId="60394"/>
    <cellStyle name="Total 2 7 4 3 4" xfId="60395"/>
    <cellStyle name="Total 2 7 4 3 4 2" xfId="60396"/>
    <cellStyle name="Total 2 7 4 3 4 2 2" xfId="60397"/>
    <cellStyle name="Total 2 7 4 3 4 2 3" xfId="60398"/>
    <cellStyle name="Total 2 7 4 3 4 2 4" xfId="60399"/>
    <cellStyle name="Total 2 7 4 3 4 2 5" xfId="60400"/>
    <cellStyle name="Total 2 7 4 3 4 2 6" xfId="60401"/>
    <cellStyle name="Total 2 7 4 3 4 2 7" xfId="60402"/>
    <cellStyle name="Total 2 7 4 3 4 3" xfId="60403"/>
    <cellStyle name="Total 2 7 4 3 4 4" xfId="60404"/>
    <cellStyle name="Total 2 7 4 3 5" xfId="60405"/>
    <cellStyle name="Total 2 7 4 3 5 2" xfId="60406"/>
    <cellStyle name="Total 2 7 4 3 5 3" xfId="60407"/>
    <cellStyle name="Total 2 7 4 3 5 4" xfId="60408"/>
    <cellStyle name="Total 2 7 4 3 5 5" xfId="60409"/>
    <cellStyle name="Total 2 7 4 3 5 6" xfId="60410"/>
    <cellStyle name="Total 2 7 4 3 5 7" xfId="60411"/>
    <cellStyle name="Total 2 7 4 3 5 8" xfId="60412"/>
    <cellStyle name="Total 2 7 4 3 6" xfId="60413"/>
    <cellStyle name="Total 2 7 4 3 6 2" xfId="60414"/>
    <cellStyle name="Total 2 7 4 3 6 3" xfId="60415"/>
    <cellStyle name="Total 2 7 4 3 6 4" xfId="60416"/>
    <cellStyle name="Total 2 7 4 3 6 5" xfId="60417"/>
    <cellStyle name="Total 2 7 4 3 6 6" xfId="60418"/>
    <cellStyle name="Total 2 7 4 3 6 7" xfId="60419"/>
    <cellStyle name="Total 2 7 4 3 7" xfId="60420"/>
    <cellStyle name="Total 2 7 4 3 8" xfId="60421"/>
    <cellStyle name="Total 2 7 4 3 9" xfId="60422"/>
    <cellStyle name="Total 2 7 4 4" xfId="60423"/>
    <cellStyle name="Total 2 7 4 4 2" xfId="60424"/>
    <cellStyle name="Total 2 7 4 4 2 2" xfId="60425"/>
    <cellStyle name="Total 2 7 4 4 2 3" xfId="60426"/>
    <cellStyle name="Total 2 7 4 4 2 4" xfId="60427"/>
    <cellStyle name="Total 2 7 4 4 2 5" xfId="60428"/>
    <cellStyle name="Total 2 7 4 4 2 6" xfId="60429"/>
    <cellStyle name="Total 2 7 4 4 2 7" xfId="60430"/>
    <cellStyle name="Total 2 7 4 4 3" xfId="60431"/>
    <cellStyle name="Total 2 7 4 4 4" xfId="60432"/>
    <cellStyle name="Total 2 7 4 4 5" xfId="60433"/>
    <cellStyle name="Total 2 7 4 5" xfId="60434"/>
    <cellStyle name="Total 2 7 4 5 2" xfId="60435"/>
    <cellStyle name="Total 2 7 4 5 2 2" xfId="60436"/>
    <cellStyle name="Total 2 7 4 5 2 3" xfId="60437"/>
    <cellStyle name="Total 2 7 4 5 2 4" xfId="60438"/>
    <cellStyle name="Total 2 7 4 5 2 5" xfId="60439"/>
    <cellStyle name="Total 2 7 4 5 2 6" xfId="60440"/>
    <cellStyle name="Total 2 7 4 5 2 7" xfId="60441"/>
    <cellStyle name="Total 2 7 4 5 3" xfId="60442"/>
    <cellStyle name="Total 2 7 4 5 4" xfId="60443"/>
    <cellStyle name="Total 2 7 4 5 5" xfId="60444"/>
    <cellStyle name="Total 2 7 4 6" xfId="60445"/>
    <cellStyle name="Total 2 7 4 6 2" xfId="60446"/>
    <cellStyle name="Total 2 7 4 6 2 2" xfId="60447"/>
    <cellStyle name="Total 2 7 4 6 2 3" xfId="60448"/>
    <cellStyle name="Total 2 7 4 6 2 4" xfId="60449"/>
    <cellStyle name="Total 2 7 4 6 2 5" xfId="60450"/>
    <cellStyle name="Total 2 7 4 6 2 6" xfId="60451"/>
    <cellStyle name="Total 2 7 4 6 2 7" xfId="60452"/>
    <cellStyle name="Total 2 7 4 6 3" xfId="60453"/>
    <cellStyle name="Total 2 7 4 6 4" xfId="60454"/>
    <cellStyle name="Total 2 7 4 6 5" xfId="60455"/>
    <cellStyle name="Total 2 7 4 7" xfId="60456"/>
    <cellStyle name="Total 2 7 4 7 2" xfId="60457"/>
    <cellStyle name="Total 2 7 4 7 2 2" xfId="60458"/>
    <cellStyle name="Total 2 7 4 7 2 3" xfId="60459"/>
    <cellStyle name="Total 2 7 4 7 2 4" xfId="60460"/>
    <cellStyle name="Total 2 7 4 7 2 5" xfId="60461"/>
    <cellStyle name="Total 2 7 4 7 2 6" xfId="60462"/>
    <cellStyle name="Total 2 7 4 7 2 7" xfId="60463"/>
    <cellStyle name="Total 2 7 4 7 3" xfId="60464"/>
    <cellStyle name="Total 2 7 4 7 4" xfId="60465"/>
    <cellStyle name="Total 2 7 4 7 5" xfId="60466"/>
    <cellStyle name="Total 2 7 4 8" xfId="60467"/>
    <cellStyle name="Total 2 7 4 8 2" xfId="60468"/>
    <cellStyle name="Total 2 7 4 8 3" xfId="60469"/>
    <cellStyle name="Total 2 7 4 8 4" xfId="60470"/>
    <cellStyle name="Total 2 7 4 8 5" xfId="60471"/>
    <cellStyle name="Total 2 7 4 8 6" xfId="60472"/>
    <cellStyle name="Total 2 7 4 8 7" xfId="60473"/>
    <cellStyle name="Total 2 7 4 8 8" xfId="60474"/>
    <cellStyle name="Total 2 7 4 9" xfId="60475"/>
    <cellStyle name="Total 2 7 4 9 2" xfId="60476"/>
    <cellStyle name="Total 2 7 4 9 3" xfId="60477"/>
    <cellStyle name="Total 2 7 4 9 4" xfId="60478"/>
    <cellStyle name="Total 2 7 4 9 5" xfId="60479"/>
    <cellStyle name="Total 2 7 4 9 6" xfId="60480"/>
    <cellStyle name="Total 2 7 4 9 7" xfId="60481"/>
    <cellStyle name="Total 2 7 5" xfId="60482"/>
    <cellStyle name="Total 2 7 5 10" xfId="60483"/>
    <cellStyle name="Total 2 7 5 10 2" xfId="60484"/>
    <cellStyle name="Total 2 7 5 10 3" xfId="60485"/>
    <cellStyle name="Total 2 7 5 10 4" xfId="60486"/>
    <cellStyle name="Total 2 7 5 10 5" xfId="60487"/>
    <cellStyle name="Total 2 7 5 11" xfId="60488"/>
    <cellStyle name="Total 2 7 5 11 2" xfId="60489"/>
    <cellStyle name="Total 2 7 5 11 3" xfId="60490"/>
    <cellStyle name="Total 2 7 5 11 4" xfId="60491"/>
    <cellStyle name="Total 2 7 5 11 5" xfId="60492"/>
    <cellStyle name="Total 2 7 5 12" xfId="60493"/>
    <cellStyle name="Total 2 7 5 12 2" xfId="60494"/>
    <cellStyle name="Total 2 7 5 12 3" xfId="60495"/>
    <cellStyle name="Total 2 7 5 12 4" xfId="60496"/>
    <cellStyle name="Total 2 7 5 12 5" xfId="60497"/>
    <cellStyle name="Total 2 7 5 13" xfId="60498"/>
    <cellStyle name="Total 2 7 5 13 2" xfId="60499"/>
    <cellStyle name="Total 2 7 5 13 3" xfId="60500"/>
    <cellStyle name="Total 2 7 5 13 4" xfId="60501"/>
    <cellStyle name="Total 2 7 5 13 5" xfId="60502"/>
    <cellStyle name="Total 2 7 5 14" xfId="60503"/>
    <cellStyle name="Total 2 7 5 14 2" xfId="60504"/>
    <cellStyle name="Total 2 7 5 14 3" xfId="60505"/>
    <cellStyle name="Total 2 7 5 14 4" xfId="60506"/>
    <cellStyle name="Total 2 7 5 14 5" xfId="60507"/>
    <cellStyle name="Total 2 7 5 15" xfId="60508"/>
    <cellStyle name="Total 2 7 5 15 2" xfId="60509"/>
    <cellStyle name="Total 2 7 5 15 3" xfId="60510"/>
    <cellStyle name="Total 2 7 5 15 4" xfId="60511"/>
    <cellStyle name="Total 2 7 5 15 5" xfId="60512"/>
    <cellStyle name="Total 2 7 5 16" xfId="60513"/>
    <cellStyle name="Total 2 7 5 16 2" xfId="60514"/>
    <cellStyle name="Total 2 7 5 16 3" xfId="60515"/>
    <cellStyle name="Total 2 7 5 16 4" xfId="60516"/>
    <cellStyle name="Total 2 7 5 16 5" xfId="60517"/>
    <cellStyle name="Total 2 7 5 17" xfId="60518"/>
    <cellStyle name="Total 2 7 5 17 2" xfId="60519"/>
    <cellStyle name="Total 2 7 5 17 3" xfId="60520"/>
    <cellStyle name="Total 2 7 5 17 4" xfId="60521"/>
    <cellStyle name="Total 2 7 5 17 5" xfId="60522"/>
    <cellStyle name="Total 2 7 5 18" xfId="60523"/>
    <cellStyle name="Total 2 7 5 18 2" xfId="60524"/>
    <cellStyle name="Total 2 7 5 18 3" xfId="60525"/>
    <cellStyle name="Total 2 7 5 18 4" xfId="60526"/>
    <cellStyle name="Total 2 7 5 18 5" xfId="60527"/>
    <cellStyle name="Total 2 7 5 19" xfId="60528"/>
    <cellStyle name="Total 2 7 5 2" xfId="60529"/>
    <cellStyle name="Total 2 7 5 2 10" xfId="60530"/>
    <cellStyle name="Total 2 7 5 2 10 2" xfId="60531"/>
    <cellStyle name="Total 2 7 5 2 10 3" xfId="60532"/>
    <cellStyle name="Total 2 7 5 2 10 4" xfId="60533"/>
    <cellStyle name="Total 2 7 5 2 10 5" xfId="60534"/>
    <cellStyle name="Total 2 7 5 2 11" xfId="60535"/>
    <cellStyle name="Total 2 7 5 2 11 2" xfId="60536"/>
    <cellStyle name="Total 2 7 5 2 11 3" xfId="60537"/>
    <cellStyle name="Total 2 7 5 2 11 4" xfId="60538"/>
    <cellStyle name="Total 2 7 5 2 11 5" xfId="60539"/>
    <cellStyle name="Total 2 7 5 2 12" xfId="60540"/>
    <cellStyle name="Total 2 7 5 2 12 2" xfId="60541"/>
    <cellStyle name="Total 2 7 5 2 12 3" xfId="60542"/>
    <cellStyle name="Total 2 7 5 2 12 4" xfId="60543"/>
    <cellStyle name="Total 2 7 5 2 12 5" xfId="60544"/>
    <cellStyle name="Total 2 7 5 2 13" xfId="60545"/>
    <cellStyle name="Total 2 7 5 2 13 2" xfId="60546"/>
    <cellStyle name="Total 2 7 5 2 13 3" xfId="60547"/>
    <cellStyle name="Total 2 7 5 2 13 4" xfId="60548"/>
    <cellStyle name="Total 2 7 5 2 13 5" xfId="60549"/>
    <cellStyle name="Total 2 7 5 2 14" xfId="60550"/>
    <cellStyle name="Total 2 7 5 2 14 2" xfId="60551"/>
    <cellStyle name="Total 2 7 5 2 14 3" xfId="60552"/>
    <cellStyle name="Total 2 7 5 2 14 4" xfId="60553"/>
    <cellStyle name="Total 2 7 5 2 14 5" xfId="60554"/>
    <cellStyle name="Total 2 7 5 2 15" xfId="60555"/>
    <cellStyle name="Total 2 7 5 2 15 2" xfId="60556"/>
    <cellStyle name="Total 2 7 5 2 15 3" xfId="60557"/>
    <cellStyle name="Total 2 7 5 2 15 4" xfId="60558"/>
    <cellStyle name="Total 2 7 5 2 15 5" xfId="60559"/>
    <cellStyle name="Total 2 7 5 2 16" xfId="60560"/>
    <cellStyle name="Total 2 7 5 2 16 2" xfId="60561"/>
    <cellStyle name="Total 2 7 5 2 16 3" xfId="60562"/>
    <cellStyle name="Total 2 7 5 2 16 4" xfId="60563"/>
    <cellStyle name="Total 2 7 5 2 16 5" xfId="60564"/>
    <cellStyle name="Total 2 7 5 2 17" xfId="60565"/>
    <cellStyle name="Total 2 7 5 2 17 2" xfId="60566"/>
    <cellStyle name="Total 2 7 5 2 17 3" xfId="60567"/>
    <cellStyle name="Total 2 7 5 2 17 4" xfId="60568"/>
    <cellStyle name="Total 2 7 5 2 17 5" xfId="60569"/>
    <cellStyle name="Total 2 7 5 2 18" xfId="60570"/>
    <cellStyle name="Total 2 7 5 2 18 2" xfId="60571"/>
    <cellStyle name="Total 2 7 5 2 18 3" xfId="60572"/>
    <cellStyle name="Total 2 7 5 2 18 4" xfId="60573"/>
    <cellStyle name="Total 2 7 5 2 18 5" xfId="60574"/>
    <cellStyle name="Total 2 7 5 2 19" xfId="60575"/>
    <cellStyle name="Total 2 7 5 2 2" xfId="60576"/>
    <cellStyle name="Total 2 7 5 2 2 2" xfId="60577"/>
    <cellStyle name="Total 2 7 5 2 2 2 2" xfId="60578"/>
    <cellStyle name="Total 2 7 5 2 2 2 3" xfId="60579"/>
    <cellStyle name="Total 2 7 5 2 2 2 4" xfId="60580"/>
    <cellStyle name="Total 2 7 5 2 2 2 5" xfId="60581"/>
    <cellStyle name="Total 2 7 5 2 2 2 6" xfId="60582"/>
    <cellStyle name="Total 2 7 5 2 2 2 7" xfId="60583"/>
    <cellStyle name="Total 2 7 5 2 2 3" xfId="60584"/>
    <cellStyle name="Total 2 7 5 2 2 4" xfId="60585"/>
    <cellStyle name="Total 2 7 5 2 2 5" xfId="60586"/>
    <cellStyle name="Total 2 7 5 2 3" xfId="60587"/>
    <cellStyle name="Total 2 7 5 2 3 2" xfId="60588"/>
    <cellStyle name="Total 2 7 5 2 3 2 2" xfId="60589"/>
    <cellStyle name="Total 2 7 5 2 3 2 3" xfId="60590"/>
    <cellStyle name="Total 2 7 5 2 3 2 4" xfId="60591"/>
    <cellStyle name="Total 2 7 5 2 3 2 5" xfId="60592"/>
    <cellStyle name="Total 2 7 5 2 3 2 6" xfId="60593"/>
    <cellStyle name="Total 2 7 5 2 3 2 7" xfId="60594"/>
    <cellStyle name="Total 2 7 5 2 3 3" xfId="60595"/>
    <cellStyle name="Total 2 7 5 2 3 4" xfId="60596"/>
    <cellStyle name="Total 2 7 5 2 3 5" xfId="60597"/>
    <cellStyle name="Total 2 7 5 2 4" xfId="60598"/>
    <cellStyle name="Total 2 7 5 2 4 2" xfId="60599"/>
    <cellStyle name="Total 2 7 5 2 4 2 2" xfId="60600"/>
    <cellStyle name="Total 2 7 5 2 4 2 3" xfId="60601"/>
    <cellStyle name="Total 2 7 5 2 4 2 4" xfId="60602"/>
    <cellStyle name="Total 2 7 5 2 4 2 5" xfId="60603"/>
    <cellStyle name="Total 2 7 5 2 4 2 6" xfId="60604"/>
    <cellStyle name="Total 2 7 5 2 4 2 7" xfId="60605"/>
    <cellStyle name="Total 2 7 5 2 4 3" xfId="60606"/>
    <cellStyle name="Total 2 7 5 2 4 4" xfId="60607"/>
    <cellStyle name="Total 2 7 5 2 4 5" xfId="60608"/>
    <cellStyle name="Total 2 7 5 2 5" xfId="60609"/>
    <cellStyle name="Total 2 7 5 2 5 2" xfId="60610"/>
    <cellStyle name="Total 2 7 5 2 5 3" xfId="60611"/>
    <cellStyle name="Total 2 7 5 2 5 4" xfId="60612"/>
    <cellStyle name="Total 2 7 5 2 5 5" xfId="60613"/>
    <cellStyle name="Total 2 7 5 2 5 6" xfId="60614"/>
    <cellStyle name="Total 2 7 5 2 5 7" xfId="60615"/>
    <cellStyle name="Total 2 7 5 2 5 8" xfId="60616"/>
    <cellStyle name="Total 2 7 5 2 6" xfId="60617"/>
    <cellStyle name="Total 2 7 5 2 6 2" xfId="60618"/>
    <cellStyle name="Total 2 7 5 2 6 3" xfId="60619"/>
    <cellStyle name="Total 2 7 5 2 6 4" xfId="60620"/>
    <cellStyle name="Total 2 7 5 2 6 5" xfId="60621"/>
    <cellStyle name="Total 2 7 5 2 6 6" xfId="60622"/>
    <cellStyle name="Total 2 7 5 2 6 7" xfId="60623"/>
    <cellStyle name="Total 2 7 5 2 7" xfId="60624"/>
    <cellStyle name="Total 2 7 5 2 7 2" xfId="60625"/>
    <cellStyle name="Total 2 7 5 2 7 3" xfId="60626"/>
    <cellStyle name="Total 2 7 5 2 7 4" xfId="60627"/>
    <cellStyle name="Total 2 7 5 2 7 5" xfId="60628"/>
    <cellStyle name="Total 2 7 5 2 8" xfId="60629"/>
    <cellStyle name="Total 2 7 5 2 8 2" xfId="60630"/>
    <cellStyle name="Total 2 7 5 2 8 3" xfId="60631"/>
    <cellStyle name="Total 2 7 5 2 8 4" xfId="60632"/>
    <cellStyle name="Total 2 7 5 2 8 5" xfId="60633"/>
    <cellStyle name="Total 2 7 5 2 9" xfId="60634"/>
    <cellStyle name="Total 2 7 5 2 9 2" xfId="60635"/>
    <cellStyle name="Total 2 7 5 2 9 3" xfId="60636"/>
    <cellStyle name="Total 2 7 5 2 9 4" xfId="60637"/>
    <cellStyle name="Total 2 7 5 2 9 5" xfId="60638"/>
    <cellStyle name="Total 2 7 5 3" xfId="60639"/>
    <cellStyle name="Total 2 7 5 3 10" xfId="60640"/>
    <cellStyle name="Total 2 7 5 3 2" xfId="60641"/>
    <cellStyle name="Total 2 7 5 3 2 2" xfId="60642"/>
    <cellStyle name="Total 2 7 5 3 2 2 2" xfId="60643"/>
    <cellStyle name="Total 2 7 5 3 2 2 3" xfId="60644"/>
    <cellStyle name="Total 2 7 5 3 2 2 4" xfId="60645"/>
    <cellStyle name="Total 2 7 5 3 2 2 5" xfId="60646"/>
    <cellStyle name="Total 2 7 5 3 2 2 6" xfId="60647"/>
    <cellStyle name="Total 2 7 5 3 2 2 7" xfId="60648"/>
    <cellStyle name="Total 2 7 5 3 2 3" xfId="60649"/>
    <cellStyle name="Total 2 7 5 3 2 4" xfId="60650"/>
    <cellStyle name="Total 2 7 5 3 3" xfId="60651"/>
    <cellStyle name="Total 2 7 5 3 3 2" xfId="60652"/>
    <cellStyle name="Total 2 7 5 3 3 2 2" xfId="60653"/>
    <cellStyle name="Total 2 7 5 3 3 2 3" xfId="60654"/>
    <cellStyle name="Total 2 7 5 3 3 2 4" xfId="60655"/>
    <cellStyle name="Total 2 7 5 3 3 2 5" xfId="60656"/>
    <cellStyle name="Total 2 7 5 3 3 2 6" xfId="60657"/>
    <cellStyle name="Total 2 7 5 3 3 2 7" xfId="60658"/>
    <cellStyle name="Total 2 7 5 3 3 3" xfId="60659"/>
    <cellStyle name="Total 2 7 5 3 3 4" xfId="60660"/>
    <cellStyle name="Total 2 7 5 3 4" xfId="60661"/>
    <cellStyle name="Total 2 7 5 3 4 2" xfId="60662"/>
    <cellStyle name="Total 2 7 5 3 4 2 2" xfId="60663"/>
    <cellStyle name="Total 2 7 5 3 4 2 3" xfId="60664"/>
    <cellStyle name="Total 2 7 5 3 4 2 4" xfId="60665"/>
    <cellStyle name="Total 2 7 5 3 4 2 5" xfId="60666"/>
    <cellStyle name="Total 2 7 5 3 4 2 6" xfId="60667"/>
    <cellStyle name="Total 2 7 5 3 4 2 7" xfId="60668"/>
    <cellStyle name="Total 2 7 5 3 4 3" xfId="60669"/>
    <cellStyle name="Total 2 7 5 3 4 4" xfId="60670"/>
    <cellStyle name="Total 2 7 5 3 5" xfId="60671"/>
    <cellStyle name="Total 2 7 5 3 5 2" xfId="60672"/>
    <cellStyle name="Total 2 7 5 3 5 3" xfId="60673"/>
    <cellStyle name="Total 2 7 5 3 5 4" xfId="60674"/>
    <cellStyle name="Total 2 7 5 3 5 5" xfId="60675"/>
    <cellStyle name="Total 2 7 5 3 5 6" xfId="60676"/>
    <cellStyle name="Total 2 7 5 3 5 7" xfId="60677"/>
    <cellStyle name="Total 2 7 5 3 5 8" xfId="60678"/>
    <cellStyle name="Total 2 7 5 3 6" xfId="60679"/>
    <cellStyle name="Total 2 7 5 3 6 2" xfId="60680"/>
    <cellStyle name="Total 2 7 5 3 6 3" xfId="60681"/>
    <cellStyle name="Total 2 7 5 3 6 4" xfId="60682"/>
    <cellStyle name="Total 2 7 5 3 6 5" xfId="60683"/>
    <cellStyle name="Total 2 7 5 3 6 6" xfId="60684"/>
    <cellStyle name="Total 2 7 5 3 6 7" xfId="60685"/>
    <cellStyle name="Total 2 7 5 3 7" xfId="60686"/>
    <cellStyle name="Total 2 7 5 3 8" xfId="60687"/>
    <cellStyle name="Total 2 7 5 3 9" xfId="60688"/>
    <cellStyle name="Total 2 7 5 4" xfId="60689"/>
    <cellStyle name="Total 2 7 5 4 2" xfId="60690"/>
    <cellStyle name="Total 2 7 5 4 2 2" xfId="60691"/>
    <cellStyle name="Total 2 7 5 4 2 3" xfId="60692"/>
    <cellStyle name="Total 2 7 5 4 2 4" xfId="60693"/>
    <cellStyle name="Total 2 7 5 4 2 5" xfId="60694"/>
    <cellStyle name="Total 2 7 5 4 2 6" xfId="60695"/>
    <cellStyle name="Total 2 7 5 4 2 7" xfId="60696"/>
    <cellStyle name="Total 2 7 5 4 3" xfId="60697"/>
    <cellStyle name="Total 2 7 5 4 4" xfId="60698"/>
    <cellStyle name="Total 2 7 5 4 5" xfId="60699"/>
    <cellStyle name="Total 2 7 5 5" xfId="60700"/>
    <cellStyle name="Total 2 7 5 5 2" xfId="60701"/>
    <cellStyle name="Total 2 7 5 5 2 2" xfId="60702"/>
    <cellStyle name="Total 2 7 5 5 2 3" xfId="60703"/>
    <cellStyle name="Total 2 7 5 5 2 4" xfId="60704"/>
    <cellStyle name="Total 2 7 5 5 2 5" xfId="60705"/>
    <cellStyle name="Total 2 7 5 5 2 6" xfId="60706"/>
    <cellStyle name="Total 2 7 5 5 2 7" xfId="60707"/>
    <cellStyle name="Total 2 7 5 5 3" xfId="60708"/>
    <cellStyle name="Total 2 7 5 5 4" xfId="60709"/>
    <cellStyle name="Total 2 7 5 5 5" xfId="60710"/>
    <cellStyle name="Total 2 7 5 6" xfId="60711"/>
    <cellStyle name="Total 2 7 5 6 2" xfId="60712"/>
    <cellStyle name="Total 2 7 5 6 2 2" xfId="60713"/>
    <cellStyle name="Total 2 7 5 6 2 3" xfId="60714"/>
    <cellStyle name="Total 2 7 5 6 2 4" xfId="60715"/>
    <cellStyle name="Total 2 7 5 6 2 5" xfId="60716"/>
    <cellStyle name="Total 2 7 5 6 2 6" xfId="60717"/>
    <cellStyle name="Total 2 7 5 6 2 7" xfId="60718"/>
    <cellStyle name="Total 2 7 5 6 3" xfId="60719"/>
    <cellStyle name="Total 2 7 5 6 4" xfId="60720"/>
    <cellStyle name="Total 2 7 5 6 5" xfId="60721"/>
    <cellStyle name="Total 2 7 5 7" xfId="60722"/>
    <cellStyle name="Total 2 7 5 7 2" xfId="60723"/>
    <cellStyle name="Total 2 7 5 7 2 2" xfId="60724"/>
    <cellStyle name="Total 2 7 5 7 2 3" xfId="60725"/>
    <cellStyle name="Total 2 7 5 7 2 4" xfId="60726"/>
    <cellStyle name="Total 2 7 5 7 2 5" xfId="60727"/>
    <cellStyle name="Total 2 7 5 7 2 6" xfId="60728"/>
    <cellStyle name="Total 2 7 5 7 2 7" xfId="60729"/>
    <cellStyle name="Total 2 7 5 7 3" xfId="60730"/>
    <cellStyle name="Total 2 7 5 7 4" xfId="60731"/>
    <cellStyle name="Total 2 7 5 7 5" xfId="60732"/>
    <cellStyle name="Total 2 7 5 8" xfId="60733"/>
    <cellStyle name="Total 2 7 5 8 2" xfId="60734"/>
    <cellStyle name="Total 2 7 5 8 3" xfId="60735"/>
    <cellStyle name="Total 2 7 5 8 4" xfId="60736"/>
    <cellStyle name="Total 2 7 5 8 5" xfId="60737"/>
    <cellStyle name="Total 2 7 5 8 6" xfId="60738"/>
    <cellStyle name="Total 2 7 5 8 7" xfId="60739"/>
    <cellStyle name="Total 2 7 5 8 8" xfId="60740"/>
    <cellStyle name="Total 2 7 5 9" xfId="60741"/>
    <cellStyle name="Total 2 7 5 9 2" xfId="60742"/>
    <cellStyle name="Total 2 7 5 9 3" xfId="60743"/>
    <cellStyle name="Total 2 7 5 9 4" xfId="60744"/>
    <cellStyle name="Total 2 7 5 9 5" xfId="60745"/>
    <cellStyle name="Total 2 7 5 9 6" xfId="60746"/>
    <cellStyle name="Total 2 7 5 9 7" xfId="60747"/>
    <cellStyle name="Total 2 7 6" xfId="60748"/>
    <cellStyle name="Total 2 7 6 10" xfId="60749"/>
    <cellStyle name="Total 2 7 6 10 2" xfId="60750"/>
    <cellStyle name="Total 2 7 6 10 3" xfId="60751"/>
    <cellStyle name="Total 2 7 6 10 4" xfId="60752"/>
    <cellStyle name="Total 2 7 6 10 5" xfId="60753"/>
    <cellStyle name="Total 2 7 6 11" xfId="60754"/>
    <cellStyle name="Total 2 7 6 11 2" xfId="60755"/>
    <cellStyle name="Total 2 7 6 11 3" xfId="60756"/>
    <cellStyle name="Total 2 7 6 11 4" xfId="60757"/>
    <cellStyle name="Total 2 7 6 11 5" xfId="60758"/>
    <cellStyle name="Total 2 7 6 12" xfId="60759"/>
    <cellStyle name="Total 2 7 6 12 2" xfId="60760"/>
    <cellStyle name="Total 2 7 6 12 3" xfId="60761"/>
    <cellStyle name="Total 2 7 6 12 4" xfId="60762"/>
    <cellStyle name="Total 2 7 6 12 5" xfId="60763"/>
    <cellStyle name="Total 2 7 6 13" xfId="60764"/>
    <cellStyle name="Total 2 7 6 13 2" xfId="60765"/>
    <cellStyle name="Total 2 7 6 13 3" xfId="60766"/>
    <cellStyle name="Total 2 7 6 13 4" xfId="60767"/>
    <cellStyle name="Total 2 7 6 13 5" xfId="60768"/>
    <cellStyle name="Total 2 7 6 14" xfId="60769"/>
    <cellStyle name="Total 2 7 6 14 2" xfId="60770"/>
    <cellStyle name="Total 2 7 6 14 3" xfId="60771"/>
    <cellStyle name="Total 2 7 6 14 4" xfId="60772"/>
    <cellStyle name="Total 2 7 6 14 5" xfId="60773"/>
    <cellStyle name="Total 2 7 6 15" xfId="60774"/>
    <cellStyle name="Total 2 7 6 15 2" xfId="60775"/>
    <cellStyle name="Total 2 7 6 15 3" xfId="60776"/>
    <cellStyle name="Total 2 7 6 15 4" xfId="60777"/>
    <cellStyle name="Total 2 7 6 15 5" xfId="60778"/>
    <cellStyle name="Total 2 7 6 16" xfId="60779"/>
    <cellStyle name="Total 2 7 6 16 2" xfId="60780"/>
    <cellStyle name="Total 2 7 6 16 3" xfId="60781"/>
    <cellStyle name="Total 2 7 6 16 4" xfId="60782"/>
    <cellStyle name="Total 2 7 6 16 5" xfId="60783"/>
    <cellStyle name="Total 2 7 6 17" xfId="60784"/>
    <cellStyle name="Total 2 7 6 17 2" xfId="60785"/>
    <cellStyle name="Total 2 7 6 17 3" xfId="60786"/>
    <cellStyle name="Total 2 7 6 17 4" xfId="60787"/>
    <cellStyle name="Total 2 7 6 17 5" xfId="60788"/>
    <cellStyle name="Total 2 7 6 18" xfId="60789"/>
    <cellStyle name="Total 2 7 6 18 2" xfId="60790"/>
    <cellStyle name="Total 2 7 6 18 3" xfId="60791"/>
    <cellStyle name="Total 2 7 6 18 4" xfId="60792"/>
    <cellStyle name="Total 2 7 6 18 5" xfId="60793"/>
    <cellStyle name="Total 2 7 6 19" xfId="60794"/>
    <cellStyle name="Total 2 7 6 2" xfId="60795"/>
    <cellStyle name="Total 2 7 6 2 2" xfId="60796"/>
    <cellStyle name="Total 2 7 6 2 2 2" xfId="60797"/>
    <cellStyle name="Total 2 7 6 2 2 3" xfId="60798"/>
    <cellStyle name="Total 2 7 6 2 2 4" xfId="60799"/>
    <cellStyle name="Total 2 7 6 2 2 5" xfId="60800"/>
    <cellStyle name="Total 2 7 6 2 2 6" xfId="60801"/>
    <cellStyle name="Total 2 7 6 2 2 7" xfId="60802"/>
    <cellStyle name="Total 2 7 6 2 3" xfId="60803"/>
    <cellStyle name="Total 2 7 6 2 4" xfId="60804"/>
    <cellStyle name="Total 2 7 6 2 5" xfId="60805"/>
    <cellStyle name="Total 2 7 6 3" xfId="60806"/>
    <cellStyle name="Total 2 7 6 3 2" xfId="60807"/>
    <cellStyle name="Total 2 7 6 3 2 2" xfId="60808"/>
    <cellStyle name="Total 2 7 6 3 2 3" xfId="60809"/>
    <cellStyle name="Total 2 7 6 3 2 4" xfId="60810"/>
    <cellStyle name="Total 2 7 6 3 2 5" xfId="60811"/>
    <cellStyle name="Total 2 7 6 3 2 6" xfId="60812"/>
    <cellStyle name="Total 2 7 6 3 2 7" xfId="60813"/>
    <cellStyle name="Total 2 7 6 3 3" xfId="60814"/>
    <cellStyle name="Total 2 7 6 3 4" xfId="60815"/>
    <cellStyle name="Total 2 7 6 3 5" xfId="60816"/>
    <cellStyle name="Total 2 7 6 4" xfId="60817"/>
    <cellStyle name="Total 2 7 6 4 2" xfId="60818"/>
    <cellStyle name="Total 2 7 6 4 2 2" xfId="60819"/>
    <cellStyle name="Total 2 7 6 4 2 3" xfId="60820"/>
    <cellStyle name="Total 2 7 6 4 2 4" xfId="60821"/>
    <cellStyle name="Total 2 7 6 4 2 5" xfId="60822"/>
    <cellStyle name="Total 2 7 6 4 2 6" xfId="60823"/>
    <cellStyle name="Total 2 7 6 4 2 7" xfId="60824"/>
    <cellStyle name="Total 2 7 6 4 3" xfId="60825"/>
    <cellStyle name="Total 2 7 6 4 4" xfId="60826"/>
    <cellStyle name="Total 2 7 6 4 5" xfId="60827"/>
    <cellStyle name="Total 2 7 6 5" xfId="60828"/>
    <cellStyle name="Total 2 7 6 5 2" xfId="60829"/>
    <cellStyle name="Total 2 7 6 5 3" xfId="60830"/>
    <cellStyle name="Total 2 7 6 5 4" xfId="60831"/>
    <cellStyle name="Total 2 7 6 5 5" xfId="60832"/>
    <cellStyle name="Total 2 7 6 5 6" xfId="60833"/>
    <cellStyle name="Total 2 7 6 5 7" xfId="60834"/>
    <cellStyle name="Total 2 7 6 5 8" xfId="60835"/>
    <cellStyle name="Total 2 7 6 6" xfId="60836"/>
    <cellStyle name="Total 2 7 6 6 2" xfId="60837"/>
    <cellStyle name="Total 2 7 6 6 3" xfId="60838"/>
    <cellStyle name="Total 2 7 6 6 4" xfId="60839"/>
    <cellStyle name="Total 2 7 6 6 5" xfId="60840"/>
    <cellStyle name="Total 2 7 6 6 6" xfId="60841"/>
    <cellStyle name="Total 2 7 6 6 7" xfId="60842"/>
    <cellStyle name="Total 2 7 6 7" xfId="60843"/>
    <cellStyle name="Total 2 7 6 7 2" xfId="60844"/>
    <cellStyle name="Total 2 7 6 7 3" xfId="60845"/>
    <cellStyle name="Total 2 7 6 7 4" xfId="60846"/>
    <cellStyle name="Total 2 7 6 7 5" xfId="60847"/>
    <cellStyle name="Total 2 7 6 8" xfId="60848"/>
    <cellStyle name="Total 2 7 6 8 2" xfId="60849"/>
    <cellStyle name="Total 2 7 6 8 3" xfId="60850"/>
    <cellStyle name="Total 2 7 6 8 4" xfId="60851"/>
    <cellStyle name="Total 2 7 6 8 5" xfId="60852"/>
    <cellStyle name="Total 2 7 6 9" xfId="60853"/>
    <cellStyle name="Total 2 7 6 9 2" xfId="60854"/>
    <cellStyle name="Total 2 7 6 9 3" xfId="60855"/>
    <cellStyle name="Total 2 7 6 9 4" xfId="60856"/>
    <cellStyle name="Total 2 7 6 9 5" xfId="60857"/>
    <cellStyle name="Total 2 7 7" xfId="60858"/>
    <cellStyle name="Total 2 7 7 10" xfId="60859"/>
    <cellStyle name="Total 2 7 7 2" xfId="60860"/>
    <cellStyle name="Total 2 7 7 2 2" xfId="60861"/>
    <cellStyle name="Total 2 7 7 2 2 2" xfId="60862"/>
    <cellStyle name="Total 2 7 7 2 2 3" xfId="60863"/>
    <cellStyle name="Total 2 7 7 2 2 4" xfId="60864"/>
    <cellStyle name="Total 2 7 7 2 2 5" xfId="60865"/>
    <cellStyle name="Total 2 7 7 2 2 6" xfId="60866"/>
    <cellStyle name="Total 2 7 7 2 2 7" xfId="60867"/>
    <cellStyle name="Total 2 7 7 2 3" xfId="60868"/>
    <cellStyle name="Total 2 7 7 2 4" xfId="60869"/>
    <cellStyle name="Total 2 7 7 3" xfId="60870"/>
    <cellStyle name="Total 2 7 7 3 2" xfId="60871"/>
    <cellStyle name="Total 2 7 7 3 2 2" xfId="60872"/>
    <cellStyle name="Total 2 7 7 3 2 3" xfId="60873"/>
    <cellStyle name="Total 2 7 7 3 2 4" xfId="60874"/>
    <cellStyle name="Total 2 7 7 3 2 5" xfId="60875"/>
    <cellStyle name="Total 2 7 7 3 2 6" xfId="60876"/>
    <cellStyle name="Total 2 7 7 3 2 7" xfId="60877"/>
    <cellStyle name="Total 2 7 7 3 3" xfId="60878"/>
    <cellStyle name="Total 2 7 7 3 4" xfId="60879"/>
    <cellStyle name="Total 2 7 7 4" xfId="60880"/>
    <cellStyle name="Total 2 7 7 4 2" xfId="60881"/>
    <cellStyle name="Total 2 7 7 4 2 2" xfId="60882"/>
    <cellStyle name="Total 2 7 7 4 2 3" xfId="60883"/>
    <cellStyle name="Total 2 7 7 4 2 4" xfId="60884"/>
    <cellStyle name="Total 2 7 7 4 2 5" xfId="60885"/>
    <cellStyle name="Total 2 7 7 4 2 6" xfId="60886"/>
    <cellStyle name="Total 2 7 7 4 2 7" xfId="60887"/>
    <cellStyle name="Total 2 7 7 4 3" xfId="60888"/>
    <cellStyle name="Total 2 7 7 4 4" xfId="60889"/>
    <cellStyle name="Total 2 7 7 5" xfId="60890"/>
    <cellStyle name="Total 2 7 7 5 2" xfId="60891"/>
    <cellStyle name="Total 2 7 7 5 3" xfId="60892"/>
    <cellStyle name="Total 2 7 7 5 4" xfId="60893"/>
    <cellStyle name="Total 2 7 7 5 5" xfId="60894"/>
    <cellStyle name="Total 2 7 7 5 6" xfId="60895"/>
    <cellStyle name="Total 2 7 7 5 7" xfId="60896"/>
    <cellStyle name="Total 2 7 7 5 8" xfId="60897"/>
    <cellStyle name="Total 2 7 7 6" xfId="60898"/>
    <cellStyle name="Total 2 7 7 6 2" xfId="60899"/>
    <cellStyle name="Total 2 7 7 6 3" xfId="60900"/>
    <cellStyle name="Total 2 7 7 6 4" xfId="60901"/>
    <cellStyle name="Total 2 7 7 6 5" xfId="60902"/>
    <cellStyle name="Total 2 7 7 6 6" xfId="60903"/>
    <cellStyle name="Total 2 7 7 6 7" xfId="60904"/>
    <cellStyle name="Total 2 7 7 7" xfId="60905"/>
    <cellStyle name="Total 2 7 7 8" xfId="60906"/>
    <cellStyle name="Total 2 7 7 9" xfId="60907"/>
    <cellStyle name="Total 2 7 8" xfId="60908"/>
    <cellStyle name="Total 2 7 8 2" xfId="60909"/>
    <cellStyle name="Total 2 7 8 2 2" xfId="60910"/>
    <cellStyle name="Total 2 7 8 2 3" xfId="60911"/>
    <cellStyle name="Total 2 7 8 2 4" xfId="60912"/>
    <cellStyle name="Total 2 7 8 2 5" xfId="60913"/>
    <cellStyle name="Total 2 7 8 2 6" xfId="60914"/>
    <cellStyle name="Total 2 7 8 2 7" xfId="60915"/>
    <cellStyle name="Total 2 7 8 3" xfId="60916"/>
    <cellStyle name="Total 2 7 8 4" xfId="60917"/>
    <cellStyle name="Total 2 7 8 5" xfId="60918"/>
    <cellStyle name="Total 2 7 9" xfId="60919"/>
    <cellStyle name="Total 2 7 9 2" xfId="60920"/>
    <cellStyle name="Total 2 7 9 2 2" xfId="60921"/>
    <cellStyle name="Total 2 7 9 2 3" xfId="60922"/>
    <cellStyle name="Total 2 7 9 2 4" xfId="60923"/>
    <cellStyle name="Total 2 7 9 2 5" xfId="60924"/>
    <cellStyle name="Total 2 7 9 2 6" xfId="60925"/>
    <cellStyle name="Total 2 7 9 2 7" xfId="60926"/>
    <cellStyle name="Total 2 7 9 3" xfId="60927"/>
    <cellStyle name="Total 2 7 9 4" xfId="60928"/>
    <cellStyle name="Total 2 7 9 5" xfId="60929"/>
    <cellStyle name="Total 2 8" xfId="60930"/>
    <cellStyle name="Total 2 8 10" xfId="60931"/>
    <cellStyle name="Total 2 8 10 2" xfId="60932"/>
    <cellStyle name="Total 2 8 10 3" xfId="60933"/>
    <cellStyle name="Total 2 8 10 4" xfId="60934"/>
    <cellStyle name="Total 2 8 10 5" xfId="60935"/>
    <cellStyle name="Total 2 8 10 6" xfId="60936"/>
    <cellStyle name="Total 2 8 10 7" xfId="60937"/>
    <cellStyle name="Total 2 8 10 8" xfId="60938"/>
    <cellStyle name="Total 2 8 11" xfId="60939"/>
    <cellStyle name="Total 2 8 11 2" xfId="60940"/>
    <cellStyle name="Total 2 8 11 3" xfId="60941"/>
    <cellStyle name="Total 2 8 11 4" xfId="60942"/>
    <cellStyle name="Total 2 8 11 5" xfId="60943"/>
    <cellStyle name="Total 2 8 11 6" xfId="60944"/>
    <cellStyle name="Total 2 8 11 7" xfId="60945"/>
    <cellStyle name="Total 2 8 12" xfId="60946"/>
    <cellStyle name="Total 2 8 12 2" xfId="60947"/>
    <cellStyle name="Total 2 8 12 3" xfId="60948"/>
    <cellStyle name="Total 2 8 12 4" xfId="60949"/>
    <cellStyle name="Total 2 8 12 5" xfId="60950"/>
    <cellStyle name="Total 2 8 13" xfId="60951"/>
    <cellStyle name="Total 2 8 13 2" xfId="60952"/>
    <cellStyle name="Total 2 8 13 3" xfId="60953"/>
    <cellStyle name="Total 2 8 13 4" xfId="60954"/>
    <cellStyle name="Total 2 8 13 5" xfId="60955"/>
    <cellStyle name="Total 2 8 14" xfId="60956"/>
    <cellStyle name="Total 2 8 14 2" xfId="60957"/>
    <cellStyle name="Total 2 8 14 3" xfId="60958"/>
    <cellStyle name="Total 2 8 14 4" xfId="60959"/>
    <cellStyle name="Total 2 8 14 5" xfId="60960"/>
    <cellStyle name="Total 2 8 15" xfId="60961"/>
    <cellStyle name="Total 2 8 15 2" xfId="60962"/>
    <cellStyle name="Total 2 8 15 3" xfId="60963"/>
    <cellStyle name="Total 2 8 15 4" xfId="60964"/>
    <cellStyle name="Total 2 8 15 5" xfId="60965"/>
    <cellStyle name="Total 2 8 16" xfId="60966"/>
    <cellStyle name="Total 2 8 16 2" xfId="60967"/>
    <cellStyle name="Total 2 8 16 3" xfId="60968"/>
    <cellStyle name="Total 2 8 16 4" xfId="60969"/>
    <cellStyle name="Total 2 8 16 5" xfId="60970"/>
    <cellStyle name="Total 2 8 17" xfId="60971"/>
    <cellStyle name="Total 2 8 17 2" xfId="60972"/>
    <cellStyle name="Total 2 8 17 3" xfId="60973"/>
    <cellStyle name="Total 2 8 17 4" xfId="60974"/>
    <cellStyle name="Total 2 8 17 5" xfId="60975"/>
    <cellStyle name="Total 2 8 18" xfId="60976"/>
    <cellStyle name="Total 2 8 2" xfId="60977"/>
    <cellStyle name="Total 2 8 2 10" xfId="60978"/>
    <cellStyle name="Total 2 8 2 10 2" xfId="60979"/>
    <cellStyle name="Total 2 8 2 10 3" xfId="60980"/>
    <cellStyle name="Total 2 8 2 10 4" xfId="60981"/>
    <cellStyle name="Total 2 8 2 10 5" xfId="60982"/>
    <cellStyle name="Total 2 8 2 11" xfId="60983"/>
    <cellStyle name="Total 2 8 2 11 2" xfId="60984"/>
    <cellStyle name="Total 2 8 2 11 3" xfId="60985"/>
    <cellStyle name="Total 2 8 2 11 4" xfId="60986"/>
    <cellStyle name="Total 2 8 2 11 5" xfId="60987"/>
    <cellStyle name="Total 2 8 2 12" xfId="60988"/>
    <cellStyle name="Total 2 8 2 12 2" xfId="60989"/>
    <cellStyle name="Total 2 8 2 12 3" xfId="60990"/>
    <cellStyle name="Total 2 8 2 12 4" xfId="60991"/>
    <cellStyle name="Total 2 8 2 12 5" xfId="60992"/>
    <cellStyle name="Total 2 8 2 13" xfId="60993"/>
    <cellStyle name="Total 2 8 2 13 2" xfId="60994"/>
    <cellStyle name="Total 2 8 2 13 3" xfId="60995"/>
    <cellStyle name="Total 2 8 2 13 4" xfId="60996"/>
    <cellStyle name="Total 2 8 2 13 5" xfId="60997"/>
    <cellStyle name="Total 2 8 2 14" xfId="60998"/>
    <cellStyle name="Total 2 8 2 14 2" xfId="60999"/>
    <cellStyle name="Total 2 8 2 14 3" xfId="61000"/>
    <cellStyle name="Total 2 8 2 14 4" xfId="61001"/>
    <cellStyle name="Total 2 8 2 14 5" xfId="61002"/>
    <cellStyle name="Total 2 8 2 15" xfId="61003"/>
    <cellStyle name="Total 2 8 2 15 2" xfId="61004"/>
    <cellStyle name="Total 2 8 2 15 3" xfId="61005"/>
    <cellStyle name="Total 2 8 2 15 4" xfId="61006"/>
    <cellStyle name="Total 2 8 2 15 5" xfId="61007"/>
    <cellStyle name="Total 2 8 2 16" xfId="61008"/>
    <cellStyle name="Total 2 8 2 16 2" xfId="61009"/>
    <cellStyle name="Total 2 8 2 16 3" xfId="61010"/>
    <cellStyle name="Total 2 8 2 16 4" xfId="61011"/>
    <cellStyle name="Total 2 8 2 16 5" xfId="61012"/>
    <cellStyle name="Total 2 8 2 17" xfId="61013"/>
    <cellStyle name="Total 2 8 2 17 2" xfId="61014"/>
    <cellStyle name="Total 2 8 2 17 3" xfId="61015"/>
    <cellStyle name="Total 2 8 2 17 4" xfId="61016"/>
    <cellStyle name="Total 2 8 2 17 5" xfId="61017"/>
    <cellStyle name="Total 2 8 2 18" xfId="61018"/>
    <cellStyle name="Total 2 8 2 18 2" xfId="61019"/>
    <cellStyle name="Total 2 8 2 18 3" xfId="61020"/>
    <cellStyle name="Total 2 8 2 18 4" xfId="61021"/>
    <cellStyle name="Total 2 8 2 18 5" xfId="61022"/>
    <cellStyle name="Total 2 8 2 19" xfId="61023"/>
    <cellStyle name="Total 2 8 2 2" xfId="61024"/>
    <cellStyle name="Total 2 8 2 2 10" xfId="61025"/>
    <cellStyle name="Total 2 8 2 2 10 2" xfId="61026"/>
    <cellStyle name="Total 2 8 2 2 10 3" xfId="61027"/>
    <cellStyle name="Total 2 8 2 2 10 4" xfId="61028"/>
    <cellStyle name="Total 2 8 2 2 10 5" xfId="61029"/>
    <cellStyle name="Total 2 8 2 2 11" xfId="61030"/>
    <cellStyle name="Total 2 8 2 2 11 2" xfId="61031"/>
    <cellStyle name="Total 2 8 2 2 11 3" xfId="61032"/>
    <cellStyle name="Total 2 8 2 2 11 4" xfId="61033"/>
    <cellStyle name="Total 2 8 2 2 11 5" xfId="61034"/>
    <cellStyle name="Total 2 8 2 2 12" xfId="61035"/>
    <cellStyle name="Total 2 8 2 2 12 2" xfId="61036"/>
    <cellStyle name="Total 2 8 2 2 12 3" xfId="61037"/>
    <cellStyle name="Total 2 8 2 2 12 4" xfId="61038"/>
    <cellStyle name="Total 2 8 2 2 12 5" xfId="61039"/>
    <cellStyle name="Total 2 8 2 2 13" xfId="61040"/>
    <cellStyle name="Total 2 8 2 2 13 2" xfId="61041"/>
    <cellStyle name="Total 2 8 2 2 13 3" xfId="61042"/>
    <cellStyle name="Total 2 8 2 2 13 4" xfId="61043"/>
    <cellStyle name="Total 2 8 2 2 13 5" xfId="61044"/>
    <cellStyle name="Total 2 8 2 2 14" xfId="61045"/>
    <cellStyle name="Total 2 8 2 2 14 2" xfId="61046"/>
    <cellStyle name="Total 2 8 2 2 14 3" xfId="61047"/>
    <cellStyle name="Total 2 8 2 2 14 4" xfId="61048"/>
    <cellStyle name="Total 2 8 2 2 14 5" xfId="61049"/>
    <cellStyle name="Total 2 8 2 2 15" xfId="61050"/>
    <cellStyle name="Total 2 8 2 2 15 2" xfId="61051"/>
    <cellStyle name="Total 2 8 2 2 15 3" xfId="61052"/>
    <cellStyle name="Total 2 8 2 2 15 4" xfId="61053"/>
    <cellStyle name="Total 2 8 2 2 15 5" xfId="61054"/>
    <cellStyle name="Total 2 8 2 2 16" xfId="61055"/>
    <cellStyle name="Total 2 8 2 2 16 2" xfId="61056"/>
    <cellStyle name="Total 2 8 2 2 16 3" xfId="61057"/>
    <cellStyle name="Total 2 8 2 2 16 4" xfId="61058"/>
    <cellStyle name="Total 2 8 2 2 16 5" xfId="61059"/>
    <cellStyle name="Total 2 8 2 2 17" xfId="61060"/>
    <cellStyle name="Total 2 8 2 2 17 2" xfId="61061"/>
    <cellStyle name="Total 2 8 2 2 17 3" xfId="61062"/>
    <cellStyle name="Total 2 8 2 2 17 4" xfId="61063"/>
    <cellStyle name="Total 2 8 2 2 17 5" xfId="61064"/>
    <cellStyle name="Total 2 8 2 2 18" xfId="61065"/>
    <cellStyle name="Total 2 8 2 2 18 2" xfId="61066"/>
    <cellStyle name="Total 2 8 2 2 18 3" xfId="61067"/>
    <cellStyle name="Total 2 8 2 2 18 4" xfId="61068"/>
    <cellStyle name="Total 2 8 2 2 18 5" xfId="61069"/>
    <cellStyle name="Total 2 8 2 2 19" xfId="61070"/>
    <cellStyle name="Total 2 8 2 2 2" xfId="61071"/>
    <cellStyle name="Total 2 8 2 2 2 2" xfId="61072"/>
    <cellStyle name="Total 2 8 2 2 2 2 2" xfId="61073"/>
    <cellStyle name="Total 2 8 2 2 2 2 3" xfId="61074"/>
    <cellStyle name="Total 2 8 2 2 2 2 4" xfId="61075"/>
    <cellStyle name="Total 2 8 2 2 2 2 5" xfId="61076"/>
    <cellStyle name="Total 2 8 2 2 2 2 6" xfId="61077"/>
    <cellStyle name="Total 2 8 2 2 2 2 7" xfId="61078"/>
    <cellStyle name="Total 2 8 2 2 2 3" xfId="61079"/>
    <cellStyle name="Total 2 8 2 2 2 4" xfId="61080"/>
    <cellStyle name="Total 2 8 2 2 2 5" xfId="61081"/>
    <cellStyle name="Total 2 8 2 2 3" xfId="61082"/>
    <cellStyle name="Total 2 8 2 2 3 2" xfId="61083"/>
    <cellStyle name="Total 2 8 2 2 3 2 2" xfId="61084"/>
    <cellStyle name="Total 2 8 2 2 3 2 3" xfId="61085"/>
    <cellStyle name="Total 2 8 2 2 3 2 4" xfId="61086"/>
    <cellStyle name="Total 2 8 2 2 3 2 5" xfId="61087"/>
    <cellStyle name="Total 2 8 2 2 3 2 6" xfId="61088"/>
    <cellStyle name="Total 2 8 2 2 3 2 7" xfId="61089"/>
    <cellStyle name="Total 2 8 2 2 3 3" xfId="61090"/>
    <cellStyle name="Total 2 8 2 2 3 4" xfId="61091"/>
    <cellStyle name="Total 2 8 2 2 3 5" xfId="61092"/>
    <cellStyle name="Total 2 8 2 2 4" xfId="61093"/>
    <cellStyle name="Total 2 8 2 2 4 2" xfId="61094"/>
    <cellStyle name="Total 2 8 2 2 4 2 2" xfId="61095"/>
    <cellStyle name="Total 2 8 2 2 4 2 3" xfId="61096"/>
    <cellStyle name="Total 2 8 2 2 4 2 4" xfId="61097"/>
    <cellStyle name="Total 2 8 2 2 4 2 5" xfId="61098"/>
    <cellStyle name="Total 2 8 2 2 4 2 6" xfId="61099"/>
    <cellStyle name="Total 2 8 2 2 4 2 7" xfId="61100"/>
    <cellStyle name="Total 2 8 2 2 4 3" xfId="61101"/>
    <cellStyle name="Total 2 8 2 2 4 4" xfId="61102"/>
    <cellStyle name="Total 2 8 2 2 4 5" xfId="61103"/>
    <cellStyle name="Total 2 8 2 2 5" xfId="61104"/>
    <cellStyle name="Total 2 8 2 2 5 2" xfId="61105"/>
    <cellStyle name="Total 2 8 2 2 5 3" xfId="61106"/>
    <cellStyle name="Total 2 8 2 2 5 4" xfId="61107"/>
    <cellStyle name="Total 2 8 2 2 5 5" xfId="61108"/>
    <cellStyle name="Total 2 8 2 2 5 6" xfId="61109"/>
    <cellStyle name="Total 2 8 2 2 5 7" xfId="61110"/>
    <cellStyle name="Total 2 8 2 2 5 8" xfId="61111"/>
    <cellStyle name="Total 2 8 2 2 6" xfId="61112"/>
    <cellStyle name="Total 2 8 2 2 6 2" xfId="61113"/>
    <cellStyle name="Total 2 8 2 2 6 3" xfId="61114"/>
    <cellStyle name="Total 2 8 2 2 6 4" xfId="61115"/>
    <cellStyle name="Total 2 8 2 2 6 5" xfId="61116"/>
    <cellStyle name="Total 2 8 2 2 6 6" xfId="61117"/>
    <cellStyle name="Total 2 8 2 2 6 7" xfId="61118"/>
    <cellStyle name="Total 2 8 2 2 7" xfId="61119"/>
    <cellStyle name="Total 2 8 2 2 7 2" xfId="61120"/>
    <cellStyle name="Total 2 8 2 2 7 3" xfId="61121"/>
    <cellStyle name="Total 2 8 2 2 7 4" xfId="61122"/>
    <cellStyle name="Total 2 8 2 2 7 5" xfId="61123"/>
    <cellStyle name="Total 2 8 2 2 8" xfId="61124"/>
    <cellStyle name="Total 2 8 2 2 8 2" xfId="61125"/>
    <cellStyle name="Total 2 8 2 2 8 3" xfId="61126"/>
    <cellStyle name="Total 2 8 2 2 8 4" xfId="61127"/>
    <cellStyle name="Total 2 8 2 2 8 5" xfId="61128"/>
    <cellStyle name="Total 2 8 2 2 9" xfId="61129"/>
    <cellStyle name="Total 2 8 2 2 9 2" xfId="61130"/>
    <cellStyle name="Total 2 8 2 2 9 3" xfId="61131"/>
    <cellStyle name="Total 2 8 2 2 9 4" xfId="61132"/>
    <cellStyle name="Total 2 8 2 2 9 5" xfId="61133"/>
    <cellStyle name="Total 2 8 2 3" xfId="61134"/>
    <cellStyle name="Total 2 8 2 3 10" xfId="61135"/>
    <cellStyle name="Total 2 8 2 3 2" xfId="61136"/>
    <cellStyle name="Total 2 8 2 3 2 2" xfId="61137"/>
    <cellStyle name="Total 2 8 2 3 2 2 2" xfId="61138"/>
    <cellStyle name="Total 2 8 2 3 2 2 3" xfId="61139"/>
    <cellStyle name="Total 2 8 2 3 2 2 4" xfId="61140"/>
    <cellStyle name="Total 2 8 2 3 2 2 5" xfId="61141"/>
    <cellStyle name="Total 2 8 2 3 2 2 6" xfId="61142"/>
    <cellStyle name="Total 2 8 2 3 2 2 7" xfId="61143"/>
    <cellStyle name="Total 2 8 2 3 2 3" xfId="61144"/>
    <cellStyle name="Total 2 8 2 3 2 4" xfId="61145"/>
    <cellStyle name="Total 2 8 2 3 3" xfId="61146"/>
    <cellStyle name="Total 2 8 2 3 3 2" xfId="61147"/>
    <cellStyle name="Total 2 8 2 3 3 2 2" xfId="61148"/>
    <cellStyle name="Total 2 8 2 3 3 2 3" xfId="61149"/>
    <cellStyle name="Total 2 8 2 3 3 2 4" xfId="61150"/>
    <cellStyle name="Total 2 8 2 3 3 2 5" xfId="61151"/>
    <cellStyle name="Total 2 8 2 3 3 2 6" xfId="61152"/>
    <cellStyle name="Total 2 8 2 3 3 2 7" xfId="61153"/>
    <cellStyle name="Total 2 8 2 3 3 3" xfId="61154"/>
    <cellStyle name="Total 2 8 2 3 3 4" xfId="61155"/>
    <cellStyle name="Total 2 8 2 3 4" xfId="61156"/>
    <cellStyle name="Total 2 8 2 3 4 2" xfId="61157"/>
    <cellStyle name="Total 2 8 2 3 4 2 2" xfId="61158"/>
    <cellStyle name="Total 2 8 2 3 4 2 3" xfId="61159"/>
    <cellStyle name="Total 2 8 2 3 4 2 4" xfId="61160"/>
    <cellStyle name="Total 2 8 2 3 4 2 5" xfId="61161"/>
    <cellStyle name="Total 2 8 2 3 4 2 6" xfId="61162"/>
    <cellStyle name="Total 2 8 2 3 4 2 7" xfId="61163"/>
    <cellStyle name="Total 2 8 2 3 4 3" xfId="61164"/>
    <cellStyle name="Total 2 8 2 3 4 4" xfId="61165"/>
    <cellStyle name="Total 2 8 2 3 5" xfId="61166"/>
    <cellStyle name="Total 2 8 2 3 5 2" xfId="61167"/>
    <cellStyle name="Total 2 8 2 3 5 3" xfId="61168"/>
    <cellStyle name="Total 2 8 2 3 5 4" xfId="61169"/>
    <cellStyle name="Total 2 8 2 3 5 5" xfId="61170"/>
    <cellStyle name="Total 2 8 2 3 5 6" xfId="61171"/>
    <cellStyle name="Total 2 8 2 3 5 7" xfId="61172"/>
    <cellStyle name="Total 2 8 2 3 5 8" xfId="61173"/>
    <cellStyle name="Total 2 8 2 3 6" xfId="61174"/>
    <cellStyle name="Total 2 8 2 3 6 2" xfId="61175"/>
    <cellStyle name="Total 2 8 2 3 6 3" xfId="61176"/>
    <cellStyle name="Total 2 8 2 3 6 4" xfId="61177"/>
    <cellStyle name="Total 2 8 2 3 6 5" xfId="61178"/>
    <cellStyle name="Total 2 8 2 3 6 6" xfId="61179"/>
    <cellStyle name="Total 2 8 2 3 6 7" xfId="61180"/>
    <cellStyle name="Total 2 8 2 3 7" xfId="61181"/>
    <cellStyle name="Total 2 8 2 3 8" xfId="61182"/>
    <cellStyle name="Total 2 8 2 3 9" xfId="61183"/>
    <cellStyle name="Total 2 8 2 4" xfId="61184"/>
    <cellStyle name="Total 2 8 2 4 2" xfId="61185"/>
    <cellStyle name="Total 2 8 2 4 2 2" xfId="61186"/>
    <cellStyle name="Total 2 8 2 4 2 3" xfId="61187"/>
    <cellStyle name="Total 2 8 2 4 2 4" xfId="61188"/>
    <cellStyle name="Total 2 8 2 4 2 5" xfId="61189"/>
    <cellStyle name="Total 2 8 2 4 2 6" xfId="61190"/>
    <cellStyle name="Total 2 8 2 4 2 7" xfId="61191"/>
    <cellStyle name="Total 2 8 2 4 3" xfId="61192"/>
    <cellStyle name="Total 2 8 2 4 4" xfId="61193"/>
    <cellStyle name="Total 2 8 2 4 5" xfId="61194"/>
    <cellStyle name="Total 2 8 2 5" xfId="61195"/>
    <cellStyle name="Total 2 8 2 5 2" xfId="61196"/>
    <cellStyle name="Total 2 8 2 5 2 2" xfId="61197"/>
    <cellStyle name="Total 2 8 2 5 2 3" xfId="61198"/>
    <cellStyle name="Total 2 8 2 5 2 4" xfId="61199"/>
    <cellStyle name="Total 2 8 2 5 2 5" xfId="61200"/>
    <cellStyle name="Total 2 8 2 5 2 6" xfId="61201"/>
    <cellStyle name="Total 2 8 2 5 2 7" xfId="61202"/>
    <cellStyle name="Total 2 8 2 5 3" xfId="61203"/>
    <cellStyle name="Total 2 8 2 5 4" xfId="61204"/>
    <cellStyle name="Total 2 8 2 5 5" xfId="61205"/>
    <cellStyle name="Total 2 8 2 6" xfId="61206"/>
    <cellStyle name="Total 2 8 2 6 2" xfId="61207"/>
    <cellStyle name="Total 2 8 2 6 2 2" xfId="61208"/>
    <cellStyle name="Total 2 8 2 6 2 3" xfId="61209"/>
    <cellStyle name="Total 2 8 2 6 2 4" xfId="61210"/>
    <cellStyle name="Total 2 8 2 6 2 5" xfId="61211"/>
    <cellStyle name="Total 2 8 2 6 2 6" xfId="61212"/>
    <cellStyle name="Total 2 8 2 6 2 7" xfId="61213"/>
    <cellStyle name="Total 2 8 2 6 3" xfId="61214"/>
    <cellStyle name="Total 2 8 2 6 4" xfId="61215"/>
    <cellStyle name="Total 2 8 2 6 5" xfId="61216"/>
    <cellStyle name="Total 2 8 2 7" xfId="61217"/>
    <cellStyle name="Total 2 8 2 7 2" xfId="61218"/>
    <cellStyle name="Total 2 8 2 7 2 2" xfId="61219"/>
    <cellStyle name="Total 2 8 2 7 2 3" xfId="61220"/>
    <cellStyle name="Total 2 8 2 7 2 4" xfId="61221"/>
    <cellStyle name="Total 2 8 2 7 2 5" xfId="61222"/>
    <cellStyle name="Total 2 8 2 7 2 6" xfId="61223"/>
    <cellStyle name="Total 2 8 2 7 2 7" xfId="61224"/>
    <cellStyle name="Total 2 8 2 7 3" xfId="61225"/>
    <cellStyle name="Total 2 8 2 7 4" xfId="61226"/>
    <cellStyle name="Total 2 8 2 7 5" xfId="61227"/>
    <cellStyle name="Total 2 8 2 8" xfId="61228"/>
    <cellStyle name="Total 2 8 2 8 2" xfId="61229"/>
    <cellStyle name="Total 2 8 2 8 3" xfId="61230"/>
    <cellStyle name="Total 2 8 2 8 4" xfId="61231"/>
    <cellStyle name="Total 2 8 2 8 5" xfId="61232"/>
    <cellStyle name="Total 2 8 2 8 6" xfId="61233"/>
    <cellStyle name="Total 2 8 2 8 7" xfId="61234"/>
    <cellStyle name="Total 2 8 2 8 8" xfId="61235"/>
    <cellStyle name="Total 2 8 2 9" xfId="61236"/>
    <cellStyle name="Total 2 8 2 9 2" xfId="61237"/>
    <cellStyle name="Total 2 8 2 9 3" xfId="61238"/>
    <cellStyle name="Total 2 8 2 9 4" xfId="61239"/>
    <cellStyle name="Total 2 8 2 9 5" xfId="61240"/>
    <cellStyle name="Total 2 8 2 9 6" xfId="61241"/>
    <cellStyle name="Total 2 8 2 9 7" xfId="61242"/>
    <cellStyle name="Total 2 8 3" xfId="61243"/>
    <cellStyle name="Total 2 8 3 10" xfId="61244"/>
    <cellStyle name="Total 2 8 3 10 2" xfId="61245"/>
    <cellStyle name="Total 2 8 3 10 3" xfId="61246"/>
    <cellStyle name="Total 2 8 3 10 4" xfId="61247"/>
    <cellStyle name="Total 2 8 3 10 5" xfId="61248"/>
    <cellStyle name="Total 2 8 3 11" xfId="61249"/>
    <cellStyle name="Total 2 8 3 11 2" xfId="61250"/>
    <cellStyle name="Total 2 8 3 11 3" xfId="61251"/>
    <cellStyle name="Total 2 8 3 11 4" xfId="61252"/>
    <cellStyle name="Total 2 8 3 11 5" xfId="61253"/>
    <cellStyle name="Total 2 8 3 12" xfId="61254"/>
    <cellStyle name="Total 2 8 3 12 2" xfId="61255"/>
    <cellStyle name="Total 2 8 3 12 3" xfId="61256"/>
    <cellStyle name="Total 2 8 3 12 4" xfId="61257"/>
    <cellStyle name="Total 2 8 3 12 5" xfId="61258"/>
    <cellStyle name="Total 2 8 3 13" xfId="61259"/>
    <cellStyle name="Total 2 8 3 13 2" xfId="61260"/>
    <cellStyle name="Total 2 8 3 13 3" xfId="61261"/>
    <cellStyle name="Total 2 8 3 13 4" xfId="61262"/>
    <cellStyle name="Total 2 8 3 13 5" xfId="61263"/>
    <cellStyle name="Total 2 8 3 14" xfId="61264"/>
    <cellStyle name="Total 2 8 3 14 2" xfId="61265"/>
    <cellStyle name="Total 2 8 3 14 3" xfId="61266"/>
    <cellStyle name="Total 2 8 3 14 4" xfId="61267"/>
    <cellStyle name="Total 2 8 3 14 5" xfId="61268"/>
    <cellStyle name="Total 2 8 3 15" xfId="61269"/>
    <cellStyle name="Total 2 8 3 15 2" xfId="61270"/>
    <cellStyle name="Total 2 8 3 15 3" xfId="61271"/>
    <cellStyle name="Total 2 8 3 15 4" xfId="61272"/>
    <cellStyle name="Total 2 8 3 15 5" xfId="61273"/>
    <cellStyle name="Total 2 8 3 16" xfId="61274"/>
    <cellStyle name="Total 2 8 3 16 2" xfId="61275"/>
    <cellStyle name="Total 2 8 3 16 3" xfId="61276"/>
    <cellStyle name="Total 2 8 3 16 4" xfId="61277"/>
    <cellStyle name="Total 2 8 3 16 5" xfId="61278"/>
    <cellStyle name="Total 2 8 3 17" xfId="61279"/>
    <cellStyle name="Total 2 8 3 17 2" xfId="61280"/>
    <cellStyle name="Total 2 8 3 17 3" xfId="61281"/>
    <cellStyle name="Total 2 8 3 17 4" xfId="61282"/>
    <cellStyle name="Total 2 8 3 17 5" xfId="61283"/>
    <cellStyle name="Total 2 8 3 18" xfId="61284"/>
    <cellStyle name="Total 2 8 3 18 2" xfId="61285"/>
    <cellStyle name="Total 2 8 3 18 3" xfId="61286"/>
    <cellStyle name="Total 2 8 3 18 4" xfId="61287"/>
    <cellStyle name="Total 2 8 3 18 5" xfId="61288"/>
    <cellStyle name="Total 2 8 3 19" xfId="61289"/>
    <cellStyle name="Total 2 8 3 2" xfId="61290"/>
    <cellStyle name="Total 2 8 3 2 10" xfId="61291"/>
    <cellStyle name="Total 2 8 3 2 10 2" xfId="61292"/>
    <cellStyle name="Total 2 8 3 2 10 3" xfId="61293"/>
    <cellStyle name="Total 2 8 3 2 10 4" xfId="61294"/>
    <cellStyle name="Total 2 8 3 2 10 5" xfId="61295"/>
    <cellStyle name="Total 2 8 3 2 11" xfId="61296"/>
    <cellStyle name="Total 2 8 3 2 11 2" xfId="61297"/>
    <cellStyle name="Total 2 8 3 2 11 3" xfId="61298"/>
    <cellStyle name="Total 2 8 3 2 11 4" xfId="61299"/>
    <cellStyle name="Total 2 8 3 2 11 5" xfId="61300"/>
    <cellStyle name="Total 2 8 3 2 12" xfId="61301"/>
    <cellStyle name="Total 2 8 3 2 12 2" xfId="61302"/>
    <cellStyle name="Total 2 8 3 2 12 3" xfId="61303"/>
    <cellStyle name="Total 2 8 3 2 12 4" xfId="61304"/>
    <cellStyle name="Total 2 8 3 2 12 5" xfId="61305"/>
    <cellStyle name="Total 2 8 3 2 13" xfId="61306"/>
    <cellStyle name="Total 2 8 3 2 13 2" xfId="61307"/>
    <cellStyle name="Total 2 8 3 2 13 3" xfId="61308"/>
    <cellStyle name="Total 2 8 3 2 13 4" xfId="61309"/>
    <cellStyle name="Total 2 8 3 2 13 5" xfId="61310"/>
    <cellStyle name="Total 2 8 3 2 14" xfId="61311"/>
    <cellStyle name="Total 2 8 3 2 14 2" xfId="61312"/>
    <cellStyle name="Total 2 8 3 2 14 3" xfId="61313"/>
    <cellStyle name="Total 2 8 3 2 14 4" xfId="61314"/>
    <cellStyle name="Total 2 8 3 2 14 5" xfId="61315"/>
    <cellStyle name="Total 2 8 3 2 15" xfId="61316"/>
    <cellStyle name="Total 2 8 3 2 15 2" xfId="61317"/>
    <cellStyle name="Total 2 8 3 2 15 3" xfId="61318"/>
    <cellStyle name="Total 2 8 3 2 15 4" xfId="61319"/>
    <cellStyle name="Total 2 8 3 2 15 5" xfId="61320"/>
    <cellStyle name="Total 2 8 3 2 16" xfId="61321"/>
    <cellStyle name="Total 2 8 3 2 16 2" xfId="61322"/>
    <cellStyle name="Total 2 8 3 2 16 3" xfId="61323"/>
    <cellStyle name="Total 2 8 3 2 16 4" xfId="61324"/>
    <cellStyle name="Total 2 8 3 2 16 5" xfId="61325"/>
    <cellStyle name="Total 2 8 3 2 17" xfId="61326"/>
    <cellStyle name="Total 2 8 3 2 17 2" xfId="61327"/>
    <cellStyle name="Total 2 8 3 2 17 3" xfId="61328"/>
    <cellStyle name="Total 2 8 3 2 17 4" xfId="61329"/>
    <cellStyle name="Total 2 8 3 2 17 5" xfId="61330"/>
    <cellStyle name="Total 2 8 3 2 18" xfId="61331"/>
    <cellStyle name="Total 2 8 3 2 18 2" xfId="61332"/>
    <cellStyle name="Total 2 8 3 2 18 3" xfId="61333"/>
    <cellStyle name="Total 2 8 3 2 18 4" xfId="61334"/>
    <cellStyle name="Total 2 8 3 2 18 5" xfId="61335"/>
    <cellStyle name="Total 2 8 3 2 19" xfId="61336"/>
    <cellStyle name="Total 2 8 3 2 2" xfId="61337"/>
    <cellStyle name="Total 2 8 3 2 2 2" xfId="61338"/>
    <cellStyle name="Total 2 8 3 2 2 2 2" xfId="61339"/>
    <cellStyle name="Total 2 8 3 2 2 2 3" xfId="61340"/>
    <cellStyle name="Total 2 8 3 2 2 2 4" xfId="61341"/>
    <cellStyle name="Total 2 8 3 2 2 2 5" xfId="61342"/>
    <cellStyle name="Total 2 8 3 2 2 2 6" xfId="61343"/>
    <cellStyle name="Total 2 8 3 2 2 2 7" xfId="61344"/>
    <cellStyle name="Total 2 8 3 2 2 3" xfId="61345"/>
    <cellStyle name="Total 2 8 3 2 2 4" xfId="61346"/>
    <cellStyle name="Total 2 8 3 2 2 5" xfId="61347"/>
    <cellStyle name="Total 2 8 3 2 3" xfId="61348"/>
    <cellStyle name="Total 2 8 3 2 3 2" xfId="61349"/>
    <cellStyle name="Total 2 8 3 2 3 2 2" xfId="61350"/>
    <cellStyle name="Total 2 8 3 2 3 2 3" xfId="61351"/>
    <cellStyle name="Total 2 8 3 2 3 2 4" xfId="61352"/>
    <cellStyle name="Total 2 8 3 2 3 2 5" xfId="61353"/>
    <cellStyle name="Total 2 8 3 2 3 2 6" xfId="61354"/>
    <cellStyle name="Total 2 8 3 2 3 2 7" xfId="61355"/>
    <cellStyle name="Total 2 8 3 2 3 3" xfId="61356"/>
    <cellStyle name="Total 2 8 3 2 3 4" xfId="61357"/>
    <cellStyle name="Total 2 8 3 2 3 5" xfId="61358"/>
    <cellStyle name="Total 2 8 3 2 4" xfId="61359"/>
    <cellStyle name="Total 2 8 3 2 4 2" xfId="61360"/>
    <cellStyle name="Total 2 8 3 2 4 2 2" xfId="61361"/>
    <cellStyle name="Total 2 8 3 2 4 2 3" xfId="61362"/>
    <cellStyle name="Total 2 8 3 2 4 2 4" xfId="61363"/>
    <cellStyle name="Total 2 8 3 2 4 2 5" xfId="61364"/>
    <cellStyle name="Total 2 8 3 2 4 2 6" xfId="61365"/>
    <cellStyle name="Total 2 8 3 2 4 2 7" xfId="61366"/>
    <cellStyle name="Total 2 8 3 2 4 3" xfId="61367"/>
    <cellStyle name="Total 2 8 3 2 4 4" xfId="61368"/>
    <cellStyle name="Total 2 8 3 2 4 5" xfId="61369"/>
    <cellStyle name="Total 2 8 3 2 5" xfId="61370"/>
    <cellStyle name="Total 2 8 3 2 5 2" xfId="61371"/>
    <cellStyle name="Total 2 8 3 2 5 3" xfId="61372"/>
    <cellStyle name="Total 2 8 3 2 5 4" xfId="61373"/>
    <cellStyle name="Total 2 8 3 2 5 5" xfId="61374"/>
    <cellStyle name="Total 2 8 3 2 5 6" xfId="61375"/>
    <cellStyle name="Total 2 8 3 2 5 7" xfId="61376"/>
    <cellStyle name="Total 2 8 3 2 5 8" xfId="61377"/>
    <cellStyle name="Total 2 8 3 2 6" xfId="61378"/>
    <cellStyle name="Total 2 8 3 2 6 2" xfId="61379"/>
    <cellStyle name="Total 2 8 3 2 6 3" xfId="61380"/>
    <cellStyle name="Total 2 8 3 2 6 4" xfId="61381"/>
    <cellStyle name="Total 2 8 3 2 6 5" xfId="61382"/>
    <cellStyle name="Total 2 8 3 2 6 6" xfId="61383"/>
    <cellStyle name="Total 2 8 3 2 6 7" xfId="61384"/>
    <cellStyle name="Total 2 8 3 2 7" xfId="61385"/>
    <cellStyle name="Total 2 8 3 2 7 2" xfId="61386"/>
    <cellStyle name="Total 2 8 3 2 7 3" xfId="61387"/>
    <cellStyle name="Total 2 8 3 2 7 4" xfId="61388"/>
    <cellStyle name="Total 2 8 3 2 7 5" xfId="61389"/>
    <cellStyle name="Total 2 8 3 2 8" xfId="61390"/>
    <cellStyle name="Total 2 8 3 2 8 2" xfId="61391"/>
    <cellStyle name="Total 2 8 3 2 8 3" xfId="61392"/>
    <cellStyle name="Total 2 8 3 2 8 4" xfId="61393"/>
    <cellStyle name="Total 2 8 3 2 8 5" xfId="61394"/>
    <cellStyle name="Total 2 8 3 2 9" xfId="61395"/>
    <cellStyle name="Total 2 8 3 2 9 2" xfId="61396"/>
    <cellStyle name="Total 2 8 3 2 9 3" xfId="61397"/>
    <cellStyle name="Total 2 8 3 2 9 4" xfId="61398"/>
    <cellStyle name="Total 2 8 3 2 9 5" xfId="61399"/>
    <cellStyle name="Total 2 8 3 3" xfId="61400"/>
    <cellStyle name="Total 2 8 3 3 10" xfId="61401"/>
    <cellStyle name="Total 2 8 3 3 2" xfId="61402"/>
    <cellStyle name="Total 2 8 3 3 2 2" xfId="61403"/>
    <cellStyle name="Total 2 8 3 3 2 2 2" xfId="61404"/>
    <cellStyle name="Total 2 8 3 3 2 2 3" xfId="61405"/>
    <cellStyle name="Total 2 8 3 3 2 2 4" xfId="61406"/>
    <cellStyle name="Total 2 8 3 3 2 2 5" xfId="61407"/>
    <cellStyle name="Total 2 8 3 3 2 2 6" xfId="61408"/>
    <cellStyle name="Total 2 8 3 3 2 2 7" xfId="61409"/>
    <cellStyle name="Total 2 8 3 3 2 3" xfId="61410"/>
    <cellStyle name="Total 2 8 3 3 2 4" xfId="61411"/>
    <cellStyle name="Total 2 8 3 3 3" xfId="61412"/>
    <cellStyle name="Total 2 8 3 3 3 2" xfId="61413"/>
    <cellStyle name="Total 2 8 3 3 3 2 2" xfId="61414"/>
    <cellStyle name="Total 2 8 3 3 3 2 3" xfId="61415"/>
    <cellStyle name="Total 2 8 3 3 3 2 4" xfId="61416"/>
    <cellStyle name="Total 2 8 3 3 3 2 5" xfId="61417"/>
    <cellStyle name="Total 2 8 3 3 3 2 6" xfId="61418"/>
    <cellStyle name="Total 2 8 3 3 3 2 7" xfId="61419"/>
    <cellStyle name="Total 2 8 3 3 3 3" xfId="61420"/>
    <cellStyle name="Total 2 8 3 3 3 4" xfId="61421"/>
    <cellStyle name="Total 2 8 3 3 4" xfId="61422"/>
    <cellStyle name="Total 2 8 3 3 4 2" xfId="61423"/>
    <cellStyle name="Total 2 8 3 3 4 2 2" xfId="61424"/>
    <cellStyle name="Total 2 8 3 3 4 2 3" xfId="61425"/>
    <cellStyle name="Total 2 8 3 3 4 2 4" xfId="61426"/>
    <cellStyle name="Total 2 8 3 3 4 2 5" xfId="61427"/>
    <cellStyle name="Total 2 8 3 3 4 2 6" xfId="61428"/>
    <cellStyle name="Total 2 8 3 3 4 2 7" xfId="61429"/>
    <cellStyle name="Total 2 8 3 3 4 3" xfId="61430"/>
    <cellStyle name="Total 2 8 3 3 4 4" xfId="61431"/>
    <cellStyle name="Total 2 8 3 3 5" xfId="61432"/>
    <cellStyle name="Total 2 8 3 3 5 2" xfId="61433"/>
    <cellStyle name="Total 2 8 3 3 5 3" xfId="61434"/>
    <cellStyle name="Total 2 8 3 3 5 4" xfId="61435"/>
    <cellStyle name="Total 2 8 3 3 5 5" xfId="61436"/>
    <cellStyle name="Total 2 8 3 3 5 6" xfId="61437"/>
    <cellStyle name="Total 2 8 3 3 5 7" xfId="61438"/>
    <cellStyle name="Total 2 8 3 3 5 8" xfId="61439"/>
    <cellStyle name="Total 2 8 3 3 6" xfId="61440"/>
    <cellStyle name="Total 2 8 3 3 6 2" xfId="61441"/>
    <cellStyle name="Total 2 8 3 3 6 3" xfId="61442"/>
    <cellStyle name="Total 2 8 3 3 6 4" xfId="61443"/>
    <cellStyle name="Total 2 8 3 3 6 5" xfId="61444"/>
    <cellStyle name="Total 2 8 3 3 6 6" xfId="61445"/>
    <cellStyle name="Total 2 8 3 3 6 7" xfId="61446"/>
    <cellStyle name="Total 2 8 3 3 7" xfId="61447"/>
    <cellStyle name="Total 2 8 3 3 8" xfId="61448"/>
    <cellStyle name="Total 2 8 3 3 9" xfId="61449"/>
    <cellStyle name="Total 2 8 3 4" xfId="61450"/>
    <cellStyle name="Total 2 8 3 4 2" xfId="61451"/>
    <cellStyle name="Total 2 8 3 4 2 2" xfId="61452"/>
    <cellStyle name="Total 2 8 3 4 2 3" xfId="61453"/>
    <cellStyle name="Total 2 8 3 4 2 4" xfId="61454"/>
    <cellStyle name="Total 2 8 3 4 2 5" xfId="61455"/>
    <cellStyle name="Total 2 8 3 4 2 6" xfId="61456"/>
    <cellStyle name="Total 2 8 3 4 2 7" xfId="61457"/>
    <cellStyle name="Total 2 8 3 4 3" xfId="61458"/>
    <cellStyle name="Total 2 8 3 4 4" xfId="61459"/>
    <cellStyle name="Total 2 8 3 4 5" xfId="61460"/>
    <cellStyle name="Total 2 8 3 5" xfId="61461"/>
    <cellStyle name="Total 2 8 3 5 2" xfId="61462"/>
    <cellStyle name="Total 2 8 3 5 2 2" xfId="61463"/>
    <cellStyle name="Total 2 8 3 5 2 3" xfId="61464"/>
    <cellStyle name="Total 2 8 3 5 2 4" xfId="61465"/>
    <cellStyle name="Total 2 8 3 5 2 5" xfId="61466"/>
    <cellStyle name="Total 2 8 3 5 2 6" xfId="61467"/>
    <cellStyle name="Total 2 8 3 5 2 7" xfId="61468"/>
    <cellStyle name="Total 2 8 3 5 3" xfId="61469"/>
    <cellStyle name="Total 2 8 3 5 4" xfId="61470"/>
    <cellStyle name="Total 2 8 3 5 5" xfId="61471"/>
    <cellStyle name="Total 2 8 3 6" xfId="61472"/>
    <cellStyle name="Total 2 8 3 6 2" xfId="61473"/>
    <cellStyle name="Total 2 8 3 6 2 2" xfId="61474"/>
    <cellStyle name="Total 2 8 3 6 2 3" xfId="61475"/>
    <cellStyle name="Total 2 8 3 6 2 4" xfId="61476"/>
    <cellStyle name="Total 2 8 3 6 2 5" xfId="61477"/>
    <cellStyle name="Total 2 8 3 6 2 6" xfId="61478"/>
    <cellStyle name="Total 2 8 3 6 2 7" xfId="61479"/>
    <cellStyle name="Total 2 8 3 6 3" xfId="61480"/>
    <cellStyle name="Total 2 8 3 6 4" xfId="61481"/>
    <cellStyle name="Total 2 8 3 6 5" xfId="61482"/>
    <cellStyle name="Total 2 8 3 7" xfId="61483"/>
    <cellStyle name="Total 2 8 3 7 2" xfId="61484"/>
    <cellStyle name="Total 2 8 3 7 2 2" xfId="61485"/>
    <cellStyle name="Total 2 8 3 7 2 3" xfId="61486"/>
    <cellStyle name="Total 2 8 3 7 2 4" xfId="61487"/>
    <cellStyle name="Total 2 8 3 7 2 5" xfId="61488"/>
    <cellStyle name="Total 2 8 3 7 2 6" xfId="61489"/>
    <cellStyle name="Total 2 8 3 7 2 7" xfId="61490"/>
    <cellStyle name="Total 2 8 3 7 3" xfId="61491"/>
    <cellStyle name="Total 2 8 3 7 4" xfId="61492"/>
    <cellStyle name="Total 2 8 3 7 5" xfId="61493"/>
    <cellStyle name="Total 2 8 3 8" xfId="61494"/>
    <cellStyle name="Total 2 8 3 8 2" xfId="61495"/>
    <cellStyle name="Total 2 8 3 8 3" xfId="61496"/>
    <cellStyle name="Total 2 8 3 8 4" xfId="61497"/>
    <cellStyle name="Total 2 8 3 8 5" xfId="61498"/>
    <cellStyle name="Total 2 8 3 8 6" xfId="61499"/>
    <cellStyle name="Total 2 8 3 8 7" xfId="61500"/>
    <cellStyle name="Total 2 8 3 8 8" xfId="61501"/>
    <cellStyle name="Total 2 8 3 9" xfId="61502"/>
    <cellStyle name="Total 2 8 3 9 2" xfId="61503"/>
    <cellStyle name="Total 2 8 3 9 3" xfId="61504"/>
    <cellStyle name="Total 2 8 3 9 4" xfId="61505"/>
    <cellStyle name="Total 2 8 3 9 5" xfId="61506"/>
    <cellStyle name="Total 2 8 3 9 6" xfId="61507"/>
    <cellStyle name="Total 2 8 3 9 7" xfId="61508"/>
    <cellStyle name="Total 2 8 4" xfId="61509"/>
    <cellStyle name="Total 2 8 4 10" xfId="61510"/>
    <cellStyle name="Total 2 8 4 10 2" xfId="61511"/>
    <cellStyle name="Total 2 8 4 10 3" xfId="61512"/>
    <cellStyle name="Total 2 8 4 10 4" xfId="61513"/>
    <cellStyle name="Total 2 8 4 10 5" xfId="61514"/>
    <cellStyle name="Total 2 8 4 11" xfId="61515"/>
    <cellStyle name="Total 2 8 4 11 2" xfId="61516"/>
    <cellStyle name="Total 2 8 4 11 3" xfId="61517"/>
    <cellStyle name="Total 2 8 4 11 4" xfId="61518"/>
    <cellStyle name="Total 2 8 4 11 5" xfId="61519"/>
    <cellStyle name="Total 2 8 4 12" xfId="61520"/>
    <cellStyle name="Total 2 8 4 12 2" xfId="61521"/>
    <cellStyle name="Total 2 8 4 12 3" xfId="61522"/>
    <cellStyle name="Total 2 8 4 12 4" xfId="61523"/>
    <cellStyle name="Total 2 8 4 12 5" xfId="61524"/>
    <cellStyle name="Total 2 8 4 13" xfId="61525"/>
    <cellStyle name="Total 2 8 4 13 2" xfId="61526"/>
    <cellStyle name="Total 2 8 4 13 3" xfId="61527"/>
    <cellStyle name="Total 2 8 4 13 4" xfId="61528"/>
    <cellStyle name="Total 2 8 4 13 5" xfId="61529"/>
    <cellStyle name="Total 2 8 4 14" xfId="61530"/>
    <cellStyle name="Total 2 8 4 14 2" xfId="61531"/>
    <cellStyle name="Total 2 8 4 14 3" xfId="61532"/>
    <cellStyle name="Total 2 8 4 14 4" xfId="61533"/>
    <cellStyle name="Total 2 8 4 14 5" xfId="61534"/>
    <cellStyle name="Total 2 8 4 15" xfId="61535"/>
    <cellStyle name="Total 2 8 4 15 2" xfId="61536"/>
    <cellStyle name="Total 2 8 4 15 3" xfId="61537"/>
    <cellStyle name="Total 2 8 4 15 4" xfId="61538"/>
    <cellStyle name="Total 2 8 4 15 5" xfId="61539"/>
    <cellStyle name="Total 2 8 4 16" xfId="61540"/>
    <cellStyle name="Total 2 8 4 16 2" xfId="61541"/>
    <cellStyle name="Total 2 8 4 16 3" xfId="61542"/>
    <cellStyle name="Total 2 8 4 16 4" xfId="61543"/>
    <cellStyle name="Total 2 8 4 16 5" xfId="61544"/>
    <cellStyle name="Total 2 8 4 17" xfId="61545"/>
    <cellStyle name="Total 2 8 4 17 2" xfId="61546"/>
    <cellStyle name="Total 2 8 4 17 3" xfId="61547"/>
    <cellStyle name="Total 2 8 4 17 4" xfId="61548"/>
    <cellStyle name="Total 2 8 4 17 5" xfId="61549"/>
    <cellStyle name="Total 2 8 4 18" xfId="61550"/>
    <cellStyle name="Total 2 8 4 18 2" xfId="61551"/>
    <cellStyle name="Total 2 8 4 18 3" xfId="61552"/>
    <cellStyle name="Total 2 8 4 18 4" xfId="61553"/>
    <cellStyle name="Total 2 8 4 18 5" xfId="61554"/>
    <cellStyle name="Total 2 8 4 19" xfId="61555"/>
    <cellStyle name="Total 2 8 4 2" xfId="61556"/>
    <cellStyle name="Total 2 8 4 2 2" xfId="61557"/>
    <cellStyle name="Total 2 8 4 2 2 2" xfId="61558"/>
    <cellStyle name="Total 2 8 4 2 2 3" xfId="61559"/>
    <cellStyle name="Total 2 8 4 2 2 4" xfId="61560"/>
    <cellStyle name="Total 2 8 4 2 2 5" xfId="61561"/>
    <cellStyle name="Total 2 8 4 2 2 6" xfId="61562"/>
    <cellStyle name="Total 2 8 4 2 2 7" xfId="61563"/>
    <cellStyle name="Total 2 8 4 2 3" xfId="61564"/>
    <cellStyle name="Total 2 8 4 2 4" xfId="61565"/>
    <cellStyle name="Total 2 8 4 2 5" xfId="61566"/>
    <cellStyle name="Total 2 8 4 3" xfId="61567"/>
    <cellStyle name="Total 2 8 4 3 2" xfId="61568"/>
    <cellStyle name="Total 2 8 4 3 2 2" xfId="61569"/>
    <cellStyle name="Total 2 8 4 3 2 3" xfId="61570"/>
    <cellStyle name="Total 2 8 4 3 2 4" xfId="61571"/>
    <cellStyle name="Total 2 8 4 3 2 5" xfId="61572"/>
    <cellStyle name="Total 2 8 4 3 2 6" xfId="61573"/>
    <cellStyle name="Total 2 8 4 3 2 7" xfId="61574"/>
    <cellStyle name="Total 2 8 4 3 3" xfId="61575"/>
    <cellStyle name="Total 2 8 4 3 4" xfId="61576"/>
    <cellStyle name="Total 2 8 4 3 5" xfId="61577"/>
    <cellStyle name="Total 2 8 4 4" xfId="61578"/>
    <cellStyle name="Total 2 8 4 4 2" xfId="61579"/>
    <cellStyle name="Total 2 8 4 4 2 2" xfId="61580"/>
    <cellStyle name="Total 2 8 4 4 2 3" xfId="61581"/>
    <cellStyle name="Total 2 8 4 4 2 4" xfId="61582"/>
    <cellStyle name="Total 2 8 4 4 2 5" xfId="61583"/>
    <cellStyle name="Total 2 8 4 4 2 6" xfId="61584"/>
    <cellStyle name="Total 2 8 4 4 2 7" xfId="61585"/>
    <cellStyle name="Total 2 8 4 4 3" xfId="61586"/>
    <cellStyle name="Total 2 8 4 4 4" xfId="61587"/>
    <cellStyle name="Total 2 8 4 4 5" xfId="61588"/>
    <cellStyle name="Total 2 8 4 5" xfId="61589"/>
    <cellStyle name="Total 2 8 4 5 2" xfId="61590"/>
    <cellStyle name="Total 2 8 4 5 3" xfId="61591"/>
    <cellStyle name="Total 2 8 4 5 4" xfId="61592"/>
    <cellStyle name="Total 2 8 4 5 5" xfId="61593"/>
    <cellStyle name="Total 2 8 4 5 6" xfId="61594"/>
    <cellStyle name="Total 2 8 4 5 7" xfId="61595"/>
    <cellStyle name="Total 2 8 4 5 8" xfId="61596"/>
    <cellStyle name="Total 2 8 4 6" xfId="61597"/>
    <cellStyle name="Total 2 8 4 6 2" xfId="61598"/>
    <cellStyle name="Total 2 8 4 6 3" xfId="61599"/>
    <cellStyle name="Total 2 8 4 6 4" xfId="61600"/>
    <cellStyle name="Total 2 8 4 6 5" xfId="61601"/>
    <cellStyle name="Total 2 8 4 6 6" xfId="61602"/>
    <cellStyle name="Total 2 8 4 6 7" xfId="61603"/>
    <cellStyle name="Total 2 8 4 7" xfId="61604"/>
    <cellStyle name="Total 2 8 4 7 2" xfId="61605"/>
    <cellStyle name="Total 2 8 4 7 3" xfId="61606"/>
    <cellStyle name="Total 2 8 4 7 4" xfId="61607"/>
    <cellStyle name="Total 2 8 4 7 5" xfId="61608"/>
    <cellStyle name="Total 2 8 4 8" xfId="61609"/>
    <cellStyle name="Total 2 8 4 8 2" xfId="61610"/>
    <cellStyle name="Total 2 8 4 8 3" xfId="61611"/>
    <cellStyle name="Total 2 8 4 8 4" xfId="61612"/>
    <cellStyle name="Total 2 8 4 8 5" xfId="61613"/>
    <cellStyle name="Total 2 8 4 9" xfId="61614"/>
    <cellStyle name="Total 2 8 4 9 2" xfId="61615"/>
    <cellStyle name="Total 2 8 4 9 3" xfId="61616"/>
    <cellStyle name="Total 2 8 4 9 4" xfId="61617"/>
    <cellStyle name="Total 2 8 4 9 5" xfId="61618"/>
    <cellStyle name="Total 2 8 5" xfId="61619"/>
    <cellStyle name="Total 2 8 5 10" xfId="61620"/>
    <cellStyle name="Total 2 8 5 2" xfId="61621"/>
    <cellStyle name="Total 2 8 5 2 2" xfId="61622"/>
    <cellStyle name="Total 2 8 5 2 2 2" xfId="61623"/>
    <cellStyle name="Total 2 8 5 2 2 3" xfId="61624"/>
    <cellStyle name="Total 2 8 5 2 2 4" xfId="61625"/>
    <cellStyle name="Total 2 8 5 2 2 5" xfId="61626"/>
    <cellStyle name="Total 2 8 5 2 2 6" xfId="61627"/>
    <cellStyle name="Total 2 8 5 2 2 7" xfId="61628"/>
    <cellStyle name="Total 2 8 5 2 3" xfId="61629"/>
    <cellStyle name="Total 2 8 5 2 4" xfId="61630"/>
    <cellStyle name="Total 2 8 5 3" xfId="61631"/>
    <cellStyle name="Total 2 8 5 3 2" xfId="61632"/>
    <cellStyle name="Total 2 8 5 3 2 2" xfId="61633"/>
    <cellStyle name="Total 2 8 5 3 2 3" xfId="61634"/>
    <cellStyle name="Total 2 8 5 3 2 4" xfId="61635"/>
    <cellStyle name="Total 2 8 5 3 2 5" xfId="61636"/>
    <cellStyle name="Total 2 8 5 3 2 6" xfId="61637"/>
    <cellStyle name="Total 2 8 5 3 2 7" xfId="61638"/>
    <cellStyle name="Total 2 8 5 3 3" xfId="61639"/>
    <cellStyle name="Total 2 8 5 3 4" xfId="61640"/>
    <cellStyle name="Total 2 8 5 4" xfId="61641"/>
    <cellStyle name="Total 2 8 5 4 2" xfId="61642"/>
    <cellStyle name="Total 2 8 5 4 2 2" xfId="61643"/>
    <cellStyle name="Total 2 8 5 4 2 3" xfId="61644"/>
    <cellStyle name="Total 2 8 5 4 2 4" xfId="61645"/>
    <cellStyle name="Total 2 8 5 4 2 5" xfId="61646"/>
    <cellStyle name="Total 2 8 5 4 2 6" xfId="61647"/>
    <cellStyle name="Total 2 8 5 4 2 7" xfId="61648"/>
    <cellStyle name="Total 2 8 5 4 3" xfId="61649"/>
    <cellStyle name="Total 2 8 5 4 4" xfId="61650"/>
    <cellStyle name="Total 2 8 5 5" xfId="61651"/>
    <cellStyle name="Total 2 8 5 5 2" xfId="61652"/>
    <cellStyle name="Total 2 8 5 5 3" xfId="61653"/>
    <cellStyle name="Total 2 8 5 5 4" xfId="61654"/>
    <cellStyle name="Total 2 8 5 5 5" xfId="61655"/>
    <cellStyle name="Total 2 8 5 5 6" xfId="61656"/>
    <cellStyle name="Total 2 8 5 5 7" xfId="61657"/>
    <cellStyle name="Total 2 8 5 5 8" xfId="61658"/>
    <cellStyle name="Total 2 8 5 6" xfId="61659"/>
    <cellStyle name="Total 2 8 5 6 2" xfId="61660"/>
    <cellStyle name="Total 2 8 5 6 3" xfId="61661"/>
    <cellStyle name="Total 2 8 5 6 4" xfId="61662"/>
    <cellStyle name="Total 2 8 5 6 5" xfId="61663"/>
    <cellStyle name="Total 2 8 5 6 6" xfId="61664"/>
    <cellStyle name="Total 2 8 5 6 7" xfId="61665"/>
    <cellStyle name="Total 2 8 5 7" xfId="61666"/>
    <cellStyle name="Total 2 8 5 8" xfId="61667"/>
    <cellStyle name="Total 2 8 5 9" xfId="61668"/>
    <cellStyle name="Total 2 8 6" xfId="61669"/>
    <cellStyle name="Total 2 8 6 2" xfId="61670"/>
    <cellStyle name="Total 2 8 6 2 2" xfId="61671"/>
    <cellStyle name="Total 2 8 6 2 3" xfId="61672"/>
    <cellStyle name="Total 2 8 6 2 4" xfId="61673"/>
    <cellStyle name="Total 2 8 6 2 5" xfId="61674"/>
    <cellStyle name="Total 2 8 6 2 6" xfId="61675"/>
    <cellStyle name="Total 2 8 6 2 7" xfId="61676"/>
    <cellStyle name="Total 2 8 6 3" xfId="61677"/>
    <cellStyle name="Total 2 8 6 4" xfId="61678"/>
    <cellStyle name="Total 2 8 6 5" xfId="61679"/>
    <cellStyle name="Total 2 8 7" xfId="61680"/>
    <cellStyle name="Total 2 8 7 2" xfId="61681"/>
    <cellStyle name="Total 2 8 7 2 2" xfId="61682"/>
    <cellStyle name="Total 2 8 7 2 3" xfId="61683"/>
    <cellStyle name="Total 2 8 7 2 4" xfId="61684"/>
    <cellStyle name="Total 2 8 7 2 5" xfId="61685"/>
    <cellStyle name="Total 2 8 7 2 6" xfId="61686"/>
    <cellStyle name="Total 2 8 7 2 7" xfId="61687"/>
    <cellStyle name="Total 2 8 7 3" xfId="61688"/>
    <cellStyle name="Total 2 8 7 4" xfId="61689"/>
    <cellStyle name="Total 2 8 7 5" xfId="61690"/>
    <cellStyle name="Total 2 8 8" xfId="61691"/>
    <cellStyle name="Total 2 8 8 2" xfId="61692"/>
    <cellStyle name="Total 2 8 8 2 2" xfId="61693"/>
    <cellStyle name="Total 2 8 8 2 3" xfId="61694"/>
    <cellStyle name="Total 2 8 8 2 4" xfId="61695"/>
    <cellStyle name="Total 2 8 8 2 5" xfId="61696"/>
    <cellStyle name="Total 2 8 8 2 6" xfId="61697"/>
    <cellStyle name="Total 2 8 8 2 7" xfId="61698"/>
    <cellStyle name="Total 2 8 8 3" xfId="61699"/>
    <cellStyle name="Total 2 8 8 4" xfId="61700"/>
    <cellStyle name="Total 2 8 8 5" xfId="61701"/>
    <cellStyle name="Total 2 8 9" xfId="61702"/>
    <cellStyle name="Total 2 8 9 2" xfId="61703"/>
    <cellStyle name="Total 2 8 9 2 2" xfId="61704"/>
    <cellStyle name="Total 2 8 9 2 3" xfId="61705"/>
    <cellStyle name="Total 2 8 9 2 4" xfId="61706"/>
    <cellStyle name="Total 2 8 9 2 5" xfId="61707"/>
    <cellStyle name="Total 2 8 9 2 6" xfId="61708"/>
    <cellStyle name="Total 2 8 9 2 7" xfId="61709"/>
    <cellStyle name="Total 2 8 9 3" xfId="61710"/>
    <cellStyle name="Total 2 8 9 4" xfId="61711"/>
    <cellStyle name="Total 2 8 9 5" xfId="61712"/>
    <cellStyle name="Total 2 9" xfId="61713"/>
    <cellStyle name="Total 2 9 10" xfId="61714"/>
    <cellStyle name="Total 2 9 10 2" xfId="61715"/>
    <cellStyle name="Total 2 9 10 3" xfId="61716"/>
    <cellStyle name="Total 2 9 10 4" xfId="61717"/>
    <cellStyle name="Total 2 9 10 5" xfId="61718"/>
    <cellStyle name="Total 2 9 10 6" xfId="61719"/>
    <cellStyle name="Total 2 9 10 7" xfId="61720"/>
    <cellStyle name="Total 2 9 10 8" xfId="61721"/>
    <cellStyle name="Total 2 9 11" xfId="61722"/>
    <cellStyle name="Total 2 9 11 2" xfId="61723"/>
    <cellStyle name="Total 2 9 11 3" xfId="61724"/>
    <cellStyle name="Total 2 9 11 4" xfId="61725"/>
    <cellStyle name="Total 2 9 11 5" xfId="61726"/>
    <cellStyle name="Total 2 9 11 6" xfId="61727"/>
    <cellStyle name="Total 2 9 11 7" xfId="61728"/>
    <cellStyle name="Total 2 9 12" xfId="61729"/>
    <cellStyle name="Total 2 9 12 2" xfId="61730"/>
    <cellStyle name="Total 2 9 12 3" xfId="61731"/>
    <cellStyle name="Total 2 9 12 4" xfId="61732"/>
    <cellStyle name="Total 2 9 12 5" xfId="61733"/>
    <cellStyle name="Total 2 9 13" xfId="61734"/>
    <cellStyle name="Total 2 9 13 2" xfId="61735"/>
    <cellStyle name="Total 2 9 13 3" xfId="61736"/>
    <cellStyle name="Total 2 9 13 4" xfId="61737"/>
    <cellStyle name="Total 2 9 13 5" xfId="61738"/>
    <cellStyle name="Total 2 9 14" xfId="61739"/>
    <cellStyle name="Total 2 9 14 2" xfId="61740"/>
    <cellStyle name="Total 2 9 14 3" xfId="61741"/>
    <cellStyle name="Total 2 9 14 4" xfId="61742"/>
    <cellStyle name="Total 2 9 14 5" xfId="61743"/>
    <cellStyle name="Total 2 9 15" xfId="61744"/>
    <cellStyle name="Total 2 9 15 2" xfId="61745"/>
    <cellStyle name="Total 2 9 15 3" xfId="61746"/>
    <cellStyle name="Total 2 9 15 4" xfId="61747"/>
    <cellStyle name="Total 2 9 15 5" xfId="61748"/>
    <cellStyle name="Total 2 9 16" xfId="61749"/>
    <cellStyle name="Total 2 9 16 2" xfId="61750"/>
    <cellStyle name="Total 2 9 16 3" xfId="61751"/>
    <cellStyle name="Total 2 9 16 4" xfId="61752"/>
    <cellStyle name="Total 2 9 16 5" xfId="61753"/>
    <cellStyle name="Total 2 9 17" xfId="61754"/>
    <cellStyle name="Total 2 9 17 2" xfId="61755"/>
    <cellStyle name="Total 2 9 17 3" xfId="61756"/>
    <cellStyle name="Total 2 9 17 4" xfId="61757"/>
    <cellStyle name="Total 2 9 17 5" xfId="61758"/>
    <cellStyle name="Total 2 9 18" xfId="61759"/>
    <cellStyle name="Total 2 9 2" xfId="61760"/>
    <cellStyle name="Total 2 9 2 10" xfId="61761"/>
    <cellStyle name="Total 2 9 2 10 2" xfId="61762"/>
    <cellStyle name="Total 2 9 2 10 3" xfId="61763"/>
    <cellStyle name="Total 2 9 2 10 4" xfId="61764"/>
    <cellStyle name="Total 2 9 2 10 5" xfId="61765"/>
    <cellStyle name="Total 2 9 2 11" xfId="61766"/>
    <cellStyle name="Total 2 9 2 11 2" xfId="61767"/>
    <cellStyle name="Total 2 9 2 11 3" xfId="61768"/>
    <cellStyle name="Total 2 9 2 11 4" xfId="61769"/>
    <cellStyle name="Total 2 9 2 11 5" xfId="61770"/>
    <cellStyle name="Total 2 9 2 12" xfId="61771"/>
    <cellStyle name="Total 2 9 2 12 2" xfId="61772"/>
    <cellStyle name="Total 2 9 2 12 3" xfId="61773"/>
    <cellStyle name="Total 2 9 2 12 4" xfId="61774"/>
    <cellStyle name="Total 2 9 2 12 5" xfId="61775"/>
    <cellStyle name="Total 2 9 2 13" xfId="61776"/>
    <cellStyle name="Total 2 9 2 13 2" xfId="61777"/>
    <cellStyle name="Total 2 9 2 13 3" xfId="61778"/>
    <cellStyle name="Total 2 9 2 13 4" xfId="61779"/>
    <cellStyle name="Total 2 9 2 13 5" xfId="61780"/>
    <cellStyle name="Total 2 9 2 14" xfId="61781"/>
    <cellStyle name="Total 2 9 2 14 2" xfId="61782"/>
    <cellStyle name="Total 2 9 2 14 3" xfId="61783"/>
    <cellStyle name="Total 2 9 2 14 4" xfId="61784"/>
    <cellStyle name="Total 2 9 2 14 5" xfId="61785"/>
    <cellStyle name="Total 2 9 2 15" xfId="61786"/>
    <cellStyle name="Total 2 9 2 15 2" xfId="61787"/>
    <cellStyle name="Total 2 9 2 15 3" xfId="61788"/>
    <cellStyle name="Total 2 9 2 15 4" xfId="61789"/>
    <cellStyle name="Total 2 9 2 15 5" xfId="61790"/>
    <cellStyle name="Total 2 9 2 16" xfId="61791"/>
    <cellStyle name="Total 2 9 2 16 2" xfId="61792"/>
    <cellStyle name="Total 2 9 2 16 3" xfId="61793"/>
    <cellStyle name="Total 2 9 2 16 4" xfId="61794"/>
    <cellStyle name="Total 2 9 2 16 5" xfId="61795"/>
    <cellStyle name="Total 2 9 2 17" xfId="61796"/>
    <cellStyle name="Total 2 9 2 17 2" xfId="61797"/>
    <cellStyle name="Total 2 9 2 17 3" xfId="61798"/>
    <cellStyle name="Total 2 9 2 17 4" xfId="61799"/>
    <cellStyle name="Total 2 9 2 17 5" xfId="61800"/>
    <cellStyle name="Total 2 9 2 18" xfId="61801"/>
    <cellStyle name="Total 2 9 2 18 2" xfId="61802"/>
    <cellStyle name="Total 2 9 2 18 3" xfId="61803"/>
    <cellStyle name="Total 2 9 2 18 4" xfId="61804"/>
    <cellStyle name="Total 2 9 2 18 5" xfId="61805"/>
    <cellStyle name="Total 2 9 2 19" xfId="61806"/>
    <cellStyle name="Total 2 9 2 2" xfId="61807"/>
    <cellStyle name="Total 2 9 2 2 10" xfId="61808"/>
    <cellStyle name="Total 2 9 2 2 10 2" xfId="61809"/>
    <cellStyle name="Total 2 9 2 2 10 3" xfId="61810"/>
    <cellStyle name="Total 2 9 2 2 10 4" xfId="61811"/>
    <cellStyle name="Total 2 9 2 2 10 5" xfId="61812"/>
    <cellStyle name="Total 2 9 2 2 11" xfId="61813"/>
    <cellStyle name="Total 2 9 2 2 11 2" xfId="61814"/>
    <cellStyle name="Total 2 9 2 2 11 3" xfId="61815"/>
    <cellStyle name="Total 2 9 2 2 11 4" xfId="61816"/>
    <cellStyle name="Total 2 9 2 2 11 5" xfId="61817"/>
    <cellStyle name="Total 2 9 2 2 12" xfId="61818"/>
    <cellStyle name="Total 2 9 2 2 12 2" xfId="61819"/>
    <cellStyle name="Total 2 9 2 2 12 3" xfId="61820"/>
    <cellStyle name="Total 2 9 2 2 12 4" xfId="61821"/>
    <cellStyle name="Total 2 9 2 2 12 5" xfId="61822"/>
    <cellStyle name="Total 2 9 2 2 13" xfId="61823"/>
    <cellStyle name="Total 2 9 2 2 13 2" xfId="61824"/>
    <cellStyle name="Total 2 9 2 2 13 3" xfId="61825"/>
    <cellStyle name="Total 2 9 2 2 13 4" xfId="61826"/>
    <cellStyle name="Total 2 9 2 2 13 5" xfId="61827"/>
    <cellStyle name="Total 2 9 2 2 14" xfId="61828"/>
    <cellStyle name="Total 2 9 2 2 14 2" xfId="61829"/>
    <cellStyle name="Total 2 9 2 2 14 3" xfId="61830"/>
    <cellStyle name="Total 2 9 2 2 14 4" xfId="61831"/>
    <cellStyle name="Total 2 9 2 2 14 5" xfId="61832"/>
    <cellStyle name="Total 2 9 2 2 15" xfId="61833"/>
    <cellStyle name="Total 2 9 2 2 15 2" xfId="61834"/>
    <cellStyle name="Total 2 9 2 2 15 3" xfId="61835"/>
    <cellStyle name="Total 2 9 2 2 15 4" xfId="61836"/>
    <cellStyle name="Total 2 9 2 2 15 5" xfId="61837"/>
    <cellStyle name="Total 2 9 2 2 16" xfId="61838"/>
    <cellStyle name="Total 2 9 2 2 16 2" xfId="61839"/>
    <cellStyle name="Total 2 9 2 2 16 3" xfId="61840"/>
    <cellStyle name="Total 2 9 2 2 16 4" xfId="61841"/>
    <cellStyle name="Total 2 9 2 2 16 5" xfId="61842"/>
    <cellStyle name="Total 2 9 2 2 17" xfId="61843"/>
    <cellStyle name="Total 2 9 2 2 17 2" xfId="61844"/>
    <cellStyle name="Total 2 9 2 2 17 3" xfId="61845"/>
    <cellStyle name="Total 2 9 2 2 17 4" xfId="61846"/>
    <cellStyle name="Total 2 9 2 2 17 5" xfId="61847"/>
    <cellStyle name="Total 2 9 2 2 18" xfId="61848"/>
    <cellStyle name="Total 2 9 2 2 18 2" xfId="61849"/>
    <cellStyle name="Total 2 9 2 2 18 3" xfId="61850"/>
    <cellStyle name="Total 2 9 2 2 18 4" xfId="61851"/>
    <cellStyle name="Total 2 9 2 2 18 5" xfId="61852"/>
    <cellStyle name="Total 2 9 2 2 19" xfId="61853"/>
    <cellStyle name="Total 2 9 2 2 2" xfId="61854"/>
    <cellStyle name="Total 2 9 2 2 2 2" xfId="61855"/>
    <cellStyle name="Total 2 9 2 2 2 2 2" xfId="61856"/>
    <cellStyle name="Total 2 9 2 2 2 2 3" xfId="61857"/>
    <cellStyle name="Total 2 9 2 2 2 2 4" xfId="61858"/>
    <cellStyle name="Total 2 9 2 2 2 2 5" xfId="61859"/>
    <cellStyle name="Total 2 9 2 2 2 2 6" xfId="61860"/>
    <cellStyle name="Total 2 9 2 2 2 2 7" xfId="61861"/>
    <cellStyle name="Total 2 9 2 2 2 3" xfId="61862"/>
    <cellStyle name="Total 2 9 2 2 2 4" xfId="61863"/>
    <cellStyle name="Total 2 9 2 2 2 5" xfId="61864"/>
    <cellStyle name="Total 2 9 2 2 3" xfId="61865"/>
    <cellStyle name="Total 2 9 2 2 3 2" xfId="61866"/>
    <cellStyle name="Total 2 9 2 2 3 2 2" xfId="61867"/>
    <cellStyle name="Total 2 9 2 2 3 2 3" xfId="61868"/>
    <cellStyle name="Total 2 9 2 2 3 2 4" xfId="61869"/>
    <cellStyle name="Total 2 9 2 2 3 2 5" xfId="61870"/>
    <cellStyle name="Total 2 9 2 2 3 2 6" xfId="61871"/>
    <cellStyle name="Total 2 9 2 2 3 2 7" xfId="61872"/>
    <cellStyle name="Total 2 9 2 2 3 3" xfId="61873"/>
    <cellStyle name="Total 2 9 2 2 3 4" xfId="61874"/>
    <cellStyle name="Total 2 9 2 2 3 5" xfId="61875"/>
    <cellStyle name="Total 2 9 2 2 4" xfId="61876"/>
    <cellStyle name="Total 2 9 2 2 4 2" xfId="61877"/>
    <cellStyle name="Total 2 9 2 2 4 2 2" xfId="61878"/>
    <cellStyle name="Total 2 9 2 2 4 2 3" xfId="61879"/>
    <cellStyle name="Total 2 9 2 2 4 2 4" xfId="61880"/>
    <cellStyle name="Total 2 9 2 2 4 2 5" xfId="61881"/>
    <cellStyle name="Total 2 9 2 2 4 2 6" xfId="61882"/>
    <cellStyle name="Total 2 9 2 2 4 2 7" xfId="61883"/>
    <cellStyle name="Total 2 9 2 2 4 3" xfId="61884"/>
    <cellStyle name="Total 2 9 2 2 4 4" xfId="61885"/>
    <cellStyle name="Total 2 9 2 2 4 5" xfId="61886"/>
    <cellStyle name="Total 2 9 2 2 5" xfId="61887"/>
    <cellStyle name="Total 2 9 2 2 5 2" xfId="61888"/>
    <cellStyle name="Total 2 9 2 2 5 3" xfId="61889"/>
    <cellStyle name="Total 2 9 2 2 5 4" xfId="61890"/>
    <cellStyle name="Total 2 9 2 2 5 5" xfId="61891"/>
    <cellStyle name="Total 2 9 2 2 5 6" xfId="61892"/>
    <cellStyle name="Total 2 9 2 2 5 7" xfId="61893"/>
    <cellStyle name="Total 2 9 2 2 5 8" xfId="61894"/>
    <cellStyle name="Total 2 9 2 2 6" xfId="61895"/>
    <cellStyle name="Total 2 9 2 2 6 2" xfId="61896"/>
    <cellStyle name="Total 2 9 2 2 6 3" xfId="61897"/>
    <cellStyle name="Total 2 9 2 2 6 4" xfId="61898"/>
    <cellStyle name="Total 2 9 2 2 6 5" xfId="61899"/>
    <cellStyle name="Total 2 9 2 2 6 6" xfId="61900"/>
    <cellStyle name="Total 2 9 2 2 6 7" xfId="61901"/>
    <cellStyle name="Total 2 9 2 2 7" xfId="61902"/>
    <cellStyle name="Total 2 9 2 2 7 2" xfId="61903"/>
    <cellStyle name="Total 2 9 2 2 7 3" xfId="61904"/>
    <cellStyle name="Total 2 9 2 2 7 4" xfId="61905"/>
    <cellStyle name="Total 2 9 2 2 7 5" xfId="61906"/>
    <cellStyle name="Total 2 9 2 2 8" xfId="61907"/>
    <cellStyle name="Total 2 9 2 2 8 2" xfId="61908"/>
    <cellStyle name="Total 2 9 2 2 8 3" xfId="61909"/>
    <cellStyle name="Total 2 9 2 2 8 4" xfId="61910"/>
    <cellStyle name="Total 2 9 2 2 8 5" xfId="61911"/>
    <cellStyle name="Total 2 9 2 2 9" xfId="61912"/>
    <cellStyle name="Total 2 9 2 2 9 2" xfId="61913"/>
    <cellStyle name="Total 2 9 2 2 9 3" xfId="61914"/>
    <cellStyle name="Total 2 9 2 2 9 4" xfId="61915"/>
    <cellStyle name="Total 2 9 2 2 9 5" xfId="61916"/>
    <cellStyle name="Total 2 9 2 3" xfId="61917"/>
    <cellStyle name="Total 2 9 2 3 10" xfId="61918"/>
    <cellStyle name="Total 2 9 2 3 2" xfId="61919"/>
    <cellStyle name="Total 2 9 2 3 2 2" xfId="61920"/>
    <cellStyle name="Total 2 9 2 3 2 2 2" xfId="61921"/>
    <cellStyle name="Total 2 9 2 3 2 2 3" xfId="61922"/>
    <cellStyle name="Total 2 9 2 3 2 2 4" xfId="61923"/>
    <cellStyle name="Total 2 9 2 3 2 2 5" xfId="61924"/>
    <cellStyle name="Total 2 9 2 3 2 2 6" xfId="61925"/>
    <cellStyle name="Total 2 9 2 3 2 2 7" xfId="61926"/>
    <cellStyle name="Total 2 9 2 3 2 3" xfId="61927"/>
    <cellStyle name="Total 2 9 2 3 2 4" xfId="61928"/>
    <cellStyle name="Total 2 9 2 3 3" xfId="61929"/>
    <cellStyle name="Total 2 9 2 3 3 2" xfId="61930"/>
    <cellStyle name="Total 2 9 2 3 3 2 2" xfId="61931"/>
    <cellStyle name="Total 2 9 2 3 3 2 3" xfId="61932"/>
    <cellStyle name="Total 2 9 2 3 3 2 4" xfId="61933"/>
    <cellStyle name="Total 2 9 2 3 3 2 5" xfId="61934"/>
    <cellStyle name="Total 2 9 2 3 3 2 6" xfId="61935"/>
    <cellStyle name="Total 2 9 2 3 3 2 7" xfId="61936"/>
    <cellStyle name="Total 2 9 2 3 3 3" xfId="61937"/>
    <cellStyle name="Total 2 9 2 3 3 4" xfId="61938"/>
    <cellStyle name="Total 2 9 2 3 4" xfId="61939"/>
    <cellStyle name="Total 2 9 2 3 4 2" xfId="61940"/>
    <cellStyle name="Total 2 9 2 3 4 2 2" xfId="61941"/>
    <cellStyle name="Total 2 9 2 3 4 2 3" xfId="61942"/>
    <cellStyle name="Total 2 9 2 3 4 2 4" xfId="61943"/>
    <cellStyle name="Total 2 9 2 3 4 2 5" xfId="61944"/>
    <cellStyle name="Total 2 9 2 3 4 2 6" xfId="61945"/>
    <cellStyle name="Total 2 9 2 3 4 2 7" xfId="61946"/>
    <cellStyle name="Total 2 9 2 3 4 3" xfId="61947"/>
    <cellStyle name="Total 2 9 2 3 4 4" xfId="61948"/>
    <cellStyle name="Total 2 9 2 3 5" xfId="61949"/>
    <cellStyle name="Total 2 9 2 3 5 2" xfId="61950"/>
    <cellStyle name="Total 2 9 2 3 5 3" xfId="61951"/>
    <cellStyle name="Total 2 9 2 3 5 4" xfId="61952"/>
    <cellStyle name="Total 2 9 2 3 5 5" xfId="61953"/>
    <cellStyle name="Total 2 9 2 3 5 6" xfId="61954"/>
    <cellStyle name="Total 2 9 2 3 5 7" xfId="61955"/>
    <cellStyle name="Total 2 9 2 3 5 8" xfId="61956"/>
    <cellStyle name="Total 2 9 2 3 6" xfId="61957"/>
    <cellStyle name="Total 2 9 2 3 6 2" xfId="61958"/>
    <cellStyle name="Total 2 9 2 3 6 3" xfId="61959"/>
    <cellStyle name="Total 2 9 2 3 6 4" xfId="61960"/>
    <cellStyle name="Total 2 9 2 3 6 5" xfId="61961"/>
    <cellStyle name="Total 2 9 2 3 6 6" xfId="61962"/>
    <cellStyle name="Total 2 9 2 3 6 7" xfId="61963"/>
    <cellStyle name="Total 2 9 2 3 7" xfId="61964"/>
    <cellStyle name="Total 2 9 2 3 8" xfId="61965"/>
    <cellStyle name="Total 2 9 2 3 9" xfId="61966"/>
    <cellStyle name="Total 2 9 2 4" xfId="61967"/>
    <cellStyle name="Total 2 9 2 4 2" xfId="61968"/>
    <cellStyle name="Total 2 9 2 4 2 2" xfId="61969"/>
    <cellStyle name="Total 2 9 2 4 2 3" xfId="61970"/>
    <cellStyle name="Total 2 9 2 4 2 4" xfId="61971"/>
    <cellStyle name="Total 2 9 2 4 2 5" xfId="61972"/>
    <cellStyle name="Total 2 9 2 4 2 6" xfId="61973"/>
    <cellStyle name="Total 2 9 2 4 2 7" xfId="61974"/>
    <cellStyle name="Total 2 9 2 4 3" xfId="61975"/>
    <cellStyle name="Total 2 9 2 4 4" xfId="61976"/>
    <cellStyle name="Total 2 9 2 4 5" xfId="61977"/>
    <cellStyle name="Total 2 9 2 5" xfId="61978"/>
    <cellStyle name="Total 2 9 2 5 2" xfId="61979"/>
    <cellStyle name="Total 2 9 2 5 2 2" xfId="61980"/>
    <cellStyle name="Total 2 9 2 5 2 3" xfId="61981"/>
    <cellStyle name="Total 2 9 2 5 2 4" xfId="61982"/>
    <cellStyle name="Total 2 9 2 5 2 5" xfId="61983"/>
    <cellStyle name="Total 2 9 2 5 2 6" xfId="61984"/>
    <cellStyle name="Total 2 9 2 5 2 7" xfId="61985"/>
    <cellStyle name="Total 2 9 2 5 3" xfId="61986"/>
    <cellStyle name="Total 2 9 2 5 4" xfId="61987"/>
    <cellStyle name="Total 2 9 2 5 5" xfId="61988"/>
    <cellStyle name="Total 2 9 2 6" xfId="61989"/>
    <cellStyle name="Total 2 9 2 6 2" xfId="61990"/>
    <cellStyle name="Total 2 9 2 6 2 2" xfId="61991"/>
    <cellStyle name="Total 2 9 2 6 2 3" xfId="61992"/>
    <cellStyle name="Total 2 9 2 6 2 4" xfId="61993"/>
    <cellStyle name="Total 2 9 2 6 2 5" xfId="61994"/>
    <cellStyle name="Total 2 9 2 6 2 6" xfId="61995"/>
    <cellStyle name="Total 2 9 2 6 2 7" xfId="61996"/>
    <cellStyle name="Total 2 9 2 6 3" xfId="61997"/>
    <cellStyle name="Total 2 9 2 6 4" xfId="61998"/>
    <cellStyle name="Total 2 9 2 6 5" xfId="61999"/>
    <cellStyle name="Total 2 9 2 7" xfId="62000"/>
    <cellStyle name="Total 2 9 2 7 2" xfId="62001"/>
    <cellStyle name="Total 2 9 2 7 2 2" xfId="62002"/>
    <cellStyle name="Total 2 9 2 7 2 3" xfId="62003"/>
    <cellStyle name="Total 2 9 2 7 2 4" xfId="62004"/>
    <cellStyle name="Total 2 9 2 7 2 5" xfId="62005"/>
    <cellStyle name="Total 2 9 2 7 2 6" xfId="62006"/>
    <cellStyle name="Total 2 9 2 7 2 7" xfId="62007"/>
    <cellStyle name="Total 2 9 2 7 3" xfId="62008"/>
    <cellStyle name="Total 2 9 2 7 4" xfId="62009"/>
    <cellStyle name="Total 2 9 2 7 5" xfId="62010"/>
    <cellStyle name="Total 2 9 2 8" xfId="62011"/>
    <cellStyle name="Total 2 9 2 8 2" xfId="62012"/>
    <cellStyle name="Total 2 9 2 8 3" xfId="62013"/>
    <cellStyle name="Total 2 9 2 8 4" xfId="62014"/>
    <cellStyle name="Total 2 9 2 8 5" xfId="62015"/>
    <cellStyle name="Total 2 9 2 8 6" xfId="62016"/>
    <cellStyle name="Total 2 9 2 8 7" xfId="62017"/>
    <cellStyle name="Total 2 9 2 8 8" xfId="62018"/>
    <cellStyle name="Total 2 9 2 9" xfId="62019"/>
    <cellStyle name="Total 2 9 2 9 2" xfId="62020"/>
    <cellStyle name="Total 2 9 2 9 3" xfId="62021"/>
    <cellStyle name="Total 2 9 2 9 4" xfId="62022"/>
    <cellStyle name="Total 2 9 2 9 5" xfId="62023"/>
    <cellStyle name="Total 2 9 2 9 6" xfId="62024"/>
    <cellStyle name="Total 2 9 2 9 7" xfId="62025"/>
    <cellStyle name="Total 2 9 3" xfId="62026"/>
    <cellStyle name="Total 2 9 3 10" xfId="62027"/>
    <cellStyle name="Total 2 9 3 10 2" xfId="62028"/>
    <cellStyle name="Total 2 9 3 10 3" xfId="62029"/>
    <cellStyle name="Total 2 9 3 10 4" xfId="62030"/>
    <cellStyle name="Total 2 9 3 10 5" xfId="62031"/>
    <cellStyle name="Total 2 9 3 11" xfId="62032"/>
    <cellStyle name="Total 2 9 3 11 2" xfId="62033"/>
    <cellStyle name="Total 2 9 3 11 3" xfId="62034"/>
    <cellStyle name="Total 2 9 3 11 4" xfId="62035"/>
    <cellStyle name="Total 2 9 3 11 5" xfId="62036"/>
    <cellStyle name="Total 2 9 3 12" xfId="62037"/>
    <cellStyle name="Total 2 9 3 12 2" xfId="62038"/>
    <cellStyle name="Total 2 9 3 12 3" xfId="62039"/>
    <cellStyle name="Total 2 9 3 12 4" xfId="62040"/>
    <cellStyle name="Total 2 9 3 12 5" xfId="62041"/>
    <cellStyle name="Total 2 9 3 13" xfId="62042"/>
    <cellStyle name="Total 2 9 3 13 2" xfId="62043"/>
    <cellStyle name="Total 2 9 3 13 3" xfId="62044"/>
    <cellStyle name="Total 2 9 3 13 4" xfId="62045"/>
    <cellStyle name="Total 2 9 3 13 5" xfId="62046"/>
    <cellStyle name="Total 2 9 3 14" xfId="62047"/>
    <cellStyle name="Total 2 9 3 14 2" xfId="62048"/>
    <cellStyle name="Total 2 9 3 14 3" xfId="62049"/>
    <cellStyle name="Total 2 9 3 14 4" xfId="62050"/>
    <cellStyle name="Total 2 9 3 14 5" xfId="62051"/>
    <cellStyle name="Total 2 9 3 15" xfId="62052"/>
    <cellStyle name="Total 2 9 3 15 2" xfId="62053"/>
    <cellStyle name="Total 2 9 3 15 3" xfId="62054"/>
    <cellStyle name="Total 2 9 3 15 4" xfId="62055"/>
    <cellStyle name="Total 2 9 3 15 5" xfId="62056"/>
    <cellStyle name="Total 2 9 3 16" xfId="62057"/>
    <cellStyle name="Total 2 9 3 16 2" xfId="62058"/>
    <cellStyle name="Total 2 9 3 16 3" xfId="62059"/>
    <cellStyle name="Total 2 9 3 16 4" xfId="62060"/>
    <cellStyle name="Total 2 9 3 16 5" xfId="62061"/>
    <cellStyle name="Total 2 9 3 17" xfId="62062"/>
    <cellStyle name="Total 2 9 3 17 2" xfId="62063"/>
    <cellStyle name="Total 2 9 3 17 3" xfId="62064"/>
    <cellStyle name="Total 2 9 3 17 4" xfId="62065"/>
    <cellStyle name="Total 2 9 3 17 5" xfId="62066"/>
    <cellStyle name="Total 2 9 3 18" xfId="62067"/>
    <cellStyle name="Total 2 9 3 18 2" xfId="62068"/>
    <cellStyle name="Total 2 9 3 18 3" xfId="62069"/>
    <cellStyle name="Total 2 9 3 18 4" xfId="62070"/>
    <cellStyle name="Total 2 9 3 18 5" xfId="62071"/>
    <cellStyle name="Total 2 9 3 19" xfId="62072"/>
    <cellStyle name="Total 2 9 3 2" xfId="62073"/>
    <cellStyle name="Total 2 9 3 2 10" xfId="62074"/>
    <cellStyle name="Total 2 9 3 2 10 2" xfId="62075"/>
    <cellStyle name="Total 2 9 3 2 10 3" xfId="62076"/>
    <cellStyle name="Total 2 9 3 2 10 4" xfId="62077"/>
    <cellStyle name="Total 2 9 3 2 10 5" xfId="62078"/>
    <cellStyle name="Total 2 9 3 2 11" xfId="62079"/>
    <cellStyle name="Total 2 9 3 2 11 2" xfId="62080"/>
    <cellStyle name="Total 2 9 3 2 11 3" xfId="62081"/>
    <cellStyle name="Total 2 9 3 2 11 4" xfId="62082"/>
    <cellStyle name="Total 2 9 3 2 11 5" xfId="62083"/>
    <cellStyle name="Total 2 9 3 2 12" xfId="62084"/>
    <cellStyle name="Total 2 9 3 2 12 2" xfId="62085"/>
    <cellStyle name="Total 2 9 3 2 12 3" xfId="62086"/>
    <cellStyle name="Total 2 9 3 2 12 4" xfId="62087"/>
    <cellStyle name="Total 2 9 3 2 12 5" xfId="62088"/>
    <cellStyle name="Total 2 9 3 2 13" xfId="62089"/>
    <cellStyle name="Total 2 9 3 2 13 2" xfId="62090"/>
    <cellStyle name="Total 2 9 3 2 13 3" xfId="62091"/>
    <cellStyle name="Total 2 9 3 2 13 4" xfId="62092"/>
    <cellStyle name="Total 2 9 3 2 13 5" xfId="62093"/>
    <cellStyle name="Total 2 9 3 2 14" xfId="62094"/>
    <cellStyle name="Total 2 9 3 2 14 2" xfId="62095"/>
    <cellStyle name="Total 2 9 3 2 14 3" xfId="62096"/>
    <cellStyle name="Total 2 9 3 2 14 4" xfId="62097"/>
    <cellStyle name="Total 2 9 3 2 14 5" xfId="62098"/>
    <cellStyle name="Total 2 9 3 2 15" xfId="62099"/>
    <cellStyle name="Total 2 9 3 2 15 2" xfId="62100"/>
    <cellStyle name="Total 2 9 3 2 15 3" xfId="62101"/>
    <cellStyle name="Total 2 9 3 2 15 4" xfId="62102"/>
    <cellStyle name="Total 2 9 3 2 15 5" xfId="62103"/>
    <cellStyle name="Total 2 9 3 2 16" xfId="62104"/>
    <cellStyle name="Total 2 9 3 2 16 2" xfId="62105"/>
    <cellStyle name="Total 2 9 3 2 16 3" xfId="62106"/>
    <cellStyle name="Total 2 9 3 2 16 4" xfId="62107"/>
    <cellStyle name="Total 2 9 3 2 16 5" xfId="62108"/>
    <cellStyle name="Total 2 9 3 2 17" xfId="62109"/>
    <cellStyle name="Total 2 9 3 2 17 2" xfId="62110"/>
    <cellStyle name="Total 2 9 3 2 17 3" xfId="62111"/>
    <cellStyle name="Total 2 9 3 2 17 4" xfId="62112"/>
    <cellStyle name="Total 2 9 3 2 17 5" xfId="62113"/>
    <cellStyle name="Total 2 9 3 2 18" xfId="62114"/>
    <cellStyle name="Total 2 9 3 2 18 2" xfId="62115"/>
    <cellStyle name="Total 2 9 3 2 18 3" xfId="62116"/>
    <cellStyle name="Total 2 9 3 2 18 4" xfId="62117"/>
    <cellStyle name="Total 2 9 3 2 18 5" xfId="62118"/>
    <cellStyle name="Total 2 9 3 2 19" xfId="62119"/>
    <cellStyle name="Total 2 9 3 2 2" xfId="62120"/>
    <cellStyle name="Total 2 9 3 2 2 2" xfId="62121"/>
    <cellStyle name="Total 2 9 3 2 2 2 2" xfId="62122"/>
    <cellStyle name="Total 2 9 3 2 2 2 3" xfId="62123"/>
    <cellStyle name="Total 2 9 3 2 2 2 4" xfId="62124"/>
    <cellStyle name="Total 2 9 3 2 2 2 5" xfId="62125"/>
    <cellStyle name="Total 2 9 3 2 2 2 6" xfId="62126"/>
    <cellStyle name="Total 2 9 3 2 2 2 7" xfId="62127"/>
    <cellStyle name="Total 2 9 3 2 2 3" xfId="62128"/>
    <cellStyle name="Total 2 9 3 2 2 4" xfId="62129"/>
    <cellStyle name="Total 2 9 3 2 2 5" xfId="62130"/>
    <cellStyle name="Total 2 9 3 2 3" xfId="62131"/>
    <cellStyle name="Total 2 9 3 2 3 2" xfId="62132"/>
    <cellStyle name="Total 2 9 3 2 3 2 2" xfId="62133"/>
    <cellStyle name="Total 2 9 3 2 3 2 3" xfId="62134"/>
    <cellStyle name="Total 2 9 3 2 3 2 4" xfId="62135"/>
    <cellStyle name="Total 2 9 3 2 3 2 5" xfId="62136"/>
    <cellStyle name="Total 2 9 3 2 3 2 6" xfId="62137"/>
    <cellStyle name="Total 2 9 3 2 3 2 7" xfId="62138"/>
    <cellStyle name="Total 2 9 3 2 3 3" xfId="62139"/>
    <cellStyle name="Total 2 9 3 2 3 4" xfId="62140"/>
    <cellStyle name="Total 2 9 3 2 3 5" xfId="62141"/>
    <cellStyle name="Total 2 9 3 2 4" xfId="62142"/>
    <cellStyle name="Total 2 9 3 2 4 2" xfId="62143"/>
    <cellStyle name="Total 2 9 3 2 4 2 2" xfId="62144"/>
    <cellStyle name="Total 2 9 3 2 4 2 3" xfId="62145"/>
    <cellStyle name="Total 2 9 3 2 4 2 4" xfId="62146"/>
    <cellStyle name="Total 2 9 3 2 4 2 5" xfId="62147"/>
    <cellStyle name="Total 2 9 3 2 4 2 6" xfId="62148"/>
    <cellStyle name="Total 2 9 3 2 4 2 7" xfId="62149"/>
    <cellStyle name="Total 2 9 3 2 4 3" xfId="62150"/>
    <cellStyle name="Total 2 9 3 2 4 4" xfId="62151"/>
    <cellStyle name="Total 2 9 3 2 4 5" xfId="62152"/>
    <cellStyle name="Total 2 9 3 2 5" xfId="62153"/>
    <cellStyle name="Total 2 9 3 2 5 2" xfId="62154"/>
    <cellStyle name="Total 2 9 3 2 5 3" xfId="62155"/>
    <cellStyle name="Total 2 9 3 2 5 4" xfId="62156"/>
    <cellStyle name="Total 2 9 3 2 5 5" xfId="62157"/>
    <cellStyle name="Total 2 9 3 2 5 6" xfId="62158"/>
    <cellStyle name="Total 2 9 3 2 5 7" xfId="62159"/>
    <cellStyle name="Total 2 9 3 2 5 8" xfId="62160"/>
    <cellStyle name="Total 2 9 3 2 6" xfId="62161"/>
    <cellStyle name="Total 2 9 3 2 6 2" xfId="62162"/>
    <cellStyle name="Total 2 9 3 2 6 3" xfId="62163"/>
    <cellStyle name="Total 2 9 3 2 6 4" xfId="62164"/>
    <cellStyle name="Total 2 9 3 2 6 5" xfId="62165"/>
    <cellStyle name="Total 2 9 3 2 6 6" xfId="62166"/>
    <cellStyle name="Total 2 9 3 2 6 7" xfId="62167"/>
    <cellStyle name="Total 2 9 3 2 7" xfId="62168"/>
    <cellStyle name="Total 2 9 3 2 7 2" xfId="62169"/>
    <cellStyle name="Total 2 9 3 2 7 3" xfId="62170"/>
    <cellStyle name="Total 2 9 3 2 7 4" xfId="62171"/>
    <cellStyle name="Total 2 9 3 2 7 5" xfId="62172"/>
    <cellStyle name="Total 2 9 3 2 8" xfId="62173"/>
    <cellStyle name="Total 2 9 3 2 8 2" xfId="62174"/>
    <cellStyle name="Total 2 9 3 2 8 3" xfId="62175"/>
    <cellStyle name="Total 2 9 3 2 8 4" xfId="62176"/>
    <cellStyle name="Total 2 9 3 2 8 5" xfId="62177"/>
    <cellStyle name="Total 2 9 3 2 9" xfId="62178"/>
    <cellStyle name="Total 2 9 3 2 9 2" xfId="62179"/>
    <cellStyle name="Total 2 9 3 2 9 3" xfId="62180"/>
    <cellStyle name="Total 2 9 3 2 9 4" xfId="62181"/>
    <cellStyle name="Total 2 9 3 2 9 5" xfId="62182"/>
    <cellStyle name="Total 2 9 3 3" xfId="62183"/>
    <cellStyle name="Total 2 9 3 3 10" xfId="62184"/>
    <cellStyle name="Total 2 9 3 3 2" xfId="62185"/>
    <cellStyle name="Total 2 9 3 3 2 2" xfId="62186"/>
    <cellStyle name="Total 2 9 3 3 2 2 2" xfId="62187"/>
    <cellStyle name="Total 2 9 3 3 2 2 3" xfId="62188"/>
    <cellStyle name="Total 2 9 3 3 2 2 4" xfId="62189"/>
    <cellStyle name="Total 2 9 3 3 2 2 5" xfId="62190"/>
    <cellStyle name="Total 2 9 3 3 2 2 6" xfId="62191"/>
    <cellStyle name="Total 2 9 3 3 2 2 7" xfId="62192"/>
    <cellStyle name="Total 2 9 3 3 2 3" xfId="62193"/>
    <cellStyle name="Total 2 9 3 3 2 4" xfId="62194"/>
    <cellStyle name="Total 2 9 3 3 3" xfId="62195"/>
    <cellStyle name="Total 2 9 3 3 3 2" xfId="62196"/>
    <cellStyle name="Total 2 9 3 3 3 2 2" xfId="62197"/>
    <cellStyle name="Total 2 9 3 3 3 2 3" xfId="62198"/>
    <cellStyle name="Total 2 9 3 3 3 2 4" xfId="62199"/>
    <cellStyle name="Total 2 9 3 3 3 2 5" xfId="62200"/>
    <cellStyle name="Total 2 9 3 3 3 2 6" xfId="62201"/>
    <cellStyle name="Total 2 9 3 3 3 2 7" xfId="62202"/>
    <cellStyle name="Total 2 9 3 3 3 3" xfId="62203"/>
    <cellStyle name="Total 2 9 3 3 3 4" xfId="62204"/>
    <cellStyle name="Total 2 9 3 3 4" xfId="62205"/>
    <cellStyle name="Total 2 9 3 3 4 2" xfId="62206"/>
    <cellStyle name="Total 2 9 3 3 4 2 2" xfId="62207"/>
    <cellStyle name="Total 2 9 3 3 4 2 3" xfId="62208"/>
    <cellStyle name="Total 2 9 3 3 4 2 4" xfId="62209"/>
    <cellStyle name="Total 2 9 3 3 4 2 5" xfId="62210"/>
    <cellStyle name="Total 2 9 3 3 4 2 6" xfId="62211"/>
    <cellStyle name="Total 2 9 3 3 4 2 7" xfId="62212"/>
    <cellStyle name="Total 2 9 3 3 4 3" xfId="62213"/>
    <cellStyle name="Total 2 9 3 3 4 4" xfId="62214"/>
    <cellStyle name="Total 2 9 3 3 5" xfId="62215"/>
    <cellStyle name="Total 2 9 3 3 5 2" xfId="62216"/>
    <cellStyle name="Total 2 9 3 3 5 3" xfId="62217"/>
    <cellStyle name="Total 2 9 3 3 5 4" xfId="62218"/>
    <cellStyle name="Total 2 9 3 3 5 5" xfId="62219"/>
    <cellStyle name="Total 2 9 3 3 5 6" xfId="62220"/>
    <cellStyle name="Total 2 9 3 3 5 7" xfId="62221"/>
    <cellStyle name="Total 2 9 3 3 5 8" xfId="62222"/>
    <cellStyle name="Total 2 9 3 3 6" xfId="62223"/>
    <cellStyle name="Total 2 9 3 3 6 2" xfId="62224"/>
    <cellStyle name="Total 2 9 3 3 6 3" xfId="62225"/>
    <cellStyle name="Total 2 9 3 3 6 4" xfId="62226"/>
    <cellStyle name="Total 2 9 3 3 6 5" xfId="62227"/>
    <cellStyle name="Total 2 9 3 3 6 6" xfId="62228"/>
    <cellStyle name="Total 2 9 3 3 6 7" xfId="62229"/>
    <cellStyle name="Total 2 9 3 3 7" xfId="62230"/>
    <cellStyle name="Total 2 9 3 3 8" xfId="62231"/>
    <cellStyle name="Total 2 9 3 3 9" xfId="62232"/>
    <cellStyle name="Total 2 9 3 4" xfId="62233"/>
    <cellStyle name="Total 2 9 3 4 2" xfId="62234"/>
    <cellStyle name="Total 2 9 3 4 2 2" xfId="62235"/>
    <cellStyle name="Total 2 9 3 4 2 3" xfId="62236"/>
    <cellStyle name="Total 2 9 3 4 2 4" xfId="62237"/>
    <cellStyle name="Total 2 9 3 4 2 5" xfId="62238"/>
    <cellStyle name="Total 2 9 3 4 2 6" xfId="62239"/>
    <cellStyle name="Total 2 9 3 4 2 7" xfId="62240"/>
    <cellStyle name="Total 2 9 3 4 3" xfId="62241"/>
    <cellStyle name="Total 2 9 3 4 4" xfId="62242"/>
    <cellStyle name="Total 2 9 3 4 5" xfId="62243"/>
    <cellStyle name="Total 2 9 3 5" xfId="62244"/>
    <cellStyle name="Total 2 9 3 5 2" xfId="62245"/>
    <cellStyle name="Total 2 9 3 5 2 2" xfId="62246"/>
    <cellStyle name="Total 2 9 3 5 2 3" xfId="62247"/>
    <cellStyle name="Total 2 9 3 5 2 4" xfId="62248"/>
    <cellStyle name="Total 2 9 3 5 2 5" xfId="62249"/>
    <cellStyle name="Total 2 9 3 5 2 6" xfId="62250"/>
    <cellStyle name="Total 2 9 3 5 2 7" xfId="62251"/>
    <cellStyle name="Total 2 9 3 5 3" xfId="62252"/>
    <cellStyle name="Total 2 9 3 5 4" xfId="62253"/>
    <cellStyle name="Total 2 9 3 5 5" xfId="62254"/>
    <cellStyle name="Total 2 9 3 6" xfId="62255"/>
    <cellStyle name="Total 2 9 3 6 2" xfId="62256"/>
    <cellStyle name="Total 2 9 3 6 2 2" xfId="62257"/>
    <cellStyle name="Total 2 9 3 6 2 3" xfId="62258"/>
    <cellStyle name="Total 2 9 3 6 2 4" xfId="62259"/>
    <cellStyle name="Total 2 9 3 6 2 5" xfId="62260"/>
    <cellStyle name="Total 2 9 3 6 2 6" xfId="62261"/>
    <cellStyle name="Total 2 9 3 6 2 7" xfId="62262"/>
    <cellStyle name="Total 2 9 3 6 3" xfId="62263"/>
    <cellStyle name="Total 2 9 3 6 4" xfId="62264"/>
    <cellStyle name="Total 2 9 3 6 5" xfId="62265"/>
    <cellStyle name="Total 2 9 3 7" xfId="62266"/>
    <cellStyle name="Total 2 9 3 7 2" xfId="62267"/>
    <cellStyle name="Total 2 9 3 7 2 2" xfId="62268"/>
    <cellStyle name="Total 2 9 3 7 2 3" xfId="62269"/>
    <cellStyle name="Total 2 9 3 7 2 4" xfId="62270"/>
    <cellStyle name="Total 2 9 3 7 2 5" xfId="62271"/>
    <cellStyle name="Total 2 9 3 7 2 6" xfId="62272"/>
    <cellStyle name="Total 2 9 3 7 2 7" xfId="62273"/>
    <cellStyle name="Total 2 9 3 7 3" xfId="62274"/>
    <cellStyle name="Total 2 9 3 7 4" xfId="62275"/>
    <cellStyle name="Total 2 9 3 7 5" xfId="62276"/>
    <cellStyle name="Total 2 9 3 8" xfId="62277"/>
    <cellStyle name="Total 2 9 3 8 2" xfId="62278"/>
    <cellStyle name="Total 2 9 3 8 3" xfId="62279"/>
    <cellStyle name="Total 2 9 3 8 4" xfId="62280"/>
    <cellStyle name="Total 2 9 3 8 5" xfId="62281"/>
    <cellStyle name="Total 2 9 3 8 6" xfId="62282"/>
    <cellStyle name="Total 2 9 3 8 7" xfId="62283"/>
    <cellStyle name="Total 2 9 3 8 8" xfId="62284"/>
    <cellStyle name="Total 2 9 3 9" xfId="62285"/>
    <cellStyle name="Total 2 9 3 9 2" xfId="62286"/>
    <cellStyle name="Total 2 9 3 9 3" xfId="62287"/>
    <cellStyle name="Total 2 9 3 9 4" xfId="62288"/>
    <cellStyle name="Total 2 9 3 9 5" xfId="62289"/>
    <cellStyle name="Total 2 9 3 9 6" xfId="62290"/>
    <cellStyle name="Total 2 9 3 9 7" xfId="62291"/>
    <cellStyle name="Total 2 9 4" xfId="62292"/>
    <cellStyle name="Total 2 9 4 10" xfId="62293"/>
    <cellStyle name="Total 2 9 4 10 2" xfId="62294"/>
    <cellStyle name="Total 2 9 4 10 3" xfId="62295"/>
    <cellStyle name="Total 2 9 4 10 4" xfId="62296"/>
    <cellStyle name="Total 2 9 4 10 5" xfId="62297"/>
    <cellStyle name="Total 2 9 4 11" xfId="62298"/>
    <cellStyle name="Total 2 9 4 11 2" xfId="62299"/>
    <cellStyle name="Total 2 9 4 11 3" xfId="62300"/>
    <cellStyle name="Total 2 9 4 11 4" xfId="62301"/>
    <cellStyle name="Total 2 9 4 11 5" xfId="62302"/>
    <cellStyle name="Total 2 9 4 12" xfId="62303"/>
    <cellStyle name="Total 2 9 4 12 2" xfId="62304"/>
    <cellStyle name="Total 2 9 4 12 3" xfId="62305"/>
    <cellStyle name="Total 2 9 4 12 4" xfId="62306"/>
    <cellStyle name="Total 2 9 4 12 5" xfId="62307"/>
    <cellStyle name="Total 2 9 4 13" xfId="62308"/>
    <cellStyle name="Total 2 9 4 13 2" xfId="62309"/>
    <cellStyle name="Total 2 9 4 13 3" xfId="62310"/>
    <cellStyle name="Total 2 9 4 13 4" xfId="62311"/>
    <cellStyle name="Total 2 9 4 13 5" xfId="62312"/>
    <cellStyle name="Total 2 9 4 14" xfId="62313"/>
    <cellStyle name="Total 2 9 4 14 2" xfId="62314"/>
    <cellStyle name="Total 2 9 4 14 3" xfId="62315"/>
    <cellStyle name="Total 2 9 4 14 4" xfId="62316"/>
    <cellStyle name="Total 2 9 4 14 5" xfId="62317"/>
    <cellStyle name="Total 2 9 4 15" xfId="62318"/>
    <cellStyle name="Total 2 9 4 15 2" xfId="62319"/>
    <cellStyle name="Total 2 9 4 15 3" xfId="62320"/>
    <cellStyle name="Total 2 9 4 15 4" xfId="62321"/>
    <cellStyle name="Total 2 9 4 15 5" xfId="62322"/>
    <cellStyle name="Total 2 9 4 16" xfId="62323"/>
    <cellStyle name="Total 2 9 4 16 2" xfId="62324"/>
    <cellStyle name="Total 2 9 4 16 3" xfId="62325"/>
    <cellStyle name="Total 2 9 4 16 4" xfId="62326"/>
    <cellStyle name="Total 2 9 4 16 5" xfId="62327"/>
    <cellStyle name="Total 2 9 4 17" xfId="62328"/>
    <cellStyle name="Total 2 9 4 17 2" xfId="62329"/>
    <cellStyle name="Total 2 9 4 17 3" xfId="62330"/>
    <cellStyle name="Total 2 9 4 17 4" xfId="62331"/>
    <cellStyle name="Total 2 9 4 17 5" xfId="62332"/>
    <cellStyle name="Total 2 9 4 18" xfId="62333"/>
    <cellStyle name="Total 2 9 4 18 2" xfId="62334"/>
    <cellStyle name="Total 2 9 4 18 3" xfId="62335"/>
    <cellStyle name="Total 2 9 4 18 4" xfId="62336"/>
    <cellStyle name="Total 2 9 4 18 5" xfId="62337"/>
    <cellStyle name="Total 2 9 4 19" xfId="62338"/>
    <cellStyle name="Total 2 9 4 2" xfId="62339"/>
    <cellStyle name="Total 2 9 4 2 2" xfId="62340"/>
    <cellStyle name="Total 2 9 4 2 2 2" xfId="62341"/>
    <cellStyle name="Total 2 9 4 2 2 3" xfId="62342"/>
    <cellStyle name="Total 2 9 4 2 2 4" xfId="62343"/>
    <cellStyle name="Total 2 9 4 2 2 5" xfId="62344"/>
    <cellStyle name="Total 2 9 4 2 2 6" xfId="62345"/>
    <cellStyle name="Total 2 9 4 2 2 7" xfId="62346"/>
    <cellStyle name="Total 2 9 4 2 3" xfId="62347"/>
    <cellStyle name="Total 2 9 4 2 4" xfId="62348"/>
    <cellStyle name="Total 2 9 4 2 5" xfId="62349"/>
    <cellStyle name="Total 2 9 4 3" xfId="62350"/>
    <cellStyle name="Total 2 9 4 3 2" xfId="62351"/>
    <cellStyle name="Total 2 9 4 3 2 2" xfId="62352"/>
    <cellStyle name="Total 2 9 4 3 2 3" xfId="62353"/>
    <cellStyle name="Total 2 9 4 3 2 4" xfId="62354"/>
    <cellStyle name="Total 2 9 4 3 2 5" xfId="62355"/>
    <cellStyle name="Total 2 9 4 3 2 6" xfId="62356"/>
    <cellStyle name="Total 2 9 4 3 2 7" xfId="62357"/>
    <cellStyle name="Total 2 9 4 3 3" xfId="62358"/>
    <cellStyle name="Total 2 9 4 3 4" xfId="62359"/>
    <cellStyle name="Total 2 9 4 3 5" xfId="62360"/>
    <cellStyle name="Total 2 9 4 4" xfId="62361"/>
    <cellStyle name="Total 2 9 4 4 2" xfId="62362"/>
    <cellStyle name="Total 2 9 4 4 2 2" xfId="62363"/>
    <cellStyle name="Total 2 9 4 4 2 3" xfId="62364"/>
    <cellStyle name="Total 2 9 4 4 2 4" xfId="62365"/>
    <cellStyle name="Total 2 9 4 4 2 5" xfId="62366"/>
    <cellStyle name="Total 2 9 4 4 2 6" xfId="62367"/>
    <cellStyle name="Total 2 9 4 4 2 7" xfId="62368"/>
    <cellStyle name="Total 2 9 4 4 3" xfId="62369"/>
    <cellStyle name="Total 2 9 4 4 4" xfId="62370"/>
    <cellStyle name="Total 2 9 4 4 5" xfId="62371"/>
    <cellStyle name="Total 2 9 4 5" xfId="62372"/>
    <cellStyle name="Total 2 9 4 5 2" xfId="62373"/>
    <cellStyle name="Total 2 9 4 5 3" xfId="62374"/>
    <cellStyle name="Total 2 9 4 5 4" xfId="62375"/>
    <cellStyle name="Total 2 9 4 5 5" xfId="62376"/>
    <cellStyle name="Total 2 9 4 5 6" xfId="62377"/>
    <cellStyle name="Total 2 9 4 5 7" xfId="62378"/>
    <cellStyle name="Total 2 9 4 5 8" xfId="62379"/>
    <cellStyle name="Total 2 9 4 6" xfId="62380"/>
    <cellStyle name="Total 2 9 4 6 2" xfId="62381"/>
    <cellStyle name="Total 2 9 4 6 3" xfId="62382"/>
    <cellStyle name="Total 2 9 4 6 4" xfId="62383"/>
    <cellStyle name="Total 2 9 4 6 5" xfId="62384"/>
    <cellStyle name="Total 2 9 4 6 6" xfId="62385"/>
    <cellStyle name="Total 2 9 4 6 7" xfId="62386"/>
    <cellStyle name="Total 2 9 4 7" xfId="62387"/>
    <cellStyle name="Total 2 9 4 7 2" xfId="62388"/>
    <cellStyle name="Total 2 9 4 7 3" xfId="62389"/>
    <cellStyle name="Total 2 9 4 7 4" xfId="62390"/>
    <cellStyle name="Total 2 9 4 7 5" xfId="62391"/>
    <cellStyle name="Total 2 9 4 8" xfId="62392"/>
    <cellStyle name="Total 2 9 4 8 2" xfId="62393"/>
    <cellStyle name="Total 2 9 4 8 3" xfId="62394"/>
    <cellStyle name="Total 2 9 4 8 4" xfId="62395"/>
    <cellStyle name="Total 2 9 4 8 5" xfId="62396"/>
    <cellStyle name="Total 2 9 4 9" xfId="62397"/>
    <cellStyle name="Total 2 9 4 9 2" xfId="62398"/>
    <cellStyle name="Total 2 9 4 9 3" xfId="62399"/>
    <cellStyle name="Total 2 9 4 9 4" xfId="62400"/>
    <cellStyle name="Total 2 9 4 9 5" xfId="62401"/>
    <cellStyle name="Total 2 9 5" xfId="62402"/>
    <cellStyle name="Total 2 9 5 10" xfId="62403"/>
    <cellStyle name="Total 2 9 5 2" xfId="62404"/>
    <cellStyle name="Total 2 9 5 2 2" xfId="62405"/>
    <cellStyle name="Total 2 9 5 2 2 2" xfId="62406"/>
    <cellStyle name="Total 2 9 5 2 2 3" xfId="62407"/>
    <cellStyle name="Total 2 9 5 2 2 4" xfId="62408"/>
    <cellStyle name="Total 2 9 5 2 2 5" xfId="62409"/>
    <cellStyle name="Total 2 9 5 2 2 6" xfId="62410"/>
    <cellStyle name="Total 2 9 5 2 2 7" xfId="62411"/>
    <cellStyle name="Total 2 9 5 2 3" xfId="62412"/>
    <cellStyle name="Total 2 9 5 2 4" xfId="62413"/>
    <cellStyle name="Total 2 9 5 3" xfId="62414"/>
    <cellStyle name="Total 2 9 5 3 2" xfId="62415"/>
    <cellStyle name="Total 2 9 5 3 2 2" xfId="62416"/>
    <cellStyle name="Total 2 9 5 3 2 3" xfId="62417"/>
    <cellStyle name="Total 2 9 5 3 2 4" xfId="62418"/>
    <cellStyle name="Total 2 9 5 3 2 5" xfId="62419"/>
    <cellStyle name="Total 2 9 5 3 2 6" xfId="62420"/>
    <cellStyle name="Total 2 9 5 3 2 7" xfId="62421"/>
    <cellStyle name="Total 2 9 5 3 3" xfId="62422"/>
    <cellStyle name="Total 2 9 5 3 4" xfId="62423"/>
    <cellStyle name="Total 2 9 5 4" xfId="62424"/>
    <cellStyle name="Total 2 9 5 4 2" xfId="62425"/>
    <cellStyle name="Total 2 9 5 4 2 2" xfId="62426"/>
    <cellStyle name="Total 2 9 5 4 2 3" xfId="62427"/>
    <cellStyle name="Total 2 9 5 4 2 4" xfId="62428"/>
    <cellStyle name="Total 2 9 5 4 2 5" xfId="62429"/>
    <cellStyle name="Total 2 9 5 4 2 6" xfId="62430"/>
    <cellStyle name="Total 2 9 5 4 2 7" xfId="62431"/>
    <cellStyle name="Total 2 9 5 4 3" xfId="62432"/>
    <cellStyle name="Total 2 9 5 4 4" xfId="62433"/>
    <cellStyle name="Total 2 9 5 5" xfId="62434"/>
    <cellStyle name="Total 2 9 5 5 2" xfId="62435"/>
    <cellStyle name="Total 2 9 5 5 3" xfId="62436"/>
    <cellStyle name="Total 2 9 5 5 4" xfId="62437"/>
    <cellStyle name="Total 2 9 5 5 5" xfId="62438"/>
    <cellStyle name="Total 2 9 5 5 6" xfId="62439"/>
    <cellStyle name="Total 2 9 5 5 7" xfId="62440"/>
    <cellStyle name="Total 2 9 5 5 8" xfId="62441"/>
    <cellStyle name="Total 2 9 5 6" xfId="62442"/>
    <cellStyle name="Total 2 9 5 6 2" xfId="62443"/>
    <cellStyle name="Total 2 9 5 6 3" xfId="62444"/>
    <cellStyle name="Total 2 9 5 6 4" xfId="62445"/>
    <cellStyle name="Total 2 9 5 6 5" xfId="62446"/>
    <cellStyle name="Total 2 9 5 6 6" xfId="62447"/>
    <cellStyle name="Total 2 9 5 6 7" xfId="62448"/>
    <cellStyle name="Total 2 9 5 7" xfId="62449"/>
    <cellStyle name="Total 2 9 5 8" xfId="62450"/>
    <cellStyle name="Total 2 9 5 9" xfId="62451"/>
    <cellStyle name="Total 2 9 6" xfId="62452"/>
    <cellStyle name="Total 2 9 6 2" xfId="62453"/>
    <cellStyle name="Total 2 9 6 2 2" xfId="62454"/>
    <cellStyle name="Total 2 9 6 2 3" xfId="62455"/>
    <cellStyle name="Total 2 9 6 2 4" xfId="62456"/>
    <cellStyle name="Total 2 9 6 2 5" xfId="62457"/>
    <cellStyle name="Total 2 9 6 2 6" xfId="62458"/>
    <cellStyle name="Total 2 9 6 2 7" xfId="62459"/>
    <cellStyle name="Total 2 9 6 3" xfId="62460"/>
    <cellStyle name="Total 2 9 6 4" xfId="62461"/>
    <cellStyle name="Total 2 9 6 5" xfId="62462"/>
    <cellStyle name="Total 2 9 7" xfId="62463"/>
    <cellStyle name="Total 2 9 7 2" xfId="62464"/>
    <cellStyle name="Total 2 9 7 2 2" xfId="62465"/>
    <cellStyle name="Total 2 9 7 2 3" xfId="62466"/>
    <cellStyle name="Total 2 9 7 2 4" xfId="62467"/>
    <cellStyle name="Total 2 9 7 2 5" xfId="62468"/>
    <cellStyle name="Total 2 9 7 2 6" xfId="62469"/>
    <cellStyle name="Total 2 9 7 2 7" xfId="62470"/>
    <cellStyle name="Total 2 9 7 3" xfId="62471"/>
    <cellStyle name="Total 2 9 7 4" xfId="62472"/>
    <cellStyle name="Total 2 9 7 5" xfId="62473"/>
    <cellStyle name="Total 2 9 8" xfId="62474"/>
    <cellStyle name="Total 2 9 8 2" xfId="62475"/>
    <cellStyle name="Total 2 9 8 2 2" xfId="62476"/>
    <cellStyle name="Total 2 9 8 2 3" xfId="62477"/>
    <cellStyle name="Total 2 9 8 2 4" xfId="62478"/>
    <cellStyle name="Total 2 9 8 2 5" xfId="62479"/>
    <cellStyle name="Total 2 9 8 2 6" xfId="62480"/>
    <cellStyle name="Total 2 9 8 2 7" xfId="62481"/>
    <cellStyle name="Total 2 9 8 3" xfId="62482"/>
    <cellStyle name="Total 2 9 8 4" xfId="62483"/>
    <cellStyle name="Total 2 9 8 5" xfId="62484"/>
    <cellStyle name="Total 2 9 9" xfId="62485"/>
    <cellStyle name="Total 2 9 9 2" xfId="62486"/>
    <cellStyle name="Total 2 9 9 2 2" xfId="62487"/>
    <cellStyle name="Total 2 9 9 2 3" xfId="62488"/>
    <cellStyle name="Total 2 9 9 2 4" xfId="62489"/>
    <cellStyle name="Total 2 9 9 2 5" xfId="62490"/>
    <cellStyle name="Total 2 9 9 2 6" xfId="62491"/>
    <cellStyle name="Total 2 9 9 2 7" xfId="62492"/>
    <cellStyle name="Total 2 9 9 3" xfId="62493"/>
    <cellStyle name="Total 2 9 9 4" xfId="62494"/>
    <cellStyle name="Total 2 9 9 5" xfId="62495"/>
    <cellStyle name="Total 3" xfId="62496"/>
    <cellStyle name="Total 3 10" xfId="62497"/>
    <cellStyle name="Total 3 11" xfId="62498"/>
    <cellStyle name="Total 3 12" xfId="62499"/>
    <cellStyle name="Total 3 13" xfId="62500"/>
    <cellStyle name="Total 3 14" xfId="62501"/>
    <cellStyle name="Total 3 15" xfId="62502"/>
    <cellStyle name="Total 3 16" xfId="62503"/>
    <cellStyle name="Total 3 17" xfId="62504"/>
    <cellStyle name="Total 3 18" xfId="62505"/>
    <cellStyle name="Total 3 2" xfId="62506"/>
    <cellStyle name="Total 3 2 10" xfId="62507"/>
    <cellStyle name="Total 3 2 11" xfId="62508"/>
    <cellStyle name="Total 3 2 12" xfId="62509"/>
    <cellStyle name="Total 3 2 13" xfId="62510"/>
    <cellStyle name="Total 3 2 14" xfId="62511"/>
    <cellStyle name="Total 3 2 15" xfId="62512"/>
    <cellStyle name="Total 3 2 16" xfId="62513"/>
    <cellStyle name="Total 3 2 17" xfId="62514"/>
    <cellStyle name="Total 3 2 2" xfId="62515"/>
    <cellStyle name="Total 3 2 3" xfId="62516"/>
    <cellStyle name="Total 3 2 4" xfId="62517"/>
    <cellStyle name="Total 3 2 5" xfId="62518"/>
    <cellStyle name="Total 3 2 6" xfId="62519"/>
    <cellStyle name="Total 3 2 7" xfId="62520"/>
    <cellStyle name="Total 3 2 8" xfId="62521"/>
    <cellStyle name="Total 3 2 9" xfId="62522"/>
    <cellStyle name="Total 3 3" xfId="62523"/>
    <cellStyle name="Total 3 4" xfId="62524"/>
    <cellStyle name="Total 3 5" xfId="62525"/>
    <cellStyle name="Total 3 6" xfId="62526"/>
    <cellStyle name="Total 3 7" xfId="62527"/>
    <cellStyle name="Total 3 8" xfId="62528"/>
    <cellStyle name="Total 3 9" xfId="62529"/>
    <cellStyle name="Total 4" xfId="62530"/>
    <cellStyle name="Total 4 2" xfId="62531"/>
    <cellStyle name="Total 4 2 2" xfId="62532"/>
    <cellStyle name="Total 4 2 3" xfId="62533"/>
    <cellStyle name="Total 4 2 4" xfId="62534"/>
    <cellStyle name="Total 4 2 5" xfId="62535"/>
    <cellStyle name="Total 4 3" xfId="62536"/>
    <cellStyle name="Total 4 3 2" xfId="62537"/>
    <cellStyle name="Total 4 3 3" xfId="62538"/>
    <cellStyle name="Total 4 3 4" xfId="62539"/>
    <cellStyle name="Total 4 3 5" xfId="62540"/>
    <cellStyle name="Total 4 4" xfId="62541"/>
    <cellStyle name="Total 4 5" xfId="62542"/>
    <cellStyle name="Total 4 6" xfId="62543"/>
    <cellStyle name="Total 4 7" xfId="62544"/>
    <cellStyle name="Total 5" xfId="62545"/>
    <cellStyle name="Total 5 10" xfId="62546"/>
    <cellStyle name="Total 5 11" xfId="62547"/>
    <cellStyle name="Total 5 12" xfId="62548"/>
    <cellStyle name="Total 5 13" xfId="62549"/>
    <cellStyle name="Total 5 14" xfId="62550"/>
    <cellStyle name="Total 5 15" xfId="62551"/>
    <cellStyle name="Total 5 16" xfId="62552"/>
    <cellStyle name="Total 5 17" xfId="62553"/>
    <cellStyle name="Total 5 18" xfId="62554"/>
    <cellStyle name="Total 5 2" xfId="62555"/>
    <cellStyle name="Total 5 3" xfId="62556"/>
    <cellStyle name="Total 5 4" xfId="62557"/>
    <cellStyle name="Total 5 5" xfId="62558"/>
    <cellStyle name="Total 5 6" xfId="62559"/>
    <cellStyle name="Total 5 7" xfId="62560"/>
    <cellStyle name="Total 5 8" xfId="62561"/>
    <cellStyle name="Total 5 9" xfId="62562"/>
    <cellStyle name="Total 6" xfId="62563"/>
    <cellStyle name="Totals" xfId="62564"/>
    <cellStyle name="Totals 10" xfId="62565"/>
    <cellStyle name="Totals 11" xfId="62566"/>
    <cellStyle name="Totals 12" xfId="62567"/>
    <cellStyle name="Totals 13" xfId="62568"/>
    <cellStyle name="Totals 2" xfId="62569"/>
    <cellStyle name="Totals 2 10" xfId="62570"/>
    <cellStyle name="Totals 2 11" xfId="62571"/>
    <cellStyle name="Totals 2 12" xfId="62572"/>
    <cellStyle name="Totals 2 2" xfId="62573"/>
    <cellStyle name="Totals 2 3" xfId="62574"/>
    <cellStyle name="Totals 2 4" xfId="62575"/>
    <cellStyle name="Totals 2 5" xfId="62576"/>
    <cellStyle name="Totals 2 6" xfId="62577"/>
    <cellStyle name="Totals 2 7" xfId="62578"/>
    <cellStyle name="Totals 2 8" xfId="62579"/>
    <cellStyle name="Totals 2 9" xfId="62580"/>
    <cellStyle name="Totals 3" xfId="62581"/>
    <cellStyle name="Totals 4" xfId="62582"/>
    <cellStyle name="Totals 5" xfId="62583"/>
    <cellStyle name="Totals 6" xfId="62584"/>
    <cellStyle name="Totals 7" xfId="62585"/>
    <cellStyle name="Totals 8" xfId="62586"/>
    <cellStyle name="Totals 9" xfId="62587"/>
    <cellStyle name="Totals_6. Ass-Fin" xfId="62588"/>
    <cellStyle name="unit" xfId="62589"/>
    <cellStyle name="Units" xfId="62590"/>
    <cellStyle name="User_Input" xfId="62591"/>
    <cellStyle name="Velký nadpis" xfId="62592"/>
    <cellStyle name="Währung [0]_PERSON2" xfId="62593"/>
    <cellStyle name="Währung_PERSON2" xfId="62594"/>
    <cellStyle name="Warning" xfId="62595"/>
    <cellStyle name="Warning 2" xfId="62596"/>
    <cellStyle name="Warning Text 2" xfId="288"/>
    <cellStyle name="Warning Text 2 2" xfId="62597"/>
    <cellStyle name="Warning Text 3" xfId="62598"/>
    <cellStyle name="Warning Text 4" xfId="62599"/>
    <cellStyle name="Warning Text 5" xfId="62600"/>
    <cellStyle name="Warning Text 6" xfId="62601"/>
    <cellStyle name="WIP" xfId="62602"/>
    <cellStyle name="Word_Formula" xfId="62603"/>
    <cellStyle name="year" xfId="289"/>
    <cellStyle name="year 2" xfId="290"/>
    <cellStyle name="year 2 2" xfId="62604"/>
    <cellStyle name="year 2 2 2" xfId="62605"/>
    <cellStyle name="year 2 2 2 2" xfId="62606"/>
    <cellStyle name="year 2 2 3" xfId="62607"/>
    <cellStyle name="year 2 3" xfId="62608"/>
    <cellStyle name="year 2 3 2" xfId="62609"/>
    <cellStyle name="year 2 3 2 2" xfId="62610"/>
    <cellStyle name="year 2 3 3" xfId="62611"/>
    <cellStyle name="year 2 4" xfId="62612"/>
    <cellStyle name="year 2 4 2" xfId="62613"/>
    <cellStyle name="year 2 5" xfId="62614"/>
    <cellStyle name="year 3" xfId="62615"/>
    <cellStyle name="year 3 2" xfId="62616"/>
    <cellStyle name="year 4" xfId="62617"/>
    <cellStyle name="Year A" xfId="291"/>
    <cellStyle name="Year E" xfId="292"/>
    <cellStyle name="Year." xfId="62618"/>
    <cellStyle name="year_29(d) - Gas extensions -tariffs" xfId="293"/>
    <cellStyle name="YearA" xfId="294"/>
    <cellStyle name="YearE" xfId="295"/>
    <cellStyle name="YR_MTH" xfId="62619"/>
    <cellStyle name="Záhlaví" xfId="62620"/>
  </cellStyles>
  <dxfs count="1">
    <dxf>
      <font>
        <b/>
        <i val="0"/>
        <condense val="0"/>
        <extend val="0"/>
        <color indexed="10"/>
      </font>
      <fill>
        <patternFill>
          <bgColor indexed="13"/>
        </patternFill>
      </fill>
    </dxf>
  </dxfs>
  <tableStyles count="0" defaultTableStyle="TableStyleMedium2" defaultPivotStyle="PivotStyleLight16"/>
  <colors>
    <mruColors>
      <color rgb="FFFF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26" Type="http://schemas.openxmlformats.org/officeDocument/2006/relationships/externalLink" Target="externalLinks/externalLink12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7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5" Type="http://schemas.openxmlformats.org/officeDocument/2006/relationships/externalLink" Target="externalLinks/externalLink11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externalLink" Target="externalLinks/externalLink6.xml"/><Relationship Id="rId29" Type="http://schemas.openxmlformats.org/officeDocument/2006/relationships/externalLink" Target="externalLinks/externalLink1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0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externalLink" Target="externalLinks/externalLink9.xml"/><Relationship Id="rId28" Type="http://schemas.openxmlformats.org/officeDocument/2006/relationships/externalLink" Target="externalLinks/externalLink14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5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8.xml"/><Relationship Id="rId27" Type="http://schemas.openxmlformats.org/officeDocument/2006/relationships/externalLink" Target="externalLinks/externalLink13.xml"/><Relationship Id="rId30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12648" cy="37719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12648" cy="37719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12648" cy="37719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12648" cy="377190"/>
        </a:xfrm>
        <a:prstGeom prst="rect">
          <a:avLst/>
        </a:prstGeom>
      </xdr:spPr>
    </xdr:pic>
    <xdr:clientData/>
  </xdr:oneCellAnchor>
  <xdr:twoCellAnchor editAs="oneCell">
    <xdr:from>
      <xdr:col>1</xdr:col>
      <xdr:colOff>9525</xdr:colOff>
      <xdr:row>8</xdr:row>
      <xdr:rowOff>57150</xdr:rowOff>
    </xdr:from>
    <xdr:to>
      <xdr:col>8</xdr:col>
      <xdr:colOff>495300</xdr:colOff>
      <xdr:row>50</xdr:row>
      <xdr:rowOff>100841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0" y="1066800"/>
          <a:ext cx="7048500" cy="640639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Economic\FC\GPSECTOR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RVPWXFS01\home$\Documents%20and%20Settings\mleco\Local%20Settings\Temporary%20Internet%20Files\OLK25AE\2010%2006%2028%20-%20AA%20-%20Template%20for%20data%20collection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EDPR16%20-%20JEN%20Post%20Tax%20Revenue%20Model%20-%20IP05%20-%2013%20Apr%2015.xlsb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Attachment%2008.03%20-%20JEN%20SCS%20Distribution%20-%20Opex%20Forecast%20Model%20(PUBLIC)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Attachment%2005.03%20-%20JEN%20SCS%20Distribution%20-%20RAB%20RFM%20(PUBLIC).xlsb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Attachment%2010.02%20-%20JEN%20ACS%20Public%20Lighting%20-%20Forecast%20Charges%20Model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anAcc04\Budget\5am\Mods\Alinta34emu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00DATE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Economic\STATEFC\STCONSTN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Economic\Private%20Clients\EnergyAustralia\EnergyAustDat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Economic\ECA\WD4-FC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anAcc02\Snapshot%20YE31Dec01\Reports\E02_CON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EDPR16%20-%20JEN%20Post%20Tax%20Revenue%20Model%20(Distribution)%20-%20IP06%20-%2030%20Apr%2015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Attachment%2009.02%20-%20JEN%20ACS%20Metering%20-%20PTRM%20(PUBLIC)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EDPR16%20-%20JEN%20Opex%20Forecast%20Model%20-%20IP06%20-%2030%20Apr%2015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ecast comparison"/>
      <sheetName val="Sheet1"/>
      <sheetName val="SECTORS"/>
      <sheetName val="LTF Chart data"/>
      <sheetName val="% OF GDP"/>
      <sheetName val="CONTRIBUTION"/>
      <sheetName val="Productivity"/>
      <sheetName val="INDEXES-85=100"/>
      <sheetName val="ave hrs"/>
      <sheetName val="services"/>
      <sheetName val="LTF table 9.1"/>
      <sheetName val="INDEXES"/>
      <sheetName val="LTF Table 9.x"/>
      <sheetName val="public charts"/>
      <sheetName val="acr chart"/>
      <sheetName val="Emp"/>
      <sheetName val="LTF Chart"/>
      <sheetName val="LTF Chart (2)"/>
      <sheetName val="E"/>
      <sheetName val="F"/>
      <sheetName val="ga&amp;def"/>
      <sheetName val="c&amp;rs chart"/>
      <sheetName val="subsect emp data"/>
      <sheetName val="LTF Table"/>
      <sheetName val="LTF exec sum table"/>
      <sheetName val="WH2"/>
      <sheetName val="govt"/>
      <sheetName val="Sheet2"/>
      <sheetName val="WH3"/>
      <sheetName val="tables"/>
      <sheetName val="GPSECTOR"/>
      <sheetName val="A"/>
      <sheetName val="Drivers"/>
      <sheetName val="Quarterly GVA"/>
      <sheetName val="LTF 7.1"/>
    </sheetNames>
    <sheetDataSet>
      <sheetData sheetId="0"/>
      <sheetData sheetId="1"/>
      <sheetData sheetId="2">
        <row r="3">
          <cell r="BT3" t="str">
            <v>[from REXP.xls]</v>
          </cell>
        </row>
        <row r="16">
          <cell r="A16" t="str">
            <v>1976</v>
          </cell>
          <cell r="BP16">
            <v>6510</v>
          </cell>
        </row>
        <row r="17">
          <cell r="A17" t="str">
            <v>1977</v>
          </cell>
          <cell r="BP17">
            <v>-2275</v>
          </cell>
        </row>
        <row r="18">
          <cell r="A18" t="str">
            <v>1978</v>
          </cell>
          <cell r="BP18">
            <v>-1958</v>
          </cell>
        </row>
        <row r="19">
          <cell r="A19" t="str">
            <v>1979</v>
          </cell>
          <cell r="BP19">
            <v>2015</v>
          </cell>
        </row>
        <row r="20">
          <cell r="A20" t="str">
            <v>1980</v>
          </cell>
          <cell r="BP20">
            <v>1591</v>
          </cell>
        </row>
        <row r="21">
          <cell r="A21" t="str">
            <v>1981</v>
          </cell>
          <cell r="BP21">
            <v>2576</v>
          </cell>
        </row>
        <row r="22">
          <cell r="A22" t="str">
            <v>1982</v>
          </cell>
          <cell r="BP22">
            <v>-10322</v>
          </cell>
        </row>
        <row r="23">
          <cell r="A23" t="str">
            <v>1983</v>
          </cell>
          <cell r="BP23">
            <v>7140</v>
          </cell>
        </row>
        <row r="24">
          <cell r="A24" t="str">
            <v>1984</v>
          </cell>
          <cell r="BP24">
            <v>-1833</v>
          </cell>
        </row>
        <row r="25">
          <cell r="A25" t="str">
            <v>1985</v>
          </cell>
          <cell r="BP25">
            <v>-116</v>
          </cell>
        </row>
        <row r="26">
          <cell r="A26" t="str">
            <v>1986</v>
          </cell>
          <cell r="BP26">
            <v>5328</v>
          </cell>
        </row>
        <row r="27">
          <cell r="A27" t="str">
            <v>1987</v>
          </cell>
          <cell r="BP27">
            <v>4933</v>
          </cell>
        </row>
        <row r="28">
          <cell r="A28" t="str">
            <v>1988</v>
          </cell>
          <cell r="BP28">
            <v>-3170</v>
          </cell>
        </row>
        <row r="29">
          <cell r="A29" t="str">
            <v>1989</v>
          </cell>
          <cell r="BP29">
            <v>-8239</v>
          </cell>
        </row>
        <row r="30">
          <cell r="A30" t="str">
            <v>1990</v>
          </cell>
          <cell r="BP30">
            <v>-2748</v>
          </cell>
        </row>
        <row r="31">
          <cell r="A31" t="str">
            <v>1991</v>
          </cell>
          <cell r="BP31">
            <v>-1793</v>
          </cell>
        </row>
        <row r="32">
          <cell r="A32" t="str">
            <v>1992</v>
          </cell>
          <cell r="BP32">
            <v>4371</v>
          </cell>
        </row>
        <row r="33">
          <cell r="A33" t="str">
            <v>1993</v>
          </cell>
          <cell r="BP33">
            <v>4350</v>
          </cell>
          <cell r="CH33">
            <v>4.6766809728183034</v>
          </cell>
        </row>
        <row r="34">
          <cell r="A34" t="str">
            <v>1994</v>
          </cell>
          <cell r="CH34">
            <v>2.3807896786890659</v>
          </cell>
        </row>
        <row r="35">
          <cell r="A35" t="str">
            <v>1995</v>
          </cell>
          <cell r="CH35">
            <v>2.4989654389875993</v>
          </cell>
        </row>
        <row r="36">
          <cell r="A36" t="str">
            <v>1996</v>
          </cell>
          <cell r="CH36">
            <v>3.8966958832033161</v>
          </cell>
        </row>
        <row r="37">
          <cell r="A37" t="str">
            <v>1997</v>
          </cell>
          <cell r="CH37">
            <v>3.0886869319962429</v>
          </cell>
        </row>
        <row r="38">
          <cell r="CH38">
            <v>2.8575250185435053</v>
          </cell>
        </row>
        <row r="39">
          <cell r="CH39">
            <v>3.0985116268072765</v>
          </cell>
        </row>
        <row r="40">
          <cell r="CH40">
            <v>3.0409356725146219</v>
          </cell>
        </row>
        <row r="41">
          <cell r="CH41">
            <v>3.2705704302152139</v>
          </cell>
        </row>
        <row r="42">
          <cell r="CH42">
            <v>3.7047014579584259</v>
          </cell>
        </row>
        <row r="43">
          <cell r="CH43">
            <v>3.1400991282120483</v>
          </cell>
        </row>
        <row r="44">
          <cell r="CH44">
            <v>2.9175607741207532</v>
          </cell>
        </row>
        <row r="45">
          <cell r="CH45">
            <v>2.8005912468063832</v>
          </cell>
        </row>
        <row r="46">
          <cell r="CH46">
            <v>3.449884781656487</v>
          </cell>
        </row>
        <row r="47">
          <cell r="CH47">
            <v>3.0991982768936222</v>
          </cell>
        </row>
        <row r="48">
          <cell r="CH48">
            <v>3.732769087922283</v>
          </cell>
        </row>
        <row r="49">
          <cell r="CH49">
            <v>4.4375973629173115</v>
          </cell>
        </row>
        <row r="50">
          <cell r="CH50">
            <v>2.950265771148386</v>
          </cell>
        </row>
        <row r="51">
          <cell r="CH51">
            <v>2.4086732039223513</v>
          </cell>
        </row>
        <row r="52">
          <cell r="CH52">
            <v>2.6418533652909471</v>
          </cell>
        </row>
        <row r="53">
          <cell r="CH53">
            <v>2.7906146238375396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1. Classification"/>
      <sheetName val="2. Negotiation"/>
      <sheetName val="3. Control mechanisms"/>
      <sheetName val="4. RAB"/>
      <sheetName val="5. Demand"/>
      <sheetName val="6. Capex"/>
      <sheetName val="7. Opex"/>
      <sheetName val="8a. STPIS Reliability"/>
      <sheetName val="8b. STPIS feeder performance"/>
      <sheetName val="8c. STPIS Customer service"/>
      <sheetName val="8d. STPIS Unplanned outages"/>
      <sheetName val="8e. STPIS Exclusions"/>
      <sheetName val="8f.STPIS daily data"/>
      <sheetName val="9. EBSS"/>
      <sheetName val="10. DMIS - annual report"/>
      <sheetName val="11. Pass through events"/>
      <sheetName val="12. Self insurance"/>
      <sheetName val="13a. ACS - opex and capex"/>
      <sheetName val="13b. ACS - control mechanism "/>
      <sheetName val="14. Financial performance"/>
      <sheetName val="15. Financial position"/>
      <sheetName val="16. Cashflow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Change Log"/>
      <sheetName val="Input"/>
      <sheetName val="WACC"/>
      <sheetName val="Assets"/>
      <sheetName val="Analysis"/>
      <sheetName val="Forecast revenues"/>
      <sheetName val="X factors"/>
      <sheetName val="Revenue summary"/>
      <sheetName val="Equity raising cost"/>
      <sheetName val="Chart 1-Revenue"/>
      <sheetName val="Chart 2-Price path"/>
      <sheetName val="Chart 3-Building blocks"/>
      <sheetName val="Output|EDPR tables"/>
      <sheetName val="EDPR16 - JEN Post Tax Revenue M"/>
    </sheetNames>
    <sheetDataSet>
      <sheetData sheetId="0" refreshError="1"/>
      <sheetData sheetId="1" refreshError="1"/>
      <sheetData sheetId="2" refreshError="1">
        <row r="7">
          <cell r="G7" t="str">
            <v>Subtransmission</v>
          </cell>
        </row>
        <row r="221">
          <cell r="G221">
            <v>1.7799999999999999E-3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 Log"/>
      <sheetName val="Model Diagram"/>
      <sheetName val="Index"/>
      <sheetName val="Input|General"/>
      <sheetName val="Input|Inflation"/>
      <sheetName val="Input|Reported opex"/>
      <sheetName val="Input|Rate of change"/>
      <sheetName val="Input|Step changes"/>
      <sheetName val="Calc|Opex forecast"/>
      <sheetName val="Calc|EBSS"/>
      <sheetName val="Output|Models"/>
      <sheetName val="Lookup|Tables"/>
      <sheetName val="Check|List"/>
    </sheetNames>
    <sheetDataSet>
      <sheetData sheetId="0"/>
      <sheetData sheetId="1"/>
      <sheetData sheetId="2"/>
      <sheetData sheetId="3"/>
      <sheetData sheetId="4"/>
      <sheetData sheetId="5"/>
      <sheetData sheetId="6">
        <row r="26">
          <cell r="C26">
            <v>2009</v>
          </cell>
        </row>
        <row r="27">
          <cell r="C27">
            <v>2010</v>
          </cell>
        </row>
        <row r="28">
          <cell r="C28">
            <v>2011</v>
          </cell>
        </row>
        <row r="29">
          <cell r="C29">
            <v>2012</v>
          </cell>
        </row>
        <row r="30">
          <cell r="C30">
            <v>2013</v>
          </cell>
        </row>
        <row r="31">
          <cell r="C31">
            <v>2014</v>
          </cell>
        </row>
        <row r="32">
          <cell r="C32">
            <v>2015</v>
          </cell>
        </row>
      </sheetData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 Log"/>
      <sheetName val="Index"/>
      <sheetName val="Intro"/>
      <sheetName val="Input"/>
      <sheetName val="Adjustment for previous period"/>
      <sheetName val="Actual RAB roll forward"/>
      <sheetName val="Total actual RAB roll forward"/>
      <sheetName val="Tax value roll forward"/>
      <sheetName val="Asset lives roll forward"/>
      <sheetName val="Tax value Roll Forward (ESC)"/>
      <sheetName val="TAB alignment to RAB"/>
      <sheetName val="Remaining Life"/>
      <sheetName val="PTRM Input"/>
    </sheetNames>
    <sheetDataSet>
      <sheetData sheetId="0"/>
      <sheetData sheetId="1"/>
      <sheetData sheetId="2"/>
      <sheetData sheetId="3">
        <row r="184">
          <cell r="G184">
            <v>0</v>
          </cell>
          <cell r="H184">
            <v>0.1055946317916443</v>
          </cell>
          <cell r="I184">
            <v>0.11347072934575286</v>
          </cell>
          <cell r="J184">
            <v>9.7165557361881705E-2</v>
          </cell>
          <cell r="K184">
            <v>9.8855256943817027E-2</v>
          </cell>
          <cell r="L184">
            <v>0.10043201670599977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 Log"/>
      <sheetName val="Index"/>
      <sheetName val="Instructions"/>
      <sheetName val="DNSP Inputs General"/>
      <sheetName val="DNSP Inputs O &amp; M"/>
      <sheetName val="DNSP Inputs Capex"/>
      <sheetName val="PL Tariffs - Excl. RR"/>
      <sheetName val="PL Tariff Components - Excl. RR"/>
      <sheetName val="Tariff Adjust. for Rev Recovery"/>
      <sheetName val="PL Tariffs - Incl. RR"/>
      <sheetName val="Output|Capex Forecast Model"/>
      <sheetName val="Output|RIN"/>
      <sheetName val="Cashflow Summary"/>
      <sheetName val="Charges Summary"/>
      <sheetName val="O &amp; M 2016-2020"/>
      <sheetName val="Capex 2016-2020"/>
      <sheetName val="WACC"/>
      <sheetName val="Depn &amp; WACC Post 2004"/>
      <sheetName val="Total RAB"/>
      <sheetName val="RAB 2001 to 2004"/>
      <sheetName val="Inputs PL Final Decision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">
          <cell r="I2" t="str">
            <v>Yes</v>
          </cell>
        </row>
        <row r="3">
          <cell r="I3" t="str">
            <v>No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rectory"/>
      <sheetName val="Control"/>
      <sheetName val="SUMMARY"/>
      <sheetName val="OUTPUT"/>
      <sheetName val="Scenario"/>
      <sheetName val="Inputs I"/>
      <sheetName val="Inputs II"/>
      <sheetName val="Cons PL"/>
      <sheetName val="PL Proof"/>
      <sheetName val="Cons CF"/>
      <sheetName val="CF Proof"/>
      <sheetName val="Cons BS"/>
      <sheetName val="BS Proof"/>
      <sheetName val="ANH Cons PL"/>
      <sheetName val="ANH PL Proof"/>
      <sheetName val="ANH Cons BS"/>
      <sheetName val="ANH Proof BS"/>
      <sheetName val="ANH Cons CF"/>
      <sheetName val="ANH CF Proof"/>
      <sheetName val="ALN"/>
      <sheetName val="AFI"/>
      <sheetName val="AGS"/>
      <sheetName val="AGN"/>
      <sheetName val="ANH"/>
      <sheetName val="ANS"/>
      <sheetName val="ACO"/>
      <sheetName val="UEC"/>
      <sheetName val="ALN BS"/>
      <sheetName val="AFI BS"/>
      <sheetName val="AGS BS"/>
      <sheetName val="AGN BS"/>
      <sheetName val="ANH BS"/>
      <sheetName val="ANW BS"/>
      <sheetName val="ANS BS"/>
      <sheetName val="ACO BS"/>
      <sheetName val="NPS"/>
      <sheetName val="NPSWA"/>
      <sheetName val="WAGH BS"/>
      <sheetName val="NPS BS"/>
      <sheetName val="NPSWA BS"/>
      <sheetName val="UEC BS"/>
      <sheetName val="Fees"/>
      <sheetName val="Allocation NDA"/>
      <sheetName val="Assumptions Book"/>
      <sheetName val="Sub PL"/>
      <sheetName val="Sub BS"/>
      <sheetName val="Sub CF"/>
      <sheetName val="Sub PL Proof"/>
      <sheetName val="Sub BS Proof"/>
      <sheetName val="Sub CF Proof"/>
      <sheetName val="Share Split"/>
      <sheetName val="ANSAGS"/>
      <sheetName val="Bank"/>
      <sheetName val="Payments Matrix"/>
      <sheetName val="Reported"/>
      <sheetName val="2.6 Non-network"/>
      <sheetName val="2.7 Vegetation management"/>
      <sheetName val="2.10 Overhead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">
          <cell r="D3" t="str">
            <v>Months</v>
          </cell>
        </row>
        <row r="4">
          <cell r="D4">
            <v>37622</v>
          </cell>
          <cell r="E4">
            <v>37653</v>
          </cell>
          <cell r="F4">
            <v>37681</v>
          </cell>
          <cell r="G4">
            <v>37712</v>
          </cell>
          <cell r="H4">
            <v>37742</v>
          </cell>
          <cell r="I4">
            <v>37773</v>
          </cell>
        </row>
        <row r="66">
          <cell r="D66">
            <v>0.19574522</v>
          </cell>
          <cell r="E66">
            <v>0.20021327999999999</v>
          </cell>
          <cell r="F66">
            <v>0.21542022</v>
          </cell>
          <cell r="G66">
            <v>0.22216348000000002</v>
          </cell>
          <cell r="H66">
            <v>0.20868173000000001</v>
          </cell>
          <cell r="I66">
            <v>0.24229541000000002</v>
          </cell>
        </row>
        <row r="67">
          <cell r="D67">
            <v>6.6526274999999986</v>
          </cell>
          <cell r="E67">
            <v>5.6483580200000008</v>
          </cell>
          <cell r="F67">
            <v>6.5873309299999994</v>
          </cell>
          <cell r="G67">
            <v>7.6297353499999989</v>
          </cell>
          <cell r="H67">
            <v>8.5977521999999986</v>
          </cell>
          <cell r="I67">
            <v>13.40591893</v>
          </cell>
        </row>
        <row r="68">
          <cell r="D68">
            <v>0.10084497000000001</v>
          </cell>
          <cell r="E68">
            <v>0.45071291999999996</v>
          </cell>
          <cell r="F68">
            <v>0.33245094999999997</v>
          </cell>
          <cell r="G68">
            <v>0.12253295</v>
          </cell>
          <cell r="H68">
            <v>0.43522712999999996</v>
          </cell>
          <cell r="I68">
            <v>0.34255707000000002</v>
          </cell>
        </row>
        <row r="69">
          <cell r="D69">
            <v>0.11761000000000001</v>
          </cell>
          <cell r="E69">
            <v>0.10989400000000001</v>
          </cell>
          <cell r="F69">
            <v>0.12453220000000001</v>
          </cell>
          <cell r="G69">
            <v>0.10846739999999999</v>
          </cell>
          <cell r="H69">
            <v>0.108533</v>
          </cell>
          <cell r="I69">
            <v>0.10716500000000001</v>
          </cell>
        </row>
        <row r="72">
          <cell r="D72">
            <v>1.45327703</v>
          </cell>
          <cell r="E72">
            <v>1.80779125</v>
          </cell>
          <cell r="F72">
            <v>1.4405014000000003</v>
          </cell>
          <cell r="G72">
            <v>1.65200587</v>
          </cell>
          <cell r="H72">
            <v>2.0616600699999998</v>
          </cell>
          <cell r="I72">
            <v>1.8285125200000005</v>
          </cell>
        </row>
        <row r="75">
          <cell r="D75">
            <v>0.16472487000000002</v>
          </cell>
          <cell r="E75">
            <v>0.15130452</v>
          </cell>
          <cell r="F75">
            <v>0.16847494000000002</v>
          </cell>
          <cell r="G75">
            <v>0.17660049999999999</v>
          </cell>
          <cell r="H75">
            <v>0.29827707000000003</v>
          </cell>
          <cell r="I75">
            <v>0.30686773000000001</v>
          </cell>
        </row>
        <row r="76">
          <cell r="D76">
            <v>0.76559107999999987</v>
          </cell>
          <cell r="E76">
            <v>0.76095891000000004</v>
          </cell>
          <cell r="F76">
            <v>0.76504378999999989</v>
          </cell>
          <cell r="G76">
            <v>0.76026196000000001</v>
          </cell>
          <cell r="H76">
            <v>0.76876995999999997</v>
          </cell>
          <cell r="I76">
            <v>0.8503343699999999</v>
          </cell>
        </row>
        <row r="78">
          <cell r="D78">
            <v>2.3835929799999995</v>
          </cell>
          <cell r="E78">
            <v>2.7200546800000001</v>
          </cell>
          <cell r="F78">
            <v>2.3740201300000003</v>
          </cell>
          <cell r="G78">
            <v>2.5888683299999999</v>
          </cell>
          <cell r="H78">
            <v>3.1287070999999997</v>
          </cell>
          <cell r="I78">
            <v>2.9857146200000004</v>
          </cell>
        </row>
        <row r="80">
          <cell r="D80">
            <v>1.4763949999999999</v>
          </cell>
          <cell r="E80">
            <v>1.4818950000000002</v>
          </cell>
          <cell r="F80">
            <v>1.4872270000000001</v>
          </cell>
          <cell r="G80">
            <v>1.4934500000000002</v>
          </cell>
          <cell r="H80">
            <v>1.4979420000000003</v>
          </cell>
          <cell r="I80">
            <v>1.5037787900000004</v>
          </cell>
        </row>
        <row r="81">
          <cell r="D81">
            <v>6.8099999999999994E-2</v>
          </cell>
          <cell r="E81">
            <v>6.8099999999999994E-2</v>
          </cell>
          <cell r="F81">
            <v>6.8099999999999994E-2</v>
          </cell>
          <cell r="G81">
            <v>6.8099999999999994E-2</v>
          </cell>
          <cell r="H81">
            <v>6.8099999999999994E-2</v>
          </cell>
          <cell r="I81">
            <v>6.8099999999999994E-2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3">
          <cell r="D83">
            <v>2.5569472599999998</v>
          </cell>
          <cell r="E83">
            <v>2.30045156</v>
          </cell>
          <cell r="F83">
            <v>2.5469285199999998</v>
          </cell>
          <cell r="G83">
            <v>2.4114196400000001</v>
          </cell>
          <cell r="H83">
            <v>2.4762618700000001</v>
          </cell>
          <cell r="I83">
            <v>2.28719589</v>
          </cell>
        </row>
        <row r="84">
          <cell r="D84">
            <v>0.26204100000000002</v>
          </cell>
          <cell r="E84">
            <v>3.2655999999999998E-2</v>
          </cell>
          <cell r="F84">
            <v>0.32258600000000004</v>
          </cell>
          <cell r="G84">
            <v>0.54174500000000003</v>
          </cell>
          <cell r="H84">
            <v>0.74151300000000009</v>
          </cell>
          <cell r="I84">
            <v>2.41694349</v>
          </cell>
        </row>
        <row r="86">
          <cell r="D86">
            <v>0.31975144999999899</v>
          </cell>
          <cell r="E86">
            <v>-0.19397901999999936</v>
          </cell>
          <cell r="F86">
            <v>0.46087264999999911</v>
          </cell>
          <cell r="G86">
            <v>0.97931620999999891</v>
          </cell>
          <cell r="H86">
            <v>1.4376700899999979</v>
          </cell>
          <cell r="I86">
            <v>4.8362036199999983</v>
          </cell>
        </row>
        <row r="87">
          <cell r="D87">
            <v>0.3197514499999991</v>
          </cell>
          <cell r="E87">
            <v>-0.19397901999999975</v>
          </cell>
          <cell r="F87">
            <v>0.46087265000000044</v>
          </cell>
          <cell r="G87">
            <v>0.9793162099999978</v>
          </cell>
          <cell r="H87">
            <v>1.4376700899999977</v>
          </cell>
          <cell r="I87">
            <v>4.8362036200000009</v>
          </cell>
        </row>
        <row r="88">
          <cell r="D88">
            <v>0</v>
          </cell>
          <cell r="E88">
            <v>3.8857805861880479E-16</v>
          </cell>
          <cell r="F88">
            <v>-1.3322676295501878E-15</v>
          </cell>
          <cell r="G88">
            <v>1.1102230246251565E-15</v>
          </cell>
          <cell r="H88">
            <v>0</v>
          </cell>
          <cell r="I88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</row>
        <row r="92">
          <cell r="E92">
            <v>2.6322251999999997</v>
          </cell>
        </row>
        <row r="95">
          <cell r="F95">
            <v>1.524</v>
          </cell>
          <cell r="G95">
            <v>0</v>
          </cell>
          <cell r="H95">
            <v>0</v>
          </cell>
          <cell r="I95">
            <v>1.8110029999999999</v>
          </cell>
        </row>
        <row r="96">
          <cell r="F96">
            <v>19.241</v>
          </cell>
          <cell r="G96">
            <v>0</v>
          </cell>
          <cell r="H96">
            <v>0</v>
          </cell>
          <cell r="I96">
            <v>29.960605000000001</v>
          </cell>
        </row>
        <row r="99">
          <cell r="F99">
            <v>-6.14</v>
          </cell>
          <cell r="G99">
            <v>0</v>
          </cell>
          <cell r="H99">
            <v>0</v>
          </cell>
          <cell r="I99">
            <v>-6.8271939999999995</v>
          </cell>
        </row>
        <row r="101">
          <cell r="F101">
            <v>-0.48499999999999999</v>
          </cell>
          <cell r="G101">
            <v>0</v>
          </cell>
          <cell r="H101">
            <v>0</v>
          </cell>
          <cell r="I101">
            <v>-0.83881300000000014</v>
          </cell>
        </row>
        <row r="102">
          <cell r="F102">
            <v>-2.2650000000000001</v>
          </cell>
          <cell r="G102">
            <v>0</v>
          </cell>
          <cell r="H102">
            <v>0</v>
          </cell>
          <cell r="I102">
            <v>-2.2985972600000024</v>
          </cell>
        </row>
        <row r="105">
          <cell r="F105">
            <v>-7.4039999999999999</v>
          </cell>
          <cell r="G105">
            <v>0</v>
          </cell>
          <cell r="H105">
            <v>0</v>
          </cell>
          <cell r="I105">
            <v>-7.1752047400000016</v>
          </cell>
        </row>
        <row r="107">
          <cell r="F107">
            <v>-1.9E-2</v>
          </cell>
          <cell r="G107">
            <v>0</v>
          </cell>
          <cell r="H107">
            <v>0</v>
          </cell>
          <cell r="I107">
            <v>-7.1293350000000002</v>
          </cell>
        </row>
        <row r="108">
          <cell r="F108">
            <v>1.1319999999999999</v>
          </cell>
          <cell r="G108">
            <v>0</v>
          </cell>
          <cell r="H108">
            <v>0</v>
          </cell>
          <cell r="I108">
            <v>0.8099320000000001</v>
          </cell>
        </row>
        <row r="109">
          <cell r="F109">
            <v>-6.13</v>
          </cell>
          <cell r="G109">
            <v>0</v>
          </cell>
          <cell r="H109">
            <v>0</v>
          </cell>
          <cell r="I109">
            <v>-5.9832560000000017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4.0016259999999999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</row>
        <row r="113">
          <cell r="F113">
            <v>0.03</v>
          </cell>
          <cell r="G113">
            <v>0</v>
          </cell>
          <cell r="H113">
            <v>0</v>
          </cell>
          <cell r="I113">
            <v>2.1567000000000003E-2</v>
          </cell>
        </row>
        <row r="118">
          <cell r="F118">
            <v>-0.51599599999999968</v>
          </cell>
          <cell r="G118">
            <v>0</v>
          </cell>
          <cell r="H118">
            <v>0</v>
          </cell>
          <cell r="I118">
            <v>6.3525889999999965</v>
          </cell>
        </row>
        <row r="119">
          <cell r="D119">
            <v>0</v>
          </cell>
          <cell r="E119">
            <v>0</v>
          </cell>
          <cell r="F119">
            <v>-0.51600000000000024</v>
          </cell>
          <cell r="G119">
            <v>0</v>
          </cell>
          <cell r="H119">
            <v>0</v>
          </cell>
          <cell r="I119">
            <v>6.3523329999999962</v>
          </cell>
        </row>
        <row r="120">
          <cell r="D120">
            <v>0</v>
          </cell>
          <cell r="E120">
            <v>0</v>
          </cell>
          <cell r="F120">
            <v>4.0000000005591119E-6</v>
          </cell>
          <cell r="G120">
            <v>0</v>
          </cell>
          <cell r="H120">
            <v>0</v>
          </cell>
          <cell r="I120">
            <v>2.5600000000025602E-4</v>
          </cell>
        </row>
        <row r="124">
          <cell r="D124">
            <v>2.8582734614946603E-2</v>
          </cell>
          <cell r="E124">
            <v>3.4232852731059291E-2</v>
          </cell>
          <cell r="F124">
            <v>3.1666632403568082E-2</v>
          </cell>
          <cell r="G124">
            <v>2.8294236185414531E-2</v>
          </cell>
          <cell r="H124">
            <v>2.3696507764522572E-2</v>
          </cell>
          <cell r="I124">
            <v>1.7752901878884182E-2</v>
          </cell>
        </row>
        <row r="215">
          <cell r="D215">
            <v>9.854281799999999</v>
          </cell>
          <cell r="E215">
            <v>8.9825889300000004</v>
          </cell>
          <cell r="F215">
            <v>9.8308480300000003</v>
          </cell>
          <cell r="G215">
            <v>10.177830830000001</v>
          </cell>
          <cell r="H215">
            <v>11.018244780000002</v>
          </cell>
          <cell r="I215">
            <v>9.4764652499999986</v>
          </cell>
        </row>
        <row r="216">
          <cell r="D216">
            <v>5.9971599000000007</v>
          </cell>
          <cell r="E216">
            <v>8.4497309999999999</v>
          </cell>
          <cell r="F216">
            <v>7.2008519100000008</v>
          </cell>
          <cell r="G216">
            <v>6.5356442999999995</v>
          </cell>
          <cell r="H216">
            <v>7.853317370000001</v>
          </cell>
          <cell r="I216">
            <v>7.3989395300000007</v>
          </cell>
        </row>
        <row r="217">
          <cell r="D217">
            <v>5.3051068497332965</v>
          </cell>
          <cell r="E217">
            <v>4.6650009692545984</v>
          </cell>
          <cell r="F217">
            <v>4.9094742415818136</v>
          </cell>
          <cell r="G217">
            <v>4.8225569312808965</v>
          </cell>
          <cell r="H217">
            <v>4.031710205642514</v>
          </cell>
          <cell r="I217">
            <v>4.6463238306589396</v>
          </cell>
        </row>
        <row r="218">
          <cell r="D218">
            <v>0.16472486999999997</v>
          </cell>
          <cell r="E218">
            <v>0.15130452</v>
          </cell>
          <cell r="F218">
            <v>0.16847494000000002</v>
          </cell>
          <cell r="G218">
            <v>0.17660050000000002</v>
          </cell>
          <cell r="H218">
            <v>0.29827706999999998</v>
          </cell>
          <cell r="I218">
            <v>0.30686773000000001</v>
          </cell>
        </row>
        <row r="219">
          <cell r="D219">
            <v>0.16472486999999997</v>
          </cell>
          <cell r="E219">
            <v>0.15130452</v>
          </cell>
          <cell r="F219">
            <v>0.16847494000000002</v>
          </cell>
          <cell r="G219">
            <v>0.17660050000000002</v>
          </cell>
          <cell r="H219">
            <v>0.29827706999999998</v>
          </cell>
          <cell r="I219">
            <v>0.30686773000000001</v>
          </cell>
        </row>
        <row r="220">
          <cell r="D220">
            <v>10.626437710000001</v>
          </cell>
          <cell r="E220">
            <v>8.8445519400000006</v>
          </cell>
          <cell r="F220">
            <v>10.040015199999999</v>
          </cell>
          <cell r="G220">
            <v>11.51082774</v>
          </cell>
          <cell r="H220">
            <v>14.343634590000001</v>
          </cell>
          <cell r="I220">
            <v>24.047649740000001</v>
          </cell>
        </row>
        <row r="221">
          <cell r="D221">
            <v>3.0374959999999999E-2</v>
          </cell>
          <cell r="E221">
            <v>5.8234379999999995E-2</v>
          </cell>
          <cell r="F221">
            <v>0.10089484</v>
          </cell>
          <cell r="G221">
            <v>0.11951416000000001</v>
          </cell>
          <cell r="H221">
            <v>5.4791379999999994E-2</v>
          </cell>
          <cell r="I221">
            <v>0.11821836000000001</v>
          </cell>
        </row>
        <row r="222">
          <cell r="D222">
            <v>11.757473156856772</v>
          </cell>
          <cell r="E222">
            <v>10.621675542931829</v>
          </cell>
          <cell r="F222">
            <v>8.0101553197087476</v>
          </cell>
          <cell r="G222">
            <v>8.4008517198620858</v>
          </cell>
          <cell r="H222">
            <v>11.451933140090585</v>
          </cell>
          <cell r="I222">
            <v>12.389795310404889</v>
          </cell>
        </row>
        <row r="223">
          <cell r="D223">
            <v>4.2779999999999996</v>
          </cell>
          <cell r="E223">
            <v>3.7509999999999999</v>
          </cell>
          <cell r="F223">
            <v>4.1820000000000004</v>
          </cell>
          <cell r="G223">
            <v>4.1415800000000003</v>
          </cell>
          <cell r="H223">
            <v>5.2730560000000004</v>
          </cell>
          <cell r="I223">
            <v>5.3670069999999992</v>
          </cell>
        </row>
        <row r="224">
          <cell r="D224">
            <v>6.7702375000000004</v>
          </cell>
          <cell r="E224">
            <v>5.7582520199999996</v>
          </cell>
          <cell r="F224">
            <v>6.7118631299999993</v>
          </cell>
          <cell r="G224">
            <v>7.7382027500000001</v>
          </cell>
          <cell r="H224">
            <v>8.7062851999999982</v>
          </cell>
          <cell r="I224">
            <v>13.513083929999999</v>
          </cell>
        </row>
        <row r="225">
          <cell r="D225">
            <v>6.7702375000000004</v>
          </cell>
          <cell r="E225">
            <v>5.7582520199999996</v>
          </cell>
          <cell r="F225">
            <v>6.7118631299999993</v>
          </cell>
          <cell r="G225">
            <v>7.7382027500000001</v>
          </cell>
          <cell r="H225">
            <v>8.7062851999999982</v>
          </cell>
          <cell r="I225">
            <v>13.513083929999999</v>
          </cell>
        </row>
        <row r="226">
          <cell r="D226">
            <v>0.38730850000000006</v>
          </cell>
          <cell r="E226">
            <v>0.37649360000000004</v>
          </cell>
          <cell r="F226">
            <v>0.39768987999999994</v>
          </cell>
          <cell r="G226">
            <v>0.34015878000000005</v>
          </cell>
          <cell r="H226">
            <v>0.37642578000000004</v>
          </cell>
          <cell r="I226">
            <v>0.39305464000000001</v>
          </cell>
        </row>
        <row r="227">
          <cell r="D227">
            <v>0.14559234000000001</v>
          </cell>
          <cell r="E227">
            <v>0.14559234000000001</v>
          </cell>
          <cell r="F227">
            <v>0.14559234000000001</v>
          </cell>
          <cell r="G227">
            <v>0.14559234000000001</v>
          </cell>
          <cell r="H227">
            <v>0.14559234000000001</v>
          </cell>
          <cell r="I227">
            <v>0.14559234000000001</v>
          </cell>
        </row>
        <row r="228">
          <cell r="D228">
            <v>0.53979997999999996</v>
          </cell>
          <cell r="E228">
            <v>0.48565089</v>
          </cell>
          <cell r="F228">
            <v>0.42448808999999998</v>
          </cell>
          <cell r="G228">
            <v>0.37510971999999998</v>
          </cell>
          <cell r="H228">
            <v>0.38519629</v>
          </cell>
          <cell r="I228">
            <v>0.35578603000000003</v>
          </cell>
        </row>
        <row r="229">
          <cell r="D229">
            <v>-1.8637500000000236E-3</v>
          </cell>
          <cell r="E229">
            <v>-0.11354050000000007</v>
          </cell>
          <cell r="F229">
            <v>-8.2957100000000238E-3</v>
          </cell>
          <cell r="G229">
            <v>4.0189699999999993E-3</v>
          </cell>
          <cell r="H229">
            <v>-3.896650000000008E-3</v>
          </cell>
          <cell r="I229">
            <v>-6.2350200000000373E-3</v>
          </cell>
        </row>
        <row r="230"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5.7563999999999997E-2</v>
          </cell>
        </row>
        <row r="232">
          <cell r="D232">
            <v>0.23880679000000002</v>
          </cell>
          <cell r="E232">
            <v>0.22840154000000001</v>
          </cell>
          <cell r="F232">
            <v>0.49530427999999993</v>
          </cell>
          <cell r="G232">
            <v>0.18176017000000005</v>
          </cell>
          <cell r="H232">
            <v>0.22227309000000006</v>
          </cell>
          <cell r="I232">
            <v>0.14132816000000001</v>
          </cell>
        </row>
        <row r="233">
          <cell r="D233">
            <v>0.60916539999999997</v>
          </cell>
          <cell r="E233">
            <v>0.8092743200000001</v>
          </cell>
          <cell r="F233">
            <v>0.56662335000000008</v>
          </cell>
          <cell r="G233">
            <v>0.82676479999999986</v>
          </cell>
          <cell r="H233">
            <v>0.78780936999999995</v>
          </cell>
          <cell r="I233">
            <v>0.90530736999999983</v>
          </cell>
        </row>
        <row r="234">
          <cell r="D234">
            <v>0.9627529199999999</v>
          </cell>
          <cell r="E234">
            <v>0.93647306000000008</v>
          </cell>
          <cell r="F234">
            <v>0.97488092000000004</v>
          </cell>
          <cell r="G234">
            <v>0.93767449000000003</v>
          </cell>
          <cell r="H234">
            <v>0.97674641999999989</v>
          </cell>
          <cell r="I234">
            <v>0.91344458000000006</v>
          </cell>
        </row>
        <row r="235">
          <cell r="D235">
            <v>1.1519999999999998E-3</v>
          </cell>
          <cell r="E235">
            <v>1.15E-3</v>
          </cell>
          <cell r="F235">
            <v>1.1510000000000001E-3</v>
          </cell>
          <cell r="G235">
            <v>1.15E-3</v>
          </cell>
          <cell r="H235">
            <v>8.7000000000000001E-4</v>
          </cell>
          <cell r="I235">
            <v>8.7199999999999995E-4</v>
          </cell>
        </row>
        <row r="236"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</row>
        <row r="237">
          <cell r="D237">
            <v>0.93833</v>
          </cell>
          <cell r="E237">
            <v>1.5826300000000002</v>
          </cell>
          <cell r="F237">
            <v>2.2081360000000001</v>
          </cell>
          <cell r="G237">
            <v>2.1488100000000001</v>
          </cell>
          <cell r="H237">
            <v>2.1172840000000002</v>
          </cell>
          <cell r="I237">
            <v>2.7228546200000001</v>
          </cell>
        </row>
        <row r="238"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</row>
        <row r="241">
          <cell r="D241">
            <v>0</v>
          </cell>
          <cell r="E241">
            <v>0</v>
          </cell>
          <cell r="F241">
            <v>77.745999999999995</v>
          </cell>
          <cell r="G241">
            <v>0</v>
          </cell>
          <cell r="H241">
            <v>0</v>
          </cell>
          <cell r="I241">
            <v>81.060345999999996</v>
          </cell>
        </row>
        <row r="242">
          <cell r="D242">
            <v>0</v>
          </cell>
          <cell r="E242">
            <v>0</v>
          </cell>
          <cell r="F242">
            <v>0.48399999999999999</v>
          </cell>
          <cell r="G242">
            <v>0</v>
          </cell>
          <cell r="H242">
            <v>0</v>
          </cell>
          <cell r="I242">
            <v>0.83981300000000014</v>
          </cell>
        </row>
        <row r="243">
          <cell r="D243">
            <v>0</v>
          </cell>
          <cell r="E243">
            <v>0</v>
          </cell>
          <cell r="F243">
            <v>-52.593000000000004</v>
          </cell>
          <cell r="G243">
            <v>0</v>
          </cell>
          <cell r="H243">
            <v>0</v>
          </cell>
          <cell r="I243">
            <v>-45.805410999999992</v>
          </cell>
        </row>
        <row r="244">
          <cell r="D244">
            <v>0</v>
          </cell>
          <cell r="E244">
            <v>0</v>
          </cell>
          <cell r="F244">
            <v>-18.888000000000002</v>
          </cell>
          <cell r="G244">
            <v>0</v>
          </cell>
          <cell r="H244">
            <v>0</v>
          </cell>
          <cell r="I244">
            <v>-29.6337229999999</v>
          </cell>
        </row>
        <row r="245">
          <cell r="D245">
            <v>0</v>
          </cell>
          <cell r="E245">
            <v>0</v>
          </cell>
          <cell r="F245">
            <v>-3.2280000000000002</v>
          </cell>
          <cell r="G245">
            <v>0</v>
          </cell>
          <cell r="H245">
            <v>0</v>
          </cell>
          <cell r="I245">
            <v>-3.1539870000000954</v>
          </cell>
        </row>
        <row r="246"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</row>
        <row r="247">
          <cell r="D247">
            <v>0</v>
          </cell>
          <cell r="E247">
            <v>0</v>
          </cell>
          <cell r="F247">
            <v>1.45</v>
          </cell>
          <cell r="G247">
            <v>0</v>
          </cell>
          <cell r="H247">
            <v>0</v>
          </cell>
          <cell r="I247">
            <v>1.1160309999999998</v>
          </cell>
        </row>
        <row r="248">
          <cell r="D248">
            <v>0</v>
          </cell>
          <cell r="E248">
            <v>0</v>
          </cell>
          <cell r="F248">
            <v>-2.6560000000000001</v>
          </cell>
          <cell r="G248">
            <v>0</v>
          </cell>
          <cell r="H248">
            <v>0</v>
          </cell>
          <cell r="I248">
            <v>-3.3349259999999998</v>
          </cell>
        </row>
        <row r="249">
          <cell r="D249">
            <v>0</v>
          </cell>
          <cell r="E249">
            <v>0</v>
          </cell>
          <cell r="F249">
            <v>-4.8239999999999998</v>
          </cell>
          <cell r="G249">
            <v>0</v>
          </cell>
          <cell r="H249">
            <v>0</v>
          </cell>
          <cell r="I249">
            <v>-5.8389720000000001</v>
          </cell>
        </row>
        <row r="250">
          <cell r="D250">
            <v>0</v>
          </cell>
          <cell r="E250">
            <v>0</v>
          </cell>
          <cell r="F250">
            <v>1.9999999999999999E-6</v>
          </cell>
          <cell r="G250">
            <v>0</v>
          </cell>
          <cell r="H250">
            <v>0</v>
          </cell>
          <cell r="I250">
            <v>-1.9999999999999999E-6</v>
          </cell>
        </row>
        <row r="251">
          <cell r="D251">
            <v>0</v>
          </cell>
          <cell r="E251">
            <v>0</v>
          </cell>
          <cell r="F251">
            <v>4.0000000000000001E-3</v>
          </cell>
          <cell r="G251">
            <v>0</v>
          </cell>
          <cell r="H251">
            <v>0</v>
          </cell>
          <cell r="I251">
            <v>2.9273000000000004E-2</v>
          </cell>
        </row>
        <row r="252">
          <cell r="D252">
            <v>0</v>
          </cell>
          <cell r="E252">
            <v>0</v>
          </cell>
          <cell r="F252">
            <v>20</v>
          </cell>
          <cell r="G252">
            <v>0</v>
          </cell>
          <cell r="H252">
            <v>0</v>
          </cell>
          <cell r="I252">
            <v>5</v>
          </cell>
        </row>
        <row r="253">
          <cell r="D253">
            <v>0</v>
          </cell>
          <cell r="E253">
            <v>0</v>
          </cell>
          <cell r="F253">
            <v>1.9999999999999999E-6</v>
          </cell>
          <cell r="G253">
            <v>0</v>
          </cell>
          <cell r="H253">
            <v>0</v>
          </cell>
          <cell r="I253">
            <v>-1.9999999999999999E-6</v>
          </cell>
        </row>
        <row r="254">
          <cell r="D254">
            <v>0</v>
          </cell>
          <cell r="E254">
            <v>0</v>
          </cell>
          <cell r="F254">
            <v>-22.4</v>
          </cell>
          <cell r="G254">
            <v>0</v>
          </cell>
          <cell r="H254">
            <v>0</v>
          </cell>
          <cell r="I254">
            <v>0</v>
          </cell>
        </row>
        <row r="255">
          <cell r="D255">
            <v>0</v>
          </cell>
          <cell r="E255">
            <v>0</v>
          </cell>
          <cell r="F255">
            <v>-4.9049960000000148</v>
          </cell>
          <cell r="G255">
            <v>0</v>
          </cell>
          <cell r="H255">
            <v>0</v>
          </cell>
          <cell r="I255">
            <v>0.27844000000001429</v>
          </cell>
        </row>
        <row r="263">
          <cell r="D263">
            <v>0.1136421</v>
          </cell>
          <cell r="E263">
            <v>0.10224229</v>
          </cell>
          <cell r="F263">
            <v>0.11319682</v>
          </cell>
          <cell r="G263">
            <v>0.10717421000000001</v>
          </cell>
          <cell r="H263">
            <v>0.21230173000000002</v>
          </cell>
          <cell r="I263">
            <v>0.25413288000000001</v>
          </cell>
        </row>
        <row r="264">
          <cell r="D264">
            <v>1.7683440000000001</v>
          </cell>
          <cell r="E264">
            <v>1.73743197</v>
          </cell>
          <cell r="F264">
            <v>1.77992471</v>
          </cell>
          <cell r="G264">
            <v>1.7379364500000001</v>
          </cell>
          <cell r="H264">
            <v>1.78551638</v>
          </cell>
          <cell r="I264">
            <v>1.7462149500000002</v>
          </cell>
        </row>
        <row r="266"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</row>
        <row r="267">
          <cell r="D267">
            <v>0.37806241000000002</v>
          </cell>
          <cell r="E267">
            <v>0.387264</v>
          </cell>
          <cell r="F267">
            <v>0.38883475000000001</v>
          </cell>
          <cell r="G267">
            <v>0.38465199999999999</v>
          </cell>
          <cell r="H267">
            <v>0.38871909000000004</v>
          </cell>
          <cell r="I267">
            <v>0.51356221000000002</v>
          </cell>
        </row>
        <row r="268">
          <cell r="D268">
            <v>0.6375906699999998</v>
          </cell>
          <cell r="E268">
            <v>0.71307552999999979</v>
          </cell>
          <cell r="F268">
            <v>0.38082792999999998</v>
          </cell>
          <cell r="G268">
            <v>0.54555745999999983</v>
          </cell>
          <cell r="H268">
            <v>0.66379633000000005</v>
          </cell>
          <cell r="I268">
            <v>0.97709790000000019</v>
          </cell>
        </row>
        <row r="269">
          <cell r="D269">
            <v>1.54221031</v>
          </cell>
          <cell r="E269">
            <v>3.4342427100000004</v>
          </cell>
          <cell r="F269">
            <v>2.31216891</v>
          </cell>
          <cell r="G269">
            <v>3.2908031999999996</v>
          </cell>
          <cell r="H269">
            <v>3.2501553900000002</v>
          </cell>
          <cell r="I269">
            <v>-0.20899783999999971</v>
          </cell>
        </row>
        <row r="271">
          <cell r="D271">
            <v>0.32660400000000001</v>
          </cell>
          <cell r="E271">
            <v>0.32676100000000002</v>
          </cell>
          <cell r="F271">
            <v>0.32700699999999999</v>
          </cell>
          <cell r="G271">
            <v>0.327407</v>
          </cell>
          <cell r="H271">
            <v>0.32808499999999996</v>
          </cell>
          <cell r="I271">
            <v>0.32866073999999995</v>
          </cell>
        </row>
        <row r="272">
          <cell r="D272">
            <v>9.0783999999999993E-4</v>
          </cell>
          <cell r="E272">
            <v>8.6903999999999996E-4</v>
          </cell>
          <cell r="F272">
            <v>8.3001000000000006E-4</v>
          </cell>
          <cell r="G272">
            <v>8.5921999999999995E-4</v>
          </cell>
          <cell r="H272">
            <v>8.1632000000000004E-4</v>
          </cell>
          <cell r="I272">
            <v>7.7316999999999989E-4</v>
          </cell>
        </row>
        <row r="273">
          <cell r="D273">
            <v>0.14845</v>
          </cell>
          <cell r="E273">
            <v>7.0004000000000011E-2</v>
          </cell>
          <cell r="F273">
            <v>4.5050000000000003E-3</v>
          </cell>
          <cell r="G273">
            <v>0.229798</v>
          </cell>
          <cell r="H273">
            <v>4.9337000000000006E-2</v>
          </cell>
          <cell r="I273">
            <v>-0.27622079999999999</v>
          </cell>
        </row>
        <row r="274">
          <cell r="F274">
            <v>0</v>
          </cell>
          <cell r="G274">
            <v>0</v>
          </cell>
          <cell r="H274">
            <v>0</v>
          </cell>
          <cell r="I274">
            <v>0</v>
          </cell>
        </row>
        <row r="277">
          <cell r="F277">
            <v>1.389</v>
          </cell>
          <cell r="G277">
            <v>0</v>
          </cell>
          <cell r="H277">
            <v>0</v>
          </cell>
          <cell r="I277">
            <v>0.42813699999999999</v>
          </cell>
        </row>
        <row r="278">
          <cell r="F278">
            <v>5.2610000000000001</v>
          </cell>
          <cell r="G278">
            <v>0</v>
          </cell>
          <cell r="H278">
            <v>0</v>
          </cell>
          <cell r="I278">
            <v>5.245309999999999</v>
          </cell>
        </row>
        <row r="279">
          <cell r="F279">
            <v>-10.426</v>
          </cell>
          <cell r="G279">
            <v>0</v>
          </cell>
          <cell r="H279">
            <v>0</v>
          </cell>
          <cell r="I279">
            <v>0.4529999999999994</v>
          </cell>
        </row>
        <row r="280">
          <cell r="F280">
            <v>0.32900000000000001</v>
          </cell>
          <cell r="G280">
            <v>0</v>
          </cell>
          <cell r="H280">
            <v>0</v>
          </cell>
          <cell r="I280">
            <v>0.57369000000000003</v>
          </cell>
        </row>
        <row r="281">
          <cell r="F281">
            <v>-3.0000000000000001E-3</v>
          </cell>
          <cell r="G281">
            <v>0</v>
          </cell>
          <cell r="H281">
            <v>0</v>
          </cell>
          <cell r="I281">
            <v>-2E-3</v>
          </cell>
        </row>
        <row r="282">
          <cell r="F282">
            <v>0.309</v>
          </cell>
          <cell r="G282">
            <v>0</v>
          </cell>
          <cell r="H282">
            <v>0</v>
          </cell>
          <cell r="I282">
            <v>0.192</v>
          </cell>
        </row>
        <row r="283">
          <cell r="F283">
            <v>-8.0000000000000002E-3</v>
          </cell>
          <cell r="G283">
            <v>0</v>
          </cell>
          <cell r="H283">
            <v>0</v>
          </cell>
          <cell r="I283">
            <v>-3.1579999999999999</v>
          </cell>
        </row>
        <row r="284">
          <cell r="F284">
            <v>22.4</v>
          </cell>
          <cell r="G284">
            <v>0</v>
          </cell>
          <cell r="H284">
            <v>0</v>
          </cell>
          <cell r="I284">
            <v>0</v>
          </cell>
        </row>
        <row r="285">
          <cell r="F285">
            <v>-0.38300000000000001</v>
          </cell>
          <cell r="G285">
            <v>0</v>
          </cell>
          <cell r="H285">
            <v>0</v>
          </cell>
          <cell r="I285">
            <v>-0.51400000000000001</v>
          </cell>
        </row>
        <row r="286">
          <cell r="F286">
            <v>0</v>
          </cell>
          <cell r="G286">
            <v>0</v>
          </cell>
          <cell r="H286">
            <v>0</v>
          </cell>
          <cell r="I286">
            <v>0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</row>
        <row r="288">
          <cell r="F288">
            <v>0</v>
          </cell>
          <cell r="G288">
            <v>0</v>
          </cell>
          <cell r="H288">
            <v>0</v>
          </cell>
          <cell r="I288">
            <v>-34.001626000000002</v>
          </cell>
        </row>
        <row r="289">
          <cell r="F289">
            <v>0</v>
          </cell>
          <cell r="G289">
            <v>0</v>
          </cell>
          <cell r="H289">
            <v>0</v>
          </cell>
          <cell r="I289">
            <v>36</v>
          </cell>
        </row>
        <row r="290">
          <cell r="F290">
            <v>-22.4</v>
          </cell>
          <cell r="G290">
            <v>0</v>
          </cell>
          <cell r="H290">
            <v>0</v>
          </cell>
          <cell r="I290">
            <v>0</v>
          </cell>
        </row>
        <row r="291">
          <cell r="E291">
            <v>0</v>
          </cell>
          <cell r="F291">
            <v>-3.532</v>
          </cell>
          <cell r="G291">
            <v>0</v>
          </cell>
          <cell r="H291">
            <v>0</v>
          </cell>
          <cell r="I291">
            <v>5.216510999999997</v>
          </cell>
        </row>
        <row r="293">
          <cell r="D293">
            <v>6.6130320000000005</v>
          </cell>
        </row>
        <row r="301">
          <cell r="D301">
            <v>5.7229260000000004E-2</v>
          </cell>
          <cell r="E301">
            <v>5.0932180000000001E-2</v>
          </cell>
          <cell r="F301">
            <v>3.5628550000000002E-2</v>
          </cell>
          <cell r="G301">
            <v>3.464851E-2</v>
          </cell>
          <cell r="H301">
            <v>8.5922149999999989E-2</v>
          </cell>
          <cell r="I301">
            <v>3.9065289999999996E-2</v>
          </cell>
        </row>
        <row r="302">
          <cell r="D302">
            <v>2.4433051600000004</v>
          </cell>
          <cell r="E302">
            <v>2.19820927</v>
          </cell>
          <cell r="F302">
            <v>2.4337317000000001</v>
          </cell>
          <cell r="G302">
            <v>2.3042454299999999</v>
          </cell>
          <cell r="H302">
            <v>2.36620579</v>
          </cell>
          <cell r="I302">
            <v>2.1855427400000003</v>
          </cell>
        </row>
        <row r="303">
          <cell r="D303">
            <v>1.37203E-3</v>
          </cell>
          <cell r="E303">
            <v>1.53268E-3</v>
          </cell>
          <cell r="F303">
            <v>1.4462100000000001E-3</v>
          </cell>
          <cell r="G303">
            <v>6.6048800000000005E-3</v>
          </cell>
          <cell r="H303">
            <v>1.8685000000000002E-3</v>
          </cell>
          <cell r="I303">
            <v>1.45772E-3</v>
          </cell>
        </row>
        <row r="304">
          <cell r="D304">
            <v>0.04</v>
          </cell>
          <cell r="E304">
            <v>0.04</v>
          </cell>
          <cell r="F304">
            <v>0.04</v>
          </cell>
          <cell r="G304">
            <v>0.04</v>
          </cell>
          <cell r="H304">
            <v>0.04</v>
          </cell>
          <cell r="I304">
            <v>0.04</v>
          </cell>
        </row>
        <row r="305">
          <cell r="D305">
            <v>1.9113914400000003</v>
          </cell>
          <cell r="E305">
            <v>1.7260774000000001</v>
          </cell>
          <cell r="F305">
            <v>1.9614394999999996</v>
          </cell>
          <cell r="G305">
            <v>1.9349308700000003</v>
          </cell>
          <cell r="H305">
            <v>1.8802489599999999</v>
          </cell>
          <cell r="I305">
            <v>3.9797834900000004</v>
          </cell>
        </row>
        <row r="306">
          <cell r="D306">
            <v>0.53979997999999996</v>
          </cell>
          <cell r="E306">
            <v>0.48565088999999989</v>
          </cell>
          <cell r="F306">
            <v>0.42448809000000004</v>
          </cell>
          <cell r="G306">
            <v>0.37510971999999998</v>
          </cell>
          <cell r="H306">
            <v>0.48744193999999996</v>
          </cell>
          <cell r="I306">
            <v>0.50826576000000001</v>
          </cell>
        </row>
        <row r="307">
          <cell r="D307">
            <v>2.3909999999999999E-3</v>
          </cell>
          <cell r="E307">
            <v>-1.2359999999999999E-3</v>
          </cell>
          <cell r="F307">
            <v>1.2596E-2</v>
          </cell>
          <cell r="G307">
            <v>-5.3249999999999999E-3</v>
          </cell>
          <cell r="H307">
            <v>1.2771000000000001E-2</v>
          </cell>
          <cell r="I307">
            <v>-0.69147000000000003</v>
          </cell>
        </row>
        <row r="308">
          <cell r="D308">
            <v>0.10481</v>
          </cell>
        </row>
        <row r="311">
          <cell r="F311">
            <v>0.21</v>
          </cell>
          <cell r="G311">
            <v>0</v>
          </cell>
          <cell r="H311">
            <v>0</v>
          </cell>
          <cell r="I311">
            <v>0.19050900000000001</v>
          </cell>
        </row>
        <row r="312">
          <cell r="F312">
            <v>-0.123</v>
          </cell>
          <cell r="G312">
            <v>0</v>
          </cell>
          <cell r="H312">
            <v>0</v>
          </cell>
          <cell r="I312">
            <v>-0.11699999999999999</v>
          </cell>
        </row>
        <row r="313">
          <cell r="F313">
            <v>0.14399999999999999</v>
          </cell>
          <cell r="G313">
            <v>0</v>
          </cell>
          <cell r="H313">
            <v>0</v>
          </cell>
          <cell r="I313">
            <v>0.15942599999999998</v>
          </cell>
        </row>
        <row r="314">
          <cell r="F314">
            <v>7.0750000000000002</v>
          </cell>
          <cell r="G314">
            <v>0</v>
          </cell>
          <cell r="H314">
            <v>0</v>
          </cell>
          <cell r="I314">
            <v>6.8562399999999988</v>
          </cell>
        </row>
        <row r="315">
          <cell r="F315">
            <v>-2.8959999999999999</v>
          </cell>
          <cell r="G315">
            <v>0</v>
          </cell>
          <cell r="H315">
            <v>0</v>
          </cell>
          <cell r="I315">
            <v>-10.132197999999999</v>
          </cell>
        </row>
        <row r="316">
          <cell r="F316">
            <v>-1.4470000000000001</v>
          </cell>
          <cell r="G316">
            <v>0</v>
          </cell>
          <cell r="H316">
            <v>0</v>
          </cell>
          <cell r="I316">
            <v>-1.3737559999999998</v>
          </cell>
        </row>
        <row r="317">
          <cell r="F317">
            <v>2.8000000000000001E-2</v>
          </cell>
          <cell r="G317">
            <v>0</v>
          </cell>
          <cell r="H317">
            <v>0</v>
          </cell>
          <cell r="I317">
            <v>2.1011999999999999E-2</v>
          </cell>
        </row>
        <row r="318">
          <cell r="F318">
            <v>-1.2E-2</v>
          </cell>
          <cell r="G318">
            <v>0</v>
          </cell>
          <cell r="H318">
            <v>0</v>
          </cell>
          <cell r="I318">
            <v>0.21314500000000003</v>
          </cell>
        </row>
        <row r="319">
          <cell r="F319">
            <v>20</v>
          </cell>
          <cell r="G319">
            <v>0</v>
          </cell>
          <cell r="H319">
            <v>0</v>
          </cell>
          <cell r="I319">
            <v>-25</v>
          </cell>
        </row>
        <row r="321">
          <cell r="F321">
            <v>-20</v>
          </cell>
          <cell r="G321">
            <v>0</v>
          </cell>
          <cell r="H321">
            <v>0</v>
          </cell>
          <cell r="I321">
            <v>25</v>
          </cell>
        </row>
        <row r="384">
          <cell r="G384">
            <v>0</v>
          </cell>
          <cell r="H384">
            <v>0</v>
          </cell>
          <cell r="I384">
            <v>0</v>
          </cell>
        </row>
        <row r="428">
          <cell r="G428">
            <v>0</v>
          </cell>
          <cell r="H428">
            <v>0</v>
          </cell>
          <cell r="I428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DATES"/>
      <sheetName val="A"/>
      <sheetName val="Reference"/>
      <sheetName val="Lookups and Date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W"/>
      <sheetName val="VIC"/>
      <sheetName val="QLD"/>
      <sheetName val="SA"/>
      <sheetName val="WA"/>
      <sheetName val="TAS"/>
      <sheetName val="NT"/>
      <sheetName val="ACT"/>
      <sheetName val="AUST SUM"/>
      <sheetName val="Tot WD by State"/>
      <sheetName val="Linked Sheet"/>
      <sheetName val="Data"/>
      <sheetName val="Data2"/>
      <sheetName val="A&amp;A analysis"/>
      <sheetName val="Public Equip,Intang"/>
      <sheetName val="NDBlg fc"/>
      <sheetName val="2ndHand Purch Assets"/>
      <sheetName val="NSW- Constn Cont. to Growth"/>
      <sheetName val="VIC- Constn Cont. to Growth"/>
      <sheetName val="QLD- Constn Cont. to Growth"/>
      <sheetName val="WA-Construction Cont. to Growth"/>
      <sheetName val="SA- Construction Cont. to Growt"/>
      <sheetName val="TAS- Construction Cont. to Grow"/>
      <sheetName val="NT- Construction Cont. to Growt"/>
      <sheetName val="ACT- Construction Cont. to Gro "/>
      <sheetName val="Dwell WD by State"/>
      <sheetName val="NonDwell WD by State"/>
      <sheetName val="Eng WD by State"/>
      <sheetName val="Dwell Comp by State"/>
      <sheetName val="DwelInvReconc"/>
      <sheetName val="SA Table"/>
      <sheetName val="875505a"/>
      <sheetName val="GRAPH"/>
      <sheetName val="Pub NDBldg"/>
      <sheetName val="Tot Cons WD by State"/>
      <sheetName val="STCONSTN"/>
      <sheetName val="SIP"/>
      <sheetName val="WA Table"/>
      <sheetName val="Sheet1"/>
      <sheetName val="NSW Table"/>
      <sheetName val="NSW v VIC data"/>
      <sheetName val="NSW v VIC chart"/>
      <sheetName val="WA GVA"/>
      <sheetName val="VIC Table"/>
    </sheetNames>
    <sheetDataSet>
      <sheetData sheetId="0"/>
      <sheetData sheetId="1">
        <row r="5">
          <cell r="A5">
            <v>1981</v>
          </cell>
          <cell r="F5">
            <v>566.66999999999996</v>
          </cell>
          <cell r="R5">
            <v>12911.273549304933</v>
          </cell>
          <cell r="AZ5">
            <v>177.99526107077236</v>
          </cell>
          <cell r="BC5">
            <v>1684</v>
          </cell>
          <cell r="BE5">
            <v>1216.1217781851324</v>
          </cell>
          <cell r="BG5">
            <v>3947.2544287045807</v>
          </cell>
        </row>
        <row r="6">
          <cell r="A6">
            <v>1982</v>
          </cell>
          <cell r="C6">
            <v>-12.086823315380467</v>
          </cell>
          <cell r="F6">
            <v>628.20600000000002</v>
          </cell>
          <cell r="G6">
            <v>10.859230239822137</v>
          </cell>
          <cell r="N6">
            <v>3537.8119999999999</v>
          </cell>
          <cell r="P6">
            <v>5010.2750041645022</v>
          </cell>
          <cell r="R6">
            <v>13042.867008532843</v>
          </cell>
          <cell r="S6">
            <v>1.0192136254056461</v>
          </cell>
          <cell r="X6">
            <v>-12.06183606665271</v>
          </cell>
          <cell r="AG6">
            <v>2446.7422701239593</v>
          </cell>
          <cell r="AZ6">
            <v>155.42678193219535</v>
          </cell>
          <cell r="BA6">
            <v>-12.67925842677553</v>
          </cell>
          <cell r="BC6">
            <v>1436</v>
          </cell>
          <cell r="BD6">
            <v>-14.726840855106893</v>
          </cell>
          <cell r="BE6">
            <v>1091.0697298760406</v>
          </cell>
          <cell r="BG6">
            <v>4425.933347524664</v>
          </cell>
        </row>
        <row r="7">
          <cell r="A7">
            <v>1983</v>
          </cell>
          <cell r="C7">
            <v>-5.2332107450094316</v>
          </cell>
          <cell r="F7">
            <v>570.14599999999996</v>
          </cell>
          <cell r="G7">
            <v>-9.2421912557345891</v>
          </cell>
          <cell r="N7">
            <v>2841.116</v>
          </cell>
          <cell r="P7">
            <v>4485.0090393213786</v>
          </cell>
          <cell r="R7">
            <v>11560.499077429373</v>
          </cell>
          <cell r="S7">
            <v>-11.365353416037149</v>
          </cell>
          <cell r="U7">
            <v>6023.2709508219423</v>
          </cell>
          <cell r="X7">
            <v>-8.2448751398335531</v>
          </cell>
          <cell r="AG7">
            <v>1939.508164656741</v>
          </cell>
          <cell r="AZ7">
            <v>259.06027041711104</v>
          </cell>
          <cell r="BA7">
            <v>66.676725334328552</v>
          </cell>
          <cell r="BC7">
            <v>2949</v>
          </cell>
          <cell r="BD7">
            <v>105.36211699164343</v>
          </cell>
          <cell r="BE7">
            <v>901.60783534325901</v>
          </cell>
          <cell r="BG7">
            <v>4074.6357438513965</v>
          </cell>
        </row>
        <row r="8">
          <cell r="A8">
            <v>1984</v>
          </cell>
          <cell r="C8">
            <v>27.842751907771813</v>
          </cell>
          <cell r="F8">
            <v>554.50300000000004</v>
          </cell>
          <cell r="G8">
            <v>-2.7436831969355091</v>
          </cell>
          <cell r="N8">
            <v>3363.4040000000005</v>
          </cell>
          <cell r="P8">
            <v>3704.7196240059775</v>
          </cell>
          <cell r="R8">
            <v>12307.076584099395</v>
          </cell>
          <cell r="S8">
            <v>6.4580041196286686</v>
          </cell>
          <cell r="U8">
            <v>6201.2672314907231</v>
          </cell>
          <cell r="V8">
            <v>2.9551431792137928</v>
          </cell>
          <cell r="X8">
            <v>29.393533487668027</v>
          </cell>
          <cell r="AG8">
            <v>1986.1855285711899</v>
          </cell>
          <cell r="AZ8">
            <v>278.383064295037</v>
          </cell>
          <cell r="BA8">
            <v>7.4588024812969111</v>
          </cell>
          <cell r="BC8">
            <v>2503</v>
          </cell>
          <cell r="BD8">
            <v>-15.123770769752454</v>
          </cell>
          <cell r="BE8">
            <v>1377.2184714288105</v>
          </cell>
          <cell r="BG8">
            <v>3245.193986197462</v>
          </cell>
        </row>
        <row r="9">
          <cell r="A9">
            <v>1985</v>
          </cell>
          <cell r="B9">
            <v>5384.2443239777567</v>
          </cell>
          <cell r="C9">
            <v>14.938666649144494</v>
          </cell>
          <cell r="D9">
            <v>40293</v>
          </cell>
          <cell r="F9">
            <v>690.279</v>
          </cell>
          <cell r="G9">
            <v>24.48607131070526</v>
          </cell>
          <cell r="N9">
            <v>3809.5010000000002</v>
          </cell>
          <cell r="P9">
            <v>4175.7144102371194</v>
          </cell>
          <cell r="R9">
            <v>14059.738734214876</v>
          </cell>
          <cell r="S9">
            <v>14.241092416536194</v>
          </cell>
          <cell r="U9">
            <v>6755.3372780493055</v>
          </cell>
          <cell r="V9">
            <v>8.934787453521654</v>
          </cell>
          <cell r="W9">
            <v>5194.9087582472112</v>
          </cell>
          <cell r="X9">
            <v>17.903538033003265</v>
          </cell>
          <cell r="AA9">
            <v>5956.6919276882973</v>
          </cell>
          <cell r="AB9">
            <v>18.585747933019036</v>
          </cell>
          <cell r="AG9">
            <v>2648.5698987638289</v>
          </cell>
          <cell r="AN9">
            <v>927.313994558491</v>
          </cell>
          <cell r="AZ9">
            <v>189.33556573054557</v>
          </cell>
          <cell r="BA9">
            <v>-31.987397936721031</v>
          </cell>
          <cell r="BC9">
            <v>2629</v>
          </cell>
          <cell r="BD9">
            <v>5.0339592489013096</v>
          </cell>
          <cell r="BE9">
            <v>1160.9311012361713</v>
          </cell>
          <cell r="BG9">
            <v>3248.4004156786286</v>
          </cell>
        </row>
        <row r="10">
          <cell r="A10">
            <v>1986</v>
          </cell>
          <cell r="B10">
            <v>5301.1059346732854</v>
          </cell>
          <cell r="C10">
            <v>-1.5441050647391652</v>
          </cell>
          <cell r="D10">
            <v>35877</v>
          </cell>
          <cell r="F10">
            <v>798.86799999999994</v>
          </cell>
          <cell r="G10">
            <v>15.731175365323292</v>
          </cell>
          <cell r="N10">
            <v>4160.4120000000003</v>
          </cell>
          <cell r="P10">
            <v>3697.8009977426955</v>
          </cell>
          <cell r="R10">
            <v>13958.186932415982</v>
          </cell>
          <cell r="S10">
            <v>-0.72228797219229257</v>
          </cell>
          <cell r="U10">
            <v>7409.7989843897494</v>
          </cell>
          <cell r="V10">
            <v>9.6880685508781603</v>
          </cell>
          <cell r="W10">
            <v>5088.195160418969</v>
          </cell>
          <cell r="X10">
            <v>-2.0541958058229288</v>
          </cell>
          <cell r="AA10">
            <v>5959.9403344995781</v>
          </cell>
          <cell r="AB10">
            <v>5.4533738704543033E-2</v>
          </cell>
          <cell r="AG10">
            <v>3217.3394975009319</v>
          </cell>
          <cell r="AN10">
            <v>715.7795182242661</v>
          </cell>
          <cell r="AU10">
            <v>5274</v>
          </cell>
          <cell r="AV10" t="e">
            <v>#DIV/0!</v>
          </cell>
          <cell r="AW10">
            <v>313</v>
          </cell>
          <cell r="AX10">
            <v>5519</v>
          </cell>
          <cell r="AZ10">
            <v>212.91077425431649</v>
          </cell>
          <cell r="BA10">
            <v>12.451547828748755</v>
          </cell>
          <cell r="BC10">
            <v>2202</v>
          </cell>
          <cell r="BD10">
            <v>-16.241917078737167</v>
          </cell>
          <cell r="BE10">
            <v>943.07250249906838</v>
          </cell>
          <cell r="BG10">
            <v>2982.0214795184293</v>
          </cell>
          <cell r="BI10">
            <v>3501.0363940339685</v>
          </cell>
          <cell r="BO10">
            <v>7142</v>
          </cell>
        </row>
        <row r="11">
          <cell r="A11">
            <v>1987</v>
          </cell>
          <cell r="B11">
            <v>4884.1140736785746</v>
          </cell>
          <cell r="C11">
            <v>-7.8661295611405446</v>
          </cell>
          <cell r="D11">
            <v>32536</v>
          </cell>
          <cell r="F11">
            <v>844.87300000000005</v>
          </cell>
          <cell r="G11">
            <v>5.7587736647356058</v>
          </cell>
          <cell r="N11">
            <v>4527.16</v>
          </cell>
          <cell r="P11">
            <v>3650.2147998587243</v>
          </cell>
          <cell r="R11">
            <v>13906.361873537298</v>
          </cell>
          <cell r="S11">
            <v>-0.3712878981318557</v>
          </cell>
          <cell r="U11">
            <v>7130.8921495363502</v>
          </cell>
          <cell r="V11">
            <v>-3.7640270058738823</v>
          </cell>
          <cell r="W11">
            <v>4631.7038678082517</v>
          </cell>
          <cell r="X11">
            <v>-8.9715759364294723</v>
          </cell>
          <cell r="AA11">
            <v>5546.009890183338</v>
          </cell>
          <cell r="AB11">
            <v>-6.9452112115984015</v>
          </cell>
          <cell r="AF11">
            <v>-4.6577429535313968</v>
          </cell>
          <cell r="AG11">
            <v>3361.5187018076335</v>
          </cell>
          <cell r="AN11">
            <v>901.33546557221541</v>
          </cell>
          <cell r="AU11">
            <v>5626</v>
          </cell>
          <cell r="AV11">
            <v>6.5142442387951416</v>
          </cell>
          <cell r="AW11">
            <v>342</v>
          </cell>
          <cell r="AX11">
            <v>5879</v>
          </cell>
          <cell r="AY11">
            <v>6.517560719902149</v>
          </cell>
          <cell r="AZ11">
            <v>252.4102058703229</v>
          </cell>
          <cell r="BA11">
            <v>18.552105573025312</v>
          </cell>
          <cell r="BC11">
            <v>2172</v>
          </cell>
          <cell r="BD11">
            <v>-1.3623978201634857</v>
          </cell>
          <cell r="BE11">
            <v>1165.6412981923663</v>
          </cell>
          <cell r="BG11">
            <v>2748.8793342865088</v>
          </cell>
          <cell r="BI11">
            <v>3132.908477353219</v>
          </cell>
          <cell r="BO11">
            <v>6735</v>
          </cell>
        </row>
        <row r="12">
          <cell r="A12">
            <v>1988</v>
          </cell>
          <cell r="B12">
            <v>4966.1892764648182</v>
          </cell>
          <cell r="C12">
            <v>1.680452207874561</v>
          </cell>
          <cell r="D12">
            <v>31852</v>
          </cell>
          <cell r="F12">
            <v>937.88800000000003</v>
          </cell>
          <cell r="G12">
            <v>11.00934696694058</v>
          </cell>
          <cell r="N12">
            <v>5031.3260000000009</v>
          </cell>
          <cell r="P12">
            <v>3474.0048464391202</v>
          </cell>
          <cell r="R12">
            <v>14409.40812290394</v>
          </cell>
          <cell r="S12">
            <v>3.6173821301450415</v>
          </cell>
          <cell r="U12">
            <v>7525.6623607583024</v>
          </cell>
          <cell r="V12">
            <v>5.5360564000062729</v>
          </cell>
          <cell r="W12">
            <v>4768.3293560177608</v>
          </cell>
          <cell r="X12">
            <v>2.9497889353224349</v>
          </cell>
          <cell r="AA12">
            <v>5779.1956284288017</v>
          </cell>
          <cell r="AB12">
            <v>4.2045676596828896</v>
          </cell>
          <cell r="AF12">
            <v>1.8262755393219976</v>
          </cell>
          <cell r="AG12">
            <v>3886.233931683927</v>
          </cell>
          <cell r="AN12">
            <v>901.66213095360263</v>
          </cell>
          <cell r="AU12">
            <v>6218</v>
          </cell>
          <cell r="AV12">
            <v>10.630323679727427</v>
          </cell>
          <cell r="AW12">
            <v>524</v>
          </cell>
          <cell r="AX12">
            <v>6629</v>
          </cell>
          <cell r="AY12">
            <v>12.729658792650911</v>
          </cell>
          <cell r="AZ12">
            <v>197.85992044705745</v>
          </cell>
          <cell r="BA12">
            <v>-21.611759015517361</v>
          </cell>
          <cell r="BC12">
            <v>1812</v>
          </cell>
          <cell r="BD12">
            <v>-16.574585635359117</v>
          </cell>
          <cell r="BE12">
            <v>1145.0920683160739</v>
          </cell>
          <cell r="BG12">
            <v>2572.3427154855176</v>
          </cell>
          <cell r="BI12">
            <v>3145.3367415944845</v>
          </cell>
          <cell r="BO12">
            <v>6127</v>
          </cell>
        </row>
        <row r="13">
          <cell r="A13">
            <v>1989</v>
          </cell>
          <cell r="B13">
            <v>5831.1268416840849</v>
          </cell>
          <cell r="C13">
            <v>17.416524362417629</v>
          </cell>
          <cell r="D13">
            <v>38635</v>
          </cell>
          <cell r="F13">
            <v>1029.2180000000001</v>
          </cell>
          <cell r="G13">
            <v>9.7378365007335645</v>
          </cell>
          <cell r="N13">
            <v>6225.4120000000003</v>
          </cell>
          <cell r="P13">
            <v>3454.170873904719</v>
          </cell>
          <cell r="R13">
            <v>16539.927715588805</v>
          </cell>
          <cell r="S13">
            <v>14.785614887945165</v>
          </cell>
          <cell r="U13">
            <v>8292.1315357883959</v>
          </cell>
          <cell r="V13">
            <v>10.184740402741932</v>
          </cell>
          <cell r="W13">
            <v>5674.7507795218908</v>
          </cell>
          <cell r="X13">
            <v>19.0092033462454</v>
          </cell>
          <cell r="AA13">
            <v>6790.8800438074777</v>
          </cell>
          <cell r="AB13">
            <v>17.505626741583825</v>
          </cell>
          <cell r="AF13">
            <v>9.1693756305347041</v>
          </cell>
          <cell r="AG13">
            <v>5008.2071025906007</v>
          </cell>
          <cell r="AN13">
            <v>969.82161213576865</v>
          </cell>
          <cell r="AU13">
            <v>7658</v>
          </cell>
          <cell r="AV13">
            <v>23.375423467816447</v>
          </cell>
          <cell r="AW13">
            <v>959</v>
          </cell>
          <cell r="AX13">
            <v>8444</v>
          </cell>
          <cell r="AY13">
            <v>27.386495925494756</v>
          </cell>
          <cell r="AZ13">
            <v>156.3760621621941</v>
          </cell>
          <cell r="BA13">
            <v>-20.966276642147662</v>
          </cell>
          <cell r="BC13">
            <v>1597</v>
          </cell>
          <cell r="BD13">
            <v>-11.865342163355407</v>
          </cell>
          <cell r="BE13">
            <v>1217.2048974093996</v>
          </cell>
          <cell r="BG13">
            <v>2484.3492617689503</v>
          </cell>
          <cell r="BI13">
            <v>4193.9046288526497</v>
          </cell>
          <cell r="BO13">
            <v>6190</v>
          </cell>
        </row>
        <row r="14">
          <cell r="A14">
            <v>1990</v>
          </cell>
          <cell r="B14">
            <v>5251.9885742923916</v>
          </cell>
          <cell r="C14">
            <v>-9.9318413595755768</v>
          </cell>
          <cell r="D14">
            <v>30016</v>
          </cell>
          <cell r="F14">
            <v>1096.08</v>
          </cell>
          <cell r="G14">
            <v>6.4963885202163008</v>
          </cell>
          <cell r="N14">
            <v>6918.351999999999</v>
          </cell>
          <cell r="P14">
            <v>4209.7337995415573</v>
          </cell>
          <cell r="R14">
            <v>17476.15437383395</v>
          </cell>
          <cell r="S14">
            <v>5.6604035661096397</v>
          </cell>
          <cell r="U14">
            <v>8809</v>
          </cell>
          <cell r="V14">
            <v>6.2332400539092614</v>
          </cell>
          <cell r="W14">
            <v>5065.3932234210597</v>
          </cell>
          <cell r="X14">
            <v>-10.738049647920761</v>
          </cell>
          <cell r="AA14">
            <v>6245.4294288968176</v>
          </cell>
          <cell r="AB14">
            <v>-8.0321049906933677</v>
          </cell>
          <cell r="AF14">
            <v>-5.8424889619057456</v>
          </cell>
          <cell r="AG14">
            <v>5541.3260029163976</v>
          </cell>
          <cell r="AN14">
            <v>864.66716920183933</v>
          </cell>
          <cell r="AU14">
            <v>8242</v>
          </cell>
          <cell r="AV14">
            <v>7.7758362456315622</v>
          </cell>
          <cell r="AW14">
            <v>636</v>
          </cell>
          <cell r="AX14">
            <v>8822</v>
          </cell>
          <cell r="AY14">
            <v>4.5007996344528234</v>
          </cell>
          <cell r="AZ14">
            <v>186.5953508713319</v>
          </cell>
          <cell r="BA14">
            <v>19.324753604419453</v>
          </cell>
          <cell r="BC14">
            <v>1699</v>
          </cell>
          <cell r="BD14">
            <v>6.3869755792110183</v>
          </cell>
          <cell r="BE14">
            <v>1377.0259970836014</v>
          </cell>
          <cell r="BG14">
            <v>3345.0666303397179</v>
          </cell>
          <cell r="BI14">
            <v>3665.6903796310357</v>
          </cell>
          <cell r="BO14">
            <v>7496</v>
          </cell>
        </row>
        <row r="15">
          <cell r="A15">
            <v>1991</v>
          </cell>
          <cell r="B15">
            <v>3924.7535778454971</v>
          </cell>
          <cell r="C15">
            <v>-25.271094513485583</v>
          </cell>
          <cell r="D15">
            <v>23580</v>
          </cell>
          <cell r="F15">
            <v>918.00800000000004</v>
          </cell>
          <cell r="G15">
            <v>-16.246259397124284</v>
          </cell>
          <cell r="N15">
            <v>5603.424</v>
          </cell>
          <cell r="P15">
            <v>3938.1048527825915</v>
          </cell>
          <cell r="R15">
            <v>14384.290430628087</v>
          </cell>
          <cell r="S15">
            <v>-17.691901073128157</v>
          </cell>
          <cell r="U15">
            <v>7900</v>
          </cell>
          <cell r="V15">
            <v>-10.318991940061306</v>
          </cell>
          <cell r="W15">
            <v>3710.6745729407376</v>
          </cell>
          <cell r="X15">
            <v>-26.744590019516266</v>
          </cell>
          <cell r="AA15">
            <v>4690.3291597955122</v>
          </cell>
          <cell r="AB15">
            <v>-24.899813324381693</v>
          </cell>
          <cell r="AF15">
            <v>-21.112322791712103</v>
          </cell>
          <cell r="AG15">
            <v>4063.244933408575</v>
          </cell>
          <cell r="AN15">
            <v>749.34541428519913</v>
          </cell>
          <cell r="AU15">
            <v>6254</v>
          </cell>
          <cell r="AV15">
            <v>-24.203821656050948</v>
          </cell>
          <cell r="AW15">
            <v>135</v>
          </cell>
          <cell r="AX15">
            <v>6406</v>
          </cell>
          <cell r="AY15">
            <v>-27.404897245299519</v>
          </cell>
          <cell r="AZ15">
            <v>214.07900490475959</v>
          </cell>
          <cell r="BA15">
            <v>14.729013292715543</v>
          </cell>
          <cell r="BC15">
            <v>1665</v>
          </cell>
          <cell r="BD15">
            <v>-2.0011771630370823</v>
          </cell>
          <cell r="BE15">
            <v>1540.179066591425</v>
          </cell>
          <cell r="BG15">
            <v>3188.7594384973922</v>
          </cell>
          <cell r="BI15">
            <v>1797.0553133815542</v>
          </cell>
          <cell r="BO15">
            <v>6518</v>
          </cell>
        </row>
        <row r="16">
          <cell r="A16">
            <v>1992</v>
          </cell>
          <cell r="B16">
            <v>3687.0853646522387</v>
          </cell>
          <cell r="C16">
            <v>-6.0556212888078225</v>
          </cell>
          <cell r="D16">
            <v>25421</v>
          </cell>
          <cell r="F16">
            <v>898.25700000000006</v>
          </cell>
          <cell r="G16">
            <v>-2.1515063049559413</v>
          </cell>
          <cell r="N16">
            <v>4134.7129999999997</v>
          </cell>
          <cell r="P16">
            <v>3178.3567235443711</v>
          </cell>
          <cell r="R16">
            <v>11898.41208819661</v>
          </cell>
          <cell r="S16">
            <v>-17.281897598079375</v>
          </cell>
          <cell r="U16">
            <v>7208</v>
          </cell>
          <cell r="V16">
            <v>-8.7594936708860764</v>
          </cell>
          <cell r="W16">
            <v>3491.0595398278601</v>
          </cell>
          <cell r="X16">
            <v>-5.918466542832153</v>
          </cell>
          <cell r="AA16">
            <v>4449.7755051657232</v>
          </cell>
          <cell r="AB16">
            <v>-5.1287158413478302</v>
          </cell>
          <cell r="AF16">
            <v>-5.1285595797622374</v>
          </cell>
          <cell r="AG16">
            <v>2895.5215320416141</v>
          </cell>
          <cell r="AN16">
            <v>609.70865004269024</v>
          </cell>
          <cell r="AU16">
            <v>4721</v>
          </cell>
          <cell r="AV16">
            <v>-24.598930481283421</v>
          </cell>
          <cell r="AW16">
            <v>194</v>
          </cell>
          <cell r="AX16">
            <v>4896</v>
          </cell>
          <cell r="AY16">
            <v>-23.565728053004065</v>
          </cell>
          <cell r="AZ16">
            <v>196.02582482437856</v>
          </cell>
          <cell r="BA16">
            <v>-8.4329521656794864</v>
          </cell>
          <cell r="BC16">
            <v>1707</v>
          </cell>
          <cell r="BD16">
            <v>2.522522522522519</v>
          </cell>
          <cell r="BE16">
            <v>1239.1914679583856</v>
          </cell>
          <cell r="BG16">
            <v>2568.6480735016808</v>
          </cell>
          <cell r="BI16">
            <v>2731.9985334778617</v>
          </cell>
          <cell r="BO16">
            <v>6501</v>
          </cell>
        </row>
        <row r="17">
          <cell r="A17">
            <v>1993</v>
          </cell>
          <cell r="B17">
            <v>4278.5008235613313</v>
          </cell>
          <cell r="C17">
            <v>16.040188941079059</v>
          </cell>
          <cell r="D17">
            <v>28154</v>
          </cell>
          <cell r="F17">
            <v>962.20100000000002</v>
          </cell>
          <cell r="G17">
            <v>7.1186753902279687</v>
          </cell>
          <cell r="N17">
            <v>3641.8</v>
          </cell>
          <cell r="P17">
            <v>3454.5146741012022</v>
          </cell>
          <cell r="R17">
            <v>12337.016497662535</v>
          </cell>
          <cell r="S17">
            <v>3.6862432248503607</v>
          </cell>
          <cell r="U17">
            <v>7510</v>
          </cell>
          <cell r="V17">
            <v>4.1897891231964524</v>
          </cell>
          <cell r="W17">
            <v>4078.0656045293035</v>
          </cell>
          <cell r="X17">
            <v>16.81455323246615</v>
          </cell>
          <cell r="AA17">
            <v>5109.5601546515045</v>
          </cell>
          <cell r="AB17">
            <v>14.827369352000797</v>
          </cell>
          <cell r="AF17">
            <v>15.517995045898303</v>
          </cell>
          <cell r="AG17">
            <v>2732.253664202553</v>
          </cell>
          <cell r="AN17">
            <v>709.12214694053478</v>
          </cell>
          <cell r="AU17">
            <v>4663</v>
          </cell>
          <cell r="AV17">
            <v>-1.3373860182370856</v>
          </cell>
          <cell r="AW17">
            <v>1053</v>
          </cell>
          <cell r="AX17">
            <v>5506</v>
          </cell>
          <cell r="AY17">
            <v>12.490149724192268</v>
          </cell>
          <cell r="AZ17">
            <v>200.43521903202782</v>
          </cell>
          <cell r="BA17">
            <v>2.249394543601424</v>
          </cell>
          <cell r="BC17">
            <v>1367</v>
          </cell>
          <cell r="BD17">
            <v>-19.917984768599883</v>
          </cell>
          <cell r="BE17">
            <v>909.54633579744723</v>
          </cell>
          <cell r="BG17">
            <v>2745.3925271606677</v>
          </cell>
          <cell r="BI17">
            <v>4005.9783502561986</v>
          </cell>
          <cell r="BO17">
            <v>5620</v>
          </cell>
        </row>
        <row r="18">
          <cell r="A18">
            <v>1994</v>
          </cell>
          <cell r="B18">
            <v>4734.7499061912113</v>
          </cell>
          <cell r="C18">
            <v>10.663760542416068</v>
          </cell>
          <cell r="D18">
            <v>31466</v>
          </cell>
          <cell r="F18">
            <v>1064.7</v>
          </cell>
          <cell r="G18">
            <v>10.652555962839362</v>
          </cell>
          <cell r="N18">
            <v>3449.7329999999997</v>
          </cell>
          <cell r="P18">
            <v>3852.2835004097578</v>
          </cell>
          <cell r="R18">
            <v>13101.466406600968</v>
          </cell>
          <cell r="S18">
            <v>6.1963920457046573</v>
          </cell>
          <cell r="U18">
            <v>8062</v>
          </cell>
          <cell r="V18">
            <v>7.3501997336884228</v>
          </cell>
          <cell r="W18">
            <v>4540.1203070559613</v>
          </cell>
          <cell r="X18">
            <v>11.33024201507393</v>
          </cell>
          <cell r="AA18">
            <v>5680.2603569121329</v>
          </cell>
          <cell r="AB18">
            <v>11.169262812985759</v>
          </cell>
          <cell r="AF18">
            <v>15.817356205852672</v>
          </cell>
          <cell r="AG18">
            <v>2477.6085382996198</v>
          </cell>
          <cell r="AN18">
            <v>1050.7706216613356</v>
          </cell>
          <cell r="AU18">
            <v>4689</v>
          </cell>
          <cell r="AV18">
            <v>0.10269049086053528</v>
          </cell>
          <cell r="AW18">
            <v>388</v>
          </cell>
          <cell r="AX18">
            <v>5046</v>
          </cell>
          <cell r="AY18">
            <v>-8.3887915936952666</v>
          </cell>
          <cell r="AZ18">
            <v>194.62959913524992</v>
          </cell>
          <cell r="BA18">
            <v>-2.8965068737995647</v>
          </cell>
          <cell r="BC18">
            <v>1366</v>
          </cell>
          <cell r="BD18">
            <v>-7.3152889539140897E-2</v>
          </cell>
          <cell r="BE18">
            <v>972.12446170037992</v>
          </cell>
          <cell r="BG18">
            <v>2801.5128787484223</v>
          </cell>
          <cell r="BI18">
            <v>2996.4923821165817</v>
          </cell>
          <cell r="BO18">
            <v>6350</v>
          </cell>
        </row>
        <row r="19">
          <cell r="A19">
            <v>1995</v>
          </cell>
          <cell r="B19">
            <v>4734.775634745497</v>
          </cell>
          <cell r="C19">
            <v>5.4339837995964757E-4</v>
          </cell>
          <cell r="D19">
            <v>29459</v>
          </cell>
          <cell r="F19">
            <v>1127.6890000000001</v>
          </cell>
          <cell r="G19">
            <v>5.9161266084343023</v>
          </cell>
          <cell r="N19">
            <v>4050.2240000000002</v>
          </cell>
          <cell r="P19">
            <v>3896.3938685569792</v>
          </cell>
          <cell r="R19">
            <v>13809.082503302478</v>
          </cell>
          <cell r="S19">
            <v>5.401045003214211</v>
          </cell>
          <cell r="U19">
            <v>8441</v>
          </cell>
          <cell r="V19">
            <v>4.7010667328206468</v>
          </cell>
          <cell r="W19">
            <v>4574.4283611577748</v>
          </cell>
          <cell r="X19">
            <v>0.75566398644754218</v>
          </cell>
          <cell r="AA19">
            <v>5773.3608647763858</v>
          </cell>
          <cell r="AB19">
            <v>1.6390183198374375</v>
          </cell>
          <cell r="AF19">
            <v>2.9623175778697552</v>
          </cell>
          <cell r="AG19">
            <v>2793.3201232997535</v>
          </cell>
          <cell r="AN19">
            <v>720.22227239706353</v>
          </cell>
          <cell r="AU19">
            <v>4664</v>
          </cell>
          <cell r="AV19">
            <v>-4.103405826836326E-2</v>
          </cell>
          <cell r="AW19">
            <v>-309</v>
          </cell>
          <cell r="AX19">
            <v>4454</v>
          </cell>
          <cell r="AY19">
            <v>-11.73771745364175</v>
          </cell>
          <cell r="AZ19">
            <v>160.34727358772216</v>
          </cell>
          <cell r="BA19">
            <v>-17.614137674765828</v>
          </cell>
          <cell r="BC19">
            <v>1043</v>
          </cell>
          <cell r="BD19">
            <v>-23.645680819912151</v>
          </cell>
          <cell r="BE19">
            <v>1256.9038767002467</v>
          </cell>
          <cell r="BG19">
            <v>3176.1715961599157</v>
          </cell>
          <cell r="BI19">
            <v>1851.4169010061778</v>
          </cell>
          <cell r="BO19">
            <v>7326</v>
          </cell>
        </row>
        <row r="20">
          <cell r="A20">
            <v>1996</v>
          </cell>
          <cell r="B20">
            <v>4147.3331232020037</v>
          </cell>
          <cell r="C20">
            <v>-12.406976736819953</v>
          </cell>
          <cell r="D20">
            <v>23675</v>
          </cell>
          <cell r="F20">
            <v>1094.0730000000001</v>
          </cell>
          <cell r="G20">
            <v>-2.9809637231541619</v>
          </cell>
          <cell r="N20">
            <v>4817.4169999999995</v>
          </cell>
          <cell r="P20">
            <v>3730.7559679797164</v>
          </cell>
          <cell r="R20">
            <v>13789.57909118172</v>
          </cell>
          <cell r="S20">
            <v>-0.14123611844663042</v>
          </cell>
          <cell r="U20">
            <v>8431</v>
          </cell>
          <cell r="V20">
            <v>-0.11846937566638571</v>
          </cell>
          <cell r="W20">
            <v>3942.8394622688065</v>
          </cell>
          <cell r="X20">
            <v>-13.806946989308955</v>
          </cell>
          <cell r="AA20">
            <v>5055.2467068516617</v>
          </cell>
          <cell r="AB20">
            <v>-12.438407623295832</v>
          </cell>
          <cell r="AF20">
            <v>-9.6255553204992577</v>
          </cell>
          <cell r="AG20">
            <v>3541.1258547461052</v>
          </cell>
          <cell r="AN20">
            <v>955.03050548048839</v>
          </cell>
          <cell r="AU20">
            <v>6235</v>
          </cell>
          <cell r="AV20">
            <v>33.764367816091955</v>
          </cell>
          <cell r="AW20">
            <v>363</v>
          </cell>
          <cell r="AX20">
            <v>6528</v>
          </cell>
          <cell r="AY20">
            <v>46.610353043101568</v>
          </cell>
          <cell r="AZ20">
            <v>204.49366093319713</v>
          </cell>
          <cell r="BA20">
            <v>27.531735562266068</v>
          </cell>
          <cell r="BC20">
            <v>1531</v>
          </cell>
          <cell r="BD20">
            <v>46.788111217641415</v>
          </cell>
          <cell r="BE20">
            <v>1276.2911452538942</v>
          </cell>
          <cell r="BG20">
            <v>2775.7254624992279</v>
          </cell>
          <cell r="BI20">
            <v>2690.5874444405176</v>
          </cell>
          <cell r="BO20">
            <v>6463</v>
          </cell>
        </row>
        <row r="21">
          <cell r="A21">
            <v>1997</v>
          </cell>
          <cell r="B21">
            <v>4187.8816337068083</v>
          </cell>
          <cell r="C21">
            <v>0.97770083328871937</v>
          </cell>
          <cell r="D21">
            <v>24699</v>
          </cell>
          <cell r="F21">
            <v>1207.1209999999999</v>
          </cell>
          <cell r="G21">
            <v>10.332765729526262</v>
          </cell>
          <cell r="N21">
            <v>5312.7980000000007</v>
          </cell>
          <cell r="P21">
            <v>3919.555868498549</v>
          </cell>
          <cell r="R21">
            <v>14627.356502205359</v>
          </cell>
          <cell r="S21">
            <v>6.0754386010185568</v>
          </cell>
          <cell r="U21">
            <v>8848</v>
          </cell>
          <cell r="V21">
            <v>4.946032499110431</v>
          </cell>
          <cell r="W21">
            <v>4033.3232531476606</v>
          </cell>
          <cell r="X21">
            <v>2.2948890449317827</v>
          </cell>
          <cell r="AA21">
            <v>5257.0802051271985</v>
          </cell>
          <cell r="AB21">
            <v>3.9925548638799491</v>
          </cell>
          <cell r="AF21">
            <v>7.7949438202247201</v>
          </cell>
          <cell r="AG21">
            <v>4171.0041325561378</v>
          </cell>
          <cell r="AN21">
            <v>1562.1799299947279</v>
          </cell>
          <cell r="AU21">
            <v>8247</v>
          </cell>
          <cell r="AV21">
            <v>31.671014270369803</v>
          </cell>
          <cell r="AW21">
            <v>685</v>
          </cell>
          <cell r="AX21">
            <v>8803</v>
          </cell>
          <cell r="AY21">
            <v>34.879598168119365</v>
          </cell>
          <cell r="AZ21">
            <v>154.55838055914774</v>
          </cell>
          <cell r="BA21">
            <v>-24.418986948628195</v>
          </cell>
          <cell r="BC21">
            <v>668</v>
          </cell>
          <cell r="BD21">
            <v>-56.368386675375568</v>
          </cell>
          <cell r="BE21">
            <v>1141.7938674438628</v>
          </cell>
          <cell r="BG21">
            <v>2357.3759385038211</v>
          </cell>
          <cell r="BI21">
            <v>2895.1112051450555</v>
          </cell>
          <cell r="BO21">
            <v>4797</v>
          </cell>
        </row>
        <row r="22">
          <cell r="A22">
            <v>1998</v>
          </cell>
          <cell r="B22">
            <v>5663.214245950433</v>
          </cell>
          <cell r="C22">
            <v>35.228612966736783</v>
          </cell>
          <cell r="D22">
            <v>33602</v>
          </cell>
          <cell r="F22">
            <v>1409.3430000000001</v>
          </cell>
          <cell r="G22">
            <v>16.752421671066962</v>
          </cell>
          <cell r="N22">
            <v>4718.8459999999995</v>
          </cell>
          <cell r="P22">
            <v>4955.1231111365223</v>
          </cell>
          <cell r="R22">
            <v>16746.526357086954</v>
          </cell>
          <cell r="S22">
            <v>14.487715907943377</v>
          </cell>
          <cell r="U22">
            <v>9922</v>
          </cell>
          <cell r="V22">
            <v>12.138336347197098</v>
          </cell>
          <cell r="W22">
            <v>5546.1969737409918</v>
          </cell>
          <cell r="X22">
            <v>37.509359543960777</v>
          </cell>
          <cell r="AA22">
            <v>6973.611727597161</v>
          </cell>
          <cell r="AB22">
            <v>32.651803957562599</v>
          </cell>
          <cell r="AF22">
            <v>26.167209554831693</v>
          </cell>
          <cell r="AG22">
            <v>3570.7993574038483</v>
          </cell>
          <cell r="AN22">
            <v>2502.2536525192518</v>
          </cell>
          <cell r="AU22">
            <v>8158</v>
          </cell>
          <cell r="AV22">
            <v>-1.5033212912248017</v>
          </cell>
          <cell r="AW22">
            <v>301</v>
          </cell>
          <cell r="AX22">
            <v>8427</v>
          </cell>
          <cell r="AY22">
            <v>-4.3044906900328588</v>
          </cell>
          <cell r="AZ22">
            <v>117.01727220944122</v>
          </cell>
          <cell r="BA22">
            <v>-24.289273874307948</v>
          </cell>
          <cell r="BC22">
            <v>841</v>
          </cell>
          <cell r="BD22">
            <v>25.898203592814362</v>
          </cell>
          <cell r="BE22">
            <v>1148.0466425961513</v>
          </cell>
          <cell r="BG22">
            <v>2452.8694586172705</v>
          </cell>
          <cell r="BI22">
            <v>2493.4575012230498</v>
          </cell>
          <cell r="BO22">
            <v>5820</v>
          </cell>
        </row>
        <row r="23">
          <cell r="A23">
            <v>1999</v>
          </cell>
          <cell r="B23">
            <v>6684.8192420810246</v>
          </cell>
          <cell r="C23">
            <v>18.039313926028953</v>
          </cell>
          <cell r="D23">
            <v>37472</v>
          </cell>
          <cell r="F23">
            <v>1514.4659999999999</v>
          </cell>
          <cell r="G23">
            <v>7.4590074949816954</v>
          </cell>
          <cell r="N23">
            <v>5491.0119999999997</v>
          </cell>
          <cell r="P23">
            <v>6097.7566198240693</v>
          </cell>
          <cell r="R23">
            <v>19788.053861905093</v>
          </cell>
          <cell r="S23">
            <v>18.162139657881937</v>
          </cell>
          <cell r="U23">
            <v>10862</v>
          </cell>
          <cell r="V23">
            <v>9.4738963918564743</v>
          </cell>
          <cell r="W23">
            <v>6523.2253509250968</v>
          </cell>
          <cell r="X23">
            <v>17.616186042615162</v>
          </cell>
          <cell r="AA23">
            <v>8082.5215955429594</v>
          </cell>
          <cell r="AB23">
            <v>15.901514326606847</v>
          </cell>
          <cell r="AF23">
            <v>7.8743545611015486</v>
          </cell>
          <cell r="AG23">
            <v>4223.2240040749875</v>
          </cell>
          <cell r="AN23">
            <v>3466.796829347832</v>
          </cell>
          <cell r="AU23">
            <v>10439</v>
          </cell>
          <cell r="AV23">
            <v>27.768575485092285</v>
          </cell>
          <cell r="AW23">
            <v>600</v>
          </cell>
          <cell r="AX23">
            <v>10945</v>
          </cell>
          <cell r="AY23">
            <v>29.872954103239092</v>
          </cell>
          <cell r="AZ23">
            <v>161.59389115592785</v>
          </cell>
          <cell r="BA23">
            <v>38.094050651515786</v>
          </cell>
          <cell r="BC23">
            <v>1082</v>
          </cell>
          <cell r="BD23">
            <v>28.656361474435201</v>
          </cell>
          <cell r="BE23">
            <v>1267.7879959250122</v>
          </cell>
          <cell r="BG23">
            <v>2630.9597904762372</v>
          </cell>
          <cell r="BI23">
            <v>3829.6671665434583</v>
          </cell>
          <cell r="BO23">
            <v>7230</v>
          </cell>
        </row>
        <row r="24">
          <cell r="A24">
            <v>2000</v>
          </cell>
          <cell r="B24">
            <v>8379.8159367163225</v>
          </cell>
          <cell r="C24">
            <v>25.355909161541291</v>
          </cell>
          <cell r="D24">
            <v>46441</v>
          </cell>
          <cell r="F24">
            <v>1795.931</v>
          </cell>
          <cell r="G24">
            <v>18.585098642029617</v>
          </cell>
          <cell r="N24">
            <v>5111.0519999999997</v>
          </cell>
          <cell r="P24">
            <v>5208.9524136212021</v>
          </cell>
          <cell r="R24">
            <v>20495.751350337523</v>
          </cell>
          <cell r="S24">
            <v>3.576387518303914</v>
          </cell>
          <cell r="U24">
            <v>11577</v>
          </cell>
          <cell r="V24">
            <v>6.5825814767077828</v>
          </cell>
          <cell r="W24">
            <v>8326.5463991676261</v>
          </cell>
          <cell r="X24">
            <v>27.644622885621907</v>
          </cell>
          <cell r="AA24">
            <v>10198.026842918622</v>
          </cell>
          <cell r="AB24">
            <v>26.173827342969801</v>
          </cell>
          <cell r="AF24">
            <v>21.731152772237738</v>
          </cell>
          <cell r="AG24">
            <v>3972.4731007727578</v>
          </cell>
          <cell r="AN24">
            <v>2749.7354723653821</v>
          </cell>
          <cell r="AU24">
            <v>9319</v>
          </cell>
          <cell r="AV24">
            <v>-10.547272895638482</v>
          </cell>
          <cell r="AW24">
            <v>-59</v>
          </cell>
          <cell r="AX24">
            <v>9324</v>
          </cell>
          <cell r="AY24">
            <v>-14.805675508945093</v>
          </cell>
          <cell r="AZ24">
            <v>53.269537548696462</v>
          </cell>
          <cell r="BA24">
            <v>-67.034931105598076</v>
          </cell>
          <cell r="BC24">
            <v>670</v>
          </cell>
          <cell r="BD24">
            <v>-38.077634011090581</v>
          </cell>
          <cell r="BE24">
            <v>1138.5788992272419</v>
          </cell>
          <cell r="BG24">
            <v>2459.2169412558201</v>
          </cell>
          <cell r="BI24">
            <v>2856.0066985973513</v>
          </cell>
          <cell r="BO24">
            <v>7240</v>
          </cell>
        </row>
        <row r="25">
          <cell r="A25">
            <v>2001</v>
          </cell>
          <cell r="B25">
            <v>6935.8180463563194</v>
          </cell>
          <cell r="C25">
            <v>-17.231856895962338</v>
          </cell>
          <cell r="D25">
            <v>33683</v>
          </cell>
          <cell r="F25">
            <v>1478.982</v>
          </cell>
          <cell r="G25">
            <v>-17.648172452059686</v>
          </cell>
          <cell r="N25">
            <v>5036.5119999999997</v>
          </cell>
          <cell r="P25">
            <v>4700.2465238840778</v>
          </cell>
          <cell r="R25">
            <v>18151.558570240395</v>
          </cell>
          <cell r="S25">
            <v>-11.437457158937104</v>
          </cell>
          <cell r="U25">
            <v>10079</v>
          </cell>
          <cell r="V25">
            <v>-12.939448907316232</v>
          </cell>
          <cell r="W25">
            <v>6806.3130902090152</v>
          </cell>
          <cell r="X25">
            <v>-18.257669339482486</v>
          </cell>
          <cell r="AA25">
            <v>8305.5459976232669</v>
          </cell>
          <cell r="AB25">
            <v>-18.557323631771659</v>
          </cell>
          <cell r="AF25">
            <v>-15.132053214496366</v>
          </cell>
          <cell r="AG25">
            <v>3818.5795514731153</v>
          </cell>
          <cell r="AN25">
            <v>2491.0373612689423</v>
          </cell>
          <cell r="AU25">
            <v>8539</v>
          </cell>
          <cell r="AV25">
            <v>-8.1262939958592124</v>
          </cell>
          <cell r="AW25">
            <v>-151</v>
          </cell>
          <cell r="AX25">
            <v>8474</v>
          </cell>
          <cell r="AY25">
            <v>-9.1341677873176828</v>
          </cell>
          <cell r="AZ25">
            <v>129.50495614730426</v>
          </cell>
          <cell r="BA25">
            <v>143.11259700521526</v>
          </cell>
          <cell r="BC25">
            <v>394</v>
          </cell>
          <cell r="BD25">
            <v>-41.194029850746276</v>
          </cell>
          <cell r="BE25">
            <v>1217.9324485268844</v>
          </cell>
          <cell r="BG25">
            <v>2209.2091626151355</v>
          </cell>
          <cell r="BI25">
            <v>1944.9217539900751</v>
          </cell>
          <cell r="BO25">
            <v>6723</v>
          </cell>
        </row>
        <row r="26">
          <cell r="A26">
            <v>2002</v>
          </cell>
          <cell r="B26">
            <v>8269.6175954939736</v>
          </cell>
          <cell r="C26">
            <v>19.230601786596125</v>
          </cell>
          <cell r="D26">
            <v>46172</v>
          </cell>
          <cell r="F26">
            <v>1725.3150000000001</v>
          </cell>
          <cell r="G26">
            <v>16.655577958352442</v>
          </cell>
          <cell r="N26">
            <v>5444.3419999999996</v>
          </cell>
          <cell r="P26">
            <v>4877.9717126293381</v>
          </cell>
          <cell r="R26">
            <v>20317.246308123311</v>
          </cell>
          <cell r="S26">
            <v>11.931139298603121</v>
          </cell>
          <cell r="U26">
            <v>11449</v>
          </cell>
          <cell r="V26">
            <v>13.592618315309068</v>
          </cell>
          <cell r="W26">
            <v>8101.8425317230312</v>
          </cell>
          <cell r="X26">
            <v>19.034232253841729</v>
          </cell>
          <cell r="AA26">
            <v>9854.4343353669756</v>
          </cell>
          <cell r="AB26">
            <v>18.64884425643951</v>
          </cell>
          <cell r="AF26">
            <v>18.347490347490346</v>
          </cell>
          <cell r="AG26">
            <v>4163.9027670223131</v>
          </cell>
          <cell r="AN26">
            <v>2816.0311469617468</v>
          </cell>
          <cell r="AU26">
            <v>9310</v>
          </cell>
          <cell r="AV26">
            <v>8.6760563380281717</v>
          </cell>
          <cell r="AW26">
            <v>-478</v>
          </cell>
          <cell r="AX26">
            <v>9000</v>
          </cell>
          <cell r="AY26">
            <v>6.2386156648451818</v>
          </cell>
          <cell r="AZ26">
            <v>167.77506377094232</v>
          </cell>
          <cell r="BA26">
            <v>29.551075697912353</v>
          </cell>
          <cell r="BC26">
            <v>754</v>
          </cell>
          <cell r="BD26">
            <v>91.370558375634531</v>
          </cell>
          <cell r="BE26">
            <v>1280.4392329776865</v>
          </cell>
          <cell r="BG26">
            <v>2061.9405656675913</v>
          </cell>
          <cell r="BI26">
            <v>2139.9050474324963</v>
          </cell>
          <cell r="BO26">
            <v>7598</v>
          </cell>
        </row>
      </sheetData>
      <sheetData sheetId="2"/>
      <sheetData sheetId="3">
        <row r="5">
          <cell r="A5">
            <v>1981</v>
          </cell>
        </row>
        <row r="10">
          <cell r="BI10">
            <v>1014.7041781915624</v>
          </cell>
        </row>
        <row r="11">
          <cell r="BI11">
            <v>693.3012045861708</v>
          </cell>
          <cell r="BJ11">
            <v>-31.674549145762466</v>
          </cell>
        </row>
        <row r="12">
          <cell r="BI12">
            <v>786.26841661302592</v>
          </cell>
          <cell r="BJ12">
            <v>13.40935388715312</v>
          </cell>
        </row>
        <row r="13">
          <cell r="BI13">
            <v>1070.3944260416806</v>
          </cell>
          <cell r="BJ13">
            <v>36.136006918931308</v>
          </cell>
        </row>
        <row r="14">
          <cell r="BI14">
            <v>1319.4134377897349</v>
          </cell>
          <cell r="BJ14">
            <v>23.264229118692882</v>
          </cell>
        </row>
        <row r="15">
          <cell r="BI15">
            <v>1232.6291047878474</v>
          </cell>
          <cell r="BJ15">
            <v>-6.5774934919010324</v>
          </cell>
        </row>
        <row r="16">
          <cell r="BI16">
            <v>1307.0354945119859</v>
          </cell>
          <cell r="BJ16">
            <v>6.0363972775853592</v>
          </cell>
        </row>
        <row r="17">
          <cell r="BI17">
            <v>900.47534495121386</v>
          </cell>
          <cell r="BJ17">
            <v>-31.105517123891978</v>
          </cell>
        </row>
        <row r="18">
          <cell r="BI18">
            <v>749.59681702877958</v>
          </cell>
          <cell r="BJ18">
            <v>-16.755431313958802</v>
          </cell>
        </row>
        <row r="19">
          <cell r="BI19">
            <v>858.45403379994707</v>
          </cell>
          <cell r="BJ19">
            <v>14.522102321972374</v>
          </cell>
        </row>
        <row r="20">
          <cell r="BI20">
            <v>1165.9662762663866</v>
          </cell>
          <cell r="BJ20">
            <v>35.821631719200674</v>
          </cell>
        </row>
        <row r="21">
          <cell r="BI21">
            <v>1173.3574467372885</v>
          </cell>
          <cell r="BJ21">
            <v>0.63390945530341636</v>
          </cell>
        </row>
        <row r="22">
          <cell r="BI22">
            <v>1294.266823451987</v>
          </cell>
          <cell r="BJ22">
            <v>10.304564653414584</v>
          </cell>
        </row>
        <row r="23">
          <cell r="BI23">
            <v>804.88352874465431</v>
          </cell>
          <cell r="BJ23">
            <v>-37.811623217079791</v>
          </cell>
        </row>
        <row r="24">
          <cell r="BI24">
            <v>6086.3730138705996</v>
          </cell>
          <cell r="BJ24">
            <v>656.18058967653121</v>
          </cell>
        </row>
        <row r="25">
          <cell r="BI25">
            <v>2803.735272377101</v>
          </cell>
          <cell r="BJ25">
            <v>-53.934218852714075</v>
          </cell>
        </row>
        <row r="26">
          <cell r="BI26">
            <v>821.46254078658853</v>
          </cell>
          <cell r="BJ26">
            <v>-70.701137554612103</v>
          </cell>
        </row>
      </sheetData>
      <sheetData sheetId="4">
        <row r="9">
          <cell r="A9">
            <v>1985</v>
          </cell>
          <cell r="BI9">
            <v>-2481.4802672073424</v>
          </cell>
        </row>
        <row r="10">
          <cell r="A10">
            <v>1986</v>
          </cell>
          <cell r="BI10">
            <v>635.69526080962169</v>
          </cell>
        </row>
        <row r="11">
          <cell r="A11">
            <v>1987</v>
          </cell>
          <cell r="BI11">
            <v>687.48817156284099</v>
          </cell>
          <cell r="BJ11">
            <v>8.1474432713649403</v>
          </cell>
        </row>
        <row r="12">
          <cell r="A12">
            <v>1988</v>
          </cell>
          <cell r="BI12">
            <v>632.63587903486177</v>
          </cell>
          <cell r="BJ12">
            <v>-7.9786525495101346</v>
          </cell>
        </row>
        <row r="13">
          <cell r="A13">
            <v>1989</v>
          </cell>
          <cell r="BI13">
            <v>1010.919628691757</v>
          </cell>
          <cell r="BJ13">
            <v>59.794861814350185</v>
          </cell>
        </row>
        <row r="14">
          <cell r="A14">
            <v>1990</v>
          </cell>
          <cell r="BI14">
            <v>1280.2550639819299</v>
          </cell>
          <cell r="BJ14">
            <v>26.642616054326986</v>
          </cell>
        </row>
        <row r="15">
          <cell r="A15">
            <v>1991</v>
          </cell>
          <cell r="BI15">
            <v>938.42392031063127</v>
          </cell>
          <cell r="BJ15">
            <v>-26.700237576730522</v>
          </cell>
        </row>
        <row r="16">
          <cell r="A16">
            <v>1992</v>
          </cell>
          <cell r="BI16">
            <v>821.34609579982362</v>
          </cell>
          <cell r="BJ16">
            <v>-12.47600599013432</v>
          </cell>
        </row>
        <row r="17">
          <cell r="A17">
            <v>1993</v>
          </cell>
          <cell r="BI17">
            <v>696.670104007389</v>
          </cell>
          <cell r="BJ17">
            <v>-15.179470923402349</v>
          </cell>
        </row>
        <row r="18">
          <cell r="A18">
            <v>1994</v>
          </cell>
          <cell r="BI18">
            <v>503.75877555235479</v>
          </cell>
          <cell r="BJ18">
            <v>-27.690484684984874</v>
          </cell>
        </row>
        <row r="19">
          <cell r="A19">
            <v>1995</v>
          </cell>
          <cell r="BI19">
            <v>1219.7684440015225</v>
          </cell>
          <cell r="BJ19">
            <v>142.1334383036974</v>
          </cell>
        </row>
        <row r="20">
          <cell r="A20">
            <v>1996</v>
          </cell>
          <cell r="BI20">
            <v>1107.4188933904029</v>
          </cell>
          <cell r="BJ20">
            <v>-9.2107277544047896</v>
          </cell>
        </row>
        <row r="21">
          <cell r="A21">
            <v>1997</v>
          </cell>
          <cell r="BI21">
            <v>1287.3572024406812</v>
          </cell>
          <cell r="BJ21">
            <v>16.248441319200424</v>
          </cell>
        </row>
        <row r="22">
          <cell r="A22">
            <v>1998</v>
          </cell>
          <cell r="BI22">
            <v>6029.4575746702021</v>
          </cell>
          <cell r="BJ22">
            <v>368.35933051363241</v>
          </cell>
        </row>
        <row r="23">
          <cell r="A23">
            <v>1999</v>
          </cell>
          <cell r="BI23">
            <v>1518.4763516728426</v>
          </cell>
          <cell r="BJ23">
            <v>-74.815705511355219</v>
          </cell>
        </row>
        <row r="24">
          <cell r="A24">
            <v>2000</v>
          </cell>
          <cell r="BI24">
            <v>1391.511628802341</v>
          </cell>
          <cell r="BJ24">
            <v>-8.3613236867752239</v>
          </cell>
        </row>
        <row r="25">
          <cell r="A25">
            <v>2001</v>
          </cell>
          <cell r="BI25">
            <v>1600.9567341155403</v>
          </cell>
          <cell r="BJ25">
            <v>15.051624505176896</v>
          </cell>
        </row>
        <row r="26">
          <cell r="A26">
            <v>2002</v>
          </cell>
          <cell r="BI26">
            <v>1077.2460667836294</v>
          </cell>
          <cell r="BJ26">
            <v>-32.712356066339197</v>
          </cell>
        </row>
      </sheetData>
      <sheetData sheetId="5">
        <row r="5">
          <cell r="AG5">
            <v>241.75398648648647</v>
          </cell>
          <cell r="AN5">
            <v>162.67908161787287</v>
          </cell>
        </row>
        <row r="6">
          <cell r="AG6">
            <v>196.63693706293705</v>
          </cell>
          <cell r="AN6">
            <v>68.901964048234817</v>
          </cell>
        </row>
        <row r="7">
          <cell r="AG7">
            <v>116.57844402985074</v>
          </cell>
          <cell r="AN7">
            <v>20.131520155131181</v>
          </cell>
        </row>
        <row r="8">
          <cell r="AG8">
            <v>91.483697877652929</v>
          </cell>
          <cell r="AN8">
            <v>4.3080528544548216</v>
          </cell>
        </row>
        <row r="9">
          <cell r="AG9">
            <v>120.22994133971812</v>
          </cell>
          <cell r="AN9">
            <v>44.108580937750574</v>
          </cell>
        </row>
        <row r="10">
          <cell r="AG10">
            <v>215.76744134306409</v>
          </cell>
          <cell r="AN10">
            <v>87.509094704534107</v>
          </cell>
          <cell r="AU10">
            <v>426</v>
          </cell>
          <cell r="AW10">
            <v>25</v>
          </cell>
          <cell r="AX10">
            <v>453</v>
          </cell>
        </row>
        <row r="11">
          <cell r="AG11">
            <v>237.71036685496583</v>
          </cell>
          <cell r="AN11">
            <v>91.024676671322055</v>
          </cell>
          <cell r="AU11">
            <v>453</v>
          </cell>
          <cell r="AW11">
            <v>6</v>
          </cell>
          <cell r="AX11">
            <v>465</v>
          </cell>
        </row>
        <row r="12">
          <cell r="AG12">
            <v>217.53531709775288</v>
          </cell>
          <cell r="AN12">
            <v>71.265037996043617</v>
          </cell>
          <cell r="AU12">
            <v>393</v>
          </cell>
          <cell r="AW12">
            <v>12</v>
          </cell>
          <cell r="AX12">
            <v>410</v>
          </cell>
        </row>
        <row r="13">
          <cell r="AG13">
            <v>229.40403411521334</v>
          </cell>
          <cell r="AN13">
            <v>122.842765275424</v>
          </cell>
          <cell r="AU13">
            <v>472</v>
          </cell>
          <cell r="AW13">
            <v>26</v>
          </cell>
          <cell r="AX13">
            <v>498</v>
          </cell>
        </row>
        <row r="14">
          <cell r="AG14">
            <v>243.47737052289432</v>
          </cell>
          <cell r="AN14">
            <v>74.217104974527274</v>
          </cell>
          <cell r="AU14">
            <v>432</v>
          </cell>
          <cell r="AW14">
            <v>53</v>
          </cell>
          <cell r="AX14">
            <v>493</v>
          </cell>
        </row>
        <row r="15">
          <cell r="AG15">
            <v>142.9993690110486</v>
          </cell>
          <cell r="AN15">
            <v>53.916453580978533</v>
          </cell>
          <cell r="AU15">
            <v>270</v>
          </cell>
          <cell r="AW15">
            <v>-18</v>
          </cell>
          <cell r="AX15">
            <v>256</v>
          </cell>
        </row>
        <row r="16">
          <cell r="AG16">
            <v>171.27297994239169</v>
          </cell>
          <cell r="AN16">
            <v>183.96633170750101</v>
          </cell>
          <cell r="AU16">
            <v>505</v>
          </cell>
          <cell r="AW16">
            <v>31</v>
          </cell>
          <cell r="AX16">
            <v>524</v>
          </cell>
        </row>
        <row r="17">
          <cell r="AG17">
            <v>128.08718557059237</v>
          </cell>
          <cell r="AN17">
            <v>111.32428961796256</v>
          </cell>
          <cell r="AU17">
            <v>342</v>
          </cell>
          <cell r="AW17">
            <v>10</v>
          </cell>
          <cell r="AX17">
            <v>346</v>
          </cell>
        </row>
        <row r="18">
          <cell r="AG18">
            <v>122.49239631627265</v>
          </cell>
          <cell r="AN18">
            <v>52.52163139113317</v>
          </cell>
          <cell r="AU18">
            <v>246</v>
          </cell>
          <cell r="AW18">
            <v>38</v>
          </cell>
          <cell r="AX18">
            <v>285</v>
          </cell>
        </row>
        <row r="19">
          <cell r="AG19">
            <v>154.52520547401824</v>
          </cell>
          <cell r="AN19">
            <v>43.267857664484332</v>
          </cell>
          <cell r="AU19">
            <v>278</v>
          </cell>
          <cell r="AW19">
            <v>39</v>
          </cell>
          <cell r="AX19">
            <v>319</v>
          </cell>
        </row>
        <row r="20">
          <cell r="AG20">
            <v>193.47237612347172</v>
          </cell>
          <cell r="AN20">
            <v>87.04591797457033</v>
          </cell>
          <cell r="AU20">
            <v>404</v>
          </cell>
          <cell r="AW20">
            <v>30</v>
          </cell>
          <cell r="AX20">
            <v>436</v>
          </cell>
        </row>
        <row r="21">
          <cell r="AG21">
            <v>216.85839533433597</v>
          </cell>
          <cell r="AN21">
            <v>75.471334603126891</v>
          </cell>
          <cell r="AU21">
            <v>424</v>
          </cell>
          <cell r="AW21">
            <v>27</v>
          </cell>
          <cell r="AX21">
            <v>455</v>
          </cell>
        </row>
        <row r="22">
          <cell r="AG22">
            <v>164.54025775166983</v>
          </cell>
          <cell r="AN22">
            <v>93.225187695579081</v>
          </cell>
          <cell r="AU22">
            <v>369</v>
          </cell>
          <cell r="AW22">
            <v>34</v>
          </cell>
          <cell r="AX22">
            <v>403</v>
          </cell>
        </row>
        <row r="23">
          <cell r="AG23">
            <v>156.37580877458225</v>
          </cell>
          <cell r="AN23">
            <v>74.681325219746213</v>
          </cell>
          <cell r="AU23">
            <v>348</v>
          </cell>
          <cell r="AW23">
            <v>45</v>
          </cell>
          <cell r="AX23">
            <v>395</v>
          </cell>
        </row>
        <row r="24">
          <cell r="AG24">
            <v>185.24326942012465</v>
          </cell>
          <cell r="AN24">
            <v>43.661390911994218</v>
          </cell>
          <cell r="AU24">
            <v>362</v>
          </cell>
          <cell r="AW24">
            <v>38</v>
          </cell>
          <cell r="AX24">
            <v>408</v>
          </cell>
        </row>
        <row r="25">
          <cell r="AG25">
            <v>138.33037676763695</v>
          </cell>
          <cell r="AN25">
            <v>28.557701555042513</v>
          </cell>
          <cell r="AU25">
            <v>264</v>
          </cell>
          <cell r="AW25">
            <v>21</v>
          </cell>
          <cell r="AX25">
            <v>292</v>
          </cell>
        </row>
        <row r="26">
          <cell r="AG26">
            <v>158.63186040739629</v>
          </cell>
          <cell r="AN26">
            <v>343.97480732316353</v>
          </cell>
          <cell r="AU26">
            <v>687</v>
          </cell>
          <cell r="AW26">
            <v>31</v>
          </cell>
          <cell r="AX26">
            <v>706</v>
          </cell>
        </row>
      </sheetData>
      <sheetData sheetId="6">
        <row r="9">
          <cell r="A9">
            <v>1985</v>
          </cell>
        </row>
      </sheetData>
      <sheetData sheetId="7">
        <row r="5">
          <cell r="J5">
            <v>0</v>
          </cell>
          <cell r="L5">
            <v>502.38962384179638</v>
          </cell>
          <cell r="P5">
            <v>97.604141711494123</v>
          </cell>
          <cell r="R5">
            <v>836.96276555329041</v>
          </cell>
        </row>
        <row r="6">
          <cell r="J6">
            <v>0</v>
          </cell>
          <cell r="L6">
            <v>492.3960455884544</v>
          </cell>
          <cell r="P6">
            <v>67.190567310770234</v>
          </cell>
          <cell r="R6">
            <v>829.26061289922461</v>
          </cell>
        </row>
        <row r="7">
          <cell r="J7">
            <v>0</v>
          </cell>
          <cell r="L7">
            <v>362.79189663767585</v>
          </cell>
          <cell r="P7">
            <v>58.442797939755337</v>
          </cell>
          <cell r="R7">
            <v>800.35069457743111</v>
          </cell>
          <cell r="BA7">
            <v>29.061409622913125</v>
          </cell>
          <cell r="BB7">
            <v>0.26317083333334068</v>
          </cell>
          <cell r="BD7">
            <v>40.625</v>
          </cell>
        </row>
        <row r="8">
          <cell r="J8">
            <v>0</v>
          </cell>
          <cell r="L8">
            <v>429.96740530964189</v>
          </cell>
          <cell r="P8">
            <v>123.29320180178091</v>
          </cell>
          <cell r="R8">
            <v>1141.7566071114229</v>
          </cell>
          <cell r="BA8">
            <v>21.187222147131358</v>
          </cell>
          <cell r="BB8">
            <v>4.2470169581748962</v>
          </cell>
          <cell r="BD8">
            <v>47.037037037037031</v>
          </cell>
        </row>
        <row r="9">
          <cell r="J9">
            <v>0</v>
          </cell>
          <cell r="L9">
            <v>600.33844208354321</v>
          </cell>
          <cell r="P9">
            <v>244.72766619450542</v>
          </cell>
          <cell r="R9">
            <v>1616.1591082780487</v>
          </cell>
          <cell r="BA9">
            <v>22.549406746127488</v>
          </cell>
          <cell r="BB9">
            <v>5.6161115034844897</v>
          </cell>
          <cell r="BD9">
            <v>24.685138539042818</v>
          </cell>
        </row>
        <row r="10">
          <cell r="J10">
            <v>369.24386196757473</v>
          </cell>
          <cell r="L10">
            <v>1064.5733729992173</v>
          </cell>
          <cell r="P10">
            <v>353.63059795464511</v>
          </cell>
          <cell r="R10">
            <v>2013.2701089862876</v>
          </cell>
          <cell r="BA10">
            <v>90.931077296906409</v>
          </cell>
          <cell r="BB10">
            <v>2.9781906033789198</v>
          </cell>
          <cell r="BD10">
            <v>28.080808080808083</v>
          </cell>
        </row>
        <row r="11">
          <cell r="J11">
            <v>302.54315395996917</v>
          </cell>
          <cell r="L11">
            <v>844.79856089050918</v>
          </cell>
          <cell r="P11">
            <v>387.83118648923153</v>
          </cell>
          <cell r="R11">
            <v>2279.0795934197713</v>
          </cell>
          <cell r="BA11">
            <v>-23.590904642011111</v>
          </cell>
          <cell r="BB11">
            <v>4.8887820229524479</v>
          </cell>
          <cell r="BD11">
            <v>-21.135646687697161</v>
          </cell>
        </row>
        <row r="12">
          <cell r="A12">
            <v>1988</v>
          </cell>
          <cell r="J12">
            <v>254.88966335418826</v>
          </cell>
          <cell r="L12">
            <v>728.65201808180234</v>
          </cell>
          <cell r="N12">
            <v>1305.2850000000001</v>
          </cell>
          <cell r="P12">
            <v>274.78274498625643</v>
          </cell>
          <cell r="R12">
            <v>2053.8300997138704</v>
          </cell>
          <cell r="BA12">
            <v>-28.817738059436536</v>
          </cell>
          <cell r="BB12">
            <v>9.5167359198998724</v>
          </cell>
          <cell r="BD12">
            <v>-19.799999999999997</v>
          </cell>
        </row>
        <row r="13">
          <cell r="A13">
            <v>1989</v>
          </cell>
          <cell r="J13">
            <v>251.13333033629749</v>
          </cell>
          <cell r="L13">
            <v>828.69104032166285</v>
          </cell>
          <cell r="N13">
            <v>841.59199999999998</v>
          </cell>
          <cell r="P13">
            <v>243.31724883049066</v>
          </cell>
          <cell r="R13">
            <v>1662.4669588158558</v>
          </cell>
          <cell r="BA13">
            <v>-2.6412264665853225</v>
          </cell>
          <cell r="BB13">
            <v>11.302540735971476</v>
          </cell>
          <cell r="BD13">
            <v>-66.832917705735667</v>
          </cell>
        </row>
        <row r="14">
          <cell r="A14">
            <v>1990</v>
          </cell>
          <cell r="J14">
            <v>168.30005096170089</v>
          </cell>
          <cell r="L14">
            <v>765.94868837234071</v>
          </cell>
          <cell r="N14">
            <v>737.64900000000011</v>
          </cell>
          <cell r="P14">
            <v>277.8797875447932</v>
          </cell>
          <cell r="R14">
            <v>1613.1774249554333</v>
          </cell>
          <cell r="BA14">
            <v>-35.291346758438749</v>
          </cell>
          <cell r="BB14">
            <v>12.283757447991462</v>
          </cell>
          <cell r="BD14">
            <v>7.5187969924812137</v>
          </cell>
        </row>
        <row r="15">
          <cell r="A15">
            <v>1991</v>
          </cell>
          <cell r="J15">
            <v>140.67962058889475</v>
          </cell>
          <cell r="L15">
            <v>700.56604102484778</v>
          </cell>
          <cell r="N15">
            <v>725.26299999999992</v>
          </cell>
          <cell r="P15">
            <v>235.50120471004382</v>
          </cell>
          <cell r="R15">
            <v>1520.6506251459969</v>
          </cell>
          <cell r="BA15">
            <v>9.9230654069980329</v>
          </cell>
          <cell r="BB15">
            <v>6.7666717530949256</v>
          </cell>
          <cell r="BD15">
            <v>10.489510489510479</v>
          </cell>
        </row>
        <row r="16">
          <cell r="A16">
            <v>1992</v>
          </cell>
          <cell r="J16">
            <v>178.68192079276548</v>
          </cell>
          <cell r="L16">
            <v>887.41835219648658</v>
          </cell>
          <cell r="N16">
            <v>564.39599999999996</v>
          </cell>
          <cell r="P16">
            <v>280.59828000716465</v>
          </cell>
          <cell r="R16">
            <v>1553.7307114108858</v>
          </cell>
          <cell r="BA16">
            <v>-8.2668793809530285</v>
          </cell>
          <cell r="BB16">
            <v>6.4051615396667785</v>
          </cell>
          <cell r="BD16">
            <v>-20.253164556962023</v>
          </cell>
        </row>
        <row r="17">
          <cell r="A17">
            <v>1993</v>
          </cell>
          <cell r="J17">
            <v>207.50603701256523</v>
          </cell>
          <cell r="L17">
            <v>979.52008973803777</v>
          </cell>
          <cell r="N17">
            <v>436.88600000000002</v>
          </cell>
          <cell r="P17">
            <v>313.11101702202723</v>
          </cell>
          <cell r="R17">
            <v>1522.0110697474997</v>
          </cell>
          <cell r="BA17">
            <v>33.111072221992877</v>
          </cell>
          <cell r="BB17">
            <v>7.5958811800748123</v>
          </cell>
          <cell r="BD17">
            <v>21.42857142857142</v>
          </cell>
        </row>
        <row r="18">
          <cell r="A18">
            <v>1994</v>
          </cell>
          <cell r="J18">
            <v>242.36988477631132</v>
          </cell>
          <cell r="L18">
            <v>987.71682878893648</v>
          </cell>
          <cell r="N18">
            <v>436.06500000000005</v>
          </cell>
          <cell r="P18">
            <v>278.90088993287912</v>
          </cell>
          <cell r="R18">
            <v>1460.3128339455043</v>
          </cell>
          <cell r="BA18">
            <v>-15.616117672683238</v>
          </cell>
          <cell r="BB18">
            <v>0.52581044690180079</v>
          </cell>
          <cell r="BD18">
            <v>-22.875816993464049</v>
          </cell>
        </row>
        <row r="19">
          <cell r="A19">
            <v>1995</v>
          </cell>
          <cell r="J19">
            <v>244.67564998267289</v>
          </cell>
          <cell r="L19">
            <v>928.83464640011141</v>
          </cell>
          <cell r="N19">
            <v>488.39499999999998</v>
          </cell>
          <cell r="P19">
            <v>291.48324436519766</v>
          </cell>
          <cell r="R19">
            <v>1464.0372407826362</v>
          </cell>
          <cell r="BA19">
            <v>-4.870663413549825</v>
          </cell>
          <cell r="BB19">
            <v>1.9421437229437259</v>
          </cell>
          <cell r="BD19">
            <v>12.711864406779672</v>
          </cell>
        </row>
        <row r="20">
          <cell r="A20">
            <v>1996</v>
          </cell>
          <cell r="J20">
            <v>211.38896483096192</v>
          </cell>
          <cell r="L20">
            <v>724.36068765713799</v>
          </cell>
          <cell r="N20">
            <v>500.22699999999998</v>
          </cell>
          <cell r="P20">
            <v>223.38127541091791</v>
          </cell>
          <cell r="R20">
            <v>1236.5799982370941</v>
          </cell>
          <cell r="BA20">
            <v>-15.924438374979788</v>
          </cell>
          <cell r="BB20">
            <v>4.6170639037820536</v>
          </cell>
          <cell r="BD20">
            <v>-4.5112781954887211</v>
          </cell>
        </row>
        <row r="21">
          <cell r="A21">
            <v>1997</v>
          </cell>
          <cell r="J21">
            <v>359.79527865287872</v>
          </cell>
          <cell r="L21">
            <v>816.68399281953373</v>
          </cell>
          <cell r="N21">
            <v>617.35599999999999</v>
          </cell>
          <cell r="P21">
            <v>213.5451932552032</v>
          </cell>
          <cell r="R21">
            <v>1287.7899074218581</v>
          </cell>
          <cell r="BA21">
            <v>-12.814247037493576</v>
          </cell>
          <cell r="BB21">
            <v>9.7769302548349373</v>
          </cell>
          <cell r="BD21">
            <v>-53.543307086614163</v>
          </cell>
        </row>
        <row r="22">
          <cell r="A22">
            <v>1998</v>
          </cell>
          <cell r="J22">
            <v>323.98903361985299</v>
          </cell>
          <cell r="L22">
            <v>706.0637507303345</v>
          </cell>
          <cell r="N22">
            <v>581.22</v>
          </cell>
          <cell r="P22">
            <v>233.45917613080906</v>
          </cell>
          <cell r="R22">
            <v>1196.7538932412906</v>
          </cell>
          <cell r="BA22">
            <v>-49.625264998050511</v>
          </cell>
          <cell r="BB22">
            <v>2.4869051664418151</v>
          </cell>
          <cell r="BD22">
            <v>-83.050847457627114</v>
          </cell>
        </row>
        <row r="23">
          <cell r="A23">
            <v>1999</v>
          </cell>
          <cell r="J23">
            <v>356.75565608490399</v>
          </cell>
          <cell r="L23">
            <v>832.47470559205613</v>
          </cell>
          <cell r="N23">
            <v>564.04399999999998</v>
          </cell>
          <cell r="P23">
            <v>264.32128946951161</v>
          </cell>
          <cell r="R23">
            <v>1304.0843389766637</v>
          </cell>
          <cell r="BA23">
            <v>41.146143172232776</v>
          </cell>
          <cell r="BB23">
            <v>7.7127419004128228E-2</v>
          </cell>
          <cell r="BD23">
            <v>580</v>
          </cell>
        </row>
        <row r="24">
          <cell r="A24">
            <v>2000</v>
          </cell>
          <cell r="J24">
            <v>399.94130615114705</v>
          </cell>
          <cell r="L24">
            <v>1062.3607931546358</v>
          </cell>
          <cell r="N24">
            <v>392.10299999999995</v>
          </cell>
          <cell r="P24">
            <v>409.27112872604653</v>
          </cell>
          <cell r="R24">
            <v>1463.7936157295353</v>
          </cell>
          <cell r="BA24">
            <v>66.970898734027458</v>
          </cell>
          <cell r="BB24">
            <v>6.2936465970941526</v>
          </cell>
          <cell r="BD24">
            <v>17.647058823529417</v>
          </cell>
        </row>
        <row r="25">
          <cell r="A25">
            <v>2001</v>
          </cell>
          <cell r="J25">
            <v>249.2566846848822</v>
          </cell>
          <cell r="L25">
            <v>686.82860945277582</v>
          </cell>
          <cell r="N25">
            <v>412.65999999999997</v>
          </cell>
          <cell r="P25">
            <v>300.50011590281918</v>
          </cell>
          <cell r="R25">
            <v>1150.7320406707126</v>
          </cell>
          <cell r="BA25">
            <v>-24.916991173624538</v>
          </cell>
          <cell r="BB25">
            <v>0.49582035476390729</v>
          </cell>
          <cell r="BD25">
            <v>37.5</v>
          </cell>
        </row>
        <row r="26">
          <cell r="A26">
            <v>2002</v>
          </cell>
          <cell r="J26">
            <v>377.51299002986792</v>
          </cell>
          <cell r="L26">
            <v>936.55742977758587</v>
          </cell>
          <cell r="N26">
            <v>415.36500000000001</v>
          </cell>
          <cell r="P26">
            <v>286.67166836739727</v>
          </cell>
          <cell r="R26">
            <v>1261.0811081151151</v>
          </cell>
          <cell r="BA26">
            <v>76.51569497049482</v>
          </cell>
          <cell r="BB26">
            <v>0.7804532470005654</v>
          </cell>
          <cell r="BD26">
            <v>-27.27272727272727</v>
          </cell>
        </row>
        <row r="27">
          <cell r="A27">
            <v>2003</v>
          </cell>
          <cell r="L27">
            <v>1113.8395666696299</v>
          </cell>
          <cell r="N27">
            <v>466.51</v>
          </cell>
        </row>
      </sheetData>
      <sheetData sheetId="8"/>
      <sheetData sheetId="9">
        <row r="5">
          <cell r="L5">
            <v>528.88400000000001</v>
          </cell>
        </row>
      </sheetData>
      <sheetData sheetId="10"/>
      <sheetData sheetId="11"/>
      <sheetData sheetId="12"/>
      <sheetData sheetId="13">
        <row r="20">
          <cell r="C20">
            <v>5.1966409692357995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Construct - Aus"/>
      <sheetName val="Constn IPD Table"/>
      <sheetName val="Total Construct - NSW"/>
      <sheetName val="Constn Costs - Annual"/>
      <sheetName val="IPD Table (2)"/>
      <sheetName val="EC IPD QTR"/>
      <sheetName val="ElecvWD Chart"/>
      <sheetName val="Chart1 - Aus"/>
      <sheetName val="Chart2 - Aus"/>
      <sheetName val="Chart3 - Aus"/>
      <sheetName val="Chart1 - NSW"/>
      <sheetName val="Chart2 - NSW"/>
      <sheetName val="Chart3 - NSW"/>
      <sheetName val="PPI - Qtrly"/>
      <sheetName val="PPI - Annual"/>
      <sheetName val="Definitions"/>
      <sheetName val="NSW STCONSTN"/>
      <sheetName val="Total Constn NSW"/>
      <sheetName val="Total Constn AUS"/>
      <sheetName val="ECA"/>
      <sheetName val="EGW GFKF Table"/>
      <sheetName val="IPD Table"/>
      <sheetName val="Constn Costs"/>
      <sheetName val="Elec_ECA Chart"/>
      <sheetName val="Qtrly Prices"/>
      <sheetName val="Investments"/>
      <sheetName val="Sheet1"/>
      <sheetName val="Annual"/>
      <sheetName val="NSW"/>
      <sheetName val="NSW StateConstn"/>
      <sheetName val="Sheet1 (2)"/>
    </sheetNames>
    <sheetDataSet>
      <sheetData sheetId="0">
        <row r="3">
          <cell r="C3" t="str">
            <v>Engineering Construction</v>
          </cell>
        </row>
      </sheetData>
      <sheetData sheetId="1">
        <row r="3">
          <cell r="A3" t="str">
            <v>(Year Average Growth)</v>
          </cell>
        </row>
      </sheetData>
      <sheetData sheetId="2">
        <row r="3">
          <cell r="C3" t="str">
            <v>Engineering Construction</v>
          </cell>
        </row>
      </sheetData>
      <sheetData sheetId="3">
        <row r="3">
          <cell r="B3" t="str">
            <v>Total Eng Const</v>
          </cell>
        </row>
      </sheetData>
      <sheetData sheetId="4">
        <row r="3">
          <cell r="A3" t="str">
            <v>Australia</v>
          </cell>
        </row>
      </sheetData>
      <sheetData sheetId="5">
        <row r="5">
          <cell r="B5" t="str">
            <v>ABS RAIL IPD (FROM Engineering Construction IPD)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3">
          <cell r="A3" t="str">
            <v>1998/99=100</v>
          </cell>
        </row>
      </sheetData>
      <sheetData sheetId="14">
        <row r="3">
          <cell r="A3" t="str">
            <v xml:space="preserve">  YE</v>
          </cell>
        </row>
      </sheetData>
      <sheetData sheetId="15">
        <row r="3">
          <cell r="B3" t="str">
            <v xml:space="preserve">This class consists of units mainly engaged in the construction of houses (except semi-detached houses) or in carrying out alterations, additions or renovation or general repairs to houses, or in organising or managing these activities as the prime contractor. </v>
          </cell>
        </row>
      </sheetData>
      <sheetData sheetId="16">
        <row r="3">
          <cell r="A3" t="str">
            <v>fc:26/9/07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5">
          <cell r="AG5">
            <v>3225.4483486386025</v>
          </cell>
          <cell r="AN5">
            <v>848.56522550805903</v>
          </cell>
          <cell r="AZ5">
            <v>-892.62484324081561</v>
          </cell>
          <cell r="BE5">
            <v>-3225.4483486386025</v>
          </cell>
          <cell r="BG5">
            <v>4295.8887316749224</v>
          </cell>
        </row>
        <row r="6">
          <cell r="AG6">
            <v>3183.1528911298765</v>
          </cell>
          <cell r="AN6">
            <v>1408.5077639547894</v>
          </cell>
          <cell r="AZ6">
            <v>-899.14741296040665</v>
          </cell>
          <cell r="BE6">
            <v>-3183.1528911298765</v>
          </cell>
          <cell r="BG6">
            <v>4650.3899445626339</v>
          </cell>
        </row>
        <row r="7">
          <cell r="AG7">
            <v>2826.28558132339</v>
          </cell>
          <cell r="AN7">
            <v>997.48364055034915</v>
          </cell>
          <cell r="AZ7">
            <v>-531.06183749273077</v>
          </cell>
          <cell r="BE7">
            <v>-2826.28558132339</v>
          </cell>
          <cell r="BG7">
            <v>4343.4075687854493</v>
          </cell>
        </row>
        <row r="8">
          <cell r="AG8">
            <v>2702.4399487912906</v>
          </cell>
          <cell r="AN8">
            <v>546.94228640604263</v>
          </cell>
          <cell r="AZ8">
            <v>-380.24661790838763</v>
          </cell>
          <cell r="BE8">
            <v>-2702.4399487912906</v>
          </cell>
          <cell r="BG8">
            <v>4183.8079276638664</v>
          </cell>
        </row>
        <row r="9">
          <cell r="AG9">
            <v>2979.1742573971428</v>
          </cell>
          <cell r="AN9">
            <v>476.06563751293788</v>
          </cell>
          <cell r="AZ9">
            <v>-472.18479214640411</v>
          </cell>
          <cell r="BE9">
            <v>-2979.1742573971428</v>
          </cell>
          <cell r="BG9">
            <v>4205.3244154847707</v>
          </cell>
        </row>
        <row r="10">
          <cell r="AG10">
            <v>3515.0347970448843</v>
          </cell>
          <cell r="AN10">
            <v>655.15328696391407</v>
          </cell>
          <cell r="AX10">
            <v>5982</v>
          </cell>
          <cell r="AZ10">
            <v>-409.87083869217531</v>
          </cell>
          <cell r="BE10">
            <v>-3515.0347970448843</v>
          </cell>
          <cell r="BG10">
            <v>4084.0679326728468</v>
          </cell>
          <cell r="BI10">
            <v>7902.2713133036314</v>
          </cell>
          <cell r="BO10">
            <v>8222</v>
          </cell>
        </row>
        <row r="11">
          <cell r="AG11">
            <v>3912.6336856342486</v>
          </cell>
          <cell r="AN11">
            <v>975.11703089326261</v>
          </cell>
          <cell r="AX11">
            <v>6827</v>
          </cell>
          <cell r="AZ11">
            <v>-231.50467708719543</v>
          </cell>
          <cell r="BE11">
            <v>-3912.6336856342486</v>
          </cell>
          <cell r="BG11">
            <v>4011.1749261370705</v>
          </cell>
          <cell r="BI11">
            <v>8532.5276188687458</v>
          </cell>
          <cell r="BO11">
            <v>8728</v>
          </cell>
        </row>
        <row r="12">
          <cell r="AG12">
            <v>5089.2869601066577</v>
          </cell>
          <cell r="AN12">
            <v>920.5973714968419</v>
          </cell>
          <cell r="AX12">
            <v>8500</v>
          </cell>
          <cell r="AZ12">
            <v>-403.41087057793629</v>
          </cell>
          <cell r="BE12">
            <v>-5089.2869601066577</v>
          </cell>
          <cell r="BG12">
            <v>3201.3339086305637</v>
          </cell>
          <cell r="BI12">
            <v>10090.918529766343</v>
          </cell>
          <cell r="BO12">
            <v>7790</v>
          </cell>
        </row>
        <row r="13">
          <cell r="AG13">
            <v>6142.6504314983295</v>
          </cell>
          <cell r="AN13">
            <v>925.11197603816697</v>
          </cell>
          <cell r="AX13">
            <v>9233</v>
          </cell>
          <cell r="AZ13">
            <v>313.55354490995524</v>
          </cell>
          <cell r="BE13">
            <v>1869.2399653007142</v>
          </cell>
          <cell r="BG13">
            <v>3050.1588230736925</v>
          </cell>
          <cell r="BI13">
            <v>1413.0298304232356</v>
          </cell>
          <cell r="BO13">
            <v>7511</v>
          </cell>
        </row>
        <row r="14">
          <cell r="AG14">
            <v>6753.5545144106418</v>
          </cell>
          <cell r="AN14">
            <v>1312.5983096335794</v>
          </cell>
          <cell r="AX14">
            <v>11235</v>
          </cell>
          <cell r="AZ14">
            <v>439.10711613145304</v>
          </cell>
          <cell r="BE14">
            <v>1993.3343135768646</v>
          </cell>
          <cell r="BG14">
            <v>3709.5240912296476</v>
          </cell>
          <cell r="BI14">
            <v>2378.9480968536418</v>
          </cell>
          <cell r="BO14">
            <v>8499</v>
          </cell>
        </row>
        <row r="15">
          <cell r="AG15">
            <v>6495.2438658727278</v>
          </cell>
          <cell r="AN15">
            <v>1400.6545822405121</v>
          </cell>
          <cell r="AX15">
            <v>11128</v>
          </cell>
          <cell r="AZ15">
            <v>483.56698791561575</v>
          </cell>
          <cell r="BE15">
            <v>2236.0975381864919</v>
          </cell>
          <cell r="BG15">
            <v>4111.9550897700083</v>
          </cell>
          <cell r="BI15">
            <v>1998.7633136491249</v>
          </cell>
          <cell r="BO15">
            <v>8487</v>
          </cell>
        </row>
        <row r="16">
          <cell r="AG16">
            <v>4738.948678612529</v>
          </cell>
          <cell r="AN16">
            <v>1227.5544048423076</v>
          </cell>
          <cell r="AX16">
            <v>9002</v>
          </cell>
          <cell r="AZ16">
            <v>461.58586121976805</v>
          </cell>
          <cell r="BE16">
            <v>2507.3597199216101</v>
          </cell>
          <cell r="BG16">
            <v>3998.1043634202001</v>
          </cell>
          <cell r="BI16">
            <v>2584.93102048439</v>
          </cell>
          <cell r="BO16">
            <v>8673</v>
          </cell>
        </row>
        <row r="17">
          <cell r="AG17">
            <v>3770.9679760302824</v>
          </cell>
          <cell r="AN17">
            <v>996.33612691441408</v>
          </cell>
          <cell r="AX17">
            <v>7086</v>
          </cell>
          <cell r="AZ17">
            <v>544.12695248173804</v>
          </cell>
          <cell r="BE17">
            <v>2151.5985051286189</v>
          </cell>
          <cell r="BG17">
            <v>4176.2687864924965</v>
          </cell>
          <cell r="BI17">
            <v>2080.4203555223357</v>
          </cell>
          <cell r="BO17">
            <v>8716</v>
          </cell>
        </row>
        <row r="18">
          <cell r="AG18">
            <v>3393.9521345300554</v>
          </cell>
          <cell r="AN18">
            <v>1231.1247049977853</v>
          </cell>
          <cell r="AX18">
            <v>6815</v>
          </cell>
          <cell r="AZ18">
            <v>293.46734170799755</v>
          </cell>
          <cell r="BE18">
            <v>2100.6585647594247</v>
          </cell>
          <cell r="BG18">
            <v>4168.9653748860819</v>
          </cell>
          <cell r="BI18">
            <v>1991.2307823704305</v>
          </cell>
          <cell r="BO18">
            <v>8515</v>
          </cell>
        </row>
        <row r="19">
          <cell r="AG19">
            <v>3905.2721280610131</v>
          </cell>
          <cell r="AN19">
            <v>1721.5209611045527</v>
          </cell>
          <cell r="AX19">
            <v>8030</v>
          </cell>
          <cell r="AZ19">
            <v>264.10951642327746</v>
          </cell>
          <cell r="BE19">
            <v>1601.6277666966143</v>
          </cell>
          <cell r="BG19">
            <v>4218.2660390717083</v>
          </cell>
          <cell r="BI19">
            <v>3518.0664042803819</v>
          </cell>
          <cell r="BO19">
            <v>9379</v>
          </cell>
        </row>
        <row r="20">
          <cell r="AG20">
            <v>4704.5556945830585</v>
          </cell>
          <cell r="AN20">
            <v>2175.0424657869407</v>
          </cell>
          <cell r="AX20">
            <v>9924</v>
          </cell>
          <cell r="AZ20">
            <v>241.82255398039615</v>
          </cell>
          <cell r="BE20">
            <v>1512.1530028006437</v>
          </cell>
          <cell r="BG20">
            <v>4281.2991015979333</v>
          </cell>
          <cell r="BI20">
            <v>2576.0706165414194</v>
          </cell>
          <cell r="BO20">
            <v>8577</v>
          </cell>
        </row>
        <row r="21">
          <cell r="AG21">
            <v>5004.4507710615289</v>
          </cell>
          <cell r="AN21">
            <v>1611.4879335142823</v>
          </cell>
          <cell r="AX21">
            <v>9911</v>
          </cell>
          <cell r="AZ21">
            <v>269.83584168023935</v>
          </cell>
          <cell r="BE21">
            <v>1571.6336717467802</v>
          </cell>
          <cell r="BG21">
            <v>4535.3966135206083</v>
          </cell>
          <cell r="BI21">
            <v>2463.296023834032</v>
          </cell>
          <cell r="BO21">
            <v>8013</v>
          </cell>
        </row>
        <row r="22">
          <cell r="AG22">
            <v>5725.8366317402961</v>
          </cell>
          <cell r="AN22">
            <v>1704.0223231699722</v>
          </cell>
          <cell r="AX22">
            <v>11084</v>
          </cell>
          <cell r="AZ22">
            <v>163.38970580841305</v>
          </cell>
          <cell r="BE22">
            <v>1640.5306036049751</v>
          </cell>
          <cell r="BG22">
            <v>4659.9843460493103</v>
          </cell>
          <cell r="BI22">
            <v>2063.1363681029088</v>
          </cell>
          <cell r="BO22">
            <v>7993</v>
          </cell>
        </row>
        <row r="23">
          <cell r="AG23">
            <v>6254.3144266736881</v>
          </cell>
          <cell r="AN23">
            <v>1986.8847889711103</v>
          </cell>
          <cell r="AX23">
            <v>12225</v>
          </cell>
          <cell r="AZ23">
            <v>194.15978156664278</v>
          </cell>
          <cell r="BE23">
            <v>1718.0175003061049</v>
          </cell>
          <cell r="BG23">
            <v>4767.0650701949407</v>
          </cell>
          <cell r="BI23">
            <v>1660.6507930189082</v>
          </cell>
          <cell r="BO23">
            <v>8392</v>
          </cell>
        </row>
        <row r="24">
          <cell r="AG24">
            <v>6204.636453215966</v>
          </cell>
          <cell r="AN24">
            <v>1957.3024405896656</v>
          </cell>
          <cell r="AX24">
            <v>12224</v>
          </cell>
          <cell r="AZ24">
            <v>149.84316807183495</v>
          </cell>
          <cell r="BE24">
            <v>1773.3828888605867</v>
          </cell>
          <cell r="BG24">
            <v>5316.4055613226637</v>
          </cell>
          <cell r="BI24">
            <v>1855.6904476528962</v>
          </cell>
          <cell r="BO24">
            <v>9352</v>
          </cell>
        </row>
        <row r="25">
          <cell r="AG25">
            <v>4050.9455674175056</v>
          </cell>
          <cell r="AN25">
            <v>1860.847276439792</v>
          </cell>
          <cell r="AX25">
            <v>8088</v>
          </cell>
          <cell r="AZ25">
            <v>168.97728028022448</v>
          </cell>
          <cell r="BE25">
            <v>1182.3418684365565</v>
          </cell>
          <cell r="BG25">
            <v>5099.3880423514529</v>
          </cell>
          <cell r="BI25">
            <v>786.25012333136146</v>
          </cell>
          <cell r="BO25">
            <v>8780</v>
          </cell>
        </row>
        <row r="26">
          <cell r="AG26">
            <v>4016.8716594913471</v>
          </cell>
          <cell r="AN26">
            <v>1447.0239185750411</v>
          </cell>
          <cell r="AX26">
            <v>7571</v>
          </cell>
          <cell r="AZ26">
            <v>122.87654872798976</v>
          </cell>
          <cell r="BE26">
            <v>1511.1252026382749</v>
          </cell>
          <cell r="BG26">
            <v>4770.3244476485379</v>
          </cell>
          <cell r="BI26">
            <v>1731.241897975975</v>
          </cell>
          <cell r="BO26">
            <v>9326</v>
          </cell>
        </row>
      </sheetData>
      <sheetData sheetId="29" refreshError="1"/>
      <sheetData sheetId="3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"/>
      <sheetName val="PB"/>
      <sheetName val="DAY"/>
      <sheetName val="TP"/>
      <sheetName val="TB"/>
      <sheetName val="TOTAL"/>
      <sheetName val="M&amp;HI"/>
      <sheetName val="PP Min%"/>
      <sheetName val="PP MinTot"/>
      <sheetName val="TB Min%"/>
      <sheetName val="TB MinTot"/>
      <sheetName val="TOTAL Min"/>
      <sheetName val="TOTAL NonMin"/>
      <sheetName val="TOTAL Metro"/>
      <sheetName val="TOTAL Rural"/>
      <sheetName val="PROP"/>
      <sheetName val="charts"/>
      <sheetName val="Summ Charts"/>
      <sheetName val="Sheet1"/>
      <sheetName val="MACROS"/>
      <sheetName val="WD Chart"/>
      <sheetName val="WD4-FC"/>
      <sheetName val="Contribution"/>
      <sheetName val="Contrib chart"/>
      <sheetName val="Sectors"/>
      <sheetName val="TOTAL (SAPN)"/>
      <sheetName val="PP NonMin"/>
      <sheetName val="TB NonMin"/>
    </sheetNames>
    <sheetDataSet>
      <sheetData sheetId="0">
        <row r="19">
          <cell r="N19">
            <v>100.44332377494268</v>
          </cell>
        </row>
      </sheetData>
      <sheetData sheetId="1"/>
      <sheetData sheetId="2"/>
      <sheetData sheetId="3"/>
      <sheetData sheetId="4">
        <row r="19">
          <cell r="N19">
            <v>725.26426743522507</v>
          </cell>
        </row>
      </sheetData>
      <sheetData sheetId="5">
        <row r="12">
          <cell r="B12">
            <v>373.08562295849754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 refreshError="1"/>
      <sheetData sheetId="26" refreshError="1"/>
      <sheetData sheetId="2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PL for BBJC"/>
      <sheetName val="PAR Cons PL"/>
      <sheetName val="PAR PL by Coy"/>
      <sheetName val="SS_CORT_ PL"/>
      <sheetName val="SS_AFIN_ PL"/>
      <sheetName val="PAR CapWork"/>
      <sheetName val="PAR BS by Coy"/>
      <sheetName val="PAR Cashflow"/>
      <sheetName val="HR&amp;SAFETY KPI"/>
      <sheetName val="SHARE KPI"/>
      <sheetName val="DataGraph"/>
      <sheetName val="DataAct"/>
      <sheetName val="DataBud"/>
      <sheetName val="DataActCORT"/>
      <sheetName val="DataBudCORT"/>
      <sheetName val="DataActAFIN"/>
      <sheetName val="DataBudAFIN"/>
      <sheetName val="DataAct Capex"/>
      <sheetName val="DataBud Capex"/>
      <sheetName val="Date"/>
      <sheetName val="PAR PL by Coy (copy)"/>
      <sheetName val="PAR Cashflow (copy)"/>
      <sheetName val="Men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DMS input"/>
      <sheetName val="PTRM input"/>
      <sheetName val="WACC"/>
      <sheetName val="Assets"/>
      <sheetName val="Analysis"/>
      <sheetName val="Forecast revenues"/>
      <sheetName val="X factors"/>
      <sheetName val="Revenue summary"/>
      <sheetName val="Equity raising costs"/>
      <sheetName val="Chart 1-Revenue"/>
      <sheetName val="Chart 2-Price path"/>
      <sheetName val="Chart 3-Building blocks"/>
      <sheetName val="Output|Tables"/>
      <sheetName val="EDPR16 - JEN Post Tax Revenue M"/>
      <sheetName val="Index"/>
    </sheetNames>
    <sheetDataSet>
      <sheetData sheetId="0" refreshError="1"/>
      <sheetData sheetId="1" refreshError="1"/>
      <sheetData sheetId="2" refreshError="1">
        <row r="7">
          <cell r="G7" t="str">
            <v>Subtransmission</v>
          </cell>
          <cell r="J7">
            <v>255.45361413050676</v>
          </cell>
          <cell r="L7">
            <v>31.285875625676798</v>
          </cell>
          <cell r="M7">
            <v>45.801404387538952</v>
          </cell>
          <cell r="N7">
            <v>161.54456038913526</v>
          </cell>
          <cell r="O7">
            <v>26.366497969016024</v>
          </cell>
          <cell r="P7">
            <v>38.820172598606597</v>
          </cell>
        </row>
        <row r="8">
          <cell r="J8">
            <v>795.63657785060252</v>
          </cell>
          <cell r="L8">
            <v>23.108499622396803</v>
          </cell>
          <cell r="M8">
            <v>48.020585926210252</v>
          </cell>
          <cell r="N8">
            <v>503.14716288463813</v>
          </cell>
          <cell r="O8">
            <v>19.914153747140116</v>
          </cell>
          <cell r="P8">
            <v>45.663779362877044</v>
          </cell>
        </row>
        <row r="9">
          <cell r="J9">
            <v>-1.2721714493151866</v>
          </cell>
          <cell r="L9">
            <v>10</v>
          </cell>
          <cell r="M9" t="str">
            <v>n/a</v>
          </cell>
          <cell r="N9">
            <v>6.9117964547180027E-2</v>
          </cell>
          <cell r="O9">
            <v>10</v>
          </cell>
          <cell r="P9" t="str">
            <v>n/a</v>
          </cell>
        </row>
        <row r="10">
          <cell r="J10">
            <v>7.1857252037755437</v>
          </cell>
          <cell r="L10">
            <v>5.0364588762639464</v>
          </cell>
          <cell r="M10" t="str">
            <v>n/a</v>
          </cell>
          <cell r="N10">
            <v>4.5441315170746019</v>
          </cell>
          <cell r="O10">
            <v>1.2591147190659866</v>
          </cell>
          <cell r="P10" t="str">
            <v>n/a</v>
          </cell>
        </row>
        <row r="11">
          <cell r="J11">
            <v>1.4169785052789674</v>
          </cell>
          <cell r="L11">
            <v>4.9306303309068644</v>
          </cell>
          <cell r="M11">
            <v>6.8559976678808221</v>
          </cell>
          <cell r="N11">
            <v>7.0834088881057706</v>
          </cell>
          <cell r="O11">
            <v>2.3244698578270642</v>
          </cell>
          <cell r="P11">
            <v>4.7143462434336199</v>
          </cell>
        </row>
        <row r="12">
          <cell r="J12">
            <v>59.76282632232337</v>
          </cell>
          <cell r="L12">
            <v>2.6626499539750812</v>
          </cell>
          <cell r="M12">
            <v>5.2571289843085776</v>
          </cell>
          <cell r="N12">
            <v>23.95483243762995</v>
          </cell>
          <cell r="O12">
            <v>2.1048403613743161</v>
          </cell>
          <cell r="P12">
            <v>4.4048684877550119</v>
          </cell>
        </row>
        <row r="13">
          <cell r="J13">
            <v>72.660940029457592</v>
          </cell>
          <cell r="L13">
            <v>12.617305329600912</v>
          </cell>
          <cell r="M13">
            <v>24.203739577516028</v>
          </cell>
          <cell r="N13">
            <v>67.289632863678932</v>
          </cell>
          <cell r="O13">
            <v>10.150671695840806</v>
          </cell>
          <cell r="P13">
            <v>17.4256367743852</v>
          </cell>
        </row>
        <row r="36">
          <cell r="G36" t="str">
            <v>Equity raising costs</v>
          </cell>
          <cell r="J36" t="str">
            <v>n/a</v>
          </cell>
          <cell r="L36" t="str">
            <v>n/a</v>
          </cell>
          <cell r="M36">
            <v>43.65738969649675</v>
          </cell>
          <cell r="N36" t="str">
            <v>n/a</v>
          </cell>
          <cell r="O36" t="str">
            <v>n/a</v>
          </cell>
          <cell r="P36">
            <v>39.80843850142265</v>
          </cell>
        </row>
        <row r="37">
          <cell r="J37">
            <v>1190.8444905926297</v>
          </cell>
        </row>
        <row r="70">
          <cell r="G70">
            <v>3.2263623490759938</v>
          </cell>
        </row>
        <row r="216">
          <cell r="G216">
            <v>2.5239414569422178E-2</v>
          </cell>
        </row>
        <row r="218">
          <cell r="G218">
            <v>0.25</v>
          </cell>
        </row>
        <row r="229">
          <cell r="G229">
            <v>0.7</v>
          </cell>
        </row>
        <row r="230">
          <cell r="G230">
            <v>0.03</v>
          </cell>
        </row>
        <row r="231">
          <cell r="G231">
            <v>0.01</v>
          </cell>
        </row>
        <row r="232">
          <cell r="G232">
            <v>0.3</v>
          </cell>
        </row>
        <row r="233">
          <cell r="G233">
            <v>1.7799999999999999E-3</v>
          </cell>
        </row>
      </sheetData>
      <sheetData sheetId="3" refreshError="1">
        <row r="18">
          <cell r="G18">
            <v>7.1837369624366321E-2</v>
          </cell>
          <cell r="H18">
            <v>7.1837369624366321E-2</v>
          </cell>
          <cell r="I18">
            <v>7.1837369624366321E-2</v>
          </cell>
          <cell r="J18">
            <v>7.1837369624366321E-2</v>
          </cell>
          <cell r="K18">
            <v>7.1837369624366321E-2</v>
          </cell>
          <cell r="L18">
            <v>7.1837369624366321E-2</v>
          </cell>
          <cell r="M18">
            <v>7.1837369624366321E-2</v>
          </cell>
          <cell r="N18">
            <v>7.1837369624366321E-2</v>
          </cell>
          <cell r="O18">
            <v>7.1837369624366321E-2</v>
          </cell>
          <cell r="P18">
            <v>7.1837369624366321E-2</v>
          </cell>
        </row>
        <row r="19">
          <cell r="G19">
            <v>4.5450803385777269E-2</v>
          </cell>
          <cell r="H19">
            <v>4.5450803385777269E-2</v>
          </cell>
          <cell r="I19">
            <v>4.5450803385777269E-2</v>
          </cell>
          <cell r="J19">
            <v>4.5450803385777269E-2</v>
          </cell>
          <cell r="K19">
            <v>4.5450803385777269E-2</v>
          </cell>
          <cell r="L19">
            <v>4.5450803385777269E-2</v>
          </cell>
          <cell r="M19">
            <v>4.5450803385777269E-2</v>
          </cell>
          <cell r="N19">
            <v>4.5450803385777269E-2</v>
          </cell>
          <cell r="O19">
            <v>4.5450803385777269E-2</v>
          </cell>
          <cell r="P19">
            <v>4.5450803385777269E-2</v>
          </cell>
        </row>
      </sheetData>
      <sheetData sheetId="4" refreshError="1"/>
      <sheetData sheetId="5" refreshError="1"/>
      <sheetData sheetId="6" refreshError="1"/>
      <sheetData sheetId="7" refreshError="1">
        <row r="47">
          <cell r="I47">
            <v>1.9026841897919256E-2</v>
          </cell>
          <cell r="L47">
            <v>1.1464992261521624E-2</v>
          </cell>
          <cell r="M47">
            <v>1.1464992261521624E-2</v>
          </cell>
          <cell r="N47">
            <v>1.1464992261521624E-2</v>
          </cell>
          <cell r="O47">
            <v>1.1464992261521624E-2</v>
          </cell>
          <cell r="P47">
            <v>1.1464992261521624E-2</v>
          </cell>
        </row>
        <row r="63">
          <cell r="G63">
            <v>-2.9389729513074059E-3</v>
          </cell>
          <cell r="H63">
            <v>-1.0642342465787547E-2</v>
          </cell>
          <cell r="I63">
            <v>3.2215980640833974E-3</v>
          </cell>
          <cell r="J63">
            <v>-1.6612070101451826E-2</v>
          </cell>
          <cell r="K63">
            <v>-1.6601939157636858E-2</v>
          </cell>
          <cell r="L63">
            <v>-1.1589392992328743E-3</v>
          </cell>
          <cell r="M63">
            <v>-1.1589392992328743E-3</v>
          </cell>
          <cell r="N63">
            <v>-1.1589392992328743E-3</v>
          </cell>
          <cell r="O63">
            <v>-1.1589392992328743E-3</v>
          </cell>
          <cell r="P63">
            <v>-1.1589392992328743E-3</v>
          </cell>
        </row>
        <row r="83">
          <cell r="G83">
            <v>9.1329741200142853E-3</v>
          </cell>
          <cell r="H83">
            <v>-6.4777454364221094E-3</v>
          </cell>
          <cell r="I83">
            <v>1.7295193238359704E-2</v>
          </cell>
          <cell r="J83">
            <v>-1.8217532435385513E-3</v>
          </cell>
          <cell r="K83">
            <v>-1.7444258068114436E-3</v>
          </cell>
          <cell r="L83">
            <v>-3.8545140022410761E-3</v>
          </cell>
          <cell r="M83">
            <v>-3.8545140022410761E-3</v>
          </cell>
          <cell r="N83">
            <v>-3.8545140022410761E-3</v>
          </cell>
          <cell r="O83">
            <v>-3.8545140022410761E-3</v>
          </cell>
          <cell r="P83">
            <v>-3.8545140022410761E-3</v>
          </cell>
        </row>
      </sheetData>
      <sheetData sheetId="8" refreshError="1"/>
      <sheetData sheetId="9" refreshError="1">
        <row r="54">
          <cell r="Q54">
            <v>3.2263623490759947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 Log"/>
      <sheetName val="Index"/>
      <sheetName val="Intro"/>
      <sheetName val="DMS input"/>
      <sheetName val="PTRM input"/>
      <sheetName val="WACC"/>
      <sheetName val="Assets"/>
      <sheetName val="Analysis"/>
      <sheetName val="Forecast revenues"/>
      <sheetName val="X factors"/>
      <sheetName val="Revenue summary"/>
      <sheetName val="Equity raising costs"/>
      <sheetName val="Chart 1-Revenue"/>
      <sheetName val="Chart 2-Price path"/>
      <sheetName val="Chart 3-Building blocks"/>
    </sheetNames>
    <sheetDataSet>
      <sheetData sheetId="0"/>
      <sheetData sheetId="1"/>
      <sheetData sheetId="2"/>
      <sheetData sheetId="3"/>
      <sheetData sheetId="4">
        <row r="7">
          <cell r="G7" t="str">
            <v>Accumulation Meters</v>
          </cell>
          <cell r="J7">
            <v>0</v>
          </cell>
          <cell r="L7" t="str">
            <v>n/a</v>
          </cell>
          <cell r="M7" t="str">
            <v>n/a</v>
          </cell>
          <cell r="N7">
            <v>0</v>
          </cell>
          <cell r="O7" t="str">
            <v>n/a</v>
          </cell>
          <cell r="P7" t="str">
            <v>n/a</v>
          </cell>
        </row>
        <row r="8">
          <cell r="G8" t="str">
            <v>Manually read interval meters</v>
          </cell>
          <cell r="J8">
            <v>0</v>
          </cell>
          <cell r="L8" t="str">
            <v>n/a</v>
          </cell>
          <cell r="M8" t="str">
            <v>n/a</v>
          </cell>
          <cell r="N8">
            <v>0</v>
          </cell>
          <cell r="O8" t="str">
            <v>n/a</v>
          </cell>
          <cell r="P8" t="str">
            <v>n/a</v>
          </cell>
        </row>
        <row r="9">
          <cell r="G9" t="str">
            <v>Remotely read interval meters &amp; transformers</v>
          </cell>
          <cell r="J9">
            <v>84.71223584663791</v>
          </cell>
          <cell r="L9">
            <v>11.674857911507283</v>
          </cell>
          <cell r="M9">
            <v>15</v>
          </cell>
          <cell r="N9">
            <v>26.263725251444669</v>
          </cell>
          <cell r="O9">
            <v>11.674857911507283</v>
          </cell>
          <cell r="P9">
            <v>15</v>
          </cell>
        </row>
        <row r="10">
          <cell r="G10" t="str">
            <v>IT</v>
          </cell>
          <cell r="J10">
            <v>16.573605048248449</v>
          </cell>
          <cell r="L10">
            <v>4.9617127138538306</v>
          </cell>
          <cell r="M10">
            <v>7</v>
          </cell>
          <cell r="N10">
            <v>11.071336370631219</v>
          </cell>
          <cell r="O10">
            <v>2.1264483059373558</v>
          </cell>
          <cell r="P10">
            <v>3</v>
          </cell>
        </row>
        <row r="11">
          <cell r="G11" t="str">
            <v>Communications</v>
          </cell>
          <cell r="J11">
            <v>6.9477912688931687</v>
          </cell>
          <cell r="L11">
            <v>4.7531417574102948</v>
          </cell>
          <cell r="M11">
            <v>7</v>
          </cell>
          <cell r="N11">
            <v>5.9106240140594473</v>
          </cell>
          <cell r="O11">
            <v>2.0370607531758407</v>
          </cell>
          <cell r="P11">
            <v>3</v>
          </cell>
        </row>
        <row r="12">
          <cell r="G12" t="str">
            <v>Other</v>
          </cell>
          <cell r="J12">
            <v>12.116056853855195</v>
          </cell>
          <cell r="L12">
            <v>1.836171466011006</v>
          </cell>
          <cell r="M12">
            <v>7</v>
          </cell>
          <cell r="N12">
            <v>23.868862330126568</v>
          </cell>
          <cell r="O12">
            <v>1.836171466011006</v>
          </cell>
          <cell r="P12">
            <v>7</v>
          </cell>
        </row>
        <row r="36">
          <cell r="G36" t="str">
            <v>Equity raising costs</v>
          </cell>
          <cell r="J36" t="str">
            <v>n/a</v>
          </cell>
          <cell r="L36" t="str">
            <v>n/a</v>
          </cell>
          <cell r="M36">
            <v>12.631073019838055</v>
          </cell>
          <cell r="N36" t="str">
            <v>n/a</v>
          </cell>
          <cell r="O36" t="str">
            <v>n/a</v>
          </cell>
          <cell r="P36">
            <v>5</v>
          </cell>
        </row>
        <row r="37">
          <cell r="J37">
            <v>120.34968901763473</v>
          </cell>
        </row>
        <row r="70">
          <cell r="G70">
            <v>0</v>
          </cell>
        </row>
        <row r="216">
          <cell r="G216">
            <v>2.1899999999999999E-2</v>
          </cell>
        </row>
        <row r="218">
          <cell r="G218">
            <v>0.25</v>
          </cell>
        </row>
        <row r="219">
          <cell r="G219">
            <v>0.6</v>
          </cell>
        </row>
        <row r="229">
          <cell r="G229">
            <v>0.7</v>
          </cell>
        </row>
        <row r="230">
          <cell r="G230">
            <v>0.03</v>
          </cell>
        </row>
        <row r="231">
          <cell r="G231">
            <v>0.01</v>
          </cell>
        </row>
        <row r="232">
          <cell r="G232">
            <v>0.3</v>
          </cell>
        </row>
        <row r="233">
          <cell r="G233">
            <v>8.5604736175875649E-4</v>
          </cell>
        </row>
      </sheetData>
      <sheetData sheetId="5">
        <row r="18">
          <cell r="G18">
            <v>8.6165929865501631E-2</v>
          </cell>
          <cell r="H18">
            <v>8.5326325412990095E-2</v>
          </cell>
          <cell r="I18">
            <v>8.3952110639997551E-2</v>
          </cell>
          <cell r="J18">
            <v>8.1306268841195545E-2</v>
          </cell>
          <cell r="K18">
            <v>7.8723832751918327E-2</v>
          </cell>
          <cell r="L18">
            <v>7.8723832751918327E-2</v>
          </cell>
          <cell r="M18">
            <v>7.8723832751918327E-2</v>
          </cell>
          <cell r="N18">
            <v>7.8723832751918327E-2</v>
          </cell>
          <cell r="O18">
            <v>7.8723832751918327E-2</v>
          </cell>
          <cell r="P18">
            <v>7.8723832751918327E-2</v>
          </cell>
        </row>
        <row r="19">
          <cell r="G19">
            <v>6.2888668035523662E-2</v>
          </cell>
          <cell r="H19">
            <v>6.2067056867589884E-2</v>
          </cell>
          <cell r="I19">
            <v>6.0722292435656654E-2</v>
          </cell>
          <cell r="J19">
            <v>5.8133152794985321E-2</v>
          </cell>
          <cell r="K19">
            <v>5.5606060037105644E-2</v>
          </cell>
          <cell r="L19">
            <v>5.5606060037105644E-2</v>
          </cell>
          <cell r="M19">
            <v>5.5606060037105644E-2</v>
          </cell>
          <cell r="N19">
            <v>5.5606060037105644E-2</v>
          </cell>
          <cell r="O19">
            <v>5.5606060037105644E-2</v>
          </cell>
          <cell r="P19">
            <v>5.5606060037105644E-2</v>
          </cell>
        </row>
      </sheetData>
      <sheetData sheetId="6"/>
      <sheetData sheetId="7"/>
      <sheetData sheetId="8"/>
      <sheetData sheetId="9">
        <row r="47">
          <cell r="G47">
            <v>0.43609755254991511</v>
          </cell>
          <cell r="H47">
            <v>0.28143724416185639</v>
          </cell>
          <cell r="L47">
            <v>1.1464992261521624E-2</v>
          </cell>
          <cell r="M47">
            <v>1.1464992261521624E-2</v>
          </cell>
          <cell r="N47">
            <v>1.1464992261521624E-2</v>
          </cell>
          <cell r="O47">
            <v>1.1464992261521624E-2</v>
          </cell>
          <cell r="P47">
            <v>1.1464992261521624E-2</v>
          </cell>
        </row>
        <row r="63">
          <cell r="G63">
            <v>0.43009674927388669</v>
          </cell>
          <cell r="H63">
            <v>0.27142337589005039</v>
          </cell>
          <cell r="I63">
            <v>-1.9148643974107531E-2</v>
          </cell>
          <cell r="J63">
            <v>-1.8909145989993111E-2</v>
          </cell>
          <cell r="K63">
            <v>-1.8137154467729372E-2</v>
          </cell>
          <cell r="L63">
            <v>-1.1589392992328743E-3</v>
          </cell>
          <cell r="M63">
            <v>-1.1589392992328743E-3</v>
          </cell>
          <cell r="N63">
            <v>-1.1589392992328743E-3</v>
          </cell>
          <cell r="O63">
            <v>-1.1589392992328743E-3</v>
          </cell>
          <cell r="P63">
            <v>-1.1589392992328743E-3</v>
          </cell>
        </row>
        <row r="83">
          <cell r="L83">
            <v>-3.8545140022410761E-3</v>
          </cell>
          <cell r="M83">
            <v>-3.8545140022410761E-3</v>
          </cell>
          <cell r="N83">
            <v>-3.8545140022410761E-3</v>
          </cell>
          <cell r="O83">
            <v>-3.8545140022410761E-3</v>
          </cell>
          <cell r="P83">
            <v>-3.8545140022410761E-3</v>
          </cell>
        </row>
      </sheetData>
      <sheetData sheetId="10"/>
      <sheetData sheetId="11">
        <row r="54">
          <cell r="Q54">
            <v>0</v>
          </cell>
        </row>
      </sheetData>
      <sheetData sheetId="12"/>
      <sheetData sheetId="13"/>
      <sheetData sheetId="1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odel Diagram"/>
      <sheetName val="Input|Escalators"/>
      <sheetName val="Input|Base year"/>
      <sheetName val="Input|Overheads"/>
      <sheetName val="Input|Rate of Change"/>
      <sheetName val="Input|SCS Adjustments"/>
      <sheetName val="Input|Non-SCS Opex"/>
      <sheetName val="Calc|SCS Opex Forecast"/>
      <sheetName val="Calc|SCS Opex Summary"/>
      <sheetName val="Calc|Non-SCS Opex Forecast"/>
      <sheetName val="Calc|EBSS"/>
      <sheetName val="Output|Models"/>
      <sheetName val="Output|PTRM"/>
      <sheetName val="Output|Proposal"/>
      <sheetName val="Output|Appendix 8.1"/>
      <sheetName val="Output|Appendix 8.2"/>
      <sheetName val="Output|RIN"/>
      <sheetName val="Lookup|Tables"/>
      <sheetName val="Check|List"/>
      <sheetName val="Output|Appendix"/>
    </sheetNames>
    <sheetDataSet>
      <sheetData sheetId="0" refreshError="1"/>
      <sheetData sheetId="1" refreshError="1"/>
      <sheetData sheetId="2" refreshError="1">
        <row r="16">
          <cell r="J16">
            <v>0.5</v>
          </cell>
        </row>
        <row r="29">
          <cell r="C29" t="str">
            <v>Real 2010</v>
          </cell>
        </row>
        <row r="30">
          <cell r="C30" t="str">
            <v>Real 2011</v>
          </cell>
        </row>
        <row r="31">
          <cell r="C31" t="str">
            <v>Real 2012</v>
          </cell>
        </row>
        <row r="32">
          <cell r="C32" t="str">
            <v>Real 2013</v>
          </cell>
        </row>
        <row r="33">
          <cell r="C33" t="str">
            <v>Real 2014</v>
          </cell>
        </row>
        <row r="34">
          <cell r="C34" t="str">
            <v>Real 2015</v>
          </cell>
        </row>
        <row r="70">
          <cell r="C70" t="str">
            <v>Routine maintenance</v>
          </cell>
        </row>
        <row r="71">
          <cell r="C71" t="str">
            <v>Non-routine maintenance</v>
          </cell>
        </row>
        <row r="72">
          <cell r="C72" t="str">
            <v>Emergency response</v>
          </cell>
        </row>
        <row r="73">
          <cell r="C73" t="str">
            <v>Vegetation management</v>
          </cell>
        </row>
        <row r="74">
          <cell r="C74" t="str">
            <v>Network operating</v>
          </cell>
        </row>
        <row r="75">
          <cell r="C75" t="str">
            <v>Network overheads</v>
          </cell>
        </row>
        <row r="76">
          <cell r="C76" t="str">
            <v>Corporate overheads (excl. IT)</v>
          </cell>
        </row>
        <row r="77">
          <cell r="C77" t="str">
            <v>Non-network</v>
          </cell>
        </row>
        <row r="78">
          <cell r="C78" t="str">
            <v>Information technology</v>
          </cell>
        </row>
        <row r="79">
          <cell r="C79" t="str">
            <v>Motor vehicles</v>
          </cell>
        </row>
        <row r="80">
          <cell r="C80" t="str">
            <v>Buildings and property (incl. tools, fleet &amp; equipment)</v>
          </cell>
        </row>
        <row r="81">
          <cell r="C81" t="str">
            <v>Other</v>
          </cell>
        </row>
        <row r="85">
          <cell r="C85" t="str">
            <v>Self insurance</v>
          </cell>
        </row>
        <row r="86">
          <cell r="C86" t="str">
            <v>Debt raising costs</v>
          </cell>
        </row>
      </sheetData>
      <sheetData sheetId="3" refreshError="1">
        <row r="18">
          <cell r="F18" t="str">
            <v>Nominal</v>
          </cell>
        </row>
        <row r="69">
          <cell r="M69">
            <v>72.383382723006122</v>
          </cell>
        </row>
        <row r="123">
          <cell r="M123">
            <v>0.51073879999999994</v>
          </cell>
        </row>
      </sheetData>
      <sheetData sheetId="4" refreshError="1"/>
      <sheetData sheetId="5" refreshError="1"/>
      <sheetData sheetId="6" refreshError="1">
        <row r="13">
          <cell r="M13">
            <v>0.2</v>
          </cell>
          <cell r="X13" t="str">
            <v>Routine Maintenance</v>
          </cell>
          <cell r="Z13" t="str">
            <v>Routine maintenance</v>
          </cell>
          <cell r="AC13" t="str">
            <v>Routine: All Zone Substation Properties</v>
          </cell>
        </row>
        <row r="14">
          <cell r="M14">
            <v>2.0811679999999999</v>
          </cell>
          <cell r="X14" t="str">
            <v>Regulatory</v>
          </cell>
          <cell r="Z14" t="str">
            <v>Network overheads</v>
          </cell>
          <cell r="AC14" t="str">
            <v>SCS Other</v>
          </cell>
        </row>
        <row r="15">
          <cell r="M15">
            <v>0.38952371000000002</v>
          </cell>
          <cell r="X15" t="str">
            <v>Other operating</v>
          </cell>
          <cell r="Z15" t="str">
            <v>Network overheads</v>
          </cell>
          <cell r="AC15" t="str">
            <v>SCS Other</v>
          </cell>
        </row>
        <row r="16">
          <cell r="M16">
            <v>-0.72</v>
          </cell>
          <cell r="X16" t="str">
            <v>Other maintenance</v>
          </cell>
          <cell r="Z16" t="str">
            <v>Non-routine maintenance</v>
          </cell>
          <cell r="AC16" t="str">
            <v>Non-routine: Major Roads</v>
          </cell>
        </row>
        <row r="17">
          <cell r="M17">
            <v>0</v>
          </cell>
        </row>
        <row r="18">
          <cell r="M18">
            <v>0</v>
          </cell>
        </row>
        <row r="19">
          <cell r="M19">
            <v>0</v>
          </cell>
        </row>
        <row r="20">
          <cell r="M20">
            <v>0</v>
          </cell>
        </row>
        <row r="21">
          <cell r="M21">
            <v>0</v>
          </cell>
        </row>
        <row r="22">
          <cell r="M22">
            <v>0</v>
          </cell>
        </row>
        <row r="24">
          <cell r="M24">
            <v>1.9506917100000003</v>
          </cell>
        </row>
        <row r="31">
          <cell r="M31">
            <v>0</v>
          </cell>
        </row>
        <row r="32">
          <cell r="M32">
            <v>0</v>
          </cell>
        </row>
        <row r="33">
          <cell r="M33">
            <v>0</v>
          </cell>
        </row>
        <row r="34">
          <cell r="M34">
            <v>0</v>
          </cell>
        </row>
        <row r="35">
          <cell r="M35">
            <v>0</v>
          </cell>
        </row>
        <row r="36">
          <cell r="M36">
            <v>0</v>
          </cell>
        </row>
        <row r="37">
          <cell r="M37">
            <v>0</v>
          </cell>
        </row>
        <row r="38">
          <cell r="M38">
            <v>0</v>
          </cell>
        </row>
        <row r="39">
          <cell r="M39">
            <v>0</v>
          </cell>
        </row>
        <row r="40">
          <cell r="M40">
            <v>0</v>
          </cell>
        </row>
        <row r="42">
          <cell r="M42">
            <v>0</v>
          </cell>
        </row>
        <row r="49">
          <cell r="X49" t="str">
            <v>Regulatory</v>
          </cell>
          <cell r="Z49" t="str">
            <v>Network overheads</v>
          </cell>
          <cell r="AC49" t="str">
            <v>SCS Other</v>
          </cell>
        </row>
        <row r="50">
          <cell r="X50" t="str">
            <v>Routine Maintenance</v>
          </cell>
          <cell r="Z50" t="str">
            <v>Routine maintenance</v>
          </cell>
          <cell r="AC50" t="str">
            <v>Routine: Distribution Substation - Property</v>
          </cell>
        </row>
        <row r="51">
          <cell r="X51" t="str">
            <v>Routine Maintenance</v>
          </cell>
          <cell r="Z51" t="str">
            <v>Routine maintenance</v>
          </cell>
          <cell r="AC51" t="str">
            <v>Routine: All Overhead Assets</v>
          </cell>
        </row>
        <row r="52">
          <cell r="X52" t="str">
            <v>Condition Based Maintenance</v>
          </cell>
          <cell r="Z52" t="str">
            <v>Non-routine maintenance</v>
          </cell>
          <cell r="AC52" t="str">
            <v>Non-routine: Pole Tops And Overhead Lines</v>
          </cell>
        </row>
        <row r="53">
          <cell r="X53" t="str">
            <v>Customer service</v>
          </cell>
          <cell r="Z53" t="str">
            <v>Network overheads</v>
          </cell>
          <cell r="AC53" t="str">
            <v>SCS Other</v>
          </cell>
        </row>
        <row r="54">
          <cell r="X54" t="str">
            <v>Network operating costs (excl GSL payments)</v>
          </cell>
          <cell r="Z54" t="str">
            <v>Network overheads</v>
          </cell>
          <cell r="AC54" t="str">
            <v>SCS Network Control and Operational Switching</v>
          </cell>
        </row>
        <row r="55">
          <cell r="X55" t="str">
            <v>Routine Maintenance</v>
          </cell>
          <cell r="Z55" t="str">
            <v>Routine maintenance</v>
          </cell>
          <cell r="AC55" t="str">
            <v>Routine: Distribution Substation - Property</v>
          </cell>
        </row>
        <row r="56">
          <cell r="X56" t="str">
            <v>Routine Maintenance</v>
          </cell>
          <cell r="Z56" t="str">
            <v>Vegetation management</v>
          </cell>
          <cell r="AC56" t="str">
            <v>Zone 1 - Other Vegetation Management Costs Not Specificed In Sheet</v>
          </cell>
        </row>
        <row r="57">
          <cell r="X57" t="str">
            <v>Demand side management</v>
          </cell>
          <cell r="Z57" t="str">
            <v>Demand side management</v>
          </cell>
          <cell r="AC57" t="str">
            <v>SCS Other</v>
          </cell>
        </row>
        <row r="58">
          <cell r="X58" t="str">
            <v>Customer service</v>
          </cell>
          <cell r="Z58" t="str">
            <v>Network overheads</v>
          </cell>
          <cell r="AC58" t="str">
            <v>SCS Other</v>
          </cell>
        </row>
        <row r="59">
          <cell r="X59" t="str">
            <v>Information technology (IT)</v>
          </cell>
          <cell r="Z59" t="str">
            <v>Information technology</v>
          </cell>
          <cell r="AC59" t="str">
            <v>Other expenditure</v>
          </cell>
        </row>
        <row r="60">
          <cell r="X60" t="str">
            <v>Billing &amp; revenue collection</v>
          </cell>
          <cell r="Z60" t="str">
            <v>Network overheads</v>
          </cell>
          <cell r="AC60" t="str">
            <v>SCS Network Management</v>
          </cell>
        </row>
        <row r="100">
          <cell r="M100">
            <v>0.27535335757117119</v>
          </cell>
          <cell r="X100" t="str">
            <v>Customer service</v>
          </cell>
          <cell r="Z100" t="str">
            <v>Network overheads</v>
          </cell>
          <cell r="AC100" t="str">
            <v>SCS Network Control and Operational Switching</v>
          </cell>
        </row>
        <row r="101">
          <cell r="M101">
            <v>0</v>
          </cell>
          <cell r="X101" t="str">
            <v>Network operating costs (excl GSL payments)</v>
          </cell>
          <cell r="Z101" t="str">
            <v>Network overheads</v>
          </cell>
          <cell r="AC101" t="str">
            <v>SCS Network Control and Operational Switching</v>
          </cell>
        </row>
        <row r="102">
          <cell r="M102">
            <v>0.7082887170330886</v>
          </cell>
          <cell r="X102" t="str">
            <v>Network operating costs (excl GSL payments)</v>
          </cell>
          <cell r="Z102" t="str">
            <v>Network overheads</v>
          </cell>
          <cell r="AC102" t="str">
            <v>SCS Network Control and Operational Switching</v>
          </cell>
        </row>
        <row r="103">
          <cell r="M103">
            <v>6.0543769649564955E-2</v>
          </cell>
          <cell r="X103" t="str">
            <v>Network operating costs (excl GSL payments)</v>
          </cell>
          <cell r="Z103" t="str">
            <v>Network overheads</v>
          </cell>
          <cell r="AC103" t="str">
            <v>SCS Network Control and Operational Switching</v>
          </cell>
        </row>
        <row r="104">
          <cell r="M104">
            <v>0.13769662317483328</v>
          </cell>
          <cell r="X104" t="str">
            <v>Network operating costs (excl GSL payments)</v>
          </cell>
          <cell r="Z104" t="str">
            <v>Network overheads</v>
          </cell>
          <cell r="AC104" t="str">
            <v>SCS Network Control and Operational Switching</v>
          </cell>
        </row>
        <row r="105">
          <cell r="M105">
            <v>0</v>
          </cell>
          <cell r="X105" t="str">
            <v>Customer service</v>
          </cell>
          <cell r="Z105" t="str">
            <v>Network overheads</v>
          </cell>
          <cell r="AC105" t="str">
            <v>SCS Network Control and Operational Switching</v>
          </cell>
        </row>
        <row r="106">
          <cell r="M106">
            <v>0.661588897954553</v>
          </cell>
          <cell r="X106" t="str">
            <v>Customer service</v>
          </cell>
          <cell r="Z106" t="str">
            <v>Network overheads</v>
          </cell>
          <cell r="AC106" t="str">
            <v>SCS Network Control and Operational Switching</v>
          </cell>
        </row>
        <row r="107">
          <cell r="M107">
            <v>9.1338778097577955E-2</v>
          </cell>
          <cell r="X107" t="str">
            <v>Regulatory</v>
          </cell>
          <cell r="Z107" t="str">
            <v>Network overheads</v>
          </cell>
          <cell r="AC107" t="str">
            <v>SCS Network Control and Operational Switching</v>
          </cell>
        </row>
        <row r="108">
          <cell r="M108">
            <v>5.7735866971239762</v>
          </cell>
          <cell r="X108" t="str">
            <v>Information technology (IT)</v>
          </cell>
          <cell r="Z108" t="str">
            <v>Information technology</v>
          </cell>
          <cell r="AC108" t="str">
            <v>Recurrent expenditure</v>
          </cell>
        </row>
        <row r="109">
          <cell r="M109">
            <v>0</v>
          </cell>
          <cell r="X109" t="str">
            <v>Customer service</v>
          </cell>
          <cell r="Z109" t="str">
            <v>Network overheads</v>
          </cell>
          <cell r="AC109" t="str">
            <v>SCS Network Control and Operational Switching</v>
          </cell>
        </row>
        <row r="110">
          <cell r="M110">
            <v>0</v>
          </cell>
          <cell r="X110" t="str">
            <v>Network operating costs (excl GSL payments)</v>
          </cell>
          <cell r="Z110" t="str">
            <v>Network overheads</v>
          </cell>
          <cell r="AC110" t="str">
            <v>SCS Network Control and Operational Switching</v>
          </cell>
        </row>
        <row r="111">
          <cell r="M111">
            <v>-0.13384418663967654</v>
          </cell>
          <cell r="X111" t="str">
            <v>Network operating costs (excl GSL payments)</v>
          </cell>
          <cell r="Z111" t="str">
            <v>Network overheads</v>
          </cell>
          <cell r="AC111" t="str">
            <v>SCS Network Control and Operational Switching</v>
          </cell>
        </row>
        <row r="112">
          <cell r="M112">
            <v>0.25633731000528448</v>
          </cell>
          <cell r="X112" t="str">
            <v>Network operating costs (excl GSL payments)</v>
          </cell>
          <cell r="Z112" t="str">
            <v>Network overheads</v>
          </cell>
          <cell r="AC112" t="str">
            <v>SCS Network Control and Operational Switching</v>
          </cell>
        </row>
        <row r="113">
          <cell r="M113">
            <v>0</v>
          </cell>
          <cell r="X113" t="str">
            <v>Billing &amp; revenue collection</v>
          </cell>
          <cell r="Z113" t="str">
            <v>Network overheads</v>
          </cell>
          <cell r="AC113" t="str">
            <v>SCS Network Control and Operational Switching</v>
          </cell>
        </row>
        <row r="114">
          <cell r="M114">
            <v>0.55998815158533966</v>
          </cell>
          <cell r="X114" t="str">
            <v>Customer service</v>
          </cell>
          <cell r="Z114" t="str">
            <v>Network overheads</v>
          </cell>
          <cell r="AC114" t="str">
            <v>SCS Network Control and Operational Switching</v>
          </cell>
        </row>
        <row r="115">
          <cell r="M115">
            <v>0.34126026681477012</v>
          </cell>
          <cell r="X115" t="str">
            <v>Network operating costs (excl GSL payments)</v>
          </cell>
          <cell r="Z115" t="str">
            <v>Network overheads</v>
          </cell>
          <cell r="AC115" t="str">
            <v>SCS Network Control and Operational Switching</v>
          </cell>
        </row>
        <row r="116">
          <cell r="M116">
            <v>0</v>
          </cell>
          <cell r="X116" t="str">
            <v>Routine Maintenance</v>
          </cell>
          <cell r="Z116" t="str">
            <v>Routine maintenance</v>
          </cell>
          <cell r="AC116" t="str">
            <v>Routine: Scada &amp; Network Control Maintenance</v>
          </cell>
        </row>
        <row r="117">
          <cell r="M117">
            <v>0.14836454807434185</v>
          </cell>
          <cell r="X117" t="str">
            <v>Regulatory</v>
          </cell>
          <cell r="Z117" t="str">
            <v>Network overheads</v>
          </cell>
          <cell r="AC117" t="str">
            <v>SCS Network Control and Operational Switching</v>
          </cell>
        </row>
        <row r="118">
          <cell r="M118">
            <v>0.57248798336525941</v>
          </cell>
          <cell r="X118" t="str">
            <v>Customer service</v>
          </cell>
          <cell r="Z118" t="str">
            <v>Network overheads</v>
          </cell>
          <cell r="AC118" t="str">
            <v>SCS Network Control and Operational Switching</v>
          </cell>
        </row>
        <row r="119">
          <cell r="M119">
            <v>1.2166943350888688</v>
          </cell>
          <cell r="X119" t="str">
            <v>Other operating</v>
          </cell>
          <cell r="Z119" t="str">
            <v>Corporate overheads (excl. IT)</v>
          </cell>
          <cell r="AC119" t="str">
            <v>SCS Office of the CEO</v>
          </cell>
        </row>
        <row r="120">
          <cell r="M120">
            <v>0</v>
          </cell>
        </row>
        <row r="121">
          <cell r="M121">
            <v>0</v>
          </cell>
        </row>
        <row r="122">
          <cell r="M122">
            <v>0</v>
          </cell>
        </row>
        <row r="123">
          <cell r="M123">
            <v>0</v>
          </cell>
        </row>
        <row r="124">
          <cell r="M124">
            <v>0</v>
          </cell>
          <cell r="X124" t="str">
            <v>Debt raising costs</v>
          </cell>
          <cell r="Z124" t="str">
            <v>Debt raising costs</v>
          </cell>
        </row>
        <row r="126">
          <cell r="M126">
            <v>10.669685248898954</v>
          </cell>
        </row>
        <row r="135">
          <cell r="M135">
            <v>-0.53010969937990549</v>
          </cell>
        </row>
      </sheetData>
      <sheetData sheetId="7" refreshError="1"/>
      <sheetData sheetId="8" refreshError="1">
        <row r="18">
          <cell r="M18">
            <v>70.673455454110851</v>
          </cell>
        </row>
      </sheetData>
      <sheetData sheetId="9" refreshError="1">
        <row r="147">
          <cell r="O147">
            <v>18.871965882440353</v>
          </cell>
        </row>
        <row r="1070">
          <cell r="G1070" t="str">
            <v>Nominal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1">
          <cell r="G11" t="str">
            <v>$dollars</v>
          </cell>
        </row>
        <row r="12">
          <cell r="G12" t="str">
            <v>$000</v>
          </cell>
        </row>
        <row r="13">
          <cell r="G13" t="str">
            <v>$millions</v>
          </cell>
        </row>
        <row r="15">
          <cell r="G15" t="str">
            <v>Per cent</v>
          </cell>
        </row>
        <row r="17">
          <cell r="G17" t="str">
            <v>number</v>
          </cell>
        </row>
        <row r="18">
          <cell r="G18" t="str">
            <v>factor</v>
          </cell>
        </row>
        <row r="24">
          <cell r="G24" t="str">
            <v>kms</v>
          </cell>
        </row>
        <row r="98">
          <cell r="C98" t="str">
            <v>Real 2010</v>
          </cell>
        </row>
        <row r="99">
          <cell r="C99" t="str">
            <v>Real 2011</v>
          </cell>
        </row>
        <row r="100">
          <cell r="C100" t="str">
            <v>Real 2012</v>
          </cell>
        </row>
        <row r="101">
          <cell r="C101" t="str">
            <v>Real 2013</v>
          </cell>
        </row>
        <row r="102">
          <cell r="C102" t="str">
            <v>Real 2014</v>
          </cell>
        </row>
        <row r="103">
          <cell r="C103" t="str">
            <v>Real 2015</v>
          </cell>
        </row>
        <row r="104">
          <cell r="C104" t="str">
            <v>Nominal</v>
          </cell>
        </row>
        <row r="105">
          <cell r="C105" t="str">
            <v>n.m.</v>
          </cell>
        </row>
        <row r="109">
          <cell r="C109" t="str">
            <v>base,step,trend</v>
          </cell>
        </row>
        <row r="110">
          <cell r="C110" t="str">
            <v>specific forecast</v>
          </cell>
        </row>
      </sheetData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B1:XFD19"/>
  <sheetViews>
    <sheetView showGridLines="0" tabSelected="1" zoomScaleNormal="100" workbookViewId="0"/>
  </sheetViews>
  <sheetFormatPr defaultColWidth="9" defaultRowHeight="11.25" outlineLevelCol="1"/>
  <cols>
    <col min="1" max="2" width="1.28515625" style="989" customWidth="1"/>
    <col min="3" max="3" width="36" style="989" customWidth="1"/>
    <col min="4" max="4" width="19.42578125" style="989" customWidth="1"/>
    <col min="5" max="5" width="13.5703125" style="989" customWidth="1"/>
    <col min="6" max="7" width="9.140625" style="989" customWidth="1"/>
    <col min="8" max="8" width="9.85546875" style="989" customWidth="1"/>
    <col min="9" max="9" width="9.85546875" style="989" customWidth="1" outlineLevel="1"/>
    <col min="10" max="33" width="9.85546875" style="989" customWidth="1"/>
    <col min="34" max="38" width="9.28515625" style="989" customWidth="1"/>
    <col min="39" max="16384" width="9" style="989"/>
  </cols>
  <sheetData>
    <row r="1" spans="2:16384" s="973" customFormat="1" ht="15.75">
      <c r="C1" s="974" t="s">
        <v>438</v>
      </c>
      <c r="D1" s="975"/>
      <c r="E1" s="976"/>
      <c r="F1" s="976"/>
      <c r="G1" s="976"/>
      <c r="H1" s="976"/>
      <c r="I1" s="976"/>
      <c r="J1" s="976"/>
      <c r="K1" s="976"/>
      <c r="L1" s="976"/>
      <c r="M1" s="976"/>
      <c r="N1" s="976"/>
      <c r="O1" s="976"/>
      <c r="P1" s="976"/>
      <c r="Q1" s="976"/>
      <c r="R1" s="976"/>
      <c r="S1" s="976"/>
      <c r="T1" s="976"/>
      <c r="U1" s="976"/>
      <c r="V1" s="976"/>
      <c r="W1" s="976"/>
      <c r="X1" s="976"/>
      <c r="Y1" s="976"/>
      <c r="Z1" s="976"/>
      <c r="AA1" s="976"/>
      <c r="AB1" s="976"/>
      <c r="AC1" s="976"/>
      <c r="AD1" s="976"/>
      <c r="AE1" s="976"/>
      <c r="AF1" s="976"/>
      <c r="AG1" s="976"/>
      <c r="AH1" s="976"/>
      <c r="AI1" s="976"/>
      <c r="AJ1" s="976"/>
      <c r="AK1" s="976"/>
      <c r="AL1" s="976"/>
      <c r="AM1" s="976"/>
      <c r="AN1" s="976"/>
      <c r="AO1" s="976"/>
      <c r="AP1" s="976"/>
      <c r="AQ1" s="976"/>
      <c r="AR1" s="976"/>
      <c r="AS1" s="976"/>
      <c r="AT1" s="976"/>
      <c r="AU1" s="976"/>
      <c r="AV1" s="976"/>
      <c r="AW1" s="976"/>
      <c r="AX1" s="976"/>
      <c r="AY1" s="976"/>
      <c r="AZ1" s="976"/>
      <c r="BA1" s="976"/>
      <c r="BB1" s="976"/>
      <c r="BC1" s="976"/>
      <c r="BD1" s="976"/>
      <c r="BE1" s="976"/>
      <c r="BF1" s="976"/>
      <c r="BG1" s="976"/>
      <c r="BH1" s="976"/>
      <c r="BI1" s="976"/>
      <c r="BJ1" s="976"/>
      <c r="BK1" s="976"/>
      <c r="BL1" s="976"/>
      <c r="BM1" s="976"/>
      <c r="BN1" s="976"/>
      <c r="BO1" s="976"/>
      <c r="BP1" s="976"/>
      <c r="BQ1" s="976"/>
      <c r="BR1" s="976"/>
      <c r="BS1" s="976"/>
      <c r="BT1" s="976"/>
      <c r="BU1" s="976"/>
      <c r="BV1" s="976"/>
      <c r="BW1" s="976"/>
      <c r="BX1" s="976"/>
      <c r="BY1" s="976"/>
      <c r="BZ1" s="976"/>
      <c r="CA1" s="976"/>
      <c r="CB1" s="976"/>
      <c r="CC1" s="976"/>
      <c r="CD1" s="976"/>
      <c r="CE1" s="976"/>
      <c r="CF1" s="976"/>
      <c r="CG1" s="976"/>
      <c r="CH1" s="976"/>
      <c r="CI1" s="976"/>
      <c r="CJ1" s="976"/>
      <c r="CK1" s="976"/>
      <c r="CL1" s="976"/>
      <c r="CM1" s="976"/>
      <c r="CN1" s="976"/>
      <c r="CO1" s="976"/>
      <c r="CP1" s="976"/>
      <c r="CQ1" s="976"/>
      <c r="CR1" s="976"/>
      <c r="CS1" s="976"/>
      <c r="CT1" s="976"/>
      <c r="CU1" s="976"/>
      <c r="CV1" s="976"/>
      <c r="CW1" s="976"/>
      <c r="CX1" s="976"/>
      <c r="CY1" s="976"/>
      <c r="CZ1" s="976"/>
      <c r="DA1" s="976"/>
      <c r="DB1" s="976"/>
      <c r="DC1" s="976"/>
      <c r="DD1" s="976"/>
      <c r="DE1" s="976"/>
      <c r="DF1" s="976"/>
      <c r="DG1" s="976"/>
      <c r="DH1" s="976"/>
      <c r="DI1" s="976"/>
      <c r="DJ1" s="976"/>
      <c r="DK1" s="976"/>
      <c r="DL1" s="976"/>
      <c r="DM1" s="976"/>
      <c r="DN1" s="976"/>
      <c r="DO1" s="976"/>
      <c r="DP1" s="976"/>
      <c r="DQ1" s="976"/>
      <c r="DR1" s="976"/>
      <c r="DS1" s="976"/>
      <c r="DT1" s="976"/>
      <c r="DU1" s="976"/>
      <c r="DV1" s="976"/>
      <c r="DW1" s="976"/>
      <c r="DX1" s="976"/>
      <c r="DY1" s="976"/>
      <c r="DZ1" s="976"/>
      <c r="EA1" s="976"/>
      <c r="EB1" s="976"/>
      <c r="EC1" s="976"/>
      <c r="ED1" s="976"/>
      <c r="EE1" s="976"/>
      <c r="EF1" s="976"/>
      <c r="EG1" s="976"/>
      <c r="EH1" s="976"/>
      <c r="EI1" s="976"/>
      <c r="EJ1" s="976"/>
      <c r="EK1" s="976"/>
      <c r="EL1" s="976"/>
      <c r="EM1" s="976"/>
      <c r="EN1" s="976"/>
      <c r="EO1" s="976"/>
      <c r="EP1" s="976"/>
      <c r="EQ1" s="976"/>
      <c r="ER1" s="976"/>
      <c r="ES1" s="976"/>
      <c r="ET1" s="976"/>
      <c r="EU1" s="976"/>
      <c r="EV1" s="976"/>
      <c r="EW1" s="976"/>
      <c r="EX1" s="976"/>
      <c r="EY1" s="976"/>
      <c r="EZ1" s="976"/>
      <c r="FA1" s="976"/>
      <c r="FB1" s="976"/>
      <c r="FC1" s="976"/>
      <c r="FD1" s="976"/>
      <c r="FE1" s="976"/>
      <c r="FF1" s="976"/>
      <c r="FG1" s="976"/>
      <c r="FH1" s="976"/>
      <c r="FI1" s="976"/>
      <c r="FJ1" s="976"/>
      <c r="FK1" s="976"/>
      <c r="FL1" s="976"/>
      <c r="FM1" s="976"/>
      <c r="FN1" s="976"/>
      <c r="FO1" s="976"/>
      <c r="FP1" s="976"/>
      <c r="FQ1" s="976"/>
      <c r="FR1" s="976"/>
      <c r="FS1" s="976"/>
      <c r="FT1" s="976"/>
      <c r="FU1" s="976"/>
      <c r="FV1" s="976"/>
      <c r="FW1" s="976"/>
      <c r="FX1" s="976"/>
      <c r="FY1" s="976"/>
      <c r="FZ1" s="976"/>
      <c r="GA1" s="976"/>
      <c r="GB1" s="976"/>
      <c r="GC1" s="976"/>
      <c r="GD1" s="976"/>
      <c r="GE1" s="976"/>
      <c r="GF1" s="976"/>
      <c r="GG1" s="976"/>
      <c r="GH1" s="976"/>
      <c r="GI1" s="976"/>
      <c r="GJ1" s="976"/>
      <c r="GK1" s="976"/>
      <c r="GL1" s="976"/>
      <c r="GM1" s="976"/>
      <c r="GN1" s="976"/>
      <c r="GO1" s="976"/>
      <c r="GP1" s="976"/>
      <c r="GQ1" s="976"/>
      <c r="GR1" s="976"/>
      <c r="GS1" s="976"/>
      <c r="GT1" s="976"/>
      <c r="GU1" s="976"/>
      <c r="GV1" s="976"/>
      <c r="GW1" s="976"/>
      <c r="GX1" s="976"/>
      <c r="GY1" s="976"/>
      <c r="GZ1" s="976"/>
      <c r="HA1" s="976"/>
      <c r="HB1" s="976"/>
      <c r="HC1" s="976"/>
      <c r="HD1" s="976"/>
      <c r="HE1" s="976"/>
      <c r="HF1" s="976"/>
      <c r="HG1" s="976"/>
      <c r="HH1" s="976"/>
      <c r="HI1" s="976"/>
      <c r="HJ1" s="976"/>
      <c r="HK1" s="976"/>
      <c r="HL1" s="976"/>
      <c r="HM1" s="976"/>
      <c r="HN1" s="976"/>
      <c r="HO1" s="976"/>
      <c r="HP1" s="976"/>
      <c r="HQ1" s="976"/>
      <c r="HR1" s="976"/>
      <c r="HS1" s="976"/>
      <c r="HT1" s="976"/>
      <c r="HU1" s="976"/>
      <c r="HV1" s="976"/>
      <c r="HW1" s="976"/>
      <c r="HX1" s="976"/>
      <c r="HY1" s="976"/>
      <c r="HZ1" s="976"/>
      <c r="IA1" s="976"/>
      <c r="IB1" s="976"/>
      <c r="IC1" s="976"/>
      <c r="ID1" s="976"/>
      <c r="IE1" s="976"/>
      <c r="IF1" s="976"/>
      <c r="IG1" s="976"/>
      <c r="IH1" s="976"/>
      <c r="II1" s="976"/>
      <c r="IJ1" s="976"/>
      <c r="IK1" s="976"/>
      <c r="IL1" s="976"/>
      <c r="IM1" s="976"/>
      <c r="IN1" s="976"/>
      <c r="IO1" s="976"/>
      <c r="IP1" s="976"/>
      <c r="IQ1" s="976"/>
      <c r="IR1" s="976"/>
      <c r="IS1" s="976"/>
      <c r="IT1" s="976"/>
      <c r="IU1" s="976"/>
      <c r="IV1" s="976"/>
      <c r="IW1" s="976"/>
      <c r="IX1" s="976"/>
      <c r="IY1" s="976"/>
      <c r="IZ1" s="976"/>
      <c r="JA1" s="976"/>
      <c r="JB1" s="976"/>
      <c r="JC1" s="976"/>
      <c r="JD1" s="976"/>
      <c r="JE1" s="976"/>
      <c r="JF1" s="976"/>
      <c r="JG1" s="976"/>
      <c r="JH1" s="976"/>
      <c r="JI1" s="976"/>
      <c r="JJ1" s="976"/>
      <c r="JK1" s="976"/>
      <c r="JL1" s="976"/>
      <c r="JM1" s="976"/>
      <c r="JN1" s="976"/>
      <c r="JO1" s="976"/>
      <c r="JP1" s="976"/>
      <c r="JQ1" s="976"/>
      <c r="JR1" s="976"/>
      <c r="JS1" s="976"/>
      <c r="JT1" s="976"/>
      <c r="JU1" s="976"/>
      <c r="JV1" s="976"/>
      <c r="JW1" s="976"/>
      <c r="JX1" s="976"/>
      <c r="JY1" s="976"/>
      <c r="JZ1" s="976"/>
      <c r="KA1" s="976"/>
      <c r="KB1" s="976"/>
      <c r="KC1" s="976"/>
      <c r="KD1" s="976"/>
      <c r="KE1" s="976"/>
      <c r="KF1" s="976"/>
      <c r="KG1" s="976"/>
      <c r="KH1" s="976"/>
      <c r="KI1" s="976"/>
      <c r="KJ1" s="976"/>
      <c r="KK1" s="976"/>
      <c r="KL1" s="976"/>
      <c r="KM1" s="976"/>
      <c r="KN1" s="976"/>
      <c r="KO1" s="976"/>
      <c r="KP1" s="976"/>
      <c r="KQ1" s="976"/>
      <c r="KR1" s="976"/>
      <c r="KS1" s="976"/>
      <c r="KT1" s="976"/>
      <c r="KU1" s="976"/>
      <c r="KV1" s="976"/>
      <c r="KW1" s="976"/>
      <c r="KX1" s="976"/>
      <c r="KY1" s="976"/>
      <c r="KZ1" s="976"/>
      <c r="LA1" s="976"/>
      <c r="LB1" s="976"/>
      <c r="LC1" s="976"/>
      <c r="LD1" s="976"/>
      <c r="LE1" s="976"/>
      <c r="LF1" s="976"/>
      <c r="LG1" s="976"/>
      <c r="LH1" s="976"/>
      <c r="LI1" s="976"/>
      <c r="LJ1" s="976"/>
      <c r="LK1" s="976"/>
      <c r="LL1" s="976"/>
      <c r="LM1" s="976"/>
      <c r="LN1" s="976"/>
      <c r="LO1" s="976"/>
      <c r="LP1" s="976"/>
      <c r="LQ1" s="976"/>
      <c r="LR1" s="976"/>
      <c r="LS1" s="976"/>
      <c r="LT1" s="976"/>
      <c r="LU1" s="976"/>
      <c r="LV1" s="976"/>
      <c r="LW1" s="976"/>
      <c r="LX1" s="976"/>
      <c r="LY1" s="976"/>
      <c r="LZ1" s="976"/>
      <c r="MA1" s="976"/>
      <c r="MB1" s="976"/>
      <c r="MC1" s="976"/>
      <c r="MD1" s="976"/>
      <c r="ME1" s="976"/>
      <c r="MF1" s="976"/>
      <c r="MG1" s="976"/>
      <c r="MH1" s="976"/>
      <c r="MI1" s="976"/>
      <c r="MJ1" s="976"/>
      <c r="MK1" s="976"/>
      <c r="ML1" s="976"/>
      <c r="MM1" s="976"/>
      <c r="MN1" s="976"/>
      <c r="MO1" s="976"/>
      <c r="MP1" s="976"/>
      <c r="MQ1" s="976"/>
      <c r="MR1" s="976"/>
      <c r="MS1" s="976"/>
      <c r="MT1" s="976"/>
      <c r="MU1" s="976"/>
      <c r="MV1" s="976"/>
      <c r="MW1" s="976"/>
      <c r="MX1" s="976"/>
      <c r="MY1" s="976"/>
      <c r="MZ1" s="976"/>
      <c r="NA1" s="976"/>
      <c r="NB1" s="976"/>
      <c r="NC1" s="976"/>
      <c r="ND1" s="976"/>
      <c r="NE1" s="976"/>
      <c r="NF1" s="976"/>
      <c r="NG1" s="976"/>
      <c r="NH1" s="976"/>
      <c r="NI1" s="976"/>
      <c r="NJ1" s="976"/>
      <c r="NK1" s="976"/>
      <c r="NL1" s="976"/>
      <c r="NM1" s="976"/>
      <c r="NN1" s="976"/>
      <c r="NO1" s="976"/>
      <c r="NP1" s="976"/>
      <c r="NQ1" s="976"/>
      <c r="NR1" s="976"/>
      <c r="NS1" s="976"/>
      <c r="NT1" s="976"/>
      <c r="NU1" s="976"/>
      <c r="NV1" s="976"/>
      <c r="NW1" s="976"/>
      <c r="NX1" s="976"/>
      <c r="NY1" s="976"/>
      <c r="NZ1" s="976"/>
      <c r="OA1" s="976"/>
      <c r="OB1" s="976"/>
      <c r="OC1" s="976"/>
      <c r="OD1" s="976"/>
      <c r="OE1" s="976"/>
      <c r="OF1" s="976"/>
      <c r="OG1" s="976"/>
      <c r="OH1" s="976"/>
      <c r="OI1" s="976"/>
      <c r="OJ1" s="976"/>
      <c r="OK1" s="976"/>
      <c r="OL1" s="976"/>
      <c r="OM1" s="976"/>
      <c r="ON1" s="976"/>
      <c r="OO1" s="976"/>
      <c r="OP1" s="976"/>
      <c r="OQ1" s="976"/>
      <c r="OR1" s="976"/>
      <c r="OS1" s="976"/>
      <c r="OT1" s="976"/>
      <c r="OU1" s="976"/>
      <c r="OV1" s="976"/>
      <c r="OW1" s="976"/>
      <c r="OX1" s="976"/>
      <c r="OY1" s="976"/>
      <c r="OZ1" s="976"/>
      <c r="PA1" s="976"/>
      <c r="PB1" s="976"/>
      <c r="PC1" s="976"/>
      <c r="PD1" s="976"/>
      <c r="PE1" s="976"/>
      <c r="PF1" s="976"/>
      <c r="PG1" s="976"/>
      <c r="PH1" s="976"/>
      <c r="PI1" s="976"/>
      <c r="PJ1" s="976"/>
      <c r="PK1" s="976"/>
      <c r="PL1" s="976"/>
      <c r="PM1" s="976"/>
      <c r="PN1" s="976"/>
      <c r="PO1" s="976"/>
      <c r="PP1" s="976"/>
      <c r="PQ1" s="976"/>
      <c r="PR1" s="976"/>
      <c r="PS1" s="976"/>
      <c r="PT1" s="976"/>
      <c r="PU1" s="976"/>
      <c r="PV1" s="976"/>
      <c r="PW1" s="976"/>
      <c r="PX1" s="976"/>
      <c r="PY1" s="976"/>
      <c r="PZ1" s="976"/>
      <c r="QA1" s="976"/>
      <c r="QB1" s="976"/>
      <c r="QC1" s="976"/>
      <c r="QD1" s="976"/>
      <c r="QE1" s="976"/>
      <c r="QF1" s="976"/>
      <c r="QG1" s="976"/>
      <c r="QH1" s="976"/>
      <c r="QI1" s="976"/>
      <c r="QJ1" s="976"/>
      <c r="QK1" s="976"/>
      <c r="QL1" s="976"/>
      <c r="QM1" s="976"/>
      <c r="QN1" s="976"/>
      <c r="QO1" s="976"/>
      <c r="QP1" s="976"/>
      <c r="QQ1" s="976"/>
      <c r="QR1" s="976"/>
      <c r="QS1" s="976"/>
      <c r="QT1" s="976"/>
      <c r="QU1" s="976"/>
      <c r="QV1" s="976"/>
      <c r="QW1" s="976"/>
      <c r="QX1" s="976"/>
      <c r="QY1" s="976"/>
      <c r="QZ1" s="976"/>
      <c r="RA1" s="976"/>
      <c r="RB1" s="976"/>
      <c r="RC1" s="976"/>
      <c r="RD1" s="976"/>
      <c r="RE1" s="976"/>
      <c r="RF1" s="976"/>
      <c r="RG1" s="976"/>
      <c r="RH1" s="976"/>
      <c r="RI1" s="976"/>
      <c r="RJ1" s="976"/>
      <c r="RK1" s="976"/>
      <c r="RL1" s="976"/>
      <c r="RM1" s="976"/>
      <c r="RN1" s="976"/>
      <c r="RO1" s="976"/>
      <c r="RP1" s="976"/>
      <c r="RQ1" s="976"/>
      <c r="RR1" s="976"/>
      <c r="RS1" s="976"/>
      <c r="RT1" s="976"/>
      <c r="RU1" s="976"/>
      <c r="RV1" s="976"/>
      <c r="RW1" s="976"/>
      <c r="RX1" s="976"/>
      <c r="RY1" s="976"/>
      <c r="RZ1" s="976"/>
      <c r="SA1" s="976"/>
      <c r="SB1" s="976"/>
      <c r="SC1" s="976"/>
      <c r="SD1" s="976"/>
      <c r="SE1" s="976"/>
      <c r="SF1" s="976"/>
      <c r="SG1" s="976"/>
      <c r="SH1" s="976"/>
      <c r="SI1" s="976"/>
      <c r="SJ1" s="976"/>
      <c r="SK1" s="976"/>
      <c r="SL1" s="976"/>
      <c r="SM1" s="976"/>
      <c r="SN1" s="976"/>
      <c r="SO1" s="976"/>
      <c r="SP1" s="976"/>
      <c r="SQ1" s="976"/>
      <c r="SR1" s="976"/>
      <c r="SS1" s="976"/>
      <c r="ST1" s="976"/>
      <c r="SU1" s="976"/>
      <c r="SV1" s="976"/>
      <c r="SW1" s="976"/>
      <c r="SX1" s="976"/>
      <c r="SY1" s="976"/>
      <c r="SZ1" s="976"/>
      <c r="TA1" s="976"/>
      <c r="TB1" s="976"/>
      <c r="TC1" s="976"/>
      <c r="TD1" s="976"/>
      <c r="TE1" s="976"/>
      <c r="TF1" s="976"/>
      <c r="TG1" s="976"/>
      <c r="TH1" s="976"/>
      <c r="TI1" s="976"/>
      <c r="TJ1" s="976"/>
      <c r="TK1" s="976"/>
      <c r="TL1" s="976"/>
      <c r="TM1" s="976"/>
      <c r="TN1" s="976"/>
      <c r="TO1" s="976"/>
      <c r="TP1" s="976"/>
      <c r="TQ1" s="976"/>
      <c r="TR1" s="976"/>
      <c r="TS1" s="976"/>
      <c r="TT1" s="976"/>
      <c r="TU1" s="976"/>
      <c r="TV1" s="976"/>
      <c r="TW1" s="976"/>
      <c r="TX1" s="976"/>
      <c r="TY1" s="976"/>
      <c r="TZ1" s="976"/>
      <c r="UA1" s="976"/>
      <c r="UB1" s="976"/>
      <c r="UC1" s="976"/>
      <c r="UD1" s="976"/>
      <c r="UE1" s="976"/>
      <c r="UF1" s="976"/>
      <c r="UG1" s="976"/>
      <c r="UH1" s="976"/>
      <c r="UI1" s="976"/>
      <c r="UJ1" s="976"/>
      <c r="UK1" s="976"/>
      <c r="UL1" s="976"/>
      <c r="UM1" s="976"/>
      <c r="UN1" s="976"/>
      <c r="UO1" s="976"/>
      <c r="UP1" s="976"/>
      <c r="UQ1" s="976"/>
      <c r="UR1" s="976"/>
      <c r="US1" s="976"/>
      <c r="UT1" s="976"/>
      <c r="UU1" s="976"/>
      <c r="UV1" s="976"/>
      <c r="UW1" s="976"/>
      <c r="UX1" s="976"/>
      <c r="UY1" s="976"/>
      <c r="UZ1" s="976"/>
      <c r="VA1" s="976"/>
      <c r="VB1" s="976"/>
      <c r="VC1" s="976"/>
      <c r="VD1" s="976"/>
      <c r="VE1" s="976"/>
      <c r="VF1" s="976"/>
      <c r="VG1" s="976"/>
      <c r="VH1" s="976"/>
      <c r="VI1" s="976"/>
      <c r="VJ1" s="976"/>
      <c r="VK1" s="976"/>
      <c r="VL1" s="976"/>
      <c r="VM1" s="976"/>
      <c r="VN1" s="976"/>
      <c r="VO1" s="976"/>
      <c r="VP1" s="976"/>
      <c r="VQ1" s="976"/>
      <c r="VR1" s="976"/>
      <c r="VS1" s="976"/>
      <c r="VT1" s="976"/>
      <c r="VU1" s="976"/>
      <c r="VV1" s="976"/>
      <c r="VW1" s="976"/>
      <c r="VX1" s="976"/>
      <c r="VY1" s="976"/>
      <c r="VZ1" s="976"/>
      <c r="WA1" s="976"/>
      <c r="WB1" s="976"/>
      <c r="WC1" s="976"/>
      <c r="WD1" s="976"/>
      <c r="WE1" s="976"/>
      <c r="WF1" s="976"/>
      <c r="WG1" s="976"/>
      <c r="WH1" s="976"/>
      <c r="WI1" s="976"/>
      <c r="WJ1" s="976"/>
      <c r="WK1" s="976"/>
      <c r="WL1" s="976"/>
      <c r="WM1" s="976"/>
      <c r="WN1" s="976"/>
      <c r="WO1" s="976"/>
      <c r="WP1" s="976"/>
      <c r="WQ1" s="976"/>
      <c r="WR1" s="976"/>
      <c r="WS1" s="976"/>
      <c r="WT1" s="976"/>
      <c r="WU1" s="976"/>
      <c r="WV1" s="976"/>
      <c r="WW1" s="976"/>
      <c r="WX1" s="976"/>
      <c r="WY1" s="976"/>
      <c r="WZ1" s="976"/>
      <c r="XA1" s="976"/>
      <c r="XB1" s="976"/>
      <c r="XC1" s="976"/>
      <c r="XD1" s="976"/>
      <c r="XE1" s="976"/>
      <c r="XF1" s="976"/>
      <c r="XG1" s="976"/>
      <c r="XH1" s="976"/>
      <c r="XI1" s="976"/>
      <c r="XJ1" s="976"/>
      <c r="XK1" s="976"/>
      <c r="XL1" s="976"/>
      <c r="XM1" s="976"/>
      <c r="XN1" s="976"/>
      <c r="XO1" s="976"/>
      <c r="XP1" s="976"/>
      <c r="XQ1" s="976"/>
      <c r="XR1" s="976"/>
      <c r="XS1" s="976"/>
      <c r="XT1" s="976"/>
      <c r="XU1" s="976"/>
      <c r="XV1" s="976"/>
      <c r="XW1" s="976"/>
      <c r="XX1" s="976"/>
      <c r="XY1" s="976"/>
      <c r="XZ1" s="976"/>
      <c r="YA1" s="976"/>
      <c r="YB1" s="976"/>
      <c r="YC1" s="976"/>
      <c r="YD1" s="976"/>
      <c r="YE1" s="976"/>
      <c r="YF1" s="976"/>
      <c r="YG1" s="976"/>
      <c r="YH1" s="976"/>
      <c r="YI1" s="976"/>
      <c r="YJ1" s="976"/>
      <c r="YK1" s="976"/>
      <c r="YL1" s="976"/>
      <c r="YM1" s="976"/>
      <c r="YN1" s="976"/>
      <c r="YO1" s="976"/>
      <c r="YP1" s="976"/>
      <c r="YQ1" s="976"/>
      <c r="YR1" s="976"/>
      <c r="YS1" s="976"/>
      <c r="YT1" s="976"/>
      <c r="YU1" s="976"/>
      <c r="YV1" s="976"/>
      <c r="YW1" s="976"/>
      <c r="YX1" s="976"/>
      <c r="YY1" s="976"/>
      <c r="YZ1" s="976"/>
      <c r="ZA1" s="976"/>
      <c r="ZB1" s="976"/>
      <c r="ZC1" s="976"/>
      <c r="ZD1" s="976"/>
      <c r="ZE1" s="976"/>
      <c r="ZF1" s="976"/>
      <c r="ZG1" s="976"/>
      <c r="ZH1" s="976"/>
      <c r="ZI1" s="976"/>
      <c r="ZJ1" s="976"/>
      <c r="ZK1" s="976"/>
      <c r="ZL1" s="976"/>
      <c r="ZM1" s="976"/>
      <c r="ZN1" s="976"/>
      <c r="ZO1" s="976"/>
      <c r="ZP1" s="976"/>
      <c r="ZQ1" s="976"/>
      <c r="ZR1" s="976"/>
      <c r="ZS1" s="976"/>
      <c r="ZT1" s="976"/>
      <c r="ZU1" s="976"/>
      <c r="ZV1" s="976"/>
      <c r="ZW1" s="976"/>
      <c r="ZX1" s="976"/>
      <c r="ZY1" s="976"/>
      <c r="ZZ1" s="976"/>
      <c r="AAA1" s="976"/>
      <c r="AAB1" s="976"/>
      <c r="AAC1" s="976"/>
      <c r="AAD1" s="976"/>
      <c r="AAE1" s="976"/>
      <c r="AAF1" s="976"/>
      <c r="AAG1" s="976"/>
      <c r="AAH1" s="976"/>
      <c r="AAI1" s="976"/>
      <c r="AAJ1" s="976"/>
      <c r="AAK1" s="976"/>
      <c r="AAL1" s="976"/>
      <c r="AAM1" s="976"/>
      <c r="AAN1" s="976"/>
      <c r="AAO1" s="976"/>
      <c r="AAP1" s="976"/>
      <c r="AAQ1" s="976"/>
      <c r="AAR1" s="976"/>
      <c r="AAS1" s="976"/>
      <c r="AAT1" s="976"/>
      <c r="AAU1" s="976"/>
      <c r="AAV1" s="976"/>
      <c r="AAW1" s="976"/>
      <c r="AAX1" s="976"/>
      <c r="AAY1" s="976"/>
      <c r="AAZ1" s="976"/>
      <c r="ABA1" s="976"/>
      <c r="ABB1" s="976"/>
      <c r="ABC1" s="976"/>
      <c r="ABD1" s="976"/>
      <c r="ABE1" s="976"/>
      <c r="ABF1" s="976"/>
      <c r="ABG1" s="976"/>
      <c r="ABH1" s="976"/>
      <c r="ABI1" s="976"/>
      <c r="ABJ1" s="976"/>
      <c r="ABK1" s="976"/>
      <c r="ABL1" s="976"/>
      <c r="ABM1" s="976"/>
      <c r="ABN1" s="976"/>
      <c r="ABO1" s="976"/>
      <c r="ABP1" s="976"/>
      <c r="ABQ1" s="976"/>
      <c r="ABR1" s="976"/>
      <c r="ABS1" s="976"/>
      <c r="ABT1" s="976"/>
      <c r="ABU1" s="976"/>
      <c r="ABV1" s="976"/>
      <c r="ABW1" s="976"/>
      <c r="ABX1" s="976"/>
      <c r="ABY1" s="976"/>
      <c r="ABZ1" s="976"/>
      <c r="ACA1" s="976"/>
      <c r="ACB1" s="976"/>
      <c r="ACC1" s="976"/>
      <c r="ACD1" s="976"/>
      <c r="ACE1" s="976"/>
      <c r="ACF1" s="976"/>
      <c r="ACG1" s="976"/>
      <c r="ACH1" s="976"/>
      <c r="ACI1" s="976"/>
      <c r="ACJ1" s="976"/>
      <c r="ACK1" s="976"/>
      <c r="ACL1" s="976"/>
      <c r="ACM1" s="976"/>
      <c r="ACN1" s="976"/>
      <c r="ACO1" s="976"/>
      <c r="ACP1" s="976"/>
      <c r="ACQ1" s="976"/>
      <c r="ACR1" s="976"/>
      <c r="ACS1" s="976"/>
      <c r="ACT1" s="976"/>
      <c r="ACU1" s="976"/>
      <c r="ACV1" s="976"/>
      <c r="ACW1" s="976"/>
      <c r="ACX1" s="976"/>
      <c r="ACY1" s="976"/>
      <c r="ACZ1" s="976"/>
      <c r="ADA1" s="976"/>
      <c r="ADB1" s="976"/>
      <c r="ADC1" s="976"/>
      <c r="ADD1" s="976"/>
      <c r="ADE1" s="976"/>
      <c r="ADF1" s="976"/>
      <c r="ADG1" s="976"/>
      <c r="ADH1" s="976"/>
      <c r="ADI1" s="976"/>
      <c r="ADJ1" s="976"/>
      <c r="ADK1" s="976"/>
      <c r="ADL1" s="976"/>
      <c r="ADM1" s="976"/>
      <c r="ADN1" s="976"/>
      <c r="ADO1" s="976"/>
      <c r="ADP1" s="976"/>
      <c r="ADQ1" s="976"/>
      <c r="ADR1" s="976"/>
      <c r="ADS1" s="976"/>
      <c r="ADT1" s="976"/>
      <c r="ADU1" s="976"/>
      <c r="ADV1" s="976"/>
      <c r="ADW1" s="976"/>
      <c r="ADX1" s="976"/>
      <c r="ADY1" s="976"/>
      <c r="ADZ1" s="976"/>
      <c r="AEA1" s="976"/>
      <c r="AEB1" s="976"/>
      <c r="AEC1" s="976"/>
      <c r="AED1" s="976"/>
      <c r="AEE1" s="976"/>
      <c r="AEF1" s="976"/>
      <c r="AEG1" s="976"/>
      <c r="AEH1" s="976"/>
      <c r="AEI1" s="976"/>
      <c r="AEJ1" s="976"/>
      <c r="AEK1" s="976"/>
      <c r="AEL1" s="976"/>
      <c r="AEM1" s="976"/>
      <c r="AEN1" s="976"/>
      <c r="AEO1" s="976"/>
      <c r="AEP1" s="976"/>
      <c r="AEQ1" s="976"/>
      <c r="AER1" s="976"/>
      <c r="AES1" s="976"/>
      <c r="AET1" s="976"/>
      <c r="AEU1" s="976"/>
      <c r="AEV1" s="976"/>
      <c r="AEW1" s="976"/>
      <c r="AEX1" s="976"/>
      <c r="AEY1" s="976"/>
      <c r="AEZ1" s="976"/>
      <c r="AFA1" s="976"/>
      <c r="AFB1" s="976"/>
      <c r="AFC1" s="976"/>
      <c r="AFD1" s="976"/>
      <c r="AFE1" s="976"/>
      <c r="AFF1" s="976"/>
      <c r="AFG1" s="976"/>
      <c r="AFH1" s="976"/>
      <c r="AFI1" s="976"/>
      <c r="AFJ1" s="976"/>
      <c r="AFK1" s="976"/>
      <c r="AFL1" s="976"/>
      <c r="AFM1" s="976"/>
      <c r="AFN1" s="976"/>
      <c r="AFO1" s="976"/>
      <c r="AFP1" s="976"/>
      <c r="AFQ1" s="976"/>
      <c r="AFR1" s="976"/>
      <c r="AFS1" s="976"/>
      <c r="AFT1" s="976"/>
      <c r="AFU1" s="976"/>
      <c r="AFV1" s="976"/>
      <c r="AFW1" s="976"/>
      <c r="AFX1" s="976"/>
      <c r="AFY1" s="976"/>
      <c r="AFZ1" s="976"/>
      <c r="AGA1" s="976"/>
      <c r="AGB1" s="976"/>
      <c r="AGC1" s="976"/>
      <c r="AGD1" s="976"/>
      <c r="AGE1" s="976"/>
      <c r="AGF1" s="976"/>
      <c r="AGG1" s="976"/>
      <c r="AGH1" s="976"/>
      <c r="AGI1" s="976"/>
      <c r="AGJ1" s="976"/>
      <c r="AGK1" s="976"/>
      <c r="AGL1" s="976"/>
      <c r="AGM1" s="976"/>
      <c r="AGN1" s="976"/>
      <c r="AGO1" s="976"/>
      <c r="AGP1" s="976"/>
      <c r="AGQ1" s="976"/>
      <c r="AGR1" s="976"/>
      <c r="AGS1" s="976"/>
      <c r="AGT1" s="976"/>
      <c r="AGU1" s="976"/>
      <c r="AGV1" s="976"/>
      <c r="AGW1" s="976"/>
      <c r="AGX1" s="976"/>
      <c r="AGY1" s="976"/>
      <c r="AGZ1" s="976"/>
      <c r="AHA1" s="976"/>
      <c r="AHB1" s="976"/>
      <c r="AHC1" s="976"/>
      <c r="AHD1" s="976"/>
      <c r="AHE1" s="976"/>
      <c r="AHF1" s="976"/>
      <c r="AHG1" s="976"/>
      <c r="AHH1" s="976"/>
      <c r="AHI1" s="976"/>
      <c r="AHJ1" s="976"/>
      <c r="AHK1" s="976"/>
      <c r="AHL1" s="976"/>
      <c r="AHM1" s="976"/>
      <c r="AHN1" s="976"/>
      <c r="AHO1" s="976"/>
      <c r="AHP1" s="976"/>
      <c r="AHQ1" s="976"/>
      <c r="AHR1" s="976"/>
      <c r="AHS1" s="976"/>
      <c r="AHT1" s="976"/>
      <c r="AHU1" s="976"/>
      <c r="AHV1" s="976"/>
      <c r="AHW1" s="976"/>
      <c r="AHX1" s="976"/>
      <c r="AHY1" s="976"/>
      <c r="AHZ1" s="976"/>
      <c r="AIA1" s="976"/>
      <c r="AIB1" s="976"/>
      <c r="AIC1" s="976"/>
      <c r="AID1" s="976"/>
      <c r="AIE1" s="976"/>
      <c r="AIF1" s="976"/>
      <c r="AIG1" s="976"/>
      <c r="AIH1" s="976"/>
      <c r="AII1" s="976"/>
      <c r="AIJ1" s="976"/>
      <c r="AIK1" s="976"/>
      <c r="AIL1" s="976"/>
      <c r="AIM1" s="976"/>
      <c r="AIN1" s="976"/>
      <c r="AIO1" s="976"/>
      <c r="AIP1" s="976"/>
      <c r="AIQ1" s="976"/>
      <c r="AIR1" s="976"/>
      <c r="AIS1" s="976"/>
      <c r="AIT1" s="976"/>
      <c r="AIU1" s="976"/>
      <c r="AIV1" s="976"/>
      <c r="AIW1" s="976"/>
      <c r="AIX1" s="976"/>
      <c r="AIY1" s="976"/>
      <c r="AIZ1" s="976"/>
      <c r="AJA1" s="976"/>
      <c r="AJB1" s="976"/>
      <c r="AJC1" s="976"/>
      <c r="AJD1" s="976"/>
      <c r="AJE1" s="976"/>
      <c r="AJF1" s="976"/>
      <c r="AJG1" s="976"/>
      <c r="AJH1" s="976"/>
      <c r="AJI1" s="976"/>
      <c r="AJJ1" s="976"/>
      <c r="AJK1" s="976"/>
      <c r="AJL1" s="976"/>
      <c r="AJM1" s="976"/>
      <c r="AJN1" s="976"/>
      <c r="AJO1" s="976"/>
      <c r="AJP1" s="976"/>
      <c r="AJQ1" s="976"/>
      <c r="AJR1" s="976"/>
      <c r="AJS1" s="976"/>
      <c r="AJT1" s="976"/>
      <c r="AJU1" s="976"/>
      <c r="AJV1" s="976"/>
      <c r="AJW1" s="976"/>
      <c r="AJX1" s="976"/>
      <c r="AJY1" s="976"/>
      <c r="AJZ1" s="976"/>
      <c r="AKA1" s="976"/>
      <c r="AKB1" s="976"/>
      <c r="AKC1" s="976"/>
      <c r="AKD1" s="976"/>
      <c r="AKE1" s="976"/>
      <c r="AKF1" s="976"/>
      <c r="AKG1" s="976"/>
      <c r="AKH1" s="976"/>
      <c r="AKI1" s="976"/>
      <c r="AKJ1" s="976"/>
      <c r="AKK1" s="976"/>
      <c r="AKL1" s="976"/>
      <c r="AKM1" s="976"/>
      <c r="AKN1" s="976"/>
      <c r="AKO1" s="976"/>
      <c r="AKP1" s="976"/>
      <c r="AKQ1" s="976"/>
      <c r="AKR1" s="976"/>
      <c r="AKS1" s="976"/>
      <c r="AKT1" s="976"/>
      <c r="AKU1" s="976"/>
      <c r="AKV1" s="976"/>
      <c r="AKW1" s="976"/>
      <c r="AKX1" s="976"/>
      <c r="AKY1" s="976"/>
      <c r="AKZ1" s="976"/>
      <c r="ALA1" s="976"/>
      <c r="ALB1" s="976"/>
      <c r="ALC1" s="976"/>
      <c r="ALD1" s="976"/>
      <c r="ALE1" s="976"/>
      <c r="ALF1" s="976"/>
      <c r="ALG1" s="976"/>
      <c r="ALH1" s="976"/>
      <c r="ALI1" s="976"/>
      <c r="ALJ1" s="976"/>
      <c r="ALK1" s="976"/>
      <c r="ALL1" s="976"/>
      <c r="ALM1" s="976"/>
      <c r="ALN1" s="976"/>
      <c r="ALO1" s="976"/>
      <c r="ALP1" s="976"/>
      <c r="ALQ1" s="976"/>
      <c r="ALR1" s="976"/>
      <c r="ALS1" s="976"/>
      <c r="ALT1" s="976"/>
      <c r="ALU1" s="976"/>
      <c r="ALV1" s="976"/>
      <c r="ALW1" s="976"/>
      <c r="ALX1" s="976"/>
      <c r="ALY1" s="976"/>
      <c r="ALZ1" s="976"/>
      <c r="AMA1" s="976"/>
      <c r="AMB1" s="976"/>
      <c r="AMC1" s="976"/>
      <c r="AMD1" s="976"/>
      <c r="AME1" s="976"/>
      <c r="AMF1" s="976"/>
      <c r="AMG1" s="976"/>
      <c r="AMH1" s="976"/>
      <c r="AMI1" s="976"/>
      <c r="AMJ1" s="976"/>
      <c r="AMK1" s="976"/>
      <c r="AML1" s="976"/>
      <c r="AMM1" s="976"/>
      <c r="AMN1" s="976"/>
      <c r="AMO1" s="976"/>
      <c r="AMP1" s="976"/>
      <c r="AMQ1" s="976"/>
      <c r="AMR1" s="976"/>
      <c r="AMS1" s="976"/>
      <c r="AMT1" s="976"/>
      <c r="AMU1" s="976"/>
      <c r="AMV1" s="976"/>
      <c r="AMW1" s="976"/>
      <c r="AMX1" s="976"/>
      <c r="AMY1" s="976"/>
      <c r="AMZ1" s="976"/>
      <c r="ANA1" s="976"/>
      <c r="ANB1" s="976"/>
      <c r="ANC1" s="976"/>
      <c r="AND1" s="976"/>
      <c r="ANE1" s="976"/>
      <c r="ANF1" s="976"/>
      <c r="ANG1" s="976"/>
      <c r="ANH1" s="976"/>
      <c r="ANI1" s="976"/>
      <c r="ANJ1" s="976"/>
      <c r="ANK1" s="976"/>
      <c r="ANL1" s="976"/>
      <c r="ANM1" s="976"/>
      <c r="ANN1" s="976"/>
      <c r="ANO1" s="976"/>
      <c r="ANP1" s="976"/>
      <c r="ANQ1" s="976"/>
      <c r="ANR1" s="976"/>
      <c r="ANS1" s="976"/>
      <c r="ANT1" s="976"/>
      <c r="ANU1" s="976"/>
      <c r="ANV1" s="976"/>
      <c r="ANW1" s="976"/>
      <c r="ANX1" s="976"/>
      <c r="ANY1" s="976"/>
      <c r="ANZ1" s="976"/>
      <c r="AOA1" s="976"/>
      <c r="AOB1" s="976"/>
      <c r="AOC1" s="976"/>
      <c r="AOD1" s="976"/>
      <c r="AOE1" s="976"/>
      <c r="AOF1" s="976"/>
      <c r="AOG1" s="976"/>
      <c r="AOH1" s="976"/>
      <c r="AOI1" s="976"/>
      <c r="AOJ1" s="976"/>
      <c r="AOK1" s="976"/>
      <c r="AOL1" s="976"/>
      <c r="AOM1" s="976"/>
      <c r="AON1" s="976"/>
      <c r="AOO1" s="976"/>
      <c r="AOP1" s="976"/>
      <c r="AOQ1" s="976"/>
      <c r="AOR1" s="976"/>
      <c r="AOS1" s="976"/>
      <c r="AOT1" s="976"/>
      <c r="AOU1" s="976"/>
      <c r="AOV1" s="976"/>
      <c r="AOW1" s="976"/>
      <c r="AOX1" s="976"/>
      <c r="AOY1" s="976"/>
      <c r="AOZ1" s="976"/>
      <c r="APA1" s="976"/>
      <c r="APB1" s="976"/>
      <c r="APC1" s="976"/>
      <c r="APD1" s="976"/>
      <c r="APE1" s="976"/>
      <c r="APF1" s="976"/>
      <c r="APG1" s="976"/>
      <c r="APH1" s="976"/>
      <c r="API1" s="976"/>
      <c r="APJ1" s="976"/>
      <c r="APK1" s="976"/>
      <c r="APL1" s="976"/>
      <c r="APM1" s="976"/>
      <c r="APN1" s="976"/>
      <c r="APO1" s="976"/>
      <c r="APP1" s="976"/>
      <c r="APQ1" s="976"/>
      <c r="APR1" s="976"/>
      <c r="APS1" s="976"/>
      <c r="APT1" s="976"/>
      <c r="APU1" s="976"/>
      <c r="APV1" s="976"/>
      <c r="APW1" s="976"/>
      <c r="APX1" s="976"/>
      <c r="APY1" s="976"/>
      <c r="APZ1" s="976"/>
      <c r="AQA1" s="976"/>
      <c r="AQB1" s="976"/>
      <c r="AQC1" s="976"/>
      <c r="AQD1" s="976"/>
      <c r="AQE1" s="976"/>
      <c r="AQF1" s="976"/>
      <c r="AQG1" s="976"/>
      <c r="AQH1" s="976"/>
      <c r="AQI1" s="976"/>
      <c r="AQJ1" s="976"/>
      <c r="AQK1" s="976"/>
      <c r="AQL1" s="976"/>
      <c r="AQM1" s="976"/>
      <c r="AQN1" s="976"/>
      <c r="AQO1" s="976"/>
      <c r="AQP1" s="976"/>
      <c r="AQQ1" s="976"/>
      <c r="AQR1" s="976"/>
      <c r="AQS1" s="976"/>
      <c r="AQT1" s="976"/>
      <c r="AQU1" s="976"/>
      <c r="AQV1" s="976"/>
      <c r="AQW1" s="976"/>
      <c r="AQX1" s="976"/>
      <c r="AQY1" s="976"/>
      <c r="AQZ1" s="976"/>
      <c r="ARA1" s="976"/>
      <c r="ARB1" s="976"/>
      <c r="ARC1" s="976"/>
      <c r="ARD1" s="976"/>
      <c r="ARE1" s="976"/>
      <c r="ARF1" s="976"/>
      <c r="ARG1" s="976"/>
      <c r="ARH1" s="976"/>
      <c r="ARI1" s="976"/>
      <c r="ARJ1" s="976"/>
      <c r="ARK1" s="976"/>
      <c r="ARL1" s="976"/>
      <c r="ARM1" s="976"/>
      <c r="ARN1" s="976"/>
      <c r="ARO1" s="976"/>
      <c r="ARP1" s="976"/>
      <c r="ARQ1" s="976"/>
      <c r="ARR1" s="976"/>
      <c r="ARS1" s="976"/>
      <c r="ART1" s="976"/>
      <c r="ARU1" s="976"/>
      <c r="ARV1" s="976"/>
      <c r="ARW1" s="976"/>
      <c r="ARX1" s="976"/>
      <c r="ARY1" s="976"/>
      <c r="ARZ1" s="976"/>
      <c r="ASA1" s="976"/>
      <c r="ASB1" s="976"/>
      <c r="ASC1" s="976"/>
      <c r="ASD1" s="976"/>
      <c r="ASE1" s="976"/>
      <c r="ASF1" s="976"/>
      <c r="ASG1" s="976"/>
      <c r="ASH1" s="976"/>
      <c r="ASI1" s="976"/>
      <c r="ASJ1" s="976"/>
      <c r="ASK1" s="976"/>
      <c r="ASL1" s="976"/>
      <c r="ASM1" s="976"/>
      <c r="ASN1" s="976"/>
      <c r="ASO1" s="976"/>
      <c r="ASP1" s="976"/>
      <c r="ASQ1" s="976"/>
      <c r="ASR1" s="976"/>
      <c r="ASS1" s="976"/>
      <c r="AST1" s="976"/>
      <c r="ASU1" s="976"/>
      <c r="ASV1" s="976"/>
      <c r="ASW1" s="976"/>
      <c r="ASX1" s="976"/>
      <c r="ASY1" s="976"/>
      <c r="ASZ1" s="976"/>
      <c r="ATA1" s="976"/>
      <c r="ATB1" s="976"/>
      <c r="ATC1" s="976"/>
      <c r="ATD1" s="976"/>
      <c r="ATE1" s="976"/>
      <c r="ATF1" s="976"/>
      <c r="ATG1" s="976"/>
      <c r="ATH1" s="976"/>
      <c r="ATI1" s="976"/>
      <c r="ATJ1" s="976"/>
      <c r="ATK1" s="976"/>
      <c r="ATL1" s="976"/>
      <c r="ATM1" s="976"/>
      <c r="ATN1" s="976"/>
      <c r="ATO1" s="976"/>
      <c r="ATP1" s="976"/>
      <c r="ATQ1" s="976"/>
      <c r="ATR1" s="976"/>
      <c r="ATS1" s="976"/>
      <c r="ATT1" s="976"/>
      <c r="ATU1" s="976"/>
      <c r="ATV1" s="976"/>
      <c r="ATW1" s="976"/>
      <c r="ATX1" s="976"/>
      <c r="ATY1" s="976"/>
      <c r="ATZ1" s="976"/>
      <c r="AUA1" s="976"/>
      <c r="AUB1" s="976"/>
      <c r="AUC1" s="976"/>
      <c r="AUD1" s="976"/>
      <c r="AUE1" s="976"/>
      <c r="AUF1" s="976"/>
      <c r="AUG1" s="976"/>
      <c r="AUH1" s="976"/>
      <c r="AUI1" s="976"/>
      <c r="AUJ1" s="976"/>
      <c r="AUK1" s="976"/>
      <c r="AUL1" s="976"/>
      <c r="AUM1" s="976"/>
      <c r="AUN1" s="976"/>
      <c r="AUO1" s="976"/>
      <c r="AUP1" s="976"/>
      <c r="AUQ1" s="976"/>
      <c r="AUR1" s="976"/>
      <c r="AUS1" s="976"/>
      <c r="AUT1" s="976"/>
      <c r="AUU1" s="976"/>
      <c r="AUV1" s="976"/>
      <c r="AUW1" s="976"/>
      <c r="AUX1" s="976"/>
      <c r="AUY1" s="976"/>
      <c r="AUZ1" s="976"/>
      <c r="AVA1" s="976"/>
      <c r="AVB1" s="976"/>
      <c r="AVC1" s="976"/>
      <c r="AVD1" s="976"/>
      <c r="AVE1" s="976"/>
      <c r="AVF1" s="976"/>
      <c r="AVG1" s="976"/>
      <c r="AVH1" s="976"/>
      <c r="AVI1" s="976"/>
      <c r="AVJ1" s="976"/>
      <c r="AVK1" s="976"/>
      <c r="AVL1" s="976"/>
      <c r="AVM1" s="976"/>
      <c r="AVN1" s="976"/>
      <c r="AVO1" s="976"/>
      <c r="AVP1" s="976"/>
      <c r="AVQ1" s="976"/>
      <c r="AVR1" s="976"/>
      <c r="AVS1" s="976"/>
      <c r="AVT1" s="976"/>
      <c r="AVU1" s="976"/>
      <c r="AVV1" s="976"/>
      <c r="AVW1" s="976"/>
      <c r="AVX1" s="976"/>
      <c r="AVY1" s="976"/>
      <c r="AVZ1" s="976"/>
      <c r="AWA1" s="976"/>
      <c r="AWB1" s="976"/>
      <c r="AWC1" s="976"/>
      <c r="AWD1" s="976"/>
      <c r="AWE1" s="976"/>
      <c r="AWF1" s="976"/>
      <c r="AWG1" s="976"/>
      <c r="AWH1" s="976"/>
      <c r="AWI1" s="976"/>
      <c r="AWJ1" s="976"/>
      <c r="AWK1" s="976"/>
      <c r="AWL1" s="976"/>
      <c r="AWM1" s="976"/>
      <c r="AWN1" s="976"/>
      <c r="AWO1" s="976"/>
      <c r="AWP1" s="976"/>
      <c r="AWQ1" s="976"/>
      <c r="AWR1" s="976"/>
      <c r="AWS1" s="976"/>
      <c r="AWT1" s="976"/>
      <c r="AWU1" s="976"/>
      <c r="AWV1" s="976"/>
      <c r="AWW1" s="976"/>
      <c r="AWX1" s="976"/>
      <c r="AWY1" s="976"/>
      <c r="AWZ1" s="976"/>
      <c r="AXA1" s="976"/>
      <c r="AXB1" s="976"/>
      <c r="AXC1" s="976"/>
      <c r="AXD1" s="976"/>
      <c r="AXE1" s="976"/>
      <c r="AXF1" s="976"/>
      <c r="AXG1" s="976"/>
      <c r="AXH1" s="976"/>
      <c r="AXI1" s="976"/>
      <c r="AXJ1" s="976"/>
      <c r="AXK1" s="976"/>
      <c r="AXL1" s="976"/>
      <c r="AXM1" s="976"/>
      <c r="AXN1" s="976"/>
      <c r="AXO1" s="976"/>
      <c r="AXP1" s="976"/>
      <c r="AXQ1" s="976"/>
      <c r="AXR1" s="976"/>
      <c r="AXS1" s="976"/>
      <c r="AXT1" s="976"/>
      <c r="AXU1" s="976"/>
      <c r="AXV1" s="976"/>
      <c r="AXW1" s="976"/>
      <c r="AXX1" s="976"/>
      <c r="AXY1" s="976"/>
      <c r="AXZ1" s="976"/>
      <c r="AYA1" s="976"/>
      <c r="AYB1" s="976"/>
      <c r="AYC1" s="976"/>
      <c r="AYD1" s="976"/>
      <c r="AYE1" s="976"/>
      <c r="AYF1" s="976"/>
      <c r="AYG1" s="976"/>
      <c r="AYH1" s="976"/>
      <c r="AYI1" s="976"/>
      <c r="AYJ1" s="976"/>
      <c r="AYK1" s="976"/>
      <c r="AYL1" s="976"/>
      <c r="AYM1" s="976"/>
      <c r="AYN1" s="976"/>
      <c r="AYO1" s="976"/>
      <c r="AYP1" s="976"/>
      <c r="AYQ1" s="976"/>
      <c r="AYR1" s="976"/>
      <c r="AYS1" s="976"/>
      <c r="AYT1" s="976"/>
      <c r="AYU1" s="976"/>
      <c r="AYV1" s="976"/>
      <c r="AYW1" s="976"/>
      <c r="AYX1" s="976"/>
      <c r="AYY1" s="976"/>
      <c r="AYZ1" s="976"/>
      <c r="AZA1" s="976"/>
      <c r="AZB1" s="976"/>
      <c r="AZC1" s="976"/>
      <c r="AZD1" s="976"/>
      <c r="AZE1" s="976"/>
      <c r="AZF1" s="976"/>
      <c r="AZG1" s="976"/>
      <c r="AZH1" s="976"/>
      <c r="AZI1" s="976"/>
      <c r="AZJ1" s="976"/>
      <c r="AZK1" s="976"/>
      <c r="AZL1" s="976"/>
      <c r="AZM1" s="976"/>
      <c r="AZN1" s="976"/>
      <c r="AZO1" s="976"/>
      <c r="AZP1" s="976"/>
      <c r="AZQ1" s="976"/>
      <c r="AZR1" s="976"/>
      <c r="AZS1" s="976"/>
      <c r="AZT1" s="976"/>
      <c r="AZU1" s="976"/>
      <c r="AZV1" s="976"/>
      <c r="AZW1" s="976"/>
      <c r="AZX1" s="976"/>
      <c r="AZY1" s="976"/>
      <c r="AZZ1" s="976"/>
      <c r="BAA1" s="976"/>
      <c r="BAB1" s="976"/>
      <c r="BAC1" s="976"/>
      <c r="BAD1" s="976"/>
      <c r="BAE1" s="976"/>
      <c r="BAF1" s="976"/>
      <c r="BAG1" s="976"/>
      <c r="BAH1" s="976"/>
      <c r="BAI1" s="976"/>
      <c r="BAJ1" s="976"/>
      <c r="BAK1" s="976"/>
      <c r="BAL1" s="976"/>
      <c r="BAM1" s="976"/>
      <c r="BAN1" s="976"/>
      <c r="BAO1" s="976"/>
      <c r="BAP1" s="976"/>
      <c r="BAQ1" s="976"/>
      <c r="BAR1" s="976"/>
      <c r="BAS1" s="976"/>
      <c r="BAT1" s="976"/>
      <c r="BAU1" s="976"/>
      <c r="BAV1" s="976"/>
      <c r="BAW1" s="976"/>
      <c r="BAX1" s="976"/>
      <c r="BAY1" s="976"/>
      <c r="BAZ1" s="976"/>
      <c r="BBA1" s="976"/>
      <c r="BBB1" s="976"/>
      <c r="BBC1" s="976"/>
      <c r="BBD1" s="976"/>
      <c r="BBE1" s="976"/>
      <c r="BBF1" s="976"/>
      <c r="BBG1" s="976"/>
      <c r="BBH1" s="976"/>
      <c r="BBI1" s="976"/>
      <c r="BBJ1" s="976"/>
      <c r="BBK1" s="976"/>
      <c r="BBL1" s="976"/>
      <c r="BBM1" s="976"/>
      <c r="BBN1" s="976"/>
      <c r="BBO1" s="976"/>
      <c r="BBP1" s="976"/>
      <c r="BBQ1" s="976"/>
      <c r="BBR1" s="976"/>
      <c r="BBS1" s="976"/>
      <c r="BBT1" s="976"/>
      <c r="BBU1" s="976"/>
      <c r="BBV1" s="976"/>
      <c r="BBW1" s="976"/>
      <c r="BBX1" s="976"/>
      <c r="BBY1" s="976"/>
      <c r="BBZ1" s="976"/>
      <c r="BCA1" s="976"/>
      <c r="BCB1" s="976"/>
      <c r="BCC1" s="976"/>
      <c r="BCD1" s="976"/>
      <c r="BCE1" s="976"/>
      <c r="BCF1" s="976"/>
      <c r="BCG1" s="976"/>
      <c r="BCH1" s="976"/>
      <c r="BCI1" s="976"/>
      <c r="BCJ1" s="976"/>
      <c r="BCK1" s="976"/>
      <c r="BCL1" s="976"/>
      <c r="BCM1" s="976"/>
      <c r="BCN1" s="976"/>
      <c r="BCO1" s="976"/>
      <c r="BCP1" s="976"/>
      <c r="BCQ1" s="976"/>
      <c r="BCR1" s="976"/>
      <c r="BCS1" s="976"/>
      <c r="BCT1" s="976"/>
      <c r="BCU1" s="976"/>
      <c r="BCV1" s="976"/>
      <c r="BCW1" s="976"/>
      <c r="BCX1" s="976"/>
      <c r="BCY1" s="976"/>
      <c r="BCZ1" s="976"/>
      <c r="BDA1" s="976"/>
      <c r="BDB1" s="976"/>
      <c r="BDC1" s="976"/>
      <c r="BDD1" s="976"/>
      <c r="BDE1" s="976"/>
      <c r="BDF1" s="976"/>
      <c r="BDG1" s="976"/>
      <c r="BDH1" s="976"/>
      <c r="BDI1" s="976"/>
      <c r="BDJ1" s="976"/>
      <c r="BDK1" s="976"/>
      <c r="BDL1" s="976"/>
      <c r="BDM1" s="976"/>
      <c r="BDN1" s="976"/>
      <c r="BDO1" s="976"/>
      <c r="BDP1" s="976"/>
      <c r="BDQ1" s="976"/>
      <c r="BDR1" s="976"/>
      <c r="BDS1" s="976"/>
      <c r="BDT1" s="976"/>
      <c r="BDU1" s="976"/>
      <c r="BDV1" s="976"/>
      <c r="BDW1" s="976"/>
      <c r="BDX1" s="976"/>
      <c r="BDY1" s="976"/>
      <c r="BDZ1" s="976"/>
      <c r="BEA1" s="976"/>
      <c r="BEB1" s="976"/>
      <c r="BEC1" s="976"/>
      <c r="BED1" s="976"/>
      <c r="BEE1" s="976"/>
      <c r="BEF1" s="976"/>
      <c r="BEG1" s="976"/>
      <c r="BEH1" s="976"/>
      <c r="BEI1" s="976"/>
      <c r="BEJ1" s="976"/>
      <c r="BEK1" s="976"/>
      <c r="BEL1" s="976"/>
      <c r="BEM1" s="976"/>
      <c r="BEN1" s="976"/>
      <c r="BEO1" s="976"/>
      <c r="BEP1" s="976"/>
      <c r="BEQ1" s="976"/>
      <c r="BER1" s="976"/>
      <c r="BES1" s="976"/>
      <c r="BET1" s="976"/>
      <c r="BEU1" s="976"/>
      <c r="BEV1" s="976"/>
      <c r="BEW1" s="976"/>
      <c r="BEX1" s="976"/>
      <c r="BEY1" s="976"/>
      <c r="BEZ1" s="976"/>
      <c r="BFA1" s="976"/>
      <c r="BFB1" s="976"/>
      <c r="BFC1" s="976"/>
      <c r="BFD1" s="976"/>
      <c r="BFE1" s="976"/>
      <c r="BFF1" s="976"/>
      <c r="BFG1" s="976"/>
      <c r="BFH1" s="976"/>
      <c r="BFI1" s="976"/>
      <c r="BFJ1" s="976"/>
      <c r="BFK1" s="976"/>
      <c r="BFL1" s="976"/>
      <c r="BFM1" s="976"/>
      <c r="BFN1" s="976"/>
      <c r="BFO1" s="976"/>
      <c r="BFP1" s="976"/>
      <c r="BFQ1" s="976"/>
      <c r="BFR1" s="976"/>
      <c r="BFS1" s="976"/>
      <c r="BFT1" s="976"/>
      <c r="BFU1" s="976"/>
      <c r="BFV1" s="976"/>
      <c r="BFW1" s="976"/>
      <c r="BFX1" s="976"/>
      <c r="BFY1" s="976"/>
      <c r="BFZ1" s="976"/>
      <c r="BGA1" s="976"/>
      <c r="BGB1" s="976"/>
      <c r="BGC1" s="976"/>
      <c r="BGD1" s="976"/>
      <c r="BGE1" s="976"/>
      <c r="BGF1" s="976"/>
      <c r="BGG1" s="976"/>
      <c r="BGH1" s="976"/>
      <c r="BGI1" s="976"/>
      <c r="BGJ1" s="976"/>
      <c r="BGK1" s="976"/>
      <c r="BGL1" s="976"/>
      <c r="BGM1" s="976"/>
      <c r="BGN1" s="976"/>
      <c r="BGO1" s="976"/>
      <c r="BGP1" s="976"/>
      <c r="BGQ1" s="976"/>
      <c r="BGR1" s="976"/>
      <c r="BGS1" s="976"/>
      <c r="BGT1" s="976"/>
      <c r="BGU1" s="976"/>
      <c r="BGV1" s="976"/>
      <c r="BGW1" s="976"/>
      <c r="BGX1" s="976"/>
      <c r="BGY1" s="976"/>
      <c r="BGZ1" s="976"/>
      <c r="BHA1" s="976"/>
      <c r="BHB1" s="976"/>
      <c r="BHC1" s="976"/>
      <c r="BHD1" s="976"/>
      <c r="BHE1" s="976"/>
      <c r="BHF1" s="976"/>
      <c r="BHG1" s="976"/>
      <c r="BHH1" s="976"/>
      <c r="BHI1" s="976"/>
      <c r="BHJ1" s="976"/>
      <c r="BHK1" s="976"/>
      <c r="BHL1" s="976"/>
      <c r="BHM1" s="976"/>
      <c r="BHN1" s="976"/>
      <c r="BHO1" s="976"/>
      <c r="BHP1" s="976"/>
      <c r="BHQ1" s="976"/>
      <c r="BHR1" s="976"/>
      <c r="BHS1" s="976"/>
      <c r="BHT1" s="976"/>
      <c r="BHU1" s="976"/>
      <c r="BHV1" s="976"/>
      <c r="BHW1" s="976"/>
      <c r="BHX1" s="976"/>
      <c r="BHY1" s="976"/>
      <c r="BHZ1" s="976"/>
      <c r="BIA1" s="976"/>
      <c r="BIB1" s="976"/>
      <c r="BIC1" s="976"/>
      <c r="BID1" s="976"/>
      <c r="BIE1" s="976"/>
      <c r="BIF1" s="976"/>
      <c r="BIG1" s="976"/>
      <c r="BIH1" s="976"/>
      <c r="BII1" s="976"/>
      <c r="BIJ1" s="976"/>
      <c r="BIK1" s="976"/>
      <c r="BIL1" s="976"/>
      <c r="BIM1" s="976"/>
      <c r="BIN1" s="976"/>
      <c r="BIO1" s="976"/>
      <c r="BIP1" s="976"/>
      <c r="BIQ1" s="976"/>
      <c r="BIR1" s="976"/>
      <c r="BIS1" s="976"/>
      <c r="BIT1" s="976"/>
      <c r="BIU1" s="976"/>
      <c r="BIV1" s="976"/>
      <c r="BIW1" s="976"/>
      <c r="BIX1" s="976"/>
      <c r="BIY1" s="976"/>
      <c r="BIZ1" s="976"/>
      <c r="BJA1" s="976"/>
      <c r="BJB1" s="976"/>
      <c r="BJC1" s="976"/>
      <c r="BJD1" s="976"/>
      <c r="BJE1" s="976"/>
      <c r="BJF1" s="976"/>
      <c r="BJG1" s="976"/>
      <c r="BJH1" s="976"/>
      <c r="BJI1" s="976"/>
      <c r="BJJ1" s="976"/>
      <c r="BJK1" s="976"/>
      <c r="BJL1" s="976"/>
      <c r="BJM1" s="976"/>
      <c r="BJN1" s="976"/>
      <c r="BJO1" s="976"/>
      <c r="BJP1" s="976"/>
      <c r="BJQ1" s="976"/>
      <c r="BJR1" s="976"/>
      <c r="BJS1" s="976"/>
      <c r="BJT1" s="976"/>
      <c r="BJU1" s="976"/>
      <c r="BJV1" s="976"/>
      <c r="BJW1" s="976"/>
      <c r="BJX1" s="976"/>
      <c r="BJY1" s="976"/>
      <c r="BJZ1" s="976"/>
      <c r="BKA1" s="976"/>
      <c r="BKB1" s="976"/>
      <c r="BKC1" s="976"/>
      <c r="BKD1" s="976"/>
      <c r="BKE1" s="976"/>
      <c r="BKF1" s="976"/>
      <c r="BKG1" s="976"/>
      <c r="BKH1" s="976"/>
      <c r="BKI1" s="976"/>
      <c r="BKJ1" s="976"/>
      <c r="BKK1" s="976"/>
      <c r="BKL1" s="976"/>
      <c r="BKM1" s="976"/>
      <c r="BKN1" s="976"/>
      <c r="BKO1" s="976"/>
      <c r="BKP1" s="976"/>
      <c r="BKQ1" s="976"/>
      <c r="BKR1" s="976"/>
      <c r="BKS1" s="976"/>
      <c r="BKT1" s="976"/>
      <c r="BKU1" s="976"/>
      <c r="BKV1" s="976"/>
      <c r="BKW1" s="976"/>
      <c r="BKX1" s="976"/>
      <c r="BKY1" s="976"/>
      <c r="BKZ1" s="976"/>
      <c r="BLA1" s="976"/>
      <c r="BLB1" s="976"/>
      <c r="BLC1" s="976"/>
      <c r="BLD1" s="976"/>
      <c r="BLE1" s="976"/>
      <c r="BLF1" s="976"/>
      <c r="BLG1" s="976"/>
      <c r="BLH1" s="976"/>
      <c r="BLI1" s="976"/>
      <c r="BLJ1" s="976"/>
      <c r="BLK1" s="976"/>
      <c r="BLL1" s="976"/>
      <c r="BLM1" s="976"/>
      <c r="BLN1" s="976"/>
      <c r="BLO1" s="976"/>
      <c r="BLP1" s="976"/>
      <c r="BLQ1" s="976"/>
      <c r="BLR1" s="976"/>
      <c r="BLS1" s="976"/>
      <c r="BLT1" s="976"/>
      <c r="BLU1" s="976"/>
      <c r="BLV1" s="976"/>
      <c r="BLW1" s="976"/>
      <c r="BLX1" s="976"/>
      <c r="BLY1" s="976"/>
      <c r="BLZ1" s="976"/>
      <c r="BMA1" s="976"/>
      <c r="BMB1" s="976"/>
      <c r="BMC1" s="976"/>
      <c r="BMD1" s="976"/>
      <c r="BME1" s="976"/>
      <c r="BMF1" s="976"/>
      <c r="BMG1" s="976"/>
      <c r="BMH1" s="976"/>
      <c r="BMI1" s="976"/>
      <c r="BMJ1" s="976"/>
      <c r="BMK1" s="976"/>
      <c r="BML1" s="976"/>
      <c r="BMM1" s="976"/>
      <c r="BMN1" s="976"/>
      <c r="BMO1" s="976"/>
      <c r="BMP1" s="976"/>
      <c r="BMQ1" s="976"/>
      <c r="BMR1" s="976"/>
      <c r="BMS1" s="976"/>
      <c r="BMT1" s="976"/>
      <c r="BMU1" s="976"/>
      <c r="BMV1" s="976"/>
      <c r="BMW1" s="976"/>
      <c r="BMX1" s="976"/>
      <c r="BMY1" s="976"/>
      <c r="BMZ1" s="976"/>
      <c r="BNA1" s="976"/>
      <c r="BNB1" s="976"/>
      <c r="BNC1" s="976"/>
      <c r="BND1" s="976"/>
      <c r="BNE1" s="976"/>
      <c r="BNF1" s="976"/>
      <c r="BNG1" s="976"/>
      <c r="BNH1" s="976"/>
      <c r="BNI1" s="976"/>
      <c r="BNJ1" s="976"/>
      <c r="BNK1" s="976"/>
      <c r="BNL1" s="976"/>
      <c r="BNM1" s="976"/>
      <c r="BNN1" s="976"/>
      <c r="BNO1" s="976"/>
      <c r="BNP1" s="976"/>
      <c r="BNQ1" s="976"/>
      <c r="BNR1" s="976"/>
      <c r="BNS1" s="976"/>
      <c r="BNT1" s="976"/>
      <c r="BNU1" s="976"/>
      <c r="BNV1" s="976"/>
      <c r="BNW1" s="976"/>
      <c r="BNX1" s="976"/>
      <c r="BNY1" s="976"/>
      <c r="BNZ1" s="976"/>
      <c r="BOA1" s="976"/>
      <c r="BOB1" s="976"/>
      <c r="BOC1" s="976"/>
      <c r="BOD1" s="976"/>
      <c r="BOE1" s="976"/>
      <c r="BOF1" s="976"/>
      <c r="BOG1" s="976"/>
      <c r="BOH1" s="976"/>
      <c r="BOI1" s="976"/>
      <c r="BOJ1" s="976"/>
      <c r="BOK1" s="976"/>
      <c r="BOL1" s="976"/>
      <c r="BOM1" s="976"/>
      <c r="BON1" s="976"/>
      <c r="BOO1" s="976"/>
      <c r="BOP1" s="976"/>
      <c r="BOQ1" s="976"/>
      <c r="BOR1" s="976"/>
      <c r="BOS1" s="976"/>
      <c r="BOT1" s="976"/>
      <c r="BOU1" s="976"/>
      <c r="BOV1" s="976"/>
      <c r="BOW1" s="976"/>
      <c r="BOX1" s="976"/>
      <c r="BOY1" s="976"/>
      <c r="BOZ1" s="976"/>
      <c r="BPA1" s="976"/>
      <c r="BPB1" s="976"/>
      <c r="BPC1" s="976"/>
      <c r="BPD1" s="976"/>
      <c r="BPE1" s="976"/>
      <c r="BPF1" s="976"/>
      <c r="BPG1" s="976"/>
      <c r="BPH1" s="976"/>
      <c r="BPI1" s="976"/>
      <c r="BPJ1" s="976"/>
      <c r="BPK1" s="976"/>
      <c r="BPL1" s="976"/>
      <c r="BPM1" s="976"/>
      <c r="BPN1" s="976"/>
      <c r="BPO1" s="976"/>
      <c r="BPP1" s="976"/>
      <c r="BPQ1" s="976"/>
      <c r="BPR1" s="976"/>
      <c r="BPS1" s="976"/>
      <c r="BPT1" s="976"/>
      <c r="BPU1" s="976"/>
      <c r="BPV1" s="976"/>
      <c r="BPW1" s="976"/>
      <c r="BPX1" s="976"/>
      <c r="BPY1" s="976"/>
      <c r="BPZ1" s="976"/>
      <c r="BQA1" s="976"/>
      <c r="BQB1" s="976"/>
      <c r="BQC1" s="976"/>
      <c r="BQD1" s="976"/>
      <c r="BQE1" s="976"/>
      <c r="BQF1" s="976"/>
      <c r="BQG1" s="976"/>
      <c r="BQH1" s="976"/>
      <c r="BQI1" s="976"/>
      <c r="BQJ1" s="976"/>
      <c r="BQK1" s="976"/>
      <c r="BQL1" s="976"/>
      <c r="BQM1" s="976"/>
      <c r="BQN1" s="976"/>
      <c r="BQO1" s="976"/>
      <c r="BQP1" s="976"/>
      <c r="BQQ1" s="976"/>
      <c r="BQR1" s="976"/>
      <c r="BQS1" s="976"/>
      <c r="BQT1" s="976"/>
      <c r="BQU1" s="976"/>
      <c r="BQV1" s="976"/>
      <c r="BQW1" s="976"/>
      <c r="BQX1" s="976"/>
      <c r="BQY1" s="976"/>
      <c r="BQZ1" s="976"/>
      <c r="BRA1" s="976"/>
      <c r="BRB1" s="976"/>
      <c r="BRC1" s="976"/>
      <c r="BRD1" s="976"/>
      <c r="BRE1" s="976"/>
      <c r="BRF1" s="976"/>
      <c r="BRG1" s="976"/>
      <c r="BRH1" s="976"/>
      <c r="BRI1" s="976"/>
      <c r="BRJ1" s="976"/>
      <c r="BRK1" s="976"/>
      <c r="BRL1" s="976"/>
      <c r="BRM1" s="976"/>
      <c r="BRN1" s="976"/>
      <c r="BRO1" s="976"/>
      <c r="BRP1" s="976"/>
      <c r="BRQ1" s="976"/>
      <c r="BRR1" s="976"/>
      <c r="BRS1" s="976"/>
      <c r="BRT1" s="976"/>
      <c r="BRU1" s="976"/>
      <c r="BRV1" s="976"/>
      <c r="BRW1" s="976"/>
      <c r="BRX1" s="976"/>
      <c r="BRY1" s="976"/>
      <c r="BRZ1" s="976"/>
      <c r="BSA1" s="976"/>
      <c r="BSB1" s="976"/>
      <c r="BSC1" s="976"/>
      <c r="BSD1" s="976"/>
      <c r="BSE1" s="976"/>
      <c r="BSF1" s="976"/>
      <c r="BSG1" s="976"/>
      <c r="BSH1" s="976"/>
      <c r="BSI1" s="976"/>
      <c r="BSJ1" s="976"/>
      <c r="BSK1" s="976"/>
      <c r="BSL1" s="976"/>
      <c r="BSM1" s="976"/>
      <c r="BSN1" s="976"/>
      <c r="BSO1" s="976"/>
      <c r="BSP1" s="976"/>
      <c r="BSQ1" s="976"/>
      <c r="BSR1" s="976"/>
      <c r="BSS1" s="976"/>
      <c r="BST1" s="976"/>
      <c r="BSU1" s="976"/>
      <c r="BSV1" s="976"/>
      <c r="BSW1" s="976"/>
      <c r="BSX1" s="976"/>
      <c r="BSY1" s="976"/>
      <c r="BSZ1" s="976"/>
      <c r="BTA1" s="976"/>
      <c r="BTB1" s="976"/>
      <c r="BTC1" s="976"/>
      <c r="BTD1" s="976"/>
      <c r="BTE1" s="976"/>
      <c r="BTF1" s="976"/>
      <c r="BTG1" s="976"/>
      <c r="BTH1" s="976"/>
      <c r="BTI1" s="976"/>
      <c r="BTJ1" s="976"/>
      <c r="BTK1" s="976"/>
      <c r="BTL1" s="976"/>
      <c r="BTM1" s="976"/>
      <c r="BTN1" s="976"/>
      <c r="BTO1" s="976"/>
      <c r="BTP1" s="976"/>
      <c r="BTQ1" s="976"/>
      <c r="BTR1" s="976"/>
      <c r="BTS1" s="976"/>
      <c r="BTT1" s="976"/>
      <c r="BTU1" s="976"/>
      <c r="BTV1" s="976"/>
      <c r="BTW1" s="976"/>
      <c r="BTX1" s="976"/>
      <c r="BTY1" s="976"/>
      <c r="BTZ1" s="976"/>
      <c r="BUA1" s="976"/>
      <c r="BUB1" s="976"/>
      <c r="BUC1" s="976"/>
      <c r="BUD1" s="976"/>
      <c r="BUE1" s="976"/>
      <c r="BUF1" s="976"/>
      <c r="BUG1" s="976"/>
      <c r="BUH1" s="976"/>
      <c r="BUI1" s="976"/>
      <c r="BUJ1" s="976"/>
      <c r="BUK1" s="976"/>
      <c r="BUL1" s="976"/>
      <c r="BUM1" s="976"/>
      <c r="BUN1" s="976"/>
      <c r="BUO1" s="976"/>
      <c r="BUP1" s="976"/>
      <c r="BUQ1" s="976"/>
      <c r="BUR1" s="976"/>
      <c r="BUS1" s="976"/>
      <c r="BUT1" s="976"/>
      <c r="BUU1" s="976"/>
      <c r="BUV1" s="976"/>
      <c r="BUW1" s="976"/>
      <c r="BUX1" s="976"/>
      <c r="BUY1" s="976"/>
      <c r="BUZ1" s="976"/>
      <c r="BVA1" s="976"/>
      <c r="BVB1" s="976"/>
      <c r="BVC1" s="976"/>
      <c r="BVD1" s="976"/>
      <c r="BVE1" s="976"/>
      <c r="BVF1" s="976"/>
      <c r="BVG1" s="976"/>
      <c r="BVH1" s="976"/>
      <c r="BVI1" s="976"/>
      <c r="BVJ1" s="976"/>
      <c r="BVK1" s="976"/>
      <c r="BVL1" s="976"/>
      <c r="BVM1" s="976"/>
      <c r="BVN1" s="976"/>
      <c r="BVO1" s="976"/>
      <c r="BVP1" s="976"/>
      <c r="BVQ1" s="976"/>
      <c r="BVR1" s="976"/>
      <c r="BVS1" s="976"/>
      <c r="BVT1" s="976"/>
      <c r="BVU1" s="976"/>
      <c r="BVV1" s="976"/>
      <c r="BVW1" s="976"/>
      <c r="BVX1" s="976"/>
      <c r="BVY1" s="976"/>
      <c r="BVZ1" s="976"/>
      <c r="BWA1" s="976"/>
      <c r="BWB1" s="976"/>
      <c r="BWC1" s="976"/>
      <c r="BWD1" s="976"/>
      <c r="BWE1" s="976"/>
      <c r="BWF1" s="976"/>
      <c r="BWG1" s="976"/>
      <c r="BWH1" s="976"/>
      <c r="BWI1" s="976"/>
      <c r="BWJ1" s="976"/>
      <c r="BWK1" s="976"/>
      <c r="BWL1" s="976"/>
      <c r="BWM1" s="976"/>
      <c r="BWN1" s="976"/>
      <c r="BWO1" s="976"/>
      <c r="BWP1" s="976"/>
      <c r="BWQ1" s="976"/>
      <c r="BWR1" s="976"/>
      <c r="BWS1" s="976"/>
      <c r="BWT1" s="976"/>
      <c r="BWU1" s="976"/>
      <c r="BWV1" s="976"/>
      <c r="BWW1" s="976"/>
      <c r="BWX1" s="976"/>
      <c r="BWY1" s="976"/>
      <c r="BWZ1" s="976"/>
      <c r="BXA1" s="976"/>
      <c r="BXB1" s="976"/>
      <c r="BXC1" s="976"/>
      <c r="BXD1" s="976"/>
      <c r="BXE1" s="976"/>
      <c r="BXF1" s="976"/>
      <c r="BXG1" s="976"/>
      <c r="BXH1" s="976"/>
      <c r="BXI1" s="976"/>
      <c r="BXJ1" s="976"/>
      <c r="BXK1" s="976"/>
      <c r="BXL1" s="976"/>
      <c r="BXM1" s="976"/>
      <c r="BXN1" s="976"/>
      <c r="BXO1" s="976"/>
      <c r="BXP1" s="976"/>
      <c r="BXQ1" s="976"/>
      <c r="BXR1" s="976"/>
      <c r="BXS1" s="976"/>
      <c r="BXT1" s="976"/>
      <c r="BXU1" s="976"/>
      <c r="BXV1" s="976"/>
      <c r="BXW1" s="976"/>
      <c r="BXX1" s="976"/>
      <c r="BXY1" s="976"/>
      <c r="BXZ1" s="976"/>
      <c r="BYA1" s="976"/>
      <c r="BYB1" s="976"/>
      <c r="BYC1" s="976"/>
      <c r="BYD1" s="976"/>
      <c r="BYE1" s="976"/>
      <c r="BYF1" s="976"/>
      <c r="BYG1" s="976"/>
      <c r="BYH1" s="976"/>
      <c r="BYI1" s="976"/>
      <c r="BYJ1" s="976"/>
      <c r="BYK1" s="976"/>
      <c r="BYL1" s="976"/>
      <c r="BYM1" s="976"/>
      <c r="BYN1" s="976"/>
      <c r="BYO1" s="976"/>
      <c r="BYP1" s="976"/>
      <c r="BYQ1" s="976"/>
      <c r="BYR1" s="976"/>
      <c r="BYS1" s="976"/>
      <c r="BYT1" s="976"/>
      <c r="BYU1" s="976"/>
      <c r="BYV1" s="976"/>
      <c r="BYW1" s="976"/>
      <c r="BYX1" s="976"/>
      <c r="BYY1" s="976"/>
      <c r="BYZ1" s="976"/>
      <c r="BZA1" s="976"/>
      <c r="BZB1" s="976"/>
      <c r="BZC1" s="976"/>
      <c r="BZD1" s="976"/>
      <c r="BZE1" s="976"/>
      <c r="BZF1" s="976"/>
      <c r="BZG1" s="976"/>
      <c r="BZH1" s="976"/>
      <c r="BZI1" s="976"/>
      <c r="BZJ1" s="976"/>
      <c r="BZK1" s="976"/>
      <c r="BZL1" s="976"/>
      <c r="BZM1" s="976"/>
      <c r="BZN1" s="976"/>
      <c r="BZO1" s="976"/>
      <c r="BZP1" s="976"/>
      <c r="BZQ1" s="976"/>
      <c r="BZR1" s="976"/>
      <c r="BZS1" s="976"/>
      <c r="BZT1" s="976"/>
      <c r="BZU1" s="976"/>
      <c r="BZV1" s="976"/>
      <c r="BZW1" s="976"/>
      <c r="BZX1" s="976"/>
      <c r="BZY1" s="976"/>
      <c r="BZZ1" s="976"/>
      <c r="CAA1" s="976"/>
      <c r="CAB1" s="976"/>
      <c r="CAC1" s="976"/>
      <c r="CAD1" s="976"/>
      <c r="CAE1" s="976"/>
      <c r="CAF1" s="976"/>
      <c r="CAG1" s="976"/>
      <c r="CAH1" s="976"/>
      <c r="CAI1" s="976"/>
      <c r="CAJ1" s="976"/>
      <c r="CAK1" s="976"/>
      <c r="CAL1" s="976"/>
      <c r="CAM1" s="976"/>
      <c r="CAN1" s="976"/>
      <c r="CAO1" s="976"/>
      <c r="CAP1" s="976"/>
      <c r="CAQ1" s="976"/>
      <c r="CAR1" s="976"/>
      <c r="CAS1" s="976"/>
      <c r="CAT1" s="976"/>
      <c r="CAU1" s="976"/>
      <c r="CAV1" s="976"/>
      <c r="CAW1" s="976"/>
      <c r="CAX1" s="976"/>
      <c r="CAY1" s="976"/>
      <c r="CAZ1" s="976"/>
      <c r="CBA1" s="976"/>
      <c r="CBB1" s="976"/>
      <c r="CBC1" s="976"/>
      <c r="CBD1" s="976"/>
      <c r="CBE1" s="976"/>
      <c r="CBF1" s="976"/>
      <c r="CBG1" s="976"/>
      <c r="CBH1" s="976"/>
      <c r="CBI1" s="976"/>
      <c r="CBJ1" s="976"/>
      <c r="CBK1" s="976"/>
      <c r="CBL1" s="976"/>
      <c r="CBM1" s="976"/>
      <c r="CBN1" s="976"/>
      <c r="CBO1" s="976"/>
      <c r="CBP1" s="976"/>
      <c r="CBQ1" s="976"/>
      <c r="CBR1" s="976"/>
      <c r="CBS1" s="976"/>
      <c r="CBT1" s="976"/>
      <c r="CBU1" s="976"/>
      <c r="CBV1" s="976"/>
      <c r="CBW1" s="976"/>
      <c r="CBX1" s="976"/>
      <c r="CBY1" s="976"/>
      <c r="CBZ1" s="976"/>
      <c r="CCA1" s="976"/>
      <c r="CCB1" s="976"/>
      <c r="CCC1" s="976"/>
      <c r="CCD1" s="976"/>
      <c r="CCE1" s="976"/>
      <c r="CCF1" s="976"/>
      <c r="CCG1" s="976"/>
      <c r="CCH1" s="976"/>
      <c r="CCI1" s="976"/>
      <c r="CCJ1" s="976"/>
      <c r="CCK1" s="976"/>
      <c r="CCL1" s="976"/>
      <c r="CCM1" s="976"/>
      <c r="CCN1" s="976"/>
      <c r="CCO1" s="976"/>
      <c r="CCP1" s="976"/>
      <c r="CCQ1" s="976"/>
      <c r="CCR1" s="976"/>
      <c r="CCS1" s="976"/>
      <c r="CCT1" s="976"/>
      <c r="CCU1" s="976"/>
      <c r="CCV1" s="976"/>
      <c r="CCW1" s="976"/>
      <c r="CCX1" s="976"/>
      <c r="CCY1" s="976"/>
      <c r="CCZ1" s="976"/>
      <c r="CDA1" s="976"/>
      <c r="CDB1" s="976"/>
      <c r="CDC1" s="976"/>
      <c r="CDD1" s="976"/>
      <c r="CDE1" s="976"/>
      <c r="CDF1" s="976"/>
      <c r="CDG1" s="976"/>
      <c r="CDH1" s="976"/>
      <c r="CDI1" s="976"/>
      <c r="CDJ1" s="976"/>
      <c r="CDK1" s="976"/>
      <c r="CDL1" s="976"/>
      <c r="CDM1" s="976"/>
      <c r="CDN1" s="976"/>
      <c r="CDO1" s="976"/>
      <c r="CDP1" s="976"/>
      <c r="CDQ1" s="976"/>
      <c r="CDR1" s="976"/>
      <c r="CDS1" s="976"/>
      <c r="CDT1" s="976"/>
      <c r="CDU1" s="976"/>
      <c r="CDV1" s="976"/>
      <c r="CDW1" s="976"/>
      <c r="CDX1" s="976"/>
      <c r="CDY1" s="976"/>
      <c r="CDZ1" s="976"/>
      <c r="CEA1" s="976"/>
      <c r="CEB1" s="976"/>
      <c r="CEC1" s="976"/>
      <c r="CED1" s="976"/>
      <c r="CEE1" s="976"/>
      <c r="CEF1" s="976"/>
      <c r="CEG1" s="976"/>
      <c r="CEH1" s="976"/>
      <c r="CEI1" s="976"/>
      <c r="CEJ1" s="976"/>
      <c r="CEK1" s="976"/>
      <c r="CEL1" s="976"/>
      <c r="CEM1" s="976"/>
      <c r="CEN1" s="976"/>
      <c r="CEO1" s="976"/>
      <c r="CEP1" s="976"/>
      <c r="CEQ1" s="976"/>
      <c r="CER1" s="976"/>
      <c r="CES1" s="976"/>
      <c r="CET1" s="976"/>
      <c r="CEU1" s="976"/>
      <c r="CEV1" s="976"/>
      <c r="CEW1" s="976"/>
      <c r="CEX1" s="976"/>
      <c r="CEY1" s="976"/>
      <c r="CEZ1" s="976"/>
      <c r="CFA1" s="976"/>
      <c r="CFB1" s="976"/>
      <c r="CFC1" s="976"/>
      <c r="CFD1" s="976"/>
      <c r="CFE1" s="976"/>
      <c r="CFF1" s="976"/>
      <c r="CFG1" s="976"/>
      <c r="CFH1" s="976"/>
      <c r="CFI1" s="976"/>
      <c r="CFJ1" s="976"/>
      <c r="CFK1" s="976"/>
      <c r="CFL1" s="976"/>
      <c r="CFM1" s="976"/>
      <c r="CFN1" s="976"/>
      <c r="CFO1" s="976"/>
      <c r="CFP1" s="976"/>
      <c r="CFQ1" s="976"/>
      <c r="CFR1" s="976"/>
      <c r="CFS1" s="976"/>
      <c r="CFT1" s="976"/>
      <c r="CFU1" s="976"/>
      <c r="CFV1" s="976"/>
      <c r="CFW1" s="976"/>
      <c r="CFX1" s="976"/>
      <c r="CFY1" s="976"/>
      <c r="CFZ1" s="976"/>
      <c r="CGA1" s="976"/>
      <c r="CGB1" s="976"/>
      <c r="CGC1" s="976"/>
      <c r="CGD1" s="976"/>
      <c r="CGE1" s="976"/>
      <c r="CGF1" s="976"/>
      <c r="CGG1" s="976"/>
      <c r="CGH1" s="976"/>
      <c r="CGI1" s="976"/>
      <c r="CGJ1" s="976"/>
      <c r="CGK1" s="976"/>
      <c r="CGL1" s="976"/>
      <c r="CGM1" s="976"/>
      <c r="CGN1" s="976"/>
      <c r="CGO1" s="976"/>
      <c r="CGP1" s="976"/>
      <c r="CGQ1" s="976"/>
      <c r="CGR1" s="976"/>
      <c r="CGS1" s="976"/>
      <c r="CGT1" s="976"/>
      <c r="CGU1" s="976"/>
      <c r="CGV1" s="976"/>
      <c r="CGW1" s="976"/>
      <c r="CGX1" s="976"/>
      <c r="CGY1" s="976"/>
      <c r="CGZ1" s="976"/>
      <c r="CHA1" s="976"/>
      <c r="CHB1" s="976"/>
      <c r="CHC1" s="976"/>
      <c r="CHD1" s="976"/>
      <c r="CHE1" s="976"/>
      <c r="CHF1" s="976"/>
      <c r="CHG1" s="976"/>
      <c r="CHH1" s="976"/>
      <c r="CHI1" s="976"/>
      <c r="CHJ1" s="976"/>
      <c r="CHK1" s="976"/>
      <c r="CHL1" s="976"/>
      <c r="CHM1" s="976"/>
      <c r="CHN1" s="976"/>
      <c r="CHO1" s="976"/>
      <c r="CHP1" s="976"/>
      <c r="CHQ1" s="976"/>
      <c r="CHR1" s="976"/>
      <c r="CHS1" s="976"/>
      <c r="CHT1" s="976"/>
      <c r="CHU1" s="976"/>
      <c r="CHV1" s="976"/>
      <c r="CHW1" s="976"/>
      <c r="CHX1" s="976"/>
      <c r="CHY1" s="976"/>
      <c r="CHZ1" s="976"/>
      <c r="CIA1" s="976"/>
      <c r="CIB1" s="976"/>
      <c r="CIC1" s="976"/>
      <c r="CID1" s="976"/>
      <c r="CIE1" s="976"/>
      <c r="CIF1" s="976"/>
      <c r="CIG1" s="976"/>
      <c r="CIH1" s="976"/>
      <c r="CII1" s="976"/>
      <c r="CIJ1" s="976"/>
      <c r="CIK1" s="976"/>
      <c r="CIL1" s="976"/>
      <c r="CIM1" s="976"/>
      <c r="CIN1" s="976"/>
      <c r="CIO1" s="976"/>
      <c r="CIP1" s="976"/>
      <c r="CIQ1" s="976"/>
      <c r="CIR1" s="976"/>
      <c r="CIS1" s="976"/>
      <c r="CIT1" s="976"/>
      <c r="CIU1" s="976"/>
      <c r="CIV1" s="976"/>
      <c r="CIW1" s="976"/>
      <c r="CIX1" s="976"/>
      <c r="CIY1" s="976"/>
      <c r="CIZ1" s="976"/>
      <c r="CJA1" s="976"/>
      <c r="CJB1" s="976"/>
      <c r="CJC1" s="976"/>
      <c r="CJD1" s="976"/>
      <c r="CJE1" s="976"/>
      <c r="CJF1" s="976"/>
      <c r="CJG1" s="976"/>
      <c r="CJH1" s="976"/>
      <c r="CJI1" s="976"/>
      <c r="CJJ1" s="976"/>
      <c r="CJK1" s="976"/>
      <c r="CJL1" s="976"/>
      <c r="CJM1" s="976"/>
      <c r="CJN1" s="976"/>
      <c r="CJO1" s="976"/>
      <c r="CJP1" s="976"/>
      <c r="CJQ1" s="976"/>
      <c r="CJR1" s="976"/>
      <c r="CJS1" s="976"/>
      <c r="CJT1" s="976"/>
      <c r="CJU1" s="976"/>
      <c r="CJV1" s="976"/>
      <c r="CJW1" s="976"/>
      <c r="CJX1" s="976"/>
      <c r="CJY1" s="976"/>
      <c r="CJZ1" s="976"/>
      <c r="CKA1" s="976"/>
      <c r="CKB1" s="976"/>
      <c r="CKC1" s="976"/>
      <c r="CKD1" s="976"/>
      <c r="CKE1" s="976"/>
      <c r="CKF1" s="976"/>
      <c r="CKG1" s="976"/>
      <c r="CKH1" s="976"/>
      <c r="CKI1" s="976"/>
      <c r="CKJ1" s="976"/>
      <c r="CKK1" s="976"/>
      <c r="CKL1" s="976"/>
      <c r="CKM1" s="976"/>
      <c r="CKN1" s="976"/>
      <c r="CKO1" s="976"/>
      <c r="CKP1" s="976"/>
      <c r="CKQ1" s="976"/>
      <c r="CKR1" s="976"/>
      <c r="CKS1" s="976"/>
      <c r="CKT1" s="976"/>
      <c r="CKU1" s="976"/>
      <c r="CKV1" s="976"/>
      <c r="CKW1" s="976"/>
      <c r="CKX1" s="976"/>
      <c r="CKY1" s="976"/>
      <c r="CKZ1" s="976"/>
      <c r="CLA1" s="976"/>
      <c r="CLB1" s="976"/>
      <c r="CLC1" s="976"/>
      <c r="CLD1" s="976"/>
      <c r="CLE1" s="976"/>
      <c r="CLF1" s="976"/>
      <c r="CLG1" s="976"/>
      <c r="CLH1" s="976"/>
      <c r="CLI1" s="976"/>
      <c r="CLJ1" s="976"/>
      <c r="CLK1" s="976"/>
      <c r="CLL1" s="976"/>
      <c r="CLM1" s="976"/>
      <c r="CLN1" s="976"/>
      <c r="CLO1" s="976"/>
      <c r="CLP1" s="976"/>
      <c r="CLQ1" s="976"/>
      <c r="CLR1" s="976"/>
      <c r="CLS1" s="976"/>
      <c r="CLT1" s="976"/>
      <c r="CLU1" s="976"/>
      <c r="CLV1" s="976"/>
      <c r="CLW1" s="976"/>
      <c r="CLX1" s="976"/>
      <c r="CLY1" s="976"/>
      <c r="CLZ1" s="976"/>
      <c r="CMA1" s="976"/>
      <c r="CMB1" s="976"/>
      <c r="CMC1" s="976"/>
      <c r="CMD1" s="976"/>
      <c r="CME1" s="976"/>
      <c r="CMF1" s="976"/>
      <c r="CMG1" s="976"/>
      <c r="CMH1" s="976"/>
      <c r="CMI1" s="976"/>
      <c r="CMJ1" s="976"/>
      <c r="CMK1" s="976"/>
      <c r="CML1" s="976"/>
      <c r="CMM1" s="976"/>
      <c r="CMN1" s="976"/>
      <c r="CMO1" s="976"/>
      <c r="CMP1" s="976"/>
      <c r="CMQ1" s="976"/>
      <c r="CMR1" s="976"/>
      <c r="CMS1" s="976"/>
      <c r="CMT1" s="976"/>
      <c r="CMU1" s="976"/>
      <c r="CMV1" s="976"/>
      <c r="CMW1" s="976"/>
      <c r="CMX1" s="976"/>
      <c r="CMY1" s="976"/>
      <c r="CMZ1" s="976"/>
      <c r="CNA1" s="976"/>
      <c r="CNB1" s="976"/>
      <c r="CNC1" s="976"/>
      <c r="CND1" s="976"/>
      <c r="CNE1" s="976"/>
      <c r="CNF1" s="976"/>
      <c r="CNG1" s="976"/>
      <c r="CNH1" s="976"/>
      <c r="CNI1" s="976"/>
      <c r="CNJ1" s="976"/>
      <c r="CNK1" s="976"/>
      <c r="CNL1" s="976"/>
      <c r="CNM1" s="976"/>
      <c r="CNN1" s="976"/>
      <c r="CNO1" s="976"/>
      <c r="CNP1" s="976"/>
      <c r="CNQ1" s="976"/>
      <c r="CNR1" s="976"/>
      <c r="CNS1" s="976"/>
      <c r="CNT1" s="976"/>
      <c r="CNU1" s="976"/>
      <c r="CNV1" s="976"/>
      <c r="CNW1" s="976"/>
      <c r="CNX1" s="976"/>
      <c r="CNY1" s="976"/>
      <c r="CNZ1" s="976"/>
      <c r="COA1" s="976"/>
      <c r="COB1" s="976"/>
      <c r="COC1" s="976"/>
      <c r="COD1" s="976"/>
      <c r="COE1" s="976"/>
      <c r="COF1" s="976"/>
      <c r="COG1" s="976"/>
      <c r="COH1" s="976"/>
      <c r="COI1" s="976"/>
      <c r="COJ1" s="976"/>
      <c r="COK1" s="976"/>
      <c r="COL1" s="976"/>
      <c r="COM1" s="976"/>
      <c r="CON1" s="976"/>
      <c r="COO1" s="976"/>
      <c r="COP1" s="976"/>
      <c r="COQ1" s="976"/>
      <c r="COR1" s="976"/>
      <c r="COS1" s="976"/>
      <c r="COT1" s="976"/>
      <c r="COU1" s="976"/>
      <c r="COV1" s="976"/>
      <c r="COW1" s="976"/>
      <c r="COX1" s="976"/>
      <c r="COY1" s="976"/>
      <c r="COZ1" s="976"/>
      <c r="CPA1" s="976"/>
      <c r="CPB1" s="976"/>
      <c r="CPC1" s="976"/>
      <c r="CPD1" s="976"/>
      <c r="CPE1" s="976"/>
      <c r="CPF1" s="976"/>
      <c r="CPG1" s="976"/>
      <c r="CPH1" s="976"/>
      <c r="CPI1" s="976"/>
      <c r="CPJ1" s="976"/>
      <c r="CPK1" s="976"/>
      <c r="CPL1" s="976"/>
      <c r="CPM1" s="976"/>
      <c r="CPN1" s="976"/>
      <c r="CPO1" s="976"/>
      <c r="CPP1" s="976"/>
      <c r="CPQ1" s="976"/>
      <c r="CPR1" s="976"/>
      <c r="CPS1" s="976"/>
      <c r="CPT1" s="976"/>
      <c r="CPU1" s="976"/>
      <c r="CPV1" s="976"/>
      <c r="CPW1" s="976"/>
      <c r="CPX1" s="976"/>
      <c r="CPY1" s="976"/>
      <c r="CPZ1" s="976"/>
      <c r="CQA1" s="976"/>
      <c r="CQB1" s="976"/>
      <c r="CQC1" s="976"/>
      <c r="CQD1" s="976"/>
      <c r="CQE1" s="976"/>
      <c r="CQF1" s="976"/>
      <c r="CQG1" s="976"/>
      <c r="CQH1" s="976"/>
      <c r="CQI1" s="976"/>
      <c r="CQJ1" s="976"/>
      <c r="CQK1" s="976"/>
      <c r="CQL1" s="976"/>
      <c r="CQM1" s="976"/>
      <c r="CQN1" s="976"/>
      <c r="CQO1" s="976"/>
      <c r="CQP1" s="976"/>
      <c r="CQQ1" s="976"/>
      <c r="CQR1" s="976"/>
      <c r="CQS1" s="976"/>
      <c r="CQT1" s="976"/>
      <c r="CQU1" s="976"/>
      <c r="CQV1" s="976"/>
      <c r="CQW1" s="976"/>
      <c r="CQX1" s="976"/>
      <c r="CQY1" s="976"/>
      <c r="CQZ1" s="976"/>
      <c r="CRA1" s="976"/>
      <c r="CRB1" s="976"/>
      <c r="CRC1" s="976"/>
      <c r="CRD1" s="976"/>
      <c r="CRE1" s="976"/>
      <c r="CRF1" s="976"/>
      <c r="CRG1" s="976"/>
      <c r="CRH1" s="976"/>
      <c r="CRI1" s="976"/>
      <c r="CRJ1" s="976"/>
      <c r="CRK1" s="976"/>
      <c r="CRL1" s="976"/>
      <c r="CRM1" s="976"/>
      <c r="CRN1" s="976"/>
      <c r="CRO1" s="976"/>
      <c r="CRP1" s="976"/>
      <c r="CRQ1" s="976"/>
      <c r="CRR1" s="976"/>
      <c r="CRS1" s="976"/>
      <c r="CRT1" s="976"/>
      <c r="CRU1" s="976"/>
      <c r="CRV1" s="976"/>
      <c r="CRW1" s="976"/>
      <c r="CRX1" s="976"/>
      <c r="CRY1" s="976"/>
      <c r="CRZ1" s="976"/>
      <c r="CSA1" s="976"/>
      <c r="CSB1" s="976"/>
      <c r="CSC1" s="976"/>
      <c r="CSD1" s="976"/>
      <c r="CSE1" s="976"/>
      <c r="CSF1" s="976"/>
      <c r="CSG1" s="976"/>
      <c r="CSH1" s="976"/>
      <c r="CSI1" s="976"/>
      <c r="CSJ1" s="976"/>
      <c r="CSK1" s="976"/>
      <c r="CSL1" s="976"/>
      <c r="CSM1" s="976"/>
      <c r="CSN1" s="976"/>
      <c r="CSO1" s="976"/>
      <c r="CSP1" s="976"/>
      <c r="CSQ1" s="976"/>
      <c r="CSR1" s="976"/>
      <c r="CSS1" s="976"/>
      <c r="CST1" s="976"/>
      <c r="CSU1" s="976"/>
      <c r="CSV1" s="976"/>
      <c r="CSW1" s="976"/>
      <c r="CSX1" s="976"/>
      <c r="CSY1" s="976"/>
      <c r="CSZ1" s="976"/>
      <c r="CTA1" s="976"/>
      <c r="CTB1" s="976"/>
      <c r="CTC1" s="976"/>
      <c r="CTD1" s="976"/>
      <c r="CTE1" s="976"/>
      <c r="CTF1" s="976"/>
      <c r="CTG1" s="976"/>
      <c r="CTH1" s="976"/>
      <c r="CTI1" s="976"/>
      <c r="CTJ1" s="976"/>
      <c r="CTK1" s="976"/>
      <c r="CTL1" s="976"/>
      <c r="CTM1" s="976"/>
      <c r="CTN1" s="976"/>
      <c r="CTO1" s="976"/>
      <c r="CTP1" s="976"/>
      <c r="CTQ1" s="976"/>
      <c r="CTR1" s="976"/>
      <c r="CTS1" s="976"/>
      <c r="CTT1" s="976"/>
      <c r="CTU1" s="976"/>
      <c r="CTV1" s="976"/>
      <c r="CTW1" s="976"/>
      <c r="CTX1" s="976"/>
      <c r="CTY1" s="976"/>
      <c r="CTZ1" s="976"/>
      <c r="CUA1" s="976"/>
      <c r="CUB1" s="976"/>
      <c r="CUC1" s="976"/>
      <c r="CUD1" s="976"/>
      <c r="CUE1" s="976"/>
      <c r="CUF1" s="976"/>
      <c r="CUG1" s="976"/>
      <c r="CUH1" s="976"/>
      <c r="CUI1" s="976"/>
      <c r="CUJ1" s="976"/>
      <c r="CUK1" s="976"/>
      <c r="CUL1" s="976"/>
      <c r="CUM1" s="976"/>
      <c r="CUN1" s="976"/>
      <c r="CUO1" s="976"/>
      <c r="CUP1" s="976"/>
      <c r="CUQ1" s="976"/>
      <c r="CUR1" s="976"/>
      <c r="CUS1" s="976"/>
      <c r="CUT1" s="976"/>
      <c r="CUU1" s="976"/>
      <c r="CUV1" s="976"/>
      <c r="CUW1" s="976"/>
      <c r="CUX1" s="976"/>
      <c r="CUY1" s="976"/>
      <c r="CUZ1" s="976"/>
      <c r="CVA1" s="976"/>
      <c r="CVB1" s="976"/>
      <c r="CVC1" s="976"/>
      <c r="CVD1" s="976"/>
      <c r="CVE1" s="976"/>
      <c r="CVF1" s="976"/>
      <c r="CVG1" s="976"/>
      <c r="CVH1" s="976"/>
      <c r="CVI1" s="976"/>
      <c r="CVJ1" s="976"/>
      <c r="CVK1" s="976"/>
      <c r="CVL1" s="976"/>
      <c r="CVM1" s="976"/>
      <c r="CVN1" s="976"/>
      <c r="CVO1" s="976"/>
      <c r="CVP1" s="976"/>
      <c r="CVQ1" s="976"/>
      <c r="CVR1" s="976"/>
      <c r="CVS1" s="976"/>
      <c r="CVT1" s="976"/>
      <c r="CVU1" s="976"/>
      <c r="CVV1" s="976"/>
      <c r="CVW1" s="976"/>
      <c r="CVX1" s="976"/>
      <c r="CVY1" s="976"/>
      <c r="CVZ1" s="976"/>
      <c r="CWA1" s="976"/>
      <c r="CWB1" s="976"/>
      <c r="CWC1" s="976"/>
      <c r="CWD1" s="976"/>
      <c r="CWE1" s="976"/>
      <c r="CWF1" s="976"/>
      <c r="CWG1" s="976"/>
      <c r="CWH1" s="976"/>
      <c r="CWI1" s="976"/>
      <c r="CWJ1" s="976"/>
      <c r="CWK1" s="976"/>
      <c r="CWL1" s="976"/>
      <c r="CWM1" s="976"/>
      <c r="CWN1" s="976"/>
      <c r="CWO1" s="976"/>
      <c r="CWP1" s="976"/>
      <c r="CWQ1" s="976"/>
      <c r="CWR1" s="976"/>
      <c r="CWS1" s="976"/>
      <c r="CWT1" s="976"/>
      <c r="CWU1" s="976"/>
      <c r="CWV1" s="976"/>
      <c r="CWW1" s="976"/>
      <c r="CWX1" s="976"/>
      <c r="CWY1" s="976"/>
      <c r="CWZ1" s="976"/>
      <c r="CXA1" s="976"/>
      <c r="CXB1" s="976"/>
      <c r="CXC1" s="976"/>
      <c r="CXD1" s="976"/>
      <c r="CXE1" s="976"/>
      <c r="CXF1" s="976"/>
      <c r="CXG1" s="976"/>
      <c r="CXH1" s="976"/>
      <c r="CXI1" s="976"/>
      <c r="CXJ1" s="976"/>
      <c r="CXK1" s="976"/>
      <c r="CXL1" s="976"/>
      <c r="CXM1" s="976"/>
      <c r="CXN1" s="976"/>
      <c r="CXO1" s="976"/>
      <c r="CXP1" s="976"/>
      <c r="CXQ1" s="976"/>
      <c r="CXR1" s="976"/>
      <c r="CXS1" s="976"/>
      <c r="CXT1" s="976"/>
      <c r="CXU1" s="976"/>
      <c r="CXV1" s="976"/>
      <c r="CXW1" s="976"/>
      <c r="CXX1" s="976"/>
      <c r="CXY1" s="976"/>
      <c r="CXZ1" s="976"/>
      <c r="CYA1" s="976"/>
      <c r="CYB1" s="976"/>
      <c r="CYC1" s="976"/>
      <c r="CYD1" s="976"/>
      <c r="CYE1" s="976"/>
      <c r="CYF1" s="976"/>
      <c r="CYG1" s="976"/>
      <c r="CYH1" s="976"/>
      <c r="CYI1" s="976"/>
      <c r="CYJ1" s="976"/>
      <c r="CYK1" s="976"/>
      <c r="CYL1" s="976"/>
      <c r="CYM1" s="976"/>
      <c r="CYN1" s="976"/>
      <c r="CYO1" s="976"/>
      <c r="CYP1" s="976"/>
      <c r="CYQ1" s="976"/>
      <c r="CYR1" s="976"/>
      <c r="CYS1" s="976"/>
      <c r="CYT1" s="976"/>
      <c r="CYU1" s="976"/>
      <c r="CYV1" s="976"/>
      <c r="CYW1" s="976"/>
      <c r="CYX1" s="976"/>
      <c r="CYY1" s="976"/>
      <c r="CYZ1" s="976"/>
      <c r="CZA1" s="976"/>
      <c r="CZB1" s="976"/>
      <c r="CZC1" s="976"/>
      <c r="CZD1" s="976"/>
      <c r="CZE1" s="976"/>
      <c r="CZF1" s="976"/>
      <c r="CZG1" s="976"/>
      <c r="CZH1" s="976"/>
      <c r="CZI1" s="976"/>
      <c r="CZJ1" s="976"/>
      <c r="CZK1" s="976"/>
      <c r="CZL1" s="976"/>
      <c r="CZM1" s="976"/>
      <c r="CZN1" s="976"/>
      <c r="CZO1" s="976"/>
      <c r="CZP1" s="976"/>
      <c r="CZQ1" s="976"/>
      <c r="CZR1" s="976"/>
      <c r="CZS1" s="976"/>
      <c r="CZT1" s="976"/>
      <c r="CZU1" s="976"/>
      <c r="CZV1" s="976"/>
      <c r="CZW1" s="976"/>
      <c r="CZX1" s="976"/>
      <c r="CZY1" s="976"/>
      <c r="CZZ1" s="976"/>
      <c r="DAA1" s="976"/>
      <c r="DAB1" s="976"/>
      <c r="DAC1" s="976"/>
      <c r="DAD1" s="976"/>
      <c r="DAE1" s="976"/>
      <c r="DAF1" s="976"/>
      <c r="DAG1" s="976"/>
      <c r="DAH1" s="976"/>
      <c r="DAI1" s="976"/>
      <c r="DAJ1" s="976"/>
      <c r="DAK1" s="976"/>
      <c r="DAL1" s="976"/>
      <c r="DAM1" s="976"/>
      <c r="DAN1" s="976"/>
      <c r="DAO1" s="976"/>
      <c r="DAP1" s="976"/>
      <c r="DAQ1" s="976"/>
      <c r="DAR1" s="976"/>
      <c r="DAS1" s="976"/>
      <c r="DAT1" s="976"/>
      <c r="DAU1" s="976"/>
      <c r="DAV1" s="976"/>
      <c r="DAW1" s="976"/>
      <c r="DAX1" s="976"/>
      <c r="DAY1" s="976"/>
      <c r="DAZ1" s="976"/>
      <c r="DBA1" s="976"/>
      <c r="DBB1" s="976"/>
      <c r="DBC1" s="976"/>
      <c r="DBD1" s="976"/>
      <c r="DBE1" s="976"/>
      <c r="DBF1" s="976"/>
      <c r="DBG1" s="976"/>
      <c r="DBH1" s="976"/>
      <c r="DBI1" s="976"/>
      <c r="DBJ1" s="976"/>
      <c r="DBK1" s="976"/>
      <c r="DBL1" s="976"/>
      <c r="DBM1" s="976"/>
      <c r="DBN1" s="976"/>
      <c r="DBO1" s="976"/>
      <c r="DBP1" s="976"/>
      <c r="DBQ1" s="976"/>
      <c r="DBR1" s="976"/>
      <c r="DBS1" s="976"/>
      <c r="DBT1" s="976"/>
      <c r="DBU1" s="976"/>
      <c r="DBV1" s="976"/>
      <c r="DBW1" s="976"/>
      <c r="DBX1" s="976"/>
      <c r="DBY1" s="976"/>
      <c r="DBZ1" s="976"/>
      <c r="DCA1" s="976"/>
      <c r="DCB1" s="976"/>
      <c r="DCC1" s="976"/>
      <c r="DCD1" s="976"/>
      <c r="DCE1" s="976"/>
      <c r="DCF1" s="976"/>
      <c r="DCG1" s="976"/>
      <c r="DCH1" s="976"/>
      <c r="DCI1" s="976"/>
      <c r="DCJ1" s="976"/>
      <c r="DCK1" s="976"/>
      <c r="DCL1" s="976"/>
      <c r="DCM1" s="976"/>
      <c r="DCN1" s="976"/>
      <c r="DCO1" s="976"/>
      <c r="DCP1" s="976"/>
      <c r="DCQ1" s="976"/>
      <c r="DCR1" s="976"/>
      <c r="DCS1" s="976"/>
      <c r="DCT1" s="976"/>
      <c r="DCU1" s="976"/>
      <c r="DCV1" s="976"/>
      <c r="DCW1" s="976"/>
      <c r="DCX1" s="976"/>
      <c r="DCY1" s="976"/>
      <c r="DCZ1" s="976"/>
      <c r="DDA1" s="976"/>
      <c r="DDB1" s="976"/>
      <c r="DDC1" s="976"/>
      <c r="DDD1" s="976"/>
      <c r="DDE1" s="976"/>
      <c r="DDF1" s="976"/>
      <c r="DDG1" s="976"/>
      <c r="DDH1" s="976"/>
      <c r="DDI1" s="976"/>
      <c r="DDJ1" s="976"/>
      <c r="DDK1" s="976"/>
      <c r="DDL1" s="976"/>
      <c r="DDM1" s="976"/>
      <c r="DDN1" s="976"/>
      <c r="DDO1" s="976"/>
      <c r="DDP1" s="976"/>
      <c r="DDQ1" s="976"/>
      <c r="DDR1" s="976"/>
      <c r="DDS1" s="976"/>
      <c r="DDT1" s="976"/>
      <c r="DDU1" s="976"/>
      <c r="DDV1" s="976"/>
      <c r="DDW1" s="976"/>
      <c r="DDX1" s="976"/>
      <c r="DDY1" s="976"/>
      <c r="DDZ1" s="976"/>
      <c r="DEA1" s="976"/>
      <c r="DEB1" s="976"/>
      <c r="DEC1" s="976"/>
      <c r="DED1" s="976"/>
      <c r="DEE1" s="976"/>
      <c r="DEF1" s="976"/>
      <c r="DEG1" s="976"/>
      <c r="DEH1" s="976"/>
      <c r="DEI1" s="976"/>
      <c r="DEJ1" s="976"/>
      <c r="DEK1" s="976"/>
      <c r="DEL1" s="976"/>
      <c r="DEM1" s="976"/>
      <c r="DEN1" s="976"/>
      <c r="DEO1" s="976"/>
      <c r="DEP1" s="976"/>
      <c r="DEQ1" s="976"/>
      <c r="DER1" s="976"/>
      <c r="DES1" s="976"/>
      <c r="DET1" s="976"/>
      <c r="DEU1" s="976"/>
      <c r="DEV1" s="976"/>
      <c r="DEW1" s="976"/>
      <c r="DEX1" s="976"/>
      <c r="DEY1" s="976"/>
      <c r="DEZ1" s="976"/>
      <c r="DFA1" s="976"/>
      <c r="DFB1" s="976"/>
      <c r="DFC1" s="976"/>
      <c r="DFD1" s="976"/>
      <c r="DFE1" s="976"/>
      <c r="DFF1" s="976"/>
      <c r="DFG1" s="976"/>
      <c r="DFH1" s="976"/>
      <c r="DFI1" s="976"/>
      <c r="DFJ1" s="976"/>
      <c r="DFK1" s="976"/>
      <c r="DFL1" s="976"/>
      <c r="DFM1" s="976"/>
      <c r="DFN1" s="976"/>
      <c r="DFO1" s="976"/>
      <c r="DFP1" s="976"/>
      <c r="DFQ1" s="976"/>
      <c r="DFR1" s="976"/>
      <c r="DFS1" s="976"/>
      <c r="DFT1" s="976"/>
      <c r="DFU1" s="976"/>
      <c r="DFV1" s="976"/>
      <c r="DFW1" s="976"/>
      <c r="DFX1" s="976"/>
      <c r="DFY1" s="976"/>
      <c r="DFZ1" s="976"/>
      <c r="DGA1" s="976"/>
      <c r="DGB1" s="976"/>
      <c r="DGC1" s="976"/>
      <c r="DGD1" s="976"/>
      <c r="DGE1" s="976"/>
      <c r="DGF1" s="976"/>
      <c r="DGG1" s="976"/>
      <c r="DGH1" s="976"/>
      <c r="DGI1" s="976"/>
      <c r="DGJ1" s="976"/>
      <c r="DGK1" s="976"/>
      <c r="DGL1" s="976"/>
      <c r="DGM1" s="976"/>
      <c r="DGN1" s="976"/>
      <c r="DGO1" s="976"/>
      <c r="DGP1" s="976"/>
      <c r="DGQ1" s="976"/>
      <c r="DGR1" s="976"/>
      <c r="DGS1" s="976"/>
      <c r="DGT1" s="976"/>
      <c r="DGU1" s="976"/>
      <c r="DGV1" s="976"/>
      <c r="DGW1" s="976"/>
      <c r="DGX1" s="976"/>
      <c r="DGY1" s="976"/>
      <c r="DGZ1" s="976"/>
      <c r="DHA1" s="976"/>
      <c r="DHB1" s="976"/>
      <c r="DHC1" s="976"/>
      <c r="DHD1" s="976"/>
      <c r="DHE1" s="976"/>
      <c r="DHF1" s="976"/>
      <c r="DHG1" s="976"/>
      <c r="DHH1" s="976"/>
      <c r="DHI1" s="976"/>
      <c r="DHJ1" s="976"/>
      <c r="DHK1" s="976"/>
      <c r="DHL1" s="976"/>
      <c r="DHM1" s="976"/>
      <c r="DHN1" s="976"/>
      <c r="DHO1" s="976"/>
      <c r="DHP1" s="976"/>
      <c r="DHQ1" s="976"/>
      <c r="DHR1" s="976"/>
      <c r="DHS1" s="976"/>
      <c r="DHT1" s="976"/>
      <c r="DHU1" s="976"/>
      <c r="DHV1" s="976"/>
      <c r="DHW1" s="976"/>
      <c r="DHX1" s="976"/>
      <c r="DHY1" s="976"/>
      <c r="DHZ1" s="976"/>
      <c r="DIA1" s="976"/>
      <c r="DIB1" s="976"/>
      <c r="DIC1" s="976"/>
      <c r="DID1" s="976"/>
      <c r="DIE1" s="976"/>
      <c r="DIF1" s="976"/>
      <c r="DIG1" s="976"/>
      <c r="DIH1" s="976"/>
      <c r="DII1" s="976"/>
      <c r="DIJ1" s="976"/>
      <c r="DIK1" s="976"/>
      <c r="DIL1" s="976"/>
      <c r="DIM1" s="976"/>
      <c r="DIN1" s="976"/>
      <c r="DIO1" s="976"/>
      <c r="DIP1" s="976"/>
      <c r="DIQ1" s="976"/>
      <c r="DIR1" s="976"/>
      <c r="DIS1" s="976"/>
      <c r="DIT1" s="976"/>
      <c r="DIU1" s="976"/>
      <c r="DIV1" s="976"/>
      <c r="DIW1" s="976"/>
      <c r="DIX1" s="976"/>
      <c r="DIY1" s="976"/>
      <c r="DIZ1" s="976"/>
      <c r="DJA1" s="976"/>
      <c r="DJB1" s="976"/>
      <c r="DJC1" s="976"/>
      <c r="DJD1" s="976"/>
      <c r="DJE1" s="976"/>
      <c r="DJF1" s="976"/>
      <c r="DJG1" s="976"/>
      <c r="DJH1" s="976"/>
      <c r="DJI1" s="976"/>
      <c r="DJJ1" s="976"/>
      <c r="DJK1" s="976"/>
      <c r="DJL1" s="976"/>
      <c r="DJM1" s="976"/>
      <c r="DJN1" s="976"/>
      <c r="DJO1" s="976"/>
      <c r="DJP1" s="976"/>
      <c r="DJQ1" s="976"/>
      <c r="DJR1" s="976"/>
      <c r="DJS1" s="976"/>
      <c r="DJT1" s="976"/>
      <c r="DJU1" s="976"/>
      <c r="DJV1" s="976"/>
      <c r="DJW1" s="976"/>
      <c r="DJX1" s="976"/>
      <c r="DJY1" s="976"/>
      <c r="DJZ1" s="976"/>
      <c r="DKA1" s="976"/>
      <c r="DKB1" s="976"/>
      <c r="DKC1" s="976"/>
      <c r="DKD1" s="976"/>
      <c r="DKE1" s="976"/>
      <c r="DKF1" s="976"/>
      <c r="DKG1" s="976"/>
      <c r="DKH1" s="976"/>
      <c r="DKI1" s="976"/>
      <c r="DKJ1" s="976"/>
      <c r="DKK1" s="976"/>
      <c r="DKL1" s="976"/>
      <c r="DKM1" s="976"/>
      <c r="DKN1" s="976"/>
      <c r="DKO1" s="976"/>
      <c r="DKP1" s="976"/>
      <c r="DKQ1" s="976"/>
      <c r="DKR1" s="976"/>
      <c r="DKS1" s="976"/>
      <c r="DKT1" s="976"/>
      <c r="DKU1" s="976"/>
      <c r="DKV1" s="976"/>
      <c r="DKW1" s="976"/>
      <c r="DKX1" s="976"/>
      <c r="DKY1" s="976"/>
      <c r="DKZ1" s="976"/>
      <c r="DLA1" s="976"/>
      <c r="DLB1" s="976"/>
      <c r="DLC1" s="976"/>
      <c r="DLD1" s="976"/>
      <c r="DLE1" s="976"/>
      <c r="DLF1" s="976"/>
      <c r="DLG1" s="976"/>
      <c r="DLH1" s="976"/>
      <c r="DLI1" s="976"/>
      <c r="DLJ1" s="976"/>
      <c r="DLK1" s="976"/>
      <c r="DLL1" s="976"/>
      <c r="DLM1" s="976"/>
      <c r="DLN1" s="976"/>
      <c r="DLO1" s="976"/>
      <c r="DLP1" s="976"/>
      <c r="DLQ1" s="976"/>
      <c r="DLR1" s="976"/>
      <c r="DLS1" s="976"/>
      <c r="DLT1" s="976"/>
      <c r="DLU1" s="976"/>
      <c r="DLV1" s="976"/>
      <c r="DLW1" s="976"/>
      <c r="DLX1" s="976"/>
      <c r="DLY1" s="976"/>
      <c r="DLZ1" s="976"/>
      <c r="DMA1" s="976"/>
      <c r="DMB1" s="976"/>
      <c r="DMC1" s="976"/>
      <c r="DMD1" s="976"/>
      <c r="DME1" s="976"/>
      <c r="DMF1" s="976"/>
      <c r="DMG1" s="976"/>
      <c r="DMH1" s="976"/>
      <c r="DMI1" s="976"/>
      <c r="DMJ1" s="976"/>
      <c r="DMK1" s="976"/>
      <c r="DML1" s="976"/>
      <c r="DMM1" s="976"/>
      <c r="DMN1" s="976"/>
      <c r="DMO1" s="976"/>
      <c r="DMP1" s="976"/>
      <c r="DMQ1" s="976"/>
      <c r="DMR1" s="976"/>
      <c r="DMS1" s="976"/>
      <c r="DMT1" s="976"/>
      <c r="DMU1" s="976"/>
      <c r="DMV1" s="976"/>
      <c r="DMW1" s="976"/>
      <c r="DMX1" s="976"/>
      <c r="DMY1" s="976"/>
      <c r="DMZ1" s="976"/>
      <c r="DNA1" s="976"/>
      <c r="DNB1" s="976"/>
      <c r="DNC1" s="976"/>
      <c r="DND1" s="976"/>
      <c r="DNE1" s="976"/>
      <c r="DNF1" s="976"/>
      <c r="DNG1" s="976"/>
      <c r="DNH1" s="976"/>
      <c r="DNI1" s="976"/>
      <c r="DNJ1" s="976"/>
      <c r="DNK1" s="976"/>
      <c r="DNL1" s="976"/>
      <c r="DNM1" s="976"/>
      <c r="DNN1" s="976"/>
      <c r="DNO1" s="976"/>
      <c r="DNP1" s="976"/>
      <c r="DNQ1" s="976"/>
      <c r="DNR1" s="976"/>
      <c r="DNS1" s="976"/>
      <c r="DNT1" s="976"/>
      <c r="DNU1" s="976"/>
      <c r="DNV1" s="976"/>
      <c r="DNW1" s="976"/>
      <c r="DNX1" s="976"/>
      <c r="DNY1" s="976"/>
      <c r="DNZ1" s="976"/>
      <c r="DOA1" s="976"/>
      <c r="DOB1" s="976"/>
      <c r="DOC1" s="976"/>
      <c r="DOD1" s="976"/>
      <c r="DOE1" s="976"/>
      <c r="DOF1" s="976"/>
      <c r="DOG1" s="976"/>
      <c r="DOH1" s="976"/>
      <c r="DOI1" s="976"/>
      <c r="DOJ1" s="976"/>
      <c r="DOK1" s="976"/>
      <c r="DOL1" s="976"/>
      <c r="DOM1" s="976"/>
      <c r="DON1" s="976"/>
      <c r="DOO1" s="976"/>
      <c r="DOP1" s="976"/>
      <c r="DOQ1" s="976"/>
      <c r="DOR1" s="976"/>
      <c r="DOS1" s="976"/>
      <c r="DOT1" s="976"/>
      <c r="DOU1" s="976"/>
      <c r="DOV1" s="976"/>
      <c r="DOW1" s="976"/>
      <c r="DOX1" s="976"/>
      <c r="DOY1" s="976"/>
      <c r="DOZ1" s="976"/>
      <c r="DPA1" s="976"/>
      <c r="DPB1" s="976"/>
      <c r="DPC1" s="976"/>
      <c r="DPD1" s="976"/>
      <c r="DPE1" s="976"/>
      <c r="DPF1" s="976"/>
      <c r="DPG1" s="976"/>
      <c r="DPH1" s="976"/>
      <c r="DPI1" s="976"/>
      <c r="DPJ1" s="976"/>
      <c r="DPK1" s="976"/>
      <c r="DPL1" s="976"/>
      <c r="DPM1" s="976"/>
      <c r="DPN1" s="976"/>
      <c r="DPO1" s="976"/>
      <c r="DPP1" s="976"/>
      <c r="DPQ1" s="976"/>
      <c r="DPR1" s="976"/>
      <c r="DPS1" s="976"/>
      <c r="DPT1" s="976"/>
      <c r="DPU1" s="976"/>
      <c r="DPV1" s="976"/>
      <c r="DPW1" s="976"/>
      <c r="DPX1" s="976"/>
      <c r="DPY1" s="976"/>
      <c r="DPZ1" s="976"/>
      <c r="DQA1" s="976"/>
      <c r="DQB1" s="976"/>
      <c r="DQC1" s="976"/>
      <c r="DQD1" s="976"/>
      <c r="DQE1" s="976"/>
      <c r="DQF1" s="976"/>
      <c r="DQG1" s="976"/>
      <c r="DQH1" s="976"/>
      <c r="DQI1" s="976"/>
      <c r="DQJ1" s="976"/>
      <c r="DQK1" s="976"/>
      <c r="DQL1" s="976"/>
      <c r="DQM1" s="976"/>
      <c r="DQN1" s="976"/>
      <c r="DQO1" s="976"/>
      <c r="DQP1" s="976"/>
      <c r="DQQ1" s="976"/>
      <c r="DQR1" s="976"/>
      <c r="DQS1" s="976"/>
      <c r="DQT1" s="976"/>
      <c r="DQU1" s="976"/>
      <c r="DQV1" s="976"/>
      <c r="DQW1" s="976"/>
      <c r="DQX1" s="976"/>
      <c r="DQY1" s="976"/>
      <c r="DQZ1" s="976"/>
      <c r="DRA1" s="976"/>
      <c r="DRB1" s="976"/>
      <c r="DRC1" s="976"/>
      <c r="DRD1" s="976"/>
      <c r="DRE1" s="976"/>
      <c r="DRF1" s="976"/>
      <c r="DRG1" s="976"/>
      <c r="DRH1" s="976"/>
      <c r="DRI1" s="976"/>
      <c r="DRJ1" s="976"/>
      <c r="DRK1" s="976"/>
      <c r="DRL1" s="976"/>
      <c r="DRM1" s="976"/>
      <c r="DRN1" s="976"/>
      <c r="DRO1" s="976"/>
      <c r="DRP1" s="976"/>
      <c r="DRQ1" s="976"/>
      <c r="DRR1" s="976"/>
      <c r="DRS1" s="976"/>
      <c r="DRT1" s="976"/>
      <c r="DRU1" s="976"/>
      <c r="DRV1" s="976"/>
      <c r="DRW1" s="976"/>
      <c r="DRX1" s="976"/>
      <c r="DRY1" s="976"/>
      <c r="DRZ1" s="976"/>
      <c r="DSA1" s="976"/>
      <c r="DSB1" s="976"/>
      <c r="DSC1" s="976"/>
      <c r="DSD1" s="976"/>
      <c r="DSE1" s="976"/>
      <c r="DSF1" s="976"/>
      <c r="DSG1" s="976"/>
      <c r="DSH1" s="976"/>
      <c r="DSI1" s="976"/>
      <c r="DSJ1" s="976"/>
      <c r="DSK1" s="976"/>
      <c r="DSL1" s="976"/>
      <c r="DSM1" s="976"/>
      <c r="DSN1" s="976"/>
      <c r="DSO1" s="976"/>
      <c r="DSP1" s="976"/>
      <c r="DSQ1" s="976"/>
      <c r="DSR1" s="976"/>
      <c r="DSS1" s="976"/>
      <c r="DST1" s="976"/>
      <c r="DSU1" s="976"/>
      <c r="DSV1" s="976"/>
      <c r="DSW1" s="976"/>
      <c r="DSX1" s="976"/>
      <c r="DSY1" s="976"/>
      <c r="DSZ1" s="976"/>
      <c r="DTA1" s="976"/>
      <c r="DTB1" s="976"/>
      <c r="DTC1" s="976"/>
      <c r="DTD1" s="976"/>
      <c r="DTE1" s="976"/>
      <c r="DTF1" s="976"/>
      <c r="DTG1" s="976"/>
      <c r="DTH1" s="976"/>
      <c r="DTI1" s="976"/>
      <c r="DTJ1" s="976"/>
      <c r="DTK1" s="976"/>
      <c r="DTL1" s="976"/>
      <c r="DTM1" s="976"/>
      <c r="DTN1" s="976"/>
      <c r="DTO1" s="976"/>
      <c r="DTP1" s="976"/>
      <c r="DTQ1" s="976"/>
      <c r="DTR1" s="976"/>
      <c r="DTS1" s="976"/>
      <c r="DTT1" s="976"/>
      <c r="DTU1" s="976"/>
      <c r="DTV1" s="976"/>
      <c r="DTW1" s="976"/>
      <c r="DTX1" s="976"/>
      <c r="DTY1" s="976"/>
      <c r="DTZ1" s="976"/>
      <c r="DUA1" s="976"/>
      <c r="DUB1" s="976"/>
      <c r="DUC1" s="976"/>
      <c r="DUD1" s="976"/>
      <c r="DUE1" s="976"/>
      <c r="DUF1" s="976"/>
      <c r="DUG1" s="976"/>
      <c r="DUH1" s="976"/>
      <c r="DUI1" s="976"/>
      <c r="DUJ1" s="976"/>
      <c r="DUK1" s="976"/>
      <c r="DUL1" s="976"/>
      <c r="DUM1" s="976"/>
      <c r="DUN1" s="976"/>
      <c r="DUO1" s="976"/>
      <c r="DUP1" s="976"/>
      <c r="DUQ1" s="976"/>
      <c r="DUR1" s="976"/>
      <c r="DUS1" s="976"/>
      <c r="DUT1" s="976"/>
      <c r="DUU1" s="976"/>
      <c r="DUV1" s="976"/>
      <c r="DUW1" s="976"/>
      <c r="DUX1" s="976"/>
      <c r="DUY1" s="976"/>
      <c r="DUZ1" s="976"/>
      <c r="DVA1" s="976"/>
      <c r="DVB1" s="976"/>
      <c r="DVC1" s="976"/>
      <c r="DVD1" s="976"/>
      <c r="DVE1" s="976"/>
      <c r="DVF1" s="976"/>
      <c r="DVG1" s="976"/>
      <c r="DVH1" s="976"/>
      <c r="DVI1" s="976"/>
      <c r="DVJ1" s="976"/>
      <c r="DVK1" s="976"/>
      <c r="DVL1" s="976"/>
      <c r="DVM1" s="976"/>
      <c r="DVN1" s="976"/>
      <c r="DVO1" s="976"/>
      <c r="DVP1" s="976"/>
      <c r="DVQ1" s="976"/>
      <c r="DVR1" s="976"/>
      <c r="DVS1" s="976"/>
      <c r="DVT1" s="976"/>
      <c r="DVU1" s="976"/>
      <c r="DVV1" s="976"/>
      <c r="DVW1" s="976"/>
      <c r="DVX1" s="976"/>
      <c r="DVY1" s="976"/>
      <c r="DVZ1" s="976"/>
      <c r="DWA1" s="976"/>
      <c r="DWB1" s="976"/>
      <c r="DWC1" s="976"/>
      <c r="DWD1" s="976"/>
      <c r="DWE1" s="976"/>
      <c r="DWF1" s="976"/>
      <c r="DWG1" s="976"/>
      <c r="DWH1" s="976"/>
      <c r="DWI1" s="976"/>
      <c r="DWJ1" s="976"/>
      <c r="DWK1" s="976"/>
      <c r="DWL1" s="976"/>
      <c r="DWM1" s="976"/>
      <c r="DWN1" s="976"/>
      <c r="DWO1" s="976"/>
      <c r="DWP1" s="976"/>
      <c r="DWQ1" s="976"/>
      <c r="DWR1" s="976"/>
      <c r="DWS1" s="976"/>
      <c r="DWT1" s="976"/>
      <c r="DWU1" s="976"/>
      <c r="DWV1" s="976"/>
      <c r="DWW1" s="976"/>
      <c r="DWX1" s="976"/>
      <c r="DWY1" s="976"/>
      <c r="DWZ1" s="976"/>
      <c r="DXA1" s="976"/>
      <c r="DXB1" s="976"/>
      <c r="DXC1" s="976"/>
      <c r="DXD1" s="976"/>
      <c r="DXE1" s="976"/>
      <c r="DXF1" s="976"/>
      <c r="DXG1" s="976"/>
      <c r="DXH1" s="976"/>
      <c r="DXI1" s="976"/>
      <c r="DXJ1" s="976"/>
      <c r="DXK1" s="976"/>
      <c r="DXL1" s="976"/>
      <c r="DXM1" s="976"/>
      <c r="DXN1" s="976"/>
      <c r="DXO1" s="976"/>
      <c r="DXP1" s="976"/>
      <c r="DXQ1" s="976"/>
      <c r="DXR1" s="976"/>
      <c r="DXS1" s="976"/>
      <c r="DXT1" s="976"/>
      <c r="DXU1" s="976"/>
      <c r="DXV1" s="976"/>
      <c r="DXW1" s="976"/>
      <c r="DXX1" s="976"/>
      <c r="DXY1" s="976"/>
      <c r="DXZ1" s="976"/>
      <c r="DYA1" s="976"/>
      <c r="DYB1" s="976"/>
      <c r="DYC1" s="976"/>
      <c r="DYD1" s="976"/>
      <c r="DYE1" s="976"/>
      <c r="DYF1" s="976"/>
      <c r="DYG1" s="976"/>
      <c r="DYH1" s="976"/>
      <c r="DYI1" s="976"/>
      <c r="DYJ1" s="976"/>
      <c r="DYK1" s="976"/>
      <c r="DYL1" s="976"/>
      <c r="DYM1" s="976"/>
      <c r="DYN1" s="976"/>
      <c r="DYO1" s="976"/>
      <c r="DYP1" s="976"/>
      <c r="DYQ1" s="976"/>
      <c r="DYR1" s="976"/>
      <c r="DYS1" s="976"/>
      <c r="DYT1" s="976"/>
      <c r="DYU1" s="976"/>
      <c r="DYV1" s="976"/>
      <c r="DYW1" s="976"/>
      <c r="DYX1" s="976"/>
      <c r="DYY1" s="976"/>
      <c r="DYZ1" s="976"/>
      <c r="DZA1" s="976"/>
      <c r="DZB1" s="976"/>
      <c r="DZC1" s="976"/>
      <c r="DZD1" s="976"/>
      <c r="DZE1" s="976"/>
      <c r="DZF1" s="976"/>
      <c r="DZG1" s="976"/>
      <c r="DZH1" s="976"/>
      <c r="DZI1" s="976"/>
      <c r="DZJ1" s="976"/>
      <c r="DZK1" s="976"/>
      <c r="DZL1" s="976"/>
      <c r="DZM1" s="976"/>
      <c r="DZN1" s="976"/>
      <c r="DZO1" s="976"/>
      <c r="DZP1" s="976"/>
      <c r="DZQ1" s="976"/>
      <c r="DZR1" s="976"/>
      <c r="DZS1" s="976"/>
      <c r="DZT1" s="976"/>
      <c r="DZU1" s="976"/>
      <c r="DZV1" s="976"/>
      <c r="DZW1" s="976"/>
      <c r="DZX1" s="976"/>
      <c r="DZY1" s="976"/>
      <c r="DZZ1" s="976"/>
      <c r="EAA1" s="976"/>
      <c r="EAB1" s="976"/>
      <c r="EAC1" s="976"/>
      <c r="EAD1" s="976"/>
      <c r="EAE1" s="976"/>
      <c r="EAF1" s="976"/>
      <c r="EAG1" s="976"/>
      <c r="EAH1" s="976"/>
      <c r="EAI1" s="976"/>
      <c r="EAJ1" s="976"/>
      <c r="EAK1" s="976"/>
      <c r="EAL1" s="976"/>
      <c r="EAM1" s="976"/>
      <c r="EAN1" s="976"/>
      <c r="EAO1" s="976"/>
      <c r="EAP1" s="976"/>
      <c r="EAQ1" s="976"/>
      <c r="EAR1" s="976"/>
      <c r="EAS1" s="976"/>
      <c r="EAT1" s="976"/>
      <c r="EAU1" s="976"/>
      <c r="EAV1" s="976"/>
      <c r="EAW1" s="976"/>
      <c r="EAX1" s="976"/>
      <c r="EAY1" s="976"/>
      <c r="EAZ1" s="976"/>
      <c r="EBA1" s="976"/>
      <c r="EBB1" s="976"/>
      <c r="EBC1" s="976"/>
      <c r="EBD1" s="976"/>
      <c r="EBE1" s="976"/>
      <c r="EBF1" s="976"/>
      <c r="EBG1" s="976"/>
      <c r="EBH1" s="976"/>
      <c r="EBI1" s="976"/>
      <c r="EBJ1" s="976"/>
      <c r="EBK1" s="976"/>
      <c r="EBL1" s="976"/>
      <c r="EBM1" s="976"/>
      <c r="EBN1" s="976"/>
      <c r="EBO1" s="976"/>
      <c r="EBP1" s="976"/>
      <c r="EBQ1" s="976"/>
      <c r="EBR1" s="976"/>
      <c r="EBS1" s="976"/>
      <c r="EBT1" s="976"/>
      <c r="EBU1" s="976"/>
      <c r="EBV1" s="976"/>
      <c r="EBW1" s="976"/>
      <c r="EBX1" s="976"/>
      <c r="EBY1" s="976"/>
      <c r="EBZ1" s="976"/>
      <c r="ECA1" s="976"/>
      <c r="ECB1" s="976"/>
      <c r="ECC1" s="976"/>
      <c r="ECD1" s="976"/>
      <c r="ECE1" s="976"/>
      <c r="ECF1" s="976"/>
      <c r="ECG1" s="976"/>
      <c r="ECH1" s="976"/>
      <c r="ECI1" s="976"/>
      <c r="ECJ1" s="976"/>
      <c r="ECK1" s="976"/>
      <c r="ECL1" s="976"/>
      <c r="ECM1" s="976"/>
      <c r="ECN1" s="976"/>
      <c r="ECO1" s="976"/>
      <c r="ECP1" s="976"/>
      <c r="ECQ1" s="976"/>
      <c r="ECR1" s="976"/>
      <c r="ECS1" s="976"/>
      <c r="ECT1" s="976"/>
      <c r="ECU1" s="976"/>
      <c r="ECV1" s="976"/>
      <c r="ECW1" s="976"/>
      <c r="ECX1" s="976"/>
      <c r="ECY1" s="976"/>
      <c r="ECZ1" s="976"/>
      <c r="EDA1" s="976"/>
      <c r="EDB1" s="976"/>
      <c r="EDC1" s="976"/>
      <c r="EDD1" s="976"/>
      <c r="EDE1" s="976"/>
      <c r="EDF1" s="976"/>
      <c r="EDG1" s="976"/>
      <c r="EDH1" s="976"/>
      <c r="EDI1" s="976"/>
      <c r="EDJ1" s="976"/>
      <c r="EDK1" s="976"/>
      <c r="EDL1" s="976"/>
      <c r="EDM1" s="976"/>
      <c r="EDN1" s="976"/>
      <c r="EDO1" s="976"/>
      <c r="EDP1" s="976"/>
      <c r="EDQ1" s="976"/>
      <c r="EDR1" s="976"/>
      <c r="EDS1" s="976"/>
      <c r="EDT1" s="976"/>
      <c r="EDU1" s="976"/>
      <c r="EDV1" s="976"/>
      <c r="EDW1" s="976"/>
      <c r="EDX1" s="976"/>
      <c r="EDY1" s="976"/>
      <c r="EDZ1" s="976"/>
      <c r="EEA1" s="976"/>
      <c r="EEB1" s="976"/>
      <c r="EEC1" s="976"/>
      <c r="EED1" s="976"/>
      <c r="EEE1" s="976"/>
      <c r="EEF1" s="976"/>
      <c r="EEG1" s="976"/>
      <c r="EEH1" s="976"/>
      <c r="EEI1" s="976"/>
      <c r="EEJ1" s="976"/>
      <c r="EEK1" s="976"/>
      <c r="EEL1" s="976"/>
      <c r="EEM1" s="976"/>
      <c r="EEN1" s="976"/>
      <c r="EEO1" s="976"/>
      <c r="EEP1" s="976"/>
      <c r="EEQ1" s="976"/>
      <c r="EER1" s="976"/>
      <c r="EES1" s="976"/>
      <c r="EET1" s="976"/>
      <c r="EEU1" s="976"/>
      <c r="EEV1" s="976"/>
      <c r="EEW1" s="976"/>
      <c r="EEX1" s="976"/>
      <c r="EEY1" s="976"/>
      <c r="EEZ1" s="976"/>
      <c r="EFA1" s="976"/>
      <c r="EFB1" s="976"/>
      <c r="EFC1" s="976"/>
      <c r="EFD1" s="976"/>
      <c r="EFE1" s="976"/>
      <c r="EFF1" s="976"/>
      <c r="EFG1" s="976"/>
      <c r="EFH1" s="976"/>
      <c r="EFI1" s="976"/>
      <c r="EFJ1" s="976"/>
      <c r="EFK1" s="976"/>
      <c r="EFL1" s="976"/>
      <c r="EFM1" s="976"/>
      <c r="EFN1" s="976"/>
      <c r="EFO1" s="976"/>
      <c r="EFP1" s="976"/>
      <c r="EFQ1" s="976"/>
      <c r="EFR1" s="976"/>
      <c r="EFS1" s="976"/>
      <c r="EFT1" s="976"/>
      <c r="EFU1" s="976"/>
      <c r="EFV1" s="976"/>
      <c r="EFW1" s="976"/>
      <c r="EFX1" s="976"/>
      <c r="EFY1" s="976"/>
      <c r="EFZ1" s="976"/>
      <c r="EGA1" s="976"/>
      <c r="EGB1" s="976"/>
      <c r="EGC1" s="976"/>
      <c r="EGD1" s="976"/>
      <c r="EGE1" s="976"/>
      <c r="EGF1" s="976"/>
      <c r="EGG1" s="976"/>
      <c r="EGH1" s="976"/>
      <c r="EGI1" s="976"/>
      <c r="EGJ1" s="976"/>
      <c r="EGK1" s="976"/>
      <c r="EGL1" s="976"/>
      <c r="EGM1" s="976"/>
      <c r="EGN1" s="976"/>
      <c r="EGO1" s="976"/>
      <c r="EGP1" s="976"/>
      <c r="EGQ1" s="976"/>
      <c r="EGR1" s="976"/>
      <c r="EGS1" s="976"/>
      <c r="EGT1" s="976"/>
      <c r="EGU1" s="976"/>
      <c r="EGV1" s="976"/>
      <c r="EGW1" s="976"/>
      <c r="EGX1" s="976"/>
      <c r="EGY1" s="976"/>
      <c r="EGZ1" s="976"/>
      <c r="EHA1" s="976"/>
      <c r="EHB1" s="976"/>
      <c r="EHC1" s="976"/>
      <c r="EHD1" s="976"/>
      <c r="EHE1" s="976"/>
      <c r="EHF1" s="976"/>
      <c r="EHG1" s="976"/>
      <c r="EHH1" s="976"/>
      <c r="EHI1" s="976"/>
      <c r="EHJ1" s="976"/>
      <c r="EHK1" s="976"/>
      <c r="EHL1" s="976"/>
      <c r="EHM1" s="976"/>
      <c r="EHN1" s="976"/>
      <c r="EHO1" s="976"/>
      <c r="EHP1" s="976"/>
      <c r="EHQ1" s="976"/>
      <c r="EHR1" s="976"/>
      <c r="EHS1" s="976"/>
      <c r="EHT1" s="976"/>
      <c r="EHU1" s="976"/>
      <c r="EHV1" s="976"/>
      <c r="EHW1" s="976"/>
      <c r="EHX1" s="976"/>
      <c r="EHY1" s="976"/>
      <c r="EHZ1" s="976"/>
      <c r="EIA1" s="976"/>
      <c r="EIB1" s="976"/>
      <c r="EIC1" s="976"/>
      <c r="EID1" s="976"/>
      <c r="EIE1" s="976"/>
      <c r="EIF1" s="976"/>
      <c r="EIG1" s="976"/>
      <c r="EIH1" s="976"/>
      <c r="EII1" s="976"/>
      <c r="EIJ1" s="976"/>
      <c r="EIK1" s="976"/>
      <c r="EIL1" s="976"/>
      <c r="EIM1" s="976"/>
      <c r="EIN1" s="976"/>
      <c r="EIO1" s="976"/>
      <c r="EIP1" s="976"/>
      <c r="EIQ1" s="976"/>
      <c r="EIR1" s="976"/>
      <c r="EIS1" s="976"/>
      <c r="EIT1" s="976"/>
      <c r="EIU1" s="976"/>
      <c r="EIV1" s="976"/>
      <c r="EIW1" s="976"/>
      <c r="EIX1" s="976"/>
      <c r="EIY1" s="976"/>
      <c r="EIZ1" s="976"/>
      <c r="EJA1" s="976"/>
      <c r="EJB1" s="976"/>
      <c r="EJC1" s="976"/>
      <c r="EJD1" s="976"/>
      <c r="EJE1" s="976"/>
      <c r="EJF1" s="976"/>
      <c r="EJG1" s="976"/>
      <c r="EJH1" s="976"/>
      <c r="EJI1" s="976"/>
      <c r="EJJ1" s="976"/>
      <c r="EJK1" s="976"/>
      <c r="EJL1" s="976"/>
      <c r="EJM1" s="976"/>
      <c r="EJN1" s="976"/>
      <c r="EJO1" s="976"/>
      <c r="EJP1" s="976"/>
      <c r="EJQ1" s="976"/>
      <c r="EJR1" s="976"/>
      <c r="EJS1" s="976"/>
      <c r="EJT1" s="976"/>
      <c r="EJU1" s="976"/>
      <c r="EJV1" s="976"/>
      <c r="EJW1" s="976"/>
      <c r="EJX1" s="976"/>
      <c r="EJY1" s="976"/>
      <c r="EJZ1" s="976"/>
      <c r="EKA1" s="976"/>
      <c r="EKB1" s="976"/>
      <c r="EKC1" s="976"/>
      <c r="EKD1" s="976"/>
      <c r="EKE1" s="976"/>
      <c r="EKF1" s="976"/>
      <c r="EKG1" s="976"/>
      <c r="EKH1" s="976"/>
      <c r="EKI1" s="976"/>
      <c r="EKJ1" s="976"/>
      <c r="EKK1" s="976"/>
      <c r="EKL1" s="976"/>
      <c r="EKM1" s="976"/>
      <c r="EKN1" s="976"/>
      <c r="EKO1" s="976"/>
      <c r="EKP1" s="976"/>
      <c r="EKQ1" s="976"/>
      <c r="EKR1" s="976"/>
      <c r="EKS1" s="976"/>
      <c r="EKT1" s="976"/>
      <c r="EKU1" s="976"/>
      <c r="EKV1" s="976"/>
      <c r="EKW1" s="976"/>
      <c r="EKX1" s="976"/>
      <c r="EKY1" s="976"/>
      <c r="EKZ1" s="976"/>
      <c r="ELA1" s="976"/>
      <c r="ELB1" s="976"/>
      <c r="ELC1" s="976"/>
      <c r="ELD1" s="976"/>
      <c r="ELE1" s="976"/>
      <c r="ELF1" s="976"/>
      <c r="ELG1" s="976"/>
      <c r="ELH1" s="976"/>
      <c r="ELI1" s="976"/>
      <c r="ELJ1" s="976"/>
      <c r="ELK1" s="976"/>
      <c r="ELL1" s="976"/>
      <c r="ELM1" s="976"/>
      <c r="ELN1" s="976"/>
      <c r="ELO1" s="976"/>
      <c r="ELP1" s="976"/>
      <c r="ELQ1" s="976"/>
      <c r="ELR1" s="976"/>
      <c r="ELS1" s="976"/>
      <c r="ELT1" s="976"/>
      <c r="ELU1" s="976"/>
      <c r="ELV1" s="976"/>
      <c r="ELW1" s="976"/>
      <c r="ELX1" s="976"/>
      <c r="ELY1" s="976"/>
      <c r="ELZ1" s="976"/>
      <c r="EMA1" s="976"/>
      <c r="EMB1" s="976"/>
      <c r="EMC1" s="976"/>
      <c r="EMD1" s="976"/>
      <c r="EME1" s="976"/>
      <c r="EMF1" s="976"/>
      <c r="EMG1" s="976"/>
      <c r="EMH1" s="976"/>
      <c r="EMI1" s="976"/>
      <c r="EMJ1" s="976"/>
      <c r="EMK1" s="976"/>
      <c r="EML1" s="976"/>
      <c r="EMM1" s="976"/>
      <c r="EMN1" s="976"/>
      <c r="EMO1" s="976"/>
      <c r="EMP1" s="976"/>
      <c r="EMQ1" s="976"/>
      <c r="EMR1" s="976"/>
      <c r="EMS1" s="976"/>
      <c r="EMT1" s="976"/>
      <c r="EMU1" s="976"/>
      <c r="EMV1" s="976"/>
      <c r="EMW1" s="976"/>
      <c r="EMX1" s="976"/>
      <c r="EMY1" s="976"/>
      <c r="EMZ1" s="976"/>
      <c r="ENA1" s="976"/>
      <c r="ENB1" s="976"/>
      <c r="ENC1" s="976"/>
      <c r="END1" s="976"/>
      <c r="ENE1" s="976"/>
      <c r="ENF1" s="976"/>
      <c r="ENG1" s="976"/>
      <c r="ENH1" s="976"/>
      <c r="ENI1" s="976"/>
      <c r="ENJ1" s="976"/>
      <c r="ENK1" s="976"/>
      <c r="ENL1" s="976"/>
      <c r="ENM1" s="976"/>
      <c r="ENN1" s="976"/>
      <c r="ENO1" s="976"/>
      <c r="ENP1" s="976"/>
      <c r="ENQ1" s="976"/>
      <c r="ENR1" s="976"/>
      <c r="ENS1" s="976"/>
      <c r="ENT1" s="976"/>
      <c r="ENU1" s="976"/>
      <c r="ENV1" s="976"/>
      <c r="ENW1" s="976"/>
      <c r="ENX1" s="976"/>
      <c r="ENY1" s="976"/>
      <c r="ENZ1" s="976"/>
      <c r="EOA1" s="976"/>
      <c r="EOB1" s="976"/>
      <c r="EOC1" s="976"/>
      <c r="EOD1" s="976"/>
      <c r="EOE1" s="976"/>
      <c r="EOF1" s="976"/>
      <c r="EOG1" s="976"/>
      <c r="EOH1" s="976"/>
      <c r="EOI1" s="976"/>
      <c r="EOJ1" s="976"/>
      <c r="EOK1" s="976"/>
      <c r="EOL1" s="976"/>
      <c r="EOM1" s="976"/>
      <c r="EON1" s="976"/>
      <c r="EOO1" s="976"/>
      <c r="EOP1" s="976"/>
      <c r="EOQ1" s="976"/>
      <c r="EOR1" s="976"/>
      <c r="EOS1" s="976"/>
      <c r="EOT1" s="976"/>
      <c r="EOU1" s="976"/>
      <c r="EOV1" s="976"/>
      <c r="EOW1" s="976"/>
      <c r="EOX1" s="976"/>
      <c r="EOY1" s="976"/>
      <c r="EOZ1" s="976"/>
      <c r="EPA1" s="976"/>
      <c r="EPB1" s="976"/>
      <c r="EPC1" s="976"/>
      <c r="EPD1" s="976"/>
      <c r="EPE1" s="976"/>
      <c r="EPF1" s="976"/>
      <c r="EPG1" s="976"/>
      <c r="EPH1" s="976"/>
      <c r="EPI1" s="976"/>
      <c r="EPJ1" s="976"/>
      <c r="EPK1" s="976"/>
      <c r="EPL1" s="976"/>
      <c r="EPM1" s="976"/>
      <c r="EPN1" s="976"/>
      <c r="EPO1" s="976"/>
      <c r="EPP1" s="976"/>
      <c r="EPQ1" s="976"/>
      <c r="EPR1" s="976"/>
      <c r="EPS1" s="976"/>
      <c r="EPT1" s="976"/>
      <c r="EPU1" s="976"/>
      <c r="EPV1" s="976"/>
      <c r="EPW1" s="976"/>
      <c r="EPX1" s="976"/>
      <c r="EPY1" s="976"/>
      <c r="EPZ1" s="976"/>
      <c r="EQA1" s="976"/>
      <c r="EQB1" s="976"/>
      <c r="EQC1" s="976"/>
      <c r="EQD1" s="976"/>
      <c r="EQE1" s="976"/>
      <c r="EQF1" s="976"/>
      <c r="EQG1" s="976"/>
      <c r="EQH1" s="976"/>
      <c r="EQI1" s="976"/>
      <c r="EQJ1" s="976"/>
      <c r="EQK1" s="976"/>
      <c r="EQL1" s="976"/>
      <c r="EQM1" s="976"/>
      <c r="EQN1" s="976"/>
      <c r="EQO1" s="976"/>
      <c r="EQP1" s="976"/>
      <c r="EQQ1" s="976"/>
      <c r="EQR1" s="976"/>
      <c r="EQS1" s="976"/>
      <c r="EQT1" s="976"/>
      <c r="EQU1" s="976"/>
      <c r="EQV1" s="976"/>
      <c r="EQW1" s="976"/>
      <c r="EQX1" s="976"/>
      <c r="EQY1" s="976"/>
      <c r="EQZ1" s="976"/>
      <c r="ERA1" s="976"/>
      <c r="ERB1" s="976"/>
      <c r="ERC1" s="976"/>
      <c r="ERD1" s="976"/>
      <c r="ERE1" s="976"/>
      <c r="ERF1" s="976"/>
      <c r="ERG1" s="976"/>
      <c r="ERH1" s="976"/>
      <c r="ERI1" s="976"/>
      <c r="ERJ1" s="976"/>
      <c r="ERK1" s="976"/>
      <c r="ERL1" s="976"/>
      <c r="ERM1" s="976"/>
      <c r="ERN1" s="976"/>
      <c r="ERO1" s="976"/>
      <c r="ERP1" s="976"/>
      <c r="ERQ1" s="976"/>
      <c r="ERR1" s="976"/>
      <c r="ERS1" s="976"/>
      <c r="ERT1" s="976"/>
      <c r="ERU1" s="976"/>
      <c r="ERV1" s="976"/>
      <c r="ERW1" s="976"/>
      <c r="ERX1" s="976"/>
      <c r="ERY1" s="976"/>
      <c r="ERZ1" s="976"/>
      <c r="ESA1" s="976"/>
      <c r="ESB1" s="976"/>
      <c r="ESC1" s="976"/>
      <c r="ESD1" s="976"/>
      <c r="ESE1" s="976"/>
      <c r="ESF1" s="976"/>
      <c r="ESG1" s="976"/>
      <c r="ESH1" s="976"/>
      <c r="ESI1" s="976"/>
      <c r="ESJ1" s="976"/>
      <c r="ESK1" s="976"/>
      <c r="ESL1" s="976"/>
      <c r="ESM1" s="976"/>
      <c r="ESN1" s="976"/>
      <c r="ESO1" s="976"/>
      <c r="ESP1" s="976"/>
      <c r="ESQ1" s="976"/>
      <c r="ESR1" s="976"/>
      <c r="ESS1" s="976"/>
      <c r="EST1" s="976"/>
      <c r="ESU1" s="976"/>
      <c r="ESV1" s="976"/>
      <c r="ESW1" s="976"/>
      <c r="ESX1" s="976"/>
      <c r="ESY1" s="976"/>
      <c r="ESZ1" s="976"/>
      <c r="ETA1" s="976"/>
      <c r="ETB1" s="976"/>
      <c r="ETC1" s="976"/>
      <c r="ETD1" s="976"/>
      <c r="ETE1" s="976"/>
      <c r="ETF1" s="976"/>
      <c r="ETG1" s="976"/>
      <c r="ETH1" s="976"/>
      <c r="ETI1" s="976"/>
      <c r="ETJ1" s="976"/>
      <c r="ETK1" s="976"/>
      <c r="ETL1" s="976"/>
      <c r="ETM1" s="976"/>
      <c r="ETN1" s="976"/>
      <c r="ETO1" s="976"/>
      <c r="ETP1" s="976"/>
      <c r="ETQ1" s="976"/>
      <c r="ETR1" s="976"/>
      <c r="ETS1" s="976"/>
      <c r="ETT1" s="976"/>
      <c r="ETU1" s="976"/>
      <c r="ETV1" s="976"/>
      <c r="ETW1" s="976"/>
      <c r="ETX1" s="976"/>
      <c r="ETY1" s="976"/>
      <c r="ETZ1" s="976"/>
      <c r="EUA1" s="976"/>
      <c r="EUB1" s="976"/>
      <c r="EUC1" s="976"/>
      <c r="EUD1" s="976"/>
      <c r="EUE1" s="976"/>
      <c r="EUF1" s="976"/>
      <c r="EUG1" s="976"/>
      <c r="EUH1" s="976"/>
      <c r="EUI1" s="976"/>
      <c r="EUJ1" s="976"/>
      <c r="EUK1" s="976"/>
      <c r="EUL1" s="976"/>
      <c r="EUM1" s="976"/>
      <c r="EUN1" s="976"/>
      <c r="EUO1" s="976"/>
      <c r="EUP1" s="976"/>
      <c r="EUQ1" s="976"/>
      <c r="EUR1" s="976"/>
      <c r="EUS1" s="976"/>
      <c r="EUT1" s="976"/>
      <c r="EUU1" s="976"/>
      <c r="EUV1" s="976"/>
      <c r="EUW1" s="976"/>
      <c r="EUX1" s="976"/>
      <c r="EUY1" s="976"/>
      <c r="EUZ1" s="976"/>
      <c r="EVA1" s="976"/>
      <c r="EVB1" s="976"/>
      <c r="EVC1" s="976"/>
      <c r="EVD1" s="976"/>
      <c r="EVE1" s="976"/>
      <c r="EVF1" s="976"/>
      <c r="EVG1" s="976"/>
      <c r="EVH1" s="976"/>
      <c r="EVI1" s="976"/>
      <c r="EVJ1" s="976"/>
      <c r="EVK1" s="976"/>
      <c r="EVL1" s="976"/>
      <c r="EVM1" s="976"/>
      <c r="EVN1" s="976"/>
      <c r="EVO1" s="976"/>
      <c r="EVP1" s="976"/>
      <c r="EVQ1" s="976"/>
      <c r="EVR1" s="976"/>
      <c r="EVS1" s="976"/>
      <c r="EVT1" s="976"/>
      <c r="EVU1" s="976"/>
      <c r="EVV1" s="976"/>
      <c r="EVW1" s="976"/>
      <c r="EVX1" s="976"/>
      <c r="EVY1" s="976"/>
      <c r="EVZ1" s="976"/>
      <c r="EWA1" s="976"/>
      <c r="EWB1" s="976"/>
      <c r="EWC1" s="976"/>
      <c r="EWD1" s="976"/>
      <c r="EWE1" s="976"/>
      <c r="EWF1" s="976"/>
      <c r="EWG1" s="976"/>
      <c r="EWH1" s="976"/>
      <c r="EWI1" s="976"/>
      <c r="EWJ1" s="976"/>
      <c r="EWK1" s="976"/>
      <c r="EWL1" s="976"/>
      <c r="EWM1" s="976"/>
      <c r="EWN1" s="976"/>
      <c r="EWO1" s="976"/>
      <c r="EWP1" s="976"/>
      <c r="EWQ1" s="976"/>
      <c r="EWR1" s="976"/>
      <c r="EWS1" s="976"/>
      <c r="EWT1" s="976"/>
      <c r="EWU1" s="976"/>
      <c r="EWV1" s="976"/>
      <c r="EWW1" s="976"/>
      <c r="EWX1" s="976"/>
      <c r="EWY1" s="976"/>
      <c r="EWZ1" s="976"/>
      <c r="EXA1" s="976"/>
      <c r="EXB1" s="976"/>
      <c r="EXC1" s="976"/>
      <c r="EXD1" s="976"/>
      <c r="EXE1" s="976"/>
      <c r="EXF1" s="976"/>
      <c r="EXG1" s="976"/>
      <c r="EXH1" s="976"/>
      <c r="EXI1" s="976"/>
      <c r="EXJ1" s="976"/>
      <c r="EXK1" s="976"/>
      <c r="EXL1" s="976"/>
      <c r="EXM1" s="976"/>
      <c r="EXN1" s="976"/>
      <c r="EXO1" s="976"/>
      <c r="EXP1" s="976"/>
      <c r="EXQ1" s="976"/>
      <c r="EXR1" s="976"/>
      <c r="EXS1" s="976"/>
      <c r="EXT1" s="976"/>
      <c r="EXU1" s="976"/>
      <c r="EXV1" s="976"/>
      <c r="EXW1" s="976"/>
      <c r="EXX1" s="976"/>
      <c r="EXY1" s="976"/>
      <c r="EXZ1" s="976"/>
      <c r="EYA1" s="976"/>
      <c r="EYB1" s="976"/>
      <c r="EYC1" s="976"/>
      <c r="EYD1" s="976"/>
      <c r="EYE1" s="976"/>
      <c r="EYF1" s="976"/>
      <c r="EYG1" s="976"/>
      <c r="EYH1" s="976"/>
      <c r="EYI1" s="976"/>
      <c r="EYJ1" s="976"/>
      <c r="EYK1" s="976"/>
      <c r="EYL1" s="976"/>
      <c r="EYM1" s="976"/>
      <c r="EYN1" s="976"/>
      <c r="EYO1" s="976"/>
      <c r="EYP1" s="976"/>
      <c r="EYQ1" s="976"/>
      <c r="EYR1" s="976"/>
      <c r="EYS1" s="976"/>
      <c r="EYT1" s="976"/>
      <c r="EYU1" s="976"/>
      <c r="EYV1" s="976"/>
      <c r="EYW1" s="976"/>
      <c r="EYX1" s="976"/>
      <c r="EYY1" s="976"/>
      <c r="EYZ1" s="976"/>
      <c r="EZA1" s="976"/>
      <c r="EZB1" s="976"/>
      <c r="EZC1" s="976"/>
      <c r="EZD1" s="976"/>
      <c r="EZE1" s="976"/>
      <c r="EZF1" s="976"/>
      <c r="EZG1" s="976"/>
      <c r="EZH1" s="976"/>
      <c r="EZI1" s="976"/>
      <c r="EZJ1" s="976"/>
      <c r="EZK1" s="976"/>
      <c r="EZL1" s="976"/>
      <c r="EZM1" s="976"/>
      <c r="EZN1" s="976"/>
      <c r="EZO1" s="976"/>
      <c r="EZP1" s="976"/>
      <c r="EZQ1" s="976"/>
      <c r="EZR1" s="976"/>
      <c r="EZS1" s="976"/>
      <c r="EZT1" s="976"/>
      <c r="EZU1" s="976"/>
      <c r="EZV1" s="976"/>
      <c r="EZW1" s="976"/>
      <c r="EZX1" s="976"/>
      <c r="EZY1" s="976"/>
      <c r="EZZ1" s="976"/>
      <c r="FAA1" s="976"/>
      <c r="FAB1" s="976"/>
      <c r="FAC1" s="976"/>
      <c r="FAD1" s="976"/>
      <c r="FAE1" s="976"/>
      <c r="FAF1" s="976"/>
      <c r="FAG1" s="976"/>
      <c r="FAH1" s="976"/>
      <c r="FAI1" s="976"/>
      <c r="FAJ1" s="976"/>
      <c r="FAK1" s="976"/>
      <c r="FAL1" s="976"/>
      <c r="FAM1" s="976"/>
      <c r="FAN1" s="976"/>
      <c r="FAO1" s="976"/>
      <c r="FAP1" s="976"/>
      <c r="FAQ1" s="976"/>
      <c r="FAR1" s="976"/>
      <c r="FAS1" s="976"/>
      <c r="FAT1" s="976"/>
      <c r="FAU1" s="976"/>
      <c r="FAV1" s="976"/>
      <c r="FAW1" s="976"/>
      <c r="FAX1" s="976"/>
      <c r="FAY1" s="976"/>
      <c r="FAZ1" s="976"/>
      <c r="FBA1" s="976"/>
      <c r="FBB1" s="976"/>
      <c r="FBC1" s="976"/>
      <c r="FBD1" s="976"/>
      <c r="FBE1" s="976"/>
      <c r="FBF1" s="976"/>
      <c r="FBG1" s="976"/>
      <c r="FBH1" s="976"/>
      <c r="FBI1" s="976"/>
      <c r="FBJ1" s="976"/>
      <c r="FBK1" s="976"/>
      <c r="FBL1" s="976"/>
      <c r="FBM1" s="976"/>
      <c r="FBN1" s="976"/>
      <c r="FBO1" s="976"/>
      <c r="FBP1" s="976"/>
      <c r="FBQ1" s="976"/>
      <c r="FBR1" s="976"/>
      <c r="FBS1" s="976"/>
      <c r="FBT1" s="976"/>
      <c r="FBU1" s="976"/>
      <c r="FBV1" s="976"/>
      <c r="FBW1" s="976"/>
      <c r="FBX1" s="976"/>
      <c r="FBY1" s="976"/>
      <c r="FBZ1" s="976"/>
      <c r="FCA1" s="976"/>
      <c r="FCB1" s="976"/>
      <c r="FCC1" s="976"/>
      <c r="FCD1" s="976"/>
      <c r="FCE1" s="976"/>
      <c r="FCF1" s="976"/>
      <c r="FCG1" s="976"/>
      <c r="FCH1" s="976"/>
      <c r="FCI1" s="976"/>
      <c r="FCJ1" s="976"/>
      <c r="FCK1" s="976"/>
      <c r="FCL1" s="976"/>
      <c r="FCM1" s="976"/>
      <c r="FCN1" s="976"/>
      <c r="FCO1" s="976"/>
      <c r="FCP1" s="976"/>
      <c r="FCQ1" s="976"/>
      <c r="FCR1" s="976"/>
      <c r="FCS1" s="976"/>
      <c r="FCT1" s="976"/>
      <c r="FCU1" s="976"/>
      <c r="FCV1" s="976"/>
      <c r="FCW1" s="976"/>
      <c r="FCX1" s="976"/>
      <c r="FCY1" s="976"/>
      <c r="FCZ1" s="976"/>
      <c r="FDA1" s="976"/>
      <c r="FDB1" s="976"/>
      <c r="FDC1" s="976"/>
      <c r="FDD1" s="976"/>
      <c r="FDE1" s="976"/>
      <c r="FDF1" s="976"/>
      <c r="FDG1" s="976"/>
      <c r="FDH1" s="976"/>
      <c r="FDI1" s="976"/>
      <c r="FDJ1" s="976"/>
      <c r="FDK1" s="976"/>
      <c r="FDL1" s="976"/>
      <c r="FDM1" s="976"/>
      <c r="FDN1" s="976"/>
      <c r="FDO1" s="976"/>
      <c r="FDP1" s="976"/>
      <c r="FDQ1" s="976"/>
      <c r="FDR1" s="976"/>
      <c r="FDS1" s="976"/>
      <c r="FDT1" s="976"/>
      <c r="FDU1" s="976"/>
      <c r="FDV1" s="976"/>
      <c r="FDW1" s="976"/>
      <c r="FDX1" s="976"/>
      <c r="FDY1" s="976"/>
      <c r="FDZ1" s="976"/>
      <c r="FEA1" s="976"/>
      <c r="FEB1" s="976"/>
      <c r="FEC1" s="976"/>
      <c r="FED1" s="976"/>
      <c r="FEE1" s="976"/>
      <c r="FEF1" s="976"/>
      <c r="FEG1" s="976"/>
      <c r="FEH1" s="976"/>
      <c r="FEI1" s="976"/>
      <c r="FEJ1" s="976"/>
      <c r="FEK1" s="976"/>
      <c r="FEL1" s="976"/>
      <c r="FEM1" s="976"/>
      <c r="FEN1" s="976"/>
      <c r="FEO1" s="976"/>
      <c r="FEP1" s="976"/>
      <c r="FEQ1" s="976"/>
      <c r="FER1" s="976"/>
      <c r="FES1" s="976"/>
      <c r="FET1" s="976"/>
      <c r="FEU1" s="976"/>
      <c r="FEV1" s="976"/>
      <c r="FEW1" s="976"/>
      <c r="FEX1" s="976"/>
      <c r="FEY1" s="976"/>
      <c r="FEZ1" s="976"/>
      <c r="FFA1" s="976"/>
      <c r="FFB1" s="976"/>
      <c r="FFC1" s="976"/>
      <c r="FFD1" s="976"/>
      <c r="FFE1" s="976"/>
      <c r="FFF1" s="976"/>
      <c r="FFG1" s="976"/>
      <c r="FFH1" s="976"/>
      <c r="FFI1" s="976"/>
      <c r="FFJ1" s="976"/>
      <c r="FFK1" s="976"/>
      <c r="FFL1" s="976"/>
      <c r="FFM1" s="976"/>
      <c r="FFN1" s="976"/>
      <c r="FFO1" s="976"/>
      <c r="FFP1" s="976"/>
      <c r="FFQ1" s="976"/>
      <c r="FFR1" s="976"/>
      <c r="FFS1" s="976"/>
      <c r="FFT1" s="976"/>
      <c r="FFU1" s="976"/>
      <c r="FFV1" s="976"/>
      <c r="FFW1" s="976"/>
      <c r="FFX1" s="976"/>
      <c r="FFY1" s="976"/>
      <c r="FFZ1" s="976"/>
      <c r="FGA1" s="976"/>
      <c r="FGB1" s="976"/>
      <c r="FGC1" s="976"/>
      <c r="FGD1" s="976"/>
      <c r="FGE1" s="976"/>
      <c r="FGF1" s="976"/>
      <c r="FGG1" s="976"/>
      <c r="FGH1" s="976"/>
      <c r="FGI1" s="976"/>
      <c r="FGJ1" s="976"/>
      <c r="FGK1" s="976"/>
      <c r="FGL1" s="976"/>
      <c r="FGM1" s="976"/>
      <c r="FGN1" s="976"/>
      <c r="FGO1" s="976"/>
      <c r="FGP1" s="976"/>
      <c r="FGQ1" s="976"/>
      <c r="FGR1" s="976"/>
      <c r="FGS1" s="976"/>
      <c r="FGT1" s="976"/>
      <c r="FGU1" s="976"/>
      <c r="FGV1" s="976"/>
      <c r="FGW1" s="976"/>
      <c r="FGX1" s="976"/>
      <c r="FGY1" s="976"/>
      <c r="FGZ1" s="976"/>
      <c r="FHA1" s="976"/>
      <c r="FHB1" s="976"/>
      <c r="FHC1" s="976"/>
      <c r="FHD1" s="976"/>
      <c r="FHE1" s="976"/>
      <c r="FHF1" s="976"/>
      <c r="FHG1" s="976"/>
      <c r="FHH1" s="976"/>
      <c r="FHI1" s="976"/>
      <c r="FHJ1" s="976"/>
      <c r="FHK1" s="976"/>
      <c r="FHL1" s="976"/>
      <c r="FHM1" s="976"/>
      <c r="FHN1" s="976"/>
      <c r="FHO1" s="976"/>
      <c r="FHP1" s="976"/>
      <c r="FHQ1" s="976"/>
      <c r="FHR1" s="976"/>
      <c r="FHS1" s="976"/>
      <c r="FHT1" s="976"/>
      <c r="FHU1" s="976"/>
      <c r="FHV1" s="976"/>
      <c r="FHW1" s="976"/>
      <c r="FHX1" s="976"/>
      <c r="FHY1" s="976"/>
      <c r="FHZ1" s="976"/>
      <c r="FIA1" s="976"/>
      <c r="FIB1" s="976"/>
      <c r="FIC1" s="976"/>
      <c r="FID1" s="976"/>
      <c r="FIE1" s="976"/>
      <c r="FIF1" s="976"/>
      <c r="FIG1" s="976"/>
      <c r="FIH1" s="976"/>
      <c r="FII1" s="976"/>
      <c r="FIJ1" s="976"/>
      <c r="FIK1" s="976"/>
      <c r="FIL1" s="976"/>
      <c r="FIM1" s="976"/>
      <c r="FIN1" s="976"/>
      <c r="FIO1" s="976"/>
      <c r="FIP1" s="976"/>
      <c r="FIQ1" s="976"/>
      <c r="FIR1" s="976"/>
      <c r="FIS1" s="976"/>
      <c r="FIT1" s="976"/>
      <c r="FIU1" s="976"/>
      <c r="FIV1" s="976"/>
      <c r="FIW1" s="976"/>
      <c r="FIX1" s="976"/>
      <c r="FIY1" s="976"/>
      <c r="FIZ1" s="976"/>
      <c r="FJA1" s="976"/>
      <c r="FJB1" s="976"/>
      <c r="FJC1" s="976"/>
      <c r="FJD1" s="976"/>
      <c r="FJE1" s="976"/>
      <c r="FJF1" s="976"/>
      <c r="FJG1" s="976"/>
      <c r="FJH1" s="976"/>
      <c r="FJI1" s="976"/>
      <c r="FJJ1" s="976"/>
      <c r="FJK1" s="976"/>
      <c r="FJL1" s="976"/>
      <c r="FJM1" s="976"/>
      <c r="FJN1" s="976"/>
      <c r="FJO1" s="976"/>
      <c r="FJP1" s="976"/>
      <c r="FJQ1" s="976"/>
      <c r="FJR1" s="976"/>
      <c r="FJS1" s="976"/>
      <c r="FJT1" s="976"/>
      <c r="FJU1" s="976"/>
      <c r="FJV1" s="976"/>
      <c r="FJW1" s="976"/>
      <c r="FJX1" s="976"/>
      <c r="FJY1" s="976"/>
      <c r="FJZ1" s="976"/>
      <c r="FKA1" s="976"/>
      <c r="FKB1" s="976"/>
      <c r="FKC1" s="976"/>
      <c r="FKD1" s="976"/>
      <c r="FKE1" s="976"/>
      <c r="FKF1" s="976"/>
      <c r="FKG1" s="976"/>
      <c r="FKH1" s="976"/>
      <c r="FKI1" s="976"/>
      <c r="FKJ1" s="976"/>
      <c r="FKK1" s="976"/>
      <c r="FKL1" s="976"/>
      <c r="FKM1" s="976"/>
      <c r="FKN1" s="976"/>
      <c r="FKO1" s="976"/>
      <c r="FKP1" s="976"/>
      <c r="FKQ1" s="976"/>
      <c r="FKR1" s="976"/>
      <c r="FKS1" s="976"/>
      <c r="FKT1" s="976"/>
      <c r="FKU1" s="976"/>
      <c r="FKV1" s="976"/>
      <c r="FKW1" s="976"/>
      <c r="FKX1" s="976"/>
      <c r="FKY1" s="976"/>
      <c r="FKZ1" s="976"/>
      <c r="FLA1" s="976"/>
      <c r="FLB1" s="976"/>
      <c r="FLC1" s="976"/>
      <c r="FLD1" s="976"/>
      <c r="FLE1" s="976"/>
      <c r="FLF1" s="976"/>
      <c r="FLG1" s="976"/>
      <c r="FLH1" s="976"/>
      <c r="FLI1" s="976"/>
      <c r="FLJ1" s="976"/>
      <c r="FLK1" s="976"/>
      <c r="FLL1" s="976"/>
      <c r="FLM1" s="976"/>
      <c r="FLN1" s="976"/>
      <c r="FLO1" s="976"/>
      <c r="FLP1" s="976"/>
      <c r="FLQ1" s="976"/>
      <c r="FLR1" s="976"/>
      <c r="FLS1" s="976"/>
      <c r="FLT1" s="976"/>
      <c r="FLU1" s="976"/>
      <c r="FLV1" s="976"/>
      <c r="FLW1" s="976"/>
      <c r="FLX1" s="976"/>
      <c r="FLY1" s="976"/>
      <c r="FLZ1" s="976"/>
      <c r="FMA1" s="976"/>
      <c r="FMB1" s="976"/>
      <c r="FMC1" s="976"/>
      <c r="FMD1" s="976"/>
      <c r="FME1" s="976"/>
      <c r="FMF1" s="976"/>
      <c r="FMG1" s="976"/>
      <c r="FMH1" s="976"/>
      <c r="FMI1" s="976"/>
      <c r="FMJ1" s="976"/>
      <c r="FMK1" s="976"/>
      <c r="FML1" s="976"/>
      <c r="FMM1" s="976"/>
      <c r="FMN1" s="976"/>
      <c r="FMO1" s="976"/>
      <c r="FMP1" s="976"/>
      <c r="FMQ1" s="976"/>
      <c r="FMR1" s="976"/>
      <c r="FMS1" s="976"/>
      <c r="FMT1" s="976"/>
      <c r="FMU1" s="976"/>
      <c r="FMV1" s="976"/>
      <c r="FMW1" s="976"/>
      <c r="FMX1" s="976"/>
      <c r="FMY1" s="976"/>
      <c r="FMZ1" s="976"/>
      <c r="FNA1" s="976"/>
      <c r="FNB1" s="976"/>
      <c r="FNC1" s="976"/>
      <c r="FND1" s="976"/>
      <c r="FNE1" s="976"/>
      <c r="FNF1" s="976"/>
      <c r="FNG1" s="976"/>
      <c r="FNH1" s="976"/>
      <c r="FNI1" s="976"/>
      <c r="FNJ1" s="976"/>
      <c r="FNK1" s="976"/>
      <c r="FNL1" s="976"/>
      <c r="FNM1" s="976"/>
      <c r="FNN1" s="976"/>
      <c r="FNO1" s="976"/>
      <c r="FNP1" s="976"/>
      <c r="FNQ1" s="976"/>
      <c r="FNR1" s="976"/>
      <c r="FNS1" s="976"/>
      <c r="FNT1" s="976"/>
      <c r="FNU1" s="976"/>
      <c r="FNV1" s="976"/>
      <c r="FNW1" s="976"/>
      <c r="FNX1" s="976"/>
      <c r="FNY1" s="976"/>
      <c r="FNZ1" s="976"/>
      <c r="FOA1" s="976"/>
      <c r="FOB1" s="976"/>
      <c r="FOC1" s="976"/>
      <c r="FOD1" s="976"/>
      <c r="FOE1" s="976"/>
      <c r="FOF1" s="976"/>
      <c r="FOG1" s="976"/>
      <c r="FOH1" s="976"/>
      <c r="FOI1" s="976"/>
      <c r="FOJ1" s="976"/>
      <c r="FOK1" s="976"/>
      <c r="FOL1" s="976"/>
      <c r="FOM1" s="976"/>
      <c r="FON1" s="976"/>
      <c r="FOO1" s="976"/>
      <c r="FOP1" s="976"/>
      <c r="FOQ1" s="976"/>
      <c r="FOR1" s="976"/>
      <c r="FOS1" s="976"/>
      <c r="FOT1" s="976"/>
      <c r="FOU1" s="976"/>
      <c r="FOV1" s="976"/>
      <c r="FOW1" s="976"/>
      <c r="FOX1" s="976"/>
      <c r="FOY1" s="976"/>
      <c r="FOZ1" s="976"/>
      <c r="FPA1" s="976"/>
      <c r="FPB1" s="976"/>
      <c r="FPC1" s="976"/>
      <c r="FPD1" s="976"/>
      <c r="FPE1" s="976"/>
      <c r="FPF1" s="976"/>
      <c r="FPG1" s="976"/>
      <c r="FPH1" s="976"/>
      <c r="FPI1" s="976"/>
      <c r="FPJ1" s="976"/>
      <c r="FPK1" s="976"/>
      <c r="FPL1" s="976"/>
      <c r="FPM1" s="976"/>
      <c r="FPN1" s="976"/>
      <c r="FPO1" s="976"/>
      <c r="FPP1" s="976"/>
      <c r="FPQ1" s="976"/>
      <c r="FPR1" s="976"/>
      <c r="FPS1" s="976"/>
      <c r="FPT1" s="976"/>
      <c r="FPU1" s="976"/>
      <c r="FPV1" s="976"/>
      <c r="FPW1" s="976"/>
      <c r="FPX1" s="976"/>
      <c r="FPY1" s="976"/>
      <c r="FPZ1" s="976"/>
      <c r="FQA1" s="976"/>
      <c r="FQB1" s="976"/>
      <c r="FQC1" s="976"/>
      <c r="FQD1" s="976"/>
      <c r="FQE1" s="976"/>
      <c r="FQF1" s="976"/>
      <c r="FQG1" s="976"/>
      <c r="FQH1" s="976"/>
      <c r="FQI1" s="976"/>
      <c r="FQJ1" s="976"/>
      <c r="FQK1" s="976"/>
      <c r="FQL1" s="976"/>
      <c r="FQM1" s="976"/>
      <c r="FQN1" s="976"/>
      <c r="FQO1" s="976"/>
      <c r="FQP1" s="976"/>
      <c r="FQQ1" s="976"/>
      <c r="FQR1" s="976"/>
      <c r="FQS1" s="976"/>
      <c r="FQT1" s="976"/>
      <c r="FQU1" s="976"/>
      <c r="FQV1" s="976"/>
      <c r="FQW1" s="976"/>
      <c r="FQX1" s="976"/>
      <c r="FQY1" s="976"/>
      <c r="FQZ1" s="976"/>
      <c r="FRA1" s="976"/>
      <c r="FRB1" s="976"/>
      <c r="FRC1" s="976"/>
      <c r="FRD1" s="976"/>
      <c r="FRE1" s="976"/>
      <c r="FRF1" s="976"/>
      <c r="FRG1" s="976"/>
      <c r="FRH1" s="976"/>
      <c r="FRI1" s="976"/>
      <c r="FRJ1" s="976"/>
      <c r="FRK1" s="976"/>
      <c r="FRL1" s="976"/>
      <c r="FRM1" s="976"/>
      <c r="FRN1" s="976"/>
      <c r="FRO1" s="976"/>
      <c r="FRP1" s="976"/>
      <c r="FRQ1" s="976"/>
      <c r="FRR1" s="976"/>
      <c r="FRS1" s="976"/>
      <c r="FRT1" s="976"/>
      <c r="FRU1" s="976"/>
      <c r="FRV1" s="976"/>
      <c r="FRW1" s="976"/>
      <c r="FRX1" s="976"/>
      <c r="FRY1" s="976"/>
      <c r="FRZ1" s="976"/>
      <c r="FSA1" s="976"/>
      <c r="FSB1" s="976"/>
      <c r="FSC1" s="976"/>
      <c r="FSD1" s="976"/>
      <c r="FSE1" s="976"/>
      <c r="FSF1" s="976"/>
      <c r="FSG1" s="976"/>
      <c r="FSH1" s="976"/>
      <c r="FSI1" s="976"/>
      <c r="FSJ1" s="976"/>
      <c r="FSK1" s="976"/>
      <c r="FSL1" s="976"/>
      <c r="FSM1" s="976"/>
      <c r="FSN1" s="976"/>
      <c r="FSO1" s="976"/>
      <c r="FSP1" s="976"/>
      <c r="FSQ1" s="976"/>
      <c r="FSR1" s="976"/>
      <c r="FSS1" s="976"/>
      <c r="FST1" s="976"/>
      <c r="FSU1" s="976"/>
      <c r="FSV1" s="976"/>
      <c r="FSW1" s="976"/>
      <c r="FSX1" s="976"/>
      <c r="FSY1" s="976"/>
      <c r="FSZ1" s="976"/>
      <c r="FTA1" s="976"/>
      <c r="FTB1" s="976"/>
      <c r="FTC1" s="976"/>
      <c r="FTD1" s="976"/>
      <c r="FTE1" s="976"/>
      <c r="FTF1" s="976"/>
      <c r="FTG1" s="976"/>
      <c r="FTH1" s="976"/>
      <c r="FTI1" s="976"/>
      <c r="FTJ1" s="976"/>
      <c r="FTK1" s="976"/>
      <c r="FTL1" s="976"/>
      <c r="FTM1" s="976"/>
      <c r="FTN1" s="976"/>
      <c r="FTO1" s="976"/>
      <c r="FTP1" s="976"/>
      <c r="FTQ1" s="976"/>
      <c r="FTR1" s="976"/>
      <c r="FTS1" s="976"/>
      <c r="FTT1" s="976"/>
      <c r="FTU1" s="976"/>
      <c r="FTV1" s="976"/>
      <c r="FTW1" s="976"/>
      <c r="FTX1" s="976"/>
      <c r="FTY1" s="976"/>
      <c r="FTZ1" s="976"/>
      <c r="FUA1" s="976"/>
      <c r="FUB1" s="976"/>
      <c r="FUC1" s="976"/>
      <c r="FUD1" s="976"/>
      <c r="FUE1" s="976"/>
      <c r="FUF1" s="976"/>
      <c r="FUG1" s="976"/>
      <c r="FUH1" s="976"/>
      <c r="FUI1" s="976"/>
      <c r="FUJ1" s="976"/>
      <c r="FUK1" s="976"/>
      <c r="FUL1" s="976"/>
      <c r="FUM1" s="976"/>
      <c r="FUN1" s="976"/>
      <c r="FUO1" s="976"/>
      <c r="FUP1" s="976"/>
      <c r="FUQ1" s="976"/>
      <c r="FUR1" s="976"/>
      <c r="FUS1" s="976"/>
      <c r="FUT1" s="976"/>
      <c r="FUU1" s="976"/>
      <c r="FUV1" s="976"/>
      <c r="FUW1" s="976"/>
      <c r="FUX1" s="976"/>
      <c r="FUY1" s="976"/>
      <c r="FUZ1" s="976"/>
      <c r="FVA1" s="976"/>
      <c r="FVB1" s="976"/>
      <c r="FVC1" s="976"/>
      <c r="FVD1" s="976"/>
      <c r="FVE1" s="976"/>
      <c r="FVF1" s="976"/>
      <c r="FVG1" s="976"/>
      <c r="FVH1" s="976"/>
      <c r="FVI1" s="976"/>
      <c r="FVJ1" s="976"/>
      <c r="FVK1" s="976"/>
      <c r="FVL1" s="976"/>
      <c r="FVM1" s="976"/>
      <c r="FVN1" s="976"/>
      <c r="FVO1" s="976"/>
      <c r="FVP1" s="976"/>
      <c r="FVQ1" s="976"/>
      <c r="FVR1" s="976"/>
      <c r="FVS1" s="976"/>
      <c r="FVT1" s="976"/>
      <c r="FVU1" s="976"/>
      <c r="FVV1" s="976"/>
      <c r="FVW1" s="976"/>
      <c r="FVX1" s="976"/>
      <c r="FVY1" s="976"/>
      <c r="FVZ1" s="976"/>
      <c r="FWA1" s="976"/>
      <c r="FWB1" s="976"/>
      <c r="FWC1" s="976"/>
      <c r="FWD1" s="976"/>
      <c r="FWE1" s="976"/>
      <c r="FWF1" s="976"/>
      <c r="FWG1" s="976"/>
      <c r="FWH1" s="976"/>
      <c r="FWI1" s="976"/>
      <c r="FWJ1" s="976"/>
      <c r="FWK1" s="976"/>
      <c r="FWL1" s="976"/>
      <c r="FWM1" s="976"/>
      <c r="FWN1" s="976"/>
      <c r="FWO1" s="976"/>
      <c r="FWP1" s="976"/>
      <c r="FWQ1" s="976"/>
      <c r="FWR1" s="976"/>
      <c r="FWS1" s="976"/>
      <c r="FWT1" s="976"/>
      <c r="FWU1" s="976"/>
      <c r="FWV1" s="976"/>
      <c r="FWW1" s="976"/>
      <c r="FWX1" s="976"/>
      <c r="FWY1" s="976"/>
      <c r="FWZ1" s="976"/>
      <c r="FXA1" s="976"/>
      <c r="FXB1" s="976"/>
      <c r="FXC1" s="976"/>
      <c r="FXD1" s="976"/>
      <c r="FXE1" s="976"/>
      <c r="FXF1" s="976"/>
      <c r="FXG1" s="976"/>
      <c r="FXH1" s="976"/>
      <c r="FXI1" s="976"/>
      <c r="FXJ1" s="976"/>
      <c r="FXK1" s="976"/>
      <c r="FXL1" s="976"/>
      <c r="FXM1" s="976"/>
      <c r="FXN1" s="976"/>
      <c r="FXO1" s="976"/>
      <c r="FXP1" s="976"/>
      <c r="FXQ1" s="976"/>
      <c r="FXR1" s="976"/>
      <c r="FXS1" s="976"/>
      <c r="FXT1" s="976"/>
      <c r="FXU1" s="976"/>
      <c r="FXV1" s="976"/>
      <c r="FXW1" s="976"/>
      <c r="FXX1" s="976"/>
      <c r="FXY1" s="976"/>
      <c r="FXZ1" s="976"/>
      <c r="FYA1" s="976"/>
      <c r="FYB1" s="976"/>
      <c r="FYC1" s="976"/>
      <c r="FYD1" s="976"/>
      <c r="FYE1" s="976"/>
      <c r="FYF1" s="976"/>
      <c r="FYG1" s="976"/>
      <c r="FYH1" s="976"/>
      <c r="FYI1" s="976"/>
      <c r="FYJ1" s="976"/>
      <c r="FYK1" s="976"/>
      <c r="FYL1" s="976"/>
      <c r="FYM1" s="976"/>
      <c r="FYN1" s="976"/>
      <c r="FYO1" s="976"/>
      <c r="FYP1" s="976"/>
      <c r="FYQ1" s="976"/>
      <c r="FYR1" s="976"/>
      <c r="FYS1" s="976"/>
      <c r="FYT1" s="976"/>
      <c r="FYU1" s="976"/>
      <c r="FYV1" s="976"/>
      <c r="FYW1" s="976"/>
      <c r="FYX1" s="976"/>
      <c r="FYY1" s="976"/>
      <c r="FYZ1" s="976"/>
      <c r="FZA1" s="976"/>
      <c r="FZB1" s="976"/>
      <c r="FZC1" s="976"/>
      <c r="FZD1" s="976"/>
      <c r="FZE1" s="976"/>
      <c r="FZF1" s="976"/>
      <c r="FZG1" s="976"/>
      <c r="FZH1" s="976"/>
      <c r="FZI1" s="976"/>
      <c r="FZJ1" s="976"/>
      <c r="FZK1" s="976"/>
      <c r="FZL1" s="976"/>
      <c r="FZM1" s="976"/>
      <c r="FZN1" s="976"/>
      <c r="FZO1" s="976"/>
      <c r="FZP1" s="976"/>
      <c r="FZQ1" s="976"/>
      <c r="FZR1" s="976"/>
      <c r="FZS1" s="976"/>
      <c r="FZT1" s="976"/>
      <c r="FZU1" s="976"/>
      <c r="FZV1" s="976"/>
      <c r="FZW1" s="976"/>
      <c r="FZX1" s="976"/>
      <c r="FZY1" s="976"/>
      <c r="FZZ1" s="976"/>
      <c r="GAA1" s="976"/>
      <c r="GAB1" s="976"/>
      <c r="GAC1" s="976"/>
      <c r="GAD1" s="976"/>
      <c r="GAE1" s="976"/>
      <c r="GAF1" s="976"/>
      <c r="GAG1" s="976"/>
      <c r="GAH1" s="976"/>
      <c r="GAI1" s="976"/>
      <c r="GAJ1" s="976"/>
      <c r="GAK1" s="976"/>
      <c r="GAL1" s="976"/>
      <c r="GAM1" s="976"/>
      <c r="GAN1" s="976"/>
      <c r="GAO1" s="976"/>
      <c r="GAP1" s="976"/>
      <c r="GAQ1" s="976"/>
      <c r="GAR1" s="976"/>
      <c r="GAS1" s="976"/>
      <c r="GAT1" s="976"/>
      <c r="GAU1" s="976"/>
      <c r="GAV1" s="976"/>
      <c r="GAW1" s="976"/>
      <c r="GAX1" s="976"/>
      <c r="GAY1" s="976"/>
      <c r="GAZ1" s="976"/>
      <c r="GBA1" s="976"/>
      <c r="GBB1" s="976"/>
      <c r="GBC1" s="976"/>
      <c r="GBD1" s="976"/>
      <c r="GBE1" s="976"/>
      <c r="GBF1" s="976"/>
      <c r="GBG1" s="976"/>
      <c r="GBH1" s="976"/>
      <c r="GBI1" s="976"/>
      <c r="GBJ1" s="976"/>
      <c r="GBK1" s="976"/>
      <c r="GBL1" s="976"/>
      <c r="GBM1" s="976"/>
      <c r="GBN1" s="976"/>
      <c r="GBO1" s="976"/>
      <c r="GBP1" s="976"/>
      <c r="GBQ1" s="976"/>
      <c r="GBR1" s="976"/>
      <c r="GBS1" s="976"/>
      <c r="GBT1" s="976"/>
      <c r="GBU1" s="976"/>
      <c r="GBV1" s="976"/>
      <c r="GBW1" s="976"/>
      <c r="GBX1" s="976"/>
      <c r="GBY1" s="976"/>
      <c r="GBZ1" s="976"/>
      <c r="GCA1" s="976"/>
      <c r="GCB1" s="976"/>
      <c r="GCC1" s="976"/>
      <c r="GCD1" s="976"/>
      <c r="GCE1" s="976"/>
      <c r="GCF1" s="976"/>
      <c r="GCG1" s="976"/>
      <c r="GCH1" s="976"/>
      <c r="GCI1" s="976"/>
      <c r="GCJ1" s="976"/>
      <c r="GCK1" s="976"/>
      <c r="GCL1" s="976"/>
      <c r="GCM1" s="976"/>
      <c r="GCN1" s="976"/>
      <c r="GCO1" s="976"/>
      <c r="GCP1" s="976"/>
      <c r="GCQ1" s="976"/>
      <c r="GCR1" s="976"/>
      <c r="GCS1" s="976"/>
      <c r="GCT1" s="976"/>
      <c r="GCU1" s="976"/>
      <c r="GCV1" s="976"/>
      <c r="GCW1" s="976"/>
      <c r="GCX1" s="976"/>
      <c r="GCY1" s="976"/>
      <c r="GCZ1" s="976"/>
      <c r="GDA1" s="976"/>
      <c r="GDB1" s="976"/>
      <c r="GDC1" s="976"/>
      <c r="GDD1" s="976"/>
      <c r="GDE1" s="976"/>
      <c r="GDF1" s="976"/>
      <c r="GDG1" s="976"/>
      <c r="GDH1" s="976"/>
      <c r="GDI1" s="976"/>
      <c r="GDJ1" s="976"/>
      <c r="GDK1" s="976"/>
      <c r="GDL1" s="976"/>
      <c r="GDM1" s="976"/>
      <c r="GDN1" s="976"/>
      <c r="GDO1" s="976"/>
      <c r="GDP1" s="976"/>
      <c r="GDQ1" s="976"/>
      <c r="GDR1" s="976"/>
      <c r="GDS1" s="976"/>
      <c r="GDT1" s="976"/>
      <c r="GDU1" s="976"/>
      <c r="GDV1" s="976"/>
      <c r="GDW1" s="976"/>
      <c r="GDX1" s="976"/>
      <c r="GDY1" s="976"/>
      <c r="GDZ1" s="976"/>
      <c r="GEA1" s="976"/>
      <c r="GEB1" s="976"/>
      <c r="GEC1" s="976"/>
      <c r="GED1" s="976"/>
      <c r="GEE1" s="976"/>
      <c r="GEF1" s="976"/>
      <c r="GEG1" s="976"/>
      <c r="GEH1" s="976"/>
      <c r="GEI1" s="976"/>
      <c r="GEJ1" s="976"/>
      <c r="GEK1" s="976"/>
      <c r="GEL1" s="976"/>
      <c r="GEM1" s="976"/>
      <c r="GEN1" s="976"/>
      <c r="GEO1" s="976"/>
      <c r="GEP1" s="976"/>
      <c r="GEQ1" s="976"/>
      <c r="GER1" s="976"/>
      <c r="GES1" s="976"/>
      <c r="GET1" s="976"/>
      <c r="GEU1" s="976"/>
      <c r="GEV1" s="976"/>
      <c r="GEW1" s="976"/>
      <c r="GEX1" s="976"/>
      <c r="GEY1" s="976"/>
      <c r="GEZ1" s="976"/>
      <c r="GFA1" s="976"/>
      <c r="GFB1" s="976"/>
      <c r="GFC1" s="976"/>
      <c r="GFD1" s="976"/>
      <c r="GFE1" s="976"/>
      <c r="GFF1" s="976"/>
      <c r="GFG1" s="976"/>
      <c r="GFH1" s="976"/>
      <c r="GFI1" s="976"/>
      <c r="GFJ1" s="976"/>
      <c r="GFK1" s="976"/>
      <c r="GFL1" s="976"/>
      <c r="GFM1" s="976"/>
      <c r="GFN1" s="976"/>
      <c r="GFO1" s="976"/>
      <c r="GFP1" s="976"/>
      <c r="GFQ1" s="976"/>
      <c r="GFR1" s="976"/>
      <c r="GFS1" s="976"/>
      <c r="GFT1" s="976"/>
      <c r="GFU1" s="976"/>
      <c r="GFV1" s="976"/>
      <c r="GFW1" s="976"/>
      <c r="GFX1" s="976"/>
      <c r="GFY1" s="976"/>
      <c r="GFZ1" s="976"/>
      <c r="GGA1" s="976"/>
      <c r="GGB1" s="976"/>
      <c r="GGC1" s="976"/>
      <c r="GGD1" s="976"/>
      <c r="GGE1" s="976"/>
      <c r="GGF1" s="976"/>
      <c r="GGG1" s="976"/>
      <c r="GGH1" s="976"/>
      <c r="GGI1" s="976"/>
      <c r="GGJ1" s="976"/>
      <c r="GGK1" s="976"/>
      <c r="GGL1" s="976"/>
      <c r="GGM1" s="976"/>
      <c r="GGN1" s="976"/>
      <c r="GGO1" s="976"/>
      <c r="GGP1" s="976"/>
      <c r="GGQ1" s="976"/>
      <c r="GGR1" s="976"/>
      <c r="GGS1" s="976"/>
      <c r="GGT1" s="976"/>
      <c r="GGU1" s="976"/>
      <c r="GGV1" s="976"/>
      <c r="GGW1" s="976"/>
      <c r="GGX1" s="976"/>
      <c r="GGY1" s="976"/>
      <c r="GGZ1" s="976"/>
      <c r="GHA1" s="976"/>
      <c r="GHB1" s="976"/>
      <c r="GHC1" s="976"/>
      <c r="GHD1" s="976"/>
      <c r="GHE1" s="976"/>
      <c r="GHF1" s="976"/>
      <c r="GHG1" s="976"/>
      <c r="GHH1" s="976"/>
      <c r="GHI1" s="976"/>
      <c r="GHJ1" s="976"/>
      <c r="GHK1" s="976"/>
      <c r="GHL1" s="976"/>
      <c r="GHM1" s="976"/>
      <c r="GHN1" s="976"/>
      <c r="GHO1" s="976"/>
      <c r="GHP1" s="976"/>
      <c r="GHQ1" s="976"/>
      <c r="GHR1" s="976"/>
      <c r="GHS1" s="976"/>
      <c r="GHT1" s="976"/>
      <c r="GHU1" s="976"/>
      <c r="GHV1" s="976"/>
      <c r="GHW1" s="976"/>
      <c r="GHX1" s="976"/>
      <c r="GHY1" s="976"/>
      <c r="GHZ1" s="976"/>
      <c r="GIA1" s="976"/>
      <c r="GIB1" s="976"/>
      <c r="GIC1" s="976"/>
      <c r="GID1" s="976"/>
      <c r="GIE1" s="976"/>
      <c r="GIF1" s="976"/>
      <c r="GIG1" s="976"/>
      <c r="GIH1" s="976"/>
      <c r="GII1" s="976"/>
      <c r="GIJ1" s="976"/>
      <c r="GIK1" s="976"/>
      <c r="GIL1" s="976"/>
      <c r="GIM1" s="976"/>
      <c r="GIN1" s="976"/>
      <c r="GIO1" s="976"/>
      <c r="GIP1" s="976"/>
      <c r="GIQ1" s="976"/>
      <c r="GIR1" s="976"/>
      <c r="GIS1" s="976"/>
      <c r="GIT1" s="976"/>
      <c r="GIU1" s="976"/>
      <c r="GIV1" s="976"/>
      <c r="GIW1" s="976"/>
      <c r="GIX1" s="976"/>
      <c r="GIY1" s="976"/>
      <c r="GIZ1" s="976"/>
      <c r="GJA1" s="976"/>
      <c r="GJB1" s="976"/>
      <c r="GJC1" s="976"/>
      <c r="GJD1" s="976"/>
      <c r="GJE1" s="976"/>
      <c r="GJF1" s="976"/>
      <c r="GJG1" s="976"/>
      <c r="GJH1" s="976"/>
      <c r="GJI1" s="976"/>
      <c r="GJJ1" s="976"/>
      <c r="GJK1" s="976"/>
      <c r="GJL1" s="976"/>
      <c r="GJM1" s="976"/>
      <c r="GJN1" s="976"/>
      <c r="GJO1" s="976"/>
      <c r="GJP1" s="976"/>
      <c r="GJQ1" s="976"/>
      <c r="GJR1" s="976"/>
      <c r="GJS1" s="976"/>
      <c r="GJT1" s="976"/>
      <c r="GJU1" s="976"/>
      <c r="GJV1" s="976"/>
      <c r="GJW1" s="976"/>
      <c r="GJX1" s="976"/>
      <c r="GJY1" s="976"/>
      <c r="GJZ1" s="976"/>
      <c r="GKA1" s="976"/>
      <c r="GKB1" s="976"/>
      <c r="GKC1" s="976"/>
      <c r="GKD1" s="976"/>
      <c r="GKE1" s="976"/>
      <c r="GKF1" s="976"/>
      <c r="GKG1" s="976"/>
      <c r="GKH1" s="976"/>
      <c r="GKI1" s="976"/>
      <c r="GKJ1" s="976"/>
      <c r="GKK1" s="976"/>
      <c r="GKL1" s="976"/>
      <c r="GKM1" s="976"/>
      <c r="GKN1" s="976"/>
      <c r="GKO1" s="976"/>
      <c r="GKP1" s="976"/>
      <c r="GKQ1" s="976"/>
      <c r="GKR1" s="976"/>
      <c r="GKS1" s="976"/>
      <c r="GKT1" s="976"/>
      <c r="GKU1" s="976"/>
      <c r="GKV1" s="976"/>
      <c r="GKW1" s="976"/>
      <c r="GKX1" s="976"/>
      <c r="GKY1" s="976"/>
      <c r="GKZ1" s="976"/>
      <c r="GLA1" s="976"/>
      <c r="GLB1" s="976"/>
      <c r="GLC1" s="976"/>
      <c r="GLD1" s="976"/>
      <c r="GLE1" s="976"/>
      <c r="GLF1" s="976"/>
      <c r="GLG1" s="976"/>
      <c r="GLH1" s="976"/>
      <c r="GLI1" s="976"/>
      <c r="GLJ1" s="976"/>
      <c r="GLK1" s="976"/>
      <c r="GLL1" s="976"/>
      <c r="GLM1" s="976"/>
      <c r="GLN1" s="976"/>
      <c r="GLO1" s="976"/>
      <c r="GLP1" s="976"/>
      <c r="GLQ1" s="976"/>
      <c r="GLR1" s="976"/>
      <c r="GLS1" s="976"/>
      <c r="GLT1" s="976"/>
      <c r="GLU1" s="976"/>
      <c r="GLV1" s="976"/>
      <c r="GLW1" s="976"/>
      <c r="GLX1" s="976"/>
      <c r="GLY1" s="976"/>
      <c r="GLZ1" s="976"/>
      <c r="GMA1" s="976"/>
      <c r="GMB1" s="976"/>
      <c r="GMC1" s="976"/>
      <c r="GMD1" s="976"/>
      <c r="GME1" s="976"/>
      <c r="GMF1" s="976"/>
      <c r="GMG1" s="976"/>
      <c r="GMH1" s="976"/>
      <c r="GMI1" s="976"/>
      <c r="GMJ1" s="976"/>
      <c r="GMK1" s="976"/>
      <c r="GML1" s="976"/>
      <c r="GMM1" s="976"/>
      <c r="GMN1" s="976"/>
      <c r="GMO1" s="976"/>
      <c r="GMP1" s="976"/>
      <c r="GMQ1" s="976"/>
      <c r="GMR1" s="976"/>
      <c r="GMS1" s="976"/>
      <c r="GMT1" s="976"/>
      <c r="GMU1" s="976"/>
      <c r="GMV1" s="976"/>
      <c r="GMW1" s="976"/>
      <c r="GMX1" s="976"/>
      <c r="GMY1" s="976"/>
      <c r="GMZ1" s="976"/>
      <c r="GNA1" s="976"/>
      <c r="GNB1" s="976"/>
      <c r="GNC1" s="976"/>
      <c r="GND1" s="976"/>
      <c r="GNE1" s="976"/>
      <c r="GNF1" s="976"/>
      <c r="GNG1" s="976"/>
      <c r="GNH1" s="976"/>
      <c r="GNI1" s="976"/>
      <c r="GNJ1" s="976"/>
      <c r="GNK1" s="976"/>
      <c r="GNL1" s="976"/>
      <c r="GNM1" s="976"/>
      <c r="GNN1" s="976"/>
      <c r="GNO1" s="976"/>
      <c r="GNP1" s="976"/>
      <c r="GNQ1" s="976"/>
      <c r="GNR1" s="976"/>
      <c r="GNS1" s="976"/>
      <c r="GNT1" s="976"/>
      <c r="GNU1" s="976"/>
      <c r="GNV1" s="976"/>
      <c r="GNW1" s="976"/>
      <c r="GNX1" s="976"/>
      <c r="GNY1" s="976"/>
      <c r="GNZ1" s="976"/>
      <c r="GOA1" s="976"/>
      <c r="GOB1" s="976"/>
      <c r="GOC1" s="976"/>
      <c r="GOD1" s="976"/>
      <c r="GOE1" s="976"/>
      <c r="GOF1" s="976"/>
      <c r="GOG1" s="976"/>
      <c r="GOH1" s="976"/>
      <c r="GOI1" s="976"/>
      <c r="GOJ1" s="976"/>
      <c r="GOK1" s="976"/>
      <c r="GOL1" s="976"/>
      <c r="GOM1" s="976"/>
      <c r="GON1" s="976"/>
      <c r="GOO1" s="976"/>
      <c r="GOP1" s="976"/>
      <c r="GOQ1" s="976"/>
      <c r="GOR1" s="976"/>
      <c r="GOS1" s="976"/>
      <c r="GOT1" s="976"/>
      <c r="GOU1" s="976"/>
      <c r="GOV1" s="976"/>
      <c r="GOW1" s="976"/>
      <c r="GOX1" s="976"/>
      <c r="GOY1" s="976"/>
      <c r="GOZ1" s="976"/>
      <c r="GPA1" s="976"/>
      <c r="GPB1" s="976"/>
      <c r="GPC1" s="976"/>
      <c r="GPD1" s="976"/>
      <c r="GPE1" s="976"/>
      <c r="GPF1" s="976"/>
      <c r="GPG1" s="976"/>
      <c r="GPH1" s="976"/>
      <c r="GPI1" s="976"/>
      <c r="GPJ1" s="976"/>
      <c r="GPK1" s="976"/>
      <c r="GPL1" s="976"/>
      <c r="GPM1" s="976"/>
      <c r="GPN1" s="976"/>
      <c r="GPO1" s="976"/>
      <c r="GPP1" s="976"/>
      <c r="GPQ1" s="976"/>
      <c r="GPR1" s="976"/>
      <c r="GPS1" s="976"/>
      <c r="GPT1" s="976"/>
      <c r="GPU1" s="976"/>
      <c r="GPV1" s="976"/>
      <c r="GPW1" s="976"/>
      <c r="GPX1" s="976"/>
      <c r="GPY1" s="976"/>
      <c r="GPZ1" s="976"/>
      <c r="GQA1" s="976"/>
      <c r="GQB1" s="976"/>
      <c r="GQC1" s="976"/>
      <c r="GQD1" s="976"/>
      <c r="GQE1" s="976"/>
      <c r="GQF1" s="976"/>
      <c r="GQG1" s="976"/>
      <c r="GQH1" s="976"/>
      <c r="GQI1" s="976"/>
      <c r="GQJ1" s="976"/>
      <c r="GQK1" s="976"/>
      <c r="GQL1" s="976"/>
      <c r="GQM1" s="976"/>
      <c r="GQN1" s="976"/>
      <c r="GQO1" s="976"/>
      <c r="GQP1" s="976"/>
      <c r="GQQ1" s="976"/>
      <c r="GQR1" s="976"/>
      <c r="GQS1" s="976"/>
      <c r="GQT1" s="976"/>
      <c r="GQU1" s="976"/>
      <c r="GQV1" s="976"/>
      <c r="GQW1" s="976"/>
      <c r="GQX1" s="976"/>
      <c r="GQY1" s="976"/>
      <c r="GQZ1" s="976"/>
      <c r="GRA1" s="976"/>
      <c r="GRB1" s="976"/>
      <c r="GRC1" s="976"/>
      <c r="GRD1" s="976"/>
      <c r="GRE1" s="976"/>
      <c r="GRF1" s="976"/>
      <c r="GRG1" s="976"/>
      <c r="GRH1" s="976"/>
      <c r="GRI1" s="976"/>
      <c r="GRJ1" s="976"/>
      <c r="GRK1" s="976"/>
      <c r="GRL1" s="976"/>
      <c r="GRM1" s="976"/>
      <c r="GRN1" s="976"/>
      <c r="GRO1" s="976"/>
      <c r="GRP1" s="976"/>
      <c r="GRQ1" s="976"/>
      <c r="GRR1" s="976"/>
      <c r="GRS1" s="976"/>
      <c r="GRT1" s="976"/>
      <c r="GRU1" s="976"/>
      <c r="GRV1" s="976"/>
      <c r="GRW1" s="976"/>
      <c r="GRX1" s="976"/>
      <c r="GRY1" s="976"/>
      <c r="GRZ1" s="976"/>
      <c r="GSA1" s="976"/>
      <c r="GSB1" s="976"/>
      <c r="GSC1" s="976"/>
      <c r="GSD1" s="976"/>
      <c r="GSE1" s="976"/>
      <c r="GSF1" s="976"/>
      <c r="GSG1" s="976"/>
      <c r="GSH1" s="976"/>
      <c r="GSI1" s="976"/>
      <c r="GSJ1" s="976"/>
      <c r="GSK1" s="976"/>
      <c r="GSL1" s="976"/>
      <c r="GSM1" s="976"/>
      <c r="GSN1" s="976"/>
      <c r="GSO1" s="976"/>
      <c r="GSP1" s="976"/>
      <c r="GSQ1" s="976"/>
      <c r="GSR1" s="976"/>
      <c r="GSS1" s="976"/>
      <c r="GST1" s="976"/>
      <c r="GSU1" s="976"/>
      <c r="GSV1" s="976"/>
      <c r="GSW1" s="976"/>
      <c r="GSX1" s="976"/>
      <c r="GSY1" s="976"/>
      <c r="GSZ1" s="976"/>
      <c r="GTA1" s="976"/>
      <c r="GTB1" s="976"/>
      <c r="GTC1" s="976"/>
      <c r="GTD1" s="976"/>
      <c r="GTE1" s="976"/>
      <c r="GTF1" s="976"/>
      <c r="GTG1" s="976"/>
      <c r="GTH1" s="976"/>
      <c r="GTI1" s="976"/>
      <c r="GTJ1" s="976"/>
      <c r="GTK1" s="976"/>
      <c r="GTL1" s="976"/>
      <c r="GTM1" s="976"/>
      <c r="GTN1" s="976"/>
      <c r="GTO1" s="976"/>
      <c r="GTP1" s="976"/>
      <c r="GTQ1" s="976"/>
      <c r="GTR1" s="976"/>
      <c r="GTS1" s="976"/>
      <c r="GTT1" s="976"/>
      <c r="GTU1" s="976"/>
      <c r="GTV1" s="976"/>
      <c r="GTW1" s="976"/>
      <c r="GTX1" s="976"/>
      <c r="GTY1" s="976"/>
      <c r="GTZ1" s="976"/>
      <c r="GUA1" s="976"/>
      <c r="GUB1" s="976"/>
      <c r="GUC1" s="976"/>
      <c r="GUD1" s="976"/>
      <c r="GUE1" s="976"/>
      <c r="GUF1" s="976"/>
      <c r="GUG1" s="976"/>
      <c r="GUH1" s="976"/>
      <c r="GUI1" s="976"/>
      <c r="GUJ1" s="976"/>
      <c r="GUK1" s="976"/>
      <c r="GUL1" s="976"/>
      <c r="GUM1" s="976"/>
      <c r="GUN1" s="976"/>
      <c r="GUO1" s="976"/>
      <c r="GUP1" s="976"/>
      <c r="GUQ1" s="976"/>
      <c r="GUR1" s="976"/>
      <c r="GUS1" s="976"/>
      <c r="GUT1" s="976"/>
      <c r="GUU1" s="976"/>
      <c r="GUV1" s="976"/>
      <c r="GUW1" s="976"/>
      <c r="GUX1" s="976"/>
      <c r="GUY1" s="976"/>
      <c r="GUZ1" s="976"/>
      <c r="GVA1" s="976"/>
      <c r="GVB1" s="976"/>
      <c r="GVC1" s="976"/>
      <c r="GVD1" s="976"/>
      <c r="GVE1" s="976"/>
      <c r="GVF1" s="976"/>
      <c r="GVG1" s="976"/>
      <c r="GVH1" s="976"/>
      <c r="GVI1" s="976"/>
      <c r="GVJ1" s="976"/>
      <c r="GVK1" s="976"/>
      <c r="GVL1" s="976"/>
      <c r="GVM1" s="976"/>
      <c r="GVN1" s="976"/>
      <c r="GVO1" s="976"/>
      <c r="GVP1" s="976"/>
      <c r="GVQ1" s="976"/>
      <c r="GVR1" s="976"/>
      <c r="GVS1" s="976"/>
      <c r="GVT1" s="976"/>
      <c r="GVU1" s="976"/>
      <c r="GVV1" s="976"/>
      <c r="GVW1" s="976"/>
      <c r="GVX1" s="976"/>
      <c r="GVY1" s="976"/>
      <c r="GVZ1" s="976"/>
      <c r="GWA1" s="976"/>
      <c r="GWB1" s="976"/>
      <c r="GWC1" s="976"/>
      <c r="GWD1" s="976"/>
      <c r="GWE1" s="976"/>
      <c r="GWF1" s="976"/>
      <c r="GWG1" s="976"/>
      <c r="GWH1" s="976"/>
      <c r="GWI1" s="976"/>
      <c r="GWJ1" s="976"/>
      <c r="GWK1" s="976"/>
      <c r="GWL1" s="976"/>
      <c r="GWM1" s="976"/>
      <c r="GWN1" s="976"/>
      <c r="GWO1" s="976"/>
      <c r="GWP1" s="976"/>
      <c r="GWQ1" s="976"/>
      <c r="GWR1" s="976"/>
      <c r="GWS1" s="976"/>
      <c r="GWT1" s="976"/>
      <c r="GWU1" s="976"/>
      <c r="GWV1" s="976"/>
      <c r="GWW1" s="976"/>
      <c r="GWX1" s="976"/>
      <c r="GWY1" s="976"/>
      <c r="GWZ1" s="976"/>
      <c r="GXA1" s="976"/>
      <c r="GXB1" s="976"/>
      <c r="GXC1" s="976"/>
      <c r="GXD1" s="976"/>
      <c r="GXE1" s="976"/>
      <c r="GXF1" s="976"/>
      <c r="GXG1" s="976"/>
      <c r="GXH1" s="976"/>
      <c r="GXI1" s="976"/>
      <c r="GXJ1" s="976"/>
      <c r="GXK1" s="976"/>
      <c r="GXL1" s="976"/>
      <c r="GXM1" s="976"/>
      <c r="GXN1" s="976"/>
      <c r="GXO1" s="976"/>
      <c r="GXP1" s="976"/>
      <c r="GXQ1" s="976"/>
      <c r="GXR1" s="976"/>
      <c r="GXS1" s="976"/>
      <c r="GXT1" s="976"/>
      <c r="GXU1" s="976"/>
      <c r="GXV1" s="976"/>
      <c r="GXW1" s="976"/>
      <c r="GXX1" s="976"/>
      <c r="GXY1" s="976"/>
      <c r="GXZ1" s="976"/>
      <c r="GYA1" s="976"/>
      <c r="GYB1" s="976"/>
      <c r="GYC1" s="976"/>
      <c r="GYD1" s="976"/>
      <c r="GYE1" s="976"/>
      <c r="GYF1" s="976"/>
      <c r="GYG1" s="976"/>
      <c r="GYH1" s="976"/>
      <c r="GYI1" s="976"/>
      <c r="GYJ1" s="976"/>
      <c r="GYK1" s="976"/>
      <c r="GYL1" s="976"/>
      <c r="GYM1" s="976"/>
      <c r="GYN1" s="976"/>
      <c r="GYO1" s="976"/>
      <c r="GYP1" s="976"/>
      <c r="GYQ1" s="976"/>
      <c r="GYR1" s="976"/>
      <c r="GYS1" s="976"/>
      <c r="GYT1" s="976"/>
      <c r="GYU1" s="976"/>
      <c r="GYV1" s="976"/>
      <c r="GYW1" s="976"/>
      <c r="GYX1" s="976"/>
      <c r="GYY1" s="976"/>
      <c r="GYZ1" s="976"/>
      <c r="GZA1" s="976"/>
      <c r="GZB1" s="976"/>
      <c r="GZC1" s="976"/>
      <c r="GZD1" s="976"/>
      <c r="GZE1" s="976"/>
      <c r="GZF1" s="976"/>
      <c r="GZG1" s="976"/>
      <c r="GZH1" s="976"/>
      <c r="GZI1" s="976"/>
      <c r="GZJ1" s="976"/>
      <c r="GZK1" s="976"/>
      <c r="GZL1" s="976"/>
      <c r="GZM1" s="976"/>
      <c r="GZN1" s="976"/>
      <c r="GZO1" s="976"/>
      <c r="GZP1" s="976"/>
      <c r="GZQ1" s="976"/>
      <c r="GZR1" s="976"/>
      <c r="GZS1" s="976"/>
      <c r="GZT1" s="976"/>
      <c r="GZU1" s="976"/>
      <c r="GZV1" s="976"/>
      <c r="GZW1" s="976"/>
      <c r="GZX1" s="976"/>
      <c r="GZY1" s="976"/>
      <c r="GZZ1" s="976"/>
      <c r="HAA1" s="976"/>
      <c r="HAB1" s="976"/>
      <c r="HAC1" s="976"/>
      <c r="HAD1" s="976"/>
      <c r="HAE1" s="976"/>
      <c r="HAF1" s="976"/>
      <c r="HAG1" s="976"/>
      <c r="HAH1" s="976"/>
      <c r="HAI1" s="976"/>
      <c r="HAJ1" s="976"/>
      <c r="HAK1" s="976"/>
      <c r="HAL1" s="976"/>
      <c r="HAM1" s="976"/>
      <c r="HAN1" s="976"/>
      <c r="HAO1" s="976"/>
      <c r="HAP1" s="976"/>
      <c r="HAQ1" s="976"/>
      <c r="HAR1" s="976"/>
      <c r="HAS1" s="976"/>
      <c r="HAT1" s="976"/>
      <c r="HAU1" s="976"/>
      <c r="HAV1" s="976"/>
      <c r="HAW1" s="976"/>
      <c r="HAX1" s="976"/>
      <c r="HAY1" s="976"/>
      <c r="HAZ1" s="976"/>
      <c r="HBA1" s="976"/>
      <c r="HBB1" s="976"/>
      <c r="HBC1" s="976"/>
      <c r="HBD1" s="976"/>
      <c r="HBE1" s="976"/>
      <c r="HBF1" s="976"/>
      <c r="HBG1" s="976"/>
      <c r="HBH1" s="976"/>
      <c r="HBI1" s="976"/>
      <c r="HBJ1" s="976"/>
      <c r="HBK1" s="976"/>
      <c r="HBL1" s="976"/>
      <c r="HBM1" s="976"/>
      <c r="HBN1" s="976"/>
      <c r="HBO1" s="976"/>
      <c r="HBP1" s="976"/>
      <c r="HBQ1" s="976"/>
      <c r="HBR1" s="976"/>
      <c r="HBS1" s="976"/>
      <c r="HBT1" s="976"/>
      <c r="HBU1" s="976"/>
      <c r="HBV1" s="976"/>
      <c r="HBW1" s="976"/>
      <c r="HBX1" s="976"/>
      <c r="HBY1" s="976"/>
      <c r="HBZ1" s="976"/>
      <c r="HCA1" s="976"/>
      <c r="HCB1" s="976"/>
      <c r="HCC1" s="976"/>
      <c r="HCD1" s="976"/>
      <c r="HCE1" s="976"/>
      <c r="HCF1" s="976"/>
      <c r="HCG1" s="976"/>
      <c r="HCH1" s="976"/>
      <c r="HCI1" s="976"/>
      <c r="HCJ1" s="976"/>
      <c r="HCK1" s="976"/>
      <c r="HCL1" s="976"/>
      <c r="HCM1" s="976"/>
      <c r="HCN1" s="976"/>
      <c r="HCO1" s="976"/>
      <c r="HCP1" s="976"/>
      <c r="HCQ1" s="976"/>
      <c r="HCR1" s="976"/>
      <c r="HCS1" s="976"/>
      <c r="HCT1" s="976"/>
      <c r="HCU1" s="976"/>
      <c r="HCV1" s="976"/>
      <c r="HCW1" s="976"/>
      <c r="HCX1" s="976"/>
      <c r="HCY1" s="976"/>
      <c r="HCZ1" s="976"/>
      <c r="HDA1" s="976"/>
      <c r="HDB1" s="976"/>
      <c r="HDC1" s="976"/>
      <c r="HDD1" s="976"/>
      <c r="HDE1" s="976"/>
      <c r="HDF1" s="976"/>
      <c r="HDG1" s="976"/>
      <c r="HDH1" s="976"/>
      <c r="HDI1" s="976"/>
      <c r="HDJ1" s="976"/>
      <c r="HDK1" s="976"/>
      <c r="HDL1" s="976"/>
      <c r="HDM1" s="976"/>
      <c r="HDN1" s="976"/>
      <c r="HDO1" s="976"/>
      <c r="HDP1" s="976"/>
      <c r="HDQ1" s="976"/>
      <c r="HDR1" s="976"/>
      <c r="HDS1" s="976"/>
      <c r="HDT1" s="976"/>
      <c r="HDU1" s="976"/>
      <c r="HDV1" s="976"/>
      <c r="HDW1" s="976"/>
      <c r="HDX1" s="976"/>
      <c r="HDY1" s="976"/>
      <c r="HDZ1" s="976"/>
      <c r="HEA1" s="976"/>
      <c r="HEB1" s="976"/>
      <c r="HEC1" s="976"/>
      <c r="HED1" s="976"/>
      <c r="HEE1" s="976"/>
      <c r="HEF1" s="976"/>
      <c r="HEG1" s="976"/>
      <c r="HEH1" s="976"/>
      <c r="HEI1" s="976"/>
      <c r="HEJ1" s="976"/>
      <c r="HEK1" s="976"/>
      <c r="HEL1" s="976"/>
      <c r="HEM1" s="976"/>
      <c r="HEN1" s="976"/>
      <c r="HEO1" s="976"/>
      <c r="HEP1" s="976"/>
      <c r="HEQ1" s="976"/>
      <c r="HER1" s="976"/>
      <c r="HES1" s="976"/>
      <c r="HET1" s="976"/>
      <c r="HEU1" s="976"/>
      <c r="HEV1" s="976"/>
      <c r="HEW1" s="976"/>
      <c r="HEX1" s="976"/>
      <c r="HEY1" s="976"/>
      <c r="HEZ1" s="976"/>
      <c r="HFA1" s="976"/>
      <c r="HFB1" s="976"/>
      <c r="HFC1" s="976"/>
      <c r="HFD1" s="976"/>
      <c r="HFE1" s="976"/>
      <c r="HFF1" s="976"/>
      <c r="HFG1" s="976"/>
      <c r="HFH1" s="976"/>
      <c r="HFI1" s="976"/>
      <c r="HFJ1" s="976"/>
      <c r="HFK1" s="976"/>
      <c r="HFL1" s="976"/>
      <c r="HFM1" s="976"/>
      <c r="HFN1" s="976"/>
      <c r="HFO1" s="976"/>
      <c r="HFP1" s="976"/>
      <c r="HFQ1" s="976"/>
      <c r="HFR1" s="976"/>
      <c r="HFS1" s="976"/>
      <c r="HFT1" s="976"/>
      <c r="HFU1" s="976"/>
      <c r="HFV1" s="976"/>
      <c r="HFW1" s="976"/>
      <c r="HFX1" s="976"/>
      <c r="HFY1" s="976"/>
      <c r="HFZ1" s="976"/>
      <c r="HGA1" s="976"/>
      <c r="HGB1" s="976"/>
      <c r="HGC1" s="976"/>
      <c r="HGD1" s="976"/>
      <c r="HGE1" s="976"/>
      <c r="HGF1" s="976"/>
      <c r="HGG1" s="976"/>
      <c r="HGH1" s="976"/>
      <c r="HGI1" s="976"/>
      <c r="HGJ1" s="976"/>
      <c r="HGK1" s="976"/>
      <c r="HGL1" s="976"/>
      <c r="HGM1" s="976"/>
      <c r="HGN1" s="976"/>
      <c r="HGO1" s="976"/>
      <c r="HGP1" s="976"/>
      <c r="HGQ1" s="976"/>
      <c r="HGR1" s="976"/>
      <c r="HGS1" s="976"/>
      <c r="HGT1" s="976"/>
      <c r="HGU1" s="976"/>
      <c r="HGV1" s="976"/>
      <c r="HGW1" s="976"/>
      <c r="HGX1" s="976"/>
      <c r="HGY1" s="976"/>
      <c r="HGZ1" s="976"/>
      <c r="HHA1" s="976"/>
      <c r="HHB1" s="976"/>
      <c r="HHC1" s="976"/>
      <c r="HHD1" s="976"/>
      <c r="HHE1" s="976"/>
      <c r="HHF1" s="976"/>
      <c r="HHG1" s="976"/>
      <c r="HHH1" s="976"/>
      <c r="HHI1" s="976"/>
      <c r="HHJ1" s="976"/>
      <c r="HHK1" s="976"/>
      <c r="HHL1" s="976"/>
      <c r="HHM1" s="976"/>
      <c r="HHN1" s="976"/>
      <c r="HHO1" s="976"/>
      <c r="HHP1" s="976"/>
      <c r="HHQ1" s="976"/>
      <c r="HHR1" s="976"/>
      <c r="HHS1" s="976"/>
      <c r="HHT1" s="976"/>
      <c r="HHU1" s="976"/>
      <c r="HHV1" s="976"/>
      <c r="HHW1" s="976"/>
      <c r="HHX1" s="976"/>
      <c r="HHY1" s="976"/>
      <c r="HHZ1" s="976"/>
      <c r="HIA1" s="976"/>
      <c r="HIB1" s="976"/>
      <c r="HIC1" s="976"/>
      <c r="HID1" s="976"/>
      <c r="HIE1" s="976"/>
      <c r="HIF1" s="976"/>
      <c r="HIG1" s="976"/>
      <c r="HIH1" s="976"/>
      <c r="HII1" s="976"/>
      <c r="HIJ1" s="976"/>
      <c r="HIK1" s="976"/>
      <c r="HIL1" s="976"/>
      <c r="HIM1" s="976"/>
      <c r="HIN1" s="976"/>
      <c r="HIO1" s="976"/>
      <c r="HIP1" s="976"/>
      <c r="HIQ1" s="976"/>
      <c r="HIR1" s="976"/>
      <c r="HIS1" s="976"/>
      <c r="HIT1" s="976"/>
      <c r="HIU1" s="976"/>
      <c r="HIV1" s="976"/>
      <c r="HIW1" s="976"/>
      <c r="HIX1" s="976"/>
      <c r="HIY1" s="976"/>
      <c r="HIZ1" s="976"/>
      <c r="HJA1" s="976"/>
      <c r="HJB1" s="976"/>
      <c r="HJC1" s="976"/>
      <c r="HJD1" s="976"/>
      <c r="HJE1" s="976"/>
      <c r="HJF1" s="976"/>
      <c r="HJG1" s="976"/>
      <c r="HJH1" s="976"/>
      <c r="HJI1" s="976"/>
      <c r="HJJ1" s="976"/>
      <c r="HJK1" s="976"/>
      <c r="HJL1" s="976"/>
      <c r="HJM1" s="976"/>
      <c r="HJN1" s="976"/>
      <c r="HJO1" s="976"/>
      <c r="HJP1" s="976"/>
      <c r="HJQ1" s="976"/>
      <c r="HJR1" s="976"/>
      <c r="HJS1" s="976"/>
      <c r="HJT1" s="976"/>
      <c r="HJU1" s="976"/>
      <c r="HJV1" s="976"/>
      <c r="HJW1" s="976"/>
      <c r="HJX1" s="976"/>
      <c r="HJY1" s="976"/>
      <c r="HJZ1" s="976"/>
      <c r="HKA1" s="976"/>
      <c r="HKB1" s="976"/>
      <c r="HKC1" s="976"/>
      <c r="HKD1" s="976"/>
      <c r="HKE1" s="976"/>
      <c r="HKF1" s="976"/>
      <c r="HKG1" s="976"/>
      <c r="HKH1" s="976"/>
      <c r="HKI1" s="976"/>
      <c r="HKJ1" s="976"/>
      <c r="HKK1" s="976"/>
      <c r="HKL1" s="976"/>
      <c r="HKM1" s="976"/>
      <c r="HKN1" s="976"/>
      <c r="HKO1" s="976"/>
      <c r="HKP1" s="976"/>
      <c r="HKQ1" s="976"/>
      <c r="HKR1" s="976"/>
      <c r="HKS1" s="976"/>
      <c r="HKT1" s="976"/>
      <c r="HKU1" s="976"/>
      <c r="HKV1" s="976"/>
      <c r="HKW1" s="976"/>
      <c r="HKX1" s="976"/>
      <c r="HKY1" s="976"/>
      <c r="HKZ1" s="976"/>
      <c r="HLA1" s="976"/>
      <c r="HLB1" s="976"/>
      <c r="HLC1" s="976"/>
      <c r="HLD1" s="976"/>
      <c r="HLE1" s="976"/>
      <c r="HLF1" s="976"/>
      <c r="HLG1" s="976"/>
      <c r="HLH1" s="976"/>
      <c r="HLI1" s="976"/>
      <c r="HLJ1" s="976"/>
      <c r="HLK1" s="976"/>
      <c r="HLL1" s="976"/>
      <c r="HLM1" s="976"/>
      <c r="HLN1" s="976"/>
      <c r="HLO1" s="976"/>
      <c r="HLP1" s="976"/>
      <c r="HLQ1" s="976"/>
      <c r="HLR1" s="976"/>
      <c r="HLS1" s="976"/>
      <c r="HLT1" s="976"/>
      <c r="HLU1" s="976"/>
      <c r="HLV1" s="976"/>
      <c r="HLW1" s="976"/>
      <c r="HLX1" s="976"/>
      <c r="HLY1" s="976"/>
      <c r="HLZ1" s="976"/>
      <c r="HMA1" s="976"/>
      <c r="HMB1" s="976"/>
      <c r="HMC1" s="976"/>
      <c r="HMD1" s="976"/>
      <c r="HME1" s="976"/>
      <c r="HMF1" s="976"/>
      <c r="HMG1" s="976"/>
      <c r="HMH1" s="976"/>
      <c r="HMI1" s="976"/>
      <c r="HMJ1" s="976"/>
      <c r="HMK1" s="976"/>
      <c r="HML1" s="976"/>
      <c r="HMM1" s="976"/>
      <c r="HMN1" s="976"/>
      <c r="HMO1" s="976"/>
      <c r="HMP1" s="976"/>
      <c r="HMQ1" s="976"/>
      <c r="HMR1" s="976"/>
      <c r="HMS1" s="976"/>
      <c r="HMT1" s="976"/>
      <c r="HMU1" s="976"/>
      <c r="HMV1" s="976"/>
      <c r="HMW1" s="976"/>
      <c r="HMX1" s="976"/>
      <c r="HMY1" s="976"/>
      <c r="HMZ1" s="976"/>
      <c r="HNA1" s="976"/>
      <c r="HNB1" s="976"/>
      <c r="HNC1" s="976"/>
      <c r="HND1" s="976"/>
      <c r="HNE1" s="976"/>
      <c r="HNF1" s="976"/>
      <c r="HNG1" s="976"/>
      <c r="HNH1" s="976"/>
      <c r="HNI1" s="976"/>
      <c r="HNJ1" s="976"/>
      <c r="HNK1" s="976"/>
      <c r="HNL1" s="976"/>
      <c r="HNM1" s="976"/>
      <c r="HNN1" s="976"/>
      <c r="HNO1" s="976"/>
      <c r="HNP1" s="976"/>
      <c r="HNQ1" s="976"/>
      <c r="HNR1" s="976"/>
      <c r="HNS1" s="976"/>
      <c r="HNT1" s="976"/>
      <c r="HNU1" s="976"/>
      <c r="HNV1" s="976"/>
      <c r="HNW1" s="976"/>
      <c r="HNX1" s="976"/>
      <c r="HNY1" s="976"/>
      <c r="HNZ1" s="976"/>
      <c r="HOA1" s="976"/>
      <c r="HOB1" s="976"/>
      <c r="HOC1" s="976"/>
      <c r="HOD1" s="976"/>
      <c r="HOE1" s="976"/>
      <c r="HOF1" s="976"/>
      <c r="HOG1" s="976"/>
      <c r="HOH1" s="976"/>
      <c r="HOI1" s="976"/>
      <c r="HOJ1" s="976"/>
      <c r="HOK1" s="976"/>
      <c r="HOL1" s="976"/>
      <c r="HOM1" s="976"/>
      <c r="HON1" s="976"/>
      <c r="HOO1" s="976"/>
      <c r="HOP1" s="976"/>
      <c r="HOQ1" s="976"/>
      <c r="HOR1" s="976"/>
      <c r="HOS1" s="976"/>
      <c r="HOT1" s="976"/>
      <c r="HOU1" s="976"/>
      <c r="HOV1" s="976"/>
      <c r="HOW1" s="976"/>
      <c r="HOX1" s="976"/>
      <c r="HOY1" s="976"/>
      <c r="HOZ1" s="976"/>
      <c r="HPA1" s="976"/>
      <c r="HPB1" s="976"/>
      <c r="HPC1" s="976"/>
      <c r="HPD1" s="976"/>
      <c r="HPE1" s="976"/>
      <c r="HPF1" s="976"/>
      <c r="HPG1" s="976"/>
      <c r="HPH1" s="976"/>
      <c r="HPI1" s="976"/>
      <c r="HPJ1" s="976"/>
      <c r="HPK1" s="976"/>
      <c r="HPL1" s="976"/>
      <c r="HPM1" s="976"/>
      <c r="HPN1" s="976"/>
      <c r="HPO1" s="976"/>
      <c r="HPP1" s="976"/>
      <c r="HPQ1" s="976"/>
      <c r="HPR1" s="976"/>
      <c r="HPS1" s="976"/>
      <c r="HPT1" s="976"/>
      <c r="HPU1" s="976"/>
      <c r="HPV1" s="976"/>
      <c r="HPW1" s="976"/>
      <c r="HPX1" s="976"/>
      <c r="HPY1" s="976"/>
      <c r="HPZ1" s="976"/>
      <c r="HQA1" s="976"/>
      <c r="HQB1" s="976"/>
      <c r="HQC1" s="976"/>
      <c r="HQD1" s="976"/>
      <c r="HQE1" s="976"/>
      <c r="HQF1" s="976"/>
      <c r="HQG1" s="976"/>
      <c r="HQH1" s="976"/>
      <c r="HQI1" s="976"/>
      <c r="HQJ1" s="976"/>
      <c r="HQK1" s="976"/>
      <c r="HQL1" s="976"/>
      <c r="HQM1" s="976"/>
      <c r="HQN1" s="976"/>
      <c r="HQO1" s="976"/>
      <c r="HQP1" s="976"/>
      <c r="HQQ1" s="976"/>
      <c r="HQR1" s="976"/>
      <c r="HQS1" s="976"/>
      <c r="HQT1" s="976"/>
      <c r="HQU1" s="976"/>
      <c r="HQV1" s="976"/>
      <c r="HQW1" s="976"/>
      <c r="HQX1" s="976"/>
      <c r="HQY1" s="976"/>
      <c r="HQZ1" s="976"/>
      <c r="HRA1" s="976"/>
      <c r="HRB1" s="976"/>
      <c r="HRC1" s="976"/>
      <c r="HRD1" s="976"/>
      <c r="HRE1" s="976"/>
      <c r="HRF1" s="976"/>
      <c r="HRG1" s="976"/>
      <c r="HRH1" s="976"/>
      <c r="HRI1" s="976"/>
      <c r="HRJ1" s="976"/>
      <c r="HRK1" s="976"/>
      <c r="HRL1" s="976"/>
      <c r="HRM1" s="976"/>
      <c r="HRN1" s="976"/>
      <c r="HRO1" s="976"/>
      <c r="HRP1" s="976"/>
      <c r="HRQ1" s="976"/>
      <c r="HRR1" s="976"/>
      <c r="HRS1" s="976"/>
      <c r="HRT1" s="976"/>
      <c r="HRU1" s="976"/>
      <c r="HRV1" s="976"/>
      <c r="HRW1" s="976"/>
      <c r="HRX1" s="976"/>
      <c r="HRY1" s="976"/>
      <c r="HRZ1" s="976"/>
      <c r="HSA1" s="976"/>
      <c r="HSB1" s="976"/>
      <c r="HSC1" s="976"/>
      <c r="HSD1" s="976"/>
      <c r="HSE1" s="976"/>
      <c r="HSF1" s="976"/>
      <c r="HSG1" s="976"/>
      <c r="HSH1" s="976"/>
      <c r="HSI1" s="976"/>
      <c r="HSJ1" s="976"/>
      <c r="HSK1" s="976"/>
      <c r="HSL1" s="976"/>
      <c r="HSM1" s="976"/>
      <c r="HSN1" s="976"/>
      <c r="HSO1" s="976"/>
      <c r="HSP1" s="976"/>
      <c r="HSQ1" s="976"/>
      <c r="HSR1" s="976"/>
      <c r="HSS1" s="976"/>
      <c r="HST1" s="976"/>
      <c r="HSU1" s="976"/>
      <c r="HSV1" s="976"/>
      <c r="HSW1" s="976"/>
      <c r="HSX1" s="976"/>
      <c r="HSY1" s="976"/>
      <c r="HSZ1" s="976"/>
      <c r="HTA1" s="976"/>
      <c r="HTB1" s="976"/>
      <c r="HTC1" s="976"/>
      <c r="HTD1" s="976"/>
      <c r="HTE1" s="976"/>
      <c r="HTF1" s="976"/>
      <c r="HTG1" s="976"/>
      <c r="HTH1" s="976"/>
      <c r="HTI1" s="976"/>
      <c r="HTJ1" s="976"/>
      <c r="HTK1" s="976"/>
      <c r="HTL1" s="976"/>
      <c r="HTM1" s="976"/>
      <c r="HTN1" s="976"/>
      <c r="HTO1" s="976"/>
      <c r="HTP1" s="976"/>
      <c r="HTQ1" s="976"/>
      <c r="HTR1" s="976"/>
      <c r="HTS1" s="976"/>
      <c r="HTT1" s="976"/>
      <c r="HTU1" s="976"/>
      <c r="HTV1" s="976"/>
      <c r="HTW1" s="976"/>
      <c r="HTX1" s="976"/>
      <c r="HTY1" s="976"/>
      <c r="HTZ1" s="976"/>
      <c r="HUA1" s="976"/>
      <c r="HUB1" s="976"/>
      <c r="HUC1" s="976"/>
      <c r="HUD1" s="976"/>
      <c r="HUE1" s="976"/>
      <c r="HUF1" s="976"/>
      <c r="HUG1" s="976"/>
      <c r="HUH1" s="976"/>
      <c r="HUI1" s="976"/>
      <c r="HUJ1" s="976"/>
      <c r="HUK1" s="976"/>
      <c r="HUL1" s="976"/>
      <c r="HUM1" s="976"/>
      <c r="HUN1" s="976"/>
      <c r="HUO1" s="976"/>
      <c r="HUP1" s="976"/>
      <c r="HUQ1" s="976"/>
      <c r="HUR1" s="976"/>
      <c r="HUS1" s="976"/>
      <c r="HUT1" s="976"/>
      <c r="HUU1" s="976"/>
      <c r="HUV1" s="976"/>
      <c r="HUW1" s="976"/>
      <c r="HUX1" s="976"/>
      <c r="HUY1" s="976"/>
      <c r="HUZ1" s="976"/>
      <c r="HVA1" s="976"/>
      <c r="HVB1" s="976"/>
      <c r="HVC1" s="976"/>
      <c r="HVD1" s="976"/>
      <c r="HVE1" s="976"/>
      <c r="HVF1" s="976"/>
      <c r="HVG1" s="976"/>
      <c r="HVH1" s="976"/>
      <c r="HVI1" s="976"/>
      <c r="HVJ1" s="976"/>
      <c r="HVK1" s="976"/>
      <c r="HVL1" s="976"/>
      <c r="HVM1" s="976"/>
      <c r="HVN1" s="976"/>
      <c r="HVO1" s="976"/>
      <c r="HVP1" s="976"/>
      <c r="HVQ1" s="976"/>
      <c r="HVR1" s="976"/>
      <c r="HVS1" s="976"/>
      <c r="HVT1" s="976"/>
      <c r="HVU1" s="976"/>
      <c r="HVV1" s="976"/>
      <c r="HVW1" s="976"/>
      <c r="HVX1" s="976"/>
      <c r="HVY1" s="976"/>
      <c r="HVZ1" s="976"/>
      <c r="HWA1" s="976"/>
      <c r="HWB1" s="976"/>
      <c r="HWC1" s="976"/>
      <c r="HWD1" s="976"/>
      <c r="HWE1" s="976"/>
      <c r="HWF1" s="976"/>
      <c r="HWG1" s="976"/>
      <c r="HWH1" s="976"/>
      <c r="HWI1" s="976"/>
      <c r="HWJ1" s="976"/>
      <c r="HWK1" s="976"/>
      <c r="HWL1" s="976"/>
      <c r="HWM1" s="976"/>
      <c r="HWN1" s="976"/>
      <c r="HWO1" s="976"/>
      <c r="HWP1" s="976"/>
      <c r="HWQ1" s="976"/>
      <c r="HWR1" s="976"/>
      <c r="HWS1" s="976"/>
      <c r="HWT1" s="976"/>
      <c r="HWU1" s="976"/>
      <c r="HWV1" s="976"/>
      <c r="HWW1" s="976"/>
      <c r="HWX1" s="976"/>
      <c r="HWY1" s="976"/>
      <c r="HWZ1" s="976"/>
      <c r="HXA1" s="976"/>
      <c r="HXB1" s="976"/>
      <c r="HXC1" s="976"/>
      <c r="HXD1" s="976"/>
      <c r="HXE1" s="976"/>
      <c r="HXF1" s="976"/>
      <c r="HXG1" s="976"/>
      <c r="HXH1" s="976"/>
      <c r="HXI1" s="976"/>
      <c r="HXJ1" s="976"/>
      <c r="HXK1" s="976"/>
      <c r="HXL1" s="976"/>
      <c r="HXM1" s="976"/>
      <c r="HXN1" s="976"/>
      <c r="HXO1" s="976"/>
      <c r="HXP1" s="976"/>
      <c r="HXQ1" s="976"/>
      <c r="HXR1" s="976"/>
      <c r="HXS1" s="976"/>
      <c r="HXT1" s="976"/>
      <c r="HXU1" s="976"/>
      <c r="HXV1" s="976"/>
      <c r="HXW1" s="976"/>
      <c r="HXX1" s="976"/>
      <c r="HXY1" s="976"/>
      <c r="HXZ1" s="976"/>
      <c r="HYA1" s="976"/>
      <c r="HYB1" s="976"/>
      <c r="HYC1" s="976"/>
      <c r="HYD1" s="976"/>
      <c r="HYE1" s="976"/>
      <c r="HYF1" s="976"/>
      <c r="HYG1" s="976"/>
      <c r="HYH1" s="976"/>
      <c r="HYI1" s="976"/>
      <c r="HYJ1" s="976"/>
      <c r="HYK1" s="976"/>
      <c r="HYL1" s="976"/>
      <c r="HYM1" s="976"/>
      <c r="HYN1" s="976"/>
      <c r="HYO1" s="976"/>
      <c r="HYP1" s="976"/>
      <c r="HYQ1" s="976"/>
      <c r="HYR1" s="976"/>
      <c r="HYS1" s="976"/>
      <c r="HYT1" s="976"/>
      <c r="HYU1" s="976"/>
      <c r="HYV1" s="976"/>
      <c r="HYW1" s="976"/>
      <c r="HYX1" s="976"/>
      <c r="HYY1" s="976"/>
      <c r="HYZ1" s="976"/>
      <c r="HZA1" s="976"/>
      <c r="HZB1" s="976"/>
      <c r="HZC1" s="976"/>
      <c r="HZD1" s="976"/>
      <c r="HZE1" s="976"/>
      <c r="HZF1" s="976"/>
      <c r="HZG1" s="976"/>
      <c r="HZH1" s="976"/>
      <c r="HZI1" s="976"/>
      <c r="HZJ1" s="976"/>
      <c r="HZK1" s="976"/>
      <c r="HZL1" s="976"/>
      <c r="HZM1" s="976"/>
      <c r="HZN1" s="976"/>
      <c r="HZO1" s="976"/>
      <c r="HZP1" s="976"/>
      <c r="HZQ1" s="976"/>
      <c r="HZR1" s="976"/>
      <c r="HZS1" s="976"/>
      <c r="HZT1" s="976"/>
      <c r="HZU1" s="976"/>
      <c r="HZV1" s="976"/>
      <c r="HZW1" s="976"/>
      <c r="HZX1" s="976"/>
      <c r="HZY1" s="976"/>
      <c r="HZZ1" s="976"/>
      <c r="IAA1" s="976"/>
      <c r="IAB1" s="976"/>
      <c r="IAC1" s="976"/>
      <c r="IAD1" s="976"/>
      <c r="IAE1" s="976"/>
      <c r="IAF1" s="976"/>
      <c r="IAG1" s="976"/>
      <c r="IAH1" s="976"/>
      <c r="IAI1" s="976"/>
      <c r="IAJ1" s="976"/>
      <c r="IAK1" s="976"/>
      <c r="IAL1" s="976"/>
      <c r="IAM1" s="976"/>
      <c r="IAN1" s="976"/>
      <c r="IAO1" s="976"/>
      <c r="IAP1" s="976"/>
      <c r="IAQ1" s="976"/>
      <c r="IAR1" s="976"/>
      <c r="IAS1" s="976"/>
      <c r="IAT1" s="976"/>
      <c r="IAU1" s="976"/>
      <c r="IAV1" s="976"/>
      <c r="IAW1" s="976"/>
      <c r="IAX1" s="976"/>
      <c r="IAY1" s="976"/>
      <c r="IAZ1" s="976"/>
      <c r="IBA1" s="976"/>
      <c r="IBB1" s="976"/>
      <c r="IBC1" s="976"/>
      <c r="IBD1" s="976"/>
      <c r="IBE1" s="976"/>
      <c r="IBF1" s="976"/>
      <c r="IBG1" s="976"/>
      <c r="IBH1" s="976"/>
      <c r="IBI1" s="976"/>
      <c r="IBJ1" s="976"/>
      <c r="IBK1" s="976"/>
      <c r="IBL1" s="976"/>
      <c r="IBM1" s="976"/>
      <c r="IBN1" s="976"/>
      <c r="IBO1" s="976"/>
      <c r="IBP1" s="976"/>
      <c r="IBQ1" s="976"/>
      <c r="IBR1" s="976"/>
      <c r="IBS1" s="976"/>
      <c r="IBT1" s="976"/>
      <c r="IBU1" s="976"/>
      <c r="IBV1" s="976"/>
      <c r="IBW1" s="976"/>
      <c r="IBX1" s="976"/>
      <c r="IBY1" s="976"/>
      <c r="IBZ1" s="976"/>
      <c r="ICA1" s="976"/>
      <c r="ICB1" s="976"/>
      <c r="ICC1" s="976"/>
      <c r="ICD1" s="976"/>
      <c r="ICE1" s="976"/>
      <c r="ICF1" s="976"/>
      <c r="ICG1" s="976"/>
      <c r="ICH1" s="976"/>
      <c r="ICI1" s="976"/>
      <c r="ICJ1" s="976"/>
      <c r="ICK1" s="976"/>
      <c r="ICL1" s="976"/>
      <c r="ICM1" s="976"/>
      <c r="ICN1" s="976"/>
      <c r="ICO1" s="976"/>
      <c r="ICP1" s="976"/>
      <c r="ICQ1" s="976"/>
      <c r="ICR1" s="976"/>
      <c r="ICS1" s="976"/>
      <c r="ICT1" s="976"/>
      <c r="ICU1" s="976"/>
      <c r="ICV1" s="976"/>
      <c r="ICW1" s="976"/>
      <c r="ICX1" s="976"/>
      <c r="ICY1" s="976"/>
      <c r="ICZ1" s="976"/>
      <c r="IDA1" s="976"/>
      <c r="IDB1" s="976"/>
      <c r="IDC1" s="976"/>
      <c r="IDD1" s="976"/>
      <c r="IDE1" s="976"/>
      <c r="IDF1" s="976"/>
      <c r="IDG1" s="976"/>
      <c r="IDH1" s="976"/>
      <c r="IDI1" s="976"/>
      <c r="IDJ1" s="976"/>
      <c r="IDK1" s="976"/>
      <c r="IDL1" s="976"/>
      <c r="IDM1" s="976"/>
      <c r="IDN1" s="976"/>
      <c r="IDO1" s="976"/>
      <c r="IDP1" s="976"/>
      <c r="IDQ1" s="976"/>
      <c r="IDR1" s="976"/>
      <c r="IDS1" s="976"/>
      <c r="IDT1" s="976"/>
      <c r="IDU1" s="976"/>
      <c r="IDV1" s="976"/>
      <c r="IDW1" s="976"/>
      <c r="IDX1" s="976"/>
      <c r="IDY1" s="976"/>
      <c r="IDZ1" s="976"/>
      <c r="IEA1" s="976"/>
      <c r="IEB1" s="976"/>
      <c r="IEC1" s="976"/>
      <c r="IED1" s="976"/>
      <c r="IEE1" s="976"/>
      <c r="IEF1" s="976"/>
      <c r="IEG1" s="976"/>
      <c r="IEH1" s="976"/>
      <c r="IEI1" s="976"/>
      <c r="IEJ1" s="976"/>
      <c r="IEK1" s="976"/>
      <c r="IEL1" s="976"/>
      <c r="IEM1" s="976"/>
      <c r="IEN1" s="976"/>
      <c r="IEO1" s="976"/>
      <c r="IEP1" s="976"/>
      <c r="IEQ1" s="976"/>
      <c r="IER1" s="976"/>
      <c r="IES1" s="976"/>
      <c r="IET1" s="976"/>
      <c r="IEU1" s="976"/>
      <c r="IEV1" s="976"/>
      <c r="IEW1" s="976"/>
      <c r="IEX1" s="976"/>
      <c r="IEY1" s="976"/>
      <c r="IEZ1" s="976"/>
      <c r="IFA1" s="976"/>
      <c r="IFB1" s="976"/>
      <c r="IFC1" s="976"/>
      <c r="IFD1" s="976"/>
      <c r="IFE1" s="976"/>
      <c r="IFF1" s="976"/>
      <c r="IFG1" s="976"/>
      <c r="IFH1" s="976"/>
      <c r="IFI1" s="976"/>
      <c r="IFJ1" s="976"/>
      <c r="IFK1" s="976"/>
      <c r="IFL1" s="976"/>
      <c r="IFM1" s="976"/>
      <c r="IFN1" s="976"/>
      <c r="IFO1" s="976"/>
      <c r="IFP1" s="976"/>
      <c r="IFQ1" s="976"/>
      <c r="IFR1" s="976"/>
      <c r="IFS1" s="976"/>
      <c r="IFT1" s="976"/>
      <c r="IFU1" s="976"/>
      <c r="IFV1" s="976"/>
      <c r="IFW1" s="976"/>
      <c r="IFX1" s="976"/>
      <c r="IFY1" s="976"/>
      <c r="IFZ1" s="976"/>
      <c r="IGA1" s="976"/>
      <c r="IGB1" s="976"/>
      <c r="IGC1" s="976"/>
      <c r="IGD1" s="976"/>
      <c r="IGE1" s="976"/>
      <c r="IGF1" s="976"/>
      <c r="IGG1" s="976"/>
      <c r="IGH1" s="976"/>
      <c r="IGI1" s="976"/>
      <c r="IGJ1" s="976"/>
      <c r="IGK1" s="976"/>
      <c r="IGL1" s="976"/>
      <c r="IGM1" s="976"/>
      <c r="IGN1" s="976"/>
      <c r="IGO1" s="976"/>
      <c r="IGP1" s="976"/>
      <c r="IGQ1" s="976"/>
      <c r="IGR1" s="976"/>
      <c r="IGS1" s="976"/>
      <c r="IGT1" s="976"/>
      <c r="IGU1" s="976"/>
      <c r="IGV1" s="976"/>
      <c r="IGW1" s="976"/>
      <c r="IGX1" s="976"/>
      <c r="IGY1" s="976"/>
      <c r="IGZ1" s="976"/>
      <c r="IHA1" s="976"/>
      <c r="IHB1" s="976"/>
      <c r="IHC1" s="976"/>
      <c r="IHD1" s="976"/>
      <c r="IHE1" s="976"/>
      <c r="IHF1" s="976"/>
      <c r="IHG1" s="976"/>
      <c r="IHH1" s="976"/>
      <c r="IHI1" s="976"/>
      <c r="IHJ1" s="976"/>
      <c r="IHK1" s="976"/>
      <c r="IHL1" s="976"/>
      <c r="IHM1" s="976"/>
      <c r="IHN1" s="976"/>
      <c r="IHO1" s="976"/>
      <c r="IHP1" s="976"/>
      <c r="IHQ1" s="976"/>
      <c r="IHR1" s="976"/>
      <c r="IHS1" s="976"/>
      <c r="IHT1" s="976"/>
      <c r="IHU1" s="976"/>
      <c r="IHV1" s="976"/>
      <c r="IHW1" s="976"/>
      <c r="IHX1" s="976"/>
      <c r="IHY1" s="976"/>
      <c r="IHZ1" s="976"/>
      <c r="IIA1" s="976"/>
      <c r="IIB1" s="976"/>
      <c r="IIC1" s="976"/>
      <c r="IID1" s="976"/>
      <c r="IIE1" s="976"/>
      <c r="IIF1" s="976"/>
      <c r="IIG1" s="976"/>
      <c r="IIH1" s="976"/>
      <c r="III1" s="976"/>
      <c r="IIJ1" s="976"/>
      <c r="IIK1" s="976"/>
      <c r="IIL1" s="976"/>
      <c r="IIM1" s="976"/>
      <c r="IIN1" s="976"/>
      <c r="IIO1" s="976"/>
      <c r="IIP1" s="976"/>
      <c r="IIQ1" s="976"/>
      <c r="IIR1" s="976"/>
      <c r="IIS1" s="976"/>
      <c r="IIT1" s="976"/>
      <c r="IIU1" s="976"/>
      <c r="IIV1" s="976"/>
      <c r="IIW1" s="976"/>
      <c r="IIX1" s="976"/>
      <c r="IIY1" s="976"/>
      <c r="IIZ1" s="976"/>
      <c r="IJA1" s="976"/>
      <c r="IJB1" s="976"/>
      <c r="IJC1" s="976"/>
      <c r="IJD1" s="976"/>
      <c r="IJE1" s="976"/>
      <c r="IJF1" s="976"/>
      <c r="IJG1" s="976"/>
      <c r="IJH1" s="976"/>
      <c r="IJI1" s="976"/>
      <c r="IJJ1" s="976"/>
      <c r="IJK1" s="976"/>
      <c r="IJL1" s="976"/>
      <c r="IJM1" s="976"/>
      <c r="IJN1" s="976"/>
      <c r="IJO1" s="976"/>
      <c r="IJP1" s="976"/>
      <c r="IJQ1" s="976"/>
      <c r="IJR1" s="976"/>
      <c r="IJS1" s="976"/>
      <c r="IJT1" s="976"/>
      <c r="IJU1" s="976"/>
      <c r="IJV1" s="976"/>
      <c r="IJW1" s="976"/>
      <c r="IJX1" s="976"/>
      <c r="IJY1" s="976"/>
      <c r="IJZ1" s="976"/>
      <c r="IKA1" s="976"/>
      <c r="IKB1" s="976"/>
      <c r="IKC1" s="976"/>
      <c r="IKD1" s="976"/>
      <c r="IKE1" s="976"/>
      <c r="IKF1" s="976"/>
      <c r="IKG1" s="976"/>
      <c r="IKH1" s="976"/>
      <c r="IKI1" s="976"/>
      <c r="IKJ1" s="976"/>
      <c r="IKK1" s="976"/>
      <c r="IKL1" s="976"/>
      <c r="IKM1" s="976"/>
      <c r="IKN1" s="976"/>
      <c r="IKO1" s="976"/>
      <c r="IKP1" s="976"/>
      <c r="IKQ1" s="976"/>
      <c r="IKR1" s="976"/>
      <c r="IKS1" s="976"/>
      <c r="IKT1" s="976"/>
      <c r="IKU1" s="976"/>
      <c r="IKV1" s="976"/>
      <c r="IKW1" s="976"/>
      <c r="IKX1" s="976"/>
      <c r="IKY1" s="976"/>
      <c r="IKZ1" s="976"/>
      <c r="ILA1" s="976"/>
      <c r="ILB1" s="976"/>
      <c r="ILC1" s="976"/>
      <c r="ILD1" s="976"/>
      <c r="ILE1" s="976"/>
      <c r="ILF1" s="976"/>
      <c r="ILG1" s="976"/>
      <c r="ILH1" s="976"/>
      <c r="ILI1" s="976"/>
      <c r="ILJ1" s="976"/>
      <c r="ILK1" s="976"/>
      <c r="ILL1" s="976"/>
      <c r="ILM1" s="976"/>
      <c r="ILN1" s="976"/>
      <c r="ILO1" s="976"/>
      <c r="ILP1" s="976"/>
      <c r="ILQ1" s="976"/>
      <c r="ILR1" s="976"/>
      <c r="ILS1" s="976"/>
      <c r="ILT1" s="976"/>
      <c r="ILU1" s="976"/>
      <c r="ILV1" s="976"/>
      <c r="ILW1" s="976"/>
      <c r="ILX1" s="976"/>
      <c r="ILY1" s="976"/>
      <c r="ILZ1" s="976"/>
      <c r="IMA1" s="976"/>
      <c r="IMB1" s="976"/>
      <c r="IMC1" s="976"/>
      <c r="IMD1" s="976"/>
      <c r="IME1" s="976"/>
      <c r="IMF1" s="976"/>
      <c r="IMG1" s="976"/>
      <c r="IMH1" s="976"/>
      <c r="IMI1" s="976"/>
      <c r="IMJ1" s="976"/>
      <c r="IMK1" s="976"/>
      <c r="IML1" s="976"/>
      <c r="IMM1" s="976"/>
      <c r="IMN1" s="976"/>
      <c r="IMO1" s="976"/>
      <c r="IMP1" s="976"/>
      <c r="IMQ1" s="976"/>
      <c r="IMR1" s="976"/>
      <c r="IMS1" s="976"/>
      <c r="IMT1" s="976"/>
      <c r="IMU1" s="976"/>
      <c r="IMV1" s="976"/>
      <c r="IMW1" s="976"/>
      <c r="IMX1" s="976"/>
      <c r="IMY1" s="976"/>
      <c r="IMZ1" s="976"/>
      <c r="INA1" s="976"/>
      <c r="INB1" s="976"/>
      <c r="INC1" s="976"/>
      <c r="IND1" s="976"/>
      <c r="INE1" s="976"/>
      <c r="INF1" s="976"/>
      <c r="ING1" s="976"/>
      <c r="INH1" s="976"/>
      <c r="INI1" s="976"/>
      <c r="INJ1" s="976"/>
      <c r="INK1" s="976"/>
      <c r="INL1" s="976"/>
      <c r="INM1" s="976"/>
      <c r="INN1" s="976"/>
      <c r="INO1" s="976"/>
      <c r="INP1" s="976"/>
      <c r="INQ1" s="976"/>
      <c r="INR1" s="976"/>
      <c r="INS1" s="976"/>
      <c r="INT1" s="976"/>
      <c r="INU1" s="976"/>
      <c r="INV1" s="976"/>
      <c r="INW1" s="976"/>
      <c r="INX1" s="976"/>
      <c r="INY1" s="976"/>
      <c r="INZ1" s="976"/>
      <c r="IOA1" s="976"/>
      <c r="IOB1" s="976"/>
      <c r="IOC1" s="976"/>
      <c r="IOD1" s="976"/>
      <c r="IOE1" s="976"/>
      <c r="IOF1" s="976"/>
      <c r="IOG1" s="976"/>
      <c r="IOH1" s="976"/>
      <c r="IOI1" s="976"/>
      <c r="IOJ1" s="976"/>
      <c r="IOK1" s="976"/>
      <c r="IOL1" s="976"/>
      <c r="IOM1" s="976"/>
      <c r="ION1" s="976"/>
      <c r="IOO1" s="976"/>
      <c r="IOP1" s="976"/>
      <c r="IOQ1" s="976"/>
      <c r="IOR1" s="976"/>
      <c r="IOS1" s="976"/>
      <c r="IOT1" s="976"/>
      <c r="IOU1" s="976"/>
      <c r="IOV1" s="976"/>
      <c r="IOW1" s="976"/>
      <c r="IOX1" s="976"/>
      <c r="IOY1" s="976"/>
      <c r="IOZ1" s="976"/>
      <c r="IPA1" s="976"/>
      <c r="IPB1" s="976"/>
      <c r="IPC1" s="976"/>
      <c r="IPD1" s="976"/>
      <c r="IPE1" s="976"/>
      <c r="IPF1" s="976"/>
      <c r="IPG1" s="976"/>
      <c r="IPH1" s="976"/>
      <c r="IPI1" s="976"/>
      <c r="IPJ1" s="976"/>
      <c r="IPK1" s="976"/>
      <c r="IPL1" s="976"/>
      <c r="IPM1" s="976"/>
      <c r="IPN1" s="976"/>
      <c r="IPO1" s="976"/>
      <c r="IPP1" s="976"/>
      <c r="IPQ1" s="976"/>
      <c r="IPR1" s="976"/>
      <c r="IPS1" s="976"/>
      <c r="IPT1" s="976"/>
      <c r="IPU1" s="976"/>
      <c r="IPV1" s="976"/>
      <c r="IPW1" s="976"/>
      <c r="IPX1" s="976"/>
      <c r="IPY1" s="976"/>
      <c r="IPZ1" s="976"/>
      <c r="IQA1" s="976"/>
      <c r="IQB1" s="976"/>
      <c r="IQC1" s="976"/>
      <c r="IQD1" s="976"/>
      <c r="IQE1" s="976"/>
      <c r="IQF1" s="976"/>
      <c r="IQG1" s="976"/>
      <c r="IQH1" s="976"/>
      <c r="IQI1" s="976"/>
      <c r="IQJ1" s="976"/>
      <c r="IQK1" s="976"/>
      <c r="IQL1" s="976"/>
      <c r="IQM1" s="976"/>
      <c r="IQN1" s="976"/>
      <c r="IQO1" s="976"/>
      <c r="IQP1" s="976"/>
      <c r="IQQ1" s="976"/>
      <c r="IQR1" s="976"/>
      <c r="IQS1" s="976"/>
      <c r="IQT1" s="976"/>
      <c r="IQU1" s="976"/>
      <c r="IQV1" s="976"/>
      <c r="IQW1" s="976"/>
      <c r="IQX1" s="976"/>
      <c r="IQY1" s="976"/>
      <c r="IQZ1" s="976"/>
      <c r="IRA1" s="976"/>
      <c r="IRB1" s="976"/>
      <c r="IRC1" s="976"/>
      <c r="IRD1" s="976"/>
      <c r="IRE1" s="976"/>
      <c r="IRF1" s="976"/>
      <c r="IRG1" s="976"/>
      <c r="IRH1" s="976"/>
      <c r="IRI1" s="976"/>
      <c r="IRJ1" s="976"/>
      <c r="IRK1" s="976"/>
      <c r="IRL1" s="976"/>
      <c r="IRM1" s="976"/>
      <c r="IRN1" s="976"/>
      <c r="IRO1" s="976"/>
      <c r="IRP1" s="976"/>
      <c r="IRQ1" s="976"/>
      <c r="IRR1" s="976"/>
      <c r="IRS1" s="976"/>
      <c r="IRT1" s="976"/>
      <c r="IRU1" s="976"/>
      <c r="IRV1" s="976"/>
      <c r="IRW1" s="976"/>
      <c r="IRX1" s="976"/>
      <c r="IRY1" s="976"/>
      <c r="IRZ1" s="976"/>
      <c r="ISA1" s="976"/>
      <c r="ISB1" s="976"/>
      <c r="ISC1" s="976"/>
      <c r="ISD1" s="976"/>
      <c r="ISE1" s="976"/>
      <c r="ISF1" s="976"/>
      <c r="ISG1" s="976"/>
      <c r="ISH1" s="976"/>
      <c r="ISI1" s="976"/>
      <c r="ISJ1" s="976"/>
      <c r="ISK1" s="976"/>
      <c r="ISL1" s="976"/>
      <c r="ISM1" s="976"/>
      <c r="ISN1" s="976"/>
      <c r="ISO1" s="976"/>
      <c r="ISP1" s="976"/>
      <c r="ISQ1" s="976"/>
      <c r="ISR1" s="976"/>
      <c r="ISS1" s="976"/>
      <c r="IST1" s="976"/>
      <c r="ISU1" s="976"/>
      <c r="ISV1" s="976"/>
      <c r="ISW1" s="976"/>
      <c r="ISX1" s="976"/>
      <c r="ISY1" s="976"/>
      <c r="ISZ1" s="976"/>
      <c r="ITA1" s="976"/>
      <c r="ITB1" s="976"/>
      <c r="ITC1" s="976"/>
      <c r="ITD1" s="976"/>
      <c r="ITE1" s="976"/>
      <c r="ITF1" s="976"/>
      <c r="ITG1" s="976"/>
      <c r="ITH1" s="976"/>
      <c r="ITI1" s="976"/>
      <c r="ITJ1" s="976"/>
      <c r="ITK1" s="976"/>
      <c r="ITL1" s="976"/>
      <c r="ITM1" s="976"/>
      <c r="ITN1" s="976"/>
      <c r="ITO1" s="976"/>
      <c r="ITP1" s="976"/>
      <c r="ITQ1" s="976"/>
      <c r="ITR1" s="976"/>
      <c r="ITS1" s="976"/>
      <c r="ITT1" s="976"/>
      <c r="ITU1" s="976"/>
      <c r="ITV1" s="976"/>
      <c r="ITW1" s="976"/>
      <c r="ITX1" s="976"/>
      <c r="ITY1" s="976"/>
      <c r="ITZ1" s="976"/>
      <c r="IUA1" s="976"/>
      <c r="IUB1" s="976"/>
      <c r="IUC1" s="976"/>
      <c r="IUD1" s="976"/>
      <c r="IUE1" s="976"/>
      <c r="IUF1" s="976"/>
      <c r="IUG1" s="976"/>
      <c r="IUH1" s="976"/>
      <c r="IUI1" s="976"/>
      <c r="IUJ1" s="976"/>
      <c r="IUK1" s="976"/>
      <c r="IUL1" s="976"/>
      <c r="IUM1" s="976"/>
      <c r="IUN1" s="976"/>
      <c r="IUO1" s="976"/>
      <c r="IUP1" s="976"/>
      <c r="IUQ1" s="976"/>
      <c r="IUR1" s="976"/>
      <c r="IUS1" s="976"/>
      <c r="IUT1" s="976"/>
      <c r="IUU1" s="976"/>
      <c r="IUV1" s="976"/>
      <c r="IUW1" s="976"/>
      <c r="IUX1" s="976"/>
      <c r="IUY1" s="976"/>
      <c r="IUZ1" s="976"/>
      <c r="IVA1" s="976"/>
      <c r="IVB1" s="976"/>
      <c r="IVC1" s="976"/>
      <c r="IVD1" s="976"/>
      <c r="IVE1" s="976"/>
      <c r="IVF1" s="976"/>
      <c r="IVG1" s="976"/>
      <c r="IVH1" s="976"/>
      <c r="IVI1" s="976"/>
      <c r="IVJ1" s="976"/>
      <c r="IVK1" s="976"/>
      <c r="IVL1" s="976"/>
      <c r="IVM1" s="976"/>
      <c r="IVN1" s="976"/>
      <c r="IVO1" s="976"/>
      <c r="IVP1" s="976"/>
      <c r="IVQ1" s="976"/>
      <c r="IVR1" s="976"/>
      <c r="IVS1" s="976"/>
      <c r="IVT1" s="976"/>
      <c r="IVU1" s="976"/>
      <c r="IVV1" s="976"/>
      <c r="IVW1" s="976"/>
      <c r="IVX1" s="976"/>
      <c r="IVY1" s="976"/>
      <c r="IVZ1" s="976"/>
      <c r="IWA1" s="976"/>
      <c r="IWB1" s="976"/>
      <c r="IWC1" s="976"/>
      <c r="IWD1" s="976"/>
      <c r="IWE1" s="976"/>
      <c r="IWF1" s="976"/>
      <c r="IWG1" s="976"/>
      <c r="IWH1" s="976"/>
      <c r="IWI1" s="976"/>
      <c r="IWJ1" s="976"/>
      <c r="IWK1" s="976"/>
      <c r="IWL1" s="976"/>
      <c r="IWM1" s="976"/>
      <c r="IWN1" s="976"/>
      <c r="IWO1" s="976"/>
      <c r="IWP1" s="976"/>
      <c r="IWQ1" s="976"/>
      <c r="IWR1" s="976"/>
      <c r="IWS1" s="976"/>
      <c r="IWT1" s="976"/>
      <c r="IWU1" s="976"/>
      <c r="IWV1" s="976"/>
      <c r="IWW1" s="976"/>
      <c r="IWX1" s="976"/>
      <c r="IWY1" s="976"/>
      <c r="IWZ1" s="976"/>
      <c r="IXA1" s="976"/>
      <c r="IXB1" s="976"/>
      <c r="IXC1" s="976"/>
      <c r="IXD1" s="976"/>
      <c r="IXE1" s="976"/>
      <c r="IXF1" s="976"/>
      <c r="IXG1" s="976"/>
      <c r="IXH1" s="976"/>
      <c r="IXI1" s="976"/>
      <c r="IXJ1" s="976"/>
      <c r="IXK1" s="976"/>
      <c r="IXL1" s="976"/>
      <c r="IXM1" s="976"/>
      <c r="IXN1" s="976"/>
      <c r="IXO1" s="976"/>
      <c r="IXP1" s="976"/>
      <c r="IXQ1" s="976"/>
      <c r="IXR1" s="976"/>
      <c r="IXS1" s="976"/>
      <c r="IXT1" s="976"/>
      <c r="IXU1" s="976"/>
      <c r="IXV1" s="976"/>
      <c r="IXW1" s="976"/>
      <c r="IXX1" s="976"/>
      <c r="IXY1" s="976"/>
      <c r="IXZ1" s="976"/>
      <c r="IYA1" s="976"/>
      <c r="IYB1" s="976"/>
      <c r="IYC1" s="976"/>
      <c r="IYD1" s="976"/>
      <c r="IYE1" s="976"/>
      <c r="IYF1" s="976"/>
      <c r="IYG1" s="976"/>
      <c r="IYH1" s="976"/>
      <c r="IYI1" s="976"/>
      <c r="IYJ1" s="976"/>
      <c r="IYK1" s="976"/>
      <c r="IYL1" s="976"/>
      <c r="IYM1" s="976"/>
      <c r="IYN1" s="976"/>
      <c r="IYO1" s="976"/>
      <c r="IYP1" s="976"/>
      <c r="IYQ1" s="976"/>
      <c r="IYR1" s="976"/>
      <c r="IYS1" s="976"/>
      <c r="IYT1" s="976"/>
      <c r="IYU1" s="976"/>
      <c r="IYV1" s="976"/>
      <c r="IYW1" s="976"/>
      <c r="IYX1" s="976"/>
      <c r="IYY1" s="976"/>
      <c r="IYZ1" s="976"/>
      <c r="IZA1" s="976"/>
      <c r="IZB1" s="976"/>
      <c r="IZC1" s="976"/>
      <c r="IZD1" s="976"/>
      <c r="IZE1" s="976"/>
      <c r="IZF1" s="976"/>
      <c r="IZG1" s="976"/>
      <c r="IZH1" s="976"/>
      <c r="IZI1" s="976"/>
      <c r="IZJ1" s="976"/>
      <c r="IZK1" s="976"/>
      <c r="IZL1" s="976"/>
      <c r="IZM1" s="976"/>
      <c r="IZN1" s="976"/>
      <c r="IZO1" s="976"/>
      <c r="IZP1" s="976"/>
      <c r="IZQ1" s="976"/>
      <c r="IZR1" s="976"/>
      <c r="IZS1" s="976"/>
      <c r="IZT1" s="976"/>
      <c r="IZU1" s="976"/>
      <c r="IZV1" s="976"/>
      <c r="IZW1" s="976"/>
      <c r="IZX1" s="976"/>
      <c r="IZY1" s="976"/>
      <c r="IZZ1" s="976"/>
      <c r="JAA1" s="976"/>
      <c r="JAB1" s="976"/>
      <c r="JAC1" s="976"/>
      <c r="JAD1" s="976"/>
      <c r="JAE1" s="976"/>
      <c r="JAF1" s="976"/>
      <c r="JAG1" s="976"/>
      <c r="JAH1" s="976"/>
      <c r="JAI1" s="976"/>
      <c r="JAJ1" s="976"/>
      <c r="JAK1" s="976"/>
      <c r="JAL1" s="976"/>
      <c r="JAM1" s="976"/>
      <c r="JAN1" s="976"/>
      <c r="JAO1" s="976"/>
      <c r="JAP1" s="976"/>
      <c r="JAQ1" s="976"/>
      <c r="JAR1" s="976"/>
      <c r="JAS1" s="976"/>
      <c r="JAT1" s="976"/>
      <c r="JAU1" s="976"/>
      <c r="JAV1" s="976"/>
      <c r="JAW1" s="976"/>
      <c r="JAX1" s="976"/>
      <c r="JAY1" s="976"/>
      <c r="JAZ1" s="976"/>
      <c r="JBA1" s="976"/>
      <c r="JBB1" s="976"/>
      <c r="JBC1" s="976"/>
      <c r="JBD1" s="976"/>
      <c r="JBE1" s="976"/>
      <c r="JBF1" s="976"/>
      <c r="JBG1" s="976"/>
      <c r="JBH1" s="976"/>
      <c r="JBI1" s="976"/>
      <c r="JBJ1" s="976"/>
      <c r="JBK1" s="976"/>
      <c r="JBL1" s="976"/>
      <c r="JBM1" s="976"/>
      <c r="JBN1" s="976"/>
      <c r="JBO1" s="976"/>
      <c r="JBP1" s="976"/>
      <c r="JBQ1" s="976"/>
      <c r="JBR1" s="976"/>
      <c r="JBS1" s="976"/>
      <c r="JBT1" s="976"/>
      <c r="JBU1" s="976"/>
      <c r="JBV1" s="976"/>
      <c r="JBW1" s="976"/>
      <c r="JBX1" s="976"/>
      <c r="JBY1" s="976"/>
      <c r="JBZ1" s="976"/>
      <c r="JCA1" s="976"/>
      <c r="JCB1" s="976"/>
      <c r="JCC1" s="976"/>
      <c r="JCD1" s="976"/>
      <c r="JCE1" s="976"/>
      <c r="JCF1" s="976"/>
      <c r="JCG1" s="976"/>
      <c r="JCH1" s="976"/>
      <c r="JCI1" s="976"/>
      <c r="JCJ1" s="976"/>
      <c r="JCK1" s="976"/>
      <c r="JCL1" s="976"/>
      <c r="JCM1" s="976"/>
      <c r="JCN1" s="976"/>
      <c r="JCO1" s="976"/>
      <c r="JCP1" s="976"/>
      <c r="JCQ1" s="976"/>
      <c r="JCR1" s="976"/>
      <c r="JCS1" s="976"/>
      <c r="JCT1" s="976"/>
      <c r="JCU1" s="976"/>
      <c r="JCV1" s="976"/>
      <c r="JCW1" s="976"/>
      <c r="JCX1" s="976"/>
      <c r="JCY1" s="976"/>
      <c r="JCZ1" s="976"/>
      <c r="JDA1" s="976"/>
      <c r="JDB1" s="976"/>
      <c r="JDC1" s="976"/>
      <c r="JDD1" s="976"/>
      <c r="JDE1" s="976"/>
      <c r="JDF1" s="976"/>
      <c r="JDG1" s="976"/>
      <c r="JDH1" s="976"/>
      <c r="JDI1" s="976"/>
      <c r="JDJ1" s="976"/>
      <c r="JDK1" s="976"/>
      <c r="JDL1" s="976"/>
      <c r="JDM1" s="976"/>
      <c r="JDN1" s="976"/>
      <c r="JDO1" s="976"/>
      <c r="JDP1" s="976"/>
      <c r="JDQ1" s="976"/>
      <c r="JDR1" s="976"/>
      <c r="JDS1" s="976"/>
      <c r="JDT1" s="976"/>
      <c r="JDU1" s="976"/>
      <c r="JDV1" s="976"/>
      <c r="JDW1" s="976"/>
      <c r="JDX1" s="976"/>
      <c r="JDY1" s="976"/>
      <c r="JDZ1" s="976"/>
      <c r="JEA1" s="976"/>
      <c r="JEB1" s="976"/>
      <c r="JEC1" s="976"/>
      <c r="JED1" s="976"/>
      <c r="JEE1" s="976"/>
      <c r="JEF1" s="976"/>
      <c r="JEG1" s="976"/>
      <c r="JEH1" s="976"/>
      <c r="JEI1" s="976"/>
      <c r="JEJ1" s="976"/>
      <c r="JEK1" s="976"/>
      <c r="JEL1" s="976"/>
      <c r="JEM1" s="976"/>
      <c r="JEN1" s="976"/>
      <c r="JEO1" s="976"/>
      <c r="JEP1" s="976"/>
      <c r="JEQ1" s="976"/>
      <c r="JER1" s="976"/>
      <c r="JES1" s="976"/>
      <c r="JET1" s="976"/>
      <c r="JEU1" s="976"/>
      <c r="JEV1" s="976"/>
      <c r="JEW1" s="976"/>
      <c r="JEX1" s="976"/>
      <c r="JEY1" s="976"/>
      <c r="JEZ1" s="976"/>
      <c r="JFA1" s="976"/>
      <c r="JFB1" s="976"/>
      <c r="JFC1" s="976"/>
      <c r="JFD1" s="976"/>
      <c r="JFE1" s="976"/>
      <c r="JFF1" s="976"/>
      <c r="JFG1" s="976"/>
      <c r="JFH1" s="976"/>
      <c r="JFI1" s="976"/>
      <c r="JFJ1" s="976"/>
      <c r="JFK1" s="976"/>
      <c r="JFL1" s="976"/>
      <c r="JFM1" s="976"/>
      <c r="JFN1" s="976"/>
      <c r="JFO1" s="976"/>
      <c r="JFP1" s="976"/>
      <c r="JFQ1" s="976"/>
      <c r="JFR1" s="976"/>
      <c r="JFS1" s="976"/>
      <c r="JFT1" s="976"/>
      <c r="JFU1" s="976"/>
      <c r="JFV1" s="976"/>
      <c r="JFW1" s="976"/>
      <c r="JFX1" s="976"/>
      <c r="JFY1" s="976"/>
      <c r="JFZ1" s="976"/>
      <c r="JGA1" s="976"/>
      <c r="JGB1" s="976"/>
      <c r="JGC1" s="976"/>
      <c r="JGD1" s="976"/>
      <c r="JGE1" s="976"/>
      <c r="JGF1" s="976"/>
      <c r="JGG1" s="976"/>
      <c r="JGH1" s="976"/>
      <c r="JGI1" s="976"/>
      <c r="JGJ1" s="976"/>
      <c r="JGK1" s="976"/>
      <c r="JGL1" s="976"/>
      <c r="JGM1" s="976"/>
      <c r="JGN1" s="976"/>
      <c r="JGO1" s="976"/>
      <c r="JGP1" s="976"/>
      <c r="JGQ1" s="976"/>
      <c r="JGR1" s="976"/>
      <c r="JGS1" s="976"/>
      <c r="JGT1" s="976"/>
      <c r="JGU1" s="976"/>
      <c r="JGV1" s="976"/>
      <c r="JGW1" s="976"/>
      <c r="JGX1" s="976"/>
      <c r="JGY1" s="976"/>
      <c r="JGZ1" s="976"/>
      <c r="JHA1" s="976"/>
      <c r="JHB1" s="976"/>
      <c r="JHC1" s="976"/>
      <c r="JHD1" s="976"/>
      <c r="JHE1" s="976"/>
      <c r="JHF1" s="976"/>
      <c r="JHG1" s="976"/>
      <c r="JHH1" s="976"/>
      <c r="JHI1" s="976"/>
      <c r="JHJ1" s="976"/>
      <c r="JHK1" s="976"/>
      <c r="JHL1" s="976"/>
      <c r="JHM1" s="976"/>
      <c r="JHN1" s="976"/>
      <c r="JHO1" s="976"/>
      <c r="JHP1" s="976"/>
      <c r="JHQ1" s="976"/>
      <c r="JHR1" s="976"/>
      <c r="JHS1" s="976"/>
      <c r="JHT1" s="976"/>
      <c r="JHU1" s="976"/>
      <c r="JHV1" s="976"/>
      <c r="JHW1" s="976"/>
      <c r="JHX1" s="976"/>
      <c r="JHY1" s="976"/>
      <c r="JHZ1" s="976"/>
      <c r="JIA1" s="976"/>
      <c r="JIB1" s="976"/>
      <c r="JIC1" s="976"/>
      <c r="JID1" s="976"/>
      <c r="JIE1" s="976"/>
      <c r="JIF1" s="976"/>
      <c r="JIG1" s="976"/>
      <c r="JIH1" s="976"/>
      <c r="JII1" s="976"/>
      <c r="JIJ1" s="976"/>
      <c r="JIK1" s="976"/>
      <c r="JIL1" s="976"/>
      <c r="JIM1" s="976"/>
      <c r="JIN1" s="976"/>
      <c r="JIO1" s="976"/>
      <c r="JIP1" s="976"/>
      <c r="JIQ1" s="976"/>
      <c r="JIR1" s="976"/>
      <c r="JIS1" s="976"/>
      <c r="JIT1" s="976"/>
      <c r="JIU1" s="976"/>
      <c r="JIV1" s="976"/>
      <c r="JIW1" s="976"/>
      <c r="JIX1" s="976"/>
      <c r="JIY1" s="976"/>
      <c r="JIZ1" s="976"/>
      <c r="JJA1" s="976"/>
      <c r="JJB1" s="976"/>
      <c r="JJC1" s="976"/>
      <c r="JJD1" s="976"/>
      <c r="JJE1" s="976"/>
      <c r="JJF1" s="976"/>
      <c r="JJG1" s="976"/>
      <c r="JJH1" s="976"/>
      <c r="JJI1" s="976"/>
      <c r="JJJ1" s="976"/>
      <c r="JJK1" s="976"/>
      <c r="JJL1" s="976"/>
      <c r="JJM1" s="976"/>
      <c r="JJN1" s="976"/>
      <c r="JJO1" s="976"/>
      <c r="JJP1" s="976"/>
      <c r="JJQ1" s="976"/>
      <c r="JJR1" s="976"/>
      <c r="JJS1" s="976"/>
      <c r="JJT1" s="976"/>
      <c r="JJU1" s="976"/>
      <c r="JJV1" s="976"/>
      <c r="JJW1" s="976"/>
      <c r="JJX1" s="976"/>
      <c r="JJY1" s="976"/>
      <c r="JJZ1" s="976"/>
      <c r="JKA1" s="976"/>
      <c r="JKB1" s="976"/>
      <c r="JKC1" s="976"/>
      <c r="JKD1" s="976"/>
      <c r="JKE1" s="976"/>
      <c r="JKF1" s="976"/>
      <c r="JKG1" s="976"/>
      <c r="JKH1" s="976"/>
      <c r="JKI1" s="976"/>
      <c r="JKJ1" s="976"/>
      <c r="JKK1" s="976"/>
      <c r="JKL1" s="976"/>
      <c r="JKM1" s="976"/>
      <c r="JKN1" s="976"/>
      <c r="JKO1" s="976"/>
      <c r="JKP1" s="976"/>
      <c r="JKQ1" s="976"/>
      <c r="JKR1" s="976"/>
      <c r="JKS1" s="976"/>
      <c r="JKT1" s="976"/>
      <c r="JKU1" s="976"/>
      <c r="JKV1" s="976"/>
      <c r="JKW1" s="976"/>
      <c r="JKX1" s="976"/>
      <c r="JKY1" s="976"/>
      <c r="JKZ1" s="976"/>
      <c r="JLA1" s="976"/>
      <c r="JLB1" s="976"/>
      <c r="JLC1" s="976"/>
      <c r="JLD1" s="976"/>
      <c r="JLE1" s="976"/>
      <c r="JLF1" s="976"/>
      <c r="JLG1" s="976"/>
      <c r="JLH1" s="976"/>
      <c r="JLI1" s="976"/>
      <c r="JLJ1" s="976"/>
      <c r="JLK1" s="976"/>
      <c r="JLL1" s="976"/>
      <c r="JLM1" s="976"/>
      <c r="JLN1" s="976"/>
      <c r="JLO1" s="976"/>
      <c r="JLP1" s="976"/>
      <c r="JLQ1" s="976"/>
      <c r="JLR1" s="976"/>
      <c r="JLS1" s="976"/>
      <c r="JLT1" s="976"/>
      <c r="JLU1" s="976"/>
      <c r="JLV1" s="976"/>
      <c r="JLW1" s="976"/>
      <c r="JLX1" s="976"/>
      <c r="JLY1" s="976"/>
      <c r="JLZ1" s="976"/>
      <c r="JMA1" s="976"/>
      <c r="JMB1" s="976"/>
      <c r="JMC1" s="976"/>
      <c r="JMD1" s="976"/>
      <c r="JME1" s="976"/>
      <c r="JMF1" s="976"/>
      <c r="JMG1" s="976"/>
      <c r="JMH1" s="976"/>
      <c r="JMI1" s="976"/>
      <c r="JMJ1" s="976"/>
      <c r="JMK1" s="976"/>
      <c r="JML1" s="976"/>
      <c r="JMM1" s="976"/>
      <c r="JMN1" s="976"/>
      <c r="JMO1" s="976"/>
      <c r="JMP1" s="976"/>
      <c r="JMQ1" s="976"/>
      <c r="JMR1" s="976"/>
      <c r="JMS1" s="976"/>
      <c r="JMT1" s="976"/>
      <c r="JMU1" s="976"/>
      <c r="JMV1" s="976"/>
      <c r="JMW1" s="976"/>
      <c r="JMX1" s="976"/>
      <c r="JMY1" s="976"/>
      <c r="JMZ1" s="976"/>
      <c r="JNA1" s="976"/>
      <c r="JNB1" s="976"/>
      <c r="JNC1" s="976"/>
      <c r="JND1" s="976"/>
      <c r="JNE1" s="976"/>
      <c r="JNF1" s="976"/>
      <c r="JNG1" s="976"/>
      <c r="JNH1" s="976"/>
      <c r="JNI1" s="976"/>
      <c r="JNJ1" s="976"/>
      <c r="JNK1" s="976"/>
      <c r="JNL1" s="976"/>
      <c r="JNM1" s="976"/>
      <c r="JNN1" s="976"/>
      <c r="JNO1" s="976"/>
      <c r="JNP1" s="976"/>
      <c r="JNQ1" s="976"/>
      <c r="JNR1" s="976"/>
      <c r="JNS1" s="976"/>
      <c r="JNT1" s="976"/>
      <c r="JNU1" s="976"/>
      <c r="JNV1" s="976"/>
      <c r="JNW1" s="976"/>
      <c r="JNX1" s="976"/>
      <c r="JNY1" s="976"/>
      <c r="JNZ1" s="976"/>
      <c r="JOA1" s="976"/>
      <c r="JOB1" s="976"/>
      <c r="JOC1" s="976"/>
      <c r="JOD1" s="976"/>
      <c r="JOE1" s="976"/>
      <c r="JOF1" s="976"/>
      <c r="JOG1" s="976"/>
      <c r="JOH1" s="976"/>
      <c r="JOI1" s="976"/>
      <c r="JOJ1" s="976"/>
      <c r="JOK1" s="976"/>
      <c r="JOL1" s="976"/>
      <c r="JOM1" s="976"/>
      <c r="JON1" s="976"/>
      <c r="JOO1" s="976"/>
      <c r="JOP1" s="976"/>
      <c r="JOQ1" s="976"/>
      <c r="JOR1" s="976"/>
      <c r="JOS1" s="976"/>
      <c r="JOT1" s="976"/>
      <c r="JOU1" s="976"/>
      <c r="JOV1" s="976"/>
      <c r="JOW1" s="976"/>
      <c r="JOX1" s="976"/>
      <c r="JOY1" s="976"/>
      <c r="JOZ1" s="976"/>
      <c r="JPA1" s="976"/>
      <c r="JPB1" s="976"/>
      <c r="JPC1" s="976"/>
      <c r="JPD1" s="976"/>
      <c r="JPE1" s="976"/>
      <c r="JPF1" s="976"/>
      <c r="JPG1" s="976"/>
      <c r="JPH1" s="976"/>
      <c r="JPI1" s="976"/>
      <c r="JPJ1" s="976"/>
      <c r="JPK1" s="976"/>
      <c r="JPL1" s="976"/>
      <c r="JPM1" s="976"/>
      <c r="JPN1" s="976"/>
      <c r="JPO1" s="976"/>
      <c r="JPP1" s="976"/>
      <c r="JPQ1" s="976"/>
      <c r="JPR1" s="976"/>
      <c r="JPS1" s="976"/>
      <c r="JPT1" s="976"/>
      <c r="JPU1" s="976"/>
      <c r="JPV1" s="976"/>
      <c r="JPW1" s="976"/>
      <c r="JPX1" s="976"/>
      <c r="JPY1" s="976"/>
      <c r="JPZ1" s="976"/>
      <c r="JQA1" s="976"/>
      <c r="JQB1" s="976"/>
      <c r="JQC1" s="976"/>
      <c r="JQD1" s="976"/>
      <c r="JQE1" s="976"/>
      <c r="JQF1" s="976"/>
      <c r="JQG1" s="976"/>
      <c r="JQH1" s="976"/>
      <c r="JQI1" s="976"/>
      <c r="JQJ1" s="976"/>
      <c r="JQK1" s="976"/>
      <c r="JQL1" s="976"/>
      <c r="JQM1" s="976"/>
      <c r="JQN1" s="976"/>
      <c r="JQO1" s="976"/>
      <c r="JQP1" s="976"/>
      <c r="JQQ1" s="976"/>
      <c r="JQR1" s="976"/>
      <c r="JQS1" s="976"/>
      <c r="JQT1" s="976"/>
      <c r="JQU1" s="976"/>
      <c r="JQV1" s="976"/>
      <c r="JQW1" s="976"/>
      <c r="JQX1" s="976"/>
      <c r="JQY1" s="976"/>
      <c r="JQZ1" s="976"/>
      <c r="JRA1" s="976"/>
      <c r="JRB1" s="976"/>
      <c r="JRC1" s="976"/>
      <c r="JRD1" s="976"/>
      <c r="JRE1" s="976"/>
      <c r="JRF1" s="976"/>
      <c r="JRG1" s="976"/>
      <c r="JRH1" s="976"/>
      <c r="JRI1" s="976"/>
      <c r="JRJ1" s="976"/>
      <c r="JRK1" s="976"/>
      <c r="JRL1" s="976"/>
      <c r="JRM1" s="976"/>
      <c r="JRN1" s="976"/>
      <c r="JRO1" s="976"/>
      <c r="JRP1" s="976"/>
      <c r="JRQ1" s="976"/>
      <c r="JRR1" s="976"/>
      <c r="JRS1" s="976"/>
      <c r="JRT1" s="976"/>
      <c r="JRU1" s="976"/>
      <c r="JRV1" s="976"/>
      <c r="JRW1" s="976"/>
      <c r="JRX1" s="976"/>
      <c r="JRY1" s="976"/>
      <c r="JRZ1" s="976"/>
      <c r="JSA1" s="976"/>
      <c r="JSB1" s="976"/>
      <c r="JSC1" s="976"/>
      <c r="JSD1" s="976"/>
      <c r="JSE1" s="976"/>
      <c r="JSF1" s="976"/>
      <c r="JSG1" s="976"/>
      <c r="JSH1" s="976"/>
      <c r="JSI1" s="976"/>
      <c r="JSJ1" s="976"/>
      <c r="JSK1" s="976"/>
      <c r="JSL1" s="976"/>
      <c r="JSM1" s="976"/>
      <c r="JSN1" s="976"/>
      <c r="JSO1" s="976"/>
      <c r="JSP1" s="976"/>
      <c r="JSQ1" s="976"/>
      <c r="JSR1" s="976"/>
      <c r="JSS1" s="976"/>
      <c r="JST1" s="976"/>
      <c r="JSU1" s="976"/>
      <c r="JSV1" s="976"/>
      <c r="JSW1" s="976"/>
      <c r="JSX1" s="976"/>
      <c r="JSY1" s="976"/>
      <c r="JSZ1" s="976"/>
      <c r="JTA1" s="976"/>
      <c r="JTB1" s="976"/>
      <c r="JTC1" s="976"/>
      <c r="JTD1" s="976"/>
      <c r="JTE1" s="976"/>
      <c r="JTF1" s="976"/>
      <c r="JTG1" s="976"/>
      <c r="JTH1" s="976"/>
      <c r="JTI1" s="976"/>
      <c r="JTJ1" s="976"/>
      <c r="JTK1" s="976"/>
      <c r="JTL1" s="976"/>
      <c r="JTM1" s="976"/>
      <c r="JTN1" s="976"/>
      <c r="JTO1" s="976"/>
      <c r="JTP1" s="976"/>
      <c r="JTQ1" s="976"/>
      <c r="JTR1" s="976"/>
      <c r="JTS1" s="976"/>
      <c r="JTT1" s="976"/>
      <c r="JTU1" s="976"/>
      <c r="JTV1" s="976"/>
      <c r="JTW1" s="976"/>
      <c r="JTX1" s="976"/>
      <c r="JTY1" s="976"/>
      <c r="JTZ1" s="976"/>
      <c r="JUA1" s="976"/>
      <c r="JUB1" s="976"/>
      <c r="JUC1" s="976"/>
      <c r="JUD1" s="976"/>
      <c r="JUE1" s="976"/>
      <c r="JUF1" s="976"/>
      <c r="JUG1" s="976"/>
      <c r="JUH1" s="976"/>
      <c r="JUI1" s="976"/>
      <c r="JUJ1" s="976"/>
      <c r="JUK1" s="976"/>
      <c r="JUL1" s="976"/>
      <c r="JUM1" s="976"/>
      <c r="JUN1" s="976"/>
      <c r="JUO1" s="976"/>
      <c r="JUP1" s="976"/>
      <c r="JUQ1" s="976"/>
      <c r="JUR1" s="976"/>
      <c r="JUS1" s="976"/>
      <c r="JUT1" s="976"/>
      <c r="JUU1" s="976"/>
      <c r="JUV1" s="976"/>
      <c r="JUW1" s="976"/>
      <c r="JUX1" s="976"/>
      <c r="JUY1" s="976"/>
      <c r="JUZ1" s="976"/>
      <c r="JVA1" s="976"/>
      <c r="JVB1" s="976"/>
      <c r="JVC1" s="976"/>
      <c r="JVD1" s="976"/>
      <c r="JVE1" s="976"/>
      <c r="JVF1" s="976"/>
      <c r="JVG1" s="976"/>
      <c r="JVH1" s="976"/>
      <c r="JVI1" s="976"/>
      <c r="JVJ1" s="976"/>
      <c r="JVK1" s="976"/>
      <c r="JVL1" s="976"/>
      <c r="JVM1" s="976"/>
      <c r="JVN1" s="976"/>
      <c r="JVO1" s="976"/>
      <c r="JVP1" s="976"/>
      <c r="JVQ1" s="976"/>
      <c r="JVR1" s="976"/>
      <c r="JVS1" s="976"/>
      <c r="JVT1" s="976"/>
      <c r="JVU1" s="976"/>
      <c r="JVV1" s="976"/>
      <c r="JVW1" s="976"/>
      <c r="JVX1" s="976"/>
      <c r="JVY1" s="976"/>
      <c r="JVZ1" s="976"/>
      <c r="JWA1" s="976"/>
      <c r="JWB1" s="976"/>
      <c r="JWC1" s="976"/>
      <c r="JWD1" s="976"/>
      <c r="JWE1" s="976"/>
      <c r="JWF1" s="976"/>
      <c r="JWG1" s="976"/>
      <c r="JWH1" s="976"/>
      <c r="JWI1" s="976"/>
      <c r="JWJ1" s="976"/>
      <c r="JWK1" s="976"/>
      <c r="JWL1" s="976"/>
      <c r="JWM1" s="976"/>
      <c r="JWN1" s="976"/>
      <c r="JWO1" s="976"/>
      <c r="JWP1" s="976"/>
      <c r="JWQ1" s="976"/>
      <c r="JWR1" s="976"/>
      <c r="JWS1" s="976"/>
      <c r="JWT1" s="976"/>
      <c r="JWU1" s="976"/>
      <c r="JWV1" s="976"/>
      <c r="JWW1" s="976"/>
      <c r="JWX1" s="976"/>
      <c r="JWY1" s="976"/>
      <c r="JWZ1" s="976"/>
      <c r="JXA1" s="976"/>
      <c r="JXB1" s="976"/>
      <c r="JXC1" s="976"/>
      <c r="JXD1" s="976"/>
      <c r="JXE1" s="976"/>
      <c r="JXF1" s="976"/>
      <c r="JXG1" s="976"/>
      <c r="JXH1" s="976"/>
      <c r="JXI1" s="976"/>
      <c r="JXJ1" s="976"/>
      <c r="JXK1" s="976"/>
      <c r="JXL1" s="976"/>
      <c r="JXM1" s="976"/>
      <c r="JXN1" s="976"/>
      <c r="JXO1" s="976"/>
      <c r="JXP1" s="976"/>
      <c r="JXQ1" s="976"/>
      <c r="JXR1" s="976"/>
      <c r="JXS1" s="976"/>
      <c r="JXT1" s="976"/>
      <c r="JXU1" s="976"/>
      <c r="JXV1" s="976"/>
      <c r="JXW1" s="976"/>
      <c r="JXX1" s="976"/>
      <c r="JXY1" s="976"/>
      <c r="JXZ1" s="976"/>
      <c r="JYA1" s="976"/>
      <c r="JYB1" s="976"/>
      <c r="JYC1" s="976"/>
      <c r="JYD1" s="976"/>
      <c r="JYE1" s="976"/>
      <c r="JYF1" s="976"/>
      <c r="JYG1" s="976"/>
      <c r="JYH1" s="976"/>
      <c r="JYI1" s="976"/>
      <c r="JYJ1" s="976"/>
      <c r="JYK1" s="976"/>
      <c r="JYL1" s="976"/>
      <c r="JYM1" s="976"/>
      <c r="JYN1" s="976"/>
      <c r="JYO1" s="976"/>
      <c r="JYP1" s="976"/>
      <c r="JYQ1" s="976"/>
      <c r="JYR1" s="976"/>
      <c r="JYS1" s="976"/>
      <c r="JYT1" s="976"/>
      <c r="JYU1" s="976"/>
      <c r="JYV1" s="976"/>
      <c r="JYW1" s="976"/>
      <c r="JYX1" s="976"/>
      <c r="JYY1" s="976"/>
      <c r="JYZ1" s="976"/>
      <c r="JZA1" s="976"/>
      <c r="JZB1" s="976"/>
      <c r="JZC1" s="976"/>
      <c r="JZD1" s="976"/>
      <c r="JZE1" s="976"/>
      <c r="JZF1" s="976"/>
      <c r="JZG1" s="976"/>
      <c r="JZH1" s="976"/>
      <c r="JZI1" s="976"/>
      <c r="JZJ1" s="976"/>
      <c r="JZK1" s="976"/>
      <c r="JZL1" s="976"/>
      <c r="JZM1" s="976"/>
      <c r="JZN1" s="976"/>
      <c r="JZO1" s="976"/>
      <c r="JZP1" s="976"/>
      <c r="JZQ1" s="976"/>
      <c r="JZR1" s="976"/>
      <c r="JZS1" s="976"/>
      <c r="JZT1" s="976"/>
      <c r="JZU1" s="976"/>
      <c r="JZV1" s="976"/>
      <c r="JZW1" s="976"/>
      <c r="JZX1" s="976"/>
      <c r="JZY1" s="976"/>
      <c r="JZZ1" s="976"/>
      <c r="KAA1" s="976"/>
      <c r="KAB1" s="976"/>
      <c r="KAC1" s="976"/>
      <c r="KAD1" s="976"/>
      <c r="KAE1" s="976"/>
      <c r="KAF1" s="976"/>
      <c r="KAG1" s="976"/>
      <c r="KAH1" s="976"/>
      <c r="KAI1" s="976"/>
      <c r="KAJ1" s="976"/>
      <c r="KAK1" s="976"/>
      <c r="KAL1" s="976"/>
      <c r="KAM1" s="976"/>
      <c r="KAN1" s="976"/>
      <c r="KAO1" s="976"/>
      <c r="KAP1" s="976"/>
      <c r="KAQ1" s="976"/>
      <c r="KAR1" s="976"/>
      <c r="KAS1" s="976"/>
      <c r="KAT1" s="976"/>
      <c r="KAU1" s="976"/>
      <c r="KAV1" s="976"/>
      <c r="KAW1" s="976"/>
      <c r="KAX1" s="976"/>
      <c r="KAY1" s="976"/>
      <c r="KAZ1" s="976"/>
      <c r="KBA1" s="976"/>
      <c r="KBB1" s="976"/>
      <c r="KBC1" s="976"/>
      <c r="KBD1" s="976"/>
      <c r="KBE1" s="976"/>
      <c r="KBF1" s="976"/>
      <c r="KBG1" s="976"/>
      <c r="KBH1" s="976"/>
      <c r="KBI1" s="976"/>
      <c r="KBJ1" s="976"/>
      <c r="KBK1" s="976"/>
      <c r="KBL1" s="976"/>
      <c r="KBM1" s="976"/>
      <c r="KBN1" s="976"/>
      <c r="KBO1" s="976"/>
      <c r="KBP1" s="976"/>
      <c r="KBQ1" s="976"/>
      <c r="KBR1" s="976"/>
      <c r="KBS1" s="976"/>
      <c r="KBT1" s="976"/>
      <c r="KBU1" s="976"/>
      <c r="KBV1" s="976"/>
      <c r="KBW1" s="976"/>
      <c r="KBX1" s="976"/>
      <c r="KBY1" s="976"/>
      <c r="KBZ1" s="976"/>
      <c r="KCA1" s="976"/>
      <c r="KCB1" s="976"/>
      <c r="KCC1" s="976"/>
      <c r="KCD1" s="976"/>
      <c r="KCE1" s="976"/>
      <c r="KCF1" s="976"/>
      <c r="KCG1" s="976"/>
      <c r="KCH1" s="976"/>
      <c r="KCI1" s="976"/>
      <c r="KCJ1" s="976"/>
      <c r="KCK1" s="976"/>
      <c r="KCL1" s="976"/>
      <c r="KCM1" s="976"/>
      <c r="KCN1" s="976"/>
      <c r="KCO1" s="976"/>
      <c r="KCP1" s="976"/>
      <c r="KCQ1" s="976"/>
      <c r="KCR1" s="976"/>
      <c r="KCS1" s="976"/>
      <c r="KCT1" s="976"/>
      <c r="KCU1" s="976"/>
      <c r="KCV1" s="976"/>
      <c r="KCW1" s="976"/>
      <c r="KCX1" s="976"/>
      <c r="KCY1" s="976"/>
      <c r="KCZ1" s="976"/>
      <c r="KDA1" s="976"/>
      <c r="KDB1" s="976"/>
      <c r="KDC1" s="976"/>
      <c r="KDD1" s="976"/>
      <c r="KDE1" s="976"/>
      <c r="KDF1" s="976"/>
      <c r="KDG1" s="976"/>
      <c r="KDH1" s="976"/>
      <c r="KDI1" s="976"/>
      <c r="KDJ1" s="976"/>
      <c r="KDK1" s="976"/>
      <c r="KDL1" s="976"/>
      <c r="KDM1" s="976"/>
      <c r="KDN1" s="976"/>
      <c r="KDO1" s="976"/>
      <c r="KDP1" s="976"/>
      <c r="KDQ1" s="976"/>
      <c r="KDR1" s="976"/>
      <c r="KDS1" s="976"/>
      <c r="KDT1" s="976"/>
      <c r="KDU1" s="976"/>
      <c r="KDV1" s="976"/>
      <c r="KDW1" s="976"/>
      <c r="KDX1" s="976"/>
      <c r="KDY1" s="976"/>
      <c r="KDZ1" s="976"/>
      <c r="KEA1" s="976"/>
      <c r="KEB1" s="976"/>
      <c r="KEC1" s="976"/>
      <c r="KED1" s="976"/>
      <c r="KEE1" s="976"/>
      <c r="KEF1" s="976"/>
      <c r="KEG1" s="976"/>
      <c r="KEH1" s="976"/>
      <c r="KEI1" s="976"/>
      <c r="KEJ1" s="976"/>
      <c r="KEK1" s="976"/>
      <c r="KEL1" s="976"/>
      <c r="KEM1" s="976"/>
      <c r="KEN1" s="976"/>
      <c r="KEO1" s="976"/>
      <c r="KEP1" s="976"/>
      <c r="KEQ1" s="976"/>
      <c r="KER1" s="976"/>
      <c r="KES1" s="976"/>
      <c r="KET1" s="976"/>
      <c r="KEU1" s="976"/>
      <c r="KEV1" s="976"/>
      <c r="KEW1" s="976"/>
      <c r="KEX1" s="976"/>
      <c r="KEY1" s="976"/>
      <c r="KEZ1" s="976"/>
      <c r="KFA1" s="976"/>
      <c r="KFB1" s="976"/>
      <c r="KFC1" s="976"/>
      <c r="KFD1" s="976"/>
      <c r="KFE1" s="976"/>
      <c r="KFF1" s="976"/>
      <c r="KFG1" s="976"/>
      <c r="KFH1" s="976"/>
      <c r="KFI1" s="976"/>
      <c r="KFJ1" s="976"/>
      <c r="KFK1" s="976"/>
      <c r="KFL1" s="976"/>
      <c r="KFM1" s="976"/>
      <c r="KFN1" s="976"/>
      <c r="KFO1" s="976"/>
      <c r="KFP1" s="976"/>
      <c r="KFQ1" s="976"/>
      <c r="KFR1" s="976"/>
      <c r="KFS1" s="976"/>
      <c r="KFT1" s="976"/>
      <c r="KFU1" s="976"/>
      <c r="KFV1" s="976"/>
      <c r="KFW1" s="976"/>
      <c r="KFX1" s="976"/>
      <c r="KFY1" s="976"/>
      <c r="KFZ1" s="976"/>
      <c r="KGA1" s="976"/>
      <c r="KGB1" s="976"/>
      <c r="KGC1" s="976"/>
      <c r="KGD1" s="976"/>
      <c r="KGE1" s="976"/>
      <c r="KGF1" s="976"/>
      <c r="KGG1" s="976"/>
      <c r="KGH1" s="976"/>
      <c r="KGI1" s="976"/>
      <c r="KGJ1" s="976"/>
      <c r="KGK1" s="976"/>
      <c r="KGL1" s="976"/>
      <c r="KGM1" s="976"/>
      <c r="KGN1" s="976"/>
      <c r="KGO1" s="976"/>
      <c r="KGP1" s="976"/>
      <c r="KGQ1" s="976"/>
      <c r="KGR1" s="976"/>
      <c r="KGS1" s="976"/>
      <c r="KGT1" s="976"/>
      <c r="KGU1" s="976"/>
      <c r="KGV1" s="976"/>
      <c r="KGW1" s="976"/>
      <c r="KGX1" s="976"/>
      <c r="KGY1" s="976"/>
      <c r="KGZ1" s="976"/>
      <c r="KHA1" s="976"/>
      <c r="KHB1" s="976"/>
      <c r="KHC1" s="976"/>
      <c r="KHD1" s="976"/>
      <c r="KHE1" s="976"/>
      <c r="KHF1" s="976"/>
      <c r="KHG1" s="976"/>
      <c r="KHH1" s="976"/>
      <c r="KHI1" s="976"/>
      <c r="KHJ1" s="976"/>
      <c r="KHK1" s="976"/>
      <c r="KHL1" s="976"/>
      <c r="KHM1" s="976"/>
      <c r="KHN1" s="976"/>
      <c r="KHO1" s="976"/>
      <c r="KHP1" s="976"/>
      <c r="KHQ1" s="976"/>
      <c r="KHR1" s="976"/>
      <c r="KHS1" s="976"/>
      <c r="KHT1" s="976"/>
      <c r="KHU1" s="976"/>
      <c r="KHV1" s="976"/>
      <c r="KHW1" s="976"/>
      <c r="KHX1" s="976"/>
      <c r="KHY1" s="976"/>
      <c r="KHZ1" s="976"/>
      <c r="KIA1" s="976"/>
      <c r="KIB1" s="976"/>
      <c r="KIC1" s="976"/>
      <c r="KID1" s="976"/>
      <c r="KIE1" s="976"/>
      <c r="KIF1" s="976"/>
      <c r="KIG1" s="976"/>
      <c r="KIH1" s="976"/>
      <c r="KII1" s="976"/>
      <c r="KIJ1" s="976"/>
      <c r="KIK1" s="976"/>
      <c r="KIL1" s="976"/>
      <c r="KIM1" s="976"/>
      <c r="KIN1" s="976"/>
      <c r="KIO1" s="976"/>
      <c r="KIP1" s="976"/>
      <c r="KIQ1" s="976"/>
      <c r="KIR1" s="976"/>
      <c r="KIS1" s="976"/>
      <c r="KIT1" s="976"/>
      <c r="KIU1" s="976"/>
      <c r="KIV1" s="976"/>
      <c r="KIW1" s="976"/>
      <c r="KIX1" s="976"/>
      <c r="KIY1" s="976"/>
      <c r="KIZ1" s="976"/>
      <c r="KJA1" s="976"/>
      <c r="KJB1" s="976"/>
      <c r="KJC1" s="976"/>
      <c r="KJD1" s="976"/>
      <c r="KJE1" s="976"/>
      <c r="KJF1" s="976"/>
      <c r="KJG1" s="976"/>
      <c r="KJH1" s="976"/>
      <c r="KJI1" s="976"/>
      <c r="KJJ1" s="976"/>
      <c r="KJK1" s="976"/>
      <c r="KJL1" s="976"/>
      <c r="KJM1" s="976"/>
      <c r="KJN1" s="976"/>
      <c r="KJO1" s="976"/>
      <c r="KJP1" s="976"/>
      <c r="KJQ1" s="976"/>
      <c r="KJR1" s="976"/>
      <c r="KJS1" s="976"/>
      <c r="KJT1" s="976"/>
      <c r="KJU1" s="976"/>
      <c r="KJV1" s="976"/>
      <c r="KJW1" s="976"/>
      <c r="KJX1" s="976"/>
      <c r="KJY1" s="976"/>
      <c r="KJZ1" s="976"/>
      <c r="KKA1" s="976"/>
      <c r="KKB1" s="976"/>
      <c r="KKC1" s="976"/>
      <c r="KKD1" s="976"/>
      <c r="KKE1" s="976"/>
      <c r="KKF1" s="976"/>
      <c r="KKG1" s="976"/>
      <c r="KKH1" s="976"/>
      <c r="KKI1" s="976"/>
      <c r="KKJ1" s="976"/>
      <c r="KKK1" s="976"/>
      <c r="KKL1" s="976"/>
      <c r="KKM1" s="976"/>
      <c r="KKN1" s="976"/>
      <c r="KKO1" s="976"/>
      <c r="KKP1" s="976"/>
      <c r="KKQ1" s="976"/>
      <c r="KKR1" s="976"/>
      <c r="KKS1" s="976"/>
      <c r="KKT1" s="976"/>
      <c r="KKU1" s="976"/>
      <c r="KKV1" s="976"/>
      <c r="KKW1" s="976"/>
      <c r="KKX1" s="976"/>
      <c r="KKY1" s="976"/>
      <c r="KKZ1" s="976"/>
      <c r="KLA1" s="976"/>
      <c r="KLB1" s="976"/>
      <c r="KLC1" s="976"/>
      <c r="KLD1" s="976"/>
      <c r="KLE1" s="976"/>
      <c r="KLF1" s="976"/>
      <c r="KLG1" s="976"/>
      <c r="KLH1" s="976"/>
      <c r="KLI1" s="976"/>
      <c r="KLJ1" s="976"/>
      <c r="KLK1" s="976"/>
      <c r="KLL1" s="976"/>
      <c r="KLM1" s="976"/>
      <c r="KLN1" s="976"/>
      <c r="KLO1" s="976"/>
      <c r="KLP1" s="976"/>
      <c r="KLQ1" s="976"/>
      <c r="KLR1" s="976"/>
      <c r="KLS1" s="976"/>
      <c r="KLT1" s="976"/>
      <c r="KLU1" s="976"/>
      <c r="KLV1" s="976"/>
      <c r="KLW1" s="976"/>
      <c r="KLX1" s="976"/>
      <c r="KLY1" s="976"/>
      <c r="KLZ1" s="976"/>
      <c r="KMA1" s="976"/>
      <c r="KMB1" s="976"/>
      <c r="KMC1" s="976"/>
      <c r="KMD1" s="976"/>
      <c r="KME1" s="976"/>
      <c r="KMF1" s="976"/>
      <c r="KMG1" s="976"/>
      <c r="KMH1" s="976"/>
      <c r="KMI1" s="976"/>
      <c r="KMJ1" s="976"/>
      <c r="KMK1" s="976"/>
      <c r="KML1" s="976"/>
      <c r="KMM1" s="976"/>
      <c r="KMN1" s="976"/>
      <c r="KMO1" s="976"/>
      <c r="KMP1" s="976"/>
      <c r="KMQ1" s="976"/>
      <c r="KMR1" s="976"/>
      <c r="KMS1" s="976"/>
      <c r="KMT1" s="976"/>
      <c r="KMU1" s="976"/>
      <c r="KMV1" s="976"/>
      <c r="KMW1" s="976"/>
      <c r="KMX1" s="976"/>
      <c r="KMY1" s="976"/>
      <c r="KMZ1" s="976"/>
      <c r="KNA1" s="976"/>
      <c r="KNB1" s="976"/>
      <c r="KNC1" s="976"/>
      <c r="KND1" s="976"/>
      <c r="KNE1" s="976"/>
      <c r="KNF1" s="976"/>
      <c r="KNG1" s="976"/>
      <c r="KNH1" s="976"/>
      <c r="KNI1" s="976"/>
      <c r="KNJ1" s="976"/>
      <c r="KNK1" s="976"/>
      <c r="KNL1" s="976"/>
      <c r="KNM1" s="976"/>
      <c r="KNN1" s="976"/>
      <c r="KNO1" s="976"/>
      <c r="KNP1" s="976"/>
      <c r="KNQ1" s="976"/>
      <c r="KNR1" s="976"/>
      <c r="KNS1" s="976"/>
      <c r="KNT1" s="976"/>
      <c r="KNU1" s="976"/>
      <c r="KNV1" s="976"/>
      <c r="KNW1" s="976"/>
      <c r="KNX1" s="976"/>
      <c r="KNY1" s="976"/>
      <c r="KNZ1" s="976"/>
      <c r="KOA1" s="976"/>
      <c r="KOB1" s="976"/>
      <c r="KOC1" s="976"/>
      <c r="KOD1" s="976"/>
      <c r="KOE1" s="976"/>
      <c r="KOF1" s="976"/>
      <c r="KOG1" s="976"/>
      <c r="KOH1" s="976"/>
      <c r="KOI1" s="976"/>
      <c r="KOJ1" s="976"/>
      <c r="KOK1" s="976"/>
      <c r="KOL1" s="976"/>
      <c r="KOM1" s="976"/>
      <c r="KON1" s="976"/>
      <c r="KOO1" s="976"/>
      <c r="KOP1" s="976"/>
      <c r="KOQ1" s="976"/>
      <c r="KOR1" s="976"/>
      <c r="KOS1" s="976"/>
      <c r="KOT1" s="976"/>
      <c r="KOU1" s="976"/>
      <c r="KOV1" s="976"/>
      <c r="KOW1" s="976"/>
      <c r="KOX1" s="976"/>
      <c r="KOY1" s="976"/>
      <c r="KOZ1" s="976"/>
      <c r="KPA1" s="976"/>
      <c r="KPB1" s="976"/>
      <c r="KPC1" s="976"/>
      <c r="KPD1" s="976"/>
      <c r="KPE1" s="976"/>
      <c r="KPF1" s="976"/>
      <c r="KPG1" s="976"/>
      <c r="KPH1" s="976"/>
      <c r="KPI1" s="976"/>
      <c r="KPJ1" s="976"/>
      <c r="KPK1" s="976"/>
      <c r="KPL1" s="976"/>
      <c r="KPM1" s="976"/>
      <c r="KPN1" s="976"/>
      <c r="KPO1" s="976"/>
      <c r="KPP1" s="976"/>
      <c r="KPQ1" s="976"/>
      <c r="KPR1" s="976"/>
      <c r="KPS1" s="976"/>
      <c r="KPT1" s="976"/>
      <c r="KPU1" s="976"/>
      <c r="KPV1" s="976"/>
      <c r="KPW1" s="976"/>
      <c r="KPX1" s="976"/>
      <c r="KPY1" s="976"/>
      <c r="KPZ1" s="976"/>
      <c r="KQA1" s="976"/>
      <c r="KQB1" s="976"/>
      <c r="KQC1" s="976"/>
      <c r="KQD1" s="976"/>
      <c r="KQE1" s="976"/>
      <c r="KQF1" s="976"/>
      <c r="KQG1" s="976"/>
      <c r="KQH1" s="976"/>
      <c r="KQI1" s="976"/>
      <c r="KQJ1" s="976"/>
      <c r="KQK1" s="976"/>
      <c r="KQL1" s="976"/>
      <c r="KQM1" s="976"/>
      <c r="KQN1" s="976"/>
      <c r="KQO1" s="976"/>
      <c r="KQP1" s="976"/>
      <c r="KQQ1" s="976"/>
      <c r="KQR1" s="976"/>
      <c r="KQS1" s="976"/>
      <c r="KQT1" s="976"/>
      <c r="KQU1" s="976"/>
      <c r="KQV1" s="976"/>
      <c r="KQW1" s="976"/>
      <c r="KQX1" s="976"/>
      <c r="KQY1" s="976"/>
      <c r="KQZ1" s="976"/>
      <c r="KRA1" s="976"/>
      <c r="KRB1" s="976"/>
      <c r="KRC1" s="976"/>
      <c r="KRD1" s="976"/>
      <c r="KRE1" s="976"/>
      <c r="KRF1" s="976"/>
      <c r="KRG1" s="976"/>
      <c r="KRH1" s="976"/>
      <c r="KRI1" s="976"/>
      <c r="KRJ1" s="976"/>
      <c r="KRK1" s="976"/>
      <c r="KRL1" s="976"/>
      <c r="KRM1" s="976"/>
      <c r="KRN1" s="976"/>
      <c r="KRO1" s="976"/>
      <c r="KRP1" s="976"/>
      <c r="KRQ1" s="976"/>
      <c r="KRR1" s="976"/>
      <c r="KRS1" s="976"/>
      <c r="KRT1" s="976"/>
      <c r="KRU1" s="976"/>
      <c r="KRV1" s="976"/>
      <c r="KRW1" s="976"/>
      <c r="KRX1" s="976"/>
      <c r="KRY1" s="976"/>
      <c r="KRZ1" s="976"/>
      <c r="KSA1" s="976"/>
      <c r="KSB1" s="976"/>
      <c r="KSC1" s="976"/>
      <c r="KSD1" s="976"/>
      <c r="KSE1" s="976"/>
      <c r="KSF1" s="976"/>
      <c r="KSG1" s="976"/>
      <c r="KSH1" s="976"/>
      <c r="KSI1" s="976"/>
      <c r="KSJ1" s="976"/>
      <c r="KSK1" s="976"/>
      <c r="KSL1" s="976"/>
      <c r="KSM1" s="976"/>
      <c r="KSN1" s="976"/>
      <c r="KSO1" s="976"/>
      <c r="KSP1" s="976"/>
      <c r="KSQ1" s="976"/>
      <c r="KSR1" s="976"/>
      <c r="KSS1" s="976"/>
      <c r="KST1" s="976"/>
      <c r="KSU1" s="976"/>
      <c r="KSV1" s="976"/>
      <c r="KSW1" s="976"/>
      <c r="KSX1" s="976"/>
      <c r="KSY1" s="976"/>
      <c r="KSZ1" s="976"/>
      <c r="KTA1" s="976"/>
      <c r="KTB1" s="976"/>
      <c r="KTC1" s="976"/>
      <c r="KTD1" s="976"/>
      <c r="KTE1" s="976"/>
      <c r="KTF1" s="976"/>
      <c r="KTG1" s="976"/>
      <c r="KTH1" s="976"/>
      <c r="KTI1" s="976"/>
      <c r="KTJ1" s="976"/>
      <c r="KTK1" s="976"/>
      <c r="KTL1" s="976"/>
      <c r="KTM1" s="976"/>
      <c r="KTN1" s="976"/>
      <c r="KTO1" s="976"/>
      <c r="KTP1" s="976"/>
      <c r="KTQ1" s="976"/>
      <c r="KTR1" s="976"/>
      <c r="KTS1" s="976"/>
      <c r="KTT1" s="976"/>
      <c r="KTU1" s="976"/>
      <c r="KTV1" s="976"/>
      <c r="KTW1" s="976"/>
      <c r="KTX1" s="976"/>
      <c r="KTY1" s="976"/>
      <c r="KTZ1" s="976"/>
      <c r="KUA1" s="976"/>
      <c r="KUB1" s="976"/>
      <c r="KUC1" s="976"/>
      <c r="KUD1" s="976"/>
      <c r="KUE1" s="976"/>
      <c r="KUF1" s="976"/>
      <c r="KUG1" s="976"/>
      <c r="KUH1" s="976"/>
      <c r="KUI1" s="976"/>
      <c r="KUJ1" s="976"/>
      <c r="KUK1" s="976"/>
      <c r="KUL1" s="976"/>
      <c r="KUM1" s="976"/>
      <c r="KUN1" s="976"/>
      <c r="KUO1" s="976"/>
      <c r="KUP1" s="976"/>
      <c r="KUQ1" s="976"/>
      <c r="KUR1" s="976"/>
      <c r="KUS1" s="976"/>
      <c r="KUT1" s="976"/>
      <c r="KUU1" s="976"/>
      <c r="KUV1" s="976"/>
      <c r="KUW1" s="976"/>
      <c r="KUX1" s="976"/>
      <c r="KUY1" s="976"/>
      <c r="KUZ1" s="976"/>
      <c r="KVA1" s="976"/>
      <c r="KVB1" s="976"/>
      <c r="KVC1" s="976"/>
      <c r="KVD1" s="976"/>
      <c r="KVE1" s="976"/>
      <c r="KVF1" s="976"/>
      <c r="KVG1" s="976"/>
      <c r="KVH1" s="976"/>
      <c r="KVI1" s="976"/>
      <c r="KVJ1" s="976"/>
      <c r="KVK1" s="976"/>
      <c r="KVL1" s="976"/>
      <c r="KVM1" s="976"/>
      <c r="KVN1" s="976"/>
      <c r="KVO1" s="976"/>
      <c r="KVP1" s="976"/>
      <c r="KVQ1" s="976"/>
      <c r="KVR1" s="976"/>
      <c r="KVS1" s="976"/>
      <c r="KVT1" s="976"/>
      <c r="KVU1" s="976"/>
      <c r="KVV1" s="976"/>
      <c r="KVW1" s="976"/>
      <c r="KVX1" s="976"/>
      <c r="KVY1" s="976"/>
      <c r="KVZ1" s="976"/>
      <c r="KWA1" s="976"/>
      <c r="KWB1" s="976"/>
      <c r="KWC1" s="976"/>
      <c r="KWD1" s="976"/>
      <c r="KWE1" s="976"/>
      <c r="KWF1" s="976"/>
      <c r="KWG1" s="976"/>
      <c r="KWH1" s="976"/>
      <c r="KWI1" s="976"/>
      <c r="KWJ1" s="976"/>
      <c r="KWK1" s="976"/>
      <c r="KWL1" s="976"/>
      <c r="KWM1" s="976"/>
      <c r="KWN1" s="976"/>
      <c r="KWO1" s="976"/>
      <c r="KWP1" s="976"/>
      <c r="KWQ1" s="976"/>
      <c r="KWR1" s="976"/>
      <c r="KWS1" s="976"/>
      <c r="KWT1" s="976"/>
      <c r="KWU1" s="976"/>
      <c r="KWV1" s="976"/>
      <c r="KWW1" s="976"/>
      <c r="KWX1" s="976"/>
      <c r="KWY1" s="976"/>
      <c r="KWZ1" s="976"/>
      <c r="KXA1" s="976"/>
      <c r="KXB1" s="976"/>
      <c r="KXC1" s="976"/>
      <c r="KXD1" s="976"/>
      <c r="KXE1" s="976"/>
      <c r="KXF1" s="976"/>
      <c r="KXG1" s="976"/>
      <c r="KXH1" s="976"/>
      <c r="KXI1" s="976"/>
      <c r="KXJ1" s="976"/>
      <c r="KXK1" s="976"/>
      <c r="KXL1" s="976"/>
      <c r="KXM1" s="976"/>
      <c r="KXN1" s="976"/>
      <c r="KXO1" s="976"/>
      <c r="KXP1" s="976"/>
      <c r="KXQ1" s="976"/>
      <c r="KXR1" s="976"/>
      <c r="KXS1" s="976"/>
      <c r="KXT1" s="976"/>
      <c r="KXU1" s="976"/>
      <c r="KXV1" s="976"/>
      <c r="KXW1" s="976"/>
      <c r="KXX1" s="976"/>
      <c r="KXY1" s="976"/>
      <c r="KXZ1" s="976"/>
      <c r="KYA1" s="976"/>
      <c r="KYB1" s="976"/>
      <c r="KYC1" s="976"/>
      <c r="KYD1" s="976"/>
      <c r="KYE1" s="976"/>
      <c r="KYF1" s="976"/>
      <c r="KYG1" s="976"/>
      <c r="KYH1" s="976"/>
      <c r="KYI1" s="976"/>
      <c r="KYJ1" s="976"/>
      <c r="KYK1" s="976"/>
      <c r="KYL1" s="976"/>
      <c r="KYM1" s="976"/>
      <c r="KYN1" s="976"/>
      <c r="KYO1" s="976"/>
      <c r="KYP1" s="976"/>
      <c r="KYQ1" s="976"/>
      <c r="KYR1" s="976"/>
      <c r="KYS1" s="976"/>
      <c r="KYT1" s="976"/>
      <c r="KYU1" s="976"/>
      <c r="KYV1" s="976"/>
      <c r="KYW1" s="976"/>
      <c r="KYX1" s="976"/>
      <c r="KYY1" s="976"/>
      <c r="KYZ1" s="976"/>
      <c r="KZA1" s="976"/>
      <c r="KZB1" s="976"/>
      <c r="KZC1" s="976"/>
      <c r="KZD1" s="976"/>
      <c r="KZE1" s="976"/>
      <c r="KZF1" s="976"/>
      <c r="KZG1" s="976"/>
      <c r="KZH1" s="976"/>
      <c r="KZI1" s="976"/>
      <c r="KZJ1" s="976"/>
      <c r="KZK1" s="976"/>
      <c r="KZL1" s="976"/>
      <c r="KZM1" s="976"/>
      <c r="KZN1" s="976"/>
      <c r="KZO1" s="976"/>
      <c r="KZP1" s="976"/>
      <c r="KZQ1" s="976"/>
      <c r="KZR1" s="976"/>
      <c r="KZS1" s="976"/>
      <c r="KZT1" s="976"/>
      <c r="KZU1" s="976"/>
      <c r="KZV1" s="976"/>
      <c r="KZW1" s="976"/>
      <c r="KZX1" s="976"/>
      <c r="KZY1" s="976"/>
      <c r="KZZ1" s="976"/>
      <c r="LAA1" s="976"/>
      <c r="LAB1" s="976"/>
      <c r="LAC1" s="976"/>
      <c r="LAD1" s="976"/>
      <c r="LAE1" s="976"/>
      <c r="LAF1" s="976"/>
      <c r="LAG1" s="976"/>
      <c r="LAH1" s="976"/>
      <c r="LAI1" s="976"/>
      <c r="LAJ1" s="976"/>
      <c r="LAK1" s="976"/>
      <c r="LAL1" s="976"/>
      <c r="LAM1" s="976"/>
      <c r="LAN1" s="976"/>
      <c r="LAO1" s="976"/>
      <c r="LAP1" s="976"/>
      <c r="LAQ1" s="976"/>
      <c r="LAR1" s="976"/>
      <c r="LAS1" s="976"/>
      <c r="LAT1" s="976"/>
      <c r="LAU1" s="976"/>
      <c r="LAV1" s="976"/>
      <c r="LAW1" s="976"/>
      <c r="LAX1" s="976"/>
      <c r="LAY1" s="976"/>
      <c r="LAZ1" s="976"/>
      <c r="LBA1" s="976"/>
      <c r="LBB1" s="976"/>
      <c r="LBC1" s="976"/>
      <c r="LBD1" s="976"/>
      <c r="LBE1" s="976"/>
      <c r="LBF1" s="976"/>
      <c r="LBG1" s="976"/>
      <c r="LBH1" s="976"/>
      <c r="LBI1" s="976"/>
      <c r="LBJ1" s="976"/>
      <c r="LBK1" s="976"/>
      <c r="LBL1" s="976"/>
      <c r="LBM1" s="976"/>
      <c r="LBN1" s="976"/>
      <c r="LBO1" s="976"/>
      <c r="LBP1" s="976"/>
      <c r="LBQ1" s="976"/>
      <c r="LBR1" s="976"/>
      <c r="LBS1" s="976"/>
      <c r="LBT1" s="976"/>
      <c r="LBU1" s="976"/>
      <c r="LBV1" s="976"/>
      <c r="LBW1" s="976"/>
      <c r="LBX1" s="976"/>
      <c r="LBY1" s="976"/>
      <c r="LBZ1" s="976"/>
      <c r="LCA1" s="976"/>
      <c r="LCB1" s="976"/>
      <c r="LCC1" s="976"/>
      <c r="LCD1" s="976"/>
      <c r="LCE1" s="976"/>
      <c r="LCF1" s="976"/>
      <c r="LCG1" s="976"/>
      <c r="LCH1" s="976"/>
      <c r="LCI1" s="976"/>
      <c r="LCJ1" s="976"/>
      <c r="LCK1" s="976"/>
      <c r="LCL1" s="976"/>
      <c r="LCM1" s="976"/>
      <c r="LCN1" s="976"/>
      <c r="LCO1" s="976"/>
      <c r="LCP1" s="976"/>
      <c r="LCQ1" s="976"/>
      <c r="LCR1" s="976"/>
      <c r="LCS1" s="976"/>
      <c r="LCT1" s="976"/>
      <c r="LCU1" s="976"/>
      <c r="LCV1" s="976"/>
      <c r="LCW1" s="976"/>
      <c r="LCX1" s="976"/>
      <c r="LCY1" s="976"/>
      <c r="LCZ1" s="976"/>
      <c r="LDA1" s="976"/>
      <c r="LDB1" s="976"/>
      <c r="LDC1" s="976"/>
      <c r="LDD1" s="976"/>
      <c r="LDE1" s="976"/>
      <c r="LDF1" s="976"/>
      <c r="LDG1" s="976"/>
      <c r="LDH1" s="976"/>
      <c r="LDI1" s="976"/>
      <c r="LDJ1" s="976"/>
      <c r="LDK1" s="976"/>
      <c r="LDL1" s="976"/>
      <c r="LDM1" s="976"/>
      <c r="LDN1" s="976"/>
      <c r="LDO1" s="976"/>
      <c r="LDP1" s="976"/>
      <c r="LDQ1" s="976"/>
      <c r="LDR1" s="976"/>
      <c r="LDS1" s="976"/>
      <c r="LDT1" s="976"/>
      <c r="LDU1" s="976"/>
      <c r="LDV1" s="976"/>
      <c r="LDW1" s="976"/>
      <c r="LDX1" s="976"/>
      <c r="LDY1" s="976"/>
      <c r="LDZ1" s="976"/>
      <c r="LEA1" s="976"/>
      <c r="LEB1" s="976"/>
      <c r="LEC1" s="976"/>
      <c r="LED1" s="976"/>
      <c r="LEE1" s="976"/>
      <c r="LEF1" s="976"/>
      <c r="LEG1" s="976"/>
      <c r="LEH1" s="976"/>
      <c r="LEI1" s="976"/>
      <c r="LEJ1" s="976"/>
      <c r="LEK1" s="976"/>
      <c r="LEL1" s="976"/>
      <c r="LEM1" s="976"/>
      <c r="LEN1" s="976"/>
      <c r="LEO1" s="976"/>
      <c r="LEP1" s="976"/>
      <c r="LEQ1" s="976"/>
      <c r="LER1" s="976"/>
      <c r="LES1" s="976"/>
      <c r="LET1" s="976"/>
      <c r="LEU1" s="976"/>
      <c r="LEV1" s="976"/>
      <c r="LEW1" s="976"/>
      <c r="LEX1" s="976"/>
      <c r="LEY1" s="976"/>
      <c r="LEZ1" s="976"/>
      <c r="LFA1" s="976"/>
      <c r="LFB1" s="976"/>
      <c r="LFC1" s="976"/>
      <c r="LFD1" s="976"/>
      <c r="LFE1" s="976"/>
      <c r="LFF1" s="976"/>
      <c r="LFG1" s="976"/>
      <c r="LFH1" s="976"/>
      <c r="LFI1" s="976"/>
      <c r="LFJ1" s="976"/>
      <c r="LFK1" s="976"/>
      <c r="LFL1" s="976"/>
      <c r="LFM1" s="976"/>
      <c r="LFN1" s="976"/>
      <c r="LFO1" s="976"/>
      <c r="LFP1" s="976"/>
      <c r="LFQ1" s="976"/>
      <c r="LFR1" s="976"/>
      <c r="LFS1" s="976"/>
      <c r="LFT1" s="976"/>
      <c r="LFU1" s="976"/>
      <c r="LFV1" s="976"/>
      <c r="LFW1" s="976"/>
      <c r="LFX1" s="976"/>
      <c r="LFY1" s="976"/>
      <c r="LFZ1" s="976"/>
      <c r="LGA1" s="976"/>
      <c r="LGB1" s="976"/>
      <c r="LGC1" s="976"/>
      <c r="LGD1" s="976"/>
      <c r="LGE1" s="976"/>
      <c r="LGF1" s="976"/>
      <c r="LGG1" s="976"/>
      <c r="LGH1" s="976"/>
      <c r="LGI1" s="976"/>
      <c r="LGJ1" s="976"/>
      <c r="LGK1" s="976"/>
      <c r="LGL1" s="976"/>
      <c r="LGM1" s="976"/>
      <c r="LGN1" s="976"/>
      <c r="LGO1" s="976"/>
      <c r="LGP1" s="976"/>
      <c r="LGQ1" s="976"/>
      <c r="LGR1" s="976"/>
      <c r="LGS1" s="976"/>
      <c r="LGT1" s="976"/>
      <c r="LGU1" s="976"/>
      <c r="LGV1" s="976"/>
      <c r="LGW1" s="976"/>
      <c r="LGX1" s="976"/>
      <c r="LGY1" s="976"/>
      <c r="LGZ1" s="976"/>
      <c r="LHA1" s="976"/>
      <c r="LHB1" s="976"/>
      <c r="LHC1" s="976"/>
      <c r="LHD1" s="976"/>
      <c r="LHE1" s="976"/>
      <c r="LHF1" s="976"/>
      <c r="LHG1" s="976"/>
      <c r="LHH1" s="976"/>
      <c r="LHI1" s="976"/>
      <c r="LHJ1" s="976"/>
      <c r="LHK1" s="976"/>
      <c r="LHL1" s="976"/>
      <c r="LHM1" s="976"/>
      <c r="LHN1" s="976"/>
      <c r="LHO1" s="976"/>
      <c r="LHP1" s="976"/>
      <c r="LHQ1" s="976"/>
      <c r="LHR1" s="976"/>
      <c r="LHS1" s="976"/>
      <c r="LHT1" s="976"/>
      <c r="LHU1" s="976"/>
      <c r="LHV1" s="976"/>
      <c r="LHW1" s="976"/>
      <c r="LHX1" s="976"/>
      <c r="LHY1" s="976"/>
      <c r="LHZ1" s="976"/>
      <c r="LIA1" s="976"/>
      <c r="LIB1" s="976"/>
      <c r="LIC1" s="976"/>
      <c r="LID1" s="976"/>
      <c r="LIE1" s="976"/>
      <c r="LIF1" s="976"/>
      <c r="LIG1" s="976"/>
      <c r="LIH1" s="976"/>
      <c r="LII1" s="976"/>
      <c r="LIJ1" s="976"/>
      <c r="LIK1" s="976"/>
      <c r="LIL1" s="976"/>
      <c r="LIM1" s="976"/>
      <c r="LIN1" s="976"/>
      <c r="LIO1" s="976"/>
      <c r="LIP1" s="976"/>
      <c r="LIQ1" s="976"/>
      <c r="LIR1" s="976"/>
      <c r="LIS1" s="976"/>
      <c r="LIT1" s="976"/>
      <c r="LIU1" s="976"/>
      <c r="LIV1" s="976"/>
      <c r="LIW1" s="976"/>
      <c r="LIX1" s="976"/>
      <c r="LIY1" s="976"/>
      <c r="LIZ1" s="976"/>
      <c r="LJA1" s="976"/>
      <c r="LJB1" s="976"/>
      <c r="LJC1" s="976"/>
      <c r="LJD1" s="976"/>
      <c r="LJE1" s="976"/>
      <c r="LJF1" s="976"/>
      <c r="LJG1" s="976"/>
      <c r="LJH1" s="976"/>
      <c r="LJI1" s="976"/>
      <c r="LJJ1" s="976"/>
      <c r="LJK1" s="976"/>
      <c r="LJL1" s="976"/>
      <c r="LJM1" s="976"/>
      <c r="LJN1" s="976"/>
      <c r="LJO1" s="976"/>
      <c r="LJP1" s="976"/>
      <c r="LJQ1" s="976"/>
      <c r="LJR1" s="976"/>
      <c r="LJS1" s="976"/>
      <c r="LJT1" s="976"/>
      <c r="LJU1" s="976"/>
      <c r="LJV1" s="976"/>
      <c r="LJW1" s="976"/>
      <c r="LJX1" s="976"/>
      <c r="LJY1" s="976"/>
      <c r="LJZ1" s="976"/>
      <c r="LKA1" s="976"/>
      <c r="LKB1" s="976"/>
      <c r="LKC1" s="976"/>
      <c r="LKD1" s="976"/>
      <c r="LKE1" s="976"/>
      <c r="LKF1" s="976"/>
      <c r="LKG1" s="976"/>
      <c r="LKH1" s="976"/>
      <c r="LKI1" s="976"/>
      <c r="LKJ1" s="976"/>
      <c r="LKK1" s="976"/>
      <c r="LKL1" s="976"/>
      <c r="LKM1" s="976"/>
      <c r="LKN1" s="976"/>
      <c r="LKO1" s="976"/>
      <c r="LKP1" s="976"/>
      <c r="LKQ1" s="976"/>
      <c r="LKR1" s="976"/>
      <c r="LKS1" s="976"/>
      <c r="LKT1" s="976"/>
      <c r="LKU1" s="976"/>
      <c r="LKV1" s="976"/>
      <c r="LKW1" s="976"/>
      <c r="LKX1" s="976"/>
      <c r="LKY1" s="976"/>
      <c r="LKZ1" s="976"/>
      <c r="LLA1" s="976"/>
      <c r="LLB1" s="976"/>
      <c r="LLC1" s="976"/>
      <c r="LLD1" s="976"/>
      <c r="LLE1" s="976"/>
      <c r="LLF1" s="976"/>
      <c r="LLG1" s="976"/>
      <c r="LLH1" s="976"/>
      <c r="LLI1" s="976"/>
      <c r="LLJ1" s="976"/>
      <c r="LLK1" s="976"/>
      <c r="LLL1" s="976"/>
      <c r="LLM1" s="976"/>
      <c r="LLN1" s="976"/>
      <c r="LLO1" s="976"/>
      <c r="LLP1" s="976"/>
      <c r="LLQ1" s="976"/>
      <c r="LLR1" s="976"/>
      <c r="LLS1" s="976"/>
      <c r="LLT1" s="976"/>
      <c r="LLU1" s="976"/>
      <c r="LLV1" s="976"/>
      <c r="LLW1" s="976"/>
      <c r="LLX1" s="976"/>
      <c r="LLY1" s="976"/>
      <c r="LLZ1" s="976"/>
      <c r="LMA1" s="976"/>
      <c r="LMB1" s="976"/>
      <c r="LMC1" s="976"/>
      <c r="LMD1" s="976"/>
      <c r="LME1" s="976"/>
      <c r="LMF1" s="976"/>
      <c r="LMG1" s="976"/>
      <c r="LMH1" s="976"/>
      <c r="LMI1" s="976"/>
      <c r="LMJ1" s="976"/>
      <c r="LMK1" s="976"/>
      <c r="LML1" s="976"/>
      <c r="LMM1" s="976"/>
      <c r="LMN1" s="976"/>
      <c r="LMO1" s="976"/>
      <c r="LMP1" s="976"/>
      <c r="LMQ1" s="976"/>
      <c r="LMR1" s="976"/>
      <c r="LMS1" s="976"/>
      <c r="LMT1" s="976"/>
      <c r="LMU1" s="976"/>
      <c r="LMV1" s="976"/>
      <c r="LMW1" s="976"/>
      <c r="LMX1" s="976"/>
      <c r="LMY1" s="976"/>
      <c r="LMZ1" s="976"/>
      <c r="LNA1" s="976"/>
      <c r="LNB1" s="976"/>
      <c r="LNC1" s="976"/>
      <c r="LND1" s="976"/>
      <c r="LNE1" s="976"/>
      <c r="LNF1" s="976"/>
      <c r="LNG1" s="976"/>
      <c r="LNH1" s="976"/>
      <c r="LNI1" s="976"/>
      <c r="LNJ1" s="976"/>
      <c r="LNK1" s="976"/>
      <c r="LNL1" s="976"/>
      <c r="LNM1" s="976"/>
      <c r="LNN1" s="976"/>
      <c r="LNO1" s="976"/>
      <c r="LNP1" s="976"/>
      <c r="LNQ1" s="976"/>
      <c r="LNR1" s="976"/>
      <c r="LNS1" s="976"/>
      <c r="LNT1" s="976"/>
      <c r="LNU1" s="976"/>
      <c r="LNV1" s="976"/>
      <c r="LNW1" s="976"/>
      <c r="LNX1" s="976"/>
      <c r="LNY1" s="976"/>
      <c r="LNZ1" s="976"/>
      <c r="LOA1" s="976"/>
      <c r="LOB1" s="976"/>
      <c r="LOC1" s="976"/>
      <c r="LOD1" s="976"/>
      <c r="LOE1" s="976"/>
      <c r="LOF1" s="976"/>
      <c r="LOG1" s="976"/>
      <c r="LOH1" s="976"/>
      <c r="LOI1" s="976"/>
      <c r="LOJ1" s="976"/>
      <c r="LOK1" s="976"/>
      <c r="LOL1" s="976"/>
      <c r="LOM1" s="976"/>
      <c r="LON1" s="976"/>
      <c r="LOO1" s="976"/>
      <c r="LOP1" s="976"/>
      <c r="LOQ1" s="976"/>
      <c r="LOR1" s="976"/>
      <c r="LOS1" s="976"/>
      <c r="LOT1" s="976"/>
      <c r="LOU1" s="976"/>
      <c r="LOV1" s="976"/>
      <c r="LOW1" s="976"/>
      <c r="LOX1" s="976"/>
      <c r="LOY1" s="976"/>
      <c r="LOZ1" s="976"/>
      <c r="LPA1" s="976"/>
      <c r="LPB1" s="976"/>
      <c r="LPC1" s="976"/>
      <c r="LPD1" s="976"/>
      <c r="LPE1" s="976"/>
      <c r="LPF1" s="976"/>
      <c r="LPG1" s="976"/>
      <c r="LPH1" s="976"/>
      <c r="LPI1" s="976"/>
      <c r="LPJ1" s="976"/>
      <c r="LPK1" s="976"/>
      <c r="LPL1" s="976"/>
      <c r="LPM1" s="976"/>
      <c r="LPN1" s="976"/>
      <c r="LPO1" s="976"/>
      <c r="LPP1" s="976"/>
      <c r="LPQ1" s="976"/>
      <c r="LPR1" s="976"/>
      <c r="LPS1" s="976"/>
      <c r="LPT1" s="976"/>
      <c r="LPU1" s="976"/>
      <c r="LPV1" s="976"/>
      <c r="LPW1" s="976"/>
      <c r="LPX1" s="976"/>
      <c r="LPY1" s="976"/>
      <c r="LPZ1" s="976"/>
      <c r="LQA1" s="976"/>
      <c r="LQB1" s="976"/>
      <c r="LQC1" s="976"/>
      <c r="LQD1" s="976"/>
      <c r="LQE1" s="976"/>
      <c r="LQF1" s="976"/>
      <c r="LQG1" s="976"/>
      <c r="LQH1" s="976"/>
      <c r="LQI1" s="976"/>
      <c r="LQJ1" s="976"/>
      <c r="LQK1" s="976"/>
      <c r="LQL1" s="976"/>
      <c r="LQM1" s="976"/>
      <c r="LQN1" s="976"/>
      <c r="LQO1" s="976"/>
      <c r="LQP1" s="976"/>
      <c r="LQQ1" s="976"/>
      <c r="LQR1" s="976"/>
      <c r="LQS1" s="976"/>
      <c r="LQT1" s="976"/>
      <c r="LQU1" s="976"/>
      <c r="LQV1" s="976"/>
      <c r="LQW1" s="976"/>
      <c r="LQX1" s="976"/>
      <c r="LQY1" s="976"/>
      <c r="LQZ1" s="976"/>
      <c r="LRA1" s="976"/>
      <c r="LRB1" s="976"/>
      <c r="LRC1" s="976"/>
      <c r="LRD1" s="976"/>
      <c r="LRE1" s="976"/>
      <c r="LRF1" s="976"/>
      <c r="LRG1" s="976"/>
      <c r="LRH1" s="976"/>
      <c r="LRI1" s="976"/>
      <c r="LRJ1" s="976"/>
      <c r="LRK1" s="976"/>
      <c r="LRL1" s="976"/>
      <c r="LRM1" s="976"/>
      <c r="LRN1" s="976"/>
      <c r="LRO1" s="976"/>
      <c r="LRP1" s="976"/>
      <c r="LRQ1" s="976"/>
      <c r="LRR1" s="976"/>
      <c r="LRS1" s="976"/>
      <c r="LRT1" s="976"/>
      <c r="LRU1" s="976"/>
      <c r="LRV1" s="976"/>
      <c r="LRW1" s="976"/>
      <c r="LRX1" s="976"/>
      <c r="LRY1" s="976"/>
      <c r="LRZ1" s="976"/>
      <c r="LSA1" s="976"/>
      <c r="LSB1" s="976"/>
      <c r="LSC1" s="976"/>
      <c r="LSD1" s="976"/>
      <c r="LSE1" s="976"/>
      <c r="LSF1" s="976"/>
      <c r="LSG1" s="976"/>
      <c r="LSH1" s="976"/>
      <c r="LSI1" s="976"/>
      <c r="LSJ1" s="976"/>
      <c r="LSK1" s="976"/>
      <c r="LSL1" s="976"/>
      <c r="LSM1" s="976"/>
      <c r="LSN1" s="976"/>
      <c r="LSO1" s="976"/>
      <c r="LSP1" s="976"/>
      <c r="LSQ1" s="976"/>
      <c r="LSR1" s="976"/>
      <c r="LSS1" s="976"/>
      <c r="LST1" s="976"/>
      <c r="LSU1" s="976"/>
      <c r="LSV1" s="976"/>
      <c r="LSW1" s="976"/>
      <c r="LSX1" s="976"/>
      <c r="LSY1" s="976"/>
      <c r="LSZ1" s="976"/>
      <c r="LTA1" s="976"/>
      <c r="LTB1" s="976"/>
      <c r="LTC1" s="976"/>
      <c r="LTD1" s="976"/>
      <c r="LTE1" s="976"/>
      <c r="LTF1" s="976"/>
      <c r="LTG1" s="976"/>
      <c r="LTH1" s="976"/>
      <c r="LTI1" s="976"/>
      <c r="LTJ1" s="976"/>
      <c r="LTK1" s="976"/>
      <c r="LTL1" s="976"/>
      <c r="LTM1" s="976"/>
      <c r="LTN1" s="976"/>
      <c r="LTO1" s="976"/>
      <c r="LTP1" s="976"/>
      <c r="LTQ1" s="976"/>
      <c r="LTR1" s="976"/>
      <c r="LTS1" s="976"/>
      <c r="LTT1" s="976"/>
      <c r="LTU1" s="976"/>
      <c r="LTV1" s="976"/>
      <c r="LTW1" s="976"/>
      <c r="LTX1" s="976"/>
      <c r="LTY1" s="976"/>
      <c r="LTZ1" s="976"/>
      <c r="LUA1" s="976"/>
      <c r="LUB1" s="976"/>
      <c r="LUC1" s="976"/>
      <c r="LUD1" s="976"/>
      <c r="LUE1" s="976"/>
      <c r="LUF1" s="976"/>
      <c r="LUG1" s="976"/>
      <c r="LUH1" s="976"/>
      <c r="LUI1" s="976"/>
      <c r="LUJ1" s="976"/>
      <c r="LUK1" s="976"/>
      <c r="LUL1" s="976"/>
      <c r="LUM1" s="976"/>
      <c r="LUN1" s="976"/>
      <c r="LUO1" s="976"/>
      <c r="LUP1" s="976"/>
      <c r="LUQ1" s="976"/>
      <c r="LUR1" s="976"/>
      <c r="LUS1" s="976"/>
      <c r="LUT1" s="976"/>
      <c r="LUU1" s="976"/>
      <c r="LUV1" s="976"/>
      <c r="LUW1" s="976"/>
      <c r="LUX1" s="976"/>
      <c r="LUY1" s="976"/>
      <c r="LUZ1" s="976"/>
      <c r="LVA1" s="976"/>
      <c r="LVB1" s="976"/>
      <c r="LVC1" s="976"/>
      <c r="LVD1" s="976"/>
      <c r="LVE1" s="976"/>
      <c r="LVF1" s="976"/>
      <c r="LVG1" s="976"/>
      <c r="LVH1" s="976"/>
      <c r="LVI1" s="976"/>
      <c r="LVJ1" s="976"/>
      <c r="LVK1" s="976"/>
      <c r="LVL1" s="976"/>
      <c r="LVM1" s="976"/>
      <c r="LVN1" s="976"/>
      <c r="LVO1" s="976"/>
      <c r="LVP1" s="976"/>
      <c r="LVQ1" s="976"/>
      <c r="LVR1" s="976"/>
      <c r="LVS1" s="976"/>
      <c r="LVT1" s="976"/>
      <c r="LVU1" s="976"/>
      <c r="LVV1" s="976"/>
      <c r="LVW1" s="976"/>
      <c r="LVX1" s="976"/>
      <c r="LVY1" s="976"/>
      <c r="LVZ1" s="976"/>
      <c r="LWA1" s="976"/>
      <c r="LWB1" s="976"/>
      <c r="LWC1" s="976"/>
      <c r="LWD1" s="976"/>
      <c r="LWE1" s="976"/>
      <c r="LWF1" s="976"/>
      <c r="LWG1" s="976"/>
      <c r="LWH1" s="976"/>
      <c r="LWI1" s="976"/>
      <c r="LWJ1" s="976"/>
      <c r="LWK1" s="976"/>
      <c r="LWL1" s="976"/>
      <c r="LWM1" s="976"/>
      <c r="LWN1" s="976"/>
      <c r="LWO1" s="976"/>
      <c r="LWP1" s="976"/>
      <c r="LWQ1" s="976"/>
      <c r="LWR1" s="976"/>
      <c r="LWS1" s="976"/>
      <c r="LWT1" s="976"/>
      <c r="LWU1" s="976"/>
      <c r="LWV1" s="976"/>
      <c r="LWW1" s="976"/>
      <c r="LWX1" s="976"/>
      <c r="LWY1" s="976"/>
      <c r="LWZ1" s="976"/>
      <c r="LXA1" s="976"/>
      <c r="LXB1" s="976"/>
      <c r="LXC1" s="976"/>
      <c r="LXD1" s="976"/>
      <c r="LXE1" s="976"/>
      <c r="LXF1" s="976"/>
      <c r="LXG1" s="976"/>
      <c r="LXH1" s="976"/>
      <c r="LXI1" s="976"/>
      <c r="LXJ1" s="976"/>
      <c r="LXK1" s="976"/>
      <c r="LXL1" s="976"/>
      <c r="LXM1" s="976"/>
      <c r="LXN1" s="976"/>
      <c r="LXO1" s="976"/>
      <c r="LXP1" s="976"/>
      <c r="LXQ1" s="976"/>
      <c r="LXR1" s="976"/>
      <c r="LXS1" s="976"/>
      <c r="LXT1" s="976"/>
      <c r="LXU1" s="976"/>
      <c r="LXV1" s="976"/>
      <c r="LXW1" s="976"/>
      <c r="LXX1" s="976"/>
      <c r="LXY1" s="976"/>
      <c r="LXZ1" s="976"/>
      <c r="LYA1" s="976"/>
      <c r="LYB1" s="976"/>
      <c r="LYC1" s="976"/>
      <c r="LYD1" s="976"/>
      <c r="LYE1" s="976"/>
      <c r="LYF1" s="976"/>
      <c r="LYG1" s="976"/>
      <c r="LYH1" s="976"/>
      <c r="LYI1" s="976"/>
      <c r="LYJ1" s="976"/>
      <c r="LYK1" s="976"/>
      <c r="LYL1" s="976"/>
      <c r="LYM1" s="976"/>
      <c r="LYN1" s="976"/>
      <c r="LYO1" s="976"/>
      <c r="LYP1" s="976"/>
      <c r="LYQ1" s="976"/>
      <c r="LYR1" s="976"/>
      <c r="LYS1" s="976"/>
      <c r="LYT1" s="976"/>
      <c r="LYU1" s="976"/>
      <c r="LYV1" s="976"/>
      <c r="LYW1" s="976"/>
      <c r="LYX1" s="976"/>
      <c r="LYY1" s="976"/>
      <c r="LYZ1" s="976"/>
      <c r="LZA1" s="976"/>
      <c r="LZB1" s="976"/>
      <c r="LZC1" s="976"/>
      <c r="LZD1" s="976"/>
      <c r="LZE1" s="976"/>
      <c r="LZF1" s="976"/>
      <c r="LZG1" s="976"/>
      <c r="LZH1" s="976"/>
      <c r="LZI1" s="976"/>
      <c r="LZJ1" s="976"/>
      <c r="LZK1" s="976"/>
      <c r="LZL1" s="976"/>
      <c r="LZM1" s="976"/>
      <c r="LZN1" s="976"/>
      <c r="LZO1" s="976"/>
      <c r="LZP1" s="976"/>
      <c r="LZQ1" s="976"/>
      <c r="LZR1" s="976"/>
      <c r="LZS1" s="976"/>
      <c r="LZT1" s="976"/>
      <c r="LZU1" s="976"/>
      <c r="LZV1" s="976"/>
      <c r="LZW1" s="976"/>
      <c r="LZX1" s="976"/>
      <c r="LZY1" s="976"/>
      <c r="LZZ1" s="976"/>
      <c r="MAA1" s="976"/>
      <c r="MAB1" s="976"/>
      <c r="MAC1" s="976"/>
      <c r="MAD1" s="976"/>
      <c r="MAE1" s="976"/>
      <c r="MAF1" s="976"/>
      <c r="MAG1" s="976"/>
      <c r="MAH1" s="976"/>
      <c r="MAI1" s="976"/>
      <c r="MAJ1" s="976"/>
      <c r="MAK1" s="976"/>
      <c r="MAL1" s="976"/>
      <c r="MAM1" s="976"/>
      <c r="MAN1" s="976"/>
      <c r="MAO1" s="976"/>
      <c r="MAP1" s="976"/>
      <c r="MAQ1" s="976"/>
      <c r="MAR1" s="976"/>
      <c r="MAS1" s="976"/>
      <c r="MAT1" s="976"/>
      <c r="MAU1" s="976"/>
      <c r="MAV1" s="976"/>
      <c r="MAW1" s="976"/>
      <c r="MAX1" s="976"/>
      <c r="MAY1" s="976"/>
      <c r="MAZ1" s="976"/>
      <c r="MBA1" s="976"/>
      <c r="MBB1" s="976"/>
      <c r="MBC1" s="976"/>
      <c r="MBD1" s="976"/>
      <c r="MBE1" s="976"/>
      <c r="MBF1" s="976"/>
      <c r="MBG1" s="976"/>
      <c r="MBH1" s="976"/>
      <c r="MBI1" s="976"/>
      <c r="MBJ1" s="976"/>
      <c r="MBK1" s="976"/>
      <c r="MBL1" s="976"/>
      <c r="MBM1" s="976"/>
      <c r="MBN1" s="976"/>
      <c r="MBO1" s="976"/>
      <c r="MBP1" s="976"/>
      <c r="MBQ1" s="976"/>
      <c r="MBR1" s="976"/>
      <c r="MBS1" s="976"/>
      <c r="MBT1" s="976"/>
      <c r="MBU1" s="976"/>
      <c r="MBV1" s="976"/>
      <c r="MBW1" s="976"/>
      <c r="MBX1" s="976"/>
      <c r="MBY1" s="976"/>
      <c r="MBZ1" s="976"/>
      <c r="MCA1" s="976"/>
      <c r="MCB1" s="976"/>
      <c r="MCC1" s="976"/>
      <c r="MCD1" s="976"/>
      <c r="MCE1" s="976"/>
      <c r="MCF1" s="976"/>
      <c r="MCG1" s="976"/>
      <c r="MCH1" s="976"/>
      <c r="MCI1" s="976"/>
      <c r="MCJ1" s="976"/>
      <c r="MCK1" s="976"/>
      <c r="MCL1" s="976"/>
      <c r="MCM1" s="976"/>
      <c r="MCN1" s="976"/>
      <c r="MCO1" s="976"/>
      <c r="MCP1" s="976"/>
      <c r="MCQ1" s="976"/>
      <c r="MCR1" s="976"/>
      <c r="MCS1" s="976"/>
      <c r="MCT1" s="976"/>
      <c r="MCU1" s="976"/>
      <c r="MCV1" s="976"/>
      <c r="MCW1" s="976"/>
      <c r="MCX1" s="976"/>
      <c r="MCY1" s="976"/>
      <c r="MCZ1" s="976"/>
      <c r="MDA1" s="976"/>
      <c r="MDB1" s="976"/>
      <c r="MDC1" s="976"/>
      <c r="MDD1" s="976"/>
      <c r="MDE1" s="976"/>
      <c r="MDF1" s="976"/>
      <c r="MDG1" s="976"/>
      <c r="MDH1" s="976"/>
      <c r="MDI1" s="976"/>
      <c r="MDJ1" s="976"/>
      <c r="MDK1" s="976"/>
      <c r="MDL1" s="976"/>
      <c r="MDM1" s="976"/>
      <c r="MDN1" s="976"/>
      <c r="MDO1" s="976"/>
      <c r="MDP1" s="976"/>
      <c r="MDQ1" s="976"/>
      <c r="MDR1" s="976"/>
      <c r="MDS1" s="976"/>
      <c r="MDT1" s="976"/>
      <c r="MDU1" s="976"/>
      <c r="MDV1" s="976"/>
      <c r="MDW1" s="976"/>
      <c r="MDX1" s="976"/>
      <c r="MDY1" s="976"/>
      <c r="MDZ1" s="976"/>
      <c r="MEA1" s="976"/>
      <c r="MEB1" s="976"/>
      <c r="MEC1" s="976"/>
      <c r="MED1" s="976"/>
      <c r="MEE1" s="976"/>
      <c r="MEF1" s="976"/>
      <c r="MEG1" s="976"/>
      <c r="MEH1" s="976"/>
      <c r="MEI1" s="976"/>
      <c r="MEJ1" s="976"/>
      <c r="MEK1" s="976"/>
      <c r="MEL1" s="976"/>
      <c r="MEM1" s="976"/>
      <c r="MEN1" s="976"/>
      <c r="MEO1" s="976"/>
      <c r="MEP1" s="976"/>
      <c r="MEQ1" s="976"/>
      <c r="MER1" s="976"/>
      <c r="MES1" s="976"/>
      <c r="MET1" s="976"/>
      <c r="MEU1" s="976"/>
      <c r="MEV1" s="976"/>
      <c r="MEW1" s="976"/>
      <c r="MEX1" s="976"/>
      <c r="MEY1" s="976"/>
      <c r="MEZ1" s="976"/>
      <c r="MFA1" s="976"/>
      <c r="MFB1" s="976"/>
      <c r="MFC1" s="976"/>
      <c r="MFD1" s="976"/>
      <c r="MFE1" s="976"/>
      <c r="MFF1" s="976"/>
      <c r="MFG1" s="976"/>
      <c r="MFH1" s="976"/>
      <c r="MFI1" s="976"/>
      <c r="MFJ1" s="976"/>
      <c r="MFK1" s="976"/>
      <c r="MFL1" s="976"/>
      <c r="MFM1" s="976"/>
      <c r="MFN1" s="976"/>
      <c r="MFO1" s="976"/>
      <c r="MFP1" s="976"/>
      <c r="MFQ1" s="976"/>
      <c r="MFR1" s="976"/>
      <c r="MFS1" s="976"/>
      <c r="MFT1" s="976"/>
      <c r="MFU1" s="976"/>
      <c r="MFV1" s="976"/>
      <c r="MFW1" s="976"/>
      <c r="MFX1" s="976"/>
      <c r="MFY1" s="976"/>
      <c r="MFZ1" s="976"/>
      <c r="MGA1" s="976"/>
      <c r="MGB1" s="976"/>
      <c r="MGC1" s="976"/>
      <c r="MGD1" s="976"/>
      <c r="MGE1" s="976"/>
      <c r="MGF1" s="976"/>
      <c r="MGG1" s="976"/>
      <c r="MGH1" s="976"/>
      <c r="MGI1" s="976"/>
      <c r="MGJ1" s="976"/>
      <c r="MGK1" s="976"/>
      <c r="MGL1" s="976"/>
      <c r="MGM1" s="976"/>
      <c r="MGN1" s="976"/>
      <c r="MGO1" s="976"/>
      <c r="MGP1" s="976"/>
      <c r="MGQ1" s="976"/>
      <c r="MGR1" s="976"/>
      <c r="MGS1" s="976"/>
      <c r="MGT1" s="976"/>
      <c r="MGU1" s="976"/>
      <c r="MGV1" s="976"/>
      <c r="MGW1" s="976"/>
      <c r="MGX1" s="976"/>
      <c r="MGY1" s="976"/>
      <c r="MGZ1" s="976"/>
      <c r="MHA1" s="976"/>
      <c r="MHB1" s="976"/>
      <c r="MHC1" s="976"/>
      <c r="MHD1" s="976"/>
      <c r="MHE1" s="976"/>
      <c r="MHF1" s="976"/>
      <c r="MHG1" s="976"/>
      <c r="MHH1" s="976"/>
      <c r="MHI1" s="976"/>
      <c r="MHJ1" s="976"/>
      <c r="MHK1" s="976"/>
      <c r="MHL1" s="976"/>
      <c r="MHM1" s="976"/>
      <c r="MHN1" s="976"/>
      <c r="MHO1" s="976"/>
      <c r="MHP1" s="976"/>
      <c r="MHQ1" s="976"/>
      <c r="MHR1" s="976"/>
      <c r="MHS1" s="976"/>
      <c r="MHT1" s="976"/>
      <c r="MHU1" s="976"/>
      <c r="MHV1" s="976"/>
      <c r="MHW1" s="976"/>
      <c r="MHX1" s="976"/>
      <c r="MHY1" s="976"/>
      <c r="MHZ1" s="976"/>
      <c r="MIA1" s="976"/>
      <c r="MIB1" s="976"/>
      <c r="MIC1" s="976"/>
      <c r="MID1" s="976"/>
      <c r="MIE1" s="976"/>
      <c r="MIF1" s="976"/>
      <c r="MIG1" s="976"/>
      <c r="MIH1" s="976"/>
      <c r="MII1" s="976"/>
      <c r="MIJ1" s="976"/>
      <c r="MIK1" s="976"/>
      <c r="MIL1" s="976"/>
      <c r="MIM1" s="976"/>
      <c r="MIN1" s="976"/>
      <c r="MIO1" s="976"/>
      <c r="MIP1" s="976"/>
      <c r="MIQ1" s="976"/>
      <c r="MIR1" s="976"/>
      <c r="MIS1" s="976"/>
      <c r="MIT1" s="976"/>
      <c r="MIU1" s="976"/>
      <c r="MIV1" s="976"/>
      <c r="MIW1" s="976"/>
      <c r="MIX1" s="976"/>
      <c r="MIY1" s="976"/>
      <c r="MIZ1" s="976"/>
      <c r="MJA1" s="976"/>
      <c r="MJB1" s="976"/>
      <c r="MJC1" s="976"/>
      <c r="MJD1" s="976"/>
      <c r="MJE1" s="976"/>
      <c r="MJF1" s="976"/>
      <c r="MJG1" s="976"/>
      <c r="MJH1" s="976"/>
      <c r="MJI1" s="976"/>
      <c r="MJJ1" s="976"/>
      <c r="MJK1" s="976"/>
      <c r="MJL1" s="976"/>
      <c r="MJM1" s="976"/>
      <c r="MJN1" s="976"/>
      <c r="MJO1" s="976"/>
      <c r="MJP1" s="976"/>
      <c r="MJQ1" s="976"/>
      <c r="MJR1" s="976"/>
      <c r="MJS1" s="976"/>
      <c r="MJT1" s="976"/>
      <c r="MJU1" s="976"/>
      <c r="MJV1" s="976"/>
      <c r="MJW1" s="976"/>
      <c r="MJX1" s="976"/>
      <c r="MJY1" s="976"/>
      <c r="MJZ1" s="976"/>
      <c r="MKA1" s="976"/>
      <c r="MKB1" s="976"/>
      <c r="MKC1" s="976"/>
      <c r="MKD1" s="976"/>
      <c r="MKE1" s="976"/>
      <c r="MKF1" s="976"/>
      <c r="MKG1" s="976"/>
      <c r="MKH1" s="976"/>
      <c r="MKI1" s="976"/>
      <c r="MKJ1" s="976"/>
      <c r="MKK1" s="976"/>
      <c r="MKL1" s="976"/>
      <c r="MKM1" s="976"/>
      <c r="MKN1" s="976"/>
      <c r="MKO1" s="976"/>
      <c r="MKP1" s="976"/>
      <c r="MKQ1" s="976"/>
      <c r="MKR1" s="976"/>
      <c r="MKS1" s="976"/>
      <c r="MKT1" s="976"/>
      <c r="MKU1" s="976"/>
      <c r="MKV1" s="976"/>
      <c r="MKW1" s="976"/>
      <c r="MKX1" s="976"/>
      <c r="MKY1" s="976"/>
      <c r="MKZ1" s="976"/>
      <c r="MLA1" s="976"/>
      <c r="MLB1" s="976"/>
      <c r="MLC1" s="976"/>
      <c r="MLD1" s="976"/>
      <c r="MLE1" s="976"/>
      <c r="MLF1" s="976"/>
      <c r="MLG1" s="976"/>
      <c r="MLH1" s="976"/>
      <c r="MLI1" s="976"/>
      <c r="MLJ1" s="976"/>
      <c r="MLK1" s="976"/>
      <c r="MLL1" s="976"/>
      <c r="MLM1" s="976"/>
      <c r="MLN1" s="976"/>
      <c r="MLO1" s="976"/>
      <c r="MLP1" s="976"/>
      <c r="MLQ1" s="976"/>
      <c r="MLR1" s="976"/>
      <c r="MLS1" s="976"/>
      <c r="MLT1" s="976"/>
      <c r="MLU1" s="976"/>
      <c r="MLV1" s="976"/>
      <c r="MLW1" s="976"/>
      <c r="MLX1" s="976"/>
      <c r="MLY1" s="976"/>
      <c r="MLZ1" s="976"/>
      <c r="MMA1" s="976"/>
      <c r="MMB1" s="976"/>
      <c r="MMC1" s="976"/>
      <c r="MMD1" s="976"/>
      <c r="MME1" s="976"/>
      <c r="MMF1" s="976"/>
      <c r="MMG1" s="976"/>
      <c r="MMH1" s="976"/>
      <c r="MMI1" s="976"/>
      <c r="MMJ1" s="976"/>
      <c r="MMK1" s="976"/>
      <c r="MML1" s="976"/>
      <c r="MMM1" s="976"/>
      <c r="MMN1" s="976"/>
      <c r="MMO1" s="976"/>
      <c r="MMP1" s="976"/>
      <c r="MMQ1" s="976"/>
      <c r="MMR1" s="976"/>
      <c r="MMS1" s="976"/>
      <c r="MMT1" s="976"/>
      <c r="MMU1" s="976"/>
      <c r="MMV1" s="976"/>
      <c r="MMW1" s="976"/>
      <c r="MMX1" s="976"/>
      <c r="MMY1" s="976"/>
      <c r="MMZ1" s="976"/>
      <c r="MNA1" s="976"/>
      <c r="MNB1" s="976"/>
      <c r="MNC1" s="976"/>
      <c r="MND1" s="976"/>
      <c r="MNE1" s="976"/>
      <c r="MNF1" s="976"/>
      <c r="MNG1" s="976"/>
      <c r="MNH1" s="976"/>
      <c r="MNI1" s="976"/>
      <c r="MNJ1" s="976"/>
      <c r="MNK1" s="976"/>
      <c r="MNL1" s="976"/>
      <c r="MNM1" s="976"/>
      <c r="MNN1" s="976"/>
      <c r="MNO1" s="976"/>
      <c r="MNP1" s="976"/>
      <c r="MNQ1" s="976"/>
      <c r="MNR1" s="976"/>
      <c r="MNS1" s="976"/>
      <c r="MNT1" s="976"/>
      <c r="MNU1" s="976"/>
      <c r="MNV1" s="976"/>
      <c r="MNW1" s="976"/>
      <c r="MNX1" s="976"/>
      <c r="MNY1" s="976"/>
      <c r="MNZ1" s="976"/>
      <c r="MOA1" s="976"/>
      <c r="MOB1" s="976"/>
      <c r="MOC1" s="976"/>
      <c r="MOD1" s="976"/>
      <c r="MOE1" s="976"/>
      <c r="MOF1" s="976"/>
      <c r="MOG1" s="976"/>
      <c r="MOH1" s="976"/>
      <c r="MOI1" s="976"/>
      <c r="MOJ1" s="976"/>
      <c r="MOK1" s="976"/>
      <c r="MOL1" s="976"/>
      <c r="MOM1" s="976"/>
      <c r="MON1" s="976"/>
      <c r="MOO1" s="976"/>
      <c r="MOP1" s="976"/>
      <c r="MOQ1" s="976"/>
      <c r="MOR1" s="976"/>
      <c r="MOS1" s="976"/>
      <c r="MOT1" s="976"/>
      <c r="MOU1" s="976"/>
      <c r="MOV1" s="976"/>
      <c r="MOW1" s="976"/>
      <c r="MOX1" s="976"/>
      <c r="MOY1" s="976"/>
      <c r="MOZ1" s="976"/>
      <c r="MPA1" s="976"/>
      <c r="MPB1" s="976"/>
      <c r="MPC1" s="976"/>
      <c r="MPD1" s="976"/>
      <c r="MPE1" s="976"/>
      <c r="MPF1" s="976"/>
      <c r="MPG1" s="976"/>
      <c r="MPH1" s="976"/>
      <c r="MPI1" s="976"/>
      <c r="MPJ1" s="976"/>
      <c r="MPK1" s="976"/>
      <c r="MPL1" s="976"/>
      <c r="MPM1" s="976"/>
      <c r="MPN1" s="976"/>
      <c r="MPO1" s="976"/>
      <c r="MPP1" s="976"/>
      <c r="MPQ1" s="976"/>
      <c r="MPR1" s="976"/>
      <c r="MPS1" s="976"/>
      <c r="MPT1" s="976"/>
      <c r="MPU1" s="976"/>
      <c r="MPV1" s="976"/>
      <c r="MPW1" s="976"/>
      <c r="MPX1" s="976"/>
      <c r="MPY1" s="976"/>
      <c r="MPZ1" s="976"/>
      <c r="MQA1" s="976"/>
      <c r="MQB1" s="976"/>
      <c r="MQC1" s="976"/>
      <c r="MQD1" s="976"/>
      <c r="MQE1" s="976"/>
      <c r="MQF1" s="976"/>
      <c r="MQG1" s="976"/>
      <c r="MQH1" s="976"/>
      <c r="MQI1" s="976"/>
      <c r="MQJ1" s="976"/>
      <c r="MQK1" s="976"/>
      <c r="MQL1" s="976"/>
      <c r="MQM1" s="976"/>
      <c r="MQN1" s="976"/>
      <c r="MQO1" s="976"/>
      <c r="MQP1" s="976"/>
      <c r="MQQ1" s="976"/>
      <c r="MQR1" s="976"/>
      <c r="MQS1" s="976"/>
      <c r="MQT1" s="976"/>
      <c r="MQU1" s="976"/>
      <c r="MQV1" s="976"/>
      <c r="MQW1" s="976"/>
      <c r="MQX1" s="976"/>
      <c r="MQY1" s="976"/>
      <c r="MQZ1" s="976"/>
      <c r="MRA1" s="976"/>
      <c r="MRB1" s="976"/>
      <c r="MRC1" s="976"/>
      <c r="MRD1" s="976"/>
      <c r="MRE1" s="976"/>
      <c r="MRF1" s="976"/>
      <c r="MRG1" s="976"/>
      <c r="MRH1" s="976"/>
      <c r="MRI1" s="976"/>
      <c r="MRJ1" s="976"/>
      <c r="MRK1" s="976"/>
      <c r="MRL1" s="976"/>
      <c r="MRM1" s="976"/>
      <c r="MRN1" s="976"/>
      <c r="MRO1" s="976"/>
      <c r="MRP1" s="976"/>
      <c r="MRQ1" s="976"/>
      <c r="MRR1" s="976"/>
      <c r="MRS1" s="976"/>
      <c r="MRT1" s="976"/>
      <c r="MRU1" s="976"/>
      <c r="MRV1" s="976"/>
      <c r="MRW1" s="976"/>
      <c r="MRX1" s="976"/>
      <c r="MRY1" s="976"/>
      <c r="MRZ1" s="976"/>
      <c r="MSA1" s="976"/>
      <c r="MSB1" s="976"/>
      <c r="MSC1" s="976"/>
      <c r="MSD1" s="976"/>
      <c r="MSE1" s="976"/>
      <c r="MSF1" s="976"/>
      <c r="MSG1" s="976"/>
      <c r="MSH1" s="976"/>
      <c r="MSI1" s="976"/>
      <c r="MSJ1" s="976"/>
      <c r="MSK1" s="976"/>
      <c r="MSL1" s="976"/>
      <c r="MSM1" s="976"/>
      <c r="MSN1" s="976"/>
      <c r="MSO1" s="976"/>
      <c r="MSP1" s="976"/>
      <c r="MSQ1" s="976"/>
      <c r="MSR1" s="976"/>
      <c r="MSS1" s="976"/>
      <c r="MST1" s="976"/>
      <c r="MSU1" s="976"/>
      <c r="MSV1" s="976"/>
      <c r="MSW1" s="976"/>
      <c r="MSX1" s="976"/>
      <c r="MSY1" s="976"/>
      <c r="MSZ1" s="976"/>
      <c r="MTA1" s="976"/>
      <c r="MTB1" s="976"/>
      <c r="MTC1" s="976"/>
      <c r="MTD1" s="976"/>
      <c r="MTE1" s="976"/>
      <c r="MTF1" s="976"/>
      <c r="MTG1" s="976"/>
      <c r="MTH1" s="976"/>
      <c r="MTI1" s="976"/>
      <c r="MTJ1" s="976"/>
      <c r="MTK1" s="976"/>
      <c r="MTL1" s="976"/>
      <c r="MTM1" s="976"/>
      <c r="MTN1" s="976"/>
      <c r="MTO1" s="976"/>
      <c r="MTP1" s="976"/>
      <c r="MTQ1" s="976"/>
      <c r="MTR1" s="976"/>
      <c r="MTS1" s="976"/>
      <c r="MTT1" s="976"/>
      <c r="MTU1" s="976"/>
      <c r="MTV1" s="976"/>
      <c r="MTW1" s="976"/>
      <c r="MTX1" s="976"/>
      <c r="MTY1" s="976"/>
      <c r="MTZ1" s="976"/>
      <c r="MUA1" s="976"/>
      <c r="MUB1" s="976"/>
      <c r="MUC1" s="976"/>
      <c r="MUD1" s="976"/>
      <c r="MUE1" s="976"/>
      <c r="MUF1" s="976"/>
      <c r="MUG1" s="976"/>
      <c r="MUH1" s="976"/>
      <c r="MUI1" s="976"/>
      <c r="MUJ1" s="976"/>
      <c r="MUK1" s="976"/>
      <c r="MUL1" s="976"/>
      <c r="MUM1" s="976"/>
      <c r="MUN1" s="976"/>
      <c r="MUO1" s="976"/>
      <c r="MUP1" s="976"/>
      <c r="MUQ1" s="976"/>
      <c r="MUR1" s="976"/>
      <c r="MUS1" s="976"/>
      <c r="MUT1" s="976"/>
      <c r="MUU1" s="976"/>
      <c r="MUV1" s="976"/>
      <c r="MUW1" s="976"/>
      <c r="MUX1" s="976"/>
      <c r="MUY1" s="976"/>
      <c r="MUZ1" s="976"/>
      <c r="MVA1" s="976"/>
      <c r="MVB1" s="976"/>
      <c r="MVC1" s="976"/>
      <c r="MVD1" s="976"/>
      <c r="MVE1" s="976"/>
      <c r="MVF1" s="976"/>
      <c r="MVG1" s="976"/>
      <c r="MVH1" s="976"/>
      <c r="MVI1" s="976"/>
      <c r="MVJ1" s="976"/>
      <c r="MVK1" s="976"/>
      <c r="MVL1" s="976"/>
      <c r="MVM1" s="976"/>
      <c r="MVN1" s="976"/>
      <c r="MVO1" s="976"/>
      <c r="MVP1" s="976"/>
      <c r="MVQ1" s="976"/>
      <c r="MVR1" s="976"/>
      <c r="MVS1" s="976"/>
      <c r="MVT1" s="976"/>
      <c r="MVU1" s="976"/>
      <c r="MVV1" s="976"/>
      <c r="MVW1" s="976"/>
      <c r="MVX1" s="976"/>
      <c r="MVY1" s="976"/>
      <c r="MVZ1" s="976"/>
      <c r="MWA1" s="976"/>
      <c r="MWB1" s="976"/>
      <c r="MWC1" s="976"/>
      <c r="MWD1" s="976"/>
      <c r="MWE1" s="976"/>
      <c r="MWF1" s="976"/>
      <c r="MWG1" s="976"/>
      <c r="MWH1" s="976"/>
      <c r="MWI1" s="976"/>
      <c r="MWJ1" s="976"/>
      <c r="MWK1" s="976"/>
      <c r="MWL1" s="976"/>
      <c r="MWM1" s="976"/>
      <c r="MWN1" s="976"/>
      <c r="MWO1" s="976"/>
      <c r="MWP1" s="976"/>
      <c r="MWQ1" s="976"/>
      <c r="MWR1" s="976"/>
      <c r="MWS1" s="976"/>
      <c r="MWT1" s="976"/>
      <c r="MWU1" s="976"/>
      <c r="MWV1" s="976"/>
      <c r="MWW1" s="976"/>
      <c r="MWX1" s="976"/>
      <c r="MWY1" s="976"/>
      <c r="MWZ1" s="976"/>
      <c r="MXA1" s="976"/>
      <c r="MXB1" s="976"/>
      <c r="MXC1" s="976"/>
      <c r="MXD1" s="976"/>
      <c r="MXE1" s="976"/>
      <c r="MXF1" s="976"/>
      <c r="MXG1" s="976"/>
      <c r="MXH1" s="976"/>
      <c r="MXI1" s="976"/>
      <c r="MXJ1" s="976"/>
      <c r="MXK1" s="976"/>
      <c r="MXL1" s="976"/>
      <c r="MXM1" s="976"/>
      <c r="MXN1" s="976"/>
      <c r="MXO1" s="976"/>
      <c r="MXP1" s="976"/>
      <c r="MXQ1" s="976"/>
      <c r="MXR1" s="976"/>
      <c r="MXS1" s="976"/>
      <c r="MXT1" s="976"/>
      <c r="MXU1" s="976"/>
      <c r="MXV1" s="976"/>
      <c r="MXW1" s="976"/>
      <c r="MXX1" s="976"/>
      <c r="MXY1" s="976"/>
      <c r="MXZ1" s="976"/>
      <c r="MYA1" s="976"/>
      <c r="MYB1" s="976"/>
      <c r="MYC1" s="976"/>
      <c r="MYD1" s="976"/>
      <c r="MYE1" s="976"/>
      <c r="MYF1" s="976"/>
      <c r="MYG1" s="976"/>
      <c r="MYH1" s="976"/>
      <c r="MYI1" s="976"/>
      <c r="MYJ1" s="976"/>
      <c r="MYK1" s="976"/>
      <c r="MYL1" s="976"/>
      <c r="MYM1" s="976"/>
      <c r="MYN1" s="976"/>
      <c r="MYO1" s="976"/>
      <c r="MYP1" s="976"/>
      <c r="MYQ1" s="976"/>
      <c r="MYR1" s="976"/>
      <c r="MYS1" s="976"/>
      <c r="MYT1" s="976"/>
      <c r="MYU1" s="976"/>
      <c r="MYV1" s="976"/>
      <c r="MYW1" s="976"/>
      <c r="MYX1" s="976"/>
      <c r="MYY1" s="976"/>
      <c r="MYZ1" s="976"/>
      <c r="MZA1" s="976"/>
      <c r="MZB1" s="976"/>
      <c r="MZC1" s="976"/>
      <c r="MZD1" s="976"/>
      <c r="MZE1" s="976"/>
      <c r="MZF1" s="976"/>
      <c r="MZG1" s="976"/>
      <c r="MZH1" s="976"/>
      <c r="MZI1" s="976"/>
      <c r="MZJ1" s="976"/>
      <c r="MZK1" s="976"/>
      <c r="MZL1" s="976"/>
      <c r="MZM1" s="976"/>
      <c r="MZN1" s="976"/>
      <c r="MZO1" s="976"/>
      <c r="MZP1" s="976"/>
      <c r="MZQ1" s="976"/>
      <c r="MZR1" s="976"/>
      <c r="MZS1" s="976"/>
      <c r="MZT1" s="976"/>
      <c r="MZU1" s="976"/>
      <c r="MZV1" s="976"/>
      <c r="MZW1" s="976"/>
      <c r="MZX1" s="976"/>
      <c r="MZY1" s="976"/>
      <c r="MZZ1" s="976"/>
      <c r="NAA1" s="976"/>
      <c r="NAB1" s="976"/>
      <c r="NAC1" s="976"/>
      <c r="NAD1" s="976"/>
      <c r="NAE1" s="976"/>
      <c r="NAF1" s="976"/>
      <c r="NAG1" s="976"/>
      <c r="NAH1" s="976"/>
      <c r="NAI1" s="976"/>
      <c r="NAJ1" s="976"/>
      <c r="NAK1" s="976"/>
      <c r="NAL1" s="976"/>
      <c r="NAM1" s="976"/>
      <c r="NAN1" s="976"/>
      <c r="NAO1" s="976"/>
      <c r="NAP1" s="976"/>
      <c r="NAQ1" s="976"/>
      <c r="NAR1" s="976"/>
      <c r="NAS1" s="976"/>
      <c r="NAT1" s="976"/>
      <c r="NAU1" s="976"/>
      <c r="NAV1" s="976"/>
      <c r="NAW1" s="976"/>
      <c r="NAX1" s="976"/>
      <c r="NAY1" s="976"/>
      <c r="NAZ1" s="976"/>
      <c r="NBA1" s="976"/>
      <c r="NBB1" s="976"/>
      <c r="NBC1" s="976"/>
      <c r="NBD1" s="976"/>
      <c r="NBE1" s="976"/>
      <c r="NBF1" s="976"/>
      <c r="NBG1" s="976"/>
      <c r="NBH1" s="976"/>
      <c r="NBI1" s="976"/>
      <c r="NBJ1" s="976"/>
      <c r="NBK1" s="976"/>
      <c r="NBL1" s="976"/>
      <c r="NBM1" s="976"/>
      <c r="NBN1" s="976"/>
      <c r="NBO1" s="976"/>
      <c r="NBP1" s="976"/>
      <c r="NBQ1" s="976"/>
      <c r="NBR1" s="976"/>
      <c r="NBS1" s="976"/>
      <c r="NBT1" s="976"/>
      <c r="NBU1" s="976"/>
      <c r="NBV1" s="976"/>
      <c r="NBW1" s="976"/>
      <c r="NBX1" s="976"/>
      <c r="NBY1" s="976"/>
      <c r="NBZ1" s="976"/>
      <c r="NCA1" s="976"/>
      <c r="NCB1" s="976"/>
      <c r="NCC1" s="976"/>
      <c r="NCD1" s="976"/>
      <c r="NCE1" s="976"/>
      <c r="NCF1" s="976"/>
      <c r="NCG1" s="976"/>
      <c r="NCH1" s="976"/>
      <c r="NCI1" s="976"/>
      <c r="NCJ1" s="976"/>
      <c r="NCK1" s="976"/>
      <c r="NCL1" s="976"/>
      <c r="NCM1" s="976"/>
      <c r="NCN1" s="976"/>
      <c r="NCO1" s="976"/>
      <c r="NCP1" s="976"/>
      <c r="NCQ1" s="976"/>
      <c r="NCR1" s="976"/>
      <c r="NCS1" s="976"/>
      <c r="NCT1" s="976"/>
      <c r="NCU1" s="976"/>
      <c r="NCV1" s="976"/>
      <c r="NCW1" s="976"/>
      <c r="NCX1" s="976"/>
      <c r="NCY1" s="976"/>
      <c r="NCZ1" s="976"/>
      <c r="NDA1" s="976"/>
      <c r="NDB1" s="976"/>
      <c r="NDC1" s="976"/>
      <c r="NDD1" s="976"/>
      <c r="NDE1" s="976"/>
      <c r="NDF1" s="976"/>
      <c r="NDG1" s="976"/>
      <c r="NDH1" s="976"/>
      <c r="NDI1" s="976"/>
      <c r="NDJ1" s="976"/>
      <c r="NDK1" s="976"/>
      <c r="NDL1" s="976"/>
      <c r="NDM1" s="976"/>
      <c r="NDN1" s="976"/>
      <c r="NDO1" s="976"/>
      <c r="NDP1" s="976"/>
      <c r="NDQ1" s="976"/>
      <c r="NDR1" s="976"/>
      <c r="NDS1" s="976"/>
      <c r="NDT1" s="976"/>
      <c r="NDU1" s="976"/>
      <c r="NDV1" s="976"/>
      <c r="NDW1" s="976"/>
      <c r="NDX1" s="976"/>
      <c r="NDY1" s="976"/>
      <c r="NDZ1" s="976"/>
      <c r="NEA1" s="976"/>
      <c r="NEB1" s="976"/>
      <c r="NEC1" s="976"/>
      <c r="NED1" s="976"/>
      <c r="NEE1" s="976"/>
      <c r="NEF1" s="976"/>
      <c r="NEG1" s="976"/>
      <c r="NEH1" s="976"/>
      <c r="NEI1" s="976"/>
      <c r="NEJ1" s="976"/>
      <c r="NEK1" s="976"/>
      <c r="NEL1" s="976"/>
      <c r="NEM1" s="976"/>
      <c r="NEN1" s="976"/>
      <c r="NEO1" s="976"/>
      <c r="NEP1" s="976"/>
      <c r="NEQ1" s="976"/>
      <c r="NER1" s="976"/>
      <c r="NES1" s="976"/>
      <c r="NET1" s="976"/>
      <c r="NEU1" s="976"/>
      <c r="NEV1" s="976"/>
      <c r="NEW1" s="976"/>
      <c r="NEX1" s="976"/>
      <c r="NEY1" s="976"/>
      <c r="NEZ1" s="976"/>
      <c r="NFA1" s="976"/>
      <c r="NFB1" s="976"/>
      <c r="NFC1" s="976"/>
      <c r="NFD1" s="976"/>
      <c r="NFE1" s="976"/>
      <c r="NFF1" s="976"/>
      <c r="NFG1" s="976"/>
      <c r="NFH1" s="976"/>
      <c r="NFI1" s="976"/>
      <c r="NFJ1" s="976"/>
      <c r="NFK1" s="976"/>
      <c r="NFL1" s="976"/>
      <c r="NFM1" s="976"/>
      <c r="NFN1" s="976"/>
      <c r="NFO1" s="976"/>
      <c r="NFP1" s="976"/>
      <c r="NFQ1" s="976"/>
      <c r="NFR1" s="976"/>
      <c r="NFS1" s="976"/>
      <c r="NFT1" s="976"/>
      <c r="NFU1" s="976"/>
      <c r="NFV1" s="976"/>
      <c r="NFW1" s="976"/>
      <c r="NFX1" s="976"/>
      <c r="NFY1" s="976"/>
      <c r="NFZ1" s="976"/>
      <c r="NGA1" s="976"/>
      <c r="NGB1" s="976"/>
      <c r="NGC1" s="976"/>
      <c r="NGD1" s="976"/>
      <c r="NGE1" s="976"/>
      <c r="NGF1" s="976"/>
      <c r="NGG1" s="976"/>
      <c r="NGH1" s="976"/>
      <c r="NGI1" s="976"/>
      <c r="NGJ1" s="976"/>
      <c r="NGK1" s="976"/>
      <c r="NGL1" s="976"/>
      <c r="NGM1" s="976"/>
      <c r="NGN1" s="976"/>
      <c r="NGO1" s="976"/>
      <c r="NGP1" s="976"/>
      <c r="NGQ1" s="976"/>
      <c r="NGR1" s="976"/>
      <c r="NGS1" s="976"/>
      <c r="NGT1" s="976"/>
      <c r="NGU1" s="976"/>
      <c r="NGV1" s="976"/>
      <c r="NGW1" s="976"/>
      <c r="NGX1" s="976"/>
      <c r="NGY1" s="976"/>
      <c r="NGZ1" s="976"/>
      <c r="NHA1" s="976"/>
      <c r="NHB1" s="976"/>
      <c r="NHC1" s="976"/>
      <c r="NHD1" s="976"/>
      <c r="NHE1" s="976"/>
      <c r="NHF1" s="976"/>
      <c r="NHG1" s="976"/>
      <c r="NHH1" s="976"/>
      <c r="NHI1" s="976"/>
      <c r="NHJ1" s="976"/>
      <c r="NHK1" s="976"/>
      <c r="NHL1" s="976"/>
      <c r="NHM1" s="976"/>
      <c r="NHN1" s="976"/>
      <c r="NHO1" s="976"/>
      <c r="NHP1" s="976"/>
      <c r="NHQ1" s="976"/>
      <c r="NHR1" s="976"/>
      <c r="NHS1" s="976"/>
      <c r="NHT1" s="976"/>
      <c r="NHU1" s="976"/>
      <c r="NHV1" s="976"/>
      <c r="NHW1" s="976"/>
      <c r="NHX1" s="976"/>
      <c r="NHY1" s="976"/>
      <c r="NHZ1" s="976"/>
      <c r="NIA1" s="976"/>
      <c r="NIB1" s="976"/>
      <c r="NIC1" s="976"/>
      <c r="NID1" s="976"/>
      <c r="NIE1" s="976"/>
      <c r="NIF1" s="976"/>
      <c r="NIG1" s="976"/>
      <c r="NIH1" s="976"/>
      <c r="NII1" s="976"/>
      <c r="NIJ1" s="976"/>
      <c r="NIK1" s="976"/>
      <c r="NIL1" s="976"/>
      <c r="NIM1" s="976"/>
      <c r="NIN1" s="976"/>
      <c r="NIO1" s="976"/>
      <c r="NIP1" s="976"/>
      <c r="NIQ1" s="976"/>
      <c r="NIR1" s="976"/>
      <c r="NIS1" s="976"/>
      <c r="NIT1" s="976"/>
      <c r="NIU1" s="976"/>
      <c r="NIV1" s="976"/>
      <c r="NIW1" s="976"/>
      <c r="NIX1" s="976"/>
      <c r="NIY1" s="976"/>
      <c r="NIZ1" s="976"/>
      <c r="NJA1" s="976"/>
      <c r="NJB1" s="976"/>
      <c r="NJC1" s="976"/>
      <c r="NJD1" s="976"/>
      <c r="NJE1" s="976"/>
      <c r="NJF1" s="976"/>
      <c r="NJG1" s="976"/>
      <c r="NJH1" s="976"/>
      <c r="NJI1" s="976"/>
      <c r="NJJ1" s="976"/>
      <c r="NJK1" s="976"/>
      <c r="NJL1" s="976"/>
      <c r="NJM1" s="976"/>
      <c r="NJN1" s="976"/>
      <c r="NJO1" s="976"/>
      <c r="NJP1" s="976"/>
      <c r="NJQ1" s="976"/>
      <c r="NJR1" s="976"/>
      <c r="NJS1" s="976"/>
      <c r="NJT1" s="976"/>
      <c r="NJU1" s="976"/>
      <c r="NJV1" s="976"/>
      <c r="NJW1" s="976"/>
      <c r="NJX1" s="976"/>
      <c r="NJY1" s="976"/>
      <c r="NJZ1" s="976"/>
      <c r="NKA1" s="976"/>
      <c r="NKB1" s="976"/>
      <c r="NKC1" s="976"/>
      <c r="NKD1" s="976"/>
      <c r="NKE1" s="976"/>
      <c r="NKF1" s="976"/>
      <c r="NKG1" s="976"/>
      <c r="NKH1" s="976"/>
      <c r="NKI1" s="976"/>
      <c r="NKJ1" s="976"/>
      <c r="NKK1" s="976"/>
      <c r="NKL1" s="976"/>
      <c r="NKM1" s="976"/>
      <c r="NKN1" s="976"/>
      <c r="NKO1" s="976"/>
      <c r="NKP1" s="976"/>
      <c r="NKQ1" s="976"/>
      <c r="NKR1" s="976"/>
      <c r="NKS1" s="976"/>
      <c r="NKT1" s="976"/>
      <c r="NKU1" s="976"/>
      <c r="NKV1" s="976"/>
      <c r="NKW1" s="976"/>
      <c r="NKX1" s="976"/>
      <c r="NKY1" s="976"/>
      <c r="NKZ1" s="976"/>
      <c r="NLA1" s="976"/>
      <c r="NLB1" s="976"/>
      <c r="NLC1" s="976"/>
      <c r="NLD1" s="976"/>
      <c r="NLE1" s="976"/>
      <c r="NLF1" s="976"/>
      <c r="NLG1" s="976"/>
      <c r="NLH1" s="976"/>
      <c r="NLI1" s="976"/>
      <c r="NLJ1" s="976"/>
      <c r="NLK1" s="976"/>
      <c r="NLL1" s="976"/>
      <c r="NLM1" s="976"/>
      <c r="NLN1" s="976"/>
      <c r="NLO1" s="976"/>
      <c r="NLP1" s="976"/>
      <c r="NLQ1" s="976"/>
      <c r="NLR1" s="976"/>
      <c r="NLS1" s="976"/>
      <c r="NLT1" s="976"/>
      <c r="NLU1" s="976"/>
      <c r="NLV1" s="976"/>
      <c r="NLW1" s="976"/>
      <c r="NLX1" s="976"/>
      <c r="NLY1" s="976"/>
      <c r="NLZ1" s="976"/>
      <c r="NMA1" s="976"/>
      <c r="NMB1" s="976"/>
      <c r="NMC1" s="976"/>
      <c r="NMD1" s="976"/>
      <c r="NME1" s="976"/>
      <c r="NMF1" s="976"/>
      <c r="NMG1" s="976"/>
      <c r="NMH1" s="976"/>
      <c r="NMI1" s="976"/>
      <c r="NMJ1" s="976"/>
      <c r="NMK1" s="976"/>
      <c r="NML1" s="976"/>
      <c r="NMM1" s="976"/>
      <c r="NMN1" s="976"/>
      <c r="NMO1" s="976"/>
      <c r="NMP1" s="976"/>
      <c r="NMQ1" s="976"/>
      <c r="NMR1" s="976"/>
      <c r="NMS1" s="976"/>
      <c r="NMT1" s="976"/>
      <c r="NMU1" s="976"/>
      <c r="NMV1" s="976"/>
      <c r="NMW1" s="976"/>
      <c r="NMX1" s="976"/>
      <c r="NMY1" s="976"/>
      <c r="NMZ1" s="976"/>
      <c r="NNA1" s="976"/>
      <c r="NNB1" s="976"/>
      <c r="NNC1" s="976"/>
      <c r="NND1" s="976"/>
      <c r="NNE1" s="976"/>
      <c r="NNF1" s="976"/>
      <c r="NNG1" s="976"/>
      <c r="NNH1" s="976"/>
      <c r="NNI1" s="976"/>
      <c r="NNJ1" s="976"/>
      <c r="NNK1" s="976"/>
      <c r="NNL1" s="976"/>
      <c r="NNM1" s="976"/>
      <c r="NNN1" s="976"/>
      <c r="NNO1" s="976"/>
      <c r="NNP1" s="976"/>
      <c r="NNQ1" s="976"/>
      <c r="NNR1" s="976"/>
      <c r="NNS1" s="976"/>
      <c r="NNT1" s="976"/>
      <c r="NNU1" s="976"/>
      <c r="NNV1" s="976"/>
      <c r="NNW1" s="976"/>
      <c r="NNX1" s="976"/>
      <c r="NNY1" s="976"/>
      <c r="NNZ1" s="976"/>
      <c r="NOA1" s="976"/>
      <c r="NOB1" s="976"/>
      <c r="NOC1" s="976"/>
      <c r="NOD1" s="976"/>
      <c r="NOE1" s="976"/>
      <c r="NOF1" s="976"/>
      <c r="NOG1" s="976"/>
      <c r="NOH1" s="976"/>
      <c r="NOI1" s="976"/>
      <c r="NOJ1" s="976"/>
      <c r="NOK1" s="976"/>
      <c r="NOL1" s="976"/>
      <c r="NOM1" s="976"/>
      <c r="NON1" s="976"/>
      <c r="NOO1" s="976"/>
      <c r="NOP1" s="976"/>
      <c r="NOQ1" s="976"/>
      <c r="NOR1" s="976"/>
      <c r="NOS1" s="976"/>
      <c r="NOT1" s="976"/>
      <c r="NOU1" s="976"/>
      <c r="NOV1" s="976"/>
      <c r="NOW1" s="976"/>
      <c r="NOX1" s="976"/>
      <c r="NOY1" s="976"/>
      <c r="NOZ1" s="976"/>
      <c r="NPA1" s="976"/>
      <c r="NPB1" s="976"/>
      <c r="NPC1" s="976"/>
      <c r="NPD1" s="976"/>
      <c r="NPE1" s="976"/>
      <c r="NPF1" s="976"/>
      <c r="NPG1" s="976"/>
      <c r="NPH1" s="976"/>
      <c r="NPI1" s="976"/>
      <c r="NPJ1" s="976"/>
      <c r="NPK1" s="976"/>
      <c r="NPL1" s="976"/>
      <c r="NPM1" s="976"/>
      <c r="NPN1" s="976"/>
      <c r="NPO1" s="976"/>
      <c r="NPP1" s="976"/>
      <c r="NPQ1" s="976"/>
      <c r="NPR1" s="976"/>
      <c r="NPS1" s="976"/>
      <c r="NPT1" s="976"/>
      <c r="NPU1" s="976"/>
      <c r="NPV1" s="976"/>
      <c r="NPW1" s="976"/>
      <c r="NPX1" s="976"/>
      <c r="NPY1" s="976"/>
      <c r="NPZ1" s="976"/>
      <c r="NQA1" s="976"/>
      <c r="NQB1" s="976"/>
      <c r="NQC1" s="976"/>
      <c r="NQD1" s="976"/>
      <c r="NQE1" s="976"/>
      <c r="NQF1" s="976"/>
      <c r="NQG1" s="976"/>
      <c r="NQH1" s="976"/>
      <c r="NQI1" s="976"/>
      <c r="NQJ1" s="976"/>
      <c r="NQK1" s="976"/>
      <c r="NQL1" s="976"/>
      <c r="NQM1" s="976"/>
      <c r="NQN1" s="976"/>
      <c r="NQO1" s="976"/>
      <c r="NQP1" s="976"/>
      <c r="NQQ1" s="976"/>
      <c r="NQR1" s="976"/>
      <c r="NQS1" s="976"/>
      <c r="NQT1" s="976"/>
      <c r="NQU1" s="976"/>
      <c r="NQV1" s="976"/>
      <c r="NQW1" s="976"/>
      <c r="NQX1" s="976"/>
      <c r="NQY1" s="976"/>
      <c r="NQZ1" s="976"/>
      <c r="NRA1" s="976"/>
      <c r="NRB1" s="976"/>
      <c r="NRC1" s="976"/>
      <c r="NRD1" s="976"/>
      <c r="NRE1" s="976"/>
      <c r="NRF1" s="976"/>
      <c r="NRG1" s="976"/>
      <c r="NRH1" s="976"/>
      <c r="NRI1" s="976"/>
      <c r="NRJ1" s="976"/>
      <c r="NRK1" s="976"/>
      <c r="NRL1" s="976"/>
      <c r="NRM1" s="976"/>
      <c r="NRN1" s="976"/>
      <c r="NRO1" s="976"/>
      <c r="NRP1" s="976"/>
      <c r="NRQ1" s="976"/>
      <c r="NRR1" s="976"/>
      <c r="NRS1" s="976"/>
      <c r="NRT1" s="976"/>
      <c r="NRU1" s="976"/>
      <c r="NRV1" s="976"/>
      <c r="NRW1" s="976"/>
      <c r="NRX1" s="976"/>
      <c r="NRY1" s="976"/>
      <c r="NRZ1" s="976"/>
      <c r="NSA1" s="976"/>
      <c r="NSB1" s="976"/>
      <c r="NSC1" s="976"/>
      <c r="NSD1" s="976"/>
      <c r="NSE1" s="976"/>
      <c r="NSF1" s="976"/>
      <c r="NSG1" s="976"/>
      <c r="NSH1" s="976"/>
      <c r="NSI1" s="976"/>
      <c r="NSJ1" s="976"/>
      <c r="NSK1" s="976"/>
      <c r="NSL1" s="976"/>
      <c r="NSM1" s="976"/>
      <c r="NSN1" s="976"/>
      <c r="NSO1" s="976"/>
      <c r="NSP1" s="976"/>
      <c r="NSQ1" s="976"/>
      <c r="NSR1" s="976"/>
      <c r="NSS1" s="976"/>
      <c r="NST1" s="976"/>
      <c r="NSU1" s="976"/>
      <c r="NSV1" s="976"/>
      <c r="NSW1" s="976"/>
      <c r="NSX1" s="976"/>
      <c r="NSY1" s="976"/>
      <c r="NSZ1" s="976"/>
      <c r="NTA1" s="976"/>
      <c r="NTB1" s="976"/>
      <c r="NTC1" s="976"/>
      <c r="NTD1" s="976"/>
      <c r="NTE1" s="976"/>
      <c r="NTF1" s="976"/>
      <c r="NTG1" s="976"/>
      <c r="NTH1" s="976"/>
      <c r="NTI1" s="976"/>
      <c r="NTJ1" s="976"/>
      <c r="NTK1" s="976"/>
      <c r="NTL1" s="976"/>
      <c r="NTM1" s="976"/>
      <c r="NTN1" s="976"/>
      <c r="NTO1" s="976"/>
      <c r="NTP1" s="976"/>
      <c r="NTQ1" s="976"/>
      <c r="NTR1" s="976"/>
      <c r="NTS1" s="976"/>
      <c r="NTT1" s="976"/>
      <c r="NTU1" s="976"/>
      <c r="NTV1" s="976"/>
      <c r="NTW1" s="976"/>
      <c r="NTX1" s="976"/>
      <c r="NTY1" s="976"/>
      <c r="NTZ1" s="976"/>
      <c r="NUA1" s="976"/>
      <c r="NUB1" s="976"/>
      <c r="NUC1" s="976"/>
      <c r="NUD1" s="976"/>
      <c r="NUE1" s="976"/>
      <c r="NUF1" s="976"/>
      <c r="NUG1" s="976"/>
      <c r="NUH1" s="976"/>
      <c r="NUI1" s="976"/>
      <c r="NUJ1" s="976"/>
      <c r="NUK1" s="976"/>
      <c r="NUL1" s="976"/>
      <c r="NUM1" s="976"/>
      <c r="NUN1" s="976"/>
      <c r="NUO1" s="976"/>
      <c r="NUP1" s="976"/>
      <c r="NUQ1" s="976"/>
      <c r="NUR1" s="976"/>
      <c r="NUS1" s="976"/>
      <c r="NUT1" s="976"/>
      <c r="NUU1" s="976"/>
      <c r="NUV1" s="976"/>
      <c r="NUW1" s="976"/>
      <c r="NUX1" s="976"/>
      <c r="NUY1" s="976"/>
      <c r="NUZ1" s="976"/>
      <c r="NVA1" s="976"/>
      <c r="NVB1" s="976"/>
      <c r="NVC1" s="976"/>
      <c r="NVD1" s="976"/>
      <c r="NVE1" s="976"/>
      <c r="NVF1" s="976"/>
      <c r="NVG1" s="976"/>
      <c r="NVH1" s="976"/>
      <c r="NVI1" s="976"/>
      <c r="NVJ1" s="976"/>
      <c r="NVK1" s="976"/>
      <c r="NVL1" s="976"/>
      <c r="NVM1" s="976"/>
      <c r="NVN1" s="976"/>
      <c r="NVO1" s="976"/>
      <c r="NVP1" s="976"/>
      <c r="NVQ1" s="976"/>
      <c r="NVR1" s="976"/>
      <c r="NVS1" s="976"/>
      <c r="NVT1" s="976"/>
      <c r="NVU1" s="976"/>
      <c r="NVV1" s="976"/>
      <c r="NVW1" s="976"/>
      <c r="NVX1" s="976"/>
      <c r="NVY1" s="976"/>
      <c r="NVZ1" s="976"/>
      <c r="NWA1" s="976"/>
      <c r="NWB1" s="976"/>
      <c r="NWC1" s="976"/>
      <c r="NWD1" s="976"/>
      <c r="NWE1" s="976"/>
      <c r="NWF1" s="976"/>
      <c r="NWG1" s="976"/>
      <c r="NWH1" s="976"/>
      <c r="NWI1" s="976"/>
      <c r="NWJ1" s="976"/>
      <c r="NWK1" s="976"/>
      <c r="NWL1" s="976"/>
      <c r="NWM1" s="976"/>
      <c r="NWN1" s="976"/>
      <c r="NWO1" s="976"/>
      <c r="NWP1" s="976"/>
      <c r="NWQ1" s="976"/>
      <c r="NWR1" s="976"/>
      <c r="NWS1" s="976"/>
      <c r="NWT1" s="976"/>
      <c r="NWU1" s="976"/>
      <c r="NWV1" s="976"/>
      <c r="NWW1" s="976"/>
      <c r="NWX1" s="976"/>
      <c r="NWY1" s="976"/>
      <c r="NWZ1" s="976"/>
      <c r="NXA1" s="976"/>
      <c r="NXB1" s="976"/>
      <c r="NXC1" s="976"/>
      <c r="NXD1" s="976"/>
      <c r="NXE1" s="976"/>
      <c r="NXF1" s="976"/>
      <c r="NXG1" s="976"/>
      <c r="NXH1" s="976"/>
      <c r="NXI1" s="976"/>
      <c r="NXJ1" s="976"/>
      <c r="NXK1" s="976"/>
      <c r="NXL1" s="976"/>
      <c r="NXM1" s="976"/>
      <c r="NXN1" s="976"/>
      <c r="NXO1" s="976"/>
      <c r="NXP1" s="976"/>
      <c r="NXQ1" s="976"/>
      <c r="NXR1" s="976"/>
      <c r="NXS1" s="976"/>
      <c r="NXT1" s="976"/>
      <c r="NXU1" s="976"/>
      <c r="NXV1" s="976"/>
      <c r="NXW1" s="976"/>
      <c r="NXX1" s="976"/>
      <c r="NXY1" s="976"/>
      <c r="NXZ1" s="976"/>
      <c r="NYA1" s="976"/>
      <c r="NYB1" s="976"/>
      <c r="NYC1" s="976"/>
      <c r="NYD1" s="976"/>
      <c r="NYE1" s="976"/>
      <c r="NYF1" s="976"/>
      <c r="NYG1" s="976"/>
      <c r="NYH1" s="976"/>
      <c r="NYI1" s="976"/>
      <c r="NYJ1" s="976"/>
      <c r="NYK1" s="976"/>
      <c r="NYL1" s="976"/>
      <c r="NYM1" s="976"/>
      <c r="NYN1" s="976"/>
      <c r="NYO1" s="976"/>
      <c r="NYP1" s="976"/>
      <c r="NYQ1" s="976"/>
      <c r="NYR1" s="976"/>
      <c r="NYS1" s="976"/>
      <c r="NYT1" s="976"/>
      <c r="NYU1" s="976"/>
      <c r="NYV1" s="976"/>
      <c r="NYW1" s="976"/>
      <c r="NYX1" s="976"/>
      <c r="NYY1" s="976"/>
      <c r="NYZ1" s="976"/>
      <c r="NZA1" s="976"/>
      <c r="NZB1" s="976"/>
      <c r="NZC1" s="976"/>
      <c r="NZD1" s="976"/>
      <c r="NZE1" s="976"/>
      <c r="NZF1" s="976"/>
      <c r="NZG1" s="976"/>
      <c r="NZH1" s="976"/>
      <c r="NZI1" s="976"/>
      <c r="NZJ1" s="976"/>
      <c r="NZK1" s="976"/>
      <c r="NZL1" s="976"/>
      <c r="NZM1" s="976"/>
      <c r="NZN1" s="976"/>
      <c r="NZO1" s="976"/>
      <c r="NZP1" s="976"/>
      <c r="NZQ1" s="976"/>
      <c r="NZR1" s="976"/>
      <c r="NZS1" s="976"/>
      <c r="NZT1" s="976"/>
      <c r="NZU1" s="976"/>
      <c r="NZV1" s="976"/>
      <c r="NZW1" s="976"/>
      <c r="NZX1" s="976"/>
      <c r="NZY1" s="976"/>
      <c r="NZZ1" s="976"/>
      <c r="OAA1" s="976"/>
      <c r="OAB1" s="976"/>
      <c r="OAC1" s="976"/>
      <c r="OAD1" s="976"/>
      <c r="OAE1" s="976"/>
      <c r="OAF1" s="976"/>
      <c r="OAG1" s="976"/>
      <c r="OAH1" s="976"/>
      <c r="OAI1" s="976"/>
      <c r="OAJ1" s="976"/>
      <c r="OAK1" s="976"/>
      <c r="OAL1" s="976"/>
      <c r="OAM1" s="976"/>
      <c r="OAN1" s="976"/>
      <c r="OAO1" s="976"/>
      <c r="OAP1" s="976"/>
      <c r="OAQ1" s="976"/>
      <c r="OAR1" s="976"/>
      <c r="OAS1" s="976"/>
      <c r="OAT1" s="976"/>
      <c r="OAU1" s="976"/>
      <c r="OAV1" s="976"/>
      <c r="OAW1" s="976"/>
      <c r="OAX1" s="976"/>
      <c r="OAY1" s="976"/>
      <c r="OAZ1" s="976"/>
      <c r="OBA1" s="976"/>
      <c r="OBB1" s="976"/>
      <c r="OBC1" s="976"/>
      <c r="OBD1" s="976"/>
      <c r="OBE1" s="976"/>
      <c r="OBF1" s="976"/>
      <c r="OBG1" s="976"/>
      <c r="OBH1" s="976"/>
      <c r="OBI1" s="976"/>
      <c r="OBJ1" s="976"/>
      <c r="OBK1" s="976"/>
      <c r="OBL1" s="976"/>
      <c r="OBM1" s="976"/>
      <c r="OBN1" s="976"/>
      <c r="OBO1" s="976"/>
      <c r="OBP1" s="976"/>
      <c r="OBQ1" s="976"/>
      <c r="OBR1" s="976"/>
      <c r="OBS1" s="976"/>
      <c r="OBT1" s="976"/>
      <c r="OBU1" s="976"/>
      <c r="OBV1" s="976"/>
      <c r="OBW1" s="976"/>
      <c r="OBX1" s="976"/>
      <c r="OBY1" s="976"/>
      <c r="OBZ1" s="976"/>
      <c r="OCA1" s="976"/>
      <c r="OCB1" s="976"/>
      <c r="OCC1" s="976"/>
      <c r="OCD1" s="976"/>
      <c r="OCE1" s="976"/>
      <c r="OCF1" s="976"/>
      <c r="OCG1" s="976"/>
      <c r="OCH1" s="976"/>
      <c r="OCI1" s="976"/>
      <c r="OCJ1" s="976"/>
      <c r="OCK1" s="976"/>
      <c r="OCL1" s="976"/>
      <c r="OCM1" s="976"/>
      <c r="OCN1" s="976"/>
      <c r="OCO1" s="976"/>
      <c r="OCP1" s="976"/>
      <c r="OCQ1" s="976"/>
      <c r="OCR1" s="976"/>
      <c r="OCS1" s="976"/>
      <c r="OCT1" s="976"/>
      <c r="OCU1" s="976"/>
      <c r="OCV1" s="976"/>
      <c r="OCW1" s="976"/>
      <c r="OCX1" s="976"/>
      <c r="OCY1" s="976"/>
      <c r="OCZ1" s="976"/>
      <c r="ODA1" s="976"/>
      <c r="ODB1" s="976"/>
      <c r="ODC1" s="976"/>
      <c r="ODD1" s="976"/>
      <c r="ODE1" s="976"/>
      <c r="ODF1" s="976"/>
      <c r="ODG1" s="976"/>
      <c r="ODH1" s="976"/>
      <c r="ODI1" s="976"/>
      <c r="ODJ1" s="976"/>
      <c r="ODK1" s="976"/>
      <c r="ODL1" s="976"/>
      <c r="ODM1" s="976"/>
      <c r="ODN1" s="976"/>
      <c r="ODO1" s="976"/>
      <c r="ODP1" s="976"/>
      <c r="ODQ1" s="976"/>
      <c r="ODR1" s="976"/>
      <c r="ODS1" s="976"/>
      <c r="ODT1" s="976"/>
      <c r="ODU1" s="976"/>
      <c r="ODV1" s="976"/>
      <c r="ODW1" s="976"/>
      <c r="ODX1" s="976"/>
      <c r="ODY1" s="976"/>
      <c r="ODZ1" s="976"/>
      <c r="OEA1" s="976"/>
      <c r="OEB1" s="976"/>
      <c r="OEC1" s="976"/>
      <c r="OED1" s="976"/>
      <c r="OEE1" s="976"/>
      <c r="OEF1" s="976"/>
      <c r="OEG1" s="976"/>
      <c r="OEH1" s="976"/>
      <c r="OEI1" s="976"/>
      <c r="OEJ1" s="976"/>
      <c r="OEK1" s="976"/>
      <c r="OEL1" s="976"/>
      <c r="OEM1" s="976"/>
      <c r="OEN1" s="976"/>
      <c r="OEO1" s="976"/>
      <c r="OEP1" s="976"/>
      <c r="OEQ1" s="976"/>
      <c r="OER1" s="976"/>
      <c r="OES1" s="976"/>
      <c r="OET1" s="976"/>
      <c r="OEU1" s="976"/>
      <c r="OEV1" s="976"/>
      <c r="OEW1" s="976"/>
      <c r="OEX1" s="976"/>
      <c r="OEY1" s="976"/>
      <c r="OEZ1" s="976"/>
      <c r="OFA1" s="976"/>
      <c r="OFB1" s="976"/>
      <c r="OFC1" s="976"/>
      <c r="OFD1" s="976"/>
      <c r="OFE1" s="976"/>
      <c r="OFF1" s="976"/>
      <c r="OFG1" s="976"/>
      <c r="OFH1" s="976"/>
      <c r="OFI1" s="976"/>
      <c r="OFJ1" s="976"/>
      <c r="OFK1" s="976"/>
      <c r="OFL1" s="976"/>
      <c r="OFM1" s="976"/>
      <c r="OFN1" s="976"/>
      <c r="OFO1" s="976"/>
      <c r="OFP1" s="976"/>
      <c r="OFQ1" s="976"/>
      <c r="OFR1" s="976"/>
      <c r="OFS1" s="976"/>
      <c r="OFT1" s="976"/>
      <c r="OFU1" s="976"/>
      <c r="OFV1" s="976"/>
      <c r="OFW1" s="976"/>
      <c r="OFX1" s="976"/>
      <c r="OFY1" s="976"/>
      <c r="OFZ1" s="976"/>
      <c r="OGA1" s="976"/>
      <c r="OGB1" s="976"/>
      <c r="OGC1" s="976"/>
      <c r="OGD1" s="976"/>
      <c r="OGE1" s="976"/>
      <c r="OGF1" s="976"/>
      <c r="OGG1" s="976"/>
      <c r="OGH1" s="976"/>
      <c r="OGI1" s="976"/>
      <c r="OGJ1" s="976"/>
      <c r="OGK1" s="976"/>
      <c r="OGL1" s="976"/>
      <c r="OGM1" s="976"/>
      <c r="OGN1" s="976"/>
      <c r="OGO1" s="976"/>
      <c r="OGP1" s="976"/>
      <c r="OGQ1" s="976"/>
      <c r="OGR1" s="976"/>
      <c r="OGS1" s="976"/>
      <c r="OGT1" s="976"/>
      <c r="OGU1" s="976"/>
      <c r="OGV1" s="976"/>
      <c r="OGW1" s="976"/>
      <c r="OGX1" s="976"/>
      <c r="OGY1" s="976"/>
      <c r="OGZ1" s="976"/>
      <c r="OHA1" s="976"/>
      <c r="OHB1" s="976"/>
      <c r="OHC1" s="976"/>
      <c r="OHD1" s="976"/>
      <c r="OHE1" s="976"/>
      <c r="OHF1" s="976"/>
      <c r="OHG1" s="976"/>
      <c r="OHH1" s="976"/>
      <c r="OHI1" s="976"/>
      <c r="OHJ1" s="976"/>
      <c r="OHK1" s="976"/>
      <c r="OHL1" s="976"/>
      <c r="OHM1" s="976"/>
      <c r="OHN1" s="976"/>
      <c r="OHO1" s="976"/>
      <c r="OHP1" s="976"/>
      <c r="OHQ1" s="976"/>
      <c r="OHR1" s="976"/>
      <c r="OHS1" s="976"/>
      <c r="OHT1" s="976"/>
      <c r="OHU1" s="976"/>
      <c r="OHV1" s="976"/>
      <c r="OHW1" s="976"/>
      <c r="OHX1" s="976"/>
      <c r="OHY1" s="976"/>
      <c r="OHZ1" s="976"/>
      <c r="OIA1" s="976"/>
      <c r="OIB1" s="976"/>
      <c r="OIC1" s="976"/>
      <c r="OID1" s="976"/>
      <c r="OIE1" s="976"/>
      <c r="OIF1" s="976"/>
      <c r="OIG1" s="976"/>
      <c r="OIH1" s="976"/>
      <c r="OII1" s="976"/>
      <c r="OIJ1" s="976"/>
      <c r="OIK1" s="976"/>
      <c r="OIL1" s="976"/>
      <c r="OIM1" s="976"/>
      <c r="OIN1" s="976"/>
      <c r="OIO1" s="976"/>
      <c r="OIP1" s="976"/>
      <c r="OIQ1" s="976"/>
      <c r="OIR1" s="976"/>
      <c r="OIS1" s="976"/>
      <c r="OIT1" s="976"/>
      <c r="OIU1" s="976"/>
      <c r="OIV1" s="976"/>
      <c r="OIW1" s="976"/>
      <c r="OIX1" s="976"/>
      <c r="OIY1" s="976"/>
      <c r="OIZ1" s="976"/>
      <c r="OJA1" s="976"/>
      <c r="OJB1" s="976"/>
      <c r="OJC1" s="976"/>
      <c r="OJD1" s="976"/>
      <c r="OJE1" s="976"/>
      <c r="OJF1" s="976"/>
      <c r="OJG1" s="976"/>
      <c r="OJH1" s="976"/>
      <c r="OJI1" s="976"/>
      <c r="OJJ1" s="976"/>
      <c r="OJK1" s="976"/>
      <c r="OJL1" s="976"/>
      <c r="OJM1" s="976"/>
      <c r="OJN1" s="976"/>
      <c r="OJO1" s="976"/>
      <c r="OJP1" s="976"/>
      <c r="OJQ1" s="976"/>
      <c r="OJR1" s="976"/>
      <c r="OJS1" s="976"/>
      <c r="OJT1" s="976"/>
      <c r="OJU1" s="976"/>
      <c r="OJV1" s="976"/>
      <c r="OJW1" s="976"/>
      <c r="OJX1" s="976"/>
      <c r="OJY1" s="976"/>
      <c r="OJZ1" s="976"/>
      <c r="OKA1" s="976"/>
      <c r="OKB1" s="976"/>
      <c r="OKC1" s="976"/>
      <c r="OKD1" s="976"/>
      <c r="OKE1" s="976"/>
      <c r="OKF1" s="976"/>
      <c r="OKG1" s="976"/>
      <c r="OKH1" s="976"/>
      <c r="OKI1" s="976"/>
      <c r="OKJ1" s="976"/>
      <c r="OKK1" s="976"/>
      <c r="OKL1" s="976"/>
      <c r="OKM1" s="976"/>
      <c r="OKN1" s="976"/>
      <c r="OKO1" s="976"/>
      <c r="OKP1" s="976"/>
      <c r="OKQ1" s="976"/>
      <c r="OKR1" s="976"/>
      <c r="OKS1" s="976"/>
      <c r="OKT1" s="976"/>
      <c r="OKU1" s="976"/>
      <c r="OKV1" s="976"/>
      <c r="OKW1" s="976"/>
      <c r="OKX1" s="976"/>
      <c r="OKY1" s="976"/>
      <c r="OKZ1" s="976"/>
      <c r="OLA1" s="976"/>
      <c r="OLB1" s="976"/>
      <c r="OLC1" s="976"/>
      <c r="OLD1" s="976"/>
      <c r="OLE1" s="976"/>
      <c r="OLF1" s="976"/>
      <c r="OLG1" s="976"/>
      <c r="OLH1" s="976"/>
      <c r="OLI1" s="976"/>
      <c r="OLJ1" s="976"/>
      <c r="OLK1" s="976"/>
      <c r="OLL1" s="976"/>
      <c r="OLM1" s="976"/>
      <c r="OLN1" s="976"/>
      <c r="OLO1" s="976"/>
      <c r="OLP1" s="976"/>
      <c r="OLQ1" s="976"/>
      <c r="OLR1" s="976"/>
      <c r="OLS1" s="976"/>
      <c r="OLT1" s="976"/>
      <c r="OLU1" s="976"/>
      <c r="OLV1" s="976"/>
      <c r="OLW1" s="976"/>
      <c r="OLX1" s="976"/>
      <c r="OLY1" s="976"/>
      <c r="OLZ1" s="976"/>
      <c r="OMA1" s="976"/>
      <c r="OMB1" s="976"/>
      <c r="OMC1" s="976"/>
      <c r="OMD1" s="976"/>
      <c r="OME1" s="976"/>
      <c r="OMF1" s="976"/>
      <c r="OMG1" s="976"/>
      <c r="OMH1" s="976"/>
      <c r="OMI1" s="976"/>
      <c r="OMJ1" s="976"/>
      <c r="OMK1" s="976"/>
      <c r="OML1" s="976"/>
      <c r="OMM1" s="976"/>
      <c r="OMN1" s="976"/>
      <c r="OMO1" s="976"/>
      <c r="OMP1" s="976"/>
      <c r="OMQ1" s="976"/>
      <c r="OMR1" s="976"/>
      <c r="OMS1" s="976"/>
      <c r="OMT1" s="976"/>
      <c r="OMU1" s="976"/>
      <c r="OMV1" s="976"/>
      <c r="OMW1" s="976"/>
      <c r="OMX1" s="976"/>
      <c r="OMY1" s="976"/>
      <c r="OMZ1" s="976"/>
      <c r="ONA1" s="976"/>
      <c r="ONB1" s="976"/>
      <c r="ONC1" s="976"/>
      <c r="OND1" s="976"/>
      <c r="ONE1" s="976"/>
      <c r="ONF1" s="976"/>
      <c r="ONG1" s="976"/>
      <c r="ONH1" s="976"/>
      <c r="ONI1" s="976"/>
      <c r="ONJ1" s="976"/>
      <c r="ONK1" s="976"/>
      <c r="ONL1" s="976"/>
      <c r="ONM1" s="976"/>
      <c r="ONN1" s="976"/>
      <c r="ONO1" s="976"/>
      <c r="ONP1" s="976"/>
      <c r="ONQ1" s="976"/>
      <c r="ONR1" s="976"/>
      <c r="ONS1" s="976"/>
      <c r="ONT1" s="976"/>
      <c r="ONU1" s="976"/>
      <c r="ONV1" s="976"/>
      <c r="ONW1" s="976"/>
      <c r="ONX1" s="976"/>
      <c r="ONY1" s="976"/>
      <c r="ONZ1" s="976"/>
      <c r="OOA1" s="976"/>
      <c r="OOB1" s="976"/>
      <c r="OOC1" s="976"/>
      <c r="OOD1" s="976"/>
      <c r="OOE1" s="976"/>
      <c r="OOF1" s="976"/>
      <c r="OOG1" s="976"/>
      <c r="OOH1" s="976"/>
      <c r="OOI1" s="976"/>
      <c r="OOJ1" s="976"/>
      <c r="OOK1" s="976"/>
      <c r="OOL1" s="976"/>
      <c r="OOM1" s="976"/>
      <c r="OON1" s="976"/>
      <c r="OOO1" s="976"/>
      <c r="OOP1" s="976"/>
      <c r="OOQ1" s="976"/>
      <c r="OOR1" s="976"/>
      <c r="OOS1" s="976"/>
      <c r="OOT1" s="976"/>
      <c r="OOU1" s="976"/>
      <c r="OOV1" s="976"/>
      <c r="OOW1" s="976"/>
      <c r="OOX1" s="976"/>
      <c r="OOY1" s="976"/>
      <c r="OOZ1" s="976"/>
      <c r="OPA1" s="976"/>
      <c r="OPB1" s="976"/>
      <c r="OPC1" s="976"/>
      <c r="OPD1" s="976"/>
      <c r="OPE1" s="976"/>
      <c r="OPF1" s="976"/>
      <c r="OPG1" s="976"/>
      <c r="OPH1" s="976"/>
      <c r="OPI1" s="976"/>
      <c r="OPJ1" s="976"/>
      <c r="OPK1" s="976"/>
      <c r="OPL1" s="976"/>
      <c r="OPM1" s="976"/>
      <c r="OPN1" s="976"/>
      <c r="OPO1" s="976"/>
      <c r="OPP1" s="976"/>
      <c r="OPQ1" s="976"/>
      <c r="OPR1" s="976"/>
      <c r="OPS1" s="976"/>
      <c r="OPT1" s="976"/>
      <c r="OPU1" s="976"/>
      <c r="OPV1" s="976"/>
      <c r="OPW1" s="976"/>
      <c r="OPX1" s="976"/>
      <c r="OPY1" s="976"/>
      <c r="OPZ1" s="976"/>
      <c r="OQA1" s="976"/>
      <c r="OQB1" s="976"/>
      <c r="OQC1" s="976"/>
      <c r="OQD1" s="976"/>
      <c r="OQE1" s="976"/>
      <c r="OQF1" s="976"/>
      <c r="OQG1" s="976"/>
      <c r="OQH1" s="976"/>
      <c r="OQI1" s="976"/>
      <c r="OQJ1" s="976"/>
      <c r="OQK1" s="976"/>
      <c r="OQL1" s="976"/>
      <c r="OQM1" s="976"/>
      <c r="OQN1" s="976"/>
      <c r="OQO1" s="976"/>
      <c r="OQP1" s="976"/>
      <c r="OQQ1" s="976"/>
      <c r="OQR1" s="976"/>
      <c r="OQS1" s="976"/>
      <c r="OQT1" s="976"/>
      <c r="OQU1" s="976"/>
      <c r="OQV1" s="976"/>
      <c r="OQW1" s="976"/>
      <c r="OQX1" s="976"/>
      <c r="OQY1" s="976"/>
      <c r="OQZ1" s="976"/>
      <c r="ORA1" s="976"/>
      <c r="ORB1" s="976"/>
      <c r="ORC1" s="976"/>
      <c r="ORD1" s="976"/>
      <c r="ORE1" s="976"/>
      <c r="ORF1" s="976"/>
      <c r="ORG1" s="976"/>
      <c r="ORH1" s="976"/>
      <c r="ORI1" s="976"/>
      <c r="ORJ1" s="976"/>
      <c r="ORK1" s="976"/>
      <c r="ORL1" s="976"/>
      <c r="ORM1" s="976"/>
      <c r="ORN1" s="976"/>
      <c r="ORO1" s="976"/>
      <c r="ORP1" s="976"/>
      <c r="ORQ1" s="976"/>
      <c r="ORR1" s="976"/>
      <c r="ORS1" s="976"/>
      <c r="ORT1" s="976"/>
      <c r="ORU1" s="976"/>
      <c r="ORV1" s="976"/>
      <c r="ORW1" s="976"/>
      <c r="ORX1" s="976"/>
      <c r="ORY1" s="976"/>
      <c r="ORZ1" s="976"/>
      <c r="OSA1" s="976"/>
      <c r="OSB1" s="976"/>
      <c r="OSC1" s="976"/>
      <c r="OSD1" s="976"/>
      <c r="OSE1" s="976"/>
      <c r="OSF1" s="976"/>
      <c r="OSG1" s="976"/>
      <c r="OSH1" s="976"/>
      <c r="OSI1" s="976"/>
      <c r="OSJ1" s="976"/>
      <c r="OSK1" s="976"/>
      <c r="OSL1" s="976"/>
      <c r="OSM1" s="976"/>
      <c r="OSN1" s="976"/>
      <c r="OSO1" s="976"/>
      <c r="OSP1" s="976"/>
      <c r="OSQ1" s="976"/>
      <c r="OSR1" s="976"/>
      <c r="OSS1" s="976"/>
      <c r="OST1" s="976"/>
      <c r="OSU1" s="976"/>
      <c r="OSV1" s="976"/>
      <c r="OSW1" s="976"/>
      <c r="OSX1" s="976"/>
      <c r="OSY1" s="976"/>
      <c r="OSZ1" s="976"/>
      <c r="OTA1" s="976"/>
      <c r="OTB1" s="976"/>
      <c r="OTC1" s="976"/>
      <c r="OTD1" s="976"/>
      <c r="OTE1" s="976"/>
      <c r="OTF1" s="976"/>
      <c r="OTG1" s="976"/>
      <c r="OTH1" s="976"/>
      <c r="OTI1" s="976"/>
      <c r="OTJ1" s="976"/>
      <c r="OTK1" s="976"/>
      <c r="OTL1" s="976"/>
      <c r="OTM1" s="976"/>
      <c r="OTN1" s="976"/>
      <c r="OTO1" s="976"/>
      <c r="OTP1" s="976"/>
      <c r="OTQ1" s="976"/>
      <c r="OTR1" s="976"/>
      <c r="OTS1" s="976"/>
      <c r="OTT1" s="976"/>
      <c r="OTU1" s="976"/>
      <c r="OTV1" s="976"/>
      <c r="OTW1" s="976"/>
      <c r="OTX1" s="976"/>
      <c r="OTY1" s="976"/>
      <c r="OTZ1" s="976"/>
      <c r="OUA1" s="976"/>
      <c r="OUB1" s="976"/>
      <c r="OUC1" s="976"/>
      <c r="OUD1" s="976"/>
      <c r="OUE1" s="976"/>
      <c r="OUF1" s="976"/>
      <c r="OUG1" s="976"/>
      <c r="OUH1" s="976"/>
      <c r="OUI1" s="976"/>
      <c r="OUJ1" s="976"/>
      <c r="OUK1" s="976"/>
      <c r="OUL1" s="976"/>
      <c r="OUM1" s="976"/>
      <c r="OUN1" s="976"/>
      <c r="OUO1" s="976"/>
      <c r="OUP1" s="976"/>
      <c r="OUQ1" s="976"/>
      <c r="OUR1" s="976"/>
      <c r="OUS1" s="976"/>
      <c r="OUT1" s="976"/>
      <c r="OUU1" s="976"/>
      <c r="OUV1" s="976"/>
      <c r="OUW1" s="976"/>
      <c r="OUX1" s="976"/>
      <c r="OUY1" s="976"/>
      <c r="OUZ1" s="976"/>
      <c r="OVA1" s="976"/>
      <c r="OVB1" s="976"/>
      <c r="OVC1" s="976"/>
      <c r="OVD1" s="976"/>
      <c r="OVE1" s="976"/>
      <c r="OVF1" s="976"/>
      <c r="OVG1" s="976"/>
      <c r="OVH1" s="976"/>
      <c r="OVI1" s="976"/>
      <c r="OVJ1" s="976"/>
      <c r="OVK1" s="976"/>
      <c r="OVL1" s="976"/>
      <c r="OVM1" s="976"/>
      <c r="OVN1" s="976"/>
      <c r="OVO1" s="976"/>
      <c r="OVP1" s="976"/>
      <c r="OVQ1" s="976"/>
      <c r="OVR1" s="976"/>
      <c r="OVS1" s="976"/>
      <c r="OVT1" s="976"/>
      <c r="OVU1" s="976"/>
      <c r="OVV1" s="976"/>
      <c r="OVW1" s="976"/>
      <c r="OVX1" s="976"/>
      <c r="OVY1" s="976"/>
      <c r="OVZ1" s="976"/>
      <c r="OWA1" s="976"/>
      <c r="OWB1" s="976"/>
      <c r="OWC1" s="976"/>
      <c r="OWD1" s="976"/>
      <c r="OWE1" s="976"/>
      <c r="OWF1" s="976"/>
      <c r="OWG1" s="976"/>
      <c r="OWH1" s="976"/>
      <c r="OWI1" s="976"/>
      <c r="OWJ1" s="976"/>
      <c r="OWK1" s="976"/>
      <c r="OWL1" s="976"/>
      <c r="OWM1" s="976"/>
      <c r="OWN1" s="976"/>
      <c r="OWO1" s="976"/>
      <c r="OWP1" s="976"/>
      <c r="OWQ1" s="976"/>
      <c r="OWR1" s="976"/>
      <c r="OWS1" s="976"/>
      <c r="OWT1" s="976"/>
      <c r="OWU1" s="976"/>
      <c r="OWV1" s="976"/>
      <c r="OWW1" s="976"/>
      <c r="OWX1" s="976"/>
      <c r="OWY1" s="976"/>
      <c r="OWZ1" s="976"/>
      <c r="OXA1" s="976"/>
      <c r="OXB1" s="976"/>
      <c r="OXC1" s="976"/>
      <c r="OXD1" s="976"/>
      <c r="OXE1" s="976"/>
      <c r="OXF1" s="976"/>
      <c r="OXG1" s="976"/>
      <c r="OXH1" s="976"/>
      <c r="OXI1" s="976"/>
      <c r="OXJ1" s="976"/>
      <c r="OXK1" s="976"/>
      <c r="OXL1" s="976"/>
      <c r="OXM1" s="976"/>
      <c r="OXN1" s="976"/>
      <c r="OXO1" s="976"/>
      <c r="OXP1" s="976"/>
      <c r="OXQ1" s="976"/>
      <c r="OXR1" s="976"/>
      <c r="OXS1" s="976"/>
      <c r="OXT1" s="976"/>
      <c r="OXU1" s="976"/>
      <c r="OXV1" s="976"/>
      <c r="OXW1" s="976"/>
      <c r="OXX1" s="976"/>
      <c r="OXY1" s="976"/>
      <c r="OXZ1" s="976"/>
      <c r="OYA1" s="976"/>
      <c r="OYB1" s="976"/>
      <c r="OYC1" s="976"/>
      <c r="OYD1" s="976"/>
      <c r="OYE1" s="976"/>
      <c r="OYF1" s="976"/>
      <c r="OYG1" s="976"/>
      <c r="OYH1" s="976"/>
      <c r="OYI1" s="976"/>
      <c r="OYJ1" s="976"/>
      <c r="OYK1" s="976"/>
      <c r="OYL1" s="976"/>
      <c r="OYM1" s="976"/>
      <c r="OYN1" s="976"/>
      <c r="OYO1" s="976"/>
      <c r="OYP1" s="976"/>
      <c r="OYQ1" s="976"/>
      <c r="OYR1" s="976"/>
      <c r="OYS1" s="976"/>
      <c r="OYT1" s="976"/>
      <c r="OYU1" s="976"/>
      <c r="OYV1" s="976"/>
      <c r="OYW1" s="976"/>
      <c r="OYX1" s="976"/>
      <c r="OYY1" s="976"/>
      <c r="OYZ1" s="976"/>
      <c r="OZA1" s="976"/>
      <c r="OZB1" s="976"/>
      <c r="OZC1" s="976"/>
      <c r="OZD1" s="976"/>
      <c r="OZE1" s="976"/>
      <c r="OZF1" s="976"/>
      <c r="OZG1" s="976"/>
      <c r="OZH1" s="976"/>
      <c r="OZI1" s="976"/>
      <c r="OZJ1" s="976"/>
      <c r="OZK1" s="976"/>
      <c r="OZL1" s="976"/>
      <c r="OZM1" s="976"/>
      <c r="OZN1" s="976"/>
      <c r="OZO1" s="976"/>
      <c r="OZP1" s="976"/>
      <c r="OZQ1" s="976"/>
      <c r="OZR1" s="976"/>
      <c r="OZS1" s="976"/>
      <c r="OZT1" s="976"/>
      <c r="OZU1" s="976"/>
      <c r="OZV1" s="976"/>
      <c r="OZW1" s="976"/>
      <c r="OZX1" s="976"/>
      <c r="OZY1" s="976"/>
      <c r="OZZ1" s="976"/>
      <c r="PAA1" s="976"/>
      <c r="PAB1" s="976"/>
      <c r="PAC1" s="976"/>
      <c r="PAD1" s="976"/>
      <c r="PAE1" s="976"/>
      <c r="PAF1" s="976"/>
      <c r="PAG1" s="976"/>
      <c r="PAH1" s="976"/>
      <c r="PAI1" s="976"/>
      <c r="PAJ1" s="976"/>
      <c r="PAK1" s="976"/>
      <c r="PAL1" s="976"/>
      <c r="PAM1" s="976"/>
      <c r="PAN1" s="976"/>
      <c r="PAO1" s="976"/>
      <c r="PAP1" s="976"/>
      <c r="PAQ1" s="976"/>
      <c r="PAR1" s="976"/>
      <c r="PAS1" s="976"/>
      <c r="PAT1" s="976"/>
      <c r="PAU1" s="976"/>
      <c r="PAV1" s="976"/>
      <c r="PAW1" s="976"/>
      <c r="PAX1" s="976"/>
      <c r="PAY1" s="976"/>
      <c r="PAZ1" s="976"/>
      <c r="PBA1" s="976"/>
      <c r="PBB1" s="976"/>
      <c r="PBC1" s="976"/>
      <c r="PBD1" s="976"/>
      <c r="PBE1" s="976"/>
      <c r="PBF1" s="976"/>
      <c r="PBG1" s="976"/>
      <c r="PBH1" s="976"/>
      <c r="PBI1" s="976"/>
      <c r="PBJ1" s="976"/>
      <c r="PBK1" s="976"/>
      <c r="PBL1" s="976"/>
      <c r="PBM1" s="976"/>
      <c r="PBN1" s="976"/>
      <c r="PBO1" s="976"/>
      <c r="PBP1" s="976"/>
      <c r="PBQ1" s="976"/>
      <c r="PBR1" s="976"/>
      <c r="PBS1" s="976"/>
      <c r="PBT1" s="976"/>
      <c r="PBU1" s="976"/>
      <c r="PBV1" s="976"/>
      <c r="PBW1" s="976"/>
      <c r="PBX1" s="976"/>
      <c r="PBY1" s="976"/>
      <c r="PBZ1" s="976"/>
      <c r="PCA1" s="976"/>
      <c r="PCB1" s="976"/>
      <c r="PCC1" s="976"/>
      <c r="PCD1" s="976"/>
      <c r="PCE1" s="976"/>
      <c r="PCF1" s="976"/>
      <c r="PCG1" s="976"/>
      <c r="PCH1" s="976"/>
      <c r="PCI1" s="976"/>
      <c r="PCJ1" s="976"/>
      <c r="PCK1" s="976"/>
      <c r="PCL1" s="976"/>
      <c r="PCM1" s="976"/>
      <c r="PCN1" s="976"/>
      <c r="PCO1" s="976"/>
      <c r="PCP1" s="976"/>
      <c r="PCQ1" s="976"/>
      <c r="PCR1" s="976"/>
      <c r="PCS1" s="976"/>
      <c r="PCT1" s="976"/>
      <c r="PCU1" s="976"/>
      <c r="PCV1" s="976"/>
      <c r="PCW1" s="976"/>
      <c r="PCX1" s="976"/>
      <c r="PCY1" s="976"/>
      <c r="PCZ1" s="976"/>
      <c r="PDA1" s="976"/>
      <c r="PDB1" s="976"/>
      <c r="PDC1" s="976"/>
      <c r="PDD1" s="976"/>
      <c r="PDE1" s="976"/>
      <c r="PDF1" s="976"/>
      <c r="PDG1" s="976"/>
      <c r="PDH1" s="976"/>
      <c r="PDI1" s="976"/>
      <c r="PDJ1" s="976"/>
      <c r="PDK1" s="976"/>
      <c r="PDL1" s="976"/>
      <c r="PDM1" s="976"/>
      <c r="PDN1" s="976"/>
      <c r="PDO1" s="976"/>
      <c r="PDP1" s="976"/>
      <c r="PDQ1" s="976"/>
      <c r="PDR1" s="976"/>
      <c r="PDS1" s="976"/>
      <c r="PDT1" s="976"/>
      <c r="PDU1" s="976"/>
      <c r="PDV1" s="976"/>
      <c r="PDW1" s="976"/>
      <c r="PDX1" s="976"/>
      <c r="PDY1" s="976"/>
      <c r="PDZ1" s="976"/>
      <c r="PEA1" s="976"/>
      <c r="PEB1" s="976"/>
      <c r="PEC1" s="976"/>
      <c r="PED1" s="976"/>
      <c r="PEE1" s="976"/>
      <c r="PEF1" s="976"/>
      <c r="PEG1" s="976"/>
      <c r="PEH1" s="976"/>
      <c r="PEI1" s="976"/>
      <c r="PEJ1" s="976"/>
      <c r="PEK1" s="976"/>
      <c r="PEL1" s="976"/>
      <c r="PEM1" s="976"/>
      <c r="PEN1" s="976"/>
      <c r="PEO1" s="976"/>
      <c r="PEP1" s="976"/>
      <c r="PEQ1" s="976"/>
      <c r="PER1" s="976"/>
      <c r="PES1" s="976"/>
      <c r="PET1" s="976"/>
      <c r="PEU1" s="976"/>
      <c r="PEV1" s="976"/>
      <c r="PEW1" s="976"/>
      <c r="PEX1" s="976"/>
      <c r="PEY1" s="976"/>
      <c r="PEZ1" s="976"/>
      <c r="PFA1" s="976"/>
      <c r="PFB1" s="976"/>
      <c r="PFC1" s="976"/>
      <c r="PFD1" s="976"/>
      <c r="PFE1" s="976"/>
      <c r="PFF1" s="976"/>
      <c r="PFG1" s="976"/>
      <c r="PFH1" s="976"/>
      <c r="PFI1" s="976"/>
      <c r="PFJ1" s="976"/>
      <c r="PFK1" s="976"/>
      <c r="PFL1" s="976"/>
      <c r="PFM1" s="976"/>
      <c r="PFN1" s="976"/>
      <c r="PFO1" s="976"/>
      <c r="PFP1" s="976"/>
      <c r="PFQ1" s="976"/>
      <c r="PFR1" s="976"/>
      <c r="PFS1" s="976"/>
      <c r="PFT1" s="976"/>
      <c r="PFU1" s="976"/>
      <c r="PFV1" s="976"/>
      <c r="PFW1" s="976"/>
      <c r="PFX1" s="976"/>
      <c r="PFY1" s="976"/>
      <c r="PFZ1" s="976"/>
      <c r="PGA1" s="976"/>
      <c r="PGB1" s="976"/>
      <c r="PGC1" s="976"/>
      <c r="PGD1" s="976"/>
      <c r="PGE1" s="976"/>
      <c r="PGF1" s="976"/>
      <c r="PGG1" s="976"/>
      <c r="PGH1" s="976"/>
      <c r="PGI1" s="976"/>
      <c r="PGJ1" s="976"/>
      <c r="PGK1" s="976"/>
      <c r="PGL1" s="976"/>
      <c r="PGM1" s="976"/>
      <c r="PGN1" s="976"/>
      <c r="PGO1" s="976"/>
      <c r="PGP1" s="976"/>
      <c r="PGQ1" s="976"/>
      <c r="PGR1" s="976"/>
      <c r="PGS1" s="976"/>
      <c r="PGT1" s="976"/>
      <c r="PGU1" s="976"/>
      <c r="PGV1" s="976"/>
      <c r="PGW1" s="976"/>
      <c r="PGX1" s="976"/>
      <c r="PGY1" s="976"/>
      <c r="PGZ1" s="976"/>
      <c r="PHA1" s="976"/>
      <c r="PHB1" s="976"/>
      <c r="PHC1" s="976"/>
      <c r="PHD1" s="976"/>
      <c r="PHE1" s="976"/>
      <c r="PHF1" s="976"/>
      <c r="PHG1" s="976"/>
      <c r="PHH1" s="976"/>
      <c r="PHI1" s="976"/>
      <c r="PHJ1" s="976"/>
      <c r="PHK1" s="976"/>
      <c r="PHL1" s="976"/>
      <c r="PHM1" s="976"/>
      <c r="PHN1" s="976"/>
      <c r="PHO1" s="976"/>
      <c r="PHP1" s="976"/>
      <c r="PHQ1" s="976"/>
      <c r="PHR1" s="976"/>
      <c r="PHS1" s="976"/>
      <c r="PHT1" s="976"/>
      <c r="PHU1" s="976"/>
      <c r="PHV1" s="976"/>
      <c r="PHW1" s="976"/>
      <c r="PHX1" s="976"/>
      <c r="PHY1" s="976"/>
      <c r="PHZ1" s="976"/>
      <c r="PIA1" s="976"/>
      <c r="PIB1" s="976"/>
      <c r="PIC1" s="976"/>
      <c r="PID1" s="976"/>
      <c r="PIE1" s="976"/>
      <c r="PIF1" s="976"/>
      <c r="PIG1" s="976"/>
      <c r="PIH1" s="976"/>
      <c r="PII1" s="976"/>
      <c r="PIJ1" s="976"/>
      <c r="PIK1" s="976"/>
      <c r="PIL1" s="976"/>
      <c r="PIM1" s="976"/>
      <c r="PIN1" s="976"/>
      <c r="PIO1" s="976"/>
      <c r="PIP1" s="976"/>
      <c r="PIQ1" s="976"/>
      <c r="PIR1" s="976"/>
      <c r="PIS1" s="976"/>
      <c r="PIT1" s="976"/>
      <c r="PIU1" s="976"/>
      <c r="PIV1" s="976"/>
      <c r="PIW1" s="976"/>
      <c r="PIX1" s="976"/>
      <c r="PIY1" s="976"/>
      <c r="PIZ1" s="976"/>
      <c r="PJA1" s="976"/>
      <c r="PJB1" s="976"/>
      <c r="PJC1" s="976"/>
      <c r="PJD1" s="976"/>
      <c r="PJE1" s="976"/>
      <c r="PJF1" s="976"/>
      <c r="PJG1" s="976"/>
      <c r="PJH1" s="976"/>
      <c r="PJI1" s="976"/>
      <c r="PJJ1" s="976"/>
      <c r="PJK1" s="976"/>
      <c r="PJL1" s="976"/>
      <c r="PJM1" s="976"/>
      <c r="PJN1" s="976"/>
      <c r="PJO1" s="976"/>
      <c r="PJP1" s="976"/>
      <c r="PJQ1" s="976"/>
      <c r="PJR1" s="976"/>
      <c r="PJS1" s="976"/>
      <c r="PJT1" s="976"/>
      <c r="PJU1" s="976"/>
      <c r="PJV1" s="976"/>
      <c r="PJW1" s="976"/>
      <c r="PJX1" s="976"/>
      <c r="PJY1" s="976"/>
      <c r="PJZ1" s="976"/>
      <c r="PKA1" s="976"/>
      <c r="PKB1" s="976"/>
      <c r="PKC1" s="976"/>
      <c r="PKD1" s="976"/>
      <c r="PKE1" s="976"/>
      <c r="PKF1" s="976"/>
      <c r="PKG1" s="976"/>
      <c r="PKH1" s="976"/>
      <c r="PKI1" s="976"/>
      <c r="PKJ1" s="976"/>
      <c r="PKK1" s="976"/>
      <c r="PKL1" s="976"/>
      <c r="PKM1" s="976"/>
      <c r="PKN1" s="976"/>
      <c r="PKO1" s="976"/>
      <c r="PKP1" s="976"/>
      <c r="PKQ1" s="976"/>
      <c r="PKR1" s="976"/>
      <c r="PKS1" s="976"/>
      <c r="PKT1" s="976"/>
      <c r="PKU1" s="976"/>
      <c r="PKV1" s="976"/>
      <c r="PKW1" s="976"/>
      <c r="PKX1" s="976"/>
      <c r="PKY1" s="976"/>
      <c r="PKZ1" s="976"/>
      <c r="PLA1" s="976"/>
      <c r="PLB1" s="976"/>
      <c r="PLC1" s="976"/>
      <c r="PLD1" s="976"/>
      <c r="PLE1" s="976"/>
      <c r="PLF1" s="976"/>
      <c r="PLG1" s="976"/>
      <c r="PLH1" s="976"/>
      <c r="PLI1" s="976"/>
      <c r="PLJ1" s="976"/>
      <c r="PLK1" s="976"/>
      <c r="PLL1" s="976"/>
      <c r="PLM1" s="976"/>
      <c r="PLN1" s="976"/>
      <c r="PLO1" s="976"/>
      <c r="PLP1" s="976"/>
      <c r="PLQ1" s="976"/>
      <c r="PLR1" s="976"/>
      <c r="PLS1" s="976"/>
      <c r="PLT1" s="976"/>
      <c r="PLU1" s="976"/>
      <c r="PLV1" s="976"/>
      <c r="PLW1" s="976"/>
      <c r="PLX1" s="976"/>
      <c r="PLY1" s="976"/>
      <c r="PLZ1" s="976"/>
      <c r="PMA1" s="976"/>
      <c r="PMB1" s="976"/>
      <c r="PMC1" s="976"/>
      <c r="PMD1" s="976"/>
      <c r="PME1" s="976"/>
      <c r="PMF1" s="976"/>
      <c r="PMG1" s="976"/>
      <c r="PMH1" s="976"/>
      <c r="PMI1" s="976"/>
      <c r="PMJ1" s="976"/>
      <c r="PMK1" s="976"/>
      <c r="PML1" s="976"/>
      <c r="PMM1" s="976"/>
      <c r="PMN1" s="976"/>
      <c r="PMO1" s="976"/>
      <c r="PMP1" s="976"/>
      <c r="PMQ1" s="976"/>
      <c r="PMR1" s="976"/>
      <c r="PMS1" s="976"/>
      <c r="PMT1" s="976"/>
      <c r="PMU1" s="976"/>
      <c r="PMV1" s="976"/>
      <c r="PMW1" s="976"/>
      <c r="PMX1" s="976"/>
      <c r="PMY1" s="976"/>
      <c r="PMZ1" s="976"/>
      <c r="PNA1" s="976"/>
      <c r="PNB1" s="976"/>
      <c r="PNC1" s="976"/>
      <c r="PND1" s="976"/>
      <c r="PNE1" s="976"/>
      <c r="PNF1" s="976"/>
      <c r="PNG1" s="976"/>
      <c r="PNH1" s="976"/>
      <c r="PNI1" s="976"/>
      <c r="PNJ1" s="976"/>
      <c r="PNK1" s="976"/>
      <c r="PNL1" s="976"/>
      <c r="PNM1" s="976"/>
      <c r="PNN1" s="976"/>
      <c r="PNO1" s="976"/>
      <c r="PNP1" s="976"/>
      <c r="PNQ1" s="976"/>
      <c r="PNR1" s="976"/>
      <c r="PNS1" s="976"/>
      <c r="PNT1" s="976"/>
      <c r="PNU1" s="976"/>
      <c r="PNV1" s="976"/>
      <c r="PNW1" s="976"/>
      <c r="PNX1" s="976"/>
      <c r="PNY1" s="976"/>
      <c r="PNZ1" s="976"/>
      <c r="POA1" s="976"/>
      <c r="POB1" s="976"/>
      <c r="POC1" s="976"/>
      <c r="POD1" s="976"/>
      <c r="POE1" s="976"/>
      <c r="POF1" s="976"/>
      <c r="POG1" s="976"/>
      <c r="POH1" s="976"/>
      <c r="POI1" s="976"/>
      <c r="POJ1" s="976"/>
      <c r="POK1" s="976"/>
      <c r="POL1" s="976"/>
      <c r="POM1" s="976"/>
      <c r="PON1" s="976"/>
      <c r="POO1" s="976"/>
      <c r="POP1" s="976"/>
      <c r="POQ1" s="976"/>
      <c r="POR1" s="976"/>
      <c r="POS1" s="976"/>
      <c r="POT1" s="976"/>
      <c r="POU1" s="976"/>
      <c r="POV1" s="976"/>
      <c r="POW1" s="976"/>
      <c r="POX1" s="976"/>
      <c r="POY1" s="976"/>
      <c r="POZ1" s="976"/>
      <c r="PPA1" s="976"/>
      <c r="PPB1" s="976"/>
      <c r="PPC1" s="976"/>
      <c r="PPD1" s="976"/>
      <c r="PPE1" s="976"/>
      <c r="PPF1" s="976"/>
      <c r="PPG1" s="976"/>
      <c r="PPH1" s="976"/>
      <c r="PPI1" s="976"/>
      <c r="PPJ1" s="976"/>
      <c r="PPK1" s="976"/>
      <c r="PPL1" s="976"/>
      <c r="PPM1" s="976"/>
      <c r="PPN1" s="976"/>
      <c r="PPO1" s="976"/>
      <c r="PPP1" s="976"/>
      <c r="PPQ1" s="976"/>
      <c r="PPR1" s="976"/>
      <c r="PPS1" s="976"/>
      <c r="PPT1" s="976"/>
      <c r="PPU1" s="976"/>
      <c r="PPV1" s="976"/>
      <c r="PPW1" s="976"/>
      <c r="PPX1" s="976"/>
      <c r="PPY1" s="976"/>
      <c r="PPZ1" s="976"/>
      <c r="PQA1" s="976"/>
      <c r="PQB1" s="976"/>
      <c r="PQC1" s="976"/>
      <c r="PQD1" s="976"/>
      <c r="PQE1" s="976"/>
      <c r="PQF1" s="976"/>
      <c r="PQG1" s="976"/>
      <c r="PQH1" s="976"/>
      <c r="PQI1" s="976"/>
      <c r="PQJ1" s="976"/>
      <c r="PQK1" s="976"/>
      <c r="PQL1" s="976"/>
      <c r="PQM1" s="976"/>
      <c r="PQN1" s="976"/>
      <c r="PQO1" s="976"/>
      <c r="PQP1" s="976"/>
      <c r="PQQ1" s="976"/>
      <c r="PQR1" s="976"/>
      <c r="PQS1" s="976"/>
      <c r="PQT1" s="976"/>
      <c r="PQU1" s="976"/>
      <c r="PQV1" s="976"/>
      <c r="PQW1" s="976"/>
      <c r="PQX1" s="976"/>
      <c r="PQY1" s="976"/>
      <c r="PQZ1" s="976"/>
      <c r="PRA1" s="976"/>
      <c r="PRB1" s="976"/>
      <c r="PRC1" s="976"/>
      <c r="PRD1" s="976"/>
      <c r="PRE1" s="976"/>
      <c r="PRF1" s="976"/>
      <c r="PRG1" s="976"/>
      <c r="PRH1" s="976"/>
      <c r="PRI1" s="976"/>
      <c r="PRJ1" s="976"/>
      <c r="PRK1" s="976"/>
      <c r="PRL1" s="976"/>
      <c r="PRM1" s="976"/>
      <c r="PRN1" s="976"/>
      <c r="PRO1" s="976"/>
      <c r="PRP1" s="976"/>
      <c r="PRQ1" s="976"/>
      <c r="PRR1" s="976"/>
      <c r="PRS1" s="976"/>
      <c r="PRT1" s="976"/>
      <c r="PRU1" s="976"/>
      <c r="PRV1" s="976"/>
      <c r="PRW1" s="976"/>
      <c r="PRX1" s="976"/>
      <c r="PRY1" s="976"/>
      <c r="PRZ1" s="976"/>
      <c r="PSA1" s="976"/>
      <c r="PSB1" s="976"/>
      <c r="PSC1" s="976"/>
      <c r="PSD1" s="976"/>
      <c r="PSE1" s="976"/>
      <c r="PSF1" s="976"/>
      <c r="PSG1" s="976"/>
      <c r="PSH1" s="976"/>
      <c r="PSI1" s="976"/>
      <c r="PSJ1" s="976"/>
      <c r="PSK1" s="976"/>
      <c r="PSL1" s="976"/>
      <c r="PSM1" s="976"/>
      <c r="PSN1" s="976"/>
      <c r="PSO1" s="976"/>
      <c r="PSP1" s="976"/>
      <c r="PSQ1" s="976"/>
      <c r="PSR1" s="976"/>
      <c r="PSS1" s="976"/>
      <c r="PST1" s="976"/>
      <c r="PSU1" s="976"/>
      <c r="PSV1" s="976"/>
      <c r="PSW1" s="976"/>
      <c r="PSX1" s="976"/>
      <c r="PSY1" s="976"/>
      <c r="PSZ1" s="976"/>
      <c r="PTA1" s="976"/>
      <c r="PTB1" s="976"/>
      <c r="PTC1" s="976"/>
      <c r="PTD1" s="976"/>
      <c r="PTE1" s="976"/>
      <c r="PTF1" s="976"/>
      <c r="PTG1" s="976"/>
      <c r="PTH1" s="976"/>
      <c r="PTI1" s="976"/>
      <c r="PTJ1" s="976"/>
      <c r="PTK1" s="976"/>
      <c r="PTL1" s="976"/>
      <c r="PTM1" s="976"/>
      <c r="PTN1" s="976"/>
      <c r="PTO1" s="976"/>
      <c r="PTP1" s="976"/>
      <c r="PTQ1" s="976"/>
      <c r="PTR1" s="976"/>
      <c r="PTS1" s="976"/>
      <c r="PTT1" s="976"/>
      <c r="PTU1" s="976"/>
      <c r="PTV1" s="976"/>
      <c r="PTW1" s="976"/>
      <c r="PTX1" s="976"/>
      <c r="PTY1" s="976"/>
      <c r="PTZ1" s="976"/>
      <c r="PUA1" s="976"/>
      <c r="PUB1" s="976"/>
      <c r="PUC1" s="976"/>
      <c r="PUD1" s="976"/>
      <c r="PUE1" s="976"/>
      <c r="PUF1" s="976"/>
      <c r="PUG1" s="976"/>
      <c r="PUH1" s="976"/>
      <c r="PUI1" s="976"/>
      <c r="PUJ1" s="976"/>
      <c r="PUK1" s="976"/>
      <c r="PUL1" s="976"/>
      <c r="PUM1" s="976"/>
      <c r="PUN1" s="976"/>
      <c r="PUO1" s="976"/>
      <c r="PUP1" s="976"/>
      <c r="PUQ1" s="976"/>
      <c r="PUR1" s="976"/>
      <c r="PUS1" s="976"/>
      <c r="PUT1" s="976"/>
      <c r="PUU1" s="976"/>
      <c r="PUV1" s="976"/>
      <c r="PUW1" s="976"/>
      <c r="PUX1" s="976"/>
      <c r="PUY1" s="976"/>
      <c r="PUZ1" s="976"/>
      <c r="PVA1" s="976"/>
      <c r="PVB1" s="976"/>
      <c r="PVC1" s="976"/>
      <c r="PVD1" s="976"/>
      <c r="PVE1" s="976"/>
      <c r="PVF1" s="976"/>
      <c r="PVG1" s="976"/>
      <c r="PVH1" s="976"/>
      <c r="PVI1" s="976"/>
      <c r="PVJ1" s="976"/>
      <c r="PVK1" s="976"/>
      <c r="PVL1" s="976"/>
      <c r="PVM1" s="976"/>
      <c r="PVN1" s="976"/>
      <c r="PVO1" s="976"/>
      <c r="PVP1" s="976"/>
      <c r="PVQ1" s="976"/>
      <c r="PVR1" s="976"/>
      <c r="PVS1" s="976"/>
      <c r="PVT1" s="976"/>
      <c r="PVU1" s="976"/>
      <c r="PVV1" s="976"/>
      <c r="PVW1" s="976"/>
      <c r="PVX1" s="976"/>
      <c r="PVY1" s="976"/>
      <c r="PVZ1" s="976"/>
      <c r="PWA1" s="976"/>
      <c r="PWB1" s="976"/>
      <c r="PWC1" s="976"/>
      <c r="PWD1" s="976"/>
      <c r="PWE1" s="976"/>
      <c r="PWF1" s="976"/>
      <c r="PWG1" s="976"/>
      <c r="PWH1" s="976"/>
      <c r="PWI1" s="976"/>
      <c r="PWJ1" s="976"/>
      <c r="PWK1" s="976"/>
      <c r="PWL1" s="976"/>
      <c r="PWM1" s="976"/>
      <c r="PWN1" s="976"/>
      <c r="PWO1" s="976"/>
      <c r="PWP1" s="976"/>
      <c r="PWQ1" s="976"/>
      <c r="PWR1" s="976"/>
      <c r="PWS1" s="976"/>
      <c r="PWT1" s="976"/>
      <c r="PWU1" s="976"/>
      <c r="PWV1" s="976"/>
      <c r="PWW1" s="976"/>
      <c r="PWX1" s="976"/>
      <c r="PWY1" s="976"/>
      <c r="PWZ1" s="976"/>
      <c r="PXA1" s="976"/>
      <c r="PXB1" s="976"/>
      <c r="PXC1" s="976"/>
      <c r="PXD1" s="976"/>
      <c r="PXE1" s="976"/>
      <c r="PXF1" s="976"/>
      <c r="PXG1" s="976"/>
      <c r="PXH1" s="976"/>
      <c r="PXI1" s="976"/>
      <c r="PXJ1" s="976"/>
      <c r="PXK1" s="976"/>
      <c r="PXL1" s="976"/>
      <c r="PXM1" s="976"/>
      <c r="PXN1" s="976"/>
      <c r="PXO1" s="976"/>
      <c r="PXP1" s="976"/>
      <c r="PXQ1" s="976"/>
      <c r="PXR1" s="976"/>
      <c r="PXS1" s="976"/>
      <c r="PXT1" s="976"/>
      <c r="PXU1" s="976"/>
      <c r="PXV1" s="976"/>
      <c r="PXW1" s="976"/>
      <c r="PXX1" s="976"/>
      <c r="PXY1" s="976"/>
      <c r="PXZ1" s="976"/>
      <c r="PYA1" s="976"/>
      <c r="PYB1" s="976"/>
      <c r="PYC1" s="976"/>
      <c r="PYD1" s="976"/>
      <c r="PYE1" s="976"/>
      <c r="PYF1" s="976"/>
      <c r="PYG1" s="976"/>
      <c r="PYH1" s="976"/>
      <c r="PYI1" s="976"/>
      <c r="PYJ1" s="976"/>
      <c r="PYK1" s="976"/>
      <c r="PYL1" s="976"/>
      <c r="PYM1" s="976"/>
      <c r="PYN1" s="976"/>
      <c r="PYO1" s="976"/>
      <c r="PYP1" s="976"/>
      <c r="PYQ1" s="976"/>
      <c r="PYR1" s="976"/>
      <c r="PYS1" s="976"/>
      <c r="PYT1" s="976"/>
      <c r="PYU1" s="976"/>
      <c r="PYV1" s="976"/>
      <c r="PYW1" s="976"/>
      <c r="PYX1" s="976"/>
      <c r="PYY1" s="976"/>
      <c r="PYZ1" s="976"/>
      <c r="PZA1" s="976"/>
      <c r="PZB1" s="976"/>
      <c r="PZC1" s="976"/>
      <c r="PZD1" s="976"/>
      <c r="PZE1" s="976"/>
      <c r="PZF1" s="976"/>
      <c r="PZG1" s="976"/>
      <c r="PZH1" s="976"/>
      <c r="PZI1" s="976"/>
      <c r="PZJ1" s="976"/>
      <c r="PZK1" s="976"/>
      <c r="PZL1" s="976"/>
      <c r="PZM1" s="976"/>
      <c r="PZN1" s="976"/>
      <c r="PZO1" s="976"/>
      <c r="PZP1" s="976"/>
      <c r="PZQ1" s="976"/>
      <c r="PZR1" s="976"/>
      <c r="PZS1" s="976"/>
      <c r="PZT1" s="976"/>
      <c r="PZU1" s="976"/>
      <c r="PZV1" s="976"/>
      <c r="PZW1" s="976"/>
      <c r="PZX1" s="976"/>
      <c r="PZY1" s="976"/>
      <c r="PZZ1" s="976"/>
      <c r="QAA1" s="976"/>
      <c r="QAB1" s="976"/>
      <c r="QAC1" s="976"/>
      <c r="QAD1" s="976"/>
      <c r="QAE1" s="976"/>
      <c r="QAF1" s="976"/>
      <c r="QAG1" s="976"/>
      <c r="QAH1" s="976"/>
      <c r="QAI1" s="976"/>
      <c r="QAJ1" s="976"/>
      <c r="QAK1" s="976"/>
      <c r="QAL1" s="976"/>
      <c r="QAM1" s="976"/>
      <c r="QAN1" s="976"/>
      <c r="QAO1" s="976"/>
      <c r="QAP1" s="976"/>
      <c r="QAQ1" s="976"/>
      <c r="QAR1" s="976"/>
      <c r="QAS1" s="976"/>
      <c r="QAT1" s="976"/>
      <c r="QAU1" s="976"/>
      <c r="QAV1" s="976"/>
      <c r="QAW1" s="976"/>
      <c r="QAX1" s="976"/>
      <c r="QAY1" s="976"/>
      <c r="QAZ1" s="976"/>
      <c r="QBA1" s="976"/>
      <c r="QBB1" s="976"/>
      <c r="QBC1" s="976"/>
      <c r="QBD1" s="976"/>
      <c r="QBE1" s="976"/>
      <c r="QBF1" s="976"/>
      <c r="QBG1" s="976"/>
      <c r="QBH1" s="976"/>
      <c r="QBI1" s="976"/>
      <c r="QBJ1" s="976"/>
      <c r="QBK1" s="976"/>
      <c r="QBL1" s="976"/>
      <c r="QBM1" s="976"/>
      <c r="QBN1" s="976"/>
      <c r="QBO1" s="976"/>
      <c r="QBP1" s="976"/>
      <c r="QBQ1" s="976"/>
      <c r="QBR1" s="976"/>
      <c r="QBS1" s="976"/>
      <c r="QBT1" s="976"/>
      <c r="QBU1" s="976"/>
      <c r="QBV1" s="976"/>
      <c r="QBW1" s="976"/>
      <c r="QBX1" s="976"/>
      <c r="QBY1" s="976"/>
      <c r="QBZ1" s="976"/>
      <c r="QCA1" s="976"/>
      <c r="QCB1" s="976"/>
      <c r="QCC1" s="976"/>
      <c r="QCD1" s="976"/>
      <c r="QCE1" s="976"/>
      <c r="QCF1" s="976"/>
      <c r="QCG1" s="976"/>
      <c r="QCH1" s="976"/>
      <c r="QCI1" s="976"/>
      <c r="QCJ1" s="976"/>
      <c r="QCK1" s="976"/>
      <c r="QCL1" s="976"/>
      <c r="QCM1" s="976"/>
      <c r="QCN1" s="976"/>
      <c r="QCO1" s="976"/>
      <c r="QCP1" s="976"/>
      <c r="QCQ1" s="976"/>
      <c r="QCR1" s="976"/>
      <c r="QCS1" s="976"/>
      <c r="QCT1" s="976"/>
      <c r="QCU1" s="976"/>
      <c r="QCV1" s="976"/>
      <c r="QCW1" s="976"/>
      <c r="QCX1" s="976"/>
      <c r="QCY1" s="976"/>
      <c r="QCZ1" s="976"/>
      <c r="QDA1" s="976"/>
      <c r="QDB1" s="976"/>
      <c r="QDC1" s="976"/>
      <c r="QDD1" s="976"/>
      <c r="QDE1" s="976"/>
      <c r="QDF1" s="976"/>
      <c r="QDG1" s="976"/>
      <c r="QDH1" s="976"/>
      <c r="QDI1" s="976"/>
      <c r="QDJ1" s="976"/>
      <c r="QDK1" s="976"/>
      <c r="QDL1" s="976"/>
      <c r="QDM1" s="976"/>
      <c r="QDN1" s="976"/>
      <c r="QDO1" s="976"/>
      <c r="QDP1" s="976"/>
      <c r="QDQ1" s="976"/>
      <c r="QDR1" s="976"/>
      <c r="QDS1" s="976"/>
      <c r="QDT1" s="976"/>
      <c r="QDU1" s="976"/>
      <c r="QDV1" s="976"/>
      <c r="QDW1" s="976"/>
      <c r="QDX1" s="976"/>
      <c r="QDY1" s="976"/>
      <c r="QDZ1" s="976"/>
      <c r="QEA1" s="976"/>
      <c r="QEB1" s="976"/>
      <c r="QEC1" s="976"/>
      <c r="QED1" s="976"/>
      <c r="QEE1" s="976"/>
      <c r="QEF1" s="976"/>
      <c r="QEG1" s="976"/>
      <c r="QEH1" s="976"/>
      <c r="QEI1" s="976"/>
      <c r="QEJ1" s="976"/>
      <c r="QEK1" s="976"/>
      <c r="QEL1" s="976"/>
      <c r="QEM1" s="976"/>
      <c r="QEN1" s="976"/>
      <c r="QEO1" s="976"/>
      <c r="QEP1" s="976"/>
      <c r="QEQ1" s="976"/>
      <c r="QER1" s="976"/>
      <c r="QES1" s="976"/>
      <c r="QET1" s="976"/>
      <c r="QEU1" s="976"/>
      <c r="QEV1" s="976"/>
      <c r="QEW1" s="976"/>
      <c r="QEX1" s="976"/>
      <c r="QEY1" s="976"/>
      <c r="QEZ1" s="976"/>
      <c r="QFA1" s="976"/>
      <c r="QFB1" s="976"/>
      <c r="QFC1" s="976"/>
      <c r="QFD1" s="976"/>
      <c r="QFE1" s="976"/>
      <c r="QFF1" s="976"/>
      <c r="QFG1" s="976"/>
      <c r="QFH1" s="976"/>
      <c r="QFI1" s="976"/>
      <c r="QFJ1" s="976"/>
      <c r="QFK1" s="976"/>
      <c r="QFL1" s="976"/>
      <c r="QFM1" s="976"/>
      <c r="QFN1" s="976"/>
      <c r="QFO1" s="976"/>
      <c r="QFP1" s="976"/>
      <c r="QFQ1" s="976"/>
      <c r="QFR1" s="976"/>
      <c r="QFS1" s="976"/>
      <c r="QFT1" s="976"/>
      <c r="QFU1" s="976"/>
      <c r="QFV1" s="976"/>
      <c r="QFW1" s="976"/>
      <c r="QFX1" s="976"/>
      <c r="QFY1" s="976"/>
      <c r="QFZ1" s="976"/>
      <c r="QGA1" s="976"/>
      <c r="QGB1" s="976"/>
      <c r="QGC1" s="976"/>
      <c r="QGD1" s="976"/>
      <c r="QGE1" s="976"/>
      <c r="QGF1" s="976"/>
      <c r="QGG1" s="976"/>
      <c r="QGH1" s="976"/>
      <c r="QGI1" s="976"/>
      <c r="QGJ1" s="976"/>
      <c r="QGK1" s="976"/>
      <c r="QGL1" s="976"/>
      <c r="QGM1" s="976"/>
      <c r="QGN1" s="976"/>
      <c r="QGO1" s="976"/>
      <c r="QGP1" s="976"/>
      <c r="QGQ1" s="976"/>
      <c r="QGR1" s="976"/>
      <c r="QGS1" s="976"/>
      <c r="QGT1" s="976"/>
      <c r="QGU1" s="976"/>
      <c r="QGV1" s="976"/>
      <c r="QGW1" s="976"/>
      <c r="QGX1" s="976"/>
      <c r="QGY1" s="976"/>
      <c r="QGZ1" s="976"/>
      <c r="QHA1" s="976"/>
      <c r="QHB1" s="976"/>
      <c r="QHC1" s="976"/>
      <c r="QHD1" s="976"/>
      <c r="QHE1" s="976"/>
      <c r="QHF1" s="976"/>
      <c r="QHG1" s="976"/>
      <c r="QHH1" s="976"/>
      <c r="QHI1" s="976"/>
      <c r="QHJ1" s="976"/>
      <c r="QHK1" s="976"/>
      <c r="QHL1" s="976"/>
      <c r="QHM1" s="976"/>
      <c r="QHN1" s="976"/>
      <c r="QHO1" s="976"/>
      <c r="QHP1" s="976"/>
      <c r="QHQ1" s="976"/>
      <c r="QHR1" s="976"/>
      <c r="QHS1" s="976"/>
      <c r="QHT1" s="976"/>
      <c r="QHU1" s="976"/>
      <c r="QHV1" s="976"/>
      <c r="QHW1" s="976"/>
      <c r="QHX1" s="976"/>
      <c r="QHY1" s="976"/>
      <c r="QHZ1" s="976"/>
      <c r="QIA1" s="976"/>
      <c r="QIB1" s="976"/>
      <c r="QIC1" s="976"/>
      <c r="QID1" s="976"/>
      <c r="QIE1" s="976"/>
      <c r="QIF1" s="976"/>
      <c r="QIG1" s="976"/>
      <c r="QIH1" s="976"/>
      <c r="QII1" s="976"/>
      <c r="QIJ1" s="976"/>
      <c r="QIK1" s="976"/>
      <c r="QIL1" s="976"/>
      <c r="QIM1" s="976"/>
      <c r="QIN1" s="976"/>
      <c r="QIO1" s="976"/>
      <c r="QIP1" s="976"/>
      <c r="QIQ1" s="976"/>
      <c r="QIR1" s="976"/>
      <c r="QIS1" s="976"/>
      <c r="QIT1" s="976"/>
      <c r="QIU1" s="976"/>
      <c r="QIV1" s="976"/>
      <c r="QIW1" s="976"/>
      <c r="QIX1" s="976"/>
      <c r="QIY1" s="976"/>
      <c r="QIZ1" s="976"/>
      <c r="QJA1" s="976"/>
      <c r="QJB1" s="976"/>
      <c r="QJC1" s="976"/>
      <c r="QJD1" s="976"/>
      <c r="QJE1" s="976"/>
      <c r="QJF1" s="976"/>
      <c r="QJG1" s="976"/>
      <c r="QJH1" s="976"/>
      <c r="QJI1" s="976"/>
      <c r="QJJ1" s="976"/>
      <c r="QJK1" s="976"/>
      <c r="QJL1" s="976"/>
      <c r="QJM1" s="976"/>
      <c r="QJN1" s="976"/>
      <c r="QJO1" s="976"/>
      <c r="QJP1" s="976"/>
      <c r="QJQ1" s="976"/>
      <c r="QJR1" s="976"/>
      <c r="QJS1" s="976"/>
      <c r="QJT1" s="976"/>
      <c r="QJU1" s="976"/>
      <c r="QJV1" s="976"/>
      <c r="QJW1" s="976"/>
      <c r="QJX1" s="976"/>
      <c r="QJY1" s="976"/>
      <c r="QJZ1" s="976"/>
      <c r="QKA1" s="976"/>
      <c r="QKB1" s="976"/>
      <c r="QKC1" s="976"/>
      <c r="QKD1" s="976"/>
      <c r="QKE1" s="976"/>
      <c r="QKF1" s="976"/>
      <c r="QKG1" s="976"/>
      <c r="QKH1" s="976"/>
      <c r="QKI1" s="976"/>
      <c r="QKJ1" s="976"/>
      <c r="QKK1" s="976"/>
      <c r="QKL1" s="976"/>
      <c r="QKM1" s="976"/>
      <c r="QKN1" s="976"/>
      <c r="QKO1" s="976"/>
      <c r="QKP1" s="976"/>
      <c r="QKQ1" s="976"/>
      <c r="QKR1" s="976"/>
      <c r="QKS1" s="976"/>
      <c r="QKT1" s="976"/>
      <c r="QKU1" s="976"/>
      <c r="QKV1" s="976"/>
      <c r="QKW1" s="976"/>
      <c r="QKX1" s="976"/>
      <c r="QKY1" s="976"/>
      <c r="QKZ1" s="976"/>
      <c r="QLA1" s="976"/>
      <c r="QLB1" s="976"/>
      <c r="QLC1" s="976"/>
      <c r="QLD1" s="976"/>
      <c r="QLE1" s="976"/>
      <c r="QLF1" s="976"/>
      <c r="QLG1" s="976"/>
      <c r="QLH1" s="976"/>
      <c r="QLI1" s="976"/>
      <c r="QLJ1" s="976"/>
      <c r="QLK1" s="976"/>
      <c r="QLL1" s="976"/>
      <c r="QLM1" s="976"/>
      <c r="QLN1" s="976"/>
      <c r="QLO1" s="976"/>
      <c r="QLP1" s="976"/>
      <c r="QLQ1" s="976"/>
      <c r="QLR1" s="976"/>
      <c r="QLS1" s="976"/>
      <c r="QLT1" s="976"/>
      <c r="QLU1" s="976"/>
      <c r="QLV1" s="976"/>
      <c r="QLW1" s="976"/>
      <c r="QLX1" s="976"/>
      <c r="QLY1" s="976"/>
      <c r="QLZ1" s="976"/>
      <c r="QMA1" s="976"/>
      <c r="QMB1" s="976"/>
      <c r="QMC1" s="976"/>
      <c r="QMD1" s="976"/>
      <c r="QME1" s="976"/>
      <c r="QMF1" s="976"/>
      <c r="QMG1" s="976"/>
      <c r="QMH1" s="976"/>
      <c r="QMI1" s="976"/>
      <c r="QMJ1" s="976"/>
      <c r="QMK1" s="976"/>
      <c r="QML1" s="976"/>
      <c r="QMM1" s="976"/>
      <c r="QMN1" s="976"/>
      <c r="QMO1" s="976"/>
      <c r="QMP1" s="976"/>
      <c r="QMQ1" s="976"/>
      <c r="QMR1" s="976"/>
      <c r="QMS1" s="976"/>
      <c r="QMT1" s="976"/>
      <c r="QMU1" s="976"/>
      <c r="QMV1" s="976"/>
      <c r="QMW1" s="976"/>
      <c r="QMX1" s="976"/>
      <c r="QMY1" s="976"/>
      <c r="QMZ1" s="976"/>
      <c r="QNA1" s="976"/>
      <c r="QNB1" s="976"/>
      <c r="QNC1" s="976"/>
      <c r="QND1" s="976"/>
      <c r="QNE1" s="976"/>
      <c r="QNF1" s="976"/>
      <c r="QNG1" s="976"/>
      <c r="QNH1" s="976"/>
      <c r="QNI1" s="976"/>
      <c r="QNJ1" s="976"/>
      <c r="QNK1" s="976"/>
      <c r="QNL1" s="976"/>
      <c r="QNM1" s="976"/>
      <c r="QNN1" s="976"/>
      <c r="QNO1" s="976"/>
      <c r="QNP1" s="976"/>
      <c r="QNQ1" s="976"/>
      <c r="QNR1" s="976"/>
      <c r="QNS1" s="976"/>
      <c r="QNT1" s="976"/>
      <c r="QNU1" s="976"/>
      <c r="QNV1" s="976"/>
      <c r="QNW1" s="976"/>
      <c r="QNX1" s="976"/>
      <c r="QNY1" s="976"/>
      <c r="QNZ1" s="976"/>
      <c r="QOA1" s="976"/>
      <c r="QOB1" s="976"/>
      <c r="QOC1" s="976"/>
      <c r="QOD1" s="976"/>
      <c r="QOE1" s="976"/>
      <c r="QOF1" s="976"/>
      <c r="QOG1" s="976"/>
      <c r="QOH1" s="976"/>
      <c r="QOI1" s="976"/>
      <c r="QOJ1" s="976"/>
      <c r="QOK1" s="976"/>
      <c r="QOL1" s="976"/>
      <c r="QOM1" s="976"/>
      <c r="QON1" s="976"/>
      <c r="QOO1" s="976"/>
      <c r="QOP1" s="976"/>
      <c r="QOQ1" s="976"/>
      <c r="QOR1" s="976"/>
      <c r="QOS1" s="976"/>
      <c r="QOT1" s="976"/>
      <c r="QOU1" s="976"/>
      <c r="QOV1" s="976"/>
      <c r="QOW1" s="976"/>
      <c r="QOX1" s="976"/>
      <c r="QOY1" s="976"/>
      <c r="QOZ1" s="976"/>
      <c r="QPA1" s="976"/>
      <c r="QPB1" s="976"/>
      <c r="QPC1" s="976"/>
      <c r="QPD1" s="976"/>
      <c r="QPE1" s="976"/>
      <c r="QPF1" s="976"/>
      <c r="QPG1" s="976"/>
      <c r="QPH1" s="976"/>
      <c r="QPI1" s="976"/>
      <c r="QPJ1" s="976"/>
      <c r="QPK1" s="976"/>
      <c r="QPL1" s="976"/>
      <c r="QPM1" s="976"/>
      <c r="QPN1" s="976"/>
      <c r="QPO1" s="976"/>
      <c r="QPP1" s="976"/>
      <c r="QPQ1" s="976"/>
      <c r="QPR1" s="976"/>
      <c r="QPS1" s="976"/>
      <c r="QPT1" s="976"/>
      <c r="QPU1" s="976"/>
      <c r="QPV1" s="976"/>
      <c r="QPW1" s="976"/>
      <c r="QPX1" s="976"/>
      <c r="QPY1" s="976"/>
      <c r="QPZ1" s="976"/>
      <c r="QQA1" s="976"/>
      <c r="QQB1" s="976"/>
      <c r="QQC1" s="976"/>
      <c r="QQD1" s="976"/>
      <c r="QQE1" s="976"/>
      <c r="QQF1" s="976"/>
      <c r="QQG1" s="976"/>
      <c r="QQH1" s="976"/>
      <c r="QQI1" s="976"/>
      <c r="QQJ1" s="976"/>
      <c r="QQK1" s="976"/>
      <c r="QQL1" s="976"/>
      <c r="QQM1" s="976"/>
      <c r="QQN1" s="976"/>
      <c r="QQO1" s="976"/>
      <c r="QQP1" s="976"/>
      <c r="QQQ1" s="976"/>
      <c r="QQR1" s="976"/>
      <c r="QQS1" s="976"/>
      <c r="QQT1" s="976"/>
      <c r="QQU1" s="976"/>
      <c r="QQV1" s="976"/>
      <c r="QQW1" s="976"/>
      <c r="QQX1" s="976"/>
      <c r="QQY1" s="976"/>
      <c r="QQZ1" s="976"/>
      <c r="QRA1" s="976"/>
      <c r="QRB1" s="976"/>
      <c r="QRC1" s="976"/>
      <c r="QRD1" s="976"/>
      <c r="QRE1" s="976"/>
      <c r="QRF1" s="976"/>
      <c r="QRG1" s="976"/>
      <c r="QRH1" s="976"/>
      <c r="QRI1" s="976"/>
      <c r="QRJ1" s="976"/>
      <c r="QRK1" s="976"/>
      <c r="QRL1" s="976"/>
      <c r="QRM1" s="976"/>
      <c r="QRN1" s="976"/>
      <c r="QRO1" s="976"/>
      <c r="QRP1" s="976"/>
      <c r="QRQ1" s="976"/>
      <c r="QRR1" s="976"/>
      <c r="QRS1" s="976"/>
      <c r="QRT1" s="976"/>
      <c r="QRU1" s="976"/>
      <c r="QRV1" s="976"/>
      <c r="QRW1" s="976"/>
      <c r="QRX1" s="976"/>
      <c r="QRY1" s="976"/>
      <c r="QRZ1" s="976"/>
      <c r="QSA1" s="976"/>
      <c r="QSB1" s="976"/>
      <c r="QSC1" s="976"/>
      <c r="QSD1" s="976"/>
      <c r="QSE1" s="976"/>
      <c r="QSF1" s="976"/>
      <c r="QSG1" s="976"/>
      <c r="QSH1" s="976"/>
      <c r="QSI1" s="976"/>
      <c r="QSJ1" s="976"/>
      <c r="QSK1" s="976"/>
      <c r="QSL1" s="976"/>
      <c r="QSM1" s="976"/>
      <c r="QSN1" s="976"/>
      <c r="QSO1" s="976"/>
      <c r="QSP1" s="976"/>
      <c r="QSQ1" s="976"/>
      <c r="QSR1" s="976"/>
      <c r="QSS1" s="976"/>
      <c r="QST1" s="976"/>
      <c r="QSU1" s="976"/>
      <c r="QSV1" s="976"/>
      <c r="QSW1" s="976"/>
      <c r="QSX1" s="976"/>
      <c r="QSY1" s="976"/>
      <c r="QSZ1" s="976"/>
      <c r="QTA1" s="976"/>
      <c r="QTB1" s="976"/>
      <c r="QTC1" s="976"/>
      <c r="QTD1" s="976"/>
      <c r="QTE1" s="976"/>
      <c r="QTF1" s="976"/>
      <c r="QTG1" s="976"/>
      <c r="QTH1" s="976"/>
      <c r="QTI1" s="976"/>
      <c r="QTJ1" s="976"/>
      <c r="QTK1" s="976"/>
      <c r="QTL1" s="976"/>
      <c r="QTM1" s="976"/>
      <c r="QTN1" s="976"/>
      <c r="QTO1" s="976"/>
      <c r="QTP1" s="976"/>
      <c r="QTQ1" s="976"/>
      <c r="QTR1" s="976"/>
      <c r="QTS1" s="976"/>
      <c r="QTT1" s="976"/>
      <c r="QTU1" s="976"/>
      <c r="QTV1" s="976"/>
      <c r="QTW1" s="976"/>
      <c r="QTX1" s="976"/>
      <c r="QTY1" s="976"/>
      <c r="QTZ1" s="976"/>
      <c r="QUA1" s="976"/>
      <c r="QUB1" s="976"/>
      <c r="QUC1" s="976"/>
      <c r="QUD1" s="976"/>
      <c r="QUE1" s="976"/>
      <c r="QUF1" s="976"/>
      <c r="QUG1" s="976"/>
      <c r="QUH1" s="976"/>
      <c r="QUI1" s="976"/>
      <c r="QUJ1" s="976"/>
      <c r="QUK1" s="976"/>
      <c r="QUL1" s="976"/>
      <c r="QUM1" s="976"/>
      <c r="QUN1" s="976"/>
      <c r="QUO1" s="976"/>
      <c r="QUP1" s="976"/>
      <c r="QUQ1" s="976"/>
      <c r="QUR1" s="976"/>
      <c r="QUS1" s="976"/>
      <c r="QUT1" s="976"/>
      <c r="QUU1" s="976"/>
      <c r="QUV1" s="976"/>
      <c r="QUW1" s="976"/>
      <c r="QUX1" s="976"/>
      <c r="QUY1" s="976"/>
      <c r="QUZ1" s="976"/>
      <c r="QVA1" s="976"/>
      <c r="QVB1" s="976"/>
      <c r="QVC1" s="976"/>
      <c r="QVD1" s="976"/>
      <c r="QVE1" s="976"/>
      <c r="QVF1" s="976"/>
      <c r="QVG1" s="976"/>
      <c r="QVH1" s="976"/>
      <c r="QVI1" s="976"/>
      <c r="QVJ1" s="976"/>
      <c r="QVK1" s="976"/>
      <c r="QVL1" s="976"/>
      <c r="QVM1" s="976"/>
      <c r="QVN1" s="976"/>
      <c r="QVO1" s="976"/>
      <c r="QVP1" s="976"/>
      <c r="QVQ1" s="976"/>
      <c r="QVR1" s="976"/>
      <c r="QVS1" s="976"/>
      <c r="QVT1" s="976"/>
      <c r="QVU1" s="976"/>
      <c r="QVV1" s="976"/>
      <c r="QVW1" s="976"/>
      <c r="QVX1" s="976"/>
      <c r="QVY1" s="976"/>
      <c r="QVZ1" s="976"/>
      <c r="QWA1" s="976"/>
      <c r="QWB1" s="976"/>
      <c r="QWC1" s="976"/>
      <c r="QWD1" s="976"/>
      <c r="QWE1" s="976"/>
      <c r="QWF1" s="976"/>
      <c r="QWG1" s="976"/>
      <c r="QWH1" s="976"/>
      <c r="QWI1" s="976"/>
      <c r="QWJ1" s="976"/>
      <c r="QWK1" s="976"/>
      <c r="QWL1" s="976"/>
      <c r="QWM1" s="976"/>
      <c r="QWN1" s="976"/>
      <c r="QWO1" s="976"/>
      <c r="QWP1" s="976"/>
      <c r="QWQ1" s="976"/>
      <c r="QWR1" s="976"/>
      <c r="QWS1" s="976"/>
      <c r="QWT1" s="976"/>
      <c r="QWU1" s="976"/>
      <c r="QWV1" s="976"/>
      <c r="QWW1" s="976"/>
      <c r="QWX1" s="976"/>
      <c r="QWY1" s="976"/>
      <c r="QWZ1" s="976"/>
      <c r="QXA1" s="976"/>
      <c r="QXB1" s="976"/>
      <c r="QXC1" s="976"/>
      <c r="QXD1" s="976"/>
      <c r="QXE1" s="976"/>
      <c r="QXF1" s="976"/>
      <c r="QXG1" s="976"/>
      <c r="QXH1" s="976"/>
      <c r="QXI1" s="976"/>
      <c r="QXJ1" s="976"/>
      <c r="QXK1" s="976"/>
      <c r="QXL1" s="976"/>
      <c r="QXM1" s="976"/>
      <c r="QXN1" s="976"/>
      <c r="QXO1" s="976"/>
      <c r="QXP1" s="976"/>
      <c r="QXQ1" s="976"/>
      <c r="QXR1" s="976"/>
      <c r="QXS1" s="976"/>
      <c r="QXT1" s="976"/>
      <c r="QXU1" s="976"/>
      <c r="QXV1" s="976"/>
      <c r="QXW1" s="976"/>
      <c r="QXX1" s="976"/>
      <c r="QXY1" s="976"/>
      <c r="QXZ1" s="976"/>
      <c r="QYA1" s="976"/>
      <c r="QYB1" s="976"/>
      <c r="QYC1" s="976"/>
      <c r="QYD1" s="976"/>
      <c r="QYE1" s="976"/>
      <c r="QYF1" s="976"/>
      <c r="QYG1" s="976"/>
      <c r="QYH1" s="976"/>
      <c r="QYI1" s="976"/>
      <c r="QYJ1" s="976"/>
      <c r="QYK1" s="976"/>
      <c r="QYL1" s="976"/>
      <c r="QYM1" s="976"/>
      <c r="QYN1" s="976"/>
      <c r="QYO1" s="976"/>
      <c r="QYP1" s="976"/>
      <c r="QYQ1" s="976"/>
      <c r="QYR1" s="976"/>
      <c r="QYS1" s="976"/>
      <c r="QYT1" s="976"/>
      <c r="QYU1" s="976"/>
      <c r="QYV1" s="976"/>
      <c r="QYW1" s="976"/>
      <c r="QYX1" s="976"/>
      <c r="QYY1" s="976"/>
      <c r="QYZ1" s="976"/>
      <c r="QZA1" s="976"/>
      <c r="QZB1" s="976"/>
      <c r="QZC1" s="976"/>
      <c r="QZD1" s="976"/>
      <c r="QZE1" s="976"/>
      <c r="QZF1" s="976"/>
      <c r="QZG1" s="976"/>
      <c r="QZH1" s="976"/>
      <c r="QZI1" s="976"/>
      <c r="QZJ1" s="976"/>
      <c r="QZK1" s="976"/>
      <c r="QZL1" s="976"/>
      <c r="QZM1" s="976"/>
      <c r="QZN1" s="976"/>
      <c r="QZO1" s="976"/>
      <c r="QZP1" s="976"/>
      <c r="QZQ1" s="976"/>
      <c r="QZR1" s="976"/>
      <c r="QZS1" s="976"/>
      <c r="QZT1" s="976"/>
      <c r="QZU1" s="976"/>
      <c r="QZV1" s="976"/>
      <c r="QZW1" s="976"/>
      <c r="QZX1" s="976"/>
      <c r="QZY1" s="976"/>
      <c r="QZZ1" s="976"/>
      <c r="RAA1" s="976"/>
      <c r="RAB1" s="976"/>
      <c r="RAC1" s="976"/>
      <c r="RAD1" s="976"/>
      <c r="RAE1" s="976"/>
      <c r="RAF1" s="976"/>
      <c r="RAG1" s="976"/>
      <c r="RAH1" s="976"/>
      <c r="RAI1" s="976"/>
      <c r="RAJ1" s="976"/>
      <c r="RAK1" s="976"/>
      <c r="RAL1" s="976"/>
      <c r="RAM1" s="976"/>
      <c r="RAN1" s="976"/>
      <c r="RAO1" s="976"/>
      <c r="RAP1" s="976"/>
      <c r="RAQ1" s="976"/>
      <c r="RAR1" s="976"/>
      <c r="RAS1" s="976"/>
      <c r="RAT1" s="976"/>
      <c r="RAU1" s="976"/>
      <c r="RAV1" s="976"/>
      <c r="RAW1" s="976"/>
      <c r="RAX1" s="976"/>
      <c r="RAY1" s="976"/>
      <c r="RAZ1" s="976"/>
      <c r="RBA1" s="976"/>
      <c r="RBB1" s="976"/>
      <c r="RBC1" s="976"/>
      <c r="RBD1" s="976"/>
      <c r="RBE1" s="976"/>
      <c r="RBF1" s="976"/>
      <c r="RBG1" s="976"/>
      <c r="RBH1" s="976"/>
      <c r="RBI1" s="976"/>
      <c r="RBJ1" s="976"/>
      <c r="RBK1" s="976"/>
      <c r="RBL1" s="976"/>
      <c r="RBM1" s="976"/>
      <c r="RBN1" s="976"/>
      <c r="RBO1" s="976"/>
      <c r="RBP1" s="976"/>
      <c r="RBQ1" s="976"/>
      <c r="RBR1" s="976"/>
      <c r="RBS1" s="976"/>
      <c r="RBT1" s="976"/>
      <c r="RBU1" s="976"/>
      <c r="RBV1" s="976"/>
      <c r="RBW1" s="976"/>
      <c r="RBX1" s="976"/>
      <c r="RBY1" s="976"/>
      <c r="RBZ1" s="976"/>
      <c r="RCA1" s="976"/>
      <c r="RCB1" s="976"/>
      <c r="RCC1" s="976"/>
      <c r="RCD1" s="976"/>
      <c r="RCE1" s="976"/>
      <c r="RCF1" s="976"/>
      <c r="RCG1" s="976"/>
      <c r="RCH1" s="976"/>
      <c r="RCI1" s="976"/>
      <c r="RCJ1" s="976"/>
      <c r="RCK1" s="976"/>
      <c r="RCL1" s="976"/>
      <c r="RCM1" s="976"/>
      <c r="RCN1" s="976"/>
      <c r="RCO1" s="976"/>
      <c r="RCP1" s="976"/>
      <c r="RCQ1" s="976"/>
      <c r="RCR1" s="976"/>
      <c r="RCS1" s="976"/>
      <c r="RCT1" s="976"/>
      <c r="RCU1" s="976"/>
      <c r="RCV1" s="976"/>
      <c r="RCW1" s="976"/>
      <c r="RCX1" s="976"/>
      <c r="RCY1" s="976"/>
      <c r="RCZ1" s="976"/>
      <c r="RDA1" s="976"/>
      <c r="RDB1" s="976"/>
      <c r="RDC1" s="976"/>
      <c r="RDD1" s="976"/>
      <c r="RDE1" s="976"/>
      <c r="RDF1" s="976"/>
      <c r="RDG1" s="976"/>
      <c r="RDH1" s="976"/>
      <c r="RDI1" s="976"/>
      <c r="RDJ1" s="976"/>
      <c r="RDK1" s="976"/>
      <c r="RDL1" s="976"/>
      <c r="RDM1" s="976"/>
      <c r="RDN1" s="976"/>
      <c r="RDO1" s="976"/>
      <c r="RDP1" s="976"/>
      <c r="RDQ1" s="976"/>
      <c r="RDR1" s="976"/>
      <c r="RDS1" s="976"/>
      <c r="RDT1" s="976"/>
      <c r="RDU1" s="976"/>
      <c r="RDV1" s="976"/>
      <c r="RDW1" s="976"/>
      <c r="RDX1" s="976"/>
      <c r="RDY1" s="976"/>
      <c r="RDZ1" s="976"/>
      <c r="REA1" s="976"/>
      <c r="REB1" s="976"/>
      <c r="REC1" s="976"/>
      <c r="RED1" s="976"/>
      <c r="REE1" s="976"/>
      <c r="REF1" s="976"/>
      <c r="REG1" s="976"/>
      <c r="REH1" s="976"/>
      <c r="REI1" s="976"/>
      <c r="REJ1" s="976"/>
      <c r="REK1" s="976"/>
      <c r="REL1" s="976"/>
      <c r="REM1" s="976"/>
      <c r="REN1" s="976"/>
      <c r="REO1" s="976"/>
      <c r="REP1" s="976"/>
      <c r="REQ1" s="976"/>
      <c r="RER1" s="976"/>
      <c r="RES1" s="976"/>
      <c r="RET1" s="976"/>
      <c r="REU1" s="976"/>
      <c r="REV1" s="976"/>
      <c r="REW1" s="976"/>
      <c r="REX1" s="976"/>
      <c r="REY1" s="976"/>
      <c r="REZ1" s="976"/>
      <c r="RFA1" s="976"/>
      <c r="RFB1" s="976"/>
      <c r="RFC1" s="976"/>
      <c r="RFD1" s="976"/>
      <c r="RFE1" s="976"/>
      <c r="RFF1" s="976"/>
      <c r="RFG1" s="976"/>
      <c r="RFH1" s="976"/>
      <c r="RFI1" s="976"/>
      <c r="RFJ1" s="976"/>
      <c r="RFK1" s="976"/>
      <c r="RFL1" s="976"/>
      <c r="RFM1" s="976"/>
      <c r="RFN1" s="976"/>
      <c r="RFO1" s="976"/>
      <c r="RFP1" s="976"/>
      <c r="RFQ1" s="976"/>
      <c r="RFR1" s="976"/>
      <c r="RFS1" s="976"/>
      <c r="RFT1" s="976"/>
      <c r="RFU1" s="976"/>
      <c r="RFV1" s="976"/>
      <c r="RFW1" s="976"/>
      <c r="RFX1" s="976"/>
      <c r="RFY1" s="976"/>
      <c r="RFZ1" s="976"/>
      <c r="RGA1" s="976"/>
      <c r="RGB1" s="976"/>
      <c r="RGC1" s="976"/>
      <c r="RGD1" s="976"/>
      <c r="RGE1" s="976"/>
      <c r="RGF1" s="976"/>
      <c r="RGG1" s="976"/>
      <c r="RGH1" s="976"/>
      <c r="RGI1" s="976"/>
      <c r="RGJ1" s="976"/>
      <c r="RGK1" s="976"/>
      <c r="RGL1" s="976"/>
      <c r="RGM1" s="976"/>
      <c r="RGN1" s="976"/>
      <c r="RGO1" s="976"/>
      <c r="RGP1" s="976"/>
      <c r="RGQ1" s="976"/>
      <c r="RGR1" s="976"/>
      <c r="RGS1" s="976"/>
      <c r="RGT1" s="976"/>
      <c r="RGU1" s="976"/>
      <c r="RGV1" s="976"/>
      <c r="RGW1" s="976"/>
      <c r="RGX1" s="976"/>
      <c r="RGY1" s="976"/>
      <c r="RGZ1" s="976"/>
      <c r="RHA1" s="976"/>
      <c r="RHB1" s="976"/>
      <c r="RHC1" s="976"/>
      <c r="RHD1" s="976"/>
      <c r="RHE1" s="976"/>
      <c r="RHF1" s="976"/>
      <c r="RHG1" s="976"/>
      <c r="RHH1" s="976"/>
      <c r="RHI1" s="976"/>
      <c r="RHJ1" s="976"/>
      <c r="RHK1" s="976"/>
      <c r="RHL1" s="976"/>
      <c r="RHM1" s="976"/>
      <c r="RHN1" s="976"/>
      <c r="RHO1" s="976"/>
      <c r="RHP1" s="976"/>
      <c r="RHQ1" s="976"/>
      <c r="RHR1" s="976"/>
      <c r="RHS1" s="976"/>
      <c r="RHT1" s="976"/>
      <c r="RHU1" s="976"/>
      <c r="RHV1" s="976"/>
      <c r="RHW1" s="976"/>
      <c r="RHX1" s="976"/>
      <c r="RHY1" s="976"/>
      <c r="RHZ1" s="976"/>
      <c r="RIA1" s="976"/>
      <c r="RIB1" s="976"/>
      <c r="RIC1" s="976"/>
      <c r="RID1" s="976"/>
      <c r="RIE1" s="976"/>
      <c r="RIF1" s="976"/>
      <c r="RIG1" s="976"/>
      <c r="RIH1" s="976"/>
      <c r="RII1" s="976"/>
      <c r="RIJ1" s="976"/>
      <c r="RIK1" s="976"/>
      <c r="RIL1" s="976"/>
      <c r="RIM1" s="976"/>
      <c r="RIN1" s="976"/>
      <c r="RIO1" s="976"/>
      <c r="RIP1" s="976"/>
      <c r="RIQ1" s="976"/>
      <c r="RIR1" s="976"/>
      <c r="RIS1" s="976"/>
      <c r="RIT1" s="976"/>
      <c r="RIU1" s="976"/>
      <c r="RIV1" s="976"/>
      <c r="RIW1" s="976"/>
      <c r="RIX1" s="976"/>
      <c r="RIY1" s="976"/>
      <c r="RIZ1" s="976"/>
      <c r="RJA1" s="976"/>
      <c r="RJB1" s="976"/>
      <c r="RJC1" s="976"/>
      <c r="RJD1" s="976"/>
      <c r="RJE1" s="976"/>
      <c r="RJF1" s="976"/>
      <c r="RJG1" s="976"/>
      <c r="RJH1" s="976"/>
      <c r="RJI1" s="976"/>
      <c r="RJJ1" s="976"/>
      <c r="RJK1" s="976"/>
      <c r="RJL1" s="976"/>
      <c r="RJM1" s="976"/>
      <c r="RJN1" s="976"/>
      <c r="RJO1" s="976"/>
      <c r="RJP1" s="976"/>
      <c r="RJQ1" s="976"/>
      <c r="RJR1" s="976"/>
      <c r="RJS1" s="976"/>
      <c r="RJT1" s="976"/>
      <c r="RJU1" s="976"/>
      <c r="RJV1" s="976"/>
      <c r="RJW1" s="976"/>
      <c r="RJX1" s="976"/>
      <c r="RJY1" s="976"/>
      <c r="RJZ1" s="976"/>
      <c r="RKA1" s="976"/>
      <c r="RKB1" s="976"/>
      <c r="RKC1" s="976"/>
      <c r="RKD1" s="976"/>
      <c r="RKE1" s="976"/>
      <c r="RKF1" s="976"/>
      <c r="RKG1" s="976"/>
      <c r="RKH1" s="976"/>
      <c r="RKI1" s="976"/>
      <c r="RKJ1" s="976"/>
      <c r="RKK1" s="976"/>
      <c r="RKL1" s="976"/>
      <c r="RKM1" s="976"/>
      <c r="RKN1" s="976"/>
      <c r="RKO1" s="976"/>
      <c r="RKP1" s="976"/>
      <c r="RKQ1" s="976"/>
      <c r="RKR1" s="976"/>
      <c r="RKS1" s="976"/>
      <c r="RKT1" s="976"/>
      <c r="RKU1" s="976"/>
      <c r="RKV1" s="976"/>
      <c r="RKW1" s="976"/>
      <c r="RKX1" s="976"/>
      <c r="RKY1" s="976"/>
      <c r="RKZ1" s="976"/>
      <c r="RLA1" s="976"/>
      <c r="RLB1" s="976"/>
      <c r="RLC1" s="976"/>
      <c r="RLD1" s="976"/>
      <c r="RLE1" s="976"/>
      <c r="RLF1" s="976"/>
      <c r="RLG1" s="976"/>
      <c r="RLH1" s="976"/>
      <c r="RLI1" s="976"/>
      <c r="RLJ1" s="976"/>
      <c r="RLK1" s="976"/>
      <c r="RLL1" s="976"/>
      <c r="RLM1" s="976"/>
      <c r="RLN1" s="976"/>
      <c r="RLO1" s="976"/>
      <c r="RLP1" s="976"/>
      <c r="RLQ1" s="976"/>
      <c r="RLR1" s="976"/>
      <c r="RLS1" s="976"/>
      <c r="RLT1" s="976"/>
      <c r="RLU1" s="976"/>
      <c r="RLV1" s="976"/>
      <c r="RLW1" s="976"/>
      <c r="RLX1" s="976"/>
      <c r="RLY1" s="976"/>
      <c r="RLZ1" s="976"/>
      <c r="RMA1" s="976"/>
      <c r="RMB1" s="976"/>
      <c r="RMC1" s="976"/>
      <c r="RMD1" s="976"/>
      <c r="RME1" s="976"/>
      <c r="RMF1" s="976"/>
      <c r="RMG1" s="976"/>
      <c r="RMH1" s="976"/>
      <c r="RMI1" s="976"/>
      <c r="RMJ1" s="976"/>
      <c r="RMK1" s="976"/>
      <c r="RML1" s="976"/>
      <c r="RMM1" s="976"/>
      <c r="RMN1" s="976"/>
      <c r="RMO1" s="976"/>
      <c r="RMP1" s="976"/>
      <c r="RMQ1" s="976"/>
      <c r="RMR1" s="976"/>
      <c r="RMS1" s="976"/>
      <c r="RMT1" s="976"/>
      <c r="RMU1" s="976"/>
      <c r="RMV1" s="976"/>
      <c r="RMW1" s="976"/>
      <c r="RMX1" s="976"/>
      <c r="RMY1" s="976"/>
      <c r="RMZ1" s="976"/>
      <c r="RNA1" s="976"/>
      <c r="RNB1" s="976"/>
      <c r="RNC1" s="976"/>
      <c r="RND1" s="976"/>
      <c r="RNE1" s="976"/>
      <c r="RNF1" s="976"/>
      <c r="RNG1" s="976"/>
      <c r="RNH1" s="976"/>
      <c r="RNI1" s="976"/>
      <c r="RNJ1" s="976"/>
      <c r="RNK1" s="976"/>
      <c r="RNL1" s="976"/>
      <c r="RNM1" s="976"/>
      <c r="RNN1" s="976"/>
      <c r="RNO1" s="976"/>
      <c r="RNP1" s="976"/>
      <c r="RNQ1" s="976"/>
      <c r="RNR1" s="976"/>
      <c r="RNS1" s="976"/>
      <c r="RNT1" s="976"/>
      <c r="RNU1" s="976"/>
      <c r="RNV1" s="976"/>
      <c r="RNW1" s="976"/>
      <c r="RNX1" s="976"/>
      <c r="RNY1" s="976"/>
      <c r="RNZ1" s="976"/>
      <c r="ROA1" s="976"/>
      <c r="ROB1" s="976"/>
      <c r="ROC1" s="976"/>
      <c r="ROD1" s="976"/>
      <c r="ROE1" s="976"/>
      <c r="ROF1" s="976"/>
      <c r="ROG1" s="976"/>
      <c r="ROH1" s="976"/>
      <c r="ROI1" s="976"/>
      <c r="ROJ1" s="976"/>
      <c r="ROK1" s="976"/>
      <c r="ROL1" s="976"/>
      <c r="ROM1" s="976"/>
      <c r="RON1" s="976"/>
      <c r="ROO1" s="976"/>
      <c r="ROP1" s="976"/>
      <c r="ROQ1" s="976"/>
      <c r="ROR1" s="976"/>
      <c r="ROS1" s="976"/>
      <c r="ROT1" s="976"/>
      <c r="ROU1" s="976"/>
      <c r="ROV1" s="976"/>
      <c r="ROW1" s="976"/>
      <c r="ROX1" s="976"/>
      <c r="ROY1" s="976"/>
      <c r="ROZ1" s="976"/>
      <c r="RPA1" s="976"/>
      <c r="RPB1" s="976"/>
      <c r="RPC1" s="976"/>
      <c r="RPD1" s="976"/>
      <c r="RPE1" s="976"/>
      <c r="RPF1" s="976"/>
      <c r="RPG1" s="976"/>
      <c r="RPH1" s="976"/>
      <c r="RPI1" s="976"/>
      <c r="RPJ1" s="976"/>
      <c r="RPK1" s="976"/>
      <c r="RPL1" s="976"/>
      <c r="RPM1" s="976"/>
      <c r="RPN1" s="976"/>
      <c r="RPO1" s="976"/>
      <c r="RPP1" s="976"/>
      <c r="RPQ1" s="976"/>
      <c r="RPR1" s="976"/>
      <c r="RPS1" s="976"/>
      <c r="RPT1" s="976"/>
      <c r="RPU1" s="976"/>
      <c r="RPV1" s="976"/>
      <c r="RPW1" s="976"/>
      <c r="RPX1" s="976"/>
      <c r="RPY1" s="976"/>
      <c r="RPZ1" s="976"/>
      <c r="RQA1" s="976"/>
      <c r="RQB1" s="976"/>
      <c r="RQC1" s="976"/>
      <c r="RQD1" s="976"/>
      <c r="RQE1" s="976"/>
      <c r="RQF1" s="976"/>
      <c r="RQG1" s="976"/>
      <c r="RQH1" s="976"/>
      <c r="RQI1" s="976"/>
      <c r="RQJ1" s="976"/>
      <c r="RQK1" s="976"/>
      <c r="RQL1" s="976"/>
      <c r="RQM1" s="976"/>
      <c r="RQN1" s="976"/>
      <c r="RQO1" s="976"/>
      <c r="RQP1" s="976"/>
      <c r="RQQ1" s="976"/>
      <c r="RQR1" s="976"/>
      <c r="RQS1" s="976"/>
      <c r="RQT1" s="976"/>
      <c r="RQU1" s="976"/>
      <c r="RQV1" s="976"/>
      <c r="RQW1" s="976"/>
      <c r="RQX1" s="976"/>
      <c r="RQY1" s="976"/>
      <c r="RQZ1" s="976"/>
      <c r="RRA1" s="976"/>
      <c r="RRB1" s="976"/>
      <c r="RRC1" s="976"/>
      <c r="RRD1" s="976"/>
      <c r="RRE1" s="976"/>
      <c r="RRF1" s="976"/>
      <c r="RRG1" s="976"/>
      <c r="RRH1" s="976"/>
      <c r="RRI1" s="976"/>
      <c r="RRJ1" s="976"/>
      <c r="RRK1" s="976"/>
      <c r="RRL1" s="976"/>
      <c r="RRM1" s="976"/>
      <c r="RRN1" s="976"/>
      <c r="RRO1" s="976"/>
      <c r="RRP1" s="976"/>
      <c r="RRQ1" s="976"/>
      <c r="RRR1" s="976"/>
      <c r="RRS1" s="976"/>
      <c r="RRT1" s="976"/>
      <c r="RRU1" s="976"/>
      <c r="RRV1" s="976"/>
      <c r="RRW1" s="976"/>
      <c r="RRX1" s="976"/>
      <c r="RRY1" s="976"/>
      <c r="RRZ1" s="976"/>
      <c r="RSA1" s="976"/>
      <c r="RSB1" s="976"/>
      <c r="RSC1" s="976"/>
      <c r="RSD1" s="976"/>
      <c r="RSE1" s="976"/>
      <c r="RSF1" s="976"/>
      <c r="RSG1" s="976"/>
      <c r="RSH1" s="976"/>
      <c r="RSI1" s="976"/>
      <c r="RSJ1" s="976"/>
      <c r="RSK1" s="976"/>
      <c r="RSL1" s="976"/>
      <c r="RSM1" s="976"/>
      <c r="RSN1" s="976"/>
      <c r="RSO1" s="976"/>
      <c r="RSP1" s="976"/>
      <c r="RSQ1" s="976"/>
      <c r="RSR1" s="976"/>
      <c r="RSS1" s="976"/>
      <c r="RST1" s="976"/>
      <c r="RSU1" s="976"/>
      <c r="RSV1" s="976"/>
      <c r="RSW1" s="976"/>
      <c r="RSX1" s="976"/>
      <c r="RSY1" s="976"/>
      <c r="RSZ1" s="976"/>
      <c r="RTA1" s="976"/>
      <c r="RTB1" s="976"/>
      <c r="RTC1" s="976"/>
      <c r="RTD1" s="976"/>
      <c r="RTE1" s="976"/>
      <c r="RTF1" s="976"/>
      <c r="RTG1" s="976"/>
      <c r="RTH1" s="976"/>
      <c r="RTI1" s="976"/>
      <c r="RTJ1" s="976"/>
      <c r="RTK1" s="976"/>
      <c r="RTL1" s="976"/>
      <c r="RTM1" s="976"/>
      <c r="RTN1" s="976"/>
      <c r="RTO1" s="976"/>
      <c r="RTP1" s="976"/>
      <c r="RTQ1" s="976"/>
      <c r="RTR1" s="976"/>
      <c r="RTS1" s="976"/>
      <c r="RTT1" s="976"/>
      <c r="RTU1" s="976"/>
      <c r="RTV1" s="976"/>
      <c r="RTW1" s="976"/>
      <c r="RTX1" s="976"/>
      <c r="RTY1" s="976"/>
      <c r="RTZ1" s="976"/>
      <c r="RUA1" s="976"/>
      <c r="RUB1" s="976"/>
      <c r="RUC1" s="976"/>
      <c r="RUD1" s="976"/>
      <c r="RUE1" s="976"/>
      <c r="RUF1" s="976"/>
      <c r="RUG1" s="976"/>
      <c r="RUH1" s="976"/>
      <c r="RUI1" s="976"/>
      <c r="RUJ1" s="976"/>
      <c r="RUK1" s="976"/>
      <c r="RUL1" s="976"/>
      <c r="RUM1" s="976"/>
      <c r="RUN1" s="976"/>
      <c r="RUO1" s="976"/>
      <c r="RUP1" s="976"/>
      <c r="RUQ1" s="976"/>
      <c r="RUR1" s="976"/>
      <c r="RUS1" s="976"/>
      <c r="RUT1" s="976"/>
      <c r="RUU1" s="976"/>
      <c r="RUV1" s="976"/>
      <c r="RUW1" s="976"/>
      <c r="RUX1" s="976"/>
      <c r="RUY1" s="976"/>
      <c r="RUZ1" s="976"/>
      <c r="RVA1" s="976"/>
      <c r="RVB1" s="976"/>
      <c r="RVC1" s="976"/>
      <c r="RVD1" s="976"/>
      <c r="RVE1" s="976"/>
      <c r="RVF1" s="976"/>
      <c r="RVG1" s="976"/>
      <c r="RVH1" s="976"/>
      <c r="RVI1" s="976"/>
      <c r="RVJ1" s="976"/>
      <c r="RVK1" s="976"/>
      <c r="RVL1" s="976"/>
      <c r="RVM1" s="976"/>
      <c r="RVN1" s="976"/>
      <c r="RVO1" s="976"/>
      <c r="RVP1" s="976"/>
      <c r="RVQ1" s="976"/>
      <c r="RVR1" s="976"/>
      <c r="RVS1" s="976"/>
      <c r="RVT1" s="976"/>
      <c r="RVU1" s="976"/>
      <c r="RVV1" s="976"/>
      <c r="RVW1" s="976"/>
      <c r="RVX1" s="976"/>
      <c r="RVY1" s="976"/>
      <c r="RVZ1" s="976"/>
      <c r="RWA1" s="976"/>
      <c r="RWB1" s="976"/>
      <c r="RWC1" s="976"/>
      <c r="RWD1" s="976"/>
      <c r="RWE1" s="976"/>
      <c r="RWF1" s="976"/>
      <c r="RWG1" s="976"/>
      <c r="RWH1" s="976"/>
      <c r="RWI1" s="976"/>
      <c r="RWJ1" s="976"/>
      <c r="RWK1" s="976"/>
      <c r="RWL1" s="976"/>
      <c r="RWM1" s="976"/>
      <c r="RWN1" s="976"/>
      <c r="RWO1" s="976"/>
      <c r="RWP1" s="976"/>
      <c r="RWQ1" s="976"/>
      <c r="RWR1" s="976"/>
      <c r="RWS1" s="976"/>
      <c r="RWT1" s="976"/>
      <c r="RWU1" s="976"/>
      <c r="RWV1" s="976"/>
      <c r="RWW1" s="976"/>
      <c r="RWX1" s="976"/>
      <c r="RWY1" s="976"/>
      <c r="RWZ1" s="976"/>
      <c r="RXA1" s="976"/>
      <c r="RXB1" s="976"/>
      <c r="RXC1" s="976"/>
      <c r="RXD1" s="976"/>
      <c r="RXE1" s="976"/>
      <c r="RXF1" s="976"/>
      <c r="RXG1" s="976"/>
      <c r="RXH1" s="976"/>
      <c r="RXI1" s="976"/>
      <c r="RXJ1" s="976"/>
      <c r="RXK1" s="976"/>
      <c r="RXL1" s="976"/>
      <c r="RXM1" s="976"/>
      <c r="RXN1" s="976"/>
      <c r="RXO1" s="976"/>
      <c r="RXP1" s="976"/>
      <c r="RXQ1" s="976"/>
      <c r="RXR1" s="976"/>
      <c r="RXS1" s="976"/>
      <c r="RXT1" s="976"/>
      <c r="RXU1" s="976"/>
      <c r="RXV1" s="976"/>
      <c r="RXW1" s="976"/>
      <c r="RXX1" s="976"/>
      <c r="RXY1" s="976"/>
      <c r="RXZ1" s="976"/>
      <c r="RYA1" s="976"/>
      <c r="RYB1" s="976"/>
      <c r="RYC1" s="976"/>
      <c r="RYD1" s="976"/>
      <c r="RYE1" s="976"/>
      <c r="RYF1" s="976"/>
      <c r="RYG1" s="976"/>
      <c r="RYH1" s="976"/>
      <c r="RYI1" s="976"/>
      <c r="RYJ1" s="976"/>
      <c r="RYK1" s="976"/>
      <c r="RYL1" s="976"/>
      <c r="RYM1" s="976"/>
      <c r="RYN1" s="976"/>
      <c r="RYO1" s="976"/>
      <c r="RYP1" s="976"/>
      <c r="RYQ1" s="976"/>
      <c r="RYR1" s="976"/>
      <c r="RYS1" s="976"/>
      <c r="RYT1" s="976"/>
      <c r="RYU1" s="976"/>
      <c r="RYV1" s="976"/>
      <c r="RYW1" s="976"/>
      <c r="RYX1" s="976"/>
      <c r="RYY1" s="976"/>
      <c r="RYZ1" s="976"/>
      <c r="RZA1" s="976"/>
      <c r="RZB1" s="976"/>
      <c r="RZC1" s="976"/>
      <c r="RZD1" s="976"/>
      <c r="RZE1" s="976"/>
      <c r="RZF1" s="976"/>
      <c r="RZG1" s="976"/>
      <c r="RZH1" s="976"/>
      <c r="RZI1" s="976"/>
      <c r="RZJ1" s="976"/>
      <c r="RZK1" s="976"/>
      <c r="RZL1" s="976"/>
      <c r="RZM1" s="976"/>
      <c r="RZN1" s="976"/>
      <c r="RZO1" s="976"/>
      <c r="RZP1" s="976"/>
      <c r="RZQ1" s="976"/>
      <c r="RZR1" s="976"/>
      <c r="RZS1" s="976"/>
      <c r="RZT1" s="976"/>
      <c r="RZU1" s="976"/>
      <c r="RZV1" s="976"/>
      <c r="RZW1" s="976"/>
      <c r="RZX1" s="976"/>
      <c r="RZY1" s="976"/>
      <c r="RZZ1" s="976"/>
      <c r="SAA1" s="976"/>
      <c r="SAB1" s="976"/>
      <c r="SAC1" s="976"/>
      <c r="SAD1" s="976"/>
      <c r="SAE1" s="976"/>
      <c r="SAF1" s="976"/>
      <c r="SAG1" s="976"/>
      <c r="SAH1" s="976"/>
      <c r="SAI1" s="976"/>
      <c r="SAJ1" s="976"/>
      <c r="SAK1" s="976"/>
      <c r="SAL1" s="976"/>
      <c r="SAM1" s="976"/>
      <c r="SAN1" s="976"/>
      <c r="SAO1" s="976"/>
      <c r="SAP1" s="976"/>
      <c r="SAQ1" s="976"/>
      <c r="SAR1" s="976"/>
      <c r="SAS1" s="976"/>
      <c r="SAT1" s="976"/>
      <c r="SAU1" s="976"/>
      <c r="SAV1" s="976"/>
      <c r="SAW1" s="976"/>
      <c r="SAX1" s="976"/>
      <c r="SAY1" s="976"/>
      <c r="SAZ1" s="976"/>
      <c r="SBA1" s="976"/>
      <c r="SBB1" s="976"/>
      <c r="SBC1" s="976"/>
      <c r="SBD1" s="976"/>
      <c r="SBE1" s="976"/>
      <c r="SBF1" s="976"/>
      <c r="SBG1" s="976"/>
      <c r="SBH1" s="976"/>
      <c r="SBI1" s="976"/>
      <c r="SBJ1" s="976"/>
      <c r="SBK1" s="976"/>
      <c r="SBL1" s="976"/>
      <c r="SBM1" s="976"/>
      <c r="SBN1" s="976"/>
      <c r="SBO1" s="976"/>
      <c r="SBP1" s="976"/>
      <c r="SBQ1" s="976"/>
      <c r="SBR1" s="976"/>
      <c r="SBS1" s="976"/>
      <c r="SBT1" s="976"/>
      <c r="SBU1" s="976"/>
      <c r="SBV1" s="976"/>
      <c r="SBW1" s="976"/>
      <c r="SBX1" s="976"/>
      <c r="SBY1" s="976"/>
      <c r="SBZ1" s="976"/>
      <c r="SCA1" s="976"/>
      <c r="SCB1" s="976"/>
      <c r="SCC1" s="976"/>
      <c r="SCD1" s="976"/>
      <c r="SCE1" s="976"/>
      <c r="SCF1" s="976"/>
      <c r="SCG1" s="976"/>
      <c r="SCH1" s="976"/>
      <c r="SCI1" s="976"/>
      <c r="SCJ1" s="976"/>
      <c r="SCK1" s="976"/>
      <c r="SCL1" s="976"/>
      <c r="SCM1" s="976"/>
      <c r="SCN1" s="976"/>
      <c r="SCO1" s="976"/>
      <c r="SCP1" s="976"/>
      <c r="SCQ1" s="976"/>
      <c r="SCR1" s="976"/>
      <c r="SCS1" s="976"/>
      <c r="SCT1" s="976"/>
      <c r="SCU1" s="976"/>
      <c r="SCV1" s="976"/>
      <c r="SCW1" s="976"/>
      <c r="SCX1" s="976"/>
      <c r="SCY1" s="976"/>
      <c r="SCZ1" s="976"/>
      <c r="SDA1" s="976"/>
      <c r="SDB1" s="976"/>
      <c r="SDC1" s="976"/>
      <c r="SDD1" s="976"/>
      <c r="SDE1" s="976"/>
      <c r="SDF1" s="976"/>
      <c r="SDG1" s="976"/>
      <c r="SDH1" s="976"/>
      <c r="SDI1" s="976"/>
      <c r="SDJ1" s="976"/>
      <c r="SDK1" s="976"/>
      <c r="SDL1" s="976"/>
      <c r="SDM1" s="976"/>
      <c r="SDN1" s="976"/>
      <c r="SDO1" s="976"/>
      <c r="SDP1" s="976"/>
      <c r="SDQ1" s="976"/>
      <c r="SDR1" s="976"/>
      <c r="SDS1" s="976"/>
      <c r="SDT1" s="976"/>
      <c r="SDU1" s="976"/>
      <c r="SDV1" s="976"/>
      <c r="SDW1" s="976"/>
      <c r="SDX1" s="976"/>
      <c r="SDY1" s="976"/>
      <c r="SDZ1" s="976"/>
      <c r="SEA1" s="976"/>
      <c r="SEB1" s="976"/>
      <c r="SEC1" s="976"/>
      <c r="SED1" s="976"/>
      <c r="SEE1" s="976"/>
      <c r="SEF1" s="976"/>
      <c r="SEG1" s="976"/>
      <c r="SEH1" s="976"/>
      <c r="SEI1" s="976"/>
      <c r="SEJ1" s="976"/>
      <c r="SEK1" s="976"/>
      <c r="SEL1" s="976"/>
      <c r="SEM1" s="976"/>
      <c r="SEN1" s="976"/>
      <c r="SEO1" s="976"/>
      <c r="SEP1" s="976"/>
      <c r="SEQ1" s="976"/>
      <c r="SER1" s="976"/>
      <c r="SES1" s="976"/>
      <c r="SET1" s="976"/>
      <c r="SEU1" s="976"/>
      <c r="SEV1" s="976"/>
      <c r="SEW1" s="976"/>
      <c r="SEX1" s="976"/>
      <c r="SEY1" s="976"/>
      <c r="SEZ1" s="976"/>
      <c r="SFA1" s="976"/>
      <c r="SFB1" s="976"/>
      <c r="SFC1" s="976"/>
      <c r="SFD1" s="976"/>
      <c r="SFE1" s="976"/>
      <c r="SFF1" s="976"/>
      <c r="SFG1" s="976"/>
      <c r="SFH1" s="976"/>
      <c r="SFI1" s="976"/>
      <c r="SFJ1" s="976"/>
      <c r="SFK1" s="976"/>
      <c r="SFL1" s="976"/>
      <c r="SFM1" s="976"/>
      <c r="SFN1" s="976"/>
      <c r="SFO1" s="976"/>
      <c r="SFP1" s="976"/>
      <c r="SFQ1" s="976"/>
      <c r="SFR1" s="976"/>
      <c r="SFS1" s="976"/>
      <c r="SFT1" s="976"/>
      <c r="SFU1" s="976"/>
      <c r="SFV1" s="976"/>
      <c r="SFW1" s="976"/>
      <c r="SFX1" s="976"/>
      <c r="SFY1" s="976"/>
      <c r="SFZ1" s="976"/>
      <c r="SGA1" s="976"/>
      <c r="SGB1" s="976"/>
      <c r="SGC1" s="976"/>
      <c r="SGD1" s="976"/>
      <c r="SGE1" s="976"/>
      <c r="SGF1" s="976"/>
      <c r="SGG1" s="976"/>
      <c r="SGH1" s="976"/>
      <c r="SGI1" s="976"/>
      <c r="SGJ1" s="976"/>
      <c r="SGK1" s="976"/>
      <c r="SGL1" s="976"/>
      <c r="SGM1" s="976"/>
      <c r="SGN1" s="976"/>
      <c r="SGO1" s="976"/>
      <c r="SGP1" s="976"/>
      <c r="SGQ1" s="976"/>
      <c r="SGR1" s="976"/>
      <c r="SGS1" s="976"/>
      <c r="SGT1" s="976"/>
      <c r="SGU1" s="976"/>
      <c r="SGV1" s="976"/>
      <c r="SGW1" s="976"/>
      <c r="SGX1" s="976"/>
      <c r="SGY1" s="976"/>
      <c r="SGZ1" s="976"/>
      <c r="SHA1" s="976"/>
      <c r="SHB1" s="976"/>
      <c r="SHC1" s="976"/>
      <c r="SHD1" s="976"/>
      <c r="SHE1" s="976"/>
      <c r="SHF1" s="976"/>
      <c r="SHG1" s="976"/>
      <c r="SHH1" s="976"/>
      <c r="SHI1" s="976"/>
      <c r="SHJ1" s="976"/>
      <c r="SHK1" s="976"/>
      <c r="SHL1" s="976"/>
      <c r="SHM1" s="976"/>
      <c r="SHN1" s="976"/>
      <c r="SHO1" s="976"/>
      <c r="SHP1" s="976"/>
      <c r="SHQ1" s="976"/>
      <c r="SHR1" s="976"/>
      <c r="SHS1" s="976"/>
      <c r="SHT1" s="976"/>
      <c r="SHU1" s="976"/>
      <c r="SHV1" s="976"/>
      <c r="SHW1" s="976"/>
      <c r="SHX1" s="976"/>
      <c r="SHY1" s="976"/>
      <c r="SHZ1" s="976"/>
      <c r="SIA1" s="976"/>
      <c r="SIB1" s="976"/>
      <c r="SIC1" s="976"/>
      <c r="SID1" s="976"/>
      <c r="SIE1" s="976"/>
      <c r="SIF1" s="976"/>
      <c r="SIG1" s="976"/>
      <c r="SIH1" s="976"/>
      <c r="SII1" s="976"/>
      <c r="SIJ1" s="976"/>
      <c r="SIK1" s="976"/>
      <c r="SIL1" s="976"/>
      <c r="SIM1" s="976"/>
      <c r="SIN1" s="976"/>
      <c r="SIO1" s="976"/>
      <c r="SIP1" s="976"/>
      <c r="SIQ1" s="976"/>
      <c r="SIR1" s="976"/>
      <c r="SIS1" s="976"/>
      <c r="SIT1" s="976"/>
      <c r="SIU1" s="976"/>
      <c r="SIV1" s="976"/>
      <c r="SIW1" s="976"/>
      <c r="SIX1" s="976"/>
      <c r="SIY1" s="976"/>
      <c r="SIZ1" s="976"/>
      <c r="SJA1" s="976"/>
      <c r="SJB1" s="976"/>
      <c r="SJC1" s="976"/>
      <c r="SJD1" s="976"/>
      <c r="SJE1" s="976"/>
      <c r="SJF1" s="976"/>
      <c r="SJG1" s="976"/>
      <c r="SJH1" s="976"/>
      <c r="SJI1" s="976"/>
      <c r="SJJ1" s="976"/>
      <c r="SJK1" s="976"/>
      <c r="SJL1" s="976"/>
      <c r="SJM1" s="976"/>
      <c r="SJN1" s="976"/>
      <c r="SJO1" s="976"/>
      <c r="SJP1" s="976"/>
      <c r="SJQ1" s="976"/>
      <c r="SJR1" s="976"/>
      <c r="SJS1" s="976"/>
      <c r="SJT1" s="976"/>
      <c r="SJU1" s="976"/>
      <c r="SJV1" s="976"/>
      <c r="SJW1" s="976"/>
      <c r="SJX1" s="976"/>
      <c r="SJY1" s="976"/>
      <c r="SJZ1" s="976"/>
      <c r="SKA1" s="976"/>
      <c r="SKB1" s="976"/>
      <c r="SKC1" s="976"/>
      <c r="SKD1" s="976"/>
      <c r="SKE1" s="976"/>
      <c r="SKF1" s="976"/>
      <c r="SKG1" s="976"/>
      <c r="SKH1" s="976"/>
      <c r="SKI1" s="976"/>
      <c r="SKJ1" s="976"/>
      <c r="SKK1" s="976"/>
      <c r="SKL1" s="976"/>
      <c r="SKM1" s="976"/>
      <c r="SKN1" s="976"/>
      <c r="SKO1" s="976"/>
      <c r="SKP1" s="976"/>
      <c r="SKQ1" s="976"/>
      <c r="SKR1" s="976"/>
      <c r="SKS1" s="976"/>
      <c r="SKT1" s="976"/>
      <c r="SKU1" s="976"/>
      <c r="SKV1" s="976"/>
      <c r="SKW1" s="976"/>
      <c r="SKX1" s="976"/>
      <c r="SKY1" s="976"/>
      <c r="SKZ1" s="976"/>
      <c r="SLA1" s="976"/>
      <c r="SLB1" s="976"/>
      <c r="SLC1" s="976"/>
      <c r="SLD1" s="976"/>
      <c r="SLE1" s="976"/>
      <c r="SLF1" s="976"/>
      <c r="SLG1" s="976"/>
      <c r="SLH1" s="976"/>
      <c r="SLI1" s="976"/>
      <c r="SLJ1" s="976"/>
      <c r="SLK1" s="976"/>
      <c r="SLL1" s="976"/>
      <c r="SLM1" s="976"/>
      <c r="SLN1" s="976"/>
      <c r="SLO1" s="976"/>
      <c r="SLP1" s="976"/>
      <c r="SLQ1" s="976"/>
      <c r="SLR1" s="976"/>
      <c r="SLS1" s="976"/>
      <c r="SLT1" s="976"/>
      <c r="SLU1" s="976"/>
      <c r="SLV1" s="976"/>
      <c r="SLW1" s="976"/>
      <c r="SLX1" s="976"/>
      <c r="SLY1" s="976"/>
      <c r="SLZ1" s="976"/>
      <c r="SMA1" s="976"/>
      <c r="SMB1" s="976"/>
      <c r="SMC1" s="976"/>
      <c r="SMD1" s="976"/>
      <c r="SME1" s="976"/>
      <c r="SMF1" s="976"/>
      <c r="SMG1" s="976"/>
      <c r="SMH1" s="976"/>
      <c r="SMI1" s="976"/>
      <c r="SMJ1" s="976"/>
      <c r="SMK1" s="976"/>
      <c r="SML1" s="976"/>
      <c r="SMM1" s="976"/>
      <c r="SMN1" s="976"/>
      <c r="SMO1" s="976"/>
      <c r="SMP1" s="976"/>
      <c r="SMQ1" s="976"/>
      <c r="SMR1" s="976"/>
      <c r="SMS1" s="976"/>
      <c r="SMT1" s="976"/>
      <c r="SMU1" s="976"/>
      <c r="SMV1" s="976"/>
      <c r="SMW1" s="976"/>
      <c r="SMX1" s="976"/>
      <c r="SMY1" s="976"/>
      <c r="SMZ1" s="976"/>
      <c r="SNA1" s="976"/>
      <c r="SNB1" s="976"/>
      <c r="SNC1" s="976"/>
      <c r="SND1" s="976"/>
      <c r="SNE1" s="976"/>
      <c r="SNF1" s="976"/>
      <c r="SNG1" s="976"/>
      <c r="SNH1" s="976"/>
      <c r="SNI1" s="976"/>
      <c r="SNJ1" s="976"/>
      <c r="SNK1" s="976"/>
      <c r="SNL1" s="976"/>
      <c r="SNM1" s="976"/>
      <c r="SNN1" s="976"/>
      <c r="SNO1" s="976"/>
      <c r="SNP1" s="976"/>
      <c r="SNQ1" s="976"/>
      <c r="SNR1" s="976"/>
      <c r="SNS1" s="976"/>
      <c r="SNT1" s="976"/>
      <c r="SNU1" s="976"/>
      <c r="SNV1" s="976"/>
      <c r="SNW1" s="976"/>
      <c r="SNX1" s="976"/>
      <c r="SNY1" s="976"/>
      <c r="SNZ1" s="976"/>
      <c r="SOA1" s="976"/>
      <c r="SOB1" s="976"/>
      <c r="SOC1" s="976"/>
      <c r="SOD1" s="976"/>
      <c r="SOE1" s="976"/>
      <c r="SOF1" s="976"/>
      <c r="SOG1" s="976"/>
      <c r="SOH1" s="976"/>
      <c r="SOI1" s="976"/>
      <c r="SOJ1" s="976"/>
      <c r="SOK1" s="976"/>
      <c r="SOL1" s="976"/>
      <c r="SOM1" s="976"/>
      <c r="SON1" s="976"/>
      <c r="SOO1" s="976"/>
      <c r="SOP1" s="976"/>
      <c r="SOQ1" s="976"/>
      <c r="SOR1" s="976"/>
      <c r="SOS1" s="976"/>
      <c r="SOT1" s="976"/>
      <c r="SOU1" s="976"/>
      <c r="SOV1" s="976"/>
      <c r="SOW1" s="976"/>
      <c r="SOX1" s="976"/>
      <c r="SOY1" s="976"/>
      <c r="SOZ1" s="976"/>
      <c r="SPA1" s="976"/>
      <c r="SPB1" s="976"/>
      <c r="SPC1" s="976"/>
      <c r="SPD1" s="976"/>
      <c r="SPE1" s="976"/>
      <c r="SPF1" s="976"/>
      <c r="SPG1" s="976"/>
      <c r="SPH1" s="976"/>
      <c r="SPI1" s="976"/>
      <c r="SPJ1" s="976"/>
      <c r="SPK1" s="976"/>
      <c r="SPL1" s="976"/>
      <c r="SPM1" s="976"/>
      <c r="SPN1" s="976"/>
      <c r="SPO1" s="976"/>
      <c r="SPP1" s="976"/>
      <c r="SPQ1" s="976"/>
      <c r="SPR1" s="976"/>
      <c r="SPS1" s="976"/>
      <c r="SPT1" s="976"/>
      <c r="SPU1" s="976"/>
      <c r="SPV1" s="976"/>
      <c r="SPW1" s="976"/>
      <c r="SPX1" s="976"/>
      <c r="SPY1" s="976"/>
      <c r="SPZ1" s="976"/>
      <c r="SQA1" s="976"/>
      <c r="SQB1" s="976"/>
      <c r="SQC1" s="976"/>
      <c r="SQD1" s="976"/>
      <c r="SQE1" s="976"/>
      <c r="SQF1" s="976"/>
      <c r="SQG1" s="976"/>
      <c r="SQH1" s="976"/>
      <c r="SQI1" s="976"/>
      <c r="SQJ1" s="976"/>
      <c r="SQK1" s="976"/>
      <c r="SQL1" s="976"/>
      <c r="SQM1" s="976"/>
      <c r="SQN1" s="976"/>
      <c r="SQO1" s="976"/>
      <c r="SQP1" s="976"/>
      <c r="SQQ1" s="976"/>
      <c r="SQR1" s="976"/>
      <c r="SQS1" s="976"/>
      <c r="SQT1" s="976"/>
      <c r="SQU1" s="976"/>
      <c r="SQV1" s="976"/>
      <c r="SQW1" s="976"/>
      <c r="SQX1" s="976"/>
      <c r="SQY1" s="976"/>
      <c r="SQZ1" s="976"/>
      <c r="SRA1" s="976"/>
      <c r="SRB1" s="976"/>
      <c r="SRC1" s="976"/>
      <c r="SRD1" s="976"/>
      <c r="SRE1" s="976"/>
      <c r="SRF1" s="976"/>
      <c r="SRG1" s="976"/>
      <c r="SRH1" s="976"/>
      <c r="SRI1" s="976"/>
      <c r="SRJ1" s="976"/>
      <c r="SRK1" s="976"/>
      <c r="SRL1" s="976"/>
      <c r="SRM1" s="976"/>
      <c r="SRN1" s="976"/>
      <c r="SRO1" s="976"/>
      <c r="SRP1" s="976"/>
      <c r="SRQ1" s="976"/>
      <c r="SRR1" s="976"/>
      <c r="SRS1" s="976"/>
      <c r="SRT1" s="976"/>
      <c r="SRU1" s="976"/>
      <c r="SRV1" s="976"/>
      <c r="SRW1" s="976"/>
      <c r="SRX1" s="976"/>
      <c r="SRY1" s="976"/>
      <c r="SRZ1" s="976"/>
      <c r="SSA1" s="976"/>
      <c r="SSB1" s="976"/>
      <c r="SSC1" s="976"/>
      <c r="SSD1" s="976"/>
      <c r="SSE1" s="976"/>
      <c r="SSF1" s="976"/>
      <c r="SSG1" s="976"/>
      <c r="SSH1" s="976"/>
      <c r="SSI1" s="976"/>
      <c r="SSJ1" s="976"/>
      <c r="SSK1" s="976"/>
      <c r="SSL1" s="976"/>
      <c r="SSM1" s="976"/>
      <c r="SSN1" s="976"/>
      <c r="SSO1" s="976"/>
      <c r="SSP1" s="976"/>
      <c r="SSQ1" s="976"/>
      <c r="SSR1" s="976"/>
      <c r="SSS1" s="976"/>
      <c r="SST1" s="976"/>
      <c r="SSU1" s="976"/>
      <c r="SSV1" s="976"/>
      <c r="SSW1" s="976"/>
      <c r="SSX1" s="976"/>
      <c r="SSY1" s="976"/>
      <c r="SSZ1" s="976"/>
      <c r="STA1" s="976"/>
      <c r="STB1" s="976"/>
      <c r="STC1" s="976"/>
      <c r="STD1" s="976"/>
      <c r="STE1" s="976"/>
      <c r="STF1" s="976"/>
      <c r="STG1" s="976"/>
      <c r="STH1" s="976"/>
      <c r="STI1" s="976"/>
      <c r="STJ1" s="976"/>
      <c r="STK1" s="976"/>
      <c r="STL1" s="976"/>
      <c r="STM1" s="976"/>
      <c r="STN1" s="976"/>
      <c r="STO1" s="976"/>
      <c r="STP1" s="976"/>
      <c r="STQ1" s="976"/>
      <c r="STR1" s="976"/>
      <c r="STS1" s="976"/>
      <c r="STT1" s="976"/>
      <c r="STU1" s="976"/>
      <c r="STV1" s="976"/>
      <c r="STW1" s="976"/>
      <c r="STX1" s="976"/>
      <c r="STY1" s="976"/>
      <c r="STZ1" s="976"/>
      <c r="SUA1" s="976"/>
      <c r="SUB1" s="976"/>
      <c r="SUC1" s="976"/>
      <c r="SUD1" s="976"/>
      <c r="SUE1" s="976"/>
      <c r="SUF1" s="976"/>
      <c r="SUG1" s="976"/>
      <c r="SUH1" s="976"/>
      <c r="SUI1" s="976"/>
      <c r="SUJ1" s="976"/>
      <c r="SUK1" s="976"/>
      <c r="SUL1" s="976"/>
      <c r="SUM1" s="976"/>
      <c r="SUN1" s="976"/>
      <c r="SUO1" s="976"/>
      <c r="SUP1" s="976"/>
      <c r="SUQ1" s="976"/>
      <c r="SUR1" s="976"/>
      <c r="SUS1" s="976"/>
      <c r="SUT1" s="976"/>
      <c r="SUU1" s="976"/>
      <c r="SUV1" s="976"/>
      <c r="SUW1" s="976"/>
      <c r="SUX1" s="976"/>
      <c r="SUY1" s="976"/>
      <c r="SUZ1" s="976"/>
      <c r="SVA1" s="976"/>
      <c r="SVB1" s="976"/>
      <c r="SVC1" s="976"/>
      <c r="SVD1" s="976"/>
      <c r="SVE1" s="976"/>
      <c r="SVF1" s="976"/>
      <c r="SVG1" s="976"/>
      <c r="SVH1" s="976"/>
      <c r="SVI1" s="976"/>
      <c r="SVJ1" s="976"/>
      <c r="SVK1" s="976"/>
      <c r="SVL1" s="976"/>
      <c r="SVM1" s="976"/>
      <c r="SVN1" s="976"/>
      <c r="SVO1" s="976"/>
      <c r="SVP1" s="976"/>
      <c r="SVQ1" s="976"/>
      <c r="SVR1" s="976"/>
      <c r="SVS1" s="976"/>
      <c r="SVT1" s="976"/>
      <c r="SVU1" s="976"/>
      <c r="SVV1" s="976"/>
      <c r="SVW1" s="976"/>
      <c r="SVX1" s="976"/>
      <c r="SVY1" s="976"/>
      <c r="SVZ1" s="976"/>
      <c r="SWA1" s="976"/>
      <c r="SWB1" s="976"/>
      <c r="SWC1" s="976"/>
      <c r="SWD1" s="976"/>
      <c r="SWE1" s="976"/>
      <c r="SWF1" s="976"/>
      <c r="SWG1" s="976"/>
      <c r="SWH1" s="976"/>
      <c r="SWI1" s="976"/>
      <c r="SWJ1" s="976"/>
      <c r="SWK1" s="976"/>
      <c r="SWL1" s="976"/>
      <c r="SWM1" s="976"/>
      <c r="SWN1" s="976"/>
      <c r="SWO1" s="976"/>
      <c r="SWP1" s="976"/>
      <c r="SWQ1" s="976"/>
      <c r="SWR1" s="976"/>
      <c r="SWS1" s="976"/>
      <c r="SWT1" s="976"/>
      <c r="SWU1" s="976"/>
      <c r="SWV1" s="976"/>
      <c r="SWW1" s="976"/>
      <c r="SWX1" s="976"/>
      <c r="SWY1" s="976"/>
      <c r="SWZ1" s="976"/>
      <c r="SXA1" s="976"/>
      <c r="SXB1" s="976"/>
      <c r="SXC1" s="976"/>
      <c r="SXD1" s="976"/>
      <c r="SXE1" s="976"/>
      <c r="SXF1" s="976"/>
      <c r="SXG1" s="976"/>
      <c r="SXH1" s="976"/>
      <c r="SXI1" s="976"/>
      <c r="SXJ1" s="976"/>
      <c r="SXK1" s="976"/>
      <c r="SXL1" s="976"/>
      <c r="SXM1" s="976"/>
      <c r="SXN1" s="976"/>
      <c r="SXO1" s="976"/>
      <c r="SXP1" s="976"/>
      <c r="SXQ1" s="976"/>
      <c r="SXR1" s="976"/>
      <c r="SXS1" s="976"/>
      <c r="SXT1" s="976"/>
      <c r="SXU1" s="976"/>
      <c r="SXV1" s="976"/>
      <c r="SXW1" s="976"/>
      <c r="SXX1" s="976"/>
      <c r="SXY1" s="976"/>
      <c r="SXZ1" s="976"/>
      <c r="SYA1" s="976"/>
      <c r="SYB1" s="976"/>
      <c r="SYC1" s="976"/>
      <c r="SYD1" s="976"/>
      <c r="SYE1" s="976"/>
      <c r="SYF1" s="976"/>
      <c r="SYG1" s="976"/>
      <c r="SYH1" s="976"/>
      <c r="SYI1" s="976"/>
      <c r="SYJ1" s="976"/>
      <c r="SYK1" s="976"/>
      <c r="SYL1" s="976"/>
      <c r="SYM1" s="976"/>
      <c r="SYN1" s="976"/>
      <c r="SYO1" s="976"/>
      <c r="SYP1" s="976"/>
      <c r="SYQ1" s="976"/>
      <c r="SYR1" s="976"/>
      <c r="SYS1" s="976"/>
      <c r="SYT1" s="976"/>
      <c r="SYU1" s="976"/>
      <c r="SYV1" s="976"/>
      <c r="SYW1" s="976"/>
      <c r="SYX1" s="976"/>
      <c r="SYY1" s="976"/>
      <c r="SYZ1" s="976"/>
      <c r="SZA1" s="976"/>
      <c r="SZB1" s="976"/>
      <c r="SZC1" s="976"/>
      <c r="SZD1" s="976"/>
      <c r="SZE1" s="976"/>
      <c r="SZF1" s="976"/>
      <c r="SZG1" s="976"/>
      <c r="SZH1" s="976"/>
      <c r="SZI1" s="976"/>
      <c r="SZJ1" s="976"/>
      <c r="SZK1" s="976"/>
      <c r="SZL1" s="976"/>
      <c r="SZM1" s="976"/>
      <c r="SZN1" s="976"/>
      <c r="SZO1" s="976"/>
      <c r="SZP1" s="976"/>
      <c r="SZQ1" s="976"/>
      <c r="SZR1" s="976"/>
      <c r="SZS1" s="976"/>
      <c r="SZT1" s="976"/>
      <c r="SZU1" s="976"/>
      <c r="SZV1" s="976"/>
      <c r="SZW1" s="976"/>
      <c r="SZX1" s="976"/>
      <c r="SZY1" s="976"/>
      <c r="SZZ1" s="976"/>
      <c r="TAA1" s="976"/>
      <c r="TAB1" s="976"/>
      <c r="TAC1" s="976"/>
      <c r="TAD1" s="976"/>
      <c r="TAE1" s="976"/>
      <c r="TAF1" s="976"/>
      <c r="TAG1" s="976"/>
      <c r="TAH1" s="976"/>
      <c r="TAI1" s="976"/>
      <c r="TAJ1" s="976"/>
      <c r="TAK1" s="976"/>
      <c r="TAL1" s="976"/>
      <c r="TAM1" s="976"/>
      <c r="TAN1" s="976"/>
      <c r="TAO1" s="976"/>
      <c r="TAP1" s="976"/>
      <c r="TAQ1" s="976"/>
      <c r="TAR1" s="976"/>
      <c r="TAS1" s="976"/>
      <c r="TAT1" s="976"/>
      <c r="TAU1" s="976"/>
      <c r="TAV1" s="976"/>
      <c r="TAW1" s="976"/>
      <c r="TAX1" s="976"/>
      <c r="TAY1" s="976"/>
      <c r="TAZ1" s="976"/>
      <c r="TBA1" s="976"/>
      <c r="TBB1" s="976"/>
      <c r="TBC1" s="976"/>
      <c r="TBD1" s="976"/>
      <c r="TBE1" s="976"/>
      <c r="TBF1" s="976"/>
      <c r="TBG1" s="976"/>
      <c r="TBH1" s="976"/>
      <c r="TBI1" s="976"/>
      <c r="TBJ1" s="976"/>
      <c r="TBK1" s="976"/>
      <c r="TBL1" s="976"/>
      <c r="TBM1" s="976"/>
      <c r="TBN1" s="976"/>
      <c r="TBO1" s="976"/>
      <c r="TBP1" s="976"/>
      <c r="TBQ1" s="976"/>
      <c r="TBR1" s="976"/>
      <c r="TBS1" s="976"/>
      <c r="TBT1" s="976"/>
      <c r="TBU1" s="976"/>
      <c r="TBV1" s="976"/>
      <c r="TBW1" s="976"/>
      <c r="TBX1" s="976"/>
      <c r="TBY1" s="976"/>
      <c r="TBZ1" s="976"/>
      <c r="TCA1" s="976"/>
      <c r="TCB1" s="976"/>
      <c r="TCC1" s="976"/>
      <c r="TCD1" s="976"/>
      <c r="TCE1" s="976"/>
      <c r="TCF1" s="976"/>
      <c r="TCG1" s="976"/>
      <c r="TCH1" s="976"/>
      <c r="TCI1" s="976"/>
      <c r="TCJ1" s="976"/>
      <c r="TCK1" s="976"/>
      <c r="TCL1" s="976"/>
      <c r="TCM1" s="976"/>
      <c r="TCN1" s="976"/>
      <c r="TCO1" s="976"/>
      <c r="TCP1" s="976"/>
      <c r="TCQ1" s="976"/>
      <c r="TCR1" s="976"/>
      <c r="TCS1" s="976"/>
      <c r="TCT1" s="976"/>
      <c r="TCU1" s="976"/>
      <c r="TCV1" s="976"/>
      <c r="TCW1" s="976"/>
      <c r="TCX1" s="976"/>
      <c r="TCY1" s="976"/>
      <c r="TCZ1" s="976"/>
      <c r="TDA1" s="976"/>
      <c r="TDB1" s="976"/>
      <c r="TDC1" s="976"/>
      <c r="TDD1" s="976"/>
      <c r="TDE1" s="976"/>
      <c r="TDF1" s="976"/>
      <c r="TDG1" s="976"/>
      <c r="TDH1" s="976"/>
      <c r="TDI1" s="976"/>
      <c r="TDJ1" s="976"/>
      <c r="TDK1" s="976"/>
      <c r="TDL1" s="976"/>
      <c r="TDM1" s="976"/>
      <c r="TDN1" s="976"/>
      <c r="TDO1" s="976"/>
      <c r="TDP1" s="976"/>
      <c r="TDQ1" s="976"/>
      <c r="TDR1" s="976"/>
      <c r="TDS1" s="976"/>
      <c r="TDT1" s="976"/>
      <c r="TDU1" s="976"/>
      <c r="TDV1" s="976"/>
      <c r="TDW1" s="976"/>
      <c r="TDX1" s="976"/>
      <c r="TDY1" s="976"/>
      <c r="TDZ1" s="976"/>
      <c r="TEA1" s="976"/>
      <c r="TEB1" s="976"/>
      <c r="TEC1" s="976"/>
      <c r="TED1" s="976"/>
      <c r="TEE1" s="976"/>
      <c r="TEF1" s="976"/>
      <c r="TEG1" s="976"/>
      <c r="TEH1" s="976"/>
      <c r="TEI1" s="976"/>
      <c r="TEJ1" s="976"/>
      <c r="TEK1" s="976"/>
      <c r="TEL1" s="976"/>
      <c r="TEM1" s="976"/>
      <c r="TEN1" s="976"/>
      <c r="TEO1" s="976"/>
      <c r="TEP1" s="976"/>
      <c r="TEQ1" s="976"/>
      <c r="TER1" s="976"/>
      <c r="TES1" s="976"/>
      <c r="TET1" s="976"/>
      <c r="TEU1" s="976"/>
      <c r="TEV1" s="976"/>
      <c r="TEW1" s="976"/>
      <c r="TEX1" s="976"/>
      <c r="TEY1" s="976"/>
      <c r="TEZ1" s="976"/>
      <c r="TFA1" s="976"/>
      <c r="TFB1" s="976"/>
      <c r="TFC1" s="976"/>
      <c r="TFD1" s="976"/>
      <c r="TFE1" s="976"/>
      <c r="TFF1" s="976"/>
      <c r="TFG1" s="976"/>
      <c r="TFH1" s="976"/>
      <c r="TFI1" s="976"/>
      <c r="TFJ1" s="976"/>
      <c r="TFK1" s="976"/>
      <c r="TFL1" s="976"/>
      <c r="TFM1" s="976"/>
      <c r="TFN1" s="976"/>
      <c r="TFO1" s="976"/>
      <c r="TFP1" s="976"/>
      <c r="TFQ1" s="976"/>
      <c r="TFR1" s="976"/>
      <c r="TFS1" s="976"/>
      <c r="TFT1" s="976"/>
      <c r="TFU1" s="976"/>
      <c r="TFV1" s="976"/>
      <c r="TFW1" s="976"/>
      <c r="TFX1" s="976"/>
      <c r="TFY1" s="976"/>
      <c r="TFZ1" s="976"/>
      <c r="TGA1" s="976"/>
      <c r="TGB1" s="976"/>
      <c r="TGC1" s="976"/>
      <c r="TGD1" s="976"/>
      <c r="TGE1" s="976"/>
      <c r="TGF1" s="976"/>
      <c r="TGG1" s="976"/>
      <c r="TGH1" s="976"/>
      <c r="TGI1" s="976"/>
      <c r="TGJ1" s="976"/>
      <c r="TGK1" s="976"/>
      <c r="TGL1" s="976"/>
      <c r="TGM1" s="976"/>
      <c r="TGN1" s="976"/>
      <c r="TGO1" s="976"/>
      <c r="TGP1" s="976"/>
      <c r="TGQ1" s="976"/>
      <c r="TGR1" s="976"/>
      <c r="TGS1" s="976"/>
      <c r="TGT1" s="976"/>
      <c r="TGU1" s="976"/>
      <c r="TGV1" s="976"/>
      <c r="TGW1" s="976"/>
      <c r="TGX1" s="976"/>
      <c r="TGY1" s="976"/>
      <c r="TGZ1" s="976"/>
      <c r="THA1" s="976"/>
      <c r="THB1" s="976"/>
      <c r="THC1" s="976"/>
      <c r="THD1" s="976"/>
      <c r="THE1" s="976"/>
      <c r="THF1" s="976"/>
      <c r="THG1" s="976"/>
      <c r="THH1" s="976"/>
      <c r="THI1" s="976"/>
      <c r="THJ1" s="976"/>
      <c r="THK1" s="976"/>
      <c r="THL1" s="976"/>
      <c r="THM1" s="976"/>
      <c r="THN1" s="976"/>
      <c r="THO1" s="976"/>
      <c r="THP1" s="976"/>
      <c r="THQ1" s="976"/>
      <c r="THR1" s="976"/>
      <c r="THS1" s="976"/>
      <c r="THT1" s="976"/>
      <c r="THU1" s="976"/>
      <c r="THV1" s="976"/>
      <c r="THW1" s="976"/>
      <c r="THX1" s="976"/>
      <c r="THY1" s="976"/>
      <c r="THZ1" s="976"/>
      <c r="TIA1" s="976"/>
      <c r="TIB1" s="976"/>
      <c r="TIC1" s="976"/>
      <c r="TID1" s="976"/>
      <c r="TIE1" s="976"/>
      <c r="TIF1" s="976"/>
      <c r="TIG1" s="976"/>
      <c r="TIH1" s="976"/>
      <c r="TII1" s="976"/>
      <c r="TIJ1" s="976"/>
      <c r="TIK1" s="976"/>
      <c r="TIL1" s="976"/>
      <c r="TIM1" s="976"/>
      <c r="TIN1" s="976"/>
      <c r="TIO1" s="976"/>
      <c r="TIP1" s="976"/>
      <c r="TIQ1" s="976"/>
      <c r="TIR1" s="976"/>
      <c r="TIS1" s="976"/>
      <c r="TIT1" s="976"/>
      <c r="TIU1" s="976"/>
      <c r="TIV1" s="976"/>
      <c r="TIW1" s="976"/>
      <c r="TIX1" s="976"/>
      <c r="TIY1" s="976"/>
      <c r="TIZ1" s="976"/>
      <c r="TJA1" s="976"/>
      <c r="TJB1" s="976"/>
      <c r="TJC1" s="976"/>
      <c r="TJD1" s="976"/>
      <c r="TJE1" s="976"/>
      <c r="TJF1" s="976"/>
      <c r="TJG1" s="976"/>
      <c r="TJH1" s="976"/>
      <c r="TJI1" s="976"/>
      <c r="TJJ1" s="976"/>
      <c r="TJK1" s="976"/>
      <c r="TJL1" s="976"/>
      <c r="TJM1" s="976"/>
      <c r="TJN1" s="976"/>
      <c r="TJO1" s="976"/>
      <c r="TJP1" s="976"/>
      <c r="TJQ1" s="976"/>
      <c r="TJR1" s="976"/>
      <c r="TJS1" s="976"/>
      <c r="TJT1" s="976"/>
      <c r="TJU1" s="976"/>
      <c r="TJV1" s="976"/>
      <c r="TJW1" s="976"/>
      <c r="TJX1" s="976"/>
      <c r="TJY1" s="976"/>
      <c r="TJZ1" s="976"/>
      <c r="TKA1" s="976"/>
      <c r="TKB1" s="976"/>
      <c r="TKC1" s="976"/>
      <c r="TKD1" s="976"/>
      <c r="TKE1" s="976"/>
      <c r="TKF1" s="976"/>
      <c r="TKG1" s="976"/>
      <c r="TKH1" s="976"/>
      <c r="TKI1" s="976"/>
      <c r="TKJ1" s="976"/>
      <c r="TKK1" s="976"/>
      <c r="TKL1" s="976"/>
      <c r="TKM1" s="976"/>
      <c r="TKN1" s="976"/>
      <c r="TKO1" s="976"/>
      <c r="TKP1" s="976"/>
      <c r="TKQ1" s="976"/>
      <c r="TKR1" s="976"/>
      <c r="TKS1" s="976"/>
      <c r="TKT1" s="976"/>
      <c r="TKU1" s="976"/>
      <c r="TKV1" s="976"/>
      <c r="TKW1" s="976"/>
      <c r="TKX1" s="976"/>
      <c r="TKY1" s="976"/>
      <c r="TKZ1" s="976"/>
      <c r="TLA1" s="976"/>
      <c r="TLB1" s="976"/>
      <c r="TLC1" s="976"/>
      <c r="TLD1" s="976"/>
      <c r="TLE1" s="976"/>
      <c r="TLF1" s="976"/>
      <c r="TLG1" s="976"/>
      <c r="TLH1" s="976"/>
      <c r="TLI1" s="976"/>
      <c r="TLJ1" s="976"/>
      <c r="TLK1" s="976"/>
      <c r="TLL1" s="976"/>
      <c r="TLM1" s="976"/>
      <c r="TLN1" s="976"/>
      <c r="TLO1" s="976"/>
      <c r="TLP1" s="976"/>
      <c r="TLQ1" s="976"/>
      <c r="TLR1" s="976"/>
      <c r="TLS1" s="976"/>
      <c r="TLT1" s="976"/>
      <c r="TLU1" s="976"/>
      <c r="TLV1" s="976"/>
      <c r="TLW1" s="976"/>
      <c r="TLX1" s="976"/>
      <c r="TLY1" s="976"/>
      <c r="TLZ1" s="976"/>
      <c r="TMA1" s="976"/>
      <c r="TMB1" s="976"/>
      <c r="TMC1" s="976"/>
      <c r="TMD1" s="976"/>
      <c r="TME1" s="976"/>
      <c r="TMF1" s="976"/>
      <c r="TMG1" s="976"/>
      <c r="TMH1" s="976"/>
      <c r="TMI1" s="976"/>
      <c r="TMJ1" s="976"/>
      <c r="TMK1" s="976"/>
      <c r="TML1" s="976"/>
      <c r="TMM1" s="976"/>
      <c r="TMN1" s="976"/>
      <c r="TMO1" s="976"/>
      <c r="TMP1" s="976"/>
      <c r="TMQ1" s="976"/>
      <c r="TMR1" s="976"/>
      <c r="TMS1" s="976"/>
      <c r="TMT1" s="976"/>
      <c r="TMU1" s="976"/>
      <c r="TMV1" s="976"/>
      <c r="TMW1" s="976"/>
      <c r="TMX1" s="976"/>
      <c r="TMY1" s="976"/>
      <c r="TMZ1" s="976"/>
      <c r="TNA1" s="976"/>
      <c r="TNB1" s="976"/>
      <c r="TNC1" s="976"/>
      <c r="TND1" s="976"/>
      <c r="TNE1" s="976"/>
      <c r="TNF1" s="976"/>
      <c r="TNG1" s="976"/>
      <c r="TNH1" s="976"/>
      <c r="TNI1" s="976"/>
      <c r="TNJ1" s="976"/>
      <c r="TNK1" s="976"/>
      <c r="TNL1" s="976"/>
      <c r="TNM1" s="976"/>
      <c r="TNN1" s="976"/>
      <c r="TNO1" s="976"/>
      <c r="TNP1" s="976"/>
      <c r="TNQ1" s="976"/>
      <c r="TNR1" s="976"/>
      <c r="TNS1" s="976"/>
      <c r="TNT1" s="976"/>
      <c r="TNU1" s="976"/>
      <c r="TNV1" s="976"/>
      <c r="TNW1" s="976"/>
      <c r="TNX1" s="976"/>
      <c r="TNY1" s="976"/>
      <c r="TNZ1" s="976"/>
      <c r="TOA1" s="976"/>
      <c r="TOB1" s="976"/>
      <c r="TOC1" s="976"/>
      <c r="TOD1" s="976"/>
      <c r="TOE1" s="976"/>
      <c r="TOF1" s="976"/>
      <c r="TOG1" s="976"/>
      <c r="TOH1" s="976"/>
      <c r="TOI1" s="976"/>
      <c r="TOJ1" s="976"/>
      <c r="TOK1" s="976"/>
      <c r="TOL1" s="976"/>
      <c r="TOM1" s="976"/>
      <c r="TON1" s="976"/>
      <c r="TOO1" s="976"/>
      <c r="TOP1" s="976"/>
      <c r="TOQ1" s="976"/>
      <c r="TOR1" s="976"/>
      <c r="TOS1" s="976"/>
      <c r="TOT1" s="976"/>
      <c r="TOU1" s="976"/>
      <c r="TOV1" s="976"/>
      <c r="TOW1" s="976"/>
      <c r="TOX1" s="976"/>
      <c r="TOY1" s="976"/>
      <c r="TOZ1" s="976"/>
      <c r="TPA1" s="976"/>
      <c r="TPB1" s="976"/>
      <c r="TPC1" s="976"/>
      <c r="TPD1" s="976"/>
      <c r="TPE1" s="976"/>
      <c r="TPF1" s="976"/>
      <c r="TPG1" s="976"/>
      <c r="TPH1" s="976"/>
      <c r="TPI1" s="976"/>
      <c r="TPJ1" s="976"/>
      <c r="TPK1" s="976"/>
      <c r="TPL1" s="976"/>
      <c r="TPM1" s="976"/>
      <c r="TPN1" s="976"/>
      <c r="TPO1" s="976"/>
      <c r="TPP1" s="976"/>
      <c r="TPQ1" s="976"/>
      <c r="TPR1" s="976"/>
      <c r="TPS1" s="976"/>
      <c r="TPT1" s="976"/>
      <c r="TPU1" s="976"/>
      <c r="TPV1" s="976"/>
      <c r="TPW1" s="976"/>
      <c r="TPX1" s="976"/>
      <c r="TPY1" s="976"/>
      <c r="TPZ1" s="976"/>
      <c r="TQA1" s="976"/>
      <c r="TQB1" s="976"/>
      <c r="TQC1" s="976"/>
      <c r="TQD1" s="976"/>
      <c r="TQE1" s="976"/>
      <c r="TQF1" s="976"/>
      <c r="TQG1" s="976"/>
      <c r="TQH1" s="976"/>
      <c r="TQI1" s="976"/>
      <c r="TQJ1" s="976"/>
      <c r="TQK1" s="976"/>
      <c r="TQL1" s="976"/>
      <c r="TQM1" s="976"/>
      <c r="TQN1" s="976"/>
      <c r="TQO1" s="976"/>
      <c r="TQP1" s="976"/>
      <c r="TQQ1" s="976"/>
      <c r="TQR1" s="976"/>
      <c r="TQS1" s="976"/>
      <c r="TQT1" s="976"/>
      <c r="TQU1" s="976"/>
      <c r="TQV1" s="976"/>
      <c r="TQW1" s="976"/>
      <c r="TQX1" s="976"/>
      <c r="TQY1" s="976"/>
      <c r="TQZ1" s="976"/>
      <c r="TRA1" s="976"/>
      <c r="TRB1" s="976"/>
      <c r="TRC1" s="976"/>
      <c r="TRD1" s="976"/>
      <c r="TRE1" s="976"/>
      <c r="TRF1" s="976"/>
      <c r="TRG1" s="976"/>
      <c r="TRH1" s="976"/>
      <c r="TRI1" s="976"/>
      <c r="TRJ1" s="976"/>
      <c r="TRK1" s="976"/>
      <c r="TRL1" s="976"/>
      <c r="TRM1" s="976"/>
      <c r="TRN1" s="976"/>
      <c r="TRO1" s="976"/>
      <c r="TRP1" s="976"/>
      <c r="TRQ1" s="976"/>
      <c r="TRR1" s="976"/>
      <c r="TRS1" s="976"/>
      <c r="TRT1" s="976"/>
      <c r="TRU1" s="976"/>
      <c r="TRV1" s="976"/>
      <c r="TRW1" s="976"/>
      <c r="TRX1" s="976"/>
      <c r="TRY1" s="976"/>
      <c r="TRZ1" s="976"/>
      <c r="TSA1" s="976"/>
      <c r="TSB1" s="976"/>
      <c r="TSC1" s="976"/>
      <c r="TSD1" s="976"/>
      <c r="TSE1" s="976"/>
      <c r="TSF1" s="976"/>
      <c r="TSG1" s="976"/>
      <c r="TSH1" s="976"/>
      <c r="TSI1" s="976"/>
      <c r="TSJ1" s="976"/>
      <c r="TSK1" s="976"/>
      <c r="TSL1" s="976"/>
      <c r="TSM1" s="976"/>
      <c r="TSN1" s="976"/>
      <c r="TSO1" s="976"/>
      <c r="TSP1" s="976"/>
      <c r="TSQ1" s="976"/>
      <c r="TSR1" s="976"/>
      <c r="TSS1" s="976"/>
      <c r="TST1" s="976"/>
      <c r="TSU1" s="976"/>
      <c r="TSV1" s="976"/>
      <c r="TSW1" s="976"/>
      <c r="TSX1" s="976"/>
      <c r="TSY1" s="976"/>
      <c r="TSZ1" s="976"/>
      <c r="TTA1" s="976"/>
      <c r="TTB1" s="976"/>
      <c r="TTC1" s="976"/>
      <c r="TTD1" s="976"/>
      <c r="TTE1" s="976"/>
      <c r="TTF1" s="976"/>
      <c r="TTG1" s="976"/>
      <c r="TTH1" s="976"/>
      <c r="TTI1" s="976"/>
      <c r="TTJ1" s="976"/>
      <c r="TTK1" s="976"/>
      <c r="TTL1" s="976"/>
      <c r="TTM1" s="976"/>
      <c r="TTN1" s="976"/>
      <c r="TTO1" s="976"/>
      <c r="TTP1" s="976"/>
      <c r="TTQ1" s="976"/>
      <c r="TTR1" s="976"/>
      <c r="TTS1" s="976"/>
      <c r="TTT1" s="976"/>
      <c r="TTU1" s="976"/>
      <c r="TTV1" s="976"/>
      <c r="TTW1" s="976"/>
      <c r="TTX1" s="976"/>
      <c r="TTY1" s="976"/>
      <c r="TTZ1" s="976"/>
      <c r="TUA1" s="976"/>
      <c r="TUB1" s="976"/>
      <c r="TUC1" s="976"/>
      <c r="TUD1" s="976"/>
      <c r="TUE1" s="976"/>
      <c r="TUF1" s="976"/>
      <c r="TUG1" s="976"/>
      <c r="TUH1" s="976"/>
      <c r="TUI1" s="976"/>
      <c r="TUJ1" s="976"/>
      <c r="TUK1" s="976"/>
      <c r="TUL1" s="976"/>
      <c r="TUM1" s="976"/>
      <c r="TUN1" s="976"/>
      <c r="TUO1" s="976"/>
      <c r="TUP1" s="976"/>
      <c r="TUQ1" s="976"/>
      <c r="TUR1" s="976"/>
      <c r="TUS1" s="976"/>
      <c r="TUT1" s="976"/>
      <c r="TUU1" s="976"/>
      <c r="TUV1" s="976"/>
      <c r="TUW1" s="976"/>
      <c r="TUX1" s="976"/>
      <c r="TUY1" s="976"/>
      <c r="TUZ1" s="976"/>
      <c r="TVA1" s="976"/>
      <c r="TVB1" s="976"/>
      <c r="TVC1" s="976"/>
      <c r="TVD1" s="976"/>
      <c r="TVE1" s="976"/>
      <c r="TVF1" s="976"/>
      <c r="TVG1" s="976"/>
      <c r="TVH1" s="976"/>
      <c r="TVI1" s="976"/>
      <c r="TVJ1" s="976"/>
      <c r="TVK1" s="976"/>
      <c r="TVL1" s="976"/>
      <c r="TVM1" s="976"/>
      <c r="TVN1" s="976"/>
      <c r="TVO1" s="976"/>
      <c r="TVP1" s="976"/>
      <c r="TVQ1" s="976"/>
      <c r="TVR1" s="976"/>
      <c r="TVS1" s="976"/>
      <c r="TVT1" s="976"/>
      <c r="TVU1" s="976"/>
      <c r="TVV1" s="976"/>
      <c r="TVW1" s="976"/>
      <c r="TVX1" s="976"/>
      <c r="TVY1" s="976"/>
      <c r="TVZ1" s="976"/>
      <c r="TWA1" s="976"/>
      <c r="TWB1" s="976"/>
      <c r="TWC1" s="976"/>
      <c r="TWD1" s="976"/>
      <c r="TWE1" s="976"/>
      <c r="TWF1" s="976"/>
      <c r="TWG1" s="976"/>
      <c r="TWH1" s="976"/>
      <c r="TWI1" s="976"/>
      <c r="TWJ1" s="976"/>
      <c r="TWK1" s="976"/>
      <c r="TWL1" s="976"/>
      <c r="TWM1" s="976"/>
      <c r="TWN1" s="976"/>
      <c r="TWO1" s="976"/>
      <c r="TWP1" s="976"/>
      <c r="TWQ1" s="976"/>
      <c r="TWR1" s="976"/>
      <c r="TWS1" s="976"/>
      <c r="TWT1" s="976"/>
      <c r="TWU1" s="976"/>
      <c r="TWV1" s="976"/>
      <c r="TWW1" s="976"/>
      <c r="TWX1" s="976"/>
      <c r="TWY1" s="976"/>
      <c r="TWZ1" s="976"/>
      <c r="TXA1" s="976"/>
      <c r="TXB1" s="976"/>
      <c r="TXC1" s="976"/>
      <c r="TXD1" s="976"/>
      <c r="TXE1" s="976"/>
      <c r="TXF1" s="976"/>
      <c r="TXG1" s="976"/>
      <c r="TXH1" s="976"/>
      <c r="TXI1" s="976"/>
      <c r="TXJ1" s="976"/>
      <c r="TXK1" s="976"/>
      <c r="TXL1" s="976"/>
      <c r="TXM1" s="976"/>
      <c r="TXN1" s="976"/>
      <c r="TXO1" s="976"/>
      <c r="TXP1" s="976"/>
      <c r="TXQ1" s="976"/>
      <c r="TXR1" s="976"/>
      <c r="TXS1" s="976"/>
      <c r="TXT1" s="976"/>
      <c r="TXU1" s="976"/>
      <c r="TXV1" s="976"/>
      <c r="TXW1" s="976"/>
      <c r="TXX1" s="976"/>
      <c r="TXY1" s="976"/>
      <c r="TXZ1" s="976"/>
      <c r="TYA1" s="976"/>
      <c r="TYB1" s="976"/>
      <c r="TYC1" s="976"/>
      <c r="TYD1" s="976"/>
      <c r="TYE1" s="976"/>
      <c r="TYF1" s="976"/>
      <c r="TYG1" s="976"/>
      <c r="TYH1" s="976"/>
      <c r="TYI1" s="976"/>
      <c r="TYJ1" s="976"/>
      <c r="TYK1" s="976"/>
      <c r="TYL1" s="976"/>
      <c r="TYM1" s="976"/>
      <c r="TYN1" s="976"/>
      <c r="TYO1" s="976"/>
      <c r="TYP1" s="976"/>
      <c r="TYQ1" s="976"/>
      <c r="TYR1" s="976"/>
      <c r="TYS1" s="976"/>
      <c r="TYT1" s="976"/>
      <c r="TYU1" s="976"/>
      <c r="TYV1" s="976"/>
      <c r="TYW1" s="976"/>
      <c r="TYX1" s="976"/>
      <c r="TYY1" s="976"/>
      <c r="TYZ1" s="976"/>
      <c r="TZA1" s="976"/>
      <c r="TZB1" s="976"/>
      <c r="TZC1" s="976"/>
      <c r="TZD1" s="976"/>
      <c r="TZE1" s="976"/>
      <c r="TZF1" s="976"/>
      <c r="TZG1" s="976"/>
      <c r="TZH1" s="976"/>
      <c r="TZI1" s="976"/>
      <c r="TZJ1" s="976"/>
      <c r="TZK1" s="976"/>
      <c r="TZL1" s="976"/>
      <c r="TZM1" s="976"/>
      <c r="TZN1" s="976"/>
      <c r="TZO1" s="976"/>
      <c r="TZP1" s="976"/>
      <c r="TZQ1" s="976"/>
      <c r="TZR1" s="976"/>
      <c r="TZS1" s="976"/>
      <c r="TZT1" s="976"/>
      <c r="TZU1" s="976"/>
      <c r="TZV1" s="976"/>
      <c r="TZW1" s="976"/>
      <c r="TZX1" s="976"/>
      <c r="TZY1" s="976"/>
      <c r="TZZ1" s="976"/>
      <c r="UAA1" s="976"/>
      <c r="UAB1" s="976"/>
      <c r="UAC1" s="976"/>
      <c r="UAD1" s="976"/>
      <c r="UAE1" s="976"/>
      <c r="UAF1" s="976"/>
      <c r="UAG1" s="976"/>
      <c r="UAH1" s="976"/>
      <c r="UAI1" s="976"/>
      <c r="UAJ1" s="976"/>
      <c r="UAK1" s="976"/>
      <c r="UAL1" s="976"/>
      <c r="UAM1" s="976"/>
      <c r="UAN1" s="976"/>
      <c r="UAO1" s="976"/>
      <c r="UAP1" s="976"/>
      <c r="UAQ1" s="976"/>
      <c r="UAR1" s="976"/>
      <c r="UAS1" s="976"/>
      <c r="UAT1" s="976"/>
      <c r="UAU1" s="976"/>
      <c r="UAV1" s="976"/>
      <c r="UAW1" s="976"/>
      <c r="UAX1" s="976"/>
      <c r="UAY1" s="976"/>
      <c r="UAZ1" s="976"/>
      <c r="UBA1" s="976"/>
      <c r="UBB1" s="976"/>
      <c r="UBC1" s="976"/>
      <c r="UBD1" s="976"/>
      <c r="UBE1" s="976"/>
      <c r="UBF1" s="976"/>
      <c r="UBG1" s="976"/>
      <c r="UBH1" s="976"/>
      <c r="UBI1" s="976"/>
      <c r="UBJ1" s="976"/>
      <c r="UBK1" s="976"/>
      <c r="UBL1" s="976"/>
      <c r="UBM1" s="976"/>
      <c r="UBN1" s="976"/>
      <c r="UBO1" s="976"/>
      <c r="UBP1" s="976"/>
      <c r="UBQ1" s="976"/>
      <c r="UBR1" s="976"/>
      <c r="UBS1" s="976"/>
      <c r="UBT1" s="976"/>
      <c r="UBU1" s="976"/>
      <c r="UBV1" s="976"/>
      <c r="UBW1" s="976"/>
      <c r="UBX1" s="976"/>
      <c r="UBY1" s="976"/>
      <c r="UBZ1" s="976"/>
      <c r="UCA1" s="976"/>
      <c r="UCB1" s="976"/>
      <c r="UCC1" s="976"/>
      <c r="UCD1" s="976"/>
      <c r="UCE1" s="976"/>
      <c r="UCF1" s="976"/>
      <c r="UCG1" s="976"/>
      <c r="UCH1" s="976"/>
      <c r="UCI1" s="976"/>
      <c r="UCJ1" s="976"/>
      <c r="UCK1" s="976"/>
      <c r="UCL1" s="976"/>
      <c r="UCM1" s="976"/>
      <c r="UCN1" s="976"/>
      <c r="UCO1" s="976"/>
      <c r="UCP1" s="976"/>
      <c r="UCQ1" s="976"/>
      <c r="UCR1" s="976"/>
      <c r="UCS1" s="976"/>
      <c r="UCT1" s="976"/>
      <c r="UCU1" s="976"/>
      <c r="UCV1" s="976"/>
      <c r="UCW1" s="976"/>
      <c r="UCX1" s="976"/>
      <c r="UCY1" s="976"/>
      <c r="UCZ1" s="976"/>
      <c r="UDA1" s="976"/>
      <c r="UDB1" s="976"/>
      <c r="UDC1" s="976"/>
      <c r="UDD1" s="976"/>
      <c r="UDE1" s="976"/>
      <c r="UDF1" s="976"/>
      <c r="UDG1" s="976"/>
      <c r="UDH1" s="976"/>
      <c r="UDI1" s="976"/>
      <c r="UDJ1" s="976"/>
      <c r="UDK1" s="976"/>
      <c r="UDL1" s="976"/>
      <c r="UDM1" s="976"/>
      <c r="UDN1" s="976"/>
      <c r="UDO1" s="976"/>
      <c r="UDP1" s="976"/>
      <c r="UDQ1" s="976"/>
      <c r="UDR1" s="976"/>
      <c r="UDS1" s="976"/>
      <c r="UDT1" s="976"/>
      <c r="UDU1" s="976"/>
      <c r="UDV1" s="976"/>
      <c r="UDW1" s="976"/>
      <c r="UDX1" s="976"/>
      <c r="UDY1" s="976"/>
      <c r="UDZ1" s="976"/>
      <c r="UEA1" s="976"/>
      <c r="UEB1" s="976"/>
      <c r="UEC1" s="976"/>
      <c r="UED1" s="976"/>
      <c r="UEE1" s="976"/>
      <c r="UEF1" s="976"/>
      <c r="UEG1" s="976"/>
      <c r="UEH1" s="976"/>
      <c r="UEI1" s="976"/>
      <c r="UEJ1" s="976"/>
      <c r="UEK1" s="976"/>
      <c r="UEL1" s="976"/>
      <c r="UEM1" s="976"/>
      <c r="UEN1" s="976"/>
      <c r="UEO1" s="976"/>
      <c r="UEP1" s="976"/>
      <c r="UEQ1" s="976"/>
      <c r="UER1" s="976"/>
      <c r="UES1" s="976"/>
      <c r="UET1" s="976"/>
      <c r="UEU1" s="976"/>
      <c r="UEV1" s="976"/>
      <c r="UEW1" s="976"/>
      <c r="UEX1" s="976"/>
      <c r="UEY1" s="976"/>
      <c r="UEZ1" s="976"/>
      <c r="UFA1" s="976"/>
      <c r="UFB1" s="976"/>
      <c r="UFC1" s="976"/>
      <c r="UFD1" s="976"/>
      <c r="UFE1" s="976"/>
      <c r="UFF1" s="976"/>
      <c r="UFG1" s="976"/>
      <c r="UFH1" s="976"/>
      <c r="UFI1" s="976"/>
      <c r="UFJ1" s="976"/>
      <c r="UFK1" s="976"/>
      <c r="UFL1" s="976"/>
      <c r="UFM1" s="976"/>
      <c r="UFN1" s="976"/>
      <c r="UFO1" s="976"/>
      <c r="UFP1" s="976"/>
      <c r="UFQ1" s="976"/>
      <c r="UFR1" s="976"/>
      <c r="UFS1" s="976"/>
      <c r="UFT1" s="976"/>
      <c r="UFU1" s="976"/>
      <c r="UFV1" s="976"/>
      <c r="UFW1" s="976"/>
      <c r="UFX1" s="976"/>
      <c r="UFY1" s="976"/>
      <c r="UFZ1" s="976"/>
      <c r="UGA1" s="976"/>
      <c r="UGB1" s="976"/>
      <c r="UGC1" s="976"/>
      <c r="UGD1" s="976"/>
      <c r="UGE1" s="976"/>
      <c r="UGF1" s="976"/>
      <c r="UGG1" s="976"/>
      <c r="UGH1" s="976"/>
      <c r="UGI1" s="976"/>
      <c r="UGJ1" s="976"/>
      <c r="UGK1" s="976"/>
      <c r="UGL1" s="976"/>
      <c r="UGM1" s="976"/>
      <c r="UGN1" s="976"/>
      <c r="UGO1" s="976"/>
      <c r="UGP1" s="976"/>
      <c r="UGQ1" s="976"/>
      <c r="UGR1" s="976"/>
      <c r="UGS1" s="976"/>
      <c r="UGT1" s="976"/>
      <c r="UGU1" s="976"/>
      <c r="UGV1" s="976"/>
      <c r="UGW1" s="976"/>
      <c r="UGX1" s="976"/>
      <c r="UGY1" s="976"/>
      <c r="UGZ1" s="976"/>
      <c r="UHA1" s="976"/>
      <c r="UHB1" s="976"/>
      <c r="UHC1" s="976"/>
      <c r="UHD1" s="976"/>
      <c r="UHE1" s="976"/>
      <c r="UHF1" s="976"/>
      <c r="UHG1" s="976"/>
      <c r="UHH1" s="976"/>
      <c r="UHI1" s="976"/>
      <c r="UHJ1" s="976"/>
      <c r="UHK1" s="976"/>
      <c r="UHL1" s="976"/>
      <c r="UHM1" s="976"/>
      <c r="UHN1" s="976"/>
      <c r="UHO1" s="976"/>
      <c r="UHP1" s="976"/>
      <c r="UHQ1" s="976"/>
      <c r="UHR1" s="976"/>
      <c r="UHS1" s="976"/>
      <c r="UHT1" s="976"/>
      <c r="UHU1" s="976"/>
      <c r="UHV1" s="976"/>
      <c r="UHW1" s="976"/>
      <c r="UHX1" s="976"/>
      <c r="UHY1" s="976"/>
      <c r="UHZ1" s="976"/>
      <c r="UIA1" s="976"/>
      <c r="UIB1" s="976"/>
      <c r="UIC1" s="976"/>
      <c r="UID1" s="976"/>
      <c r="UIE1" s="976"/>
      <c r="UIF1" s="976"/>
      <c r="UIG1" s="976"/>
      <c r="UIH1" s="976"/>
      <c r="UII1" s="976"/>
      <c r="UIJ1" s="976"/>
      <c r="UIK1" s="976"/>
      <c r="UIL1" s="976"/>
      <c r="UIM1" s="976"/>
      <c r="UIN1" s="976"/>
      <c r="UIO1" s="976"/>
      <c r="UIP1" s="976"/>
      <c r="UIQ1" s="976"/>
      <c r="UIR1" s="976"/>
      <c r="UIS1" s="976"/>
      <c r="UIT1" s="976"/>
      <c r="UIU1" s="976"/>
      <c r="UIV1" s="976"/>
      <c r="UIW1" s="976"/>
      <c r="UIX1" s="976"/>
      <c r="UIY1" s="976"/>
      <c r="UIZ1" s="976"/>
      <c r="UJA1" s="976"/>
      <c r="UJB1" s="976"/>
      <c r="UJC1" s="976"/>
      <c r="UJD1" s="976"/>
      <c r="UJE1" s="976"/>
      <c r="UJF1" s="976"/>
      <c r="UJG1" s="976"/>
      <c r="UJH1" s="976"/>
      <c r="UJI1" s="976"/>
      <c r="UJJ1" s="976"/>
      <c r="UJK1" s="976"/>
      <c r="UJL1" s="976"/>
      <c r="UJM1" s="976"/>
      <c r="UJN1" s="976"/>
      <c r="UJO1" s="976"/>
      <c r="UJP1" s="976"/>
      <c r="UJQ1" s="976"/>
      <c r="UJR1" s="976"/>
      <c r="UJS1" s="976"/>
      <c r="UJT1" s="976"/>
      <c r="UJU1" s="976"/>
      <c r="UJV1" s="976"/>
      <c r="UJW1" s="976"/>
      <c r="UJX1" s="976"/>
      <c r="UJY1" s="976"/>
      <c r="UJZ1" s="976"/>
      <c r="UKA1" s="976"/>
      <c r="UKB1" s="976"/>
      <c r="UKC1" s="976"/>
      <c r="UKD1" s="976"/>
      <c r="UKE1" s="976"/>
      <c r="UKF1" s="976"/>
      <c r="UKG1" s="976"/>
      <c r="UKH1" s="976"/>
      <c r="UKI1" s="976"/>
      <c r="UKJ1" s="976"/>
      <c r="UKK1" s="976"/>
      <c r="UKL1" s="976"/>
      <c r="UKM1" s="976"/>
      <c r="UKN1" s="976"/>
      <c r="UKO1" s="976"/>
      <c r="UKP1" s="976"/>
      <c r="UKQ1" s="976"/>
      <c r="UKR1" s="976"/>
      <c r="UKS1" s="976"/>
      <c r="UKT1" s="976"/>
      <c r="UKU1" s="976"/>
      <c r="UKV1" s="976"/>
      <c r="UKW1" s="976"/>
      <c r="UKX1" s="976"/>
      <c r="UKY1" s="976"/>
      <c r="UKZ1" s="976"/>
      <c r="ULA1" s="976"/>
      <c r="ULB1" s="976"/>
      <c r="ULC1" s="976"/>
      <c r="ULD1" s="976"/>
      <c r="ULE1" s="976"/>
      <c r="ULF1" s="976"/>
      <c r="ULG1" s="976"/>
      <c r="ULH1" s="976"/>
      <c r="ULI1" s="976"/>
      <c r="ULJ1" s="976"/>
      <c r="ULK1" s="976"/>
      <c r="ULL1" s="976"/>
      <c r="ULM1" s="976"/>
      <c r="ULN1" s="976"/>
      <c r="ULO1" s="976"/>
      <c r="ULP1" s="976"/>
      <c r="ULQ1" s="976"/>
      <c r="ULR1" s="976"/>
      <c r="ULS1" s="976"/>
      <c r="ULT1" s="976"/>
      <c r="ULU1" s="976"/>
      <c r="ULV1" s="976"/>
      <c r="ULW1" s="976"/>
      <c r="ULX1" s="976"/>
      <c r="ULY1" s="976"/>
      <c r="ULZ1" s="976"/>
      <c r="UMA1" s="976"/>
      <c r="UMB1" s="976"/>
      <c r="UMC1" s="976"/>
      <c r="UMD1" s="976"/>
      <c r="UME1" s="976"/>
      <c r="UMF1" s="976"/>
      <c r="UMG1" s="976"/>
      <c r="UMH1" s="976"/>
      <c r="UMI1" s="976"/>
      <c r="UMJ1" s="976"/>
      <c r="UMK1" s="976"/>
      <c r="UML1" s="976"/>
      <c r="UMM1" s="976"/>
      <c r="UMN1" s="976"/>
      <c r="UMO1" s="976"/>
      <c r="UMP1" s="976"/>
      <c r="UMQ1" s="976"/>
      <c r="UMR1" s="976"/>
      <c r="UMS1" s="976"/>
      <c r="UMT1" s="976"/>
      <c r="UMU1" s="976"/>
      <c r="UMV1" s="976"/>
      <c r="UMW1" s="976"/>
      <c r="UMX1" s="976"/>
      <c r="UMY1" s="976"/>
      <c r="UMZ1" s="976"/>
      <c r="UNA1" s="976"/>
      <c r="UNB1" s="976"/>
      <c r="UNC1" s="976"/>
      <c r="UND1" s="976"/>
      <c r="UNE1" s="976"/>
      <c r="UNF1" s="976"/>
      <c r="UNG1" s="976"/>
      <c r="UNH1" s="976"/>
      <c r="UNI1" s="976"/>
      <c r="UNJ1" s="976"/>
      <c r="UNK1" s="976"/>
      <c r="UNL1" s="976"/>
      <c r="UNM1" s="976"/>
      <c r="UNN1" s="976"/>
      <c r="UNO1" s="976"/>
      <c r="UNP1" s="976"/>
      <c r="UNQ1" s="976"/>
      <c r="UNR1" s="976"/>
      <c r="UNS1" s="976"/>
      <c r="UNT1" s="976"/>
      <c r="UNU1" s="976"/>
      <c r="UNV1" s="976"/>
      <c r="UNW1" s="976"/>
      <c r="UNX1" s="976"/>
      <c r="UNY1" s="976"/>
      <c r="UNZ1" s="976"/>
      <c r="UOA1" s="976"/>
      <c r="UOB1" s="976"/>
      <c r="UOC1" s="976"/>
      <c r="UOD1" s="976"/>
      <c r="UOE1" s="976"/>
      <c r="UOF1" s="976"/>
      <c r="UOG1" s="976"/>
      <c r="UOH1" s="976"/>
      <c r="UOI1" s="976"/>
      <c r="UOJ1" s="976"/>
      <c r="UOK1" s="976"/>
      <c r="UOL1" s="976"/>
      <c r="UOM1" s="976"/>
      <c r="UON1" s="976"/>
      <c r="UOO1" s="976"/>
      <c r="UOP1" s="976"/>
      <c r="UOQ1" s="976"/>
      <c r="UOR1" s="976"/>
      <c r="UOS1" s="976"/>
      <c r="UOT1" s="976"/>
      <c r="UOU1" s="976"/>
      <c r="UOV1" s="976"/>
      <c r="UOW1" s="976"/>
      <c r="UOX1" s="976"/>
      <c r="UOY1" s="976"/>
      <c r="UOZ1" s="976"/>
      <c r="UPA1" s="976"/>
      <c r="UPB1" s="976"/>
      <c r="UPC1" s="976"/>
      <c r="UPD1" s="976"/>
      <c r="UPE1" s="976"/>
      <c r="UPF1" s="976"/>
      <c r="UPG1" s="976"/>
      <c r="UPH1" s="976"/>
      <c r="UPI1" s="976"/>
      <c r="UPJ1" s="976"/>
      <c r="UPK1" s="976"/>
      <c r="UPL1" s="976"/>
      <c r="UPM1" s="976"/>
      <c r="UPN1" s="976"/>
      <c r="UPO1" s="976"/>
      <c r="UPP1" s="976"/>
      <c r="UPQ1" s="976"/>
      <c r="UPR1" s="976"/>
      <c r="UPS1" s="976"/>
      <c r="UPT1" s="976"/>
      <c r="UPU1" s="976"/>
      <c r="UPV1" s="976"/>
      <c r="UPW1" s="976"/>
      <c r="UPX1" s="976"/>
      <c r="UPY1" s="976"/>
      <c r="UPZ1" s="976"/>
      <c r="UQA1" s="976"/>
      <c r="UQB1" s="976"/>
      <c r="UQC1" s="976"/>
      <c r="UQD1" s="976"/>
      <c r="UQE1" s="976"/>
      <c r="UQF1" s="976"/>
      <c r="UQG1" s="976"/>
      <c r="UQH1" s="976"/>
      <c r="UQI1" s="976"/>
      <c r="UQJ1" s="976"/>
      <c r="UQK1" s="976"/>
      <c r="UQL1" s="976"/>
      <c r="UQM1" s="976"/>
      <c r="UQN1" s="976"/>
      <c r="UQO1" s="976"/>
      <c r="UQP1" s="976"/>
      <c r="UQQ1" s="976"/>
      <c r="UQR1" s="976"/>
      <c r="UQS1" s="976"/>
      <c r="UQT1" s="976"/>
      <c r="UQU1" s="976"/>
      <c r="UQV1" s="976"/>
      <c r="UQW1" s="976"/>
      <c r="UQX1" s="976"/>
      <c r="UQY1" s="976"/>
      <c r="UQZ1" s="976"/>
      <c r="URA1" s="976"/>
      <c r="URB1" s="976"/>
      <c r="URC1" s="976"/>
      <c r="URD1" s="976"/>
      <c r="URE1" s="976"/>
      <c r="URF1" s="976"/>
      <c r="URG1" s="976"/>
      <c r="URH1" s="976"/>
      <c r="URI1" s="976"/>
      <c r="URJ1" s="976"/>
      <c r="URK1" s="976"/>
      <c r="URL1" s="976"/>
      <c r="URM1" s="976"/>
      <c r="URN1" s="976"/>
      <c r="URO1" s="976"/>
      <c r="URP1" s="976"/>
      <c r="URQ1" s="976"/>
      <c r="URR1" s="976"/>
      <c r="URS1" s="976"/>
      <c r="URT1" s="976"/>
      <c r="URU1" s="976"/>
      <c r="URV1" s="976"/>
      <c r="URW1" s="976"/>
      <c r="URX1" s="976"/>
      <c r="URY1" s="976"/>
      <c r="URZ1" s="976"/>
      <c r="USA1" s="976"/>
      <c r="USB1" s="976"/>
      <c r="USC1" s="976"/>
      <c r="USD1" s="976"/>
      <c r="USE1" s="976"/>
      <c r="USF1" s="976"/>
      <c r="USG1" s="976"/>
      <c r="USH1" s="976"/>
      <c r="USI1" s="976"/>
      <c r="USJ1" s="976"/>
      <c r="USK1" s="976"/>
      <c r="USL1" s="976"/>
      <c r="USM1" s="976"/>
      <c r="USN1" s="976"/>
      <c r="USO1" s="976"/>
      <c r="USP1" s="976"/>
      <c r="USQ1" s="976"/>
      <c r="USR1" s="976"/>
      <c r="USS1" s="976"/>
      <c r="UST1" s="976"/>
      <c r="USU1" s="976"/>
      <c r="USV1" s="976"/>
      <c r="USW1" s="976"/>
      <c r="USX1" s="976"/>
      <c r="USY1" s="976"/>
      <c r="USZ1" s="976"/>
      <c r="UTA1" s="976"/>
      <c r="UTB1" s="976"/>
      <c r="UTC1" s="976"/>
      <c r="UTD1" s="976"/>
      <c r="UTE1" s="976"/>
      <c r="UTF1" s="976"/>
      <c r="UTG1" s="976"/>
      <c r="UTH1" s="976"/>
      <c r="UTI1" s="976"/>
      <c r="UTJ1" s="976"/>
      <c r="UTK1" s="976"/>
      <c r="UTL1" s="976"/>
      <c r="UTM1" s="976"/>
      <c r="UTN1" s="976"/>
      <c r="UTO1" s="976"/>
      <c r="UTP1" s="976"/>
      <c r="UTQ1" s="976"/>
      <c r="UTR1" s="976"/>
      <c r="UTS1" s="976"/>
      <c r="UTT1" s="976"/>
      <c r="UTU1" s="976"/>
      <c r="UTV1" s="976"/>
      <c r="UTW1" s="976"/>
      <c r="UTX1" s="976"/>
      <c r="UTY1" s="976"/>
      <c r="UTZ1" s="976"/>
      <c r="UUA1" s="976"/>
      <c r="UUB1" s="976"/>
      <c r="UUC1" s="976"/>
      <c r="UUD1" s="976"/>
      <c r="UUE1" s="976"/>
      <c r="UUF1" s="976"/>
      <c r="UUG1" s="976"/>
      <c r="UUH1" s="976"/>
      <c r="UUI1" s="976"/>
      <c r="UUJ1" s="976"/>
      <c r="UUK1" s="976"/>
      <c r="UUL1" s="976"/>
      <c r="UUM1" s="976"/>
      <c r="UUN1" s="976"/>
      <c r="UUO1" s="976"/>
      <c r="UUP1" s="976"/>
      <c r="UUQ1" s="976"/>
      <c r="UUR1" s="976"/>
      <c r="UUS1" s="976"/>
      <c r="UUT1" s="976"/>
      <c r="UUU1" s="976"/>
      <c r="UUV1" s="976"/>
      <c r="UUW1" s="976"/>
      <c r="UUX1" s="976"/>
      <c r="UUY1" s="976"/>
      <c r="UUZ1" s="976"/>
      <c r="UVA1" s="976"/>
      <c r="UVB1" s="976"/>
      <c r="UVC1" s="976"/>
      <c r="UVD1" s="976"/>
      <c r="UVE1" s="976"/>
      <c r="UVF1" s="976"/>
      <c r="UVG1" s="976"/>
      <c r="UVH1" s="976"/>
      <c r="UVI1" s="976"/>
      <c r="UVJ1" s="976"/>
      <c r="UVK1" s="976"/>
      <c r="UVL1" s="976"/>
      <c r="UVM1" s="976"/>
      <c r="UVN1" s="976"/>
      <c r="UVO1" s="976"/>
      <c r="UVP1" s="976"/>
      <c r="UVQ1" s="976"/>
      <c r="UVR1" s="976"/>
      <c r="UVS1" s="976"/>
      <c r="UVT1" s="976"/>
      <c r="UVU1" s="976"/>
      <c r="UVV1" s="976"/>
      <c r="UVW1" s="976"/>
      <c r="UVX1" s="976"/>
      <c r="UVY1" s="976"/>
      <c r="UVZ1" s="976"/>
      <c r="UWA1" s="976"/>
      <c r="UWB1" s="976"/>
      <c r="UWC1" s="976"/>
      <c r="UWD1" s="976"/>
      <c r="UWE1" s="976"/>
      <c r="UWF1" s="976"/>
      <c r="UWG1" s="976"/>
      <c r="UWH1" s="976"/>
      <c r="UWI1" s="976"/>
      <c r="UWJ1" s="976"/>
      <c r="UWK1" s="976"/>
      <c r="UWL1" s="976"/>
      <c r="UWM1" s="976"/>
      <c r="UWN1" s="976"/>
      <c r="UWO1" s="976"/>
      <c r="UWP1" s="976"/>
      <c r="UWQ1" s="976"/>
      <c r="UWR1" s="976"/>
      <c r="UWS1" s="976"/>
      <c r="UWT1" s="976"/>
      <c r="UWU1" s="976"/>
      <c r="UWV1" s="976"/>
      <c r="UWW1" s="976"/>
      <c r="UWX1" s="976"/>
      <c r="UWY1" s="976"/>
      <c r="UWZ1" s="976"/>
      <c r="UXA1" s="976"/>
      <c r="UXB1" s="976"/>
      <c r="UXC1" s="976"/>
      <c r="UXD1" s="976"/>
      <c r="UXE1" s="976"/>
      <c r="UXF1" s="976"/>
      <c r="UXG1" s="976"/>
      <c r="UXH1" s="976"/>
      <c r="UXI1" s="976"/>
      <c r="UXJ1" s="976"/>
      <c r="UXK1" s="976"/>
      <c r="UXL1" s="976"/>
      <c r="UXM1" s="976"/>
      <c r="UXN1" s="976"/>
      <c r="UXO1" s="976"/>
      <c r="UXP1" s="976"/>
      <c r="UXQ1" s="976"/>
      <c r="UXR1" s="976"/>
      <c r="UXS1" s="976"/>
      <c r="UXT1" s="976"/>
      <c r="UXU1" s="976"/>
      <c r="UXV1" s="976"/>
      <c r="UXW1" s="976"/>
      <c r="UXX1" s="976"/>
      <c r="UXY1" s="976"/>
      <c r="UXZ1" s="976"/>
      <c r="UYA1" s="976"/>
      <c r="UYB1" s="976"/>
      <c r="UYC1" s="976"/>
      <c r="UYD1" s="976"/>
      <c r="UYE1" s="976"/>
      <c r="UYF1" s="976"/>
      <c r="UYG1" s="976"/>
      <c r="UYH1" s="976"/>
      <c r="UYI1" s="976"/>
      <c r="UYJ1" s="976"/>
      <c r="UYK1" s="976"/>
      <c r="UYL1" s="976"/>
      <c r="UYM1" s="976"/>
      <c r="UYN1" s="976"/>
      <c r="UYO1" s="976"/>
      <c r="UYP1" s="976"/>
      <c r="UYQ1" s="976"/>
      <c r="UYR1" s="976"/>
      <c r="UYS1" s="976"/>
      <c r="UYT1" s="976"/>
      <c r="UYU1" s="976"/>
      <c r="UYV1" s="976"/>
      <c r="UYW1" s="976"/>
      <c r="UYX1" s="976"/>
      <c r="UYY1" s="976"/>
      <c r="UYZ1" s="976"/>
      <c r="UZA1" s="976"/>
      <c r="UZB1" s="976"/>
      <c r="UZC1" s="976"/>
      <c r="UZD1" s="976"/>
      <c r="UZE1" s="976"/>
      <c r="UZF1" s="976"/>
      <c r="UZG1" s="976"/>
      <c r="UZH1" s="976"/>
      <c r="UZI1" s="976"/>
      <c r="UZJ1" s="976"/>
      <c r="UZK1" s="976"/>
      <c r="UZL1" s="976"/>
      <c r="UZM1" s="976"/>
      <c r="UZN1" s="976"/>
      <c r="UZO1" s="976"/>
      <c r="UZP1" s="976"/>
      <c r="UZQ1" s="976"/>
      <c r="UZR1" s="976"/>
      <c r="UZS1" s="976"/>
      <c r="UZT1" s="976"/>
      <c r="UZU1" s="976"/>
      <c r="UZV1" s="976"/>
      <c r="UZW1" s="976"/>
      <c r="UZX1" s="976"/>
      <c r="UZY1" s="976"/>
      <c r="UZZ1" s="976"/>
      <c r="VAA1" s="976"/>
      <c r="VAB1" s="976"/>
      <c r="VAC1" s="976"/>
      <c r="VAD1" s="976"/>
      <c r="VAE1" s="976"/>
      <c r="VAF1" s="976"/>
      <c r="VAG1" s="976"/>
      <c r="VAH1" s="976"/>
      <c r="VAI1" s="976"/>
      <c r="VAJ1" s="976"/>
      <c r="VAK1" s="976"/>
      <c r="VAL1" s="976"/>
      <c r="VAM1" s="976"/>
      <c r="VAN1" s="976"/>
      <c r="VAO1" s="976"/>
      <c r="VAP1" s="976"/>
      <c r="VAQ1" s="976"/>
      <c r="VAR1" s="976"/>
      <c r="VAS1" s="976"/>
      <c r="VAT1" s="976"/>
      <c r="VAU1" s="976"/>
      <c r="VAV1" s="976"/>
      <c r="VAW1" s="976"/>
      <c r="VAX1" s="976"/>
      <c r="VAY1" s="976"/>
      <c r="VAZ1" s="976"/>
      <c r="VBA1" s="976"/>
      <c r="VBB1" s="976"/>
      <c r="VBC1" s="976"/>
      <c r="VBD1" s="976"/>
      <c r="VBE1" s="976"/>
      <c r="VBF1" s="976"/>
      <c r="VBG1" s="976"/>
      <c r="VBH1" s="976"/>
      <c r="VBI1" s="976"/>
      <c r="VBJ1" s="976"/>
      <c r="VBK1" s="976"/>
      <c r="VBL1" s="976"/>
      <c r="VBM1" s="976"/>
      <c r="VBN1" s="976"/>
      <c r="VBO1" s="976"/>
      <c r="VBP1" s="976"/>
      <c r="VBQ1" s="976"/>
      <c r="VBR1" s="976"/>
      <c r="VBS1" s="976"/>
      <c r="VBT1" s="976"/>
      <c r="VBU1" s="976"/>
      <c r="VBV1" s="976"/>
      <c r="VBW1" s="976"/>
      <c r="VBX1" s="976"/>
      <c r="VBY1" s="976"/>
      <c r="VBZ1" s="976"/>
      <c r="VCA1" s="976"/>
      <c r="VCB1" s="976"/>
      <c r="VCC1" s="976"/>
      <c r="VCD1" s="976"/>
      <c r="VCE1" s="976"/>
      <c r="VCF1" s="976"/>
      <c r="VCG1" s="976"/>
      <c r="VCH1" s="976"/>
      <c r="VCI1" s="976"/>
      <c r="VCJ1" s="976"/>
      <c r="VCK1" s="976"/>
      <c r="VCL1" s="976"/>
      <c r="VCM1" s="976"/>
      <c r="VCN1" s="976"/>
      <c r="VCO1" s="976"/>
      <c r="VCP1" s="976"/>
      <c r="VCQ1" s="976"/>
      <c r="VCR1" s="976"/>
      <c r="VCS1" s="976"/>
      <c r="VCT1" s="976"/>
      <c r="VCU1" s="976"/>
      <c r="VCV1" s="976"/>
      <c r="VCW1" s="976"/>
      <c r="VCX1" s="976"/>
      <c r="VCY1" s="976"/>
      <c r="VCZ1" s="976"/>
      <c r="VDA1" s="976"/>
      <c r="VDB1" s="976"/>
      <c r="VDC1" s="976"/>
      <c r="VDD1" s="976"/>
      <c r="VDE1" s="976"/>
      <c r="VDF1" s="976"/>
      <c r="VDG1" s="976"/>
      <c r="VDH1" s="976"/>
      <c r="VDI1" s="976"/>
      <c r="VDJ1" s="976"/>
      <c r="VDK1" s="976"/>
      <c r="VDL1" s="976"/>
      <c r="VDM1" s="976"/>
      <c r="VDN1" s="976"/>
      <c r="VDO1" s="976"/>
      <c r="VDP1" s="976"/>
      <c r="VDQ1" s="976"/>
      <c r="VDR1" s="976"/>
      <c r="VDS1" s="976"/>
      <c r="VDT1" s="976"/>
      <c r="VDU1" s="976"/>
      <c r="VDV1" s="976"/>
      <c r="VDW1" s="976"/>
      <c r="VDX1" s="976"/>
      <c r="VDY1" s="976"/>
      <c r="VDZ1" s="976"/>
      <c r="VEA1" s="976"/>
      <c r="VEB1" s="976"/>
      <c r="VEC1" s="976"/>
      <c r="VED1" s="976"/>
      <c r="VEE1" s="976"/>
      <c r="VEF1" s="976"/>
      <c r="VEG1" s="976"/>
      <c r="VEH1" s="976"/>
      <c r="VEI1" s="976"/>
      <c r="VEJ1" s="976"/>
      <c r="VEK1" s="976"/>
      <c r="VEL1" s="976"/>
      <c r="VEM1" s="976"/>
      <c r="VEN1" s="976"/>
      <c r="VEO1" s="976"/>
      <c r="VEP1" s="976"/>
      <c r="VEQ1" s="976"/>
      <c r="VER1" s="976"/>
      <c r="VES1" s="976"/>
      <c r="VET1" s="976"/>
      <c r="VEU1" s="976"/>
      <c r="VEV1" s="976"/>
      <c r="VEW1" s="976"/>
      <c r="VEX1" s="976"/>
      <c r="VEY1" s="976"/>
      <c r="VEZ1" s="976"/>
      <c r="VFA1" s="976"/>
      <c r="VFB1" s="976"/>
      <c r="VFC1" s="976"/>
      <c r="VFD1" s="976"/>
      <c r="VFE1" s="976"/>
      <c r="VFF1" s="976"/>
      <c r="VFG1" s="976"/>
      <c r="VFH1" s="976"/>
      <c r="VFI1" s="976"/>
      <c r="VFJ1" s="976"/>
      <c r="VFK1" s="976"/>
      <c r="VFL1" s="976"/>
      <c r="VFM1" s="976"/>
      <c r="VFN1" s="976"/>
      <c r="VFO1" s="976"/>
      <c r="VFP1" s="976"/>
      <c r="VFQ1" s="976"/>
      <c r="VFR1" s="976"/>
      <c r="VFS1" s="976"/>
      <c r="VFT1" s="976"/>
      <c r="VFU1" s="976"/>
      <c r="VFV1" s="976"/>
      <c r="VFW1" s="976"/>
      <c r="VFX1" s="976"/>
      <c r="VFY1" s="976"/>
      <c r="VFZ1" s="976"/>
      <c r="VGA1" s="976"/>
      <c r="VGB1" s="976"/>
      <c r="VGC1" s="976"/>
      <c r="VGD1" s="976"/>
      <c r="VGE1" s="976"/>
      <c r="VGF1" s="976"/>
      <c r="VGG1" s="976"/>
      <c r="VGH1" s="976"/>
      <c r="VGI1" s="976"/>
      <c r="VGJ1" s="976"/>
      <c r="VGK1" s="976"/>
      <c r="VGL1" s="976"/>
      <c r="VGM1" s="976"/>
      <c r="VGN1" s="976"/>
      <c r="VGO1" s="976"/>
      <c r="VGP1" s="976"/>
      <c r="VGQ1" s="976"/>
      <c r="VGR1" s="976"/>
      <c r="VGS1" s="976"/>
      <c r="VGT1" s="976"/>
      <c r="VGU1" s="976"/>
      <c r="VGV1" s="976"/>
      <c r="VGW1" s="976"/>
      <c r="VGX1" s="976"/>
      <c r="VGY1" s="976"/>
      <c r="VGZ1" s="976"/>
      <c r="VHA1" s="976"/>
      <c r="VHB1" s="976"/>
      <c r="VHC1" s="976"/>
      <c r="VHD1" s="976"/>
      <c r="VHE1" s="976"/>
      <c r="VHF1" s="976"/>
      <c r="VHG1" s="976"/>
      <c r="VHH1" s="976"/>
      <c r="VHI1" s="976"/>
      <c r="VHJ1" s="976"/>
      <c r="VHK1" s="976"/>
      <c r="VHL1" s="976"/>
      <c r="VHM1" s="976"/>
      <c r="VHN1" s="976"/>
      <c r="VHO1" s="976"/>
      <c r="VHP1" s="976"/>
      <c r="VHQ1" s="976"/>
      <c r="VHR1" s="976"/>
      <c r="VHS1" s="976"/>
      <c r="VHT1" s="976"/>
      <c r="VHU1" s="976"/>
      <c r="VHV1" s="976"/>
      <c r="VHW1" s="976"/>
      <c r="VHX1" s="976"/>
      <c r="VHY1" s="976"/>
      <c r="VHZ1" s="976"/>
      <c r="VIA1" s="976"/>
      <c r="VIB1" s="976"/>
      <c r="VIC1" s="976"/>
      <c r="VID1" s="976"/>
      <c r="VIE1" s="976"/>
      <c r="VIF1" s="976"/>
      <c r="VIG1" s="976"/>
      <c r="VIH1" s="976"/>
      <c r="VII1" s="976"/>
      <c r="VIJ1" s="976"/>
      <c r="VIK1" s="976"/>
      <c r="VIL1" s="976"/>
      <c r="VIM1" s="976"/>
      <c r="VIN1" s="976"/>
      <c r="VIO1" s="976"/>
      <c r="VIP1" s="976"/>
      <c r="VIQ1" s="976"/>
      <c r="VIR1" s="976"/>
      <c r="VIS1" s="976"/>
      <c r="VIT1" s="976"/>
      <c r="VIU1" s="976"/>
      <c r="VIV1" s="976"/>
      <c r="VIW1" s="976"/>
      <c r="VIX1" s="976"/>
      <c r="VIY1" s="976"/>
      <c r="VIZ1" s="976"/>
      <c r="VJA1" s="976"/>
      <c r="VJB1" s="976"/>
      <c r="VJC1" s="976"/>
      <c r="VJD1" s="976"/>
      <c r="VJE1" s="976"/>
      <c r="VJF1" s="976"/>
      <c r="VJG1" s="976"/>
      <c r="VJH1" s="976"/>
      <c r="VJI1" s="976"/>
      <c r="VJJ1" s="976"/>
      <c r="VJK1" s="976"/>
      <c r="VJL1" s="976"/>
      <c r="VJM1" s="976"/>
      <c r="VJN1" s="976"/>
      <c r="VJO1" s="976"/>
      <c r="VJP1" s="976"/>
      <c r="VJQ1" s="976"/>
      <c r="VJR1" s="976"/>
      <c r="VJS1" s="976"/>
      <c r="VJT1" s="976"/>
      <c r="VJU1" s="976"/>
      <c r="VJV1" s="976"/>
      <c r="VJW1" s="976"/>
      <c r="VJX1" s="976"/>
      <c r="VJY1" s="976"/>
      <c r="VJZ1" s="976"/>
      <c r="VKA1" s="976"/>
      <c r="VKB1" s="976"/>
      <c r="VKC1" s="976"/>
      <c r="VKD1" s="976"/>
      <c r="VKE1" s="976"/>
      <c r="VKF1" s="976"/>
      <c r="VKG1" s="976"/>
      <c r="VKH1" s="976"/>
      <c r="VKI1" s="976"/>
      <c r="VKJ1" s="976"/>
      <c r="VKK1" s="976"/>
      <c r="VKL1" s="976"/>
      <c r="VKM1" s="976"/>
      <c r="VKN1" s="976"/>
      <c r="VKO1" s="976"/>
      <c r="VKP1" s="976"/>
      <c r="VKQ1" s="976"/>
      <c r="VKR1" s="976"/>
      <c r="VKS1" s="976"/>
      <c r="VKT1" s="976"/>
      <c r="VKU1" s="976"/>
      <c r="VKV1" s="976"/>
      <c r="VKW1" s="976"/>
      <c r="VKX1" s="976"/>
      <c r="VKY1" s="976"/>
      <c r="VKZ1" s="976"/>
      <c r="VLA1" s="976"/>
      <c r="VLB1" s="976"/>
      <c r="VLC1" s="976"/>
      <c r="VLD1" s="976"/>
      <c r="VLE1" s="976"/>
      <c r="VLF1" s="976"/>
      <c r="VLG1" s="976"/>
      <c r="VLH1" s="976"/>
      <c r="VLI1" s="976"/>
      <c r="VLJ1" s="976"/>
      <c r="VLK1" s="976"/>
      <c r="VLL1" s="976"/>
      <c r="VLM1" s="976"/>
      <c r="VLN1" s="976"/>
      <c r="VLO1" s="976"/>
      <c r="VLP1" s="976"/>
      <c r="VLQ1" s="976"/>
      <c r="VLR1" s="976"/>
      <c r="VLS1" s="976"/>
      <c r="VLT1" s="976"/>
      <c r="VLU1" s="976"/>
      <c r="VLV1" s="976"/>
      <c r="VLW1" s="976"/>
      <c r="VLX1" s="976"/>
      <c r="VLY1" s="976"/>
      <c r="VLZ1" s="976"/>
      <c r="VMA1" s="976"/>
      <c r="VMB1" s="976"/>
      <c r="VMC1" s="976"/>
      <c r="VMD1" s="976"/>
      <c r="VME1" s="976"/>
      <c r="VMF1" s="976"/>
      <c r="VMG1" s="976"/>
      <c r="VMH1" s="976"/>
      <c r="VMI1" s="976"/>
      <c r="VMJ1" s="976"/>
      <c r="VMK1" s="976"/>
      <c r="VML1" s="976"/>
      <c r="VMM1" s="976"/>
      <c r="VMN1" s="976"/>
      <c r="VMO1" s="976"/>
      <c r="VMP1" s="976"/>
      <c r="VMQ1" s="976"/>
      <c r="VMR1" s="976"/>
      <c r="VMS1" s="976"/>
      <c r="VMT1" s="976"/>
      <c r="VMU1" s="976"/>
      <c r="VMV1" s="976"/>
      <c r="VMW1" s="976"/>
      <c r="VMX1" s="976"/>
      <c r="VMY1" s="976"/>
      <c r="VMZ1" s="976"/>
      <c r="VNA1" s="976"/>
      <c r="VNB1" s="976"/>
      <c r="VNC1" s="976"/>
      <c r="VND1" s="976"/>
      <c r="VNE1" s="976"/>
      <c r="VNF1" s="976"/>
      <c r="VNG1" s="976"/>
      <c r="VNH1" s="976"/>
      <c r="VNI1" s="976"/>
      <c r="VNJ1" s="976"/>
      <c r="VNK1" s="976"/>
      <c r="VNL1" s="976"/>
      <c r="VNM1" s="976"/>
      <c r="VNN1" s="976"/>
      <c r="VNO1" s="976"/>
      <c r="VNP1" s="976"/>
      <c r="VNQ1" s="976"/>
      <c r="VNR1" s="976"/>
      <c r="VNS1" s="976"/>
      <c r="VNT1" s="976"/>
      <c r="VNU1" s="976"/>
      <c r="VNV1" s="976"/>
      <c r="VNW1" s="976"/>
      <c r="VNX1" s="976"/>
      <c r="VNY1" s="976"/>
      <c r="VNZ1" s="976"/>
      <c r="VOA1" s="976"/>
      <c r="VOB1" s="976"/>
      <c r="VOC1" s="976"/>
      <c r="VOD1" s="976"/>
      <c r="VOE1" s="976"/>
      <c r="VOF1" s="976"/>
      <c r="VOG1" s="976"/>
      <c r="VOH1" s="976"/>
      <c r="VOI1" s="976"/>
      <c r="VOJ1" s="976"/>
      <c r="VOK1" s="976"/>
      <c r="VOL1" s="976"/>
      <c r="VOM1" s="976"/>
      <c r="VON1" s="976"/>
      <c r="VOO1" s="976"/>
      <c r="VOP1" s="976"/>
      <c r="VOQ1" s="976"/>
      <c r="VOR1" s="976"/>
      <c r="VOS1" s="976"/>
      <c r="VOT1" s="976"/>
      <c r="VOU1" s="976"/>
      <c r="VOV1" s="976"/>
      <c r="VOW1" s="976"/>
      <c r="VOX1" s="976"/>
      <c r="VOY1" s="976"/>
      <c r="VOZ1" s="976"/>
      <c r="VPA1" s="976"/>
      <c r="VPB1" s="976"/>
      <c r="VPC1" s="976"/>
      <c r="VPD1" s="976"/>
      <c r="VPE1" s="976"/>
      <c r="VPF1" s="976"/>
      <c r="VPG1" s="976"/>
      <c r="VPH1" s="976"/>
      <c r="VPI1" s="976"/>
      <c r="VPJ1" s="976"/>
      <c r="VPK1" s="976"/>
      <c r="VPL1" s="976"/>
      <c r="VPM1" s="976"/>
      <c r="VPN1" s="976"/>
      <c r="VPO1" s="976"/>
      <c r="VPP1" s="976"/>
      <c r="VPQ1" s="976"/>
      <c r="VPR1" s="976"/>
      <c r="VPS1" s="976"/>
      <c r="VPT1" s="976"/>
      <c r="VPU1" s="976"/>
      <c r="VPV1" s="976"/>
      <c r="VPW1" s="976"/>
      <c r="VPX1" s="976"/>
      <c r="VPY1" s="976"/>
      <c r="VPZ1" s="976"/>
      <c r="VQA1" s="976"/>
      <c r="VQB1" s="976"/>
      <c r="VQC1" s="976"/>
      <c r="VQD1" s="976"/>
      <c r="VQE1" s="976"/>
      <c r="VQF1" s="976"/>
      <c r="VQG1" s="976"/>
      <c r="VQH1" s="976"/>
      <c r="VQI1" s="976"/>
      <c r="VQJ1" s="976"/>
      <c r="VQK1" s="976"/>
      <c r="VQL1" s="976"/>
      <c r="VQM1" s="976"/>
      <c r="VQN1" s="976"/>
      <c r="VQO1" s="976"/>
      <c r="VQP1" s="976"/>
      <c r="VQQ1" s="976"/>
      <c r="VQR1" s="976"/>
      <c r="VQS1" s="976"/>
      <c r="VQT1" s="976"/>
      <c r="VQU1" s="976"/>
      <c r="VQV1" s="976"/>
      <c r="VQW1" s="976"/>
      <c r="VQX1" s="976"/>
      <c r="VQY1" s="976"/>
      <c r="VQZ1" s="976"/>
      <c r="VRA1" s="976"/>
      <c r="VRB1" s="976"/>
      <c r="VRC1" s="976"/>
      <c r="VRD1" s="976"/>
      <c r="VRE1" s="976"/>
      <c r="VRF1" s="976"/>
      <c r="VRG1" s="976"/>
      <c r="VRH1" s="976"/>
      <c r="VRI1" s="976"/>
      <c r="VRJ1" s="976"/>
      <c r="VRK1" s="976"/>
      <c r="VRL1" s="976"/>
      <c r="VRM1" s="976"/>
      <c r="VRN1" s="976"/>
      <c r="VRO1" s="976"/>
      <c r="VRP1" s="976"/>
      <c r="VRQ1" s="976"/>
      <c r="VRR1" s="976"/>
      <c r="VRS1" s="976"/>
      <c r="VRT1" s="976"/>
      <c r="VRU1" s="976"/>
      <c r="VRV1" s="976"/>
      <c r="VRW1" s="976"/>
      <c r="VRX1" s="976"/>
      <c r="VRY1" s="976"/>
      <c r="VRZ1" s="976"/>
      <c r="VSA1" s="976"/>
      <c r="VSB1" s="976"/>
      <c r="VSC1" s="976"/>
      <c r="VSD1" s="976"/>
      <c r="VSE1" s="976"/>
      <c r="VSF1" s="976"/>
      <c r="VSG1" s="976"/>
      <c r="VSH1" s="976"/>
      <c r="VSI1" s="976"/>
      <c r="VSJ1" s="976"/>
      <c r="VSK1" s="976"/>
      <c r="VSL1" s="976"/>
      <c r="VSM1" s="976"/>
      <c r="VSN1" s="976"/>
      <c r="VSO1" s="976"/>
      <c r="VSP1" s="976"/>
      <c r="VSQ1" s="976"/>
      <c r="VSR1" s="976"/>
      <c r="VSS1" s="976"/>
      <c r="VST1" s="976"/>
      <c r="VSU1" s="976"/>
      <c r="VSV1" s="976"/>
      <c r="VSW1" s="976"/>
      <c r="VSX1" s="976"/>
      <c r="VSY1" s="976"/>
      <c r="VSZ1" s="976"/>
      <c r="VTA1" s="976"/>
      <c r="VTB1" s="976"/>
      <c r="VTC1" s="976"/>
      <c r="VTD1" s="976"/>
      <c r="VTE1" s="976"/>
      <c r="VTF1" s="976"/>
      <c r="VTG1" s="976"/>
      <c r="VTH1" s="976"/>
      <c r="VTI1" s="976"/>
      <c r="VTJ1" s="976"/>
      <c r="VTK1" s="976"/>
      <c r="VTL1" s="976"/>
      <c r="VTM1" s="976"/>
      <c r="VTN1" s="976"/>
      <c r="VTO1" s="976"/>
      <c r="VTP1" s="976"/>
      <c r="VTQ1" s="976"/>
      <c r="VTR1" s="976"/>
      <c r="VTS1" s="976"/>
      <c r="VTT1" s="976"/>
      <c r="VTU1" s="976"/>
      <c r="VTV1" s="976"/>
      <c r="VTW1" s="976"/>
      <c r="VTX1" s="976"/>
      <c r="VTY1" s="976"/>
      <c r="VTZ1" s="976"/>
      <c r="VUA1" s="976"/>
      <c r="VUB1" s="976"/>
      <c r="VUC1" s="976"/>
      <c r="VUD1" s="976"/>
      <c r="VUE1" s="976"/>
      <c r="VUF1" s="976"/>
      <c r="VUG1" s="976"/>
      <c r="VUH1" s="976"/>
      <c r="VUI1" s="976"/>
      <c r="VUJ1" s="976"/>
      <c r="VUK1" s="976"/>
      <c r="VUL1" s="976"/>
      <c r="VUM1" s="976"/>
      <c r="VUN1" s="976"/>
      <c r="VUO1" s="976"/>
      <c r="VUP1" s="976"/>
      <c r="VUQ1" s="976"/>
      <c r="VUR1" s="976"/>
      <c r="VUS1" s="976"/>
      <c r="VUT1" s="976"/>
      <c r="VUU1" s="976"/>
      <c r="VUV1" s="976"/>
      <c r="VUW1" s="976"/>
      <c r="VUX1" s="976"/>
      <c r="VUY1" s="976"/>
      <c r="VUZ1" s="976"/>
      <c r="VVA1" s="976"/>
      <c r="VVB1" s="976"/>
      <c r="VVC1" s="976"/>
      <c r="VVD1" s="976"/>
      <c r="VVE1" s="976"/>
      <c r="VVF1" s="976"/>
      <c r="VVG1" s="976"/>
      <c r="VVH1" s="976"/>
      <c r="VVI1" s="976"/>
      <c r="VVJ1" s="976"/>
      <c r="VVK1" s="976"/>
      <c r="VVL1" s="976"/>
      <c r="VVM1" s="976"/>
      <c r="VVN1" s="976"/>
      <c r="VVO1" s="976"/>
      <c r="VVP1" s="976"/>
      <c r="VVQ1" s="976"/>
      <c r="VVR1" s="976"/>
      <c r="VVS1" s="976"/>
      <c r="VVT1" s="976"/>
      <c r="VVU1" s="976"/>
      <c r="VVV1" s="976"/>
      <c r="VVW1" s="976"/>
      <c r="VVX1" s="976"/>
      <c r="VVY1" s="976"/>
      <c r="VVZ1" s="976"/>
      <c r="VWA1" s="976"/>
      <c r="VWB1" s="976"/>
      <c r="VWC1" s="976"/>
      <c r="VWD1" s="976"/>
      <c r="VWE1" s="976"/>
      <c r="VWF1" s="976"/>
      <c r="VWG1" s="976"/>
      <c r="VWH1" s="976"/>
      <c r="VWI1" s="976"/>
      <c r="VWJ1" s="976"/>
      <c r="VWK1" s="976"/>
      <c r="VWL1" s="976"/>
      <c r="VWM1" s="976"/>
      <c r="VWN1" s="976"/>
      <c r="VWO1" s="976"/>
      <c r="VWP1" s="976"/>
      <c r="VWQ1" s="976"/>
      <c r="VWR1" s="976"/>
      <c r="VWS1" s="976"/>
      <c r="VWT1" s="976"/>
      <c r="VWU1" s="976"/>
      <c r="VWV1" s="976"/>
      <c r="VWW1" s="976"/>
      <c r="VWX1" s="976"/>
      <c r="VWY1" s="976"/>
      <c r="VWZ1" s="976"/>
      <c r="VXA1" s="976"/>
      <c r="VXB1" s="976"/>
      <c r="VXC1" s="976"/>
      <c r="VXD1" s="976"/>
      <c r="VXE1" s="976"/>
      <c r="VXF1" s="976"/>
      <c r="VXG1" s="976"/>
      <c r="VXH1" s="976"/>
      <c r="VXI1" s="976"/>
      <c r="VXJ1" s="976"/>
      <c r="VXK1" s="976"/>
      <c r="VXL1" s="976"/>
      <c r="VXM1" s="976"/>
      <c r="VXN1" s="976"/>
      <c r="VXO1" s="976"/>
      <c r="VXP1" s="976"/>
      <c r="VXQ1" s="976"/>
      <c r="VXR1" s="976"/>
      <c r="VXS1" s="976"/>
      <c r="VXT1" s="976"/>
      <c r="VXU1" s="976"/>
      <c r="VXV1" s="976"/>
      <c r="VXW1" s="976"/>
      <c r="VXX1" s="976"/>
      <c r="VXY1" s="976"/>
      <c r="VXZ1" s="976"/>
      <c r="VYA1" s="976"/>
      <c r="VYB1" s="976"/>
      <c r="VYC1" s="976"/>
      <c r="VYD1" s="976"/>
      <c r="VYE1" s="976"/>
      <c r="VYF1" s="976"/>
      <c r="VYG1" s="976"/>
      <c r="VYH1" s="976"/>
      <c r="VYI1" s="976"/>
      <c r="VYJ1" s="976"/>
      <c r="VYK1" s="976"/>
      <c r="VYL1" s="976"/>
      <c r="VYM1" s="976"/>
      <c r="VYN1" s="976"/>
      <c r="VYO1" s="976"/>
      <c r="VYP1" s="976"/>
      <c r="VYQ1" s="976"/>
      <c r="VYR1" s="976"/>
      <c r="VYS1" s="976"/>
      <c r="VYT1" s="976"/>
      <c r="VYU1" s="976"/>
      <c r="VYV1" s="976"/>
      <c r="VYW1" s="976"/>
      <c r="VYX1" s="976"/>
      <c r="VYY1" s="976"/>
      <c r="VYZ1" s="976"/>
      <c r="VZA1" s="976"/>
      <c r="VZB1" s="976"/>
      <c r="VZC1" s="976"/>
      <c r="VZD1" s="976"/>
      <c r="VZE1" s="976"/>
      <c r="VZF1" s="976"/>
      <c r="VZG1" s="976"/>
      <c r="VZH1" s="976"/>
      <c r="VZI1" s="976"/>
      <c r="VZJ1" s="976"/>
      <c r="VZK1" s="976"/>
      <c r="VZL1" s="976"/>
      <c r="VZM1" s="976"/>
      <c r="VZN1" s="976"/>
      <c r="VZO1" s="976"/>
      <c r="VZP1" s="976"/>
      <c r="VZQ1" s="976"/>
      <c r="VZR1" s="976"/>
      <c r="VZS1" s="976"/>
      <c r="VZT1" s="976"/>
      <c r="VZU1" s="976"/>
      <c r="VZV1" s="976"/>
      <c r="VZW1" s="976"/>
      <c r="VZX1" s="976"/>
      <c r="VZY1" s="976"/>
      <c r="VZZ1" s="976"/>
      <c r="WAA1" s="976"/>
      <c r="WAB1" s="976"/>
      <c r="WAC1" s="976"/>
      <c r="WAD1" s="976"/>
      <c r="WAE1" s="976"/>
      <c r="WAF1" s="976"/>
      <c r="WAG1" s="976"/>
      <c r="WAH1" s="976"/>
      <c r="WAI1" s="976"/>
      <c r="WAJ1" s="976"/>
      <c r="WAK1" s="976"/>
      <c r="WAL1" s="976"/>
      <c r="WAM1" s="976"/>
      <c r="WAN1" s="976"/>
      <c r="WAO1" s="976"/>
      <c r="WAP1" s="976"/>
      <c r="WAQ1" s="976"/>
      <c r="WAR1" s="976"/>
      <c r="WAS1" s="976"/>
      <c r="WAT1" s="976"/>
      <c r="WAU1" s="976"/>
      <c r="WAV1" s="976"/>
      <c r="WAW1" s="976"/>
      <c r="WAX1" s="976"/>
      <c r="WAY1" s="976"/>
      <c r="WAZ1" s="976"/>
      <c r="WBA1" s="976"/>
      <c r="WBB1" s="976"/>
      <c r="WBC1" s="976"/>
      <c r="WBD1" s="976"/>
      <c r="WBE1" s="976"/>
      <c r="WBF1" s="976"/>
      <c r="WBG1" s="976"/>
      <c r="WBH1" s="976"/>
      <c r="WBI1" s="976"/>
      <c r="WBJ1" s="976"/>
      <c r="WBK1" s="976"/>
      <c r="WBL1" s="976"/>
      <c r="WBM1" s="976"/>
      <c r="WBN1" s="976"/>
      <c r="WBO1" s="976"/>
      <c r="WBP1" s="976"/>
      <c r="WBQ1" s="976"/>
      <c r="WBR1" s="976"/>
      <c r="WBS1" s="976"/>
      <c r="WBT1" s="976"/>
      <c r="WBU1" s="976"/>
      <c r="WBV1" s="976"/>
      <c r="WBW1" s="976"/>
      <c r="WBX1" s="976"/>
      <c r="WBY1" s="976"/>
      <c r="WBZ1" s="976"/>
      <c r="WCA1" s="976"/>
      <c r="WCB1" s="976"/>
      <c r="WCC1" s="976"/>
      <c r="WCD1" s="976"/>
      <c r="WCE1" s="976"/>
      <c r="WCF1" s="976"/>
      <c r="WCG1" s="976"/>
      <c r="WCH1" s="976"/>
      <c r="WCI1" s="976"/>
      <c r="WCJ1" s="976"/>
      <c r="WCK1" s="976"/>
      <c r="WCL1" s="976"/>
      <c r="WCM1" s="976"/>
      <c r="WCN1" s="976"/>
      <c r="WCO1" s="976"/>
      <c r="WCP1" s="976"/>
      <c r="WCQ1" s="976"/>
      <c r="WCR1" s="976"/>
      <c r="WCS1" s="976"/>
      <c r="WCT1" s="976"/>
      <c r="WCU1" s="976"/>
      <c r="WCV1" s="976"/>
      <c r="WCW1" s="976"/>
      <c r="WCX1" s="976"/>
      <c r="WCY1" s="976"/>
      <c r="WCZ1" s="976"/>
      <c r="WDA1" s="976"/>
      <c r="WDB1" s="976"/>
      <c r="WDC1" s="976"/>
      <c r="WDD1" s="976"/>
      <c r="WDE1" s="976"/>
      <c r="WDF1" s="976"/>
      <c r="WDG1" s="976"/>
      <c r="WDH1" s="976"/>
      <c r="WDI1" s="976"/>
      <c r="WDJ1" s="976"/>
      <c r="WDK1" s="976"/>
      <c r="WDL1" s="976"/>
      <c r="WDM1" s="976"/>
      <c r="WDN1" s="976"/>
      <c r="WDO1" s="976"/>
      <c r="WDP1" s="976"/>
      <c r="WDQ1" s="976"/>
      <c r="WDR1" s="976"/>
      <c r="WDS1" s="976"/>
      <c r="WDT1" s="976"/>
      <c r="WDU1" s="976"/>
      <c r="WDV1" s="976"/>
      <c r="WDW1" s="976"/>
      <c r="WDX1" s="976"/>
      <c r="WDY1" s="976"/>
      <c r="WDZ1" s="976"/>
      <c r="WEA1" s="976"/>
      <c r="WEB1" s="976"/>
      <c r="WEC1" s="976"/>
      <c r="WED1" s="976"/>
      <c r="WEE1" s="976"/>
      <c r="WEF1" s="976"/>
      <c r="WEG1" s="976"/>
      <c r="WEH1" s="976"/>
      <c r="WEI1" s="976"/>
      <c r="WEJ1" s="976"/>
      <c r="WEK1" s="976"/>
      <c r="WEL1" s="976"/>
      <c r="WEM1" s="976"/>
      <c r="WEN1" s="976"/>
      <c r="WEO1" s="976"/>
      <c r="WEP1" s="976"/>
      <c r="WEQ1" s="976"/>
      <c r="WER1" s="976"/>
      <c r="WES1" s="976"/>
      <c r="WET1" s="976"/>
      <c r="WEU1" s="976"/>
      <c r="WEV1" s="976"/>
      <c r="WEW1" s="976"/>
      <c r="WEX1" s="976"/>
      <c r="WEY1" s="976"/>
      <c r="WEZ1" s="976"/>
      <c r="WFA1" s="976"/>
      <c r="WFB1" s="976"/>
      <c r="WFC1" s="976"/>
      <c r="WFD1" s="976"/>
      <c r="WFE1" s="976"/>
      <c r="WFF1" s="976"/>
      <c r="WFG1" s="976"/>
      <c r="WFH1" s="976"/>
      <c r="WFI1" s="976"/>
      <c r="WFJ1" s="976"/>
      <c r="WFK1" s="976"/>
      <c r="WFL1" s="976"/>
      <c r="WFM1" s="976"/>
      <c r="WFN1" s="976"/>
      <c r="WFO1" s="976"/>
      <c r="WFP1" s="976"/>
      <c r="WFQ1" s="976"/>
      <c r="WFR1" s="976"/>
      <c r="WFS1" s="976"/>
      <c r="WFT1" s="976"/>
      <c r="WFU1" s="976"/>
      <c r="WFV1" s="976"/>
      <c r="WFW1" s="976"/>
      <c r="WFX1" s="976"/>
      <c r="WFY1" s="976"/>
      <c r="WFZ1" s="976"/>
      <c r="WGA1" s="976"/>
      <c r="WGB1" s="976"/>
      <c r="WGC1" s="976"/>
      <c r="WGD1" s="976"/>
      <c r="WGE1" s="976"/>
      <c r="WGF1" s="976"/>
      <c r="WGG1" s="976"/>
      <c r="WGH1" s="976"/>
      <c r="WGI1" s="976"/>
      <c r="WGJ1" s="976"/>
      <c r="WGK1" s="976"/>
      <c r="WGL1" s="976"/>
      <c r="WGM1" s="976"/>
      <c r="WGN1" s="976"/>
      <c r="WGO1" s="976"/>
      <c r="WGP1" s="976"/>
      <c r="WGQ1" s="976"/>
      <c r="WGR1" s="976"/>
      <c r="WGS1" s="976"/>
      <c r="WGT1" s="976"/>
      <c r="WGU1" s="976"/>
      <c r="WGV1" s="976"/>
      <c r="WGW1" s="976"/>
      <c r="WGX1" s="976"/>
      <c r="WGY1" s="976"/>
      <c r="WGZ1" s="976"/>
      <c r="WHA1" s="976"/>
      <c r="WHB1" s="976"/>
      <c r="WHC1" s="976"/>
      <c r="WHD1" s="976"/>
      <c r="WHE1" s="976"/>
      <c r="WHF1" s="976"/>
      <c r="WHG1" s="976"/>
      <c r="WHH1" s="976"/>
      <c r="WHI1" s="976"/>
      <c r="WHJ1" s="976"/>
      <c r="WHK1" s="976"/>
      <c r="WHL1" s="976"/>
      <c r="WHM1" s="976"/>
      <c r="WHN1" s="976"/>
      <c r="WHO1" s="976"/>
      <c r="WHP1" s="976"/>
      <c r="WHQ1" s="976"/>
      <c r="WHR1" s="976"/>
      <c r="WHS1" s="976"/>
      <c r="WHT1" s="976"/>
      <c r="WHU1" s="976"/>
      <c r="WHV1" s="976"/>
      <c r="WHW1" s="976"/>
      <c r="WHX1" s="976"/>
      <c r="WHY1" s="976"/>
      <c r="WHZ1" s="976"/>
      <c r="WIA1" s="976"/>
      <c r="WIB1" s="976"/>
      <c r="WIC1" s="976"/>
      <c r="WID1" s="976"/>
      <c r="WIE1" s="976"/>
      <c r="WIF1" s="976"/>
      <c r="WIG1" s="976"/>
      <c r="WIH1" s="976"/>
      <c r="WII1" s="976"/>
      <c r="WIJ1" s="976"/>
      <c r="WIK1" s="976"/>
      <c r="WIL1" s="976"/>
      <c r="WIM1" s="976"/>
      <c r="WIN1" s="976"/>
      <c r="WIO1" s="976"/>
      <c r="WIP1" s="976"/>
      <c r="WIQ1" s="976"/>
      <c r="WIR1" s="976"/>
      <c r="WIS1" s="976"/>
      <c r="WIT1" s="976"/>
      <c r="WIU1" s="976"/>
      <c r="WIV1" s="976"/>
      <c r="WIW1" s="976"/>
      <c r="WIX1" s="976"/>
      <c r="WIY1" s="976"/>
      <c r="WIZ1" s="976"/>
      <c r="WJA1" s="976"/>
      <c r="WJB1" s="976"/>
      <c r="WJC1" s="976"/>
      <c r="WJD1" s="976"/>
      <c r="WJE1" s="976"/>
      <c r="WJF1" s="976"/>
      <c r="WJG1" s="976"/>
      <c r="WJH1" s="976"/>
      <c r="WJI1" s="976"/>
      <c r="WJJ1" s="976"/>
      <c r="WJK1" s="976"/>
      <c r="WJL1" s="976"/>
      <c r="WJM1" s="976"/>
      <c r="WJN1" s="976"/>
      <c r="WJO1" s="976"/>
      <c r="WJP1" s="976"/>
      <c r="WJQ1" s="976"/>
      <c r="WJR1" s="976"/>
      <c r="WJS1" s="976"/>
      <c r="WJT1" s="976"/>
      <c r="WJU1" s="976"/>
      <c r="WJV1" s="976"/>
      <c r="WJW1" s="976"/>
      <c r="WJX1" s="976"/>
      <c r="WJY1" s="976"/>
      <c r="WJZ1" s="976"/>
      <c r="WKA1" s="976"/>
      <c r="WKB1" s="976"/>
      <c r="WKC1" s="976"/>
      <c r="WKD1" s="976"/>
      <c r="WKE1" s="976"/>
      <c r="WKF1" s="976"/>
      <c r="WKG1" s="976"/>
      <c r="WKH1" s="976"/>
      <c r="WKI1" s="976"/>
      <c r="WKJ1" s="976"/>
      <c r="WKK1" s="976"/>
      <c r="WKL1" s="976"/>
      <c r="WKM1" s="976"/>
      <c r="WKN1" s="976"/>
      <c r="WKO1" s="976"/>
      <c r="WKP1" s="976"/>
      <c r="WKQ1" s="976"/>
      <c r="WKR1" s="976"/>
      <c r="WKS1" s="976"/>
      <c r="WKT1" s="976"/>
      <c r="WKU1" s="976"/>
      <c r="WKV1" s="976"/>
      <c r="WKW1" s="976"/>
      <c r="WKX1" s="976"/>
      <c r="WKY1" s="976"/>
      <c r="WKZ1" s="976"/>
      <c r="WLA1" s="976"/>
      <c r="WLB1" s="976"/>
      <c r="WLC1" s="976"/>
      <c r="WLD1" s="976"/>
      <c r="WLE1" s="976"/>
      <c r="WLF1" s="976"/>
      <c r="WLG1" s="976"/>
      <c r="WLH1" s="976"/>
      <c r="WLI1" s="976"/>
      <c r="WLJ1" s="976"/>
      <c r="WLK1" s="976"/>
      <c r="WLL1" s="976"/>
      <c r="WLM1" s="976"/>
      <c r="WLN1" s="976"/>
      <c r="WLO1" s="976"/>
      <c r="WLP1" s="976"/>
      <c r="WLQ1" s="976"/>
      <c r="WLR1" s="976"/>
      <c r="WLS1" s="976"/>
      <c r="WLT1" s="976"/>
      <c r="WLU1" s="976"/>
      <c r="WLV1" s="976"/>
      <c r="WLW1" s="976"/>
      <c r="WLX1" s="976"/>
      <c r="WLY1" s="976"/>
      <c r="WLZ1" s="976"/>
      <c r="WMA1" s="976"/>
      <c r="WMB1" s="976"/>
      <c r="WMC1" s="976"/>
      <c r="WMD1" s="976"/>
      <c r="WME1" s="976"/>
      <c r="WMF1" s="976"/>
      <c r="WMG1" s="976"/>
      <c r="WMH1" s="976"/>
      <c r="WMI1" s="976"/>
      <c r="WMJ1" s="976"/>
      <c r="WMK1" s="976"/>
      <c r="WML1" s="976"/>
      <c r="WMM1" s="976"/>
      <c r="WMN1" s="976"/>
      <c r="WMO1" s="976"/>
      <c r="WMP1" s="976"/>
      <c r="WMQ1" s="976"/>
      <c r="WMR1" s="976"/>
      <c r="WMS1" s="976"/>
      <c r="WMT1" s="976"/>
      <c r="WMU1" s="976"/>
      <c r="WMV1" s="976"/>
      <c r="WMW1" s="976"/>
      <c r="WMX1" s="976"/>
      <c r="WMY1" s="976"/>
      <c r="WMZ1" s="976"/>
      <c r="WNA1" s="976"/>
      <c r="WNB1" s="976"/>
      <c r="WNC1" s="976"/>
      <c r="WND1" s="976"/>
      <c r="WNE1" s="976"/>
      <c r="WNF1" s="976"/>
      <c r="WNG1" s="976"/>
      <c r="WNH1" s="976"/>
      <c r="WNI1" s="976"/>
      <c r="WNJ1" s="976"/>
      <c r="WNK1" s="976"/>
      <c r="WNL1" s="976"/>
      <c r="WNM1" s="976"/>
      <c r="WNN1" s="976"/>
      <c r="WNO1" s="976"/>
      <c r="WNP1" s="976"/>
      <c r="WNQ1" s="976"/>
      <c r="WNR1" s="976"/>
      <c r="WNS1" s="976"/>
      <c r="WNT1" s="976"/>
      <c r="WNU1" s="976"/>
      <c r="WNV1" s="976"/>
      <c r="WNW1" s="976"/>
      <c r="WNX1" s="976"/>
      <c r="WNY1" s="976"/>
      <c r="WNZ1" s="976"/>
      <c r="WOA1" s="976"/>
      <c r="WOB1" s="976"/>
      <c r="WOC1" s="976"/>
      <c r="WOD1" s="976"/>
      <c r="WOE1" s="976"/>
      <c r="WOF1" s="976"/>
      <c r="WOG1" s="976"/>
      <c r="WOH1" s="976"/>
      <c r="WOI1" s="976"/>
      <c r="WOJ1" s="976"/>
      <c r="WOK1" s="976"/>
      <c r="WOL1" s="976"/>
      <c r="WOM1" s="976"/>
      <c r="WON1" s="976"/>
      <c r="WOO1" s="976"/>
      <c r="WOP1" s="976"/>
      <c r="WOQ1" s="976"/>
      <c r="WOR1" s="976"/>
      <c r="WOS1" s="976"/>
      <c r="WOT1" s="976"/>
      <c r="WOU1" s="976"/>
      <c r="WOV1" s="976"/>
      <c r="WOW1" s="976"/>
      <c r="WOX1" s="976"/>
      <c r="WOY1" s="976"/>
      <c r="WOZ1" s="976"/>
      <c r="WPA1" s="976"/>
      <c r="WPB1" s="976"/>
      <c r="WPC1" s="976"/>
      <c r="WPD1" s="976"/>
      <c r="WPE1" s="976"/>
      <c r="WPF1" s="976"/>
      <c r="WPG1" s="976"/>
      <c r="WPH1" s="976"/>
      <c r="WPI1" s="976"/>
      <c r="WPJ1" s="976"/>
      <c r="WPK1" s="976"/>
      <c r="WPL1" s="976"/>
      <c r="WPM1" s="976"/>
      <c r="WPN1" s="976"/>
      <c r="WPO1" s="976"/>
      <c r="WPP1" s="976"/>
      <c r="WPQ1" s="976"/>
      <c r="WPR1" s="976"/>
      <c r="WPS1" s="976"/>
      <c r="WPT1" s="976"/>
      <c r="WPU1" s="976"/>
      <c r="WPV1" s="976"/>
      <c r="WPW1" s="976"/>
      <c r="WPX1" s="976"/>
      <c r="WPY1" s="976"/>
      <c r="WPZ1" s="976"/>
      <c r="WQA1" s="976"/>
      <c r="WQB1" s="976"/>
      <c r="WQC1" s="976"/>
      <c r="WQD1" s="976"/>
      <c r="WQE1" s="976"/>
      <c r="WQF1" s="976"/>
      <c r="WQG1" s="976"/>
      <c r="WQH1" s="976"/>
      <c r="WQI1" s="976"/>
      <c r="WQJ1" s="976"/>
      <c r="WQK1" s="976"/>
      <c r="WQL1" s="976"/>
      <c r="WQM1" s="976"/>
      <c r="WQN1" s="976"/>
      <c r="WQO1" s="976"/>
      <c r="WQP1" s="976"/>
      <c r="WQQ1" s="976"/>
      <c r="WQR1" s="976"/>
      <c r="WQS1" s="976"/>
      <c r="WQT1" s="976"/>
      <c r="WQU1" s="976"/>
      <c r="WQV1" s="976"/>
      <c r="WQW1" s="976"/>
      <c r="WQX1" s="976"/>
      <c r="WQY1" s="976"/>
      <c r="WQZ1" s="976"/>
      <c r="WRA1" s="976"/>
      <c r="WRB1" s="976"/>
      <c r="WRC1" s="976"/>
      <c r="WRD1" s="976"/>
      <c r="WRE1" s="976"/>
      <c r="WRF1" s="976"/>
      <c r="WRG1" s="976"/>
      <c r="WRH1" s="976"/>
      <c r="WRI1" s="976"/>
      <c r="WRJ1" s="976"/>
      <c r="WRK1" s="976"/>
      <c r="WRL1" s="976"/>
      <c r="WRM1" s="976"/>
      <c r="WRN1" s="976"/>
      <c r="WRO1" s="976"/>
      <c r="WRP1" s="976"/>
      <c r="WRQ1" s="976"/>
      <c r="WRR1" s="976"/>
      <c r="WRS1" s="976"/>
      <c r="WRT1" s="976"/>
      <c r="WRU1" s="976"/>
      <c r="WRV1" s="976"/>
      <c r="WRW1" s="976"/>
      <c r="WRX1" s="976"/>
      <c r="WRY1" s="976"/>
      <c r="WRZ1" s="976"/>
      <c r="WSA1" s="976"/>
      <c r="WSB1" s="976"/>
      <c r="WSC1" s="976"/>
      <c r="WSD1" s="976"/>
      <c r="WSE1" s="976"/>
      <c r="WSF1" s="976"/>
      <c r="WSG1" s="976"/>
      <c r="WSH1" s="976"/>
      <c r="WSI1" s="976"/>
      <c r="WSJ1" s="976"/>
      <c r="WSK1" s="976"/>
      <c r="WSL1" s="976"/>
      <c r="WSM1" s="976"/>
      <c r="WSN1" s="976"/>
      <c r="WSO1" s="976"/>
      <c r="WSP1" s="976"/>
      <c r="WSQ1" s="976"/>
      <c r="WSR1" s="976"/>
      <c r="WSS1" s="976"/>
      <c r="WST1" s="976"/>
      <c r="WSU1" s="976"/>
      <c r="WSV1" s="976"/>
      <c r="WSW1" s="976"/>
      <c r="WSX1" s="976"/>
      <c r="WSY1" s="976"/>
      <c r="WSZ1" s="976"/>
      <c r="WTA1" s="976"/>
      <c r="WTB1" s="976"/>
      <c r="WTC1" s="976"/>
      <c r="WTD1" s="976"/>
      <c r="WTE1" s="976"/>
      <c r="WTF1" s="976"/>
      <c r="WTG1" s="976"/>
      <c r="WTH1" s="976"/>
      <c r="WTI1" s="976"/>
      <c r="WTJ1" s="976"/>
      <c r="WTK1" s="976"/>
      <c r="WTL1" s="976"/>
      <c r="WTM1" s="976"/>
      <c r="WTN1" s="976"/>
      <c r="WTO1" s="976"/>
      <c r="WTP1" s="976"/>
      <c r="WTQ1" s="976"/>
      <c r="WTR1" s="976"/>
      <c r="WTS1" s="976"/>
      <c r="WTT1" s="976"/>
      <c r="WTU1" s="976"/>
      <c r="WTV1" s="976"/>
      <c r="WTW1" s="976"/>
      <c r="WTX1" s="976"/>
      <c r="WTY1" s="976"/>
      <c r="WTZ1" s="976"/>
      <c r="WUA1" s="976"/>
      <c r="WUB1" s="976"/>
      <c r="WUC1" s="976"/>
      <c r="WUD1" s="976"/>
      <c r="WUE1" s="976"/>
      <c r="WUF1" s="976"/>
      <c r="WUG1" s="976"/>
      <c r="WUH1" s="976"/>
      <c r="WUI1" s="976"/>
      <c r="WUJ1" s="976"/>
      <c r="WUK1" s="976"/>
      <c r="WUL1" s="976"/>
      <c r="WUM1" s="976"/>
      <c r="WUN1" s="976"/>
      <c r="WUO1" s="976"/>
      <c r="WUP1" s="976"/>
      <c r="WUQ1" s="976"/>
      <c r="WUR1" s="976"/>
      <c r="WUS1" s="976"/>
      <c r="WUT1" s="976"/>
      <c r="WUU1" s="976"/>
      <c r="WUV1" s="976"/>
      <c r="WUW1" s="976"/>
      <c r="WUX1" s="976"/>
      <c r="WUY1" s="976"/>
      <c r="WUZ1" s="976"/>
      <c r="WVA1" s="976"/>
      <c r="WVB1" s="976"/>
      <c r="WVC1" s="976"/>
      <c r="WVD1" s="976"/>
      <c r="WVE1" s="976"/>
      <c r="WVF1" s="976"/>
      <c r="WVG1" s="976"/>
      <c r="WVH1" s="976"/>
      <c r="WVI1" s="976"/>
      <c r="WVJ1" s="976"/>
      <c r="WVK1" s="976"/>
      <c r="WVL1" s="976"/>
      <c r="WVM1" s="976"/>
      <c r="WVN1" s="976"/>
      <c r="WVO1" s="976"/>
      <c r="WVP1" s="976"/>
      <c r="WVQ1" s="976"/>
      <c r="WVR1" s="976"/>
      <c r="WVS1" s="976"/>
      <c r="WVT1" s="976"/>
      <c r="WVU1" s="976"/>
      <c r="WVV1" s="976"/>
      <c r="WVW1" s="976"/>
      <c r="WVX1" s="976"/>
      <c r="WVY1" s="976"/>
      <c r="WVZ1" s="976"/>
      <c r="WWA1" s="976"/>
      <c r="WWB1" s="976"/>
      <c r="WWC1" s="976"/>
      <c r="WWD1" s="976"/>
      <c r="WWE1" s="976"/>
      <c r="WWF1" s="976"/>
      <c r="WWG1" s="976"/>
      <c r="WWH1" s="976"/>
      <c r="WWI1" s="976"/>
      <c r="WWJ1" s="976"/>
      <c r="WWK1" s="976"/>
      <c r="WWL1" s="976"/>
      <c r="WWM1" s="976"/>
      <c r="WWN1" s="976"/>
      <c r="WWO1" s="976"/>
      <c r="WWP1" s="976"/>
      <c r="WWQ1" s="976"/>
      <c r="WWR1" s="976"/>
      <c r="WWS1" s="976"/>
      <c r="WWT1" s="976"/>
      <c r="WWU1" s="976"/>
      <c r="WWV1" s="976"/>
      <c r="WWW1" s="976"/>
      <c r="WWX1" s="976"/>
      <c r="WWY1" s="976"/>
      <c r="WWZ1" s="976"/>
      <c r="WXA1" s="976"/>
      <c r="WXB1" s="976"/>
      <c r="WXC1" s="976"/>
      <c r="WXD1" s="976"/>
      <c r="WXE1" s="976"/>
      <c r="WXF1" s="976"/>
      <c r="WXG1" s="976"/>
      <c r="WXH1" s="976"/>
      <c r="WXI1" s="976"/>
      <c r="WXJ1" s="976"/>
      <c r="WXK1" s="976"/>
      <c r="WXL1" s="976"/>
      <c r="WXM1" s="976"/>
      <c r="WXN1" s="976"/>
      <c r="WXO1" s="976"/>
      <c r="WXP1" s="976"/>
      <c r="WXQ1" s="976"/>
      <c r="WXR1" s="976"/>
      <c r="WXS1" s="976"/>
      <c r="WXT1" s="976"/>
      <c r="WXU1" s="976"/>
      <c r="WXV1" s="976"/>
      <c r="WXW1" s="976"/>
      <c r="WXX1" s="976"/>
      <c r="WXY1" s="976"/>
      <c r="WXZ1" s="976"/>
      <c r="WYA1" s="976"/>
      <c r="WYB1" s="976"/>
      <c r="WYC1" s="976"/>
      <c r="WYD1" s="976"/>
      <c r="WYE1" s="976"/>
      <c r="WYF1" s="976"/>
      <c r="WYG1" s="976"/>
      <c r="WYH1" s="976"/>
      <c r="WYI1" s="976"/>
      <c r="WYJ1" s="976"/>
      <c r="WYK1" s="976"/>
      <c r="WYL1" s="976"/>
      <c r="WYM1" s="976"/>
      <c r="WYN1" s="976"/>
      <c r="WYO1" s="976"/>
      <c r="WYP1" s="976"/>
      <c r="WYQ1" s="976"/>
      <c r="WYR1" s="976"/>
      <c r="WYS1" s="976"/>
      <c r="WYT1" s="976"/>
      <c r="WYU1" s="976"/>
      <c r="WYV1" s="976"/>
      <c r="WYW1" s="976"/>
      <c r="WYX1" s="976"/>
      <c r="WYY1" s="976"/>
      <c r="WYZ1" s="976"/>
      <c r="WZA1" s="976"/>
      <c r="WZB1" s="976"/>
      <c r="WZC1" s="976"/>
      <c r="WZD1" s="976"/>
      <c r="WZE1" s="976"/>
      <c r="WZF1" s="976"/>
      <c r="WZG1" s="976"/>
      <c r="WZH1" s="976"/>
      <c r="WZI1" s="976"/>
      <c r="WZJ1" s="976"/>
      <c r="WZK1" s="976"/>
      <c r="WZL1" s="976"/>
      <c r="WZM1" s="976"/>
      <c r="WZN1" s="976"/>
      <c r="WZO1" s="976"/>
      <c r="WZP1" s="976"/>
      <c r="WZQ1" s="976"/>
      <c r="WZR1" s="976"/>
      <c r="WZS1" s="976"/>
      <c r="WZT1" s="976"/>
      <c r="WZU1" s="976"/>
      <c r="WZV1" s="976"/>
      <c r="WZW1" s="976"/>
      <c r="WZX1" s="976"/>
      <c r="WZY1" s="976"/>
      <c r="WZZ1" s="976"/>
      <c r="XAA1" s="976"/>
      <c r="XAB1" s="976"/>
      <c r="XAC1" s="976"/>
      <c r="XAD1" s="976"/>
      <c r="XAE1" s="976"/>
      <c r="XAF1" s="976"/>
      <c r="XAG1" s="976"/>
      <c r="XAH1" s="976"/>
      <c r="XAI1" s="976"/>
      <c r="XAJ1" s="976"/>
      <c r="XAK1" s="976"/>
      <c r="XAL1" s="976"/>
      <c r="XAM1" s="976"/>
      <c r="XAN1" s="976"/>
      <c r="XAO1" s="976"/>
      <c r="XAP1" s="976"/>
      <c r="XAQ1" s="976"/>
      <c r="XAR1" s="976"/>
      <c r="XAS1" s="976"/>
      <c r="XAT1" s="976"/>
      <c r="XAU1" s="976"/>
      <c r="XAV1" s="976"/>
      <c r="XAW1" s="976"/>
      <c r="XAX1" s="976"/>
      <c r="XAY1" s="976"/>
      <c r="XAZ1" s="976"/>
      <c r="XBA1" s="976"/>
      <c r="XBB1" s="976"/>
      <c r="XBC1" s="976"/>
      <c r="XBD1" s="976"/>
      <c r="XBE1" s="976"/>
      <c r="XBF1" s="976"/>
      <c r="XBG1" s="976"/>
      <c r="XBH1" s="976"/>
      <c r="XBI1" s="976"/>
      <c r="XBJ1" s="976"/>
      <c r="XBK1" s="976"/>
      <c r="XBL1" s="976"/>
      <c r="XBM1" s="976"/>
      <c r="XBN1" s="976"/>
      <c r="XBO1" s="976"/>
      <c r="XBP1" s="976"/>
      <c r="XBQ1" s="976"/>
      <c r="XBR1" s="976"/>
      <c r="XBS1" s="976"/>
      <c r="XBT1" s="976"/>
      <c r="XBU1" s="976"/>
      <c r="XBV1" s="976"/>
      <c r="XBW1" s="976"/>
      <c r="XBX1" s="976"/>
      <c r="XBY1" s="976"/>
      <c r="XBZ1" s="976"/>
      <c r="XCA1" s="976"/>
      <c r="XCB1" s="976"/>
      <c r="XCC1" s="976"/>
      <c r="XCD1" s="976"/>
      <c r="XCE1" s="976"/>
      <c r="XCF1" s="976"/>
      <c r="XCG1" s="976"/>
      <c r="XCH1" s="976"/>
      <c r="XCI1" s="976"/>
      <c r="XCJ1" s="976"/>
      <c r="XCK1" s="976"/>
      <c r="XCL1" s="976"/>
      <c r="XCM1" s="976"/>
      <c r="XCN1" s="976"/>
      <c r="XCO1" s="976"/>
      <c r="XCP1" s="976"/>
      <c r="XCQ1" s="976"/>
      <c r="XCR1" s="976"/>
      <c r="XCS1" s="976"/>
      <c r="XCT1" s="976"/>
      <c r="XCU1" s="976"/>
      <c r="XCV1" s="976"/>
      <c r="XCW1" s="976"/>
      <c r="XCX1" s="976"/>
      <c r="XCY1" s="976"/>
      <c r="XCZ1" s="976"/>
      <c r="XDA1" s="976"/>
      <c r="XDB1" s="976"/>
      <c r="XDC1" s="976"/>
      <c r="XDD1" s="976"/>
      <c r="XDE1" s="976"/>
      <c r="XDF1" s="976"/>
      <c r="XDG1" s="976"/>
      <c r="XDH1" s="976"/>
      <c r="XDI1" s="976"/>
      <c r="XDJ1" s="976"/>
      <c r="XDK1" s="976"/>
      <c r="XDL1" s="976"/>
      <c r="XDM1" s="976"/>
      <c r="XDN1" s="976"/>
      <c r="XDO1" s="976"/>
      <c r="XDP1" s="976"/>
      <c r="XDQ1" s="976"/>
      <c r="XDR1" s="976"/>
      <c r="XDS1" s="976"/>
      <c r="XDT1" s="976"/>
      <c r="XDU1" s="976"/>
      <c r="XDV1" s="976"/>
      <c r="XDW1" s="976"/>
      <c r="XDX1" s="976"/>
      <c r="XDY1" s="976"/>
      <c r="XDZ1" s="976"/>
      <c r="XEA1" s="976"/>
      <c r="XEB1" s="976"/>
      <c r="XEC1" s="976"/>
      <c r="XED1" s="976"/>
      <c r="XEE1" s="976"/>
      <c r="XEF1" s="976"/>
      <c r="XEG1" s="976"/>
      <c r="XEH1" s="976"/>
      <c r="XEI1" s="976"/>
      <c r="XEJ1" s="976"/>
      <c r="XEK1" s="976"/>
      <c r="XEL1" s="976"/>
      <c r="XEM1" s="976"/>
      <c r="XEN1" s="976"/>
      <c r="XEO1" s="976"/>
      <c r="XEP1" s="976"/>
      <c r="XEQ1" s="976"/>
      <c r="XER1" s="976"/>
      <c r="XES1" s="976"/>
      <c r="XET1" s="976"/>
      <c r="XEU1" s="976"/>
      <c r="XEV1" s="976"/>
      <c r="XEW1" s="976"/>
      <c r="XEX1" s="976"/>
      <c r="XEY1" s="976"/>
      <c r="XEZ1" s="976"/>
      <c r="XFA1" s="976"/>
      <c r="XFB1" s="976"/>
      <c r="XFC1" s="976"/>
      <c r="XFD1" s="976"/>
    </row>
    <row r="2" spans="2:16384" s="977" customFormat="1" ht="13.5" thickBot="1">
      <c r="C2" s="978" t="s">
        <v>425</v>
      </c>
      <c r="D2" s="979"/>
      <c r="E2" s="980"/>
      <c r="F2" s="980"/>
      <c r="G2" s="980"/>
      <c r="H2" s="980"/>
      <c r="I2" s="980"/>
      <c r="J2" s="981"/>
      <c r="K2" s="981"/>
      <c r="L2" s="981"/>
      <c r="M2" s="981"/>
      <c r="N2" s="981"/>
    </row>
    <row r="3" spans="2:16384" s="982" customFormat="1" ht="12" thickBot="1">
      <c r="C3" s="983"/>
      <c r="D3" s="984"/>
      <c r="E3" s="984"/>
      <c r="F3" s="984"/>
      <c r="G3" s="984"/>
      <c r="H3" s="984"/>
      <c r="I3" s="984"/>
      <c r="J3" s="984"/>
      <c r="K3" s="984"/>
      <c r="L3" s="984"/>
      <c r="M3" s="984"/>
      <c r="N3" s="984"/>
      <c r="O3" s="984"/>
      <c r="P3" s="984"/>
      <c r="Q3" s="984"/>
      <c r="R3" s="984"/>
      <c r="S3" s="984"/>
      <c r="T3" s="984"/>
      <c r="U3" s="984"/>
      <c r="V3" s="984"/>
      <c r="W3" s="984"/>
      <c r="X3" s="984"/>
      <c r="Y3" s="984"/>
      <c r="Z3" s="984"/>
    </row>
    <row r="4" spans="2:16384" s="982" customFormat="1">
      <c r="C4" s="983"/>
      <c r="D4" s="985"/>
      <c r="E4" s="985"/>
      <c r="F4" s="985"/>
      <c r="G4" s="985"/>
      <c r="H4" s="985"/>
      <c r="I4" s="985"/>
      <c r="J4" s="985"/>
      <c r="K4" s="985"/>
      <c r="L4" s="985"/>
      <c r="M4" s="985"/>
      <c r="N4" s="985"/>
      <c r="O4" s="985"/>
      <c r="P4" s="985"/>
      <c r="Q4" s="985"/>
      <c r="R4" s="985"/>
      <c r="S4" s="985"/>
      <c r="T4" s="985"/>
      <c r="U4" s="985"/>
      <c r="V4" s="985"/>
      <c r="W4" s="985"/>
      <c r="X4" s="984"/>
      <c r="Y4" s="984"/>
      <c r="Z4" s="984"/>
    </row>
    <row r="5" spans="2:16384" s="986" customFormat="1" ht="3" customHeight="1"/>
    <row r="6" spans="2:16384" s="986" customFormat="1" ht="9" customHeight="1">
      <c r="B6" s="986" t="s">
        <v>421</v>
      </c>
    </row>
    <row r="7" spans="2:16384" s="986" customFormat="1" ht="3" customHeight="1"/>
    <row r="8" spans="2:16384" s="988" customFormat="1" ht="12">
      <c r="B8" s="987" t="s">
        <v>426</v>
      </c>
      <c r="C8" s="987"/>
    </row>
    <row r="9" spans="2:16384">
      <c r="D9" s="990"/>
      <c r="F9" s="991"/>
    </row>
    <row r="10" spans="2:16384">
      <c r="C10" s="992" t="s">
        <v>427</v>
      </c>
      <c r="D10" s="993" t="s">
        <v>435</v>
      </c>
      <c r="E10" s="994"/>
      <c r="F10" s="995"/>
      <c r="G10" s="994"/>
      <c r="H10" s="996"/>
      <c r="I10" s="996"/>
    </row>
    <row r="11" spans="2:16384" ht="12.75">
      <c r="C11" s="997"/>
      <c r="D11" s="990"/>
      <c r="F11" s="991"/>
    </row>
    <row r="12" spans="2:16384" s="998" customFormat="1">
      <c r="C12" s="998" t="s">
        <v>428</v>
      </c>
      <c r="D12" s="999"/>
      <c r="F12" s="1000"/>
    </row>
    <row r="13" spans="2:16384" ht="12.75">
      <c r="C13" s="997"/>
      <c r="D13" s="990"/>
      <c r="F13" s="991"/>
    </row>
    <row r="14" spans="2:16384">
      <c r="C14" s="992" t="s">
        <v>429</v>
      </c>
      <c r="D14" s="1001" t="s">
        <v>430</v>
      </c>
      <c r="E14" s="1001" t="s">
        <v>431</v>
      </c>
      <c r="F14" s="1001" t="s">
        <v>432</v>
      </c>
      <c r="G14" s="1001" t="s">
        <v>433</v>
      </c>
      <c r="H14" s="1002" t="s">
        <v>434</v>
      </c>
    </row>
    <row r="15" spans="2:16384">
      <c r="E15" s="990"/>
      <c r="H15" s="1003"/>
    </row>
    <row r="16" spans="2:16384">
      <c r="C16" s="989" t="s">
        <v>436</v>
      </c>
      <c r="D16" s="1004" t="s">
        <v>437</v>
      </c>
      <c r="E16" s="1004" t="s">
        <v>437</v>
      </c>
      <c r="F16" s="1004" t="s">
        <v>437</v>
      </c>
      <c r="G16" s="1004" t="s">
        <v>437</v>
      </c>
      <c r="H16" s="1005" t="s">
        <v>437</v>
      </c>
    </row>
    <row r="17" spans="2:16">
      <c r="C17" s="1006"/>
      <c r="D17" s="1007"/>
      <c r="E17" s="1007"/>
      <c r="F17" s="1008"/>
      <c r="G17" s="1008"/>
      <c r="H17" s="1008"/>
      <c r="I17" s="1008"/>
      <c r="J17" s="1008"/>
      <c r="K17" s="1008"/>
      <c r="L17" s="1008"/>
      <c r="M17" s="1008"/>
      <c r="N17" s="1008"/>
      <c r="O17" s="1008"/>
      <c r="P17" s="1008"/>
    </row>
    <row r="19" spans="2:16" s="988" customFormat="1" ht="12">
      <c r="B19" s="987" t="s">
        <v>423</v>
      </c>
      <c r="C19" s="987"/>
    </row>
  </sheetData>
  <hyperlinks>
    <hyperlink ref="H1" location="Index!A1" display="Back to Index"/>
  </hyperlinks>
  <pageMargins left="0.7" right="0.7" top="0.75" bottom="0.75" header="0.3" footer="0.3"/>
  <pageSetup paperSize="9" orientation="portrait" verticalDpi="4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65"/>
  <sheetViews>
    <sheetView zoomScale="85" workbookViewId="0">
      <pane ySplit="1" topLeftCell="A2" activePane="bottomLeft" state="frozen"/>
      <selection pane="bottomLeft" activeCell="A2" sqref="A2"/>
    </sheetView>
  </sheetViews>
  <sheetFormatPr defaultColWidth="9.140625" defaultRowHeight="12.75"/>
  <cols>
    <col min="1" max="1" width="53" style="362" customWidth="1"/>
    <col min="2" max="2" width="9.5703125" style="367" customWidth="1"/>
    <col min="3" max="3" width="8.42578125" style="367" customWidth="1"/>
    <col min="4" max="4" width="10.28515625" style="362" bestFit="1" customWidth="1"/>
    <col min="5" max="16384" width="9.140625" style="362"/>
  </cols>
  <sheetData>
    <row r="1" spans="1:22">
      <c r="A1" s="557" t="str">
        <f>'Data 2006-08'!$A$1</f>
        <v>Jemena</v>
      </c>
      <c r="B1" s="497" t="s">
        <v>0</v>
      </c>
      <c r="C1" s="498" t="str">
        <f>IF(SUM(C35)&lt;0.001,"Ok","Error")</f>
        <v>Ok</v>
      </c>
      <c r="D1" s="781">
        <f>C35</f>
        <v>0</v>
      </c>
    </row>
    <row r="2" spans="1:22">
      <c r="A2" s="269"/>
      <c r="B2" s="279"/>
      <c r="C2" s="279"/>
      <c r="D2" s="499"/>
      <c r="E2" s="424"/>
      <c r="F2" s="424"/>
      <c r="G2" s="424"/>
      <c r="H2" s="424"/>
      <c r="I2" s="424"/>
      <c r="J2" s="424"/>
      <c r="K2" s="361"/>
      <c r="L2" s="361"/>
      <c r="M2" s="361"/>
      <c r="N2" s="361"/>
      <c r="O2" s="500"/>
      <c r="P2" s="500"/>
      <c r="Q2" s="500"/>
      <c r="R2" s="500"/>
      <c r="S2" s="500"/>
      <c r="T2" s="500"/>
      <c r="U2" s="500"/>
      <c r="V2" s="500"/>
    </row>
    <row r="3" spans="1:22" s="85" customFormat="1">
      <c r="C3" s="777" t="s">
        <v>386</v>
      </c>
      <c r="I3" s="777" t="s">
        <v>382</v>
      </c>
    </row>
    <row r="4" spans="1:22" s="85" customFormat="1">
      <c r="A4" s="435" t="s">
        <v>308</v>
      </c>
      <c r="C4" s="777" t="s">
        <v>380</v>
      </c>
      <c r="I4" s="777" t="s">
        <v>383</v>
      </c>
    </row>
    <row r="5" spans="1:22" s="85" customFormat="1"/>
    <row r="6" spans="1:22" s="85" customFormat="1">
      <c r="A6" s="85" t="s">
        <v>309</v>
      </c>
      <c r="C6" s="436">
        <f>'Data 2009-15 (Real $2008)'!C127</f>
        <v>4.6300000000000001E-2</v>
      </c>
      <c r="I6" s="436">
        <f>'Data 2009-15 (Real $2008)'!I127</f>
        <v>4.02E-2</v>
      </c>
    </row>
    <row r="7" spans="1:22" s="85" customFormat="1">
      <c r="A7" s="1" t="s">
        <v>11</v>
      </c>
      <c r="C7" s="437">
        <f>'Data 2009-15 (Real $2008)'!C128</f>
        <v>4.1250000000000002E-2</v>
      </c>
      <c r="I7" s="437">
        <f>'Data 2009-15 (Real $2008)'!I128</f>
        <v>2.53E-2</v>
      </c>
    </row>
    <row r="8" spans="1:22" s="85" customFormat="1">
      <c r="A8" s="85" t="s">
        <v>13</v>
      </c>
      <c r="C8" s="437">
        <f>'Data 2009-15 (Real $2008)'!C131</f>
        <v>0.06</v>
      </c>
      <c r="I8" s="437">
        <f>'Data 2009-15 (Real $2008)'!I131</f>
        <v>6.5000000000000002E-2</v>
      </c>
    </row>
    <row r="9" spans="1:22" s="85" customFormat="1">
      <c r="A9" s="85" t="s">
        <v>14</v>
      </c>
      <c r="C9" s="438">
        <f>'Data 2009-15 (Real $2008)'!C132</f>
        <v>1</v>
      </c>
      <c r="I9" s="438">
        <f>'Data 2009-15 (Real $2008)'!I132</f>
        <v>0.8</v>
      </c>
    </row>
    <row r="10" spans="1:22" s="85" customFormat="1">
      <c r="A10" s="85" t="s">
        <v>15</v>
      </c>
      <c r="C10" s="439">
        <f>'Data 2009-15 (Real $2008)'!C133</f>
        <v>0.6</v>
      </c>
      <c r="I10" s="439">
        <f>'Data 2009-15 (Real $2008)'!I133</f>
        <v>0.6</v>
      </c>
    </row>
    <row r="11" spans="1:22" s="85" customFormat="1">
      <c r="A11" s="85" t="s">
        <v>16</v>
      </c>
      <c r="C11" s="440">
        <f>'Data 2009-15 (Real $2008)'!C134</f>
        <v>2.5600000000000001E-2</v>
      </c>
      <c r="I11" s="440">
        <f>'Data 2009-15 (Real $2008)'!I134</f>
        <v>2.47E-2</v>
      </c>
    </row>
    <row r="12" spans="1:22" s="85" customFormat="1"/>
    <row r="13" spans="1:22" s="85" customFormat="1">
      <c r="A13" s="85" t="s">
        <v>81</v>
      </c>
      <c r="C13" s="441">
        <f>(C14+1)/(1+C11)-1</f>
        <v>7.868564742589701E-2</v>
      </c>
      <c r="D13" s="423"/>
      <c r="I13" s="441">
        <f>(I14+1)/(1+I11)-1</f>
        <v>6.5872938421001281E-2</v>
      </c>
    </row>
    <row r="14" spans="1:22" s="85" customFormat="1">
      <c r="A14" s="85" t="s">
        <v>82</v>
      </c>
      <c r="C14" s="442">
        <f>C6+C9*C8</f>
        <v>0.10630000000000001</v>
      </c>
      <c r="D14" s="423"/>
      <c r="I14" s="442">
        <f>I6+I9*I8</f>
        <v>9.2200000000000004E-2</v>
      </c>
    </row>
    <row r="15" spans="1:22" s="85" customFormat="1">
      <c r="A15" s="85" t="s">
        <v>83</v>
      </c>
      <c r="C15" s="443">
        <f>(C16+1)/(1+C11)-1</f>
        <v>6.0403666146645829E-2</v>
      </c>
      <c r="D15" s="430"/>
      <c r="E15" s="86"/>
      <c r="F15" s="86"/>
      <c r="G15" s="86"/>
      <c r="H15" s="86"/>
      <c r="I15" s="443">
        <f>(I16+1)/(1+I11)-1</f>
        <v>3.981653166780541E-2</v>
      </c>
      <c r="J15" s="86"/>
      <c r="K15" s="86"/>
      <c r="L15" s="86"/>
    </row>
    <row r="16" spans="1:22" s="85" customFormat="1">
      <c r="A16" s="85" t="s">
        <v>84</v>
      </c>
      <c r="C16" s="444">
        <f>C6+C7</f>
        <v>8.7550000000000003E-2</v>
      </c>
      <c r="D16" s="445"/>
      <c r="E16" s="446"/>
      <c r="F16" s="447"/>
      <c r="G16" s="447"/>
      <c r="H16" s="447"/>
      <c r="I16" s="444">
        <f>I6+I7</f>
        <v>6.5500000000000003E-2</v>
      </c>
      <c r="J16" s="447"/>
      <c r="K16" s="86"/>
      <c r="L16" s="86"/>
    </row>
    <row r="17" spans="1:33" s="85" customFormat="1"/>
    <row r="18" spans="1:33" s="85" customFormat="1">
      <c r="A18" s="85" t="s">
        <v>337</v>
      </c>
      <c r="C18" s="441">
        <f>(C13*(1-C10))+(C15*C10)</f>
        <v>6.7716458658346301E-2</v>
      </c>
      <c r="D18" s="445"/>
      <c r="E18" s="446"/>
      <c r="F18" s="448"/>
      <c r="G18" s="448"/>
      <c r="H18" s="448"/>
      <c r="I18" s="441">
        <f>(I13*(1-I10))+(I15*I10)</f>
        <v>5.0239094369083762E-2</v>
      </c>
      <c r="J18" s="448"/>
      <c r="K18" s="86"/>
      <c r="L18" s="86"/>
    </row>
    <row r="19" spans="1:33" s="85" customFormat="1">
      <c r="A19" s="85" t="s">
        <v>338</v>
      </c>
      <c r="C19" s="444">
        <f>(C14*(1-C10))+(C16*C10)</f>
        <v>9.5049999999999996E-2</v>
      </c>
      <c r="D19" s="449"/>
      <c r="E19" s="531"/>
      <c r="F19" s="86"/>
      <c r="G19" s="86"/>
      <c r="H19" s="86"/>
      <c r="I19" s="444">
        <f>(I14*(1-I10))+(I16*I10)</f>
        <v>7.6179999999999998E-2</v>
      </c>
      <c r="J19" s="86"/>
      <c r="K19" s="86"/>
      <c r="L19" s="86"/>
    </row>
    <row r="20" spans="1:33">
      <c r="A20" s="269"/>
      <c r="B20" s="279"/>
      <c r="C20" s="279"/>
      <c r="D20" s="499"/>
      <c r="E20" s="424"/>
      <c r="F20" s="424"/>
      <c r="G20" s="424"/>
      <c r="H20" s="424"/>
      <c r="I20" s="424"/>
      <c r="J20" s="424"/>
      <c r="K20" s="361"/>
      <c r="L20" s="361"/>
      <c r="M20" s="361"/>
      <c r="N20" s="361"/>
      <c r="O20" s="500"/>
      <c r="P20" s="500"/>
      <c r="Q20" s="500"/>
      <c r="R20" s="500"/>
      <c r="S20" s="500"/>
      <c r="T20" s="500"/>
      <c r="U20" s="500"/>
      <c r="V20" s="500"/>
    </row>
    <row r="21" spans="1:33">
      <c r="A21" s="269"/>
      <c r="B21" s="279"/>
      <c r="C21" s="279"/>
      <c r="D21" s="393">
        <v>2009</v>
      </c>
      <c r="E21" s="393">
        <v>2010</v>
      </c>
      <c r="F21" s="393">
        <v>2011</v>
      </c>
      <c r="G21" s="393">
        <v>2012</v>
      </c>
      <c r="H21" s="393">
        <v>2013</v>
      </c>
      <c r="I21" s="393">
        <v>2014</v>
      </c>
      <c r="J21" s="393">
        <v>2015</v>
      </c>
      <c r="K21" s="361"/>
      <c r="L21" s="361"/>
      <c r="M21" s="361"/>
      <c r="N21" s="361"/>
      <c r="O21" s="500"/>
      <c r="P21" s="500"/>
      <c r="Q21" s="500"/>
      <c r="R21" s="500"/>
      <c r="S21" s="500"/>
      <c r="T21" s="500"/>
      <c r="U21" s="500"/>
      <c r="V21" s="500"/>
    </row>
    <row r="22" spans="1:33">
      <c r="A22" s="424" t="s">
        <v>86</v>
      </c>
      <c r="B22" s="279"/>
      <c r="C22" s="279"/>
      <c r="D22" s="556">
        <f>'Data 2009-15 (Real $2008)'!D144</f>
        <v>4.9810844892812067E-2</v>
      </c>
      <c r="E22" s="556">
        <f>'Data 2009-15 (Real $2008)'!E144</f>
        <v>1.2612612612612484E-2</v>
      </c>
      <c r="F22" s="556">
        <f>'Data 2009-15 (Real $2008)'!F144</f>
        <v>2.7876631079478242E-2</v>
      </c>
      <c r="G22" s="556">
        <f>'Data 2009-15 (Real $2008)'!G144</f>
        <v>3.5199076745527913E-2</v>
      </c>
      <c r="H22" s="556">
        <f>'Data 2009-15 (Real $2008)'!H144</f>
        <v>2.0040080160320661E-2</v>
      </c>
      <c r="I22" s="556">
        <f>'Data 2009-15 (Real $2008)'!I144</f>
        <v>2.16110019646365E-2</v>
      </c>
      <c r="J22" s="556">
        <f>'Data 2009-15 (Real $2008)'!J144</f>
        <v>2.3076923076923217E-2</v>
      </c>
      <c r="K22" s="361"/>
      <c r="L22" s="361"/>
      <c r="M22" s="361"/>
      <c r="N22" s="361"/>
      <c r="O22" s="500"/>
      <c r="P22" s="500"/>
      <c r="Q22" s="500"/>
      <c r="R22" s="500"/>
      <c r="S22" s="500"/>
      <c r="T22" s="500"/>
      <c r="U22" s="500"/>
      <c r="V22" s="500"/>
    </row>
    <row r="23" spans="1:33">
      <c r="A23" s="280" t="str">
        <f>A18</f>
        <v>Vanilla' after tax WACC (real)</v>
      </c>
      <c r="B23" s="279"/>
      <c r="C23" s="279"/>
      <c r="D23" s="515">
        <f>$C$18</f>
        <v>6.7716458658346301E-2</v>
      </c>
      <c r="E23" s="515">
        <f>$C$18</f>
        <v>6.7716458658346301E-2</v>
      </c>
      <c r="F23" s="515">
        <f>$C$18</f>
        <v>6.7716458658346301E-2</v>
      </c>
      <c r="G23" s="515">
        <f>$C$18</f>
        <v>6.7716458658346301E-2</v>
      </c>
      <c r="H23" s="515">
        <f>$C$18</f>
        <v>6.7716458658346301E-2</v>
      </c>
      <c r="I23" s="515">
        <f>$I$18</f>
        <v>5.0239094369083762E-2</v>
      </c>
      <c r="J23" s="515">
        <f>$I$18</f>
        <v>5.0239094369083762E-2</v>
      </c>
      <c r="K23" s="361"/>
      <c r="L23" s="361"/>
      <c r="M23" s="361"/>
      <c r="N23" s="361"/>
      <c r="O23" s="500"/>
      <c r="P23" s="500"/>
      <c r="Q23" s="500"/>
      <c r="R23" s="500"/>
      <c r="S23" s="500"/>
      <c r="T23" s="500"/>
      <c r="U23" s="500"/>
      <c r="V23" s="500"/>
    </row>
    <row r="24" spans="1:33">
      <c r="A24" s="425" t="str">
        <f>A19</f>
        <v>Vanilla' after tax WACC (nominal)</v>
      </c>
      <c r="B24" s="279"/>
      <c r="C24" s="279"/>
      <c r="D24" s="515">
        <f t="shared" ref="D24:J24" si="0">(1+D23)*(1+D22)-1</f>
        <v>0.1209003175700798</v>
      </c>
      <c r="E24" s="515">
        <f t="shared" si="0"/>
        <v>8.1183152731514552E-2</v>
      </c>
      <c r="F24" s="515">
        <f t="shared" si="0"/>
        <v>9.7480796473851994E-2</v>
      </c>
      <c r="G24" s="515">
        <f t="shared" si="0"/>
        <v>0.10529909222912481</v>
      </c>
      <c r="H24" s="515">
        <f t="shared" si="0"/>
        <v>8.9113582078353293E-2</v>
      </c>
      <c r="I24" s="515">
        <f t="shared" si="0"/>
        <v>7.2935813500832225E-2</v>
      </c>
      <c r="J24" s="515">
        <f t="shared" si="0"/>
        <v>7.4475381162216747E-2</v>
      </c>
      <c r="K24" s="361"/>
      <c r="L24" s="361"/>
      <c r="M24" s="361"/>
      <c r="N24" s="361"/>
      <c r="O24" s="500"/>
      <c r="P24" s="500"/>
      <c r="Q24" s="500"/>
      <c r="R24" s="500"/>
      <c r="S24" s="500"/>
      <c r="T24" s="500"/>
      <c r="U24" s="500"/>
      <c r="V24" s="500"/>
    </row>
    <row r="25" spans="1:33">
      <c r="A25" s="425"/>
      <c r="B25" s="279"/>
      <c r="C25" s="279"/>
      <c r="D25" s="499"/>
      <c r="E25" s="424"/>
      <c r="F25" s="424"/>
      <c r="G25" s="424"/>
      <c r="H25" s="424"/>
      <c r="I25" s="424"/>
      <c r="J25" s="424"/>
      <c r="K25" s="361"/>
      <c r="L25" s="361"/>
      <c r="M25" s="361"/>
      <c r="N25" s="361"/>
      <c r="O25" s="500"/>
      <c r="P25" s="500"/>
      <c r="Q25" s="500"/>
      <c r="R25" s="500"/>
      <c r="S25" s="500"/>
      <c r="T25" s="500"/>
      <c r="U25" s="500"/>
      <c r="V25" s="500"/>
    </row>
    <row r="26" spans="1:33">
      <c r="A26" s="269"/>
      <c r="B26" s="279"/>
      <c r="C26" s="279"/>
      <c r="D26" s="499"/>
      <c r="E26" s="424"/>
      <c r="F26" s="424"/>
      <c r="G26" s="424"/>
      <c r="H26" s="424"/>
      <c r="I26" s="424"/>
      <c r="J26" s="424"/>
      <c r="K26" s="361"/>
      <c r="L26" s="361"/>
      <c r="M26" s="361"/>
      <c r="N26" s="361"/>
      <c r="O26" s="500"/>
      <c r="P26" s="500"/>
      <c r="Q26" s="500"/>
      <c r="R26" s="500"/>
      <c r="S26" s="500"/>
      <c r="T26" s="500"/>
      <c r="U26" s="500"/>
      <c r="V26" s="500"/>
    </row>
    <row r="27" spans="1:33">
      <c r="A27" s="502" t="s">
        <v>332</v>
      </c>
      <c r="B27" s="510"/>
      <c r="C27" s="510"/>
      <c r="D27" s="500"/>
      <c r="E27" s="533" t="s">
        <v>350</v>
      </c>
      <c r="F27" s="500"/>
      <c r="G27" s="500"/>
      <c r="H27" s="500"/>
      <c r="I27" s="500"/>
      <c r="J27" s="500"/>
      <c r="K27" s="361"/>
      <c r="L27" s="361"/>
      <c r="M27" s="361"/>
      <c r="N27" s="361"/>
      <c r="O27" s="500"/>
      <c r="Q27" s="533" t="s">
        <v>349</v>
      </c>
      <c r="R27" s="501"/>
      <c r="S27" s="501"/>
      <c r="T27" s="501"/>
      <c r="U27" s="501"/>
      <c r="V27" s="501"/>
      <c r="X27" s="361"/>
      <c r="Y27" s="361"/>
      <c r="Z27" s="500"/>
      <c r="AB27" s="533" t="s">
        <v>349</v>
      </c>
      <c r="AC27" s="501"/>
    </row>
    <row r="28" spans="1:33">
      <c r="A28" s="502"/>
      <c r="B28" s="511"/>
      <c r="C28" s="511"/>
      <c r="D28" s="500"/>
      <c r="E28" s="500"/>
      <c r="F28" s="500"/>
      <c r="G28" s="500"/>
      <c r="H28" s="500"/>
      <c r="I28" s="500"/>
      <c r="J28" s="500"/>
      <c r="K28" s="361"/>
      <c r="L28" s="361"/>
      <c r="N28" s="361"/>
      <c r="O28" s="500"/>
      <c r="P28" s="503"/>
      <c r="Q28" s="504"/>
      <c r="R28" s="504"/>
      <c r="S28" s="504"/>
      <c r="T28" s="504"/>
      <c r="U28" s="501"/>
      <c r="V28" s="501"/>
      <c r="Y28" s="361"/>
      <c r="Z28" s="500"/>
      <c r="AA28" s="503"/>
      <c r="AB28" s="504"/>
      <c r="AC28" s="504"/>
      <c r="AD28" s="504"/>
      <c r="AE28" s="504"/>
    </row>
    <row r="29" spans="1:33">
      <c r="A29" s="411" t="s">
        <v>297</v>
      </c>
      <c r="B29" s="512"/>
      <c r="C29" s="512"/>
      <c r="D29" s="393">
        <f>$D$21</f>
        <v>2009</v>
      </c>
      <c r="E29" s="393">
        <f>$E$21</f>
        <v>2010</v>
      </c>
      <c r="F29" s="393">
        <f>$F$21</f>
        <v>2011</v>
      </c>
      <c r="G29" s="393">
        <f>$G$21</f>
        <v>2012</v>
      </c>
      <c r="H29" s="393">
        <f>$H$21</f>
        <v>2013</v>
      </c>
      <c r="I29" s="393">
        <f>$I$21</f>
        <v>2014</v>
      </c>
      <c r="J29" s="393">
        <f>$J$21</f>
        <v>2015</v>
      </c>
      <c r="K29" s="505"/>
      <c r="L29" s="505"/>
      <c r="M29" s="411" t="s">
        <v>297</v>
      </c>
      <c r="P29" s="393">
        <f>$D$21</f>
        <v>2009</v>
      </c>
      <c r="Q29" s="393">
        <f>$E$21</f>
        <v>2010</v>
      </c>
      <c r="R29" s="393">
        <f>$F$21</f>
        <v>2011</v>
      </c>
      <c r="S29" s="393">
        <f>$G$21</f>
        <v>2012</v>
      </c>
      <c r="T29" s="393">
        <f>$H$21</f>
        <v>2013</v>
      </c>
      <c r="U29" s="393">
        <f>$I$21</f>
        <v>2014</v>
      </c>
      <c r="V29" s="393">
        <f>$J$21</f>
        <v>2015</v>
      </c>
      <c r="X29" s="411" t="s">
        <v>289</v>
      </c>
      <c r="AA29" s="393">
        <f>$D$21</f>
        <v>2009</v>
      </c>
      <c r="AB29" s="393">
        <f>$E$21</f>
        <v>2010</v>
      </c>
      <c r="AC29" s="393">
        <f>$F$21</f>
        <v>2011</v>
      </c>
      <c r="AD29" s="393">
        <f>$G$21</f>
        <v>2012</v>
      </c>
      <c r="AE29" s="393">
        <f>$H$21</f>
        <v>2013</v>
      </c>
      <c r="AF29" s="393">
        <f>$I$21</f>
        <v>2014</v>
      </c>
      <c r="AG29" s="393">
        <f>$J$21</f>
        <v>2015</v>
      </c>
    </row>
    <row r="30" spans="1:33">
      <c r="A30" s="362" t="s">
        <v>136</v>
      </c>
      <c r="D30" s="83">
        <f>D24*('AMI RAB 2009-15'!D12*'Data 2009-15 (Real $2008)'!D145-D38)</f>
        <v>6815.1710200641664</v>
      </c>
      <c r="E30" s="83">
        <f>E24*('AMI RAB 2009-15'!E12*'Data 2009-15 (Real $2008)'!E145-E38)</f>
        <v>7890.9231661804488</v>
      </c>
      <c r="F30" s="83">
        <f>F24*('AMI RAB 2009-15'!F12*'Data 2009-15 (Real $2008)'!F145-F38)</f>
        <v>10980.377785024666</v>
      </c>
      <c r="G30" s="83">
        <f>G24*('AMI RAB 2009-15'!G12*'Data 2009-15 (Real $2008)'!G145-G38)</f>
        <v>12690.302338619391</v>
      </c>
      <c r="H30" s="83">
        <f>H24*('AMI RAB 2009-15'!H12*'Data 2009-15 (Real $2008)'!H145-H38)</f>
        <v>11571.052948302928</v>
      </c>
      <c r="I30" s="83">
        <f>I24*('AMI RAB 2009-15'!I12*'Data 2009-15 (Real $2008)'!I145-I38)</f>
        <v>9645.5292719409572</v>
      </c>
      <c r="J30" s="83">
        <f>J24*('AMI RAB 2009-15'!J12*'Data 2009-15 (Real $2008)'!J145-J38)</f>
        <v>9211.1954396374531</v>
      </c>
      <c r="K30" s="506"/>
      <c r="L30" s="506"/>
      <c r="M30" s="362" t="s">
        <v>136</v>
      </c>
      <c r="N30" s="506"/>
      <c r="O30" s="361"/>
      <c r="P30" s="83">
        <f>D23*'AMI RAB 2009-15'!D12*'Data 2009-15 (Real $2008)'!D145</f>
        <v>4007.3254045914782</v>
      </c>
      <c r="Q30" s="83">
        <f>E23*'AMI RAB 2009-15'!E12*'Data 2009-15 (Real $2008)'!E145</f>
        <v>6664.989537068147</v>
      </c>
      <c r="R30" s="83">
        <f>F23*'AMI RAB 2009-15'!F12*'Data 2009-15 (Real $2008)'!F145</f>
        <v>7840.3137755093412</v>
      </c>
      <c r="S30" s="83">
        <f>G23*'AMI RAB 2009-15'!G12*'Data 2009-15 (Real $2008)'!G145</f>
        <v>8448.2246864298322</v>
      </c>
      <c r="T30" s="83">
        <f>H23*'AMI RAB 2009-15'!H12*'Data 2009-15 (Real $2008)'!H145</f>
        <v>8968.9262778766333</v>
      </c>
      <c r="U30" s="83">
        <f>I23*'AMI RAB 2009-15'!I12*'Data 2009-15 (Real $2008)'!I145</f>
        <v>6787.5430229290414</v>
      </c>
      <c r="V30" s="83">
        <f>J23*'AMI RAB 2009-15'!J12*'Data 2009-15 (Real $2008)'!J145</f>
        <v>6357.0167125219095</v>
      </c>
      <c r="X30" s="362" t="s">
        <v>136</v>
      </c>
      <c r="Y30" s="506"/>
      <c r="Z30" s="361"/>
      <c r="AA30" s="83">
        <f>D23*'AMI RAB 2009-15'!D12</f>
        <v>3817.1880430523033</v>
      </c>
      <c r="AB30" s="83">
        <f>E23*'AMI RAB 2009-15'!E12</f>
        <v>6269.675804145957</v>
      </c>
      <c r="AC30" s="83">
        <f>F23*'AMI RAB 2009-15'!F12</f>
        <v>7175.2669636225128</v>
      </c>
      <c r="AD30" s="83">
        <f>G23*'AMI RAB 2009-15'!G12</f>
        <v>7468.7203749597074</v>
      </c>
      <c r="AE30" s="83">
        <f>H23*'AMI RAB 2009-15'!H12</f>
        <v>7773.2737385691435</v>
      </c>
      <c r="AF30" s="83">
        <f>I23*'AMI RAB 2009-15'!I12</f>
        <v>5758.2503365367093</v>
      </c>
      <c r="AG30" s="83">
        <f>J23*'AMI RAB 2009-15'!J12</f>
        <v>5271.3640544964155</v>
      </c>
    </row>
    <row r="31" spans="1:33">
      <c r="A31" s="362" t="s">
        <v>137</v>
      </c>
      <c r="D31" s="83">
        <f t="shared" ref="D31:J31" si="1">D39</f>
        <v>7367.4267772607764</v>
      </c>
      <c r="E31" s="83">
        <f t="shared" si="1"/>
        <v>16363.280777980153</v>
      </c>
      <c r="F31" s="83">
        <f t="shared" si="1"/>
        <v>19368.340972736252</v>
      </c>
      <c r="G31" s="83">
        <f t="shared" si="1"/>
        <v>22234.707720759772</v>
      </c>
      <c r="H31" s="83">
        <f t="shared" si="1"/>
        <v>27252.334579815597</v>
      </c>
      <c r="I31" s="83">
        <f t="shared" si="1"/>
        <v>23242.760017075532</v>
      </c>
      <c r="J31" s="83">
        <f t="shared" si="1"/>
        <v>23893.17910050408</v>
      </c>
      <c r="K31" s="506"/>
      <c r="L31" s="506"/>
      <c r="M31" s="362" t="s">
        <v>137</v>
      </c>
      <c r="N31" s="506"/>
      <c r="O31" s="361"/>
      <c r="P31" s="83">
        <f>'AMI RAB 2009-15'!D9*'Data 2009-15 (Real $2008)'!D145</f>
        <v>10175.272392733463</v>
      </c>
      <c r="Q31" s="83">
        <f>'AMI RAB 2009-15'!E9*'Data 2009-15 (Real $2008)'!E145</f>
        <v>17589.214407092451</v>
      </c>
      <c r="R31" s="83">
        <f>'AMI RAB 2009-15'!F9*'Data 2009-15 (Real $2008)'!F145</f>
        <v>22508.404982251577</v>
      </c>
      <c r="S31" s="83">
        <f>'AMI RAB 2009-15'!G9*'Data 2009-15 (Real $2008)'!G145</f>
        <v>26476.785372949318</v>
      </c>
      <c r="T31" s="83">
        <f>'AMI RAB 2009-15'!H9*'Data 2009-15 (Real $2008)'!H145</f>
        <v>29854.461250241886</v>
      </c>
      <c r="U31" s="83">
        <f>'AMI RAB 2009-15'!I9*'Data 2009-15 (Real $2008)'!I145</f>
        <v>26100.74626608743</v>
      </c>
      <c r="V31" s="83">
        <f>'AMI RAB 2009-15'!J9*'Data 2009-15 (Real $2008)'!J145</f>
        <v>26747.357827619606</v>
      </c>
      <c r="X31" s="362" t="s">
        <v>137</v>
      </c>
      <c r="Y31" s="506"/>
      <c r="Z31" s="361"/>
      <c r="AA31" s="83">
        <f>'AMI RAB 2009-15'!D9</f>
        <v>9692.4816906157794</v>
      </c>
      <c r="AB31" s="83">
        <f>'AMI RAB 2009-15'!E9</f>
        <v>16545.963256019357</v>
      </c>
      <c r="AC31" s="83">
        <f>'AMI RAB 2009-15'!F9</f>
        <v>20599.15193413214</v>
      </c>
      <c r="AD31" s="83">
        <f>'AMI RAB 2009-15'!G9</f>
        <v>23407.013155795776</v>
      </c>
      <c r="AE31" s="83">
        <f>'AMI RAB 2009-15'!H9</f>
        <v>25874.546453577997</v>
      </c>
      <c r="AF31" s="83">
        <f>'AMI RAB 2009-15'!I9</f>
        <v>22142.715038835991</v>
      </c>
      <c r="AG31" s="83">
        <f>'AMI RAB 2009-15'!J9</f>
        <v>22179.438403479166</v>
      </c>
    </row>
    <row r="32" spans="1:33">
      <c r="A32" s="362" t="s">
        <v>138</v>
      </c>
      <c r="D32" s="83">
        <f>'Data 2009-15 (Real $2008)'!D55*'Data 2009-15 (Real $2008)'!D145/10^3</f>
        <v>8437.5137038626672</v>
      </c>
      <c r="E32" s="83">
        <f>'Data 2009-15 (Real $2008)'!E55*'Data 2009-15 (Real $2008)'!E145/10^3</f>
        <v>10167.825000000001</v>
      </c>
      <c r="F32" s="83">
        <f>'Data 2009-15 (Real $2008)'!F55*'Data 2009-15 (Real $2008)'!F145/10^3</f>
        <v>16811.908977192648</v>
      </c>
      <c r="G32" s="83">
        <f>'Data 2009-15 (Real $2008)'!G55*'Data 2009-15 (Real $2008)'!G145/10^3</f>
        <v>20060.926000000007</v>
      </c>
      <c r="H32" s="83">
        <f>'Data 2009-15 (Real $2008)'!H55*'Data 2009-15 (Real $2008)'!H145/10^3</f>
        <v>20130.020972795199</v>
      </c>
      <c r="I32" s="83">
        <f>'Data 2009-15 (Real $2008)'!I55*'Data 2009-15 (Real $2008)'!I145/10^3</f>
        <v>21710.548833774614</v>
      </c>
      <c r="J32" s="83">
        <f>'Data 2009-15 (Real $2008)'!J55*'Data 2009-15 (Real $2008)'!J145/10^3</f>
        <v>17952.228696920465</v>
      </c>
      <c r="K32" s="506"/>
      <c r="L32" s="506"/>
      <c r="M32" s="362" t="s">
        <v>138</v>
      </c>
      <c r="N32" s="506"/>
      <c r="O32" s="507"/>
      <c r="P32" s="83">
        <f>'Data 2009-15 (Real $2008)'!D55*'Data 2009-15 (Real $2008)'!D145/10^3</f>
        <v>8437.5137038626672</v>
      </c>
      <c r="Q32" s="83">
        <f>'Data 2009-15 (Real $2008)'!E55*'Data 2009-15 (Real $2008)'!E145/10^3</f>
        <v>10167.825000000001</v>
      </c>
      <c r="R32" s="83">
        <f>'Data 2009-15 (Real $2008)'!F55*'Data 2009-15 (Real $2008)'!F145/10^3</f>
        <v>16811.908977192648</v>
      </c>
      <c r="S32" s="83">
        <f>'Data 2009-15 (Real $2008)'!G55*'Data 2009-15 (Real $2008)'!G145/10^3</f>
        <v>20060.926000000007</v>
      </c>
      <c r="T32" s="83">
        <f>'Data 2009-15 (Real $2008)'!H55*'Data 2009-15 (Real $2008)'!H145/10^3</f>
        <v>20130.020972795199</v>
      </c>
      <c r="U32" s="83">
        <f>'Data 2009-15 (Real $2008)'!I55*'Data 2009-15 (Real $2008)'!I145/10^3</f>
        <v>21710.548833774614</v>
      </c>
      <c r="V32" s="83">
        <f>'Data 2009-15 (Real $2008)'!J55*'Data 2009-15 (Real $2008)'!J145/10^3</f>
        <v>17952.228696920465</v>
      </c>
      <c r="X32" s="362" t="s">
        <v>138</v>
      </c>
      <c r="Y32" s="506"/>
      <c r="Z32" s="507"/>
      <c r="AA32" s="83">
        <f>'Data 2009-15 (Real $2008)'!D55/10^3</f>
        <v>8037.175215811525</v>
      </c>
      <c r="AB32" s="83">
        <f>'Data 2009-15 (Real $2008)'!E55/10^3</f>
        <v>9564.7511565836321</v>
      </c>
      <c r="AC32" s="83">
        <f>'Data 2009-15 (Real $2008)'!F55/10^3</f>
        <v>15385.855532502906</v>
      </c>
      <c r="AD32" s="83">
        <f>'Data 2009-15 (Real $2008)'!G55/10^3</f>
        <v>17735.021536231889</v>
      </c>
      <c r="AE32" s="83">
        <f>'Data 2009-15 (Real $2008)'!H55/10^3</f>
        <v>17446.476705985398</v>
      </c>
      <c r="AF32" s="83">
        <f>'Data 2009-15 (Real $2008)'!I55/10^3</f>
        <v>18418.266330860246</v>
      </c>
      <c r="AG32" s="83">
        <f>'Data 2009-15 (Real $2008)'!J55/10^3</f>
        <v>14886.343284994064</v>
      </c>
    </row>
    <row r="33" spans="1:33">
      <c r="A33" s="362" t="s">
        <v>294</v>
      </c>
      <c r="D33" s="83">
        <f t="shared" ref="D33:J33" si="2">D60</f>
        <v>0</v>
      </c>
      <c r="E33" s="83">
        <f t="shared" si="2"/>
        <v>0</v>
      </c>
      <c r="F33" s="83">
        <f t="shared" si="2"/>
        <v>0</v>
      </c>
      <c r="G33" s="83">
        <f t="shared" si="2"/>
        <v>0</v>
      </c>
      <c r="H33" s="83">
        <f t="shared" si="2"/>
        <v>0</v>
      </c>
      <c r="I33" s="83">
        <f t="shared" si="2"/>
        <v>0</v>
      </c>
      <c r="J33" s="83">
        <f t="shared" si="2"/>
        <v>0</v>
      </c>
      <c r="K33" s="506"/>
      <c r="L33" s="506"/>
      <c r="M33" s="362" t="s">
        <v>294</v>
      </c>
      <c r="N33" s="506"/>
      <c r="O33" s="397"/>
      <c r="P33" s="83">
        <f t="shared" ref="P33:V33" si="3">D60</f>
        <v>0</v>
      </c>
      <c r="Q33" s="83">
        <f t="shared" si="3"/>
        <v>0</v>
      </c>
      <c r="R33" s="83">
        <f t="shared" si="3"/>
        <v>0</v>
      </c>
      <c r="S33" s="83">
        <f t="shared" si="3"/>
        <v>0</v>
      </c>
      <c r="T33" s="83">
        <f t="shared" si="3"/>
        <v>0</v>
      </c>
      <c r="U33" s="83">
        <f t="shared" si="3"/>
        <v>0</v>
      </c>
      <c r="V33" s="83">
        <f t="shared" si="3"/>
        <v>0</v>
      </c>
      <c r="X33" s="362" t="s">
        <v>294</v>
      </c>
      <c r="Y33" s="506"/>
      <c r="Z33" s="397"/>
      <c r="AA33" s="83">
        <f t="shared" ref="AA33:AG33" si="4">D64</f>
        <v>0</v>
      </c>
      <c r="AB33" s="83">
        <f t="shared" si="4"/>
        <v>0</v>
      </c>
      <c r="AC33" s="83">
        <f t="shared" si="4"/>
        <v>0</v>
      </c>
      <c r="AD33" s="83">
        <f t="shared" si="4"/>
        <v>0</v>
      </c>
      <c r="AE33" s="83">
        <f t="shared" si="4"/>
        <v>0</v>
      </c>
      <c r="AF33" s="83">
        <f t="shared" si="4"/>
        <v>0</v>
      </c>
      <c r="AG33" s="83">
        <f t="shared" si="4"/>
        <v>0</v>
      </c>
    </row>
    <row r="34" spans="1:33">
      <c r="A34" s="359" t="s">
        <v>348</v>
      </c>
      <c r="B34" s="509"/>
      <c r="C34" s="509"/>
      <c r="D34" s="110">
        <f t="shared" ref="D34:J34" si="5">SUM(D30:D33)</f>
        <v>22620.11150118761</v>
      </c>
      <c r="E34" s="110">
        <f t="shared" si="5"/>
        <v>34422.0289441606</v>
      </c>
      <c r="F34" s="110">
        <f t="shared" si="5"/>
        <v>47160.627734953567</v>
      </c>
      <c r="G34" s="110">
        <f t="shared" si="5"/>
        <v>54985.936059379172</v>
      </c>
      <c r="H34" s="110">
        <f t="shared" si="5"/>
        <v>58953.40850091372</v>
      </c>
      <c r="I34" s="110">
        <f t="shared" si="5"/>
        <v>54598.838122791101</v>
      </c>
      <c r="J34" s="110">
        <f t="shared" si="5"/>
        <v>51056.603237062001</v>
      </c>
      <c r="K34" s="506"/>
      <c r="L34" s="506"/>
      <c r="M34" s="359" t="s">
        <v>348</v>
      </c>
      <c r="N34" s="506"/>
      <c r="O34" s="397"/>
      <c r="P34" s="110">
        <f t="shared" ref="P34:V34" si="6">SUM(P30:P33)</f>
        <v>22620.11150118761</v>
      </c>
      <c r="Q34" s="110">
        <f t="shared" si="6"/>
        <v>34422.0289441606</v>
      </c>
      <c r="R34" s="110">
        <f t="shared" si="6"/>
        <v>47160.627734953567</v>
      </c>
      <c r="S34" s="110">
        <f t="shared" si="6"/>
        <v>54985.936059379157</v>
      </c>
      <c r="T34" s="110">
        <f t="shared" si="6"/>
        <v>58953.40850091372</v>
      </c>
      <c r="U34" s="110">
        <f t="shared" si="6"/>
        <v>54598.838122791087</v>
      </c>
      <c r="V34" s="110">
        <f t="shared" si="6"/>
        <v>51056.60323706198</v>
      </c>
      <c r="X34" s="359" t="s">
        <v>348</v>
      </c>
      <c r="Y34" s="506"/>
      <c r="Z34" s="397"/>
      <c r="AA34" s="110">
        <f t="shared" ref="AA34:AG34" si="7">SUM(AA30:AA33)</f>
        <v>21546.844949479608</v>
      </c>
      <c r="AB34" s="110">
        <f t="shared" si="7"/>
        <v>32380.390216748947</v>
      </c>
      <c r="AC34" s="110">
        <f t="shared" si="7"/>
        <v>43160.274430257559</v>
      </c>
      <c r="AD34" s="110">
        <f t="shared" si="7"/>
        <v>48610.755066987374</v>
      </c>
      <c r="AE34" s="110">
        <f t="shared" si="7"/>
        <v>51094.296898132539</v>
      </c>
      <c r="AF34" s="110">
        <f t="shared" si="7"/>
        <v>46319.231706232946</v>
      </c>
      <c r="AG34" s="110">
        <f t="shared" si="7"/>
        <v>42337.145742969646</v>
      </c>
    </row>
    <row r="35" spans="1:33">
      <c r="A35" s="563" t="s">
        <v>0</v>
      </c>
      <c r="B35" s="564"/>
      <c r="C35" s="560">
        <f>SUM(D35:J35,P35:V35)</f>
        <v>0</v>
      </c>
      <c r="D35" s="562">
        <f t="shared" ref="D35:J35" si="8">IF(ABS(P34-D34)&lt;0.001,0,ABS(P34-D34))</f>
        <v>0</v>
      </c>
      <c r="E35" s="562">
        <f t="shared" si="8"/>
        <v>0</v>
      </c>
      <c r="F35" s="562">
        <f t="shared" si="8"/>
        <v>0</v>
      </c>
      <c r="G35" s="562">
        <f t="shared" si="8"/>
        <v>0</v>
      </c>
      <c r="H35" s="562">
        <f t="shared" si="8"/>
        <v>0</v>
      </c>
      <c r="I35" s="562">
        <f t="shared" si="8"/>
        <v>0</v>
      </c>
      <c r="J35" s="562">
        <f t="shared" si="8"/>
        <v>0</v>
      </c>
      <c r="K35" s="568"/>
      <c r="L35" s="568"/>
      <c r="M35" s="568"/>
      <c r="N35" s="568"/>
      <c r="O35" s="568"/>
      <c r="P35" s="562">
        <f>IF(ABS(AA34*'Data 2009-15 (Real $2008)'!D145-P34)&lt;0.001,0,ABS(AA34*'Data 2009-15 (Real $2008)'!D145-P34))</f>
        <v>0</v>
      </c>
      <c r="Q35" s="562">
        <f>IF(ABS(AB34*'Data 2009-15 (Real $2008)'!E145-Q34)&lt;0.001,0,ABS(AB34*'Data 2009-15 (Real $2008)'!E145-Q34))</f>
        <v>0</v>
      </c>
      <c r="R35" s="562">
        <f>IF(ABS(AC34*'Data 2009-15 (Real $2008)'!F145-R34)&lt;0.001,0,ABS(AC34*'Data 2009-15 (Real $2008)'!F145-R34))</f>
        <v>0</v>
      </c>
      <c r="S35" s="562">
        <f>IF(ABS(AD34*'Data 2009-15 (Real $2008)'!G145-S34)&lt;0.001,0,ABS(AD34*'Data 2009-15 (Real $2008)'!G145-S34))</f>
        <v>0</v>
      </c>
      <c r="T35" s="562">
        <f>IF(ABS(AE34*'Data 2009-15 (Real $2008)'!H145-T34)&lt;0.001,0,ABS(AE34*'Data 2009-15 (Real $2008)'!H145-T34))</f>
        <v>0</v>
      </c>
      <c r="U35" s="562">
        <f>IF(ABS(AF34*'Data 2009-15 (Real $2008)'!I145-U34)&lt;0.001,0,ABS(AF34*'Data 2009-15 (Real $2008)'!I145-U34))</f>
        <v>0</v>
      </c>
      <c r="V35" s="562">
        <f>IF(ABS(AG34*'Data 2009-15 (Real $2008)'!J145-V34)&lt;0.001,0,ABS(AG34*'Data 2009-15 (Real $2008)'!J145-V34))</f>
        <v>0</v>
      </c>
    </row>
    <row r="36" spans="1:33">
      <c r="A36" s="397"/>
      <c r="B36" s="397"/>
      <c r="C36" s="397"/>
      <c r="D36" s="508"/>
      <c r="E36" s="397"/>
      <c r="F36" s="397"/>
      <c r="G36" s="397"/>
      <c r="H36" s="397"/>
      <c r="I36" s="397"/>
      <c r="J36" s="397"/>
    </row>
    <row r="37" spans="1:33">
      <c r="A37" s="58" t="s">
        <v>346</v>
      </c>
      <c r="B37" s="58"/>
      <c r="C37" s="362"/>
      <c r="D37" s="519">
        <f>'AMI RAB 2009-15'!D9*'Data 2009-15 (Real $2008)'!D145</f>
        <v>10175.272392733463</v>
      </c>
      <c r="E37" s="519">
        <f>'AMI RAB 2009-15'!E9*'Data 2009-15 (Real $2008)'!E145</f>
        <v>17589.214407092451</v>
      </c>
      <c r="F37" s="519">
        <f>'AMI RAB 2009-15'!F9*'Data 2009-15 (Real $2008)'!F145</f>
        <v>22508.404982251577</v>
      </c>
      <c r="G37" s="519">
        <f>'AMI RAB 2009-15'!G9*'Data 2009-15 (Real $2008)'!G145</f>
        <v>26476.785372949318</v>
      </c>
      <c r="H37" s="519">
        <f>'AMI RAB 2009-15'!H9*'Data 2009-15 (Real $2008)'!H145</f>
        <v>29854.461250241886</v>
      </c>
      <c r="I37" s="519">
        <f>'AMI RAB 2009-15'!I9*'Data 2009-15 (Real $2008)'!I145</f>
        <v>26100.74626608743</v>
      </c>
      <c r="J37" s="519">
        <f>'AMI RAB 2009-15'!J9*'Data 2009-15 (Real $2008)'!J145</f>
        <v>26747.357827619606</v>
      </c>
    </row>
    <row r="38" spans="1:33">
      <c r="A38" s="58" t="s">
        <v>347</v>
      </c>
      <c r="B38" s="58"/>
      <c r="C38" s="362"/>
      <c r="D38" s="519">
        <f>'AMI RAB 2009-15'!D12*'Data 2009-15 (Real $2008)'!D144</f>
        <v>2807.8456154726869</v>
      </c>
      <c r="E38" s="519">
        <f>'AMI RAB 2009-15'!E12*'Data 2009-15 (Real $2008)'!D145*'Data 2009-15 (Real $2008)'!E144</f>
        <v>1225.9336291122977</v>
      </c>
      <c r="F38" s="519">
        <f>'AMI RAB 2009-15'!F12*'Data 2009-15 (Real $2008)'!E145*'Data 2009-15 (Real $2008)'!F144</f>
        <v>3140.0640095153244</v>
      </c>
      <c r="G38" s="519">
        <f>'AMI RAB 2009-15'!G12*'Data 2009-15 (Real $2008)'!F145*'Data 2009-15 (Real $2008)'!G144</f>
        <v>4242.0776521895459</v>
      </c>
      <c r="H38" s="519">
        <f>'AMI RAB 2009-15'!H12*'Data 2009-15 (Real $2008)'!G145*'Data 2009-15 (Real $2008)'!H144</f>
        <v>2602.1266704262903</v>
      </c>
      <c r="I38" s="519">
        <f>'AMI RAB 2009-15'!I12*'Data 2009-15 (Real $2008)'!H145*'Data 2009-15 (Real $2008)'!I144</f>
        <v>2857.9862490118994</v>
      </c>
      <c r="J38" s="519">
        <f>'AMI RAB 2009-15'!J12*'Data 2009-15 (Real $2008)'!I145*'Data 2009-15 (Real $2008)'!J144</f>
        <v>2854.1787271155267</v>
      </c>
    </row>
    <row r="39" spans="1:33">
      <c r="A39" s="58" t="s">
        <v>137</v>
      </c>
      <c r="B39" s="58"/>
      <c r="C39" s="362"/>
      <c r="D39" s="532">
        <f t="shared" ref="D39:J39" si="9">D37-D38</f>
        <v>7367.4267772607764</v>
      </c>
      <c r="E39" s="532">
        <f t="shared" si="9"/>
        <v>16363.280777980153</v>
      </c>
      <c r="F39" s="532">
        <f t="shared" si="9"/>
        <v>19368.340972736252</v>
      </c>
      <c r="G39" s="532">
        <f t="shared" si="9"/>
        <v>22234.707720759772</v>
      </c>
      <c r="H39" s="532">
        <f t="shared" si="9"/>
        <v>27252.334579815597</v>
      </c>
      <c r="I39" s="532">
        <f t="shared" si="9"/>
        <v>23242.760017075532</v>
      </c>
      <c r="J39" s="532">
        <f t="shared" si="9"/>
        <v>23893.17910050408</v>
      </c>
    </row>
    <row r="40" spans="1:33">
      <c r="A40" s="397"/>
      <c r="B40" s="397"/>
      <c r="C40" s="397"/>
      <c r="D40" s="508"/>
      <c r="E40" s="397"/>
      <c r="F40" s="397"/>
      <c r="G40" s="397"/>
      <c r="H40" s="397"/>
      <c r="I40" s="397"/>
      <c r="J40" s="397"/>
    </row>
    <row r="41" spans="1:33">
      <c r="A41" s="397"/>
      <c r="B41" s="397"/>
      <c r="C41" s="397"/>
      <c r="D41" s="508"/>
      <c r="E41" s="397"/>
      <c r="F41" s="397"/>
      <c r="G41" s="397"/>
      <c r="H41" s="397"/>
      <c r="I41" s="397"/>
      <c r="J41" s="397"/>
    </row>
    <row r="42" spans="1:33">
      <c r="A42" s="397"/>
      <c r="B42" s="397"/>
      <c r="C42" s="397"/>
      <c r="D42" s="508"/>
      <c r="E42" s="397"/>
      <c r="F42" s="397"/>
      <c r="G42" s="397"/>
      <c r="H42" s="397"/>
      <c r="I42" s="397"/>
      <c r="J42" s="397"/>
    </row>
    <row r="43" spans="1:33">
      <c r="A43" s="502" t="s">
        <v>333</v>
      </c>
      <c r="D43" s="393">
        <f>$D$21</f>
        <v>2009</v>
      </c>
      <c r="E43" s="393">
        <f>$E$21</f>
        <v>2010</v>
      </c>
      <c r="F43" s="393">
        <f>$F$21</f>
        <v>2011</v>
      </c>
      <c r="G43" s="393">
        <f>$G$21</f>
        <v>2012</v>
      </c>
      <c r="H43" s="393">
        <f>$H$21</f>
        <v>2013</v>
      </c>
      <c r="I43" s="393">
        <f>$I$21</f>
        <v>2014</v>
      </c>
      <c r="J43" s="393">
        <f>$J$21</f>
        <v>2015</v>
      </c>
    </row>
    <row r="45" spans="1:33">
      <c r="A45" s="358" t="s">
        <v>141</v>
      </c>
      <c r="D45" s="513">
        <f>'Data 2009-15 (Real $2008)'!$C$139</f>
        <v>0.6</v>
      </c>
      <c r="E45" s="513">
        <f>'Data 2009-15 (Real $2008)'!$C$139</f>
        <v>0.6</v>
      </c>
      <c r="F45" s="513">
        <f>'Data 2009-15 (Real $2008)'!$C$139</f>
        <v>0.6</v>
      </c>
      <c r="G45" s="513">
        <f>'Data 2009-15 (Real $2008)'!$C$139</f>
        <v>0.6</v>
      </c>
      <c r="H45" s="513">
        <f>'Data 2009-15 (Real $2008)'!$C$139</f>
        <v>0.6</v>
      </c>
      <c r="I45" s="513">
        <f>'Data 2009-15 (Real $2008)'!$I$139</f>
        <v>0.6</v>
      </c>
      <c r="J45" s="513">
        <f>'Data 2009-15 (Real $2008)'!$I$139</f>
        <v>0.6</v>
      </c>
      <c r="N45" s="58"/>
    </row>
    <row r="46" spans="1:33">
      <c r="A46" s="58" t="s">
        <v>84</v>
      </c>
      <c r="D46" s="515">
        <f>(1+$C$15)*(1+'Data 2009-15 (Real $2008)'!D144)-1</f>
        <v>0.11322326868484578</v>
      </c>
      <c r="E46" s="515">
        <f>(1+$C$15)*(1+'Data 2009-15 (Real $2008)'!E144)-1</f>
        <v>7.3778126800747579E-2</v>
      </c>
      <c r="F46" s="515">
        <f>(1+$C$15)*(1+'Data 2009-15 (Real $2008)'!F144)-1</f>
        <v>8.9964147943142114E-2</v>
      </c>
      <c r="G46" s="515">
        <f>(1+$C$15)*(1+'Data 2009-15 (Real $2008)'!G144)-1</f>
        <v>9.7728896172580848E-2</v>
      </c>
      <c r="H46" s="515">
        <f>(1+$C$15)*(1+'Data 2009-15 (Real $2008)'!H144)-1</f>
        <v>8.1654240618522556E-2</v>
      </c>
      <c r="I46" s="515">
        <f>(1+$I$15)*(1+'Data 2009-15 (Real $2008)'!I144)-1</f>
        <v>6.2288008776539838E-2</v>
      </c>
      <c r="J46" s="515">
        <f>(1+$I$15)*(1+'Data 2009-15 (Real $2008)'!J144)-1</f>
        <v>6.3812297783216509E-2</v>
      </c>
    </row>
    <row r="47" spans="1:33">
      <c r="A47" s="358" t="s">
        <v>142</v>
      </c>
      <c r="D47" s="517">
        <f>'Data 2009-15 (Real $2008)'!$C$137</f>
        <v>0.3</v>
      </c>
      <c r="E47" s="517">
        <f>'Data 2009-15 (Real $2008)'!$C$137</f>
        <v>0.3</v>
      </c>
      <c r="F47" s="517">
        <f>'Data 2009-15 (Real $2008)'!$C$137</f>
        <v>0.3</v>
      </c>
      <c r="G47" s="517">
        <f>'Data 2009-15 (Real $2008)'!$C$137</f>
        <v>0.3</v>
      </c>
      <c r="H47" s="517">
        <f>'Data 2009-15 (Real $2008)'!$C$137</f>
        <v>0.3</v>
      </c>
      <c r="I47" s="517">
        <f>'Data 2009-15 (Real $2008)'!$I$137</f>
        <v>0.3</v>
      </c>
      <c r="J47" s="517">
        <f>'Data 2009-15 (Real $2008)'!$I$137</f>
        <v>0.3</v>
      </c>
    </row>
    <row r="48" spans="1:33">
      <c r="A48" s="58" t="s">
        <v>17</v>
      </c>
      <c r="D48" s="516">
        <f>'Data 2009-15 (Real $2008)'!$C$138</f>
        <v>0.65</v>
      </c>
      <c r="E48" s="516">
        <f>'Data 2009-15 (Real $2008)'!$C$138</f>
        <v>0.65</v>
      </c>
      <c r="F48" s="516">
        <f>'Data 2009-15 (Real $2008)'!$C$138</f>
        <v>0.65</v>
      </c>
      <c r="G48" s="516">
        <f>'Data 2009-15 (Real $2008)'!$C$138</f>
        <v>0.65</v>
      </c>
      <c r="H48" s="516">
        <f>'Data 2009-15 (Real $2008)'!$C$138</f>
        <v>0.65</v>
      </c>
      <c r="I48" s="516">
        <f>'Data 2009-15 (Real $2008)'!$I$138</f>
        <v>0.25</v>
      </c>
      <c r="J48" s="516">
        <f>'Data 2009-15 (Real $2008)'!$I$138</f>
        <v>0.25</v>
      </c>
    </row>
    <row r="49" spans="1:10">
      <c r="A49" s="58"/>
      <c r="D49" s="58"/>
      <c r="E49" s="58"/>
      <c r="F49" s="58"/>
      <c r="G49" s="58"/>
      <c r="H49" s="58"/>
      <c r="I49" s="58"/>
      <c r="J49" s="58"/>
    </row>
    <row r="50" spans="1:10">
      <c r="A50" s="411" t="s">
        <v>297</v>
      </c>
      <c r="D50" s="393">
        <f>$D$21</f>
        <v>2009</v>
      </c>
      <c r="E50" s="393">
        <f>$E$21</f>
        <v>2010</v>
      </c>
      <c r="F50" s="393">
        <f>$F$21</f>
        <v>2011</v>
      </c>
      <c r="G50" s="393">
        <f>$G$21</f>
        <v>2012</v>
      </c>
      <c r="H50" s="393">
        <f>$H$21</f>
        <v>2013</v>
      </c>
      <c r="I50" s="393">
        <f>$I$21</f>
        <v>2014</v>
      </c>
      <c r="J50" s="393">
        <f>$J$21</f>
        <v>2015</v>
      </c>
    </row>
    <row r="51" spans="1:10">
      <c r="A51" s="58" t="s">
        <v>293</v>
      </c>
      <c r="D51" s="84">
        <f>'Tariff Compliance'!D8</f>
        <v>10895.116050000001</v>
      </c>
      <c r="E51" s="84">
        <f>'Tariff Compliance'!E8</f>
        <v>42364.00881091215</v>
      </c>
      <c r="F51" s="84">
        <f>'Tariff Compliance'!F8</f>
        <v>43546.35274620977</v>
      </c>
      <c r="G51" s="84">
        <f>'Tariff Compliance'!G8</f>
        <v>49513.138639570599</v>
      </c>
      <c r="H51" s="84">
        <f>'Tariff Compliance'!H8</f>
        <v>56528.768318497016</v>
      </c>
      <c r="I51" s="84">
        <f>'Tariff Compliance'!I8</f>
        <v>63965.354349999994</v>
      </c>
      <c r="J51" s="84">
        <f>'Tariff Compliance'!J8</f>
        <v>75530.387620000009</v>
      </c>
    </row>
    <row r="52" spans="1:10">
      <c r="A52" s="58" t="s">
        <v>4</v>
      </c>
      <c r="D52" s="83">
        <f>'AMI RAB 2009-15'!D7*'Data 2009-15 (Real $2008)'!D145</f>
        <v>0</v>
      </c>
      <c r="E52" s="83">
        <f>'AMI RAB 2009-15'!E7*'Data 2009-15 (Real $2008)'!E145</f>
        <v>0</v>
      </c>
      <c r="F52" s="83">
        <f>'AMI RAB 2009-15'!F7*'Data 2009-15 (Real $2008)'!F145</f>
        <v>0</v>
      </c>
      <c r="G52" s="83">
        <f>'AMI RAB 2009-15'!G7*'Data 2009-15 (Real $2008)'!G145</f>
        <v>0</v>
      </c>
      <c r="H52" s="83">
        <f>'AMI RAB 2009-15'!H7*'Data 2009-15 (Real $2008)'!H145</f>
        <v>0</v>
      </c>
      <c r="I52" s="83">
        <f>'AMI RAB 2009-15'!I7*'Data 2009-15 (Real $2008)'!I145</f>
        <v>0</v>
      </c>
      <c r="J52" s="83">
        <f>'AMI RAB 2009-15'!J7*'Data 2009-15 (Real $2008)'!J145</f>
        <v>0</v>
      </c>
    </row>
    <row r="53" spans="1:10">
      <c r="A53" s="58" t="s">
        <v>126</v>
      </c>
      <c r="D53" s="83">
        <f>'Data 2009-15 (Real $2008)'!D55/10^3*'Data 2009-15 (Real $2008)'!D145</f>
        <v>8437.5137038626672</v>
      </c>
      <c r="E53" s="83">
        <f>'Data 2009-15 (Real $2008)'!E55/10^3*'Data 2009-15 (Real $2008)'!E145</f>
        <v>10167.825000000001</v>
      </c>
      <c r="F53" s="83">
        <f>'Data 2009-15 (Real $2008)'!F55/10^3*'Data 2009-15 (Real $2008)'!F145</f>
        <v>16811.908977192648</v>
      </c>
      <c r="G53" s="83">
        <f>'Data 2009-15 (Real $2008)'!G55/10^3*'Data 2009-15 (Real $2008)'!G145</f>
        <v>20060.926000000003</v>
      </c>
      <c r="H53" s="83">
        <f>'Data 2009-15 (Real $2008)'!H55/10^3*'Data 2009-15 (Real $2008)'!H145</f>
        <v>20130.020972795202</v>
      </c>
      <c r="I53" s="83">
        <f>'Data 2009-15 (Real $2008)'!I55/10^3*'Data 2009-15 (Real $2008)'!I145</f>
        <v>21710.548833774617</v>
      </c>
      <c r="J53" s="83">
        <f>'Data 2009-15 (Real $2008)'!J55/10^3*'Data 2009-15 (Real $2008)'!J145</f>
        <v>17952.228696920465</v>
      </c>
    </row>
    <row r="54" spans="1:10">
      <c r="A54" s="58" t="s">
        <v>127</v>
      </c>
      <c r="D54" s="83">
        <f>'AMI Tax Depn 2009-15'!D56</f>
        <v>15663.456000066761</v>
      </c>
      <c r="E54" s="83">
        <f>'AMI Tax Depn 2009-15'!E56</f>
        <v>25452.294956146587</v>
      </c>
      <c r="F54" s="83">
        <f>'AMI Tax Depn 2009-15'!F56</f>
        <v>27488.658093006889</v>
      </c>
      <c r="G54" s="83">
        <f>'AMI Tax Depn 2009-15'!G56</f>
        <v>28761.471761839057</v>
      </c>
      <c r="H54" s="83">
        <f>'AMI Tax Depn 2009-15'!H56</f>
        <v>31488.152541024447</v>
      </c>
      <c r="I54" s="83">
        <f>'AMI Tax Depn 2009-15'!I56</f>
        <v>31132.196770205039</v>
      </c>
      <c r="J54" s="83">
        <f>'AMI Tax Depn 2009-15'!J56</f>
        <v>26254.465742633736</v>
      </c>
    </row>
    <row r="55" spans="1:10">
      <c r="A55" s="58" t="s">
        <v>128</v>
      </c>
      <c r="D55" s="83">
        <f>'AMI RAB 2009-15'!D12*D45*'Data 2009-15 (Real $2008)'!D145*D46</f>
        <v>4020.196773261825</v>
      </c>
      <c r="E55" s="83">
        <f>'AMI RAB 2009-15'!E12*E45*'Data 2009-15 (Real $2008)'!E145*E46</f>
        <v>4356.9653782908981</v>
      </c>
      <c r="F55" s="83">
        <f>'AMI RAB 2009-15'!F12*F45*'Data 2009-15 (Real $2008)'!F145*F46</f>
        <v>6249.710889158916</v>
      </c>
      <c r="G55" s="83">
        <f>'AMI RAB 2009-15'!G12*G45*'Data 2009-15 (Real $2008)'!G145*G46</f>
        <v>7315.5243754405001</v>
      </c>
      <c r="H55" s="83">
        <f>'AMI RAB 2009-15'!H12*H45*'Data 2009-15 (Real $2008)'!H145*H46</f>
        <v>6488.9766437299968</v>
      </c>
      <c r="I55" s="83">
        <f>'AMI RAB 2009-15'!I12*I45*'Data 2009-15 (Real $2008)'!I145*I46</f>
        <v>5049.245549022301</v>
      </c>
      <c r="J55" s="83">
        <f>'AMI RAB 2009-15'!J12*J45*'Data 2009-15 (Real $2008)'!J145*J46</f>
        <v>4844.7032961083651</v>
      </c>
    </row>
    <row r="56" spans="1:10">
      <c r="A56" s="358" t="s">
        <v>129</v>
      </c>
      <c r="D56" s="83">
        <f>IF('Offset of Costs and Rev 2006-08'!F106&lt;0,-'Offset of Costs and Rev 2006-08'!F106,0)</f>
        <v>2874.7683664030228</v>
      </c>
      <c r="E56" s="83">
        <f t="shared" ref="E56:J56" si="10">IF(D57&lt;0,-D57,0)</f>
        <v>20100.818793594273</v>
      </c>
      <c r="F56" s="83">
        <f t="shared" si="10"/>
        <v>17713.895317119612</v>
      </c>
      <c r="G56" s="83">
        <f t="shared" si="10"/>
        <v>24717.820530268305</v>
      </c>
      <c r="H56" s="83">
        <f t="shared" si="10"/>
        <v>31342.604027977264</v>
      </c>
      <c r="I56" s="83">
        <f t="shared" si="10"/>
        <v>32920.985867029907</v>
      </c>
      <c r="J56" s="83">
        <f t="shared" si="10"/>
        <v>26847.622670031866</v>
      </c>
    </row>
    <row r="57" spans="1:10">
      <c r="A57" s="58" t="s">
        <v>151</v>
      </c>
      <c r="D57" s="83">
        <f t="shared" ref="D57:J57" si="11">SUM(D51:D52)-SUM(D53:D56)</f>
        <v>-20100.818793594273</v>
      </c>
      <c r="E57" s="83">
        <f t="shared" si="11"/>
        <v>-17713.895317119612</v>
      </c>
      <c r="F57" s="83">
        <f t="shared" si="11"/>
        <v>-24717.820530268305</v>
      </c>
      <c r="G57" s="83">
        <f t="shared" si="11"/>
        <v>-31342.604027977264</v>
      </c>
      <c r="H57" s="83">
        <f t="shared" si="11"/>
        <v>-32920.985867029907</v>
      </c>
      <c r="I57" s="83">
        <f t="shared" si="11"/>
        <v>-26847.622670031866</v>
      </c>
      <c r="J57" s="83">
        <f t="shared" si="11"/>
        <v>-368.63278569442627</v>
      </c>
    </row>
    <row r="58" spans="1:10">
      <c r="A58" s="58" t="s">
        <v>152</v>
      </c>
      <c r="D58" s="83">
        <f t="shared" ref="D58:J58" si="12">IF(D57&lt;0,0,D57*D47)</f>
        <v>0</v>
      </c>
      <c r="E58" s="83">
        <f t="shared" si="12"/>
        <v>0</v>
      </c>
      <c r="F58" s="83">
        <f t="shared" si="12"/>
        <v>0</v>
      </c>
      <c r="G58" s="83">
        <f t="shared" si="12"/>
        <v>0</v>
      </c>
      <c r="H58" s="83">
        <f t="shared" si="12"/>
        <v>0</v>
      </c>
      <c r="I58" s="83">
        <f t="shared" si="12"/>
        <v>0</v>
      </c>
      <c r="J58" s="83">
        <f t="shared" si="12"/>
        <v>0</v>
      </c>
    </row>
    <row r="59" spans="1:10">
      <c r="A59" s="58" t="s">
        <v>132</v>
      </c>
      <c r="D59" s="83">
        <f t="shared" ref="D59:J59" si="13">D58*D48</f>
        <v>0</v>
      </c>
      <c r="E59" s="83">
        <f t="shared" si="13"/>
        <v>0</v>
      </c>
      <c r="F59" s="83">
        <f t="shared" si="13"/>
        <v>0</v>
      </c>
      <c r="G59" s="83">
        <f t="shared" si="13"/>
        <v>0</v>
      </c>
      <c r="H59" s="83">
        <f t="shared" si="13"/>
        <v>0</v>
      </c>
      <c r="I59" s="83">
        <f t="shared" si="13"/>
        <v>0</v>
      </c>
      <c r="J59" s="83">
        <f t="shared" si="13"/>
        <v>0</v>
      </c>
    </row>
    <row r="60" spans="1:10">
      <c r="A60" s="58" t="s">
        <v>352</v>
      </c>
      <c r="D60" s="514">
        <f t="shared" ref="D60:J60" si="14">D58-D59</f>
        <v>0</v>
      </c>
      <c r="E60" s="514">
        <f t="shared" si="14"/>
        <v>0</v>
      </c>
      <c r="F60" s="514">
        <f t="shared" si="14"/>
        <v>0</v>
      </c>
      <c r="G60" s="514">
        <f t="shared" si="14"/>
        <v>0</v>
      </c>
      <c r="H60" s="514">
        <f t="shared" si="14"/>
        <v>0</v>
      </c>
      <c r="I60" s="514">
        <f t="shared" si="14"/>
        <v>0</v>
      </c>
      <c r="J60" s="514">
        <f t="shared" si="14"/>
        <v>0</v>
      </c>
    </row>
    <row r="61" spans="1:10">
      <c r="A61" s="58"/>
      <c r="D61" s="58"/>
      <c r="E61" s="58"/>
      <c r="F61" s="58"/>
      <c r="G61" s="58"/>
      <c r="H61" s="58"/>
      <c r="I61" s="58"/>
      <c r="J61" s="58"/>
    </row>
    <row r="62" spans="1:10">
      <c r="D62" s="393">
        <f>$D$21</f>
        <v>2009</v>
      </c>
      <c r="E62" s="393">
        <f>$E$21</f>
        <v>2010</v>
      </c>
      <c r="F62" s="393">
        <f>$F$21</f>
        <v>2011</v>
      </c>
      <c r="G62" s="393">
        <f>$G$21</f>
        <v>2012</v>
      </c>
      <c r="H62" s="393">
        <f>$H$21</f>
        <v>2013</v>
      </c>
      <c r="I62" s="393">
        <f>$I$21</f>
        <v>2014</v>
      </c>
      <c r="J62" s="393">
        <f>$J$21</f>
        <v>2015</v>
      </c>
    </row>
    <row r="63" spans="1:10">
      <c r="A63" s="411" t="s">
        <v>289</v>
      </c>
    </row>
    <row r="64" spans="1:10" ht="13.5" thickBot="1">
      <c r="A64" s="58" t="s">
        <v>294</v>
      </c>
      <c r="D64" s="567">
        <f>D60/'Data 2009-15 (Real $2008)'!D145</f>
        <v>0</v>
      </c>
      <c r="E64" s="567">
        <f>E60/'Data 2009-15 (Real $2008)'!E145</f>
        <v>0</v>
      </c>
      <c r="F64" s="567">
        <f>F60/'Data 2009-15 (Real $2008)'!F145</f>
        <v>0</v>
      </c>
      <c r="G64" s="567">
        <f>G60/'Data 2009-15 (Real $2008)'!G145</f>
        <v>0</v>
      </c>
      <c r="H64" s="567">
        <f>H60/'Data 2009-15 (Real $2008)'!H145</f>
        <v>0</v>
      </c>
      <c r="I64" s="567">
        <f>I60/'Data 2009-15 (Real $2008)'!I145</f>
        <v>0</v>
      </c>
      <c r="J64" s="567">
        <f>J60/'Data 2009-15 (Real $2008)'!J145</f>
        <v>0</v>
      </c>
    </row>
    <row r="65" spans="2:3" ht="13.5" thickTop="1">
      <c r="B65" s="362"/>
      <c r="C65" s="362"/>
    </row>
  </sheetData>
  <phoneticPr fontId="4" type="noConversion"/>
  <pageMargins left="0.75" right="0.75" top="1" bottom="1" header="0.5" footer="0.5"/>
  <pageSetup paperSize="9" orientation="portrait" horizontalDpi="4294967293" verticalDpi="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9"/>
  <sheetViews>
    <sheetView zoomScale="85" workbookViewId="0">
      <pane ySplit="1" topLeftCell="A2" activePane="bottomLeft" state="frozen"/>
      <selection pane="bottomLeft" activeCell="A2" sqref="A2"/>
    </sheetView>
  </sheetViews>
  <sheetFormatPr defaultColWidth="9.140625" defaultRowHeight="12.75"/>
  <cols>
    <col min="1" max="1" width="53" style="362" customWidth="1"/>
    <col min="2" max="2" width="9.5703125" style="367" customWidth="1"/>
    <col min="3" max="3" width="8.42578125" style="367" customWidth="1"/>
    <col min="4" max="4" width="10.28515625" style="362" bestFit="1" customWidth="1"/>
    <col min="5" max="16384" width="9.140625" style="362"/>
  </cols>
  <sheetData>
    <row r="1" spans="1:27">
      <c r="A1" s="557" t="str">
        <f>'Data 2006-08'!$A$1</f>
        <v>Jemena</v>
      </c>
      <c r="B1" s="497" t="s">
        <v>0</v>
      </c>
      <c r="C1" s="498" t="str">
        <f>IF(SUM(C59)&lt;0.001,"Ok","Error")</f>
        <v>Ok</v>
      </c>
      <c r="D1" s="470">
        <v>2009</v>
      </c>
      <c r="E1" s="470">
        <v>2010</v>
      </c>
      <c r="F1" s="470">
        <v>2011</v>
      </c>
      <c r="G1" s="470">
        <v>2012</v>
      </c>
      <c r="H1" s="470">
        <v>2013</v>
      </c>
      <c r="I1" s="470">
        <v>2014</v>
      </c>
      <c r="J1" s="470">
        <v>2015</v>
      </c>
      <c r="K1" s="470">
        <v>2016</v>
      </c>
      <c r="L1" s="470">
        <v>2017</v>
      </c>
      <c r="M1" s="470">
        <v>2018</v>
      </c>
      <c r="N1" s="470">
        <v>2019</v>
      </c>
      <c r="O1" s="470">
        <v>2020</v>
      </c>
      <c r="P1" s="470">
        <v>2021</v>
      </c>
      <c r="Q1" s="470">
        <v>2022</v>
      </c>
      <c r="R1" s="470">
        <v>2023</v>
      </c>
      <c r="S1" s="470">
        <v>2024</v>
      </c>
      <c r="T1" s="470">
        <v>2025</v>
      </c>
      <c r="U1" s="470">
        <v>2026</v>
      </c>
      <c r="V1" s="470">
        <v>2027</v>
      </c>
      <c r="W1" s="470">
        <v>2028</v>
      </c>
      <c r="X1" s="470">
        <v>2029</v>
      </c>
      <c r="Y1" s="470">
        <v>2030</v>
      </c>
      <c r="Z1" s="470">
        <v>2031</v>
      </c>
      <c r="AA1" s="470">
        <v>2032</v>
      </c>
    </row>
    <row r="2" spans="1:27">
      <c r="A2" s="269"/>
      <c r="B2" s="279"/>
      <c r="C2" s="781">
        <f>C59</f>
        <v>3.7289282772690058E-11</v>
      </c>
      <c r="D2" s="499"/>
      <c r="E2" s="424"/>
      <c r="F2" s="424"/>
      <c r="G2" s="361"/>
      <c r="H2" s="361"/>
      <c r="I2" s="361"/>
      <c r="J2" s="361"/>
      <c r="K2" s="500"/>
      <c r="L2" s="500"/>
      <c r="M2" s="500"/>
      <c r="N2" s="500"/>
    </row>
    <row r="3" spans="1:27" s="85" customFormat="1">
      <c r="A3" s="75" t="s">
        <v>330</v>
      </c>
      <c r="B3" s="435"/>
      <c r="C3" s="435"/>
    </row>
    <row r="4" spans="1:27" s="85" customFormat="1">
      <c r="B4" s="86"/>
      <c r="C4" s="86"/>
    </row>
    <row r="5" spans="1:27" s="85" customFormat="1">
      <c r="A5" s="75" t="s">
        <v>331</v>
      </c>
      <c r="B5" s="435"/>
      <c r="C5" s="435"/>
      <c r="D5" s="492" t="s">
        <v>187</v>
      </c>
      <c r="E5" s="488"/>
      <c r="F5" s="488"/>
    </row>
    <row r="6" spans="1:27" s="85" customFormat="1">
      <c r="A6" s="85" t="str">
        <f>'Data 2009-15 (Real $2008)'!A$162</f>
        <v>Meters and transformers (Group 1) (Unit cost &lt; $1,000)</v>
      </c>
      <c r="B6" s="86"/>
      <c r="C6" s="86"/>
      <c r="D6" s="489">
        <f>'Data 2009-15 (Real $2008)'!C162</f>
        <v>0.375</v>
      </c>
      <c r="E6" s="488"/>
      <c r="F6" s="488"/>
    </row>
    <row r="7" spans="1:27" s="85" customFormat="1">
      <c r="A7" s="85" t="str">
        <f>'Data 2009-15 (Real $2008)'!A$163</f>
        <v>Meters and transformers (Group 2) (Unit cost =&gt; $1,000)</v>
      </c>
      <c r="B7" s="86"/>
      <c r="C7" s="86"/>
      <c r="D7" s="490">
        <f>'Data 2009-15 (Real $2008)'!C163</f>
        <v>0.06</v>
      </c>
      <c r="E7" s="488"/>
      <c r="F7" s="488"/>
    </row>
    <row r="8" spans="1:27" s="85" customFormat="1">
      <c r="A8" s="85" t="str">
        <f>'Data 2009-15 (Real $2008)'!A$164</f>
        <v>IT</v>
      </c>
      <c r="B8" s="86"/>
      <c r="C8" s="86"/>
      <c r="D8" s="490">
        <f>'Data 2009-15 (Real $2008)'!C164</f>
        <v>0.4</v>
      </c>
      <c r="E8" s="488"/>
      <c r="F8" s="488"/>
    </row>
    <row r="9" spans="1:27" s="85" customFormat="1">
      <c r="A9" s="85" t="str">
        <f>'Data 2009-15 (Real $2008)'!A$165</f>
        <v>Communications</v>
      </c>
      <c r="B9" s="109"/>
      <c r="C9" s="109"/>
      <c r="D9" s="490">
        <f>'Data 2009-15 (Real $2008)'!C165</f>
        <v>0.21428571428571427</v>
      </c>
      <c r="E9" s="488"/>
      <c r="F9" s="488"/>
    </row>
    <row r="10" spans="1:27" s="85" customFormat="1">
      <c r="A10" s="88" t="str">
        <f>'Data 2009-15 (Real $2008)'!A$166</f>
        <v>Other</v>
      </c>
      <c r="B10" s="109"/>
      <c r="C10" s="109"/>
      <c r="D10" s="491">
        <f>'Data 2009-15 (Real $2008)'!C166</f>
        <v>0.1764705882352941</v>
      </c>
      <c r="E10" s="488"/>
      <c r="F10" s="488"/>
    </row>
    <row r="11" spans="1:27" s="85" customFormat="1">
      <c r="B11" s="86"/>
      <c r="C11" s="86"/>
    </row>
    <row r="12" spans="1:27" s="85" customFormat="1">
      <c r="B12" s="86"/>
      <c r="C12" s="86"/>
    </row>
    <row r="13" spans="1:27" s="85" customFormat="1">
      <c r="A13" s="75" t="s">
        <v>183</v>
      </c>
      <c r="B13" s="435"/>
      <c r="C13" s="435"/>
      <c r="D13" s="470">
        <f t="shared" ref="D13:AA13" si="0">D$1</f>
        <v>2009</v>
      </c>
      <c r="E13" s="470">
        <f t="shared" si="0"/>
        <v>2010</v>
      </c>
      <c r="F13" s="470">
        <f t="shared" si="0"/>
        <v>2011</v>
      </c>
      <c r="G13" s="470">
        <f t="shared" si="0"/>
        <v>2012</v>
      </c>
      <c r="H13" s="470">
        <f t="shared" si="0"/>
        <v>2013</v>
      </c>
      <c r="I13" s="470">
        <f t="shared" si="0"/>
        <v>2014</v>
      </c>
      <c r="J13" s="470">
        <f t="shared" si="0"/>
        <v>2015</v>
      </c>
      <c r="K13" s="470">
        <f t="shared" si="0"/>
        <v>2016</v>
      </c>
      <c r="L13" s="470">
        <f t="shared" si="0"/>
        <v>2017</v>
      </c>
      <c r="M13" s="470">
        <f t="shared" si="0"/>
        <v>2018</v>
      </c>
      <c r="N13" s="470">
        <f t="shared" si="0"/>
        <v>2019</v>
      </c>
      <c r="O13" s="470">
        <f t="shared" si="0"/>
        <v>2020</v>
      </c>
      <c r="P13" s="470">
        <f t="shared" si="0"/>
        <v>2021</v>
      </c>
      <c r="Q13" s="470">
        <f t="shared" si="0"/>
        <v>2022</v>
      </c>
      <c r="R13" s="470">
        <f t="shared" si="0"/>
        <v>2023</v>
      </c>
      <c r="S13" s="470">
        <f t="shared" si="0"/>
        <v>2024</v>
      </c>
      <c r="T13" s="470">
        <f t="shared" si="0"/>
        <v>2025</v>
      </c>
      <c r="U13" s="470">
        <f t="shared" si="0"/>
        <v>2026</v>
      </c>
      <c r="V13" s="470">
        <f t="shared" si="0"/>
        <v>2027</v>
      </c>
      <c r="W13" s="470">
        <f t="shared" si="0"/>
        <v>2028</v>
      </c>
      <c r="X13" s="470">
        <f t="shared" si="0"/>
        <v>2029</v>
      </c>
      <c r="Y13" s="470">
        <f t="shared" si="0"/>
        <v>2030</v>
      </c>
      <c r="Z13" s="470">
        <f t="shared" si="0"/>
        <v>2031</v>
      </c>
      <c r="AA13" s="470">
        <f t="shared" si="0"/>
        <v>2032</v>
      </c>
    </row>
    <row r="14" spans="1:27" s="85" customFormat="1">
      <c r="A14" s="411" t="s">
        <v>297</v>
      </c>
      <c r="B14" s="459"/>
      <c r="C14" s="459"/>
      <c r="D14" s="487"/>
      <c r="E14" s="487"/>
      <c r="F14" s="487"/>
    </row>
    <row r="15" spans="1:27" s="85" customFormat="1">
      <c r="A15" s="102" t="s">
        <v>326</v>
      </c>
      <c r="B15" s="459"/>
      <c r="C15" s="459"/>
      <c r="D15" s="487"/>
      <c r="E15" s="487"/>
      <c r="F15" s="487"/>
    </row>
    <row r="16" spans="1:27" s="85" customFormat="1">
      <c r="A16" s="85" t="str">
        <f>'Data 2009-15 (Real $2008)'!A$162</f>
        <v>Meters and transformers (Group 1) (Unit cost &lt; $1,000)</v>
      </c>
      <c r="B16" s="86"/>
      <c r="C16" s="86"/>
      <c r="D16" s="83">
        <f>'Data 2009-15 (Real $2008)'!D22*'Data 2009-15 (Real $2008)'!D$145/10^3</f>
        <v>8469.3377567002353</v>
      </c>
      <c r="E16" s="83">
        <f>'Data 2009-15 (Real $2008)'!E22*'Data 2009-15 (Real $2008)'!E$145/10^3</f>
        <v>13379.635000000002</v>
      </c>
      <c r="F16" s="83">
        <f>'Data 2009-15 (Real $2008)'!F22*'Data 2009-15 (Real $2008)'!F$145/10^3</f>
        <v>20835.96078393266</v>
      </c>
      <c r="G16" s="83">
        <f>'Data 2009-15 (Real $2008)'!G22*'Data 2009-15 (Real $2008)'!G$145/10^3</f>
        <v>24540.53913265371</v>
      </c>
      <c r="H16" s="83">
        <f>'Data 2009-15 (Real $2008)'!H22*'Data 2009-15 (Real $2008)'!H$145/10^3</f>
        <v>32736.070280000164</v>
      </c>
      <c r="I16" s="83">
        <f>'Data 2009-15 (Real $2008)'!I22*'Data 2009-15 (Real $2008)'!I$145/10^3</f>
        <v>9929.1228828339044</v>
      </c>
      <c r="J16" s="83">
        <f>'Data 2009-15 (Real $2008)'!J22*'Data 2009-15 (Real $2008)'!J$145/10^3</f>
        <v>2057.5243663166207</v>
      </c>
      <c r="K16" s="483"/>
      <c r="L16" s="483"/>
      <c r="M16" s="483"/>
      <c r="N16" s="483"/>
      <c r="O16" s="483"/>
      <c r="P16" s="483"/>
      <c r="Q16" s="483"/>
      <c r="R16" s="483"/>
      <c r="S16" s="483"/>
      <c r="T16" s="483"/>
      <c r="U16" s="483"/>
      <c r="V16" s="483"/>
      <c r="W16" s="483"/>
      <c r="X16" s="483"/>
      <c r="Y16" s="483"/>
      <c r="Z16" s="483"/>
      <c r="AA16" s="483"/>
    </row>
    <row r="17" spans="1:27" s="85" customFormat="1">
      <c r="A17" s="85" t="str">
        <f>'Data 2009-15 (Real $2008)'!A$163</f>
        <v>Meters and transformers (Group 2) (Unit cost =&gt; $1,000)</v>
      </c>
      <c r="B17" s="86"/>
      <c r="C17" s="86"/>
      <c r="D17" s="83">
        <f>'Data 2009-15 (Real $2008)'!D23*'Data 2009-15 (Real $2008)'!D$145/10^3</f>
        <v>0</v>
      </c>
      <c r="E17" s="83">
        <f>'Data 2009-15 (Real $2008)'!E23*'Data 2009-15 (Real $2008)'!E$145/10^3</f>
        <v>0</v>
      </c>
      <c r="F17" s="83">
        <f>'Data 2009-15 (Real $2008)'!F23*'Data 2009-15 (Real $2008)'!F$145/10^3</f>
        <v>0</v>
      </c>
      <c r="G17" s="83">
        <f>'Data 2009-15 (Real $2008)'!G23*'Data 2009-15 (Real $2008)'!G$145/10^3</f>
        <v>0</v>
      </c>
      <c r="H17" s="83">
        <f>'Data 2009-15 (Real $2008)'!H23*'Data 2009-15 (Real $2008)'!H$145/10^3</f>
        <v>0</v>
      </c>
      <c r="I17" s="83">
        <f>'Data 2009-15 (Real $2008)'!I23*'Data 2009-15 (Real $2008)'!I$145/10^3</f>
        <v>0</v>
      </c>
      <c r="J17" s="83">
        <f>'Data 2009-15 (Real $2008)'!J23*'Data 2009-15 (Real $2008)'!J$145/10^3</f>
        <v>0</v>
      </c>
      <c r="K17" s="483"/>
      <c r="L17" s="483"/>
      <c r="M17" s="483"/>
      <c r="N17" s="483"/>
      <c r="O17" s="483"/>
      <c r="P17" s="483"/>
      <c r="Q17" s="483"/>
      <c r="R17" s="483"/>
      <c r="S17" s="483"/>
      <c r="T17" s="483"/>
      <c r="U17" s="483"/>
      <c r="V17" s="483"/>
      <c r="W17" s="483"/>
      <c r="X17" s="483"/>
      <c r="Y17" s="483"/>
      <c r="Z17" s="483"/>
      <c r="AA17" s="483"/>
    </row>
    <row r="18" spans="1:27" s="85" customFormat="1">
      <c r="A18" s="85" t="str">
        <f>'Data 2009-15 (Real $2008)'!A$164</f>
        <v>IT</v>
      </c>
      <c r="B18" s="86"/>
      <c r="C18" s="86"/>
      <c r="D18" s="83">
        <f>'Data 2009-15 (Real $2008)'!D24*'Data 2009-15 (Real $2008)'!D$145/10^3</f>
        <v>25683.196395000003</v>
      </c>
      <c r="E18" s="83">
        <f>'Data 2009-15 (Real $2008)'!E24*'Data 2009-15 (Real $2008)'!E$145/10^3</f>
        <v>5083.6170000000002</v>
      </c>
      <c r="F18" s="83">
        <f>'Data 2009-15 (Real $2008)'!F24*'Data 2009-15 (Real $2008)'!F$145/10^3</f>
        <v>285.91666200000003</v>
      </c>
      <c r="G18" s="83">
        <f>'Data 2009-15 (Real $2008)'!G24*'Data 2009-15 (Real $2008)'!G$145/10^3</f>
        <v>499.07219980000002</v>
      </c>
      <c r="H18" s="83">
        <f>'Data 2009-15 (Real $2008)'!H24*'Data 2009-15 (Real $2008)'!H$145/10^3</f>
        <v>828.27408000000003</v>
      </c>
      <c r="I18" s="83">
        <f>'Data 2009-15 (Real $2008)'!I24*'Data 2009-15 (Real $2008)'!I$145/10^3</f>
        <v>4972.4220919292929</v>
      </c>
      <c r="J18" s="83">
        <f>'Data 2009-15 (Real $2008)'!J24*'Data 2009-15 (Real $2008)'!J$145/10^3</f>
        <v>8717.4436930658485</v>
      </c>
      <c r="K18" s="483"/>
      <c r="L18" s="483"/>
      <c r="M18" s="483"/>
      <c r="N18" s="483"/>
      <c r="O18" s="483"/>
      <c r="P18" s="483"/>
      <c r="Q18" s="483"/>
      <c r="R18" s="483"/>
      <c r="S18" s="483"/>
      <c r="T18" s="483"/>
      <c r="U18" s="483"/>
      <c r="V18" s="483"/>
      <c r="W18" s="483"/>
      <c r="X18" s="483"/>
      <c r="Y18" s="483"/>
      <c r="Z18" s="483"/>
      <c r="AA18" s="483"/>
    </row>
    <row r="19" spans="1:27" s="85" customFormat="1">
      <c r="A19" s="85" t="str">
        <f>'Data 2009-15 (Real $2008)'!A$165</f>
        <v>Communications</v>
      </c>
      <c r="B19" s="109"/>
      <c r="C19" s="109"/>
      <c r="D19" s="83">
        <f>'Data 2009-15 (Real $2008)'!D25*'Data 2009-15 (Real $2008)'!D$145/10^3</f>
        <v>135.13501257138893</v>
      </c>
      <c r="E19" s="83">
        <f>'Data 2009-15 (Real $2008)'!E25*'Data 2009-15 (Real $2008)'!E$145/10^3</f>
        <v>346.25599999999997</v>
      </c>
      <c r="F19" s="83">
        <f>'Data 2009-15 (Real $2008)'!F25*'Data 2009-15 (Real $2008)'!F$145/10^3</f>
        <v>1190.1714880017798</v>
      </c>
      <c r="G19" s="83">
        <f>'Data 2009-15 (Real $2008)'!G25*'Data 2009-15 (Real $2008)'!G$145/10^3</f>
        <v>1703.4835940852438</v>
      </c>
      <c r="H19" s="83">
        <f>'Data 2009-15 (Real $2008)'!H25*'Data 2009-15 (Real $2008)'!H$145/10^3</f>
        <v>3142.1297399999999</v>
      </c>
      <c r="I19" s="83">
        <f>'Data 2009-15 (Real $2008)'!I25*'Data 2009-15 (Real $2008)'!I$145/10^3</f>
        <v>3330.6948774965199</v>
      </c>
      <c r="J19" s="83">
        <f>'Data 2009-15 (Real $2008)'!J25*'Data 2009-15 (Real $2008)'!J$145/10^3</f>
        <v>647.77554457914846</v>
      </c>
      <c r="K19" s="483"/>
      <c r="L19" s="483"/>
      <c r="M19" s="483"/>
      <c r="N19" s="483"/>
      <c r="O19" s="483"/>
      <c r="P19" s="483"/>
      <c r="Q19" s="483"/>
      <c r="R19" s="483"/>
      <c r="S19" s="483"/>
      <c r="T19" s="483"/>
      <c r="U19" s="483"/>
      <c r="V19" s="483"/>
      <c r="W19" s="483"/>
      <c r="X19" s="483"/>
      <c r="Y19" s="483"/>
      <c r="Z19" s="483"/>
      <c r="AA19" s="483"/>
    </row>
    <row r="20" spans="1:27" s="85" customFormat="1">
      <c r="A20" s="88" t="str">
        <f>'Data 2009-15 (Real $2008)'!A$166</f>
        <v>Other</v>
      </c>
      <c r="B20" s="109"/>
      <c r="C20" s="109"/>
      <c r="D20" s="83">
        <f>'Data 2009-15 (Real $2008)'!D26*'Data 2009-15 (Real $2008)'!D$145/10^3</f>
        <v>30147.880215728379</v>
      </c>
      <c r="E20" s="83">
        <f>'Data 2009-15 (Real $2008)'!E26*'Data 2009-15 (Real $2008)'!E$145/10^3</f>
        <v>20836.177</v>
      </c>
      <c r="F20" s="83">
        <f>'Data 2009-15 (Real $2008)'!F26*'Data 2009-15 (Real $2008)'!F$145/10^3</f>
        <v>6750.6170000000002</v>
      </c>
      <c r="G20" s="83">
        <f>'Data 2009-15 (Real $2008)'!G26*'Data 2009-15 (Real $2008)'!G$145/10^3</f>
        <v>2752.5195332875774</v>
      </c>
      <c r="H20" s="83">
        <f>'Data 2009-15 (Real $2008)'!H26*'Data 2009-15 (Real $2008)'!H$145/10^3</f>
        <v>447.18583999999998</v>
      </c>
      <c r="I20" s="83">
        <f>'Data 2009-15 (Real $2008)'!I26*'Data 2009-15 (Real $2008)'!I$145/10^3</f>
        <v>0</v>
      </c>
      <c r="J20" s="83">
        <f>'Data 2009-15 (Real $2008)'!J26*'Data 2009-15 (Real $2008)'!J$145/10^3</f>
        <v>0</v>
      </c>
      <c r="K20" s="483"/>
      <c r="L20" s="483"/>
      <c r="M20" s="483"/>
      <c r="N20" s="483"/>
      <c r="O20" s="483"/>
      <c r="P20" s="483"/>
      <c r="Q20" s="483"/>
      <c r="R20" s="483"/>
      <c r="S20" s="483"/>
      <c r="T20" s="483"/>
      <c r="U20" s="483"/>
      <c r="V20" s="483"/>
      <c r="W20" s="483"/>
      <c r="X20" s="483"/>
      <c r="Y20" s="483"/>
      <c r="Z20" s="483"/>
      <c r="AA20" s="483"/>
    </row>
    <row r="21" spans="1:27" s="85" customFormat="1">
      <c r="A21" s="88"/>
      <c r="B21" s="109"/>
      <c r="C21" s="109"/>
      <c r="D21" s="110">
        <f t="shared" ref="D21:J21" si="1">SUM(D16:D19)</f>
        <v>34287.669164271625</v>
      </c>
      <c r="E21" s="110">
        <f t="shared" si="1"/>
        <v>18809.508000000002</v>
      </c>
      <c r="F21" s="110">
        <f t="shared" si="1"/>
        <v>22312.048933934439</v>
      </c>
      <c r="G21" s="110">
        <f t="shared" si="1"/>
        <v>26743.094926538954</v>
      </c>
      <c r="H21" s="110">
        <f t="shared" si="1"/>
        <v>36706.47410000016</v>
      </c>
      <c r="I21" s="110">
        <f t="shared" si="1"/>
        <v>18232.239852259718</v>
      </c>
      <c r="J21" s="110">
        <f t="shared" si="1"/>
        <v>11422.743603961617</v>
      </c>
      <c r="K21" s="483"/>
      <c r="L21" s="483"/>
      <c r="M21" s="483"/>
      <c r="N21" s="483"/>
      <c r="O21" s="483"/>
      <c r="P21" s="483"/>
      <c r="Q21" s="483"/>
      <c r="R21" s="483"/>
      <c r="S21" s="483"/>
      <c r="T21" s="483"/>
      <c r="U21" s="483"/>
      <c r="V21" s="483"/>
      <c r="W21" s="483"/>
      <c r="X21" s="483"/>
      <c r="Y21" s="483"/>
      <c r="Z21" s="483"/>
      <c r="AA21" s="483"/>
    </row>
    <row r="22" spans="1:27" s="85" customFormat="1">
      <c r="A22" s="348" t="s">
        <v>351</v>
      </c>
      <c r="B22" s="94"/>
      <c r="C22" s="94"/>
      <c r="D22" s="92"/>
      <c r="E22" s="92"/>
      <c r="F22" s="92"/>
    </row>
    <row r="23" spans="1:27" s="85" customFormat="1">
      <c r="A23" s="457" t="str">
        <f>'Data 2009-15 (Real $2008)'!A$162</f>
        <v>Meters and transformers (Group 1) (Unit cost &lt; $1,000)</v>
      </c>
      <c r="B23" s="457"/>
      <c r="C23" s="457"/>
      <c r="D23" s="92"/>
      <c r="E23" s="92"/>
      <c r="F23" s="92"/>
    </row>
    <row r="24" spans="1:27" s="85" customFormat="1">
      <c r="A24" s="86" t="s">
        <v>353</v>
      </c>
      <c r="B24" s="86"/>
      <c r="C24" s="86"/>
      <c r="D24" s="493">
        <f>'Offset of Costs and Rev 2006-08'!F256+SUM('Data 2006-08'!D94:F94)/10^3</f>
        <v>7031.2336612019544</v>
      </c>
      <c r="E24" s="83">
        <f t="shared" ref="E24:W24" si="2">D27</f>
        <v>11275.857965570161</v>
      </c>
      <c r="F24" s="83">
        <f t="shared" si="2"/>
        <v>17918.364665981353</v>
      </c>
      <c r="G24" s="83">
        <f t="shared" si="2"/>
        <v>28128.19605318363</v>
      </c>
      <c r="H24" s="83">
        <f t="shared" si="2"/>
        <v>37519.310578520905</v>
      </c>
      <c r="I24" s="83">
        <f t="shared" si="2"/>
        <v>50047.626214075703</v>
      </c>
      <c r="J24" s="83">
        <f t="shared" si="2"/>
        <v>39347.178726099861</v>
      </c>
      <c r="K24" s="83">
        <f t="shared" si="2"/>
        <v>26263.72525144467</v>
      </c>
      <c r="L24" s="83">
        <f t="shared" si="2"/>
        <v>16414.828282152921</v>
      </c>
      <c r="M24" s="83">
        <f t="shared" si="2"/>
        <v>10259.267676345575</v>
      </c>
      <c r="N24" s="83">
        <f t="shared" si="2"/>
        <v>6412.0422977159842</v>
      </c>
      <c r="O24" s="83">
        <f t="shared" si="2"/>
        <v>4007.52643607249</v>
      </c>
      <c r="P24" s="83">
        <f t="shared" si="2"/>
        <v>2504.7040225453065</v>
      </c>
      <c r="Q24" s="83">
        <f t="shared" si="2"/>
        <v>1565.4400140908165</v>
      </c>
      <c r="R24" s="83">
        <f t="shared" si="2"/>
        <v>978.4000088067603</v>
      </c>
      <c r="S24" s="83">
        <f t="shared" si="2"/>
        <v>611.50000550422521</v>
      </c>
      <c r="T24" s="83">
        <f t="shared" si="2"/>
        <v>382.18750344014074</v>
      </c>
      <c r="U24" s="83">
        <f t="shared" si="2"/>
        <v>238.86718965008797</v>
      </c>
      <c r="V24" s="83">
        <f t="shared" si="2"/>
        <v>149.29199353130497</v>
      </c>
      <c r="W24" s="83">
        <f t="shared" si="2"/>
        <v>93.307495957065612</v>
      </c>
      <c r="X24" s="83">
        <f>W27</f>
        <v>58.317184973166007</v>
      </c>
      <c r="Y24" s="83">
        <f>X27</f>
        <v>36.448240608228758</v>
      </c>
      <c r="Z24" s="83">
        <f>Y27</f>
        <v>22.780150380142974</v>
      </c>
      <c r="AA24" s="83">
        <f>Z27</f>
        <v>14.237593987589358</v>
      </c>
    </row>
    <row r="25" spans="1:27" s="85" customFormat="1">
      <c r="A25" s="86" t="s">
        <v>176</v>
      </c>
      <c r="B25" s="86"/>
      <c r="C25" s="86"/>
      <c r="D25" s="83">
        <f t="shared" ref="D25:W25" si="3">$D$6*(D24+D26*0.5)</f>
        <v>4224.7134523320274</v>
      </c>
      <c r="E25" s="83">
        <f t="shared" si="3"/>
        <v>6737.1282995888105</v>
      </c>
      <c r="F25" s="83">
        <f t="shared" si="3"/>
        <v>10626.129396730383</v>
      </c>
      <c r="G25" s="83">
        <f t="shared" si="3"/>
        <v>15149.424607316432</v>
      </c>
      <c r="H25" s="83">
        <f t="shared" si="3"/>
        <v>20207.754644445369</v>
      </c>
      <c r="I25" s="83">
        <f t="shared" si="3"/>
        <v>20629.570370809746</v>
      </c>
      <c r="J25" s="83">
        <f t="shared" si="3"/>
        <v>15140.977840971813</v>
      </c>
      <c r="K25" s="83">
        <f t="shared" si="3"/>
        <v>9848.8969692917508</v>
      </c>
      <c r="L25" s="83">
        <f t="shared" si="3"/>
        <v>6155.5606058073454</v>
      </c>
      <c r="M25" s="83">
        <f t="shared" si="3"/>
        <v>3847.2253786295905</v>
      </c>
      <c r="N25" s="83">
        <f t="shared" si="3"/>
        <v>2404.5158616434942</v>
      </c>
      <c r="O25" s="83">
        <f t="shared" si="3"/>
        <v>1502.8224135271837</v>
      </c>
      <c r="P25" s="83">
        <f t="shared" si="3"/>
        <v>939.26400845448995</v>
      </c>
      <c r="Q25" s="83">
        <f t="shared" si="3"/>
        <v>587.04000528405618</v>
      </c>
      <c r="R25" s="83">
        <f t="shared" si="3"/>
        <v>366.90000330253508</v>
      </c>
      <c r="S25" s="83">
        <f t="shared" si="3"/>
        <v>229.31250206408447</v>
      </c>
      <c r="T25" s="83">
        <f t="shared" si="3"/>
        <v>143.32031379005278</v>
      </c>
      <c r="U25" s="83">
        <f t="shared" si="3"/>
        <v>89.575196118782983</v>
      </c>
      <c r="V25" s="83">
        <f t="shared" si="3"/>
        <v>55.984497574239363</v>
      </c>
      <c r="W25" s="83">
        <f t="shared" si="3"/>
        <v>34.990310983899604</v>
      </c>
      <c r="X25" s="83">
        <f>$D$6*(X24+X26*0.5)</f>
        <v>21.868944364937253</v>
      </c>
      <c r="Y25" s="83">
        <f>$D$6*(Y24+Y26*0.5)</f>
        <v>13.668090228085784</v>
      </c>
      <c r="Z25" s="83">
        <f>$D$6*(Z24+Z26*0.5)</f>
        <v>8.5425563925536157</v>
      </c>
      <c r="AA25" s="83">
        <f>$D$6*(AA24+AA26*0.5)</f>
        <v>5.3390977453460096</v>
      </c>
    </row>
    <row r="26" spans="1:27" s="85" customFormat="1">
      <c r="A26" s="86" t="s">
        <v>200</v>
      </c>
      <c r="B26" s="86"/>
      <c r="C26" s="86"/>
      <c r="D26" s="83">
        <f t="shared" ref="D26:W26" si="4">D16</f>
        <v>8469.3377567002353</v>
      </c>
      <c r="E26" s="83">
        <f t="shared" si="4"/>
        <v>13379.635000000002</v>
      </c>
      <c r="F26" s="83">
        <f t="shared" si="4"/>
        <v>20835.96078393266</v>
      </c>
      <c r="G26" s="83">
        <f t="shared" si="4"/>
        <v>24540.53913265371</v>
      </c>
      <c r="H26" s="83">
        <f t="shared" si="4"/>
        <v>32736.070280000164</v>
      </c>
      <c r="I26" s="83">
        <f t="shared" si="4"/>
        <v>9929.1228828339044</v>
      </c>
      <c r="J26" s="83">
        <f t="shared" si="4"/>
        <v>2057.5243663166207</v>
      </c>
      <c r="K26" s="83">
        <f t="shared" si="4"/>
        <v>0</v>
      </c>
      <c r="L26" s="83">
        <f t="shared" si="4"/>
        <v>0</v>
      </c>
      <c r="M26" s="83">
        <f t="shared" si="4"/>
        <v>0</v>
      </c>
      <c r="N26" s="83">
        <f t="shared" si="4"/>
        <v>0</v>
      </c>
      <c r="O26" s="83">
        <f t="shared" si="4"/>
        <v>0</v>
      </c>
      <c r="P26" s="83">
        <f t="shared" si="4"/>
        <v>0</v>
      </c>
      <c r="Q26" s="83">
        <f t="shared" si="4"/>
        <v>0</v>
      </c>
      <c r="R26" s="83">
        <f t="shared" si="4"/>
        <v>0</v>
      </c>
      <c r="S26" s="83">
        <f t="shared" si="4"/>
        <v>0</v>
      </c>
      <c r="T26" s="83">
        <f t="shared" si="4"/>
        <v>0</v>
      </c>
      <c r="U26" s="83">
        <f t="shared" si="4"/>
        <v>0</v>
      </c>
      <c r="V26" s="83">
        <f t="shared" si="4"/>
        <v>0</v>
      </c>
      <c r="W26" s="83">
        <f t="shared" si="4"/>
        <v>0</v>
      </c>
      <c r="X26" s="83">
        <f>X16</f>
        <v>0</v>
      </c>
      <c r="Y26" s="83">
        <f>Y16</f>
        <v>0</v>
      </c>
      <c r="Z26" s="83">
        <f>Z16</f>
        <v>0</v>
      </c>
      <c r="AA26" s="83">
        <f>AA16</f>
        <v>0</v>
      </c>
    </row>
    <row r="27" spans="1:27" s="85" customFormat="1">
      <c r="A27" s="86" t="s">
        <v>201</v>
      </c>
      <c r="B27" s="86"/>
      <c r="C27" s="86"/>
      <c r="D27" s="110">
        <f t="shared" ref="D27:W27" si="5">D24-D25+D26</f>
        <v>11275.857965570161</v>
      </c>
      <c r="E27" s="110">
        <f t="shared" si="5"/>
        <v>17918.364665981353</v>
      </c>
      <c r="F27" s="110">
        <f t="shared" si="5"/>
        <v>28128.19605318363</v>
      </c>
      <c r="G27" s="110">
        <f t="shared" si="5"/>
        <v>37519.310578520905</v>
      </c>
      <c r="H27" s="110">
        <f t="shared" si="5"/>
        <v>50047.626214075703</v>
      </c>
      <c r="I27" s="110">
        <f t="shared" si="5"/>
        <v>39347.178726099861</v>
      </c>
      <c r="J27" s="110">
        <f t="shared" si="5"/>
        <v>26263.72525144467</v>
      </c>
      <c r="K27" s="110">
        <f t="shared" si="5"/>
        <v>16414.828282152921</v>
      </c>
      <c r="L27" s="110">
        <f t="shared" si="5"/>
        <v>10259.267676345575</v>
      </c>
      <c r="M27" s="110">
        <f t="shared" si="5"/>
        <v>6412.0422977159842</v>
      </c>
      <c r="N27" s="110">
        <f t="shared" si="5"/>
        <v>4007.52643607249</v>
      </c>
      <c r="O27" s="110">
        <f t="shared" si="5"/>
        <v>2504.7040225453065</v>
      </c>
      <c r="P27" s="110">
        <f t="shared" si="5"/>
        <v>1565.4400140908165</v>
      </c>
      <c r="Q27" s="110">
        <f t="shared" si="5"/>
        <v>978.4000088067603</v>
      </c>
      <c r="R27" s="110">
        <f t="shared" si="5"/>
        <v>611.50000550422521</v>
      </c>
      <c r="S27" s="110">
        <f t="shared" si="5"/>
        <v>382.18750344014074</v>
      </c>
      <c r="T27" s="110">
        <f t="shared" si="5"/>
        <v>238.86718965008797</v>
      </c>
      <c r="U27" s="110">
        <f t="shared" si="5"/>
        <v>149.29199353130497</v>
      </c>
      <c r="V27" s="110">
        <f t="shared" si="5"/>
        <v>93.307495957065612</v>
      </c>
      <c r="W27" s="110">
        <f t="shared" si="5"/>
        <v>58.317184973166007</v>
      </c>
      <c r="X27" s="110">
        <f>X24-X25+X26</f>
        <v>36.448240608228758</v>
      </c>
      <c r="Y27" s="110">
        <f>Y24-Y25+Y26</f>
        <v>22.780150380142974</v>
      </c>
      <c r="Z27" s="110">
        <f>Z24-Z25+Z26</f>
        <v>14.237593987589358</v>
      </c>
      <c r="AA27" s="110">
        <f>AA24-AA25+AA26</f>
        <v>8.8984962422433487</v>
      </c>
    </row>
    <row r="28" spans="1:27" s="85" customFormat="1">
      <c r="A28" s="92"/>
      <c r="B28" s="92"/>
      <c r="C28" s="92"/>
      <c r="D28" s="86"/>
      <c r="E28" s="86"/>
      <c r="F28" s="86"/>
    </row>
    <row r="29" spans="1:27" s="85" customFormat="1">
      <c r="A29" s="457" t="str">
        <f>'Data 2009-15 (Real $2008)'!A$163</f>
        <v>Meters and transformers (Group 2) (Unit cost =&gt; $1,000)</v>
      </c>
      <c r="B29" s="457"/>
      <c r="C29" s="457"/>
      <c r="D29" s="92"/>
      <c r="E29" s="92"/>
      <c r="F29" s="92"/>
    </row>
    <row r="30" spans="1:27" s="85" customFormat="1">
      <c r="A30" s="86" t="str">
        <f>A$24</f>
        <v>Opening asset value</v>
      </c>
      <c r="B30" s="86"/>
      <c r="C30" s="86"/>
      <c r="D30" s="493">
        <f>'Offset of Costs and Rev 2006-08'!F262+SUM('Data 2006-08'!D95:F95)/10^3</f>
        <v>0</v>
      </c>
      <c r="E30" s="83">
        <f t="shared" ref="E30:W30" si="6">D33</f>
        <v>0</v>
      </c>
      <c r="F30" s="83">
        <f t="shared" si="6"/>
        <v>0</v>
      </c>
      <c r="G30" s="83">
        <f t="shared" si="6"/>
        <v>0</v>
      </c>
      <c r="H30" s="83">
        <f t="shared" si="6"/>
        <v>0</v>
      </c>
      <c r="I30" s="83">
        <f t="shared" si="6"/>
        <v>0</v>
      </c>
      <c r="J30" s="83">
        <f t="shared" si="6"/>
        <v>0</v>
      </c>
      <c r="K30" s="83">
        <f t="shared" si="6"/>
        <v>0</v>
      </c>
      <c r="L30" s="83">
        <f t="shared" si="6"/>
        <v>0</v>
      </c>
      <c r="M30" s="83">
        <f t="shared" si="6"/>
        <v>0</v>
      </c>
      <c r="N30" s="83">
        <f t="shared" si="6"/>
        <v>0</v>
      </c>
      <c r="O30" s="83">
        <f t="shared" si="6"/>
        <v>0</v>
      </c>
      <c r="P30" s="83">
        <f t="shared" si="6"/>
        <v>0</v>
      </c>
      <c r="Q30" s="83">
        <f t="shared" si="6"/>
        <v>0</v>
      </c>
      <c r="R30" s="83">
        <f t="shared" si="6"/>
        <v>0</v>
      </c>
      <c r="S30" s="83">
        <f t="shared" si="6"/>
        <v>0</v>
      </c>
      <c r="T30" s="83">
        <f t="shared" si="6"/>
        <v>0</v>
      </c>
      <c r="U30" s="83">
        <f t="shared" si="6"/>
        <v>0</v>
      </c>
      <c r="V30" s="83">
        <f t="shared" si="6"/>
        <v>0</v>
      </c>
      <c r="W30" s="83">
        <f t="shared" si="6"/>
        <v>0</v>
      </c>
      <c r="X30" s="83">
        <f>W33</f>
        <v>0</v>
      </c>
      <c r="Y30" s="83">
        <f>X33</f>
        <v>0</v>
      </c>
      <c r="Z30" s="83">
        <f>Y33</f>
        <v>0</v>
      </c>
      <c r="AA30" s="83">
        <f>Z33</f>
        <v>0</v>
      </c>
    </row>
    <row r="31" spans="1:27" s="85" customFormat="1">
      <c r="A31" s="86" t="str">
        <f>A$25</f>
        <v>Depreciation</v>
      </c>
      <c r="B31" s="86"/>
      <c r="C31" s="86"/>
      <c r="D31" s="83">
        <f t="shared" ref="D31:W31" si="7">$D$7*(D30+D32*0.5)</f>
        <v>0</v>
      </c>
      <c r="E31" s="83">
        <f t="shared" si="7"/>
        <v>0</v>
      </c>
      <c r="F31" s="83">
        <f t="shared" si="7"/>
        <v>0</v>
      </c>
      <c r="G31" s="83">
        <f t="shared" si="7"/>
        <v>0</v>
      </c>
      <c r="H31" s="83">
        <f t="shared" si="7"/>
        <v>0</v>
      </c>
      <c r="I31" s="83">
        <f t="shared" si="7"/>
        <v>0</v>
      </c>
      <c r="J31" s="83">
        <f t="shared" si="7"/>
        <v>0</v>
      </c>
      <c r="K31" s="83">
        <f t="shared" si="7"/>
        <v>0</v>
      </c>
      <c r="L31" s="83">
        <f t="shared" si="7"/>
        <v>0</v>
      </c>
      <c r="M31" s="83">
        <f t="shared" si="7"/>
        <v>0</v>
      </c>
      <c r="N31" s="83">
        <f t="shared" si="7"/>
        <v>0</v>
      </c>
      <c r="O31" s="83">
        <f t="shared" si="7"/>
        <v>0</v>
      </c>
      <c r="P31" s="83">
        <f t="shared" si="7"/>
        <v>0</v>
      </c>
      <c r="Q31" s="83">
        <f t="shared" si="7"/>
        <v>0</v>
      </c>
      <c r="R31" s="83">
        <f t="shared" si="7"/>
        <v>0</v>
      </c>
      <c r="S31" s="83">
        <f t="shared" si="7"/>
        <v>0</v>
      </c>
      <c r="T31" s="83">
        <f t="shared" si="7"/>
        <v>0</v>
      </c>
      <c r="U31" s="83">
        <f t="shared" si="7"/>
        <v>0</v>
      </c>
      <c r="V31" s="83">
        <f t="shared" si="7"/>
        <v>0</v>
      </c>
      <c r="W31" s="83">
        <f t="shared" si="7"/>
        <v>0</v>
      </c>
      <c r="X31" s="83">
        <f>$D$7*(X30+X32*0.5)</f>
        <v>0</v>
      </c>
      <c r="Y31" s="83">
        <f>$D$7*(Y30+Y32*0.5)</f>
        <v>0</v>
      </c>
      <c r="Z31" s="83">
        <f>$D$7*(Z30+Z32*0.5)</f>
        <v>0</v>
      </c>
      <c r="AA31" s="83">
        <f>$D$7*(AA30+AA32*0.5)</f>
        <v>0</v>
      </c>
    </row>
    <row r="32" spans="1:27" s="85" customFormat="1">
      <c r="A32" s="86" t="str">
        <f>A$26</f>
        <v>Gross capex</v>
      </c>
      <c r="B32" s="86"/>
      <c r="C32" s="86"/>
      <c r="D32" s="83">
        <f t="shared" ref="D32:W32" si="8">D17</f>
        <v>0</v>
      </c>
      <c r="E32" s="83">
        <f t="shared" si="8"/>
        <v>0</v>
      </c>
      <c r="F32" s="83">
        <f t="shared" si="8"/>
        <v>0</v>
      </c>
      <c r="G32" s="83">
        <f t="shared" si="8"/>
        <v>0</v>
      </c>
      <c r="H32" s="83">
        <f t="shared" si="8"/>
        <v>0</v>
      </c>
      <c r="I32" s="83">
        <f t="shared" si="8"/>
        <v>0</v>
      </c>
      <c r="J32" s="83">
        <f t="shared" si="8"/>
        <v>0</v>
      </c>
      <c r="K32" s="83">
        <f t="shared" si="8"/>
        <v>0</v>
      </c>
      <c r="L32" s="83">
        <f t="shared" si="8"/>
        <v>0</v>
      </c>
      <c r="M32" s="83">
        <f t="shared" si="8"/>
        <v>0</v>
      </c>
      <c r="N32" s="83">
        <f t="shared" si="8"/>
        <v>0</v>
      </c>
      <c r="O32" s="83">
        <f t="shared" si="8"/>
        <v>0</v>
      </c>
      <c r="P32" s="83">
        <f t="shared" si="8"/>
        <v>0</v>
      </c>
      <c r="Q32" s="83">
        <f t="shared" si="8"/>
        <v>0</v>
      </c>
      <c r="R32" s="83">
        <f t="shared" si="8"/>
        <v>0</v>
      </c>
      <c r="S32" s="83">
        <f t="shared" si="8"/>
        <v>0</v>
      </c>
      <c r="T32" s="83">
        <f t="shared" si="8"/>
        <v>0</v>
      </c>
      <c r="U32" s="83">
        <f t="shared" si="8"/>
        <v>0</v>
      </c>
      <c r="V32" s="83">
        <f t="shared" si="8"/>
        <v>0</v>
      </c>
      <c r="W32" s="83">
        <f t="shared" si="8"/>
        <v>0</v>
      </c>
      <c r="X32" s="83">
        <f>X17</f>
        <v>0</v>
      </c>
      <c r="Y32" s="83">
        <f>Y17</f>
        <v>0</v>
      </c>
      <c r="Z32" s="83">
        <f>Z17</f>
        <v>0</v>
      </c>
      <c r="AA32" s="83">
        <f>AA17</f>
        <v>0</v>
      </c>
    </row>
    <row r="33" spans="1:27" s="85" customFormat="1">
      <c r="A33" s="86" t="str">
        <f>A$27</f>
        <v>Closing asset value</v>
      </c>
      <c r="B33" s="86"/>
      <c r="C33" s="86"/>
      <c r="D33" s="110">
        <f t="shared" ref="D33:W33" si="9">D30-D31+D32</f>
        <v>0</v>
      </c>
      <c r="E33" s="110">
        <f t="shared" si="9"/>
        <v>0</v>
      </c>
      <c r="F33" s="110">
        <f t="shared" si="9"/>
        <v>0</v>
      </c>
      <c r="G33" s="110">
        <f t="shared" si="9"/>
        <v>0</v>
      </c>
      <c r="H33" s="110">
        <f t="shared" si="9"/>
        <v>0</v>
      </c>
      <c r="I33" s="110">
        <f t="shared" si="9"/>
        <v>0</v>
      </c>
      <c r="J33" s="110">
        <f t="shared" si="9"/>
        <v>0</v>
      </c>
      <c r="K33" s="110">
        <f t="shared" si="9"/>
        <v>0</v>
      </c>
      <c r="L33" s="110">
        <f t="shared" si="9"/>
        <v>0</v>
      </c>
      <c r="M33" s="110">
        <f t="shared" si="9"/>
        <v>0</v>
      </c>
      <c r="N33" s="110">
        <f t="shared" si="9"/>
        <v>0</v>
      </c>
      <c r="O33" s="110">
        <f t="shared" si="9"/>
        <v>0</v>
      </c>
      <c r="P33" s="110">
        <f t="shared" si="9"/>
        <v>0</v>
      </c>
      <c r="Q33" s="110">
        <f t="shared" si="9"/>
        <v>0</v>
      </c>
      <c r="R33" s="110">
        <f t="shared" si="9"/>
        <v>0</v>
      </c>
      <c r="S33" s="110">
        <f t="shared" si="9"/>
        <v>0</v>
      </c>
      <c r="T33" s="110">
        <f t="shared" si="9"/>
        <v>0</v>
      </c>
      <c r="U33" s="110">
        <f t="shared" si="9"/>
        <v>0</v>
      </c>
      <c r="V33" s="110">
        <f t="shared" si="9"/>
        <v>0</v>
      </c>
      <c r="W33" s="110">
        <f t="shared" si="9"/>
        <v>0</v>
      </c>
      <c r="X33" s="110">
        <f>X30-X31+X32</f>
        <v>0</v>
      </c>
      <c r="Y33" s="110">
        <f>Y30-Y31+Y32</f>
        <v>0</v>
      </c>
      <c r="Z33" s="110">
        <f>Z30-Z31+Z32</f>
        <v>0</v>
      </c>
      <c r="AA33" s="110">
        <f>AA30-AA31+AA32</f>
        <v>0</v>
      </c>
    </row>
    <row r="34" spans="1:27" s="85" customFormat="1">
      <c r="A34" s="92"/>
      <c r="B34" s="92"/>
      <c r="C34" s="92"/>
      <c r="D34" s="84"/>
      <c r="E34" s="84"/>
      <c r="F34" s="84"/>
      <c r="G34" s="84"/>
      <c r="H34" s="84"/>
      <c r="I34" s="84"/>
    </row>
    <row r="35" spans="1:27" s="85" customFormat="1">
      <c r="A35" s="457" t="str">
        <f>'Data 2009-15 (Real $2008)'!A$164</f>
        <v>IT</v>
      </c>
      <c r="B35" s="457"/>
      <c r="C35" s="457"/>
      <c r="D35" s="86"/>
      <c r="E35" s="86"/>
      <c r="F35" s="86"/>
      <c r="G35" s="86"/>
      <c r="H35" s="86"/>
      <c r="I35" s="86"/>
    </row>
    <row r="36" spans="1:27" s="85" customFormat="1">
      <c r="A36" s="86" t="str">
        <f>A$24</f>
        <v>Opening asset value</v>
      </c>
      <c r="B36" s="86"/>
      <c r="C36" s="86"/>
      <c r="D36" s="493">
        <f>'Offset of Costs and Rev 2006-08'!F268+SUM('Data 2006-08'!D96:F96)/10^3</f>
        <v>2905.3264399999998</v>
      </c>
      <c r="E36" s="83">
        <f t="shared" ref="E36:W36" si="10">D39</f>
        <v>22289.752980000001</v>
      </c>
      <c r="F36" s="83">
        <f t="shared" si="10"/>
        <v>17440.745388000003</v>
      </c>
      <c r="G36" s="83">
        <f t="shared" si="10"/>
        <v>10693.180562400001</v>
      </c>
      <c r="H36" s="83">
        <f t="shared" si="10"/>
        <v>6815.16609728</v>
      </c>
      <c r="I36" s="83">
        <f t="shared" si="10"/>
        <v>4751.7189223679998</v>
      </c>
      <c r="J36" s="83">
        <f t="shared" si="10"/>
        <v>6828.9690269642342</v>
      </c>
      <c r="K36" s="83">
        <f t="shared" si="10"/>
        <v>11071.336370631219</v>
      </c>
      <c r="L36" s="83">
        <f t="shared" si="10"/>
        <v>6642.8018223787312</v>
      </c>
      <c r="M36" s="83">
        <f t="shared" si="10"/>
        <v>3985.6810934272385</v>
      </c>
      <c r="N36" s="83">
        <f t="shared" si="10"/>
        <v>2391.4086560563428</v>
      </c>
      <c r="O36" s="83">
        <f t="shared" si="10"/>
        <v>1434.8451936338056</v>
      </c>
      <c r="P36" s="83">
        <f t="shared" si="10"/>
        <v>860.90711618028331</v>
      </c>
      <c r="Q36" s="83">
        <f t="shared" si="10"/>
        <v>516.54426970816996</v>
      </c>
      <c r="R36" s="83">
        <f t="shared" si="10"/>
        <v>309.92656182490197</v>
      </c>
      <c r="S36" s="83">
        <f t="shared" si="10"/>
        <v>185.95593709494119</v>
      </c>
      <c r="T36" s="83">
        <f t="shared" si="10"/>
        <v>111.57356225696471</v>
      </c>
      <c r="U36" s="83">
        <f t="shared" si="10"/>
        <v>66.944137354178821</v>
      </c>
      <c r="V36" s="83">
        <f t="shared" si="10"/>
        <v>40.166482412507293</v>
      </c>
      <c r="W36" s="83">
        <f t="shared" si="10"/>
        <v>24.099889447504374</v>
      </c>
      <c r="X36" s="83">
        <f>W39</f>
        <v>14.459933668502623</v>
      </c>
      <c r="Y36" s="83">
        <f>X39</f>
        <v>8.6759602011015744</v>
      </c>
      <c r="Z36" s="83">
        <f>Y39</f>
        <v>5.205576120660945</v>
      </c>
      <c r="AA36" s="83">
        <f>Z39</f>
        <v>3.1233456723965669</v>
      </c>
    </row>
    <row r="37" spans="1:27" s="85" customFormat="1">
      <c r="A37" s="86" t="str">
        <f>A$25</f>
        <v>Depreciation</v>
      </c>
      <c r="B37" s="86"/>
      <c r="C37" s="86"/>
      <c r="D37" s="83">
        <f t="shared" ref="D37:W37" si="11">$D$8*(D36+D38*0.5)</f>
        <v>6298.7698550000005</v>
      </c>
      <c r="E37" s="83">
        <f t="shared" si="11"/>
        <v>9932.6245920000001</v>
      </c>
      <c r="F37" s="83">
        <f t="shared" si="11"/>
        <v>7033.4814876000019</v>
      </c>
      <c r="G37" s="83">
        <f t="shared" si="11"/>
        <v>4377.0866649200007</v>
      </c>
      <c r="H37" s="83">
        <f t="shared" si="11"/>
        <v>2891.7212549119999</v>
      </c>
      <c r="I37" s="83">
        <f t="shared" si="11"/>
        <v>2895.1719873330585</v>
      </c>
      <c r="J37" s="83">
        <f t="shared" si="11"/>
        <v>4475.0763493988634</v>
      </c>
      <c r="K37" s="83">
        <f t="shared" si="11"/>
        <v>4428.5345482524881</v>
      </c>
      <c r="L37" s="83">
        <f t="shared" si="11"/>
        <v>2657.1207289514928</v>
      </c>
      <c r="M37" s="83">
        <f t="shared" si="11"/>
        <v>1594.2724373708954</v>
      </c>
      <c r="N37" s="83">
        <f t="shared" si="11"/>
        <v>956.56346242253721</v>
      </c>
      <c r="O37" s="83">
        <f t="shared" si="11"/>
        <v>573.93807745352228</v>
      </c>
      <c r="P37" s="83">
        <f t="shared" si="11"/>
        <v>344.36284647211335</v>
      </c>
      <c r="Q37" s="83">
        <f t="shared" si="11"/>
        <v>206.617707883268</v>
      </c>
      <c r="R37" s="83">
        <f t="shared" si="11"/>
        <v>123.97062472996079</v>
      </c>
      <c r="S37" s="83">
        <f t="shared" si="11"/>
        <v>74.382374837976485</v>
      </c>
      <c r="T37" s="83">
        <f t="shared" si="11"/>
        <v>44.629424902785885</v>
      </c>
      <c r="U37" s="83">
        <f t="shared" si="11"/>
        <v>26.777654941671528</v>
      </c>
      <c r="V37" s="83">
        <f t="shared" si="11"/>
        <v>16.066592965002918</v>
      </c>
      <c r="W37" s="83">
        <f t="shared" si="11"/>
        <v>9.6399557790017507</v>
      </c>
      <c r="X37" s="83">
        <f>$D$8*(X36+X38*0.5)</f>
        <v>5.7839734674010499</v>
      </c>
      <c r="Y37" s="83">
        <f>$D$8*(Y36+Y38*0.5)</f>
        <v>3.4703840804406298</v>
      </c>
      <c r="Z37" s="83">
        <f>$D$8*(Z36+Z38*0.5)</f>
        <v>2.0822304482643781</v>
      </c>
      <c r="AA37" s="83">
        <f>$D$8*(AA36+AA38*0.5)</f>
        <v>1.2493382689586268</v>
      </c>
    </row>
    <row r="38" spans="1:27" s="85" customFormat="1">
      <c r="A38" s="86" t="str">
        <f>A$26</f>
        <v>Gross capex</v>
      </c>
      <c r="B38" s="86"/>
      <c r="C38" s="86"/>
      <c r="D38" s="83">
        <f t="shared" ref="D38:W38" si="12">D18</f>
        <v>25683.196395000003</v>
      </c>
      <c r="E38" s="83">
        <f t="shared" si="12"/>
        <v>5083.6170000000002</v>
      </c>
      <c r="F38" s="83">
        <f t="shared" si="12"/>
        <v>285.91666200000003</v>
      </c>
      <c r="G38" s="83">
        <f t="shared" si="12"/>
        <v>499.07219980000002</v>
      </c>
      <c r="H38" s="83">
        <f t="shared" si="12"/>
        <v>828.27408000000003</v>
      </c>
      <c r="I38" s="83">
        <f t="shared" si="12"/>
        <v>4972.4220919292929</v>
      </c>
      <c r="J38" s="83">
        <f t="shared" si="12"/>
        <v>8717.4436930658485</v>
      </c>
      <c r="K38" s="83">
        <f t="shared" si="12"/>
        <v>0</v>
      </c>
      <c r="L38" s="83">
        <f t="shared" si="12"/>
        <v>0</v>
      </c>
      <c r="M38" s="83">
        <f t="shared" si="12"/>
        <v>0</v>
      </c>
      <c r="N38" s="83">
        <f t="shared" si="12"/>
        <v>0</v>
      </c>
      <c r="O38" s="83">
        <f t="shared" si="12"/>
        <v>0</v>
      </c>
      <c r="P38" s="83">
        <f t="shared" si="12"/>
        <v>0</v>
      </c>
      <c r="Q38" s="83">
        <f t="shared" si="12"/>
        <v>0</v>
      </c>
      <c r="R38" s="83">
        <f t="shared" si="12"/>
        <v>0</v>
      </c>
      <c r="S38" s="83">
        <f t="shared" si="12"/>
        <v>0</v>
      </c>
      <c r="T38" s="83">
        <f t="shared" si="12"/>
        <v>0</v>
      </c>
      <c r="U38" s="83">
        <f t="shared" si="12"/>
        <v>0</v>
      </c>
      <c r="V38" s="83">
        <f t="shared" si="12"/>
        <v>0</v>
      </c>
      <c r="W38" s="83">
        <f t="shared" si="12"/>
        <v>0</v>
      </c>
      <c r="X38" s="83">
        <f>X18</f>
        <v>0</v>
      </c>
      <c r="Y38" s="83">
        <f>Y18</f>
        <v>0</v>
      </c>
      <c r="Z38" s="83">
        <f>Z18</f>
        <v>0</v>
      </c>
      <c r="AA38" s="83">
        <f>AA18</f>
        <v>0</v>
      </c>
    </row>
    <row r="39" spans="1:27" s="85" customFormat="1">
      <c r="A39" s="86" t="str">
        <f>A$27</f>
        <v>Closing asset value</v>
      </c>
      <c r="B39" s="86"/>
      <c r="C39" s="86"/>
      <c r="D39" s="110">
        <f t="shared" ref="D39:W39" si="13">D36-D37+D38</f>
        <v>22289.752980000001</v>
      </c>
      <c r="E39" s="110">
        <f t="shared" si="13"/>
        <v>17440.745388000003</v>
      </c>
      <c r="F39" s="110">
        <f t="shared" si="13"/>
        <v>10693.180562400001</v>
      </c>
      <c r="G39" s="110">
        <f t="shared" si="13"/>
        <v>6815.16609728</v>
      </c>
      <c r="H39" s="110">
        <f t="shared" si="13"/>
        <v>4751.7189223679998</v>
      </c>
      <c r="I39" s="110">
        <f t="shared" si="13"/>
        <v>6828.9690269642342</v>
      </c>
      <c r="J39" s="110">
        <f t="shared" si="13"/>
        <v>11071.336370631219</v>
      </c>
      <c r="K39" s="110">
        <f t="shared" si="13"/>
        <v>6642.8018223787312</v>
      </c>
      <c r="L39" s="110">
        <f t="shared" si="13"/>
        <v>3985.6810934272385</v>
      </c>
      <c r="M39" s="110">
        <f t="shared" si="13"/>
        <v>2391.4086560563428</v>
      </c>
      <c r="N39" s="110">
        <f t="shared" si="13"/>
        <v>1434.8451936338056</v>
      </c>
      <c r="O39" s="110">
        <f t="shared" si="13"/>
        <v>860.90711618028331</v>
      </c>
      <c r="P39" s="110">
        <f t="shared" si="13"/>
        <v>516.54426970816996</v>
      </c>
      <c r="Q39" s="110">
        <f t="shared" si="13"/>
        <v>309.92656182490197</v>
      </c>
      <c r="R39" s="110">
        <f t="shared" si="13"/>
        <v>185.95593709494119</v>
      </c>
      <c r="S39" s="110">
        <f t="shared" si="13"/>
        <v>111.57356225696471</v>
      </c>
      <c r="T39" s="110">
        <f t="shared" si="13"/>
        <v>66.944137354178821</v>
      </c>
      <c r="U39" s="110">
        <f t="shared" si="13"/>
        <v>40.166482412507293</v>
      </c>
      <c r="V39" s="110">
        <f t="shared" si="13"/>
        <v>24.099889447504374</v>
      </c>
      <c r="W39" s="110">
        <f t="shared" si="13"/>
        <v>14.459933668502623</v>
      </c>
      <c r="X39" s="110">
        <f>X36-X37+X38</f>
        <v>8.6759602011015744</v>
      </c>
      <c r="Y39" s="110">
        <f>Y36-Y37+Y38</f>
        <v>5.205576120660945</v>
      </c>
      <c r="Z39" s="110">
        <f>Z36-Z37+Z38</f>
        <v>3.1233456723965669</v>
      </c>
      <c r="AA39" s="110">
        <f>AA36-AA37+AA38</f>
        <v>1.8740074034379401</v>
      </c>
    </row>
    <row r="40" spans="1:27" s="85" customFormat="1">
      <c r="A40" s="92"/>
      <c r="B40" s="92"/>
      <c r="C40" s="92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</row>
    <row r="41" spans="1:27" s="85" customFormat="1">
      <c r="A41" s="457" t="str">
        <f>'Data 2009-15 (Real $2008)'!A$165</f>
        <v>Communications</v>
      </c>
      <c r="B41" s="457"/>
      <c r="C41" s="457"/>
      <c r="D41" s="86"/>
      <c r="E41" s="86"/>
      <c r="F41" s="86"/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  <c r="W41" s="86"/>
      <c r="X41" s="86"/>
      <c r="Y41" s="86"/>
      <c r="Z41" s="86"/>
      <c r="AA41" s="86"/>
    </row>
    <row r="42" spans="1:27" s="85" customFormat="1">
      <c r="A42" s="86" t="str">
        <f>A$24</f>
        <v>Opening asset value</v>
      </c>
      <c r="B42" s="86"/>
      <c r="C42" s="86"/>
      <c r="D42" s="493">
        <f>SUM('Data 2006-08'!D97:F97)/10^3</f>
        <v>0</v>
      </c>
      <c r="E42" s="83">
        <f t="shared" ref="E42:W42" si="14">D45</f>
        <v>120.6562612244544</v>
      </c>
      <c r="F42" s="83">
        <f t="shared" si="14"/>
        <v>403.95849096207127</v>
      </c>
      <c r="G42" s="83">
        <f t="shared" si="14"/>
        <v>1380.049071471788</v>
      </c>
      <c r="H42" s="83">
        <f t="shared" si="14"/>
        <v>2605.2917651610869</v>
      </c>
      <c r="I42" s="83">
        <f t="shared" si="14"/>
        <v>4852.4879404837111</v>
      </c>
      <c r="J42" s="83">
        <f t="shared" si="14"/>
        <v>6786.5038081448092</v>
      </c>
      <c r="K42" s="83">
        <f t="shared" si="14"/>
        <v>5910.6240140594473</v>
      </c>
      <c r="L42" s="83">
        <f t="shared" si="14"/>
        <v>4644.0617253324226</v>
      </c>
      <c r="M42" s="83">
        <f t="shared" si="14"/>
        <v>3648.905641332618</v>
      </c>
      <c r="N42" s="83">
        <f t="shared" si="14"/>
        <v>2866.9972896184854</v>
      </c>
      <c r="O42" s="83">
        <f t="shared" si="14"/>
        <v>2252.6407275573815</v>
      </c>
      <c r="P42" s="83">
        <f t="shared" si="14"/>
        <v>1769.9320002236568</v>
      </c>
      <c r="Q42" s="83">
        <f t="shared" si="14"/>
        <v>1390.6608573185877</v>
      </c>
      <c r="R42" s="83">
        <f t="shared" si="14"/>
        <v>1092.6621021788903</v>
      </c>
      <c r="S42" s="83">
        <f t="shared" si="14"/>
        <v>858.52022314055671</v>
      </c>
      <c r="T42" s="83">
        <f t="shared" si="14"/>
        <v>674.55160389615173</v>
      </c>
      <c r="U42" s="83">
        <f t="shared" si="14"/>
        <v>530.00483163269064</v>
      </c>
      <c r="V42" s="83">
        <f t="shared" si="14"/>
        <v>416.43236771139982</v>
      </c>
      <c r="W42" s="83">
        <f t="shared" si="14"/>
        <v>327.19686034467128</v>
      </c>
      <c r="X42" s="83">
        <f>W45</f>
        <v>257.08324741367028</v>
      </c>
      <c r="Y42" s="83">
        <f>X45</f>
        <v>201.99398011074095</v>
      </c>
      <c r="Z42" s="83">
        <f>Y45</f>
        <v>158.70955580129646</v>
      </c>
      <c r="AA42" s="83">
        <f>Z45</f>
        <v>124.70036527244721</v>
      </c>
    </row>
    <row r="43" spans="1:27" s="85" customFormat="1">
      <c r="A43" s="86" t="str">
        <f>A$25</f>
        <v>Depreciation</v>
      </c>
      <c r="B43" s="86"/>
      <c r="C43" s="86"/>
      <c r="D43" s="83">
        <f t="shared" ref="D43:W43" si="15">$D$9*(D42+D44*0.5)</f>
        <v>14.478751346934526</v>
      </c>
      <c r="E43" s="83">
        <f t="shared" si="15"/>
        <v>62.953770262383081</v>
      </c>
      <c r="F43" s="83">
        <f t="shared" si="15"/>
        <v>214.08090749206309</v>
      </c>
      <c r="G43" s="83">
        <f t="shared" si="15"/>
        <v>478.24090039594495</v>
      </c>
      <c r="H43" s="83">
        <f t="shared" si="15"/>
        <v>894.93356467737578</v>
      </c>
      <c r="I43" s="83">
        <f t="shared" si="15"/>
        <v>1396.6790098354224</v>
      </c>
      <c r="J43" s="83">
        <f t="shared" si="15"/>
        <v>1523.6553386645105</v>
      </c>
      <c r="K43" s="83">
        <f t="shared" si="15"/>
        <v>1266.5622887270245</v>
      </c>
      <c r="L43" s="83">
        <f t="shared" si="15"/>
        <v>995.15608399980476</v>
      </c>
      <c r="M43" s="83">
        <f t="shared" si="15"/>
        <v>781.90835171413232</v>
      </c>
      <c r="N43" s="83">
        <f t="shared" si="15"/>
        <v>614.356562061104</v>
      </c>
      <c r="O43" s="83">
        <f t="shared" si="15"/>
        <v>482.7087273337246</v>
      </c>
      <c r="P43" s="83">
        <f t="shared" si="15"/>
        <v>379.27114290506927</v>
      </c>
      <c r="Q43" s="83">
        <f t="shared" si="15"/>
        <v>297.99875513969732</v>
      </c>
      <c r="R43" s="83">
        <f t="shared" si="15"/>
        <v>234.14187903833363</v>
      </c>
      <c r="S43" s="83">
        <f t="shared" si="15"/>
        <v>183.96861924440501</v>
      </c>
      <c r="T43" s="83">
        <f t="shared" si="15"/>
        <v>144.54677226346107</v>
      </c>
      <c r="U43" s="83">
        <f t="shared" si="15"/>
        <v>113.57246392129085</v>
      </c>
      <c r="V43" s="83">
        <f t="shared" si="15"/>
        <v>89.235507366728527</v>
      </c>
      <c r="W43" s="83">
        <f t="shared" si="15"/>
        <v>70.113612931000986</v>
      </c>
      <c r="X43" s="83">
        <f>$D$9*(X42+X44*0.5)</f>
        <v>55.089267302929343</v>
      </c>
      <c r="Y43" s="83">
        <f>$D$9*(Y42+Y44*0.5)</f>
        <v>43.284424309444489</v>
      </c>
      <c r="Z43" s="83">
        <f>$D$9*(Z42+Z44*0.5)</f>
        <v>34.009190528849238</v>
      </c>
      <c r="AA43" s="83">
        <f>$D$9*(AA42+AA44*0.5)</f>
        <v>26.721506844095831</v>
      </c>
    </row>
    <row r="44" spans="1:27" s="85" customFormat="1">
      <c r="A44" s="86" t="str">
        <f>A$26</f>
        <v>Gross capex</v>
      </c>
      <c r="B44" s="86"/>
      <c r="C44" s="86"/>
      <c r="D44" s="83">
        <f t="shared" ref="D44:W44" si="16">D19</f>
        <v>135.13501257138893</v>
      </c>
      <c r="E44" s="83">
        <f t="shared" si="16"/>
        <v>346.25599999999997</v>
      </c>
      <c r="F44" s="83">
        <f t="shared" si="16"/>
        <v>1190.1714880017798</v>
      </c>
      <c r="G44" s="83">
        <f t="shared" si="16"/>
        <v>1703.4835940852438</v>
      </c>
      <c r="H44" s="83">
        <f t="shared" si="16"/>
        <v>3142.1297399999999</v>
      </c>
      <c r="I44" s="83">
        <f t="shared" si="16"/>
        <v>3330.6948774965199</v>
      </c>
      <c r="J44" s="83">
        <f t="shared" si="16"/>
        <v>647.77554457914846</v>
      </c>
      <c r="K44" s="83">
        <f t="shared" si="16"/>
        <v>0</v>
      </c>
      <c r="L44" s="83">
        <f t="shared" si="16"/>
        <v>0</v>
      </c>
      <c r="M44" s="83">
        <f t="shared" si="16"/>
        <v>0</v>
      </c>
      <c r="N44" s="83">
        <f t="shared" si="16"/>
        <v>0</v>
      </c>
      <c r="O44" s="83">
        <f t="shared" si="16"/>
        <v>0</v>
      </c>
      <c r="P44" s="83">
        <f t="shared" si="16"/>
        <v>0</v>
      </c>
      <c r="Q44" s="83">
        <f t="shared" si="16"/>
        <v>0</v>
      </c>
      <c r="R44" s="83">
        <f t="shared" si="16"/>
        <v>0</v>
      </c>
      <c r="S44" s="83">
        <f t="shared" si="16"/>
        <v>0</v>
      </c>
      <c r="T44" s="83">
        <f t="shared" si="16"/>
        <v>0</v>
      </c>
      <c r="U44" s="83">
        <f t="shared" si="16"/>
        <v>0</v>
      </c>
      <c r="V44" s="83">
        <f t="shared" si="16"/>
        <v>0</v>
      </c>
      <c r="W44" s="83">
        <f t="shared" si="16"/>
        <v>0</v>
      </c>
      <c r="X44" s="83">
        <f>X19</f>
        <v>0</v>
      </c>
      <c r="Y44" s="83">
        <f>Y19</f>
        <v>0</v>
      </c>
      <c r="Z44" s="83">
        <f>Z19</f>
        <v>0</v>
      </c>
      <c r="AA44" s="83">
        <f>AA19</f>
        <v>0</v>
      </c>
    </row>
    <row r="45" spans="1:27" s="85" customFormat="1">
      <c r="A45" s="86" t="str">
        <f>A$27</f>
        <v>Closing asset value</v>
      </c>
      <c r="B45" s="86"/>
      <c r="C45" s="86"/>
      <c r="D45" s="110">
        <f t="shared" ref="D45:W45" si="17">D42-D43+D44</f>
        <v>120.6562612244544</v>
      </c>
      <c r="E45" s="110">
        <f t="shared" si="17"/>
        <v>403.95849096207127</v>
      </c>
      <c r="F45" s="110">
        <f t="shared" si="17"/>
        <v>1380.049071471788</v>
      </c>
      <c r="G45" s="110">
        <f t="shared" si="17"/>
        <v>2605.2917651610869</v>
      </c>
      <c r="H45" s="110">
        <f t="shared" si="17"/>
        <v>4852.4879404837111</v>
      </c>
      <c r="I45" s="110">
        <f t="shared" si="17"/>
        <v>6786.5038081448092</v>
      </c>
      <c r="J45" s="110">
        <f t="shared" si="17"/>
        <v>5910.6240140594473</v>
      </c>
      <c r="K45" s="110">
        <f t="shared" si="17"/>
        <v>4644.0617253324226</v>
      </c>
      <c r="L45" s="110">
        <f t="shared" si="17"/>
        <v>3648.905641332618</v>
      </c>
      <c r="M45" s="110">
        <f t="shared" si="17"/>
        <v>2866.9972896184854</v>
      </c>
      <c r="N45" s="110">
        <f t="shared" si="17"/>
        <v>2252.6407275573815</v>
      </c>
      <c r="O45" s="110">
        <f t="shared" si="17"/>
        <v>1769.9320002236568</v>
      </c>
      <c r="P45" s="110">
        <f t="shared" si="17"/>
        <v>1390.6608573185877</v>
      </c>
      <c r="Q45" s="110">
        <f t="shared" si="17"/>
        <v>1092.6621021788903</v>
      </c>
      <c r="R45" s="110">
        <f t="shared" si="17"/>
        <v>858.52022314055671</v>
      </c>
      <c r="S45" s="110">
        <f t="shared" si="17"/>
        <v>674.55160389615173</v>
      </c>
      <c r="T45" s="110">
        <f t="shared" si="17"/>
        <v>530.00483163269064</v>
      </c>
      <c r="U45" s="110">
        <f t="shared" si="17"/>
        <v>416.43236771139982</v>
      </c>
      <c r="V45" s="110">
        <f t="shared" si="17"/>
        <v>327.19686034467128</v>
      </c>
      <c r="W45" s="110">
        <f t="shared" si="17"/>
        <v>257.08324741367028</v>
      </c>
      <c r="X45" s="110">
        <f>X42-X43+X44</f>
        <v>201.99398011074095</v>
      </c>
      <c r="Y45" s="110">
        <f>Y42-Y43+Y44</f>
        <v>158.70955580129646</v>
      </c>
      <c r="Z45" s="110">
        <f>Z42-Z43+Z44</f>
        <v>124.70036527244721</v>
      </c>
      <c r="AA45" s="110">
        <f>AA42-AA43+AA44</f>
        <v>97.978858428351387</v>
      </c>
    </row>
    <row r="46" spans="1:27" s="85" customFormat="1">
      <c r="A46" s="92"/>
      <c r="B46" s="92"/>
      <c r="C46" s="92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</row>
    <row r="47" spans="1:27" s="85" customFormat="1">
      <c r="A47" s="457" t="str">
        <f>'Data 2009-15 (Real $2008)'!A$166</f>
        <v>Other</v>
      </c>
      <c r="B47" s="457"/>
      <c r="C47" s="457"/>
      <c r="D47" s="86"/>
      <c r="E47" s="86"/>
      <c r="F47" s="86"/>
      <c r="G47" s="86"/>
      <c r="H47" s="86"/>
      <c r="I47" s="86"/>
      <c r="J47" s="86"/>
      <c r="K47" s="86"/>
      <c r="L47" s="86"/>
      <c r="M47" s="86"/>
      <c r="N47" s="86"/>
      <c r="O47" s="86"/>
      <c r="P47" s="86"/>
      <c r="Q47" s="86"/>
      <c r="R47" s="86"/>
      <c r="S47" s="86"/>
      <c r="T47" s="86"/>
      <c r="U47" s="86"/>
      <c r="V47" s="86"/>
      <c r="W47" s="86"/>
      <c r="X47" s="86"/>
      <c r="Y47" s="86"/>
      <c r="Z47" s="86"/>
      <c r="AA47" s="86"/>
    </row>
    <row r="48" spans="1:27" s="85" customFormat="1">
      <c r="A48" s="86" t="str">
        <f>A$24</f>
        <v>Opening asset value</v>
      </c>
      <c r="B48" s="86"/>
      <c r="C48" s="86"/>
      <c r="D48" s="493">
        <f>'Offset of Costs and Rev 2006-08'!F274+SUM('Data 2006-08'!D98:F98)/10^3</f>
        <v>13970.52556</v>
      </c>
      <c r="E48" s="83">
        <f t="shared" ref="E48:W48" si="18">D51</f>
        <v>38992.911834340579</v>
      </c>
      <c r="F48" s="83">
        <f t="shared" si="18"/>
        <v>51109.500540045177</v>
      </c>
      <c r="G48" s="83">
        <f t="shared" si="18"/>
        <v>48245.151238860737</v>
      </c>
      <c r="H48" s="83">
        <f t="shared" si="18"/>
        <v>42240.95118294163</v>
      </c>
      <c r="I48" s="83">
        <f t="shared" si="18"/>
        <v>35194.393945951932</v>
      </c>
      <c r="J48" s="83">
        <f t="shared" si="18"/>
        <v>28983.618543725119</v>
      </c>
      <c r="K48" s="83">
        <f t="shared" si="18"/>
        <v>23868.862330126569</v>
      </c>
      <c r="L48" s="83">
        <f t="shared" si="18"/>
        <v>19656.710154221881</v>
      </c>
      <c r="M48" s="83">
        <f t="shared" si="18"/>
        <v>16187.878950535667</v>
      </c>
      <c r="N48" s="83">
        <f t="shared" si="18"/>
        <v>13331.194429852902</v>
      </c>
      <c r="O48" s="83">
        <f t="shared" si="18"/>
        <v>10978.630706937683</v>
      </c>
      <c r="P48" s="83">
        <f t="shared" si="18"/>
        <v>9041.2252880663273</v>
      </c>
      <c r="Q48" s="83">
        <f t="shared" si="18"/>
        <v>7445.7149431134458</v>
      </c>
      <c r="R48" s="83">
        <f t="shared" si="18"/>
        <v>6131.7652472698965</v>
      </c>
      <c r="S48" s="83">
        <f t="shared" si="18"/>
        <v>5049.6890271634438</v>
      </c>
      <c r="T48" s="83">
        <f t="shared" si="18"/>
        <v>4158.5674341346012</v>
      </c>
      <c r="U48" s="83">
        <f t="shared" si="18"/>
        <v>3424.7025928167304</v>
      </c>
      <c r="V48" s="83">
        <f t="shared" si="18"/>
        <v>2820.3433117314253</v>
      </c>
      <c r="W48" s="83">
        <f t="shared" si="18"/>
        <v>2322.6356684847033</v>
      </c>
      <c r="X48" s="83">
        <f>W51</f>
        <v>1912.7587858109321</v>
      </c>
      <c r="Y48" s="83">
        <f>X51</f>
        <v>1575.2131177266499</v>
      </c>
      <c r="Z48" s="83">
        <f>Y51</f>
        <v>1297.2343322454765</v>
      </c>
      <c r="AA48" s="83">
        <f>Z51</f>
        <v>1068.3106265550982</v>
      </c>
    </row>
    <row r="49" spans="1:27" s="85" customFormat="1">
      <c r="A49" s="86" t="str">
        <f>A$25</f>
        <v>Depreciation</v>
      </c>
      <c r="B49" s="86"/>
      <c r="C49" s="86"/>
      <c r="D49" s="83">
        <f t="shared" ref="D49:W49" si="19">$D$10*(D48+D50*0.5)</f>
        <v>5125.4939413877983</v>
      </c>
      <c r="E49" s="83">
        <f t="shared" si="19"/>
        <v>8719.5882942953958</v>
      </c>
      <c r="F49" s="83">
        <f t="shared" si="19"/>
        <v>9614.9663011844423</v>
      </c>
      <c r="G49" s="83">
        <f t="shared" si="19"/>
        <v>8756.7195892066793</v>
      </c>
      <c r="H49" s="83">
        <f t="shared" si="19"/>
        <v>7493.7430769896991</v>
      </c>
      <c r="I49" s="83">
        <f t="shared" si="19"/>
        <v>6210.7754022268109</v>
      </c>
      <c r="J49" s="83">
        <f t="shared" si="19"/>
        <v>5114.7562135985499</v>
      </c>
      <c r="K49" s="83">
        <f t="shared" si="19"/>
        <v>4212.1521759046882</v>
      </c>
      <c r="L49" s="83">
        <f t="shared" si="19"/>
        <v>3468.8312036862139</v>
      </c>
      <c r="M49" s="83">
        <f t="shared" si="19"/>
        <v>2856.6845206827647</v>
      </c>
      <c r="N49" s="83">
        <f t="shared" si="19"/>
        <v>2352.5637229152176</v>
      </c>
      <c r="O49" s="83">
        <f t="shared" si="19"/>
        <v>1937.4054188713558</v>
      </c>
      <c r="P49" s="83">
        <f t="shared" si="19"/>
        <v>1595.510344952881</v>
      </c>
      <c r="Q49" s="83">
        <f t="shared" si="19"/>
        <v>1313.9496958435491</v>
      </c>
      <c r="R49" s="83">
        <f t="shared" si="19"/>
        <v>1082.0762201064522</v>
      </c>
      <c r="S49" s="83">
        <f t="shared" si="19"/>
        <v>891.12159302884299</v>
      </c>
      <c r="T49" s="83">
        <f t="shared" si="19"/>
        <v>733.86484131787074</v>
      </c>
      <c r="U49" s="83">
        <f t="shared" si="19"/>
        <v>604.35928108530527</v>
      </c>
      <c r="V49" s="83">
        <f t="shared" si="19"/>
        <v>497.70764324672206</v>
      </c>
      <c r="W49" s="83">
        <f t="shared" si="19"/>
        <v>409.87688267377115</v>
      </c>
      <c r="X49" s="83">
        <f>$D$10*(X48+X50*0.5)</f>
        <v>337.54566808428211</v>
      </c>
      <c r="Y49" s="83">
        <f>$D$10*(Y48+Y50*0.5)</f>
        <v>277.97878548117347</v>
      </c>
      <c r="Z49" s="83">
        <f>$D$10*(Z48+Z50*0.5)</f>
        <v>228.92370569037817</v>
      </c>
      <c r="AA49" s="83">
        <f>$D$10*(AA48+AA50*0.5)</f>
        <v>188.52540468619378</v>
      </c>
    </row>
    <row r="50" spans="1:27" s="85" customFormat="1">
      <c r="A50" s="86" t="str">
        <f>A$26</f>
        <v>Gross capex</v>
      </c>
      <c r="B50" s="86"/>
      <c r="C50" s="86"/>
      <c r="D50" s="83">
        <f t="shared" ref="D50:W50" si="20">D20</f>
        <v>30147.880215728379</v>
      </c>
      <c r="E50" s="83">
        <f t="shared" si="20"/>
        <v>20836.177</v>
      </c>
      <c r="F50" s="83">
        <f t="shared" si="20"/>
        <v>6750.6170000000002</v>
      </c>
      <c r="G50" s="83">
        <f t="shared" si="20"/>
        <v>2752.5195332875774</v>
      </c>
      <c r="H50" s="83">
        <f t="shared" si="20"/>
        <v>447.18583999999998</v>
      </c>
      <c r="I50" s="83">
        <f t="shared" si="20"/>
        <v>0</v>
      </c>
      <c r="J50" s="83">
        <f t="shared" si="20"/>
        <v>0</v>
      </c>
      <c r="K50" s="83">
        <f t="shared" si="20"/>
        <v>0</v>
      </c>
      <c r="L50" s="83">
        <f t="shared" si="20"/>
        <v>0</v>
      </c>
      <c r="M50" s="83">
        <f t="shared" si="20"/>
        <v>0</v>
      </c>
      <c r="N50" s="83">
        <f t="shared" si="20"/>
        <v>0</v>
      </c>
      <c r="O50" s="83">
        <f t="shared" si="20"/>
        <v>0</v>
      </c>
      <c r="P50" s="83">
        <f t="shared" si="20"/>
        <v>0</v>
      </c>
      <c r="Q50" s="83">
        <f t="shared" si="20"/>
        <v>0</v>
      </c>
      <c r="R50" s="83">
        <f t="shared" si="20"/>
        <v>0</v>
      </c>
      <c r="S50" s="83">
        <f t="shared" si="20"/>
        <v>0</v>
      </c>
      <c r="T50" s="83">
        <f t="shared" si="20"/>
        <v>0</v>
      </c>
      <c r="U50" s="83">
        <f t="shared" si="20"/>
        <v>0</v>
      </c>
      <c r="V50" s="83">
        <f t="shared" si="20"/>
        <v>0</v>
      </c>
      <c r="W50" s="83">
        <f t="shared" si="20"/>
        <v>0</v>
      </c>
      <c r="X50" s="83">
        <f>X20</f>
        <v>0</v>
      </c>
      <c r="Y50" s="83">
        <f>Y20</f>
        <v>0</v>
      </c>
      <c r="Z50" s="83">
        <f>Z20</f>
        <v>0</v>
      </c>
      <c r="AA50" s="83">
        <f>AA20</f>
        <v>0</v>
      </c>
    </row>
    <row r="51" spans="1:27" s="85" customFormat="1">
      <c r="A51" s="86" t="str">
        <f>A$27</f>
        <v>Closing asset value</v>
      </c>
      <c r="B51" s="86"/>
      <c r="C51" s="86"/>
      <c r="D51" s="110">
        <f t="shared" ref="D51:W51" si="21">D48-D49+D50</f>
        <v>38992.911834340579</v>
      </c>
      <c r="E51" s="110">
        <f t="shared" si="21"/>
        <v>51109.500540045177</v>
      </c>
      <c r="F51" s="110">
        <f t="shared" si="21"/>
        <v>48245.151238860737</v>
      </c>
      <c r="G51" s="110">
        <f t="shared" si="21"/>
        <v>42240.95118294163</v>
      </c>
      <c r="H51" s="110">
        <f t="shared" si="21"/>
        <v>35194.393945951932</v>
      </c>
      <c r="I51" s="110">
        <f t="shared" si="21"/>
        <v>28983.618543725119</v>
      </c>
      <c r="J51" s="110">
        <f t="shared" si="21"/>
        <v>23868.862330126569</v>
      </c>
      <c r="K51" s="110">
        <f t="shared" si="21"/>
        <v>19656.710154221881</v>
      </c>
      <c r="L51" s="110">
        <f t="shared" si="21"/>
        <v>16187.878950535667</v>
      </c>
      <c r="M51" s="110">
        <f t="shared" si="21"/>
        <v>13331.194429852902</v>
      </c>
      <c r="N51" s="110">
        <f t="shared" si="21"/>
        <v>10978.630706937683</v>
      </c>
      <c r="O51" s="110">
        <f t="shared" si="21"/>
        <v>9041.2252880663273</v>
      </c>
      <c r="P51" s="110">
        <f t="shared" si="21"/>
        <v>7445.7149431134458</v>
      </c>
      <c r="Q51" s="110">
        <f t="shared" si="21"/>
        <v>6131.7652472698965</v>
      </c>
      <c r="R51" s="110">
        <f t="shared" si="21"/>
        <v>5049.6890271634438</v>
      </c>
      <c r="S51" s="110">
        <f t="shared" si="21"/>
        <v>4158.5674341346012</v>
      </c>
      <c r="T51" s="110">
        <f t="shared" si="21"/>
        <v>3424.7025928167304</v>
      </c>
      <c r="U51" s="110">
        <f t="shared" si="21"/>
        <v>2820.3433117314253</v>
      </c>
      <c r="V51" s="110">
        <f t="shared" si="21"/>
        <v>2322.6356684847033</v>
      </c>
      <c r="W51" s="110">
        <f t="shared" si="21"/>
        <v>1912.7587858109321</v>
      </c>
      <c r="X51" s="110">
        <f>X48-X49+X50</f>
        <v>1575.2131177266499</v>
      </c>
      <c r="Y51" s="110">
        <f>Y48-Y49+Y50</f>
        <v>1297.2343322454765</v>
      </c>
      <c r="Z51" s="110">
        <f>Z48-Z49+Z50</f>
        <v>1068.3106265550982</v>
      </c>
      <c r="AA51" s="110">
        <f>AA48-AA49+AA50</f>
        <v>879.7852218689045</v>
      </c>
    </row>
    <row r="52" spans="1:27" s="85" customFormat="1">
      <c r="A52" s="86"/>
      <c r="B52" s="86"/>
      <c r="C52" s="86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</row>
    <row r="53" spans="1:27" s="85" customFormat="1">
      <c r="A53" s="86"/>
      <c r="B53" s="86"/>
      <c r="C53" s="86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</row>
    <row r="54" spans="1:27" s="85" customFormat="1">
      <c r="A54" s="457" t="s">
        <v>45</v>
      </c>
      <c r="B54" s="457"/>
      <c r="C54" s="457"/>
      <c r="D54" s="470">
        <f t="shared" ref="D54:AA54" si="22">D$13</f>
        <v>2009</v>
      </c>
      <c r="E54" s="470">
        <f t="shared" si="22"/>
        <v>2010</v>
      </c>
      <c r="F54" s="470">
        <f t="shared" si="22"/>
        <v>2011</v>
      </c>
      <c r="G54" s="470">
        <f t="shared" si="22"/>
        <v>2012</v>
      </c>
      <c r="H54" s="470">
        <f t="shared" si="22"/>
        <v>2013</v>
      </c>
      <c r="I54" s="470">
        <f t="shared" si="22"/>
        <v>2014</v>
      </c>
      <c r="J54" s="470">
        <f t="shared" si="22"/>
        <v>2015</v>
      </c>
      <c r="K54" s="470">
        <f t="shared" si="22"/>
        <v>2016</v>
      </c>
      <c r="L54" s="470">
        <f t="shared" si="22"/>
        <v>2017</v>
      </c>
      <c r="M54" s="470">
        <f t="shared" si="22"/>
        <v>2018</v>
      </c>
      <c r="N54" s="470">
        <f t="shared" si="22"/>
        <v>2019</v>
      </c>
      <c r="O54" s="470">
        <f t="shared" si="22"/>
        <v>2020</v>
      </c>
      <c r="P54" s="470">
        <f t="shared" si="22"/>
        <v>2021</v>
      </c>
      <c r="Q54" s="470">
        <f t="shared" si="22"/>
        <v>2022</v>
      </c>
      <c r="R54" s="470">
        <f t="shared" si="22"/>
        <v>2023</v>
      </c>
      <c r="S54" s="470">
        <f t="shared" si="22"/>
        <v>2024</v>
      </c>
      <c r="T54" s="470">
        <f t="shared" si="22"/>
        <v>2025</v>
      </c>
      <c r="U54" s="470">
        <f t="shared" si="22"/>
        <v>2026</v>
      </c>
      <c r="V54" s="470">
        <f t="shared" si="22"/>
        <v>2027</v>
      </c>
      <c r="W54" s="470">
        <f t="shared" si="22"/>
        <v>2028</v>
      </c>
      <c r="X54" s="470">
        <f t="shared" si="22"/>
        <v>2029</v>
      </c>
      <c r="Y54" s="470">
        <f t="shared" si="22"/>
        <v>2030</v>
      </c>
      <c r="Z54" s="470">
        <f t="shared" si="22"/>
        <v>2031</v>
      </c>
      <c r="AA54" s="470">
        <f t="shared" si="22"/>
        <v>2032</v>
      </c>
    </row>
    <row r="55" spans="1:27" s="85" customFormat="1">
      <c r="A55" s="86" t="str">
        <f>A$24</f>
        <v>Opening asset value</v>
      </c>
      <c r="B55" s="86"/>
      <c r="C55" s="86"/>
      <c r="D55" s="83">
        <f t="shared" ref="D55:W55" si="23">SUM(D24,D30,D36,D42,D48)</f>
        <v>23907.085661201956</v>
      </c>
      <c r="E55" s="83">
        <f t="shared" si="23"/>
        <v>72679.179041135198</v>
      </c>
      <c r="F55" s="83">
        <f t="shared" si="23"/>
        <v>86872.569084988601</v>
      </c>
      <c r="G55" s="83">
        <f t="shared" si="23"/>
        <v>88446.576925916161</v>
      </c>
      <c r="H55" s="83">
        <f t="shared" si="23"/>
        <v>89180.719623903628</v>
      </c>
      <c r="I55" s="83">
        <f t="shared" si="23"/>
        <v>94846.22702287935</v>
      </c>
      <c r="J55" s="83">
        <f t="shared" si="23"/>
        <v>81946.270104934025</v>
      </c>
      <c r="K55" s="83">
        <f t="shared" si="23"/>
        <v>67114.547966261904</v>
      </c>
      <c r="L55" s="83">
        <f t="shared" si="23"/>
        <v>47358.401984085955</v>
      </c>
      <c r="M55" s="83">
        <f t="shared" si="23"/>
        <v>34081.733361641098</v>
      </c>
      <c r="N55" s="83">
        <f t="shared" si="23"/>
        <v>25001.642673243714</v>
      </c>
      <c r="O55" s="83">
        <f t="shared" si="23"/>
        <v>18673.643064201358</v>
      </c>
      <c r="P55" s="83">
        <f t="shared" si="23"/>
        <v>14176.768427015573</v>
      </c>
      <c r="Q55" s="83">
        <f t="shared" si="23"/>
        <v>10918.360084231019</v>
      </c>
      <c r="R55" s="83">
        <f t="shared" si="23"/>
        <v>8512.7539200804495</v>
      </c>
      <c r="S55" s="83">
        <f t="shared" si="23"/>
        <v>6705.6651929031668</v>
      </c>
      <c r="T55" s="83">
        <f t="shared" si="23"/>
        <v>5326.8801037278581</v>
      </c>
      <c r="U55" s="83">
        <f t="shared" si="23"/>
        <v>4260.5187514536883</v>
      </c>
      <c r="V55" s="83">
        <f t="shared" si="23"/>
        <v>3426.2341553866372</v>
      </c>
      <c r="W55" s="83">
        <f t="shared" si="23"/>
        <v>2767.2399142339445</v>
      </c>
      <c r="X55" s="83">
        <f t="shared" ref="X55:AA58" si="24">SUM(X24,X30,X36,X42,X48)</f>
        <v>2242.6191518662708</v>
      </c>
      <c r="Y55" s="83">
        <f t="shared" si="24"/>
        <v>1822.3312986467213</v>
      </c>
      <c r="Z55" s="83">
        <f t="shared" si="24"/>
        <v>1483.9296145475769</v>
      </c>
      <c r="AA55" s="83">
        <f t="shared" si="24"/>
        <v>1210.3719314875314</v>
      </c>
    </row>
    <row r="56" spans="1:27" s="85" customFormat="1">
      <c r="A56" s="86" t="str">
        <f>A$25</f>
        <v>Depreciation</v>
      </c>
      <c r="B56" s="86"/>
      <c r="C56" s="86"/>
      <c r="D56" s="83">
        <f t="shared" ref="D56:W56" si="25">SUM(D25,D31,D37,D43,D49)</f>
        <v>15663.456000066761</v>
      </c>
      <c r="E56" s="83">
        <f t="shared" si="25"/>
        <v>25452.294956146587</v>
      </c>
      <c r="F56" s="83">
        <f t="shared" si="25"/>
        <v>27488.658093006889</v>
      </c>
      <c r="G56" s="83">
        <f t="shared" si="25"/>
        <v>28761.471761839057</v>
      </c>
      <c r="H56" s="83">
        <f t="shared" si="25"/>
        <v>31488.152541024447</v>
      </c>
      <c r="I56" s="83">
        <f t="shared" si="25"/>
        <v>31132.196770205039</v>
      </c>
      <c r="J56" s="83">
        <f t="shared" si="25"/>
        <v>26254.465742633736</v>
      </c>
      <c r="K56" s="83">
        <f t="shared" si="25"/>
        <v>19756.145982175949</v>
      </c>
      <c r="L56" s="83">
        <f t="shared" si="25"/>
        <v>13276.668622444857</v>
      </c>
      <c r="M56" s="83">
        <f t="shared" si="25"/>
        <v>9080.0906883973839</v>
      </c>
      <c r="N56" s="83">
        <f t="shared" si="25"/>
        <v>6327.9996090423529</v>
      </c>
      <c r="O56" s="83">
        <f t="shared" si="25"/>
        <v>4496.8746371857869</v>
      </c>
      <c r="P56" s="83">
        <f t="shared" si="25"/>
        <v>3258.4083427845535</v>
      </c>
      <c r="Q56" s="83">
        <f t="shared" si="25"/>
        <v>2405.6061641505703</v>
      </c>
      <c r="R56" s="83">
        <f t="shared" si="25"/>
        <v>1807.0887271772817</v>
      </c>
      <c r="S56" s="83">
        <f t="shared" si="25"/>
        <v>1378.7850891753089</v>
      </c>
      <c r="T56" s="83">
        <f t="shared" si="25"/>
        <v>1066.3613522741705</v>
      </c>
      <c r="U56" s="83">
        <f t="shared" si="25"/>
        <v>834.28459606705064</v>
      </c>
      <c r="V56" s="83">
        <f t="shared" si="25"/>
        <v>658.99424115269289</v>
      </c>
      <c r="W56" s="83">
        <f t="shared" si="25"/>
        <v>524.62076236767348</v>
      </c>
      <c r="X56" s="83">
        <f t="shared" si="24"/>
        <v>420.28785321954979</v>
      </c>
      <c r="Y56" s="83">
        <f t="shared" si="24"/>
        <v>338.4016840991444</v>
      </c>
      <c r="Z56" s="83">
        <f t="shared" si="24"/>
        <v>273.55768306004541</v>
      </c>
      <c r="AA56" s="83">
        <f t="shared" si="24"/>
        <v>221.83534754459424</v>
      </c>
    </row>
    <row r="57" spans="1:27" s="85" customFormat="1">
      <c r="A57" s="86" t="str">
        <f>A$26</f>
        <v>Gross capex</v>
      </c>
      <c r="B57" s="86"/>
      <c r="C57" s="86"/>
      <c r="D57" s="83">
        <f t="shared" ref="D57:W57" si="26">SUM(D26,D32,D38,D44,D50)</f>
        <v>64435.549380000004</v>
      </c>
      <c r="E57" s="83">
        <f t="shared" si="26"/>
        <v>39645.684999999998</v>
      </c>
      <c r="F57" s="83">
        <f t="shared" si="26"/>
        <v>29062.665933934441</v>
      </c>
      <c r="G57" s="83">
        <f t="shared" si="26"/>
        <v>29495.614459826531</v>
      </c>
      <c r="H57" s="83">
        <f t="shared" si="26"/>
        <v>37153.659940000158</v>
      </c>
      <c r="I57" s="83">
        <f t="shared" si="26"/>
        <v>18232.239852259718</v>
      </c>
      <c r="J57" s="83">
        <f t="shared" si="26"/>
        <v>11422.743603961617</v>
      </c>
      <c r="K57" s="83">
        <f t="shared" si="26"/>
        <v>0</v>
      </c>
      <c r="L57" s="83">
        <f t="shared" si="26"/>
        <v>0</v>
      </c>
      <c r="M57" s="83">
        <f t="shared" si="26"/>
        <v>0</v>
      </c>
      <c r="N57" s="83">
        <f t="shared" si="26"/>
        <v>0</v>
      </c>
      <c r="O57" s="83">
        <f t="shared" si="26"/>
        <v>0</v>
      </c>
      <c r="P57" s="83">
        <f t="shared" si="26"/>
        <v>0</v>
      </c>
      <c r="Q57" s="83">
        <f t="shared" si="26"/>
        <v>0</v>
      </c>
      <c r="R57" s="83">
        <f t="shared" si="26"/>
        <v>0</v>
      </c>
      <c r="S57" s="83">
        <f t="shared" si="26"/>
        <v>0</v>
      </c>
      <c r="T57" s="83">
        <f t="shared" si="26"/>
        <v>0</v>
      </c>
      <c r="U57" s="83">
        <f t="shared" si="26"/>
        <v>0</v>
      </c>
      <c r="V57" s="83">
        <f t="shared" si="26"/>
        <v>0</v>
      </c>
      <c r="W57" s="83">
        <f t="shared" si="26"/>
        <v>0</v>
      </c>
      <c r="X57" s="83">
        <f t="shared" si="24"/>
        <v>0</v>
      </c>
      <c r="Y57" s="83">
        <f t="shared" si="24"/>
        <v>0</v>
      </c>
      <c r="Z57" s="83">
        <f t="shared" si="24"/>
        <v>0</v>
      </c>
      <c r="AA57" s="83">
        <f t="shared" si="24"/>
        <v>0</v>
      </c>
    </row>
    <row r="58" spans="1:27" s="85" customFormat="1">
      <c r="A58" s="86" t="str">
        <f>A$27</f>
        <v>Closing asset value</v>
      </c>
      <c r="B58" s="86"/>
      <c r="C58" s="86"/>
      <c r="D58" s="110">
        <f t="shared" ref="D58:W58" si="27">SUM(D27,D33,D39,D45,D51)</f>
        <v>72679.179041135198</v>
      </c>
      <c r="E58" s="110">
        <f t="shared" si="27"/>
        <v>86872.569084988601</v>
      </c>
      <c r="F58" s="110">
        <f t="shared" si="27"/>
        <v>88446.576925916161</v>
      </c>
      <c r="G58" s="110">
        <f t="shared" si="27"/>
        <v>89180.719623903628</v>
      </c>
      <c r="H58" s="110">
        <f t="shared" si="27"/>
        <v>94846.22702287935</v>
      </c>
      <c r="I58" s="110">
        <f t="shared" si="27"/>
        <v>81946.270104934025</v>
      </c>
      <c r="J58" s="110">
        <f t="shared" si="27"/>
        <v>67114.547966261904</v>
      </c>
      <c r="K58" s="110">
        <f t="shared" si="27"/>
        <v>47358.401984085955</v>
      </c>
      <c r="L58" s="110">
        <f t="shared" si="27"/>
        <v>34081.733361641098</v>
      </c>
      <c r="M58" s="110">
        <f t="shared" si="27"/>
        <v>25001.642673243714</v>
      </c>
      <c r="N58" s="110">
        <f t="shared" si="27"/>
        <v>18673.643064201358</v>
      </c>
      <c r="O58" s="110">
        <f t="shared" si="27"/>
        <v>14176.768427015573</v>
      </c>
      <c r="P58" s="110">
        <f t="shared" si="27"/>
        <v>10918.360084231019</v>
      </c>
      <c r="Q58" s="110">
        <f t="shared" si="27"/>
        <v>8512.7539200804495</v>
      </c>
      <c r="R58" s="110">
        <f t="shared" si="27"/>
        <v>6705.6651929031668</v>
      </c>
      <c r="S58" s="110">
        <f t="shared" si="27"/>
        <v>5326.8801037278581</v>
      </c>
      <c r="T58" s="110">
        <f t="shared" si="27"/>
        <v>4260.5187514536883</v>
      </c>
      <c r="U58" s="110">
        <f t="shared" si="27"/>
        <v>3426.2341553866372</v>
      </c>
      <c r="V58" s="110">
        <f t="shared" si="27"/>
        <v>2767.2399142339445</v>
      </c>
      <c r="W58" s="110">
        <f t="shared" si="27"/>
        <v>2242.6191518662708</v>
      </c>
      <c r="X58" s="110">
        <f t="shared" si="24"/>
        <v>1822.3312986467213</v>
      </c>
      <c r="Y58" s="110">
        <f t="shared" si="24"/>
        <v>1483.9296145475769</v>
      </c>
      <c r="Z58" s="110">
        <f t="shared" si="24"/>
        <v>1210.3719314875314</v>
      </c>
      <c r="AA58" s="110">
        <f t="shared" si="24"/>
        <v>988.53658394293711</v>
      </c>
    </row>
    <row r="59" spans="1:27" s="85" customFormat="1">
      <c r="A59" s="563" t="s">
        <v>0</v>
      </c>
      <c r="B59" s="559"/>
      <c r="C59" s="559">
        <f>SUM(D59:AA59)</f>
        <v>3.7289282772690058E-11</v>
      </c>
      <c r="D59" s="562">
        <f>ABS(D55-D56+D57-D58)</f>
        <v>0</v>
      </c>
      <c r="E59" s="562">
        <f t="shared" ref="E59:W59" si="28">ABS(E55-E56+E57-E58)</f>
        <v>1.4551915228366852E-11</v>
      </c>
      <c r="F59" s="562">
        <f t="shared" si="28"/>
        <v>0</v>
      </c>
      <c r="G59" s="562">
        <f t="shared" si="28"/>
        <v>0</v>
      </c>
      <c r="H59" s="562">
        <f t="shared" si="28"/>
        <v>1.4551915228366852E-11</v>
      </c>
      <c r="I59" s="562">
        <f t="shared" si="28"/>
        <v>0</v>
      </c>
      <c r="J59" s="562">
        <f t="shared" si="28"/>
        <v>0</v>
      </c>
      <c r="K59" s="562">
        <f t="shared" si="28"/>
        <v>0</v>
      </c>
      <c r="L59" s="562">
        <f t="shared" si="28"/>
        <v>0</v>
      </c>
      <c r="M59" s="562">
        <f t="shared" si="28"/>
        <v>0</v>
      </c>
      <c r="N59" s="562">
        <f t="shared" si="28"/>
        <v>3.637978807091713E-12</v>
      </c>
      <c r="O59" s="562">
        <f t="shared" si="28"/>
        <v>1.8189894035458565E-12</v>
      </c>
      <c r="P59" s="562">
        <f t="shared" si="28"/>
        <v>0</v>
      </c>
      <c r="Q59" s="562">
        <f t="shared" si="28"/>
        <v>0</v>
      </c>
      <c r="R59" s="562">
        <f t="shared" si="28"/>
        <v>9.0949470177292824E-13</v>
      </c>
      <c r="S59" s="562">
        <f t="shared" si="28"/>
        <v>0</v>
      </c>
      <c r="T59" s="562">
        <f t="shared" si="28"/>
        <v>9.0949470177292824E-13</v>
      </c>
      <c r="U59" s="562">
        <f t="shared" si="28"/>
        <v>4.5474735088646412E-13</v>
      </c>
      <c r="V59" s="562">
        <f t="shared" si="28"/>
        <v>0</v>
      </c>
      <c r="W59" s="562">
        <f t="shared" si="28"/>
        <v>0</v>
      </c>
      <c r="X59" s="562">
        <f>ABS(X55-X56+X57-X58)</f>
        <v>2.2737367544323206E-13</v>
      </c>
      <c r="Y59" s="562">
        <f>ABS(Y55-Y56+Y57-Y58)</f>
        <v>0</v>
      </c>
      <c r="Z59" s="562">
        <f>ABS(Z55-Z56+Z57-Z58)</f>
        <v>2.2737367544323206E-13</v>
      </c>
      <c r="AA59" s="562">
        <f>ABS(AA55-AA56+AA57-AA58)</f>
        <v>0</v>
      </c>
    </row>
  </sheetData>
  <phoneticPr fontId="4" type="noConversion"/>
  <pageMargins left="0.75" right="0.75" top="1" bottom="1" header="0.5" footer="0.5"/>
  <pageSetup paperSize="9" orientation="portrait" horizontalDpi="4294967293" verticalDpi="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62"/>
  <sheetViews>
    <sheetView zoomScale="85" workbookViewId="0">
      <pane ySplit="1" topLeftCell="A2" activePane="bottomLeft" state="frozen"/>
      <selection pane="bottomLeft" activeCell="A2" sqref="A2"/>
    </sheetView>
  </sheetViews>
  <sheetFormatPr defaultColWidth="9.140625" defaultRowHeight="12.75" outlineLevelRow="1"/>
  <cols>
    <col min="1" max="1" width="44.7109375" style="85" customWidth="1"/>
    <col min="2" max="2" width="14.28515625" style="85" customWidth="1"/>
    <col min="3" max="3" width="12.140625" style="85" customWidth="1"/>
    <col min="4" max="16384" width="9.140625" style="85"/>
  </cols>
  <sheetData>
    <row r="1" spans="1:27">
      <c r="A1" s="557" t="str">
        <f>'Data 2006-08'!$A$1</f>
        <v>Jemena</v>
      </c>
      <c r="B1" s="497" t="s">
        <v>0</v>
      </c>
      <c r="C1" s="498" t="str">
        <f>IF(SUM(C14,C77,C85,C129,C174)&lt;0.001,"Ok","Error")</f>
        <v>Ok</v>
      </c>
      <c r="D1" s="470">
        <v>2009</v>
      </c>
      <c r="E1" s="470">
        <v>2010</v>
      </c>
      <c r="F1" s="470">
        <v>2011</v>
      </c>
      <c r="G1" s="470">
        <v>2012</v>
      </c>
      <c r="H1" s="470">
        <v>2013</v>
      </c>
      <c r="I1" s="470">
        <v>2014</v>
      </c>
      <c r="J1" s="470">
        <v>2015</v>
      </c>
      <c r="K1" s="470">
        <v>2016</v>
      </c>
      <c r="L1" s="470">
        <v>2017</v>
      </c>
      <c r="M1" s="470">
        <v>2018</v>
      </c>
      <c r="N1" s="470">
        <v>2019</v>
      </c>
      <c r="O1" s="470">
        <v>2020</v>
      </c>
      <c r="P1" s="470">
        <v>2021</v>
      </c>
      <c r="Q1" s="470">
        <v>2022</v>
      </c>
      <c r="R1" s="470">
        <v>2023</v>
      </c>
      <c r="S1" s="470">
        <v>2024</v>
      </c>
      <c r="T1" s="470">
        <v>2025</v>
      </c>
      <c r="U1" s="470">
        <v>2026</v>
      </c>
      <c r="V1" s="470">
        <v>2027</v>
      </c>
      <c r="W1" s="470">
        <v>2028</v>
      </c>
      <c r="X1" s="470">
        <v>2029</v>
      </c>
      <c r="Y1" s="470">
        <v>2030</v>
      </c>
      <c r="Z1" s="470">
        <v>2031</v>
      </c>
      <c r="AA1" s="470">
        <v>2032</v>
      </c>
    </row>
    <row r="2" spans="1:27">
      <c r="C2" s="781">
        <f>SUM(C14,C77,C85,C129,C174)</f>
        <v>0</v>
      </c>
    </row>
    <row r="3" spans="1:27" s="463" customFormat="1">
      <c r="A3" s="462" t="s">
        <v>314</v>
      </c>
      <c r="B3" s="462"/>
      <c r="C3" s="462"/>
      <c r="D3" s="85"/>
      <c r="E3" s="85"/>
      <c r="F3" s="85"/>
      <c r="G3" s="85"/>
    </row>
    <row r="4" spans="1:27" s="463" customFormat="1">
      <c r="A4" s="411" t="s">
        <v>289</v>
      </c>
      <c r="B4" s="411"/>
      <c r="C4" s="411"/>
      <c r="D4" s="470">
        <f>D$1</f>
        <v>2009</v>
      </c>
      <c r="E4" s="470">
        <f t="shared" ref="E4:AA4" si="0">E$1</f>
        <v>2010</v>
      </c>
      <c r="F4" s="470">
        <f t="shared" si="0"/>
        <v>2011</v>
      </c>
      <c r="G4" s="470">
        <f t="shared" si="0"/>
        <v>2012</v>
      </c>
      <c r="H4" s="470">
        <f t="shared" si="0"/>
        <v>2013</v>
      </c>
      <c r="I4" s="470">
        <f t="shared" si="0"/>
        <v>2014</v>
      </c>
      <c r="J4" s="470">
        <f t="shared" si="0"/>
        <v>2015</v>
      </c>
      <c r="K4" s="470">
        <f t="shared" si="0"/>
        <v>2016</v>
      </c>
      <c r="L4" s="470">
        <f t="shared" si="0"/>
        <v>2017</v>
      </c>
      <c r="M4" s="470">
        <f t="shared" si="0"/>
        <v>2018</v>
      </c>
      <c r="N4" s="470">
        <f t="shared" si="0"/>
        <v>2019</v>
      </c>
      <c r="O4" s="470">
        <f t="shared" si="0"/>
        <v>2020</v>
      </c>
      <c r="P4" s="470">
        <f t="shared" si="0"/>
        <v>2021</v>
      </c>
      <c r="Q4" s="470">
        <f t="shared" si="0"/>
        <v>2022</v>
      </c>
      <c r="R4" s="470">
        <f t="shared" si="0"/>
        <v>2023</v>
      </c>
      <c r="S4" s="470">
        <f t="shared" si="0"/>
        <v>2024</v>
      </c>
      <c r="T4" s="470">
        <f t="shared" si="0"/>
        <v>2025</v>
      </c>
      <c r="U4" s="470">
        <f t="shared" si="0"/>
        <v>2026</v>
      </c>
      <c r="V4" s="470">
        <f t="shared" si="0"/>
        <v>2027</v>
      </c>
      <c r="W4" s="470">
        <f t="shared" si="0"/>
        <v>2028</v>
      </c>
      <c r="X4" s="470">
        <f t="shared" si="0"/>
        <v>2029</v>
      </c>
      <c r="Y4" s="470">
        <f t="shared" si="0"/>
        <v>2030</v>
      </c>
      <c r="Z4" s="470">
        <f t="shared" si="0"/>
        <v>2031</v>
      </c>
      <c r="AA4" s="470">
        <f t="shared" si="0"/>
        <v>2032</v>
      </c>
    </row>
    <row r="5" spans="1:27" s="463" customFormat="1">
      <c r="A5" s="74" t="s">
        <v>315</v>
      </c>
      <c r="B5" s="74"/>
      <c r="C5" s="74"/>
      <c r="D5" s="83">
        <f>D82+D126</f>
        <v>30527.283733616816</v>
      </c>
      <c r="E5" s="83">
        <f>D10</f>
        <v>82213.049080046083</v>
      </c>
      <c r="F5" s="83">
        <f>E10</f>
        <v>102961.30670777526</v>
      </c>
      <c r="G5" s="83">
        <f t="shared" ref="G5:W5" si="1">F10</f>
        <v>108959.60899823632</v>
      </c>
      <c r="H5" s="83">
        <f t="shared" si="1"/>
        <v>111628.42891562052</v>
      </c>
      <c r="I5" s="83">
        <f t="shared" si="1"/>
        <v>117954.56737743973</v>
      </c>
      <c r="J5" s="83">
        <f t="shared" si="1"/>
        <v>111279.2756625428</v>
      </c>
      <c r="K5" s="83">
        <f t="shared" si="1"/>
        <v>98571.802295594855</v>
      </c>
      <c r="L5" s="83">
        <f t="shared" si="1"/>
        <v>80841.331522133187</v>
      </c>
      <c r="M5" s="83">
        <f t="shared" si="1"/>
        <v>68683.640482914081</v>
      </c>
      <c r="N5" s="83">
        <f t="shared" si="1"/>
        <v>58828.595273359722</v>
      </c>
      <c r="O5" s="83">
        <f t="shared" si="1"/>
        <v>49824.225557687198</v>
      </c>
      <c r="P5" s="83">
        <f t="shared" si="1"/>
        <v>41406.230997078863</v>
      </c>
      <c r="Q5" s="83">
        <f t="shared" si="1"/>
        <v>33764.856033433156</v>
      </c>
      <c r="R5" s="83">
        <f t="shared" si="1"/>
        <v>27181.325437144133</v>
      </c>
      <c r="S5" s="83">
        <f t="shared" si="1"/>
        <v>21152.496634887309</v>
      </c>
      <c r="T5" s="83">
        <f t="shared" si="1"/>
        <v>15271.296795165952</v>
      </c>
      <c r="U5" s="83">
        <f t="shared" si="1"/>
        <v>9863.1428905383837</v>
      </c>
      <c r="V5" s="83">
        <f t="shared" si="1"/>
        <v>5338.7965769017774</v>
      </c>
      <c r="W5" s="83">
        <f t="shared" si="1"/>
        <v>2072.4329359018034</v>
      </c>
      <c r="X5" s="83">
        <f>W10</f>
        <v>451.39490192124231</v>
      </c>
      <c r="Y5" s="83">
        <f>X10</f>
        <v>56.871330669336544</v>
      </c>
      <c r="Z5" s="83">
        <f>Y10</f>
        <v>-1.1027623258996755E-11</v>
      </c>
      <c r="AA5" s="83">
        <f>Z10</f>
        <v>-1.1027623258996755E-11</v>
      </c>
    </row>
    <row r="6" spans="1:27" s="463" customFormat="1">
      <c r="A6" s="74" t="s">
        <v>316</v>
      </c>
      <c r="B6" s="74"/>
      <c r="C6" s="74"/>
      <c r="D6" s="83">
        <f>'Data 2009-15 (Real $2008)'!D16/10^3</f>
        <v>61378.247037045054</v>
      </c>
      <c r="E6" s="83">
        <f>'Data 2009-15 (Real $2008)'!E16/10^3</f>
        <v>37294.22088374853</v>
      </c>
      <c r="F6" s="83">
        <f>'Data 2009-15 (Real $2008)'!F16/10^3</f>
        <v>26597.454224593199</v>
      </c>
      <c r="G6" s="83">
        <f>'Data 2009-15 (Real $2008)'!G16/10^3</f>
        <v>26075.833073179983</v>
      </c>
      <c r="H6" s="83">
        <f>'Data 2009-15 (Real $2008)'!H16/10^3</f>
        <v>32200.684915397203</v>
      </c>
      <c r="I6" s="83">
        <f>'Data 2009-15 (Real $2008)'!I16/10^3</f>
        <v>15467.423323939067</v>
      </c>
      <c r="J6" s="83">
        <f>'Data 2009-15 (Real $2008)'!J16/10^3</f>
        <v>9471.9650365312118</v>
      </c>
      <c r="K6" s="484"/>
      <c r="L6" s="484"/>
      <c r="M6" s="484"/>
      <c r="N6" s="484"/>
      <c r="O6" s="484"/>
      <c r="P6" s="484"/>
      <c r="Q6" s="484"/>
      <c r="R6" s="484"/>
      <c r="S6" s="484"/>
      <c r="T6" s="484"/>
      <c r="U6" s="484"/>
      <c r="V6" s="484"/>
      <c r="W6" s="484"/>
      <c r="X6" s="484"/>
      <c r="Y6" s="484"/>
      <c r="Z6" s="484"/>
      <c r="AA6" s="484"/>
    </row>
    <row r="7" spans="1:27" s="463" customFormat="1">
      <c r="A7" s="74" t="s">
        <v>4</v>
      </c>
      <c r="B7" s="74"/>
      <c r="C7" s="74"/>
      <c r="D7" s="83">
        <f>'Data 2009-15 (Real $2008)'!D40/10^3</f>
        <v>0</v>
      </c>
      <c r="E7" s="83">
        <f>'Data 2009-15 (Real $2008)'!E40/10^3</f>
        <v>0</v>
      </c>
      <c r="F7" s="83">
        <f>'Data 2009-15 (Real $2008)'!F40/10^3</f>
        <v>0</v>
      </c>
      <c r="G7" s="83">
        <f>'Data 2009-15 (Real $2008)'!G40/10^3</f>
        <v>0</v>
      </c>
      <c r="H7" s="83">
        <f>'Data 2009-15 (Real $2008)'!H40/10^3</f>
        <v>0</v>
      </c>
      <c r="I7" s="83">
        <f>'Data 2009-15 (Real $2008)'!I40/10^3</f>
        <v>0</v>
      </c>
      <c r="J7" s="83">
        <f>'Data 2009-15 (Real $2008)'!J40/10^3</f>
        <v>0</v>
      </c>
      <c r="K7" s="484"/>
      <c r="L7" s="484"/>
      <c r="M7" s="484"/>
      <c r="N7" s="484"/>
      <c r="O7" s="484"/>
      <c r="P7" s="484"/>
      <c r="Q7" s="484"/>
      <c r="R7" s="484"/>
      <c r="S7" s="484"/>
      <c r="T7" s="484"/>
      <c r="U7" s="484"/>
      <c r="V7" s="484"/>
      <c r="W7" s="484"/>
      <c r="X7" s="484"/>
      <c r="Y7" s="484"/>
      <c r="Z7" s="484"/>
      <c r="AA7" s="484"/>
    </row>
    <row r="8" spans="1:27" s="463" customFormat="1">
      <c r="A8" s="85" t="s">
        <v>5</v>
      </c>
      <c r="B8" s="85"/>
      <c r="C8" s="85"/>
      <c r="D8" s="83">
        <f>'Data 2009-15 (Real $2008)'!D49/10^3</f>
        <v>0</v>
      </c>
      <c r="E8" s="83">
        <f>'Data 2009-15 (Real $2008)'!E49/10^3</f>
        <v>0</v>
      </c>
      <c r="F8" s="83">
        <f>'Data 2009-15 (Real $2008)'!F49/10^3</f>
        <v>0</v>
      </c>
      <c r="G8" s="83">
        <f>'Data 2009-15 (Real $2008)'!G49/10^3</f>
        <v>0</v>
      </c>
      <c r="H8" s="83">
        <f>'Data 2009-15 (Real $2008)'!H49/10^3</f>
        <v>0</v>
      </c>
      <c r="I8" s="83">
        <f>'Data 2009-15 (Real $2008)'!I49/10^3</f>
        <v>0</v>
      </c>
      <c r="J8" s="83">
        <f>'Data 2009-15 (Real $2008)'!J49/10^3</f>
        <v>0</v>
      </c>
      <c r="K8" s="484"/>
      <c r="L8" s="484"/>
      <c r="M8" s="484"/>
      <c r="N8" s="484"/>
      <c r="O8" s="484"/>
      <c r="P8" s="484"/>
      <c r="Q8" s="484"/>
      <c r="R8" s="484"/>
      <c r="S8" s="484"/>
      <c r="T8" s="484"/>
      <c r="U8" s="484"/>
      <c r="V8" s="484"/>
      <c r="W8" s="484"/>
      <c r="X8" s="484"/>
      <c r="Y8" s="484"/>
      <c r="Z8" s="484"/>
      <c r="AA8" s="484"/>
    </row>
    <row r="9" spans="1:27" s="463" customFormat="1">
      <c r="A9" s="74" t="s">
        <v>137</v>
      </c>
      <c r="B9" s="74"/>
      <c r="C9" s="74"/>
      <c r="D9" s="83">
        <f>SUM(D83,D127,D172)</f>
        <v>9692.4816906157794</v>
      </c>
      <c r="E9" s="83">
        <f t="shared" ref="E9:W9" si="2">SUM(E83,E127,E172)</f>
        <v>16545.963256019357</v>
      </c>
      <c r="F9" s="83">
        <f t="shared" si="2"/>
        <v>20599.15193413214</v>
      </c>
      <c r="G9" s="83">
        <f t="shared" si="2"/>
        <v>23407.013155795776</v>
      </c>
      <c r="H9" s="83">
        <f t="shared" si="2"/>
        <v>25874.546453577997</v>
      </c>
      <c r="I9" s="83">
        <f t="shared" si="2"/>
        <v>22142.715038835991</v>
      </c>
      <c r="J9" s="83">
        <f t="shared" si="2"/>
        <v>22179.438403479166</v>
      </c>
      <c r="K9" s="83">
        <f t="shared" si="2"/>
        <v>17730.470773461668</v>
      </c>
      <c r="L9" s="83">
        <f t="shared" si="2"/>
        <v>12157.691039219111</v>
      </c>
      <c r="M9" s="83">
        <f t="shared" si="2"/>
        <v>9855.0452095543569</v>
      </c>
      <c r="N9" s="83">
        <f t="shared" si="2"/>
        <v>9004.3697156725229</v>
      </c>
      <c r="O9" s="83">
        <f t="shared" si="2"/>
        <v>8417.9945606083384</v>
      </c>
      <c r="P9" s="83">
        <f t="shared" si="2"/>
        <v>7641.3749636457032</v>
      </c>
      <c r="Q9" s="83">
        <f t="shared" si="2"/>
        <v>6583.5305962890243</v>
      </c>
      <c r="R9" s="83">
        <f t="shared" si="2"/>
        <v>6028.8288022568231</v>
      </c>
      <c r="S9" s="83">
        <f t="shared" si="2"/>
        <v>5881.1998397213565</v>
      </c>
      <c r="T9" s="83">
        <f t="shared" si="2"/>
        <v>5408.1539046275693</v>
      </c>
      <c r="U9" s="83">
        <f t="shared" si="2"/>
        <v>4524.3463136366063</v>
      </c>
      <c r="V9" s="83">
        <f t="shared" si="2"/>
        <v>3266.363640999974</v>
      </c>
      <c r="W9" s="83">
        <f t="shared" si="2"/>
        <v>1621.0380339805611</v>
      </c>
      <c r="X9" s="83">
        <f>SUM(X83,X127,X172)</f>
        <v>394.52357125190576</v>
      </c>
      <c r="Y9" s="83">
        <f>SUM(Y83,Y127,Y172)</f>
        <v>56.871330669347572</v>
      </c>
      <c r="Z9" s="83">
        <f>SUM(Z83,Z127,Z172)</f>
        <v>0</v>
      </c>
      <c r="AA9" s="83">
        <f>SUM(AA83,AA127,AA172)</f>
        <v>0</v>
      </c>
    </row>
    <row r="10" spans="1:27" s="463" customFormat="1">
      <c r="A10" s="74" t="s">
        <v>317</v>
      </c>
      <c r="B10" s="74"/>
      <c r="C10" s="74"/>
      <c r="D10" s="110">
        <f>D5+D6-SUM(D7:D9)</f>
        <v>82213.049080046083</v>
      </c>
      <c r="E10" s="110">
        <f>E5+E6-SUM(E7:E9)</f>
        <v>102961.30670777526</v>
      </c>
      <c r="F10" s="110">
        <f>F5+F6-SUM(F7:F9)</f>
        <v>108959.60899823632</v>
      </c>
      <c r="G10" s="110">
        <f t="shared" ref="G10:W10" si="3">G5+G6-SUM(G7:G9)</f>
        <v>111628.42891562052</v>
      </c>
      <c r="H10" s="110">
        <f t="shared" si="3"/>
        <v>117954.56737743973</v>
      </c>
      <c r="I10" s="110">
        <f t="shared" si="3"/>
        <v>111279.2756625428</v>
      </c>
      <c r="J10" s="110">
        <f t="shared" si="3"/>
        <v>98571.802295594855</v>
      </c>
      <c r="K10" s="110">
        <f t="shared" si="3"/>
        <v>80841.331522133187</v>
      </c>
      <c r="L10" s="110">
        <f t="shared" si="3"/>
        <v>68683.640482914081</v>
      </c>
      <c r="M10" s="110">
        <f t="shared" si="3"/>
        <v>58828.595273359722</v>
      </c>
      <c r="N10" s="110">
        <f t="shared" si="3"/>
        <v>49824.225557687198</v>
      </c>
      <c r="O10" s="110">
        <f t="shared" si="3"/>
        <v>41406.230997078863</v>
      </c>
      <c r="P10" s="110">
        <f t="shared" si="3"/>
        <v>33764.856033433156</v>
      </c>
      <c r="Q10" s="110">
        <f t="shared" si="3"/>
        <v>27181.325437144133</v>
      </c>
      <c r="R10" s="110">
        <f t="shared" si="3"/>
        <v>21152.496634887309</v>
      </c>
      <c r="S10" s="110">
        <f t="shared" si="3"/>
        <v>15271.296795165952</v>
      </c>
      <c r="T10" s="110">
        <f t="shared" si="3"/>
        <v>9863.1428905383837</v>
      </c>
      <c r="U10" s="110">
        <f t="shared" si="3"/>
        <v>5338.7965769017774</v>
      </c>
      <c r="V10" s="110">
        <f t="shared" si="3"/>
        <v>2072.4329359018034</v>
      </c>
      <c r="W10" s="110">
        <f t="shared" si="3"/>
        <v>451.39490192124231</v>
      </c>
      <c r="X10" s="110">
        <f>X5+X6-SUM(X7:X9)</f>
        <v>56.871330669336544</v>
      </c>
      <c r="Y10" s="110">
        <f>Y5+Y6-SUM(Y7:Y9)</f>
        <v>-1.1027623258996755E-11</v>
      </c>
      <c r="Z10" s="110">
        <f>Z5+Z6-SUM(Z7:Z9)</f>
        <v>-1.1027623258996755E-11</v>
      </c>
      <c r="AA10" s="110">
        <f>AA5+AA6-SUM(AA7:AA9)</f>
        <v>-1.1027623258996755E-11</v>
      </c>
    </row>
    <row r="11" spans="1:27" s="463" customFormat="1">
      <c r="A11" s="74"/>
      <c r="B11" s="74"/>
      <c r="C11" s="74"/>
      <c r="D11" s="83"/>
      <c r="E11" s="83"/>
      <c r="F11" s="83"/>
      <c r="G11" s="83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</row>
    <row r="12" spans="1:27" s="463" customFormat="1">
      <c r="A12" s="74" t="s">
        <v>318</v>
      </c>
      <c r="B12" s="74"/>
      <c r="C12" s="74"/>
      <c r="D12" s="83">
        <f>AVERAGE(D5,D10)</f>
        <v>56370.166406831449</v>
      </c>
      <c r="E12" s="83">
        <f>AVERAGE(E5,E10)</f>
        <v>92587.177893910673</v>
      </c>
      <c r="F12" s="83">
        <f>AVERAGE(F5,F10)</f>
        <v>105960.45785300579</v>
      </c>
      <c r="G12" s="83">
        <f t="shared" ref="G12:W12" si="4">AVERAGE(G5,G10)</f>
        <v>110294.01895692843</v>
      </c>
      <c r="H12" s="83">
        <f t="shared" si="4"/>
        <v>114791.49814653012</v>
      </c>
      <c r="I12" s="83">
        <f t="shared" si="4"/>
        <v>114616.92151999127</v>
      </c>
      <c r="J12" s="83">
        <f t="shared" si="4"/>
        <v>104925.53897906884</v>
      </c>
      <c r="K12" s="83">
        <f t="shared" si="4"/>
        <v>89706.566908864013</v>
      </c>
      <c r="L12" s="83">
        <f t="shared" si="4"/>
        <v>74762.486002523627</v>
      </c>
      <c r="M12" s="83">
        <f t="shared" si="4"/>
        <v>63756.117878136902</v>
      </c>
      <c r="N12" s="83">
        <f t="shared" si="4"/>
        <v>54326.41041552346</v>
      </c>
      <c r="O12" s="83">
        <f t="shared" si="4"/>
        <v>45615.22827738303</v>
      </c>
      <c r="P12" s="83">
        <f t="shared" si="4"/>
        <v>37585.543515256009</v>
      </c>
      <c r="Q12" s="83">
        <f t="shared" si="4"/>
        <v>30473.090735288642</v>
      </c>
      <c r="R12" s="83">
        <f t="shared" si="4"/>
        <v>24166.911036015721</v>
      </c>
      <c r="S12" s="83">
        <f t="shared" si="4"/>
        <v>18211.896715026633</v>
      </c>
      <c r="T12" s="83">
        <f t="shared" si="4"/>
        <v>12567.219842852168</v>
      </c>
      <c r="U12" s="83">
        <f t="shared" si="4"/>
        <v>7600.9697337200805</v>
      </c>
      <c r="V12" s="83">
        <f t="shared" si="4"/>
        <v>3705.6147564017901</v>
      </c>
      <c r="W12" s="83">
        <f t="shared" si="4"/>
        <v>1261.9139189115228</v>
      </c>
      <c r="X12" s="83">
        <f>AVERAGE(X5,X10)</f>
        <v>254.13311629528943</v>
      </c>
      <c r="Y12" s="83">
        <f>AVERAGE(Y5,Y10)</f>
        <v>28.435665334662758</v>
      </c>
      <c r="Z12" s="83">
        <f>AVERAGE(Z5,Z10)</f>
        <v>-1.1027623258996755E-11</v>
      </c>
      <c r="AA12" s="83">
        <f>AVERAGE(AA5,AA10)</f>
        <v>-1.1027623258996755E-11</v>
      </c>
    </row>
    <row r="13" spans="1:27" s="463" customFormat="1" outlineLevel="1">
      <c r="A13" s="464"/>
      <c r="B13" s="464"/>
      <c r="C13" s="464"/>
      <c r="D13" s="465"/>
      <c r="E13" s="465"/>
      <c r="F13" s="465"/>
    </row>
    <row r="14" spans="1:27" s="102" customFormat="1" outlineLevel="1">
      <c r="A14" s="558" t="s">
        <v>0</v>
      </c>
      <c r="B14" s="561"/>
      <c r="C14" s="559">
        <f>SUM(D14:AA14)</f>
        <v>0</v>
      </c>
      <c r="D14" s="562">
        <f t="shared" ref="D14:W14" si="5">IF(ABS(D10-D84-D128-D173)&lt;0.001,0,ABS(D10-D84-D128-D173))</f>
        <v>0</v>
      </c>
      <c r="E14" s="562">
        <f t="shared" si="5"/>
        <v>0</v>
      </c>
      <c r="F14" s="562">
        <f t="shared" si="5"/>
        <v>0</v>
      </c>
      <c r="G14" s="562">
        <f t="shared" si="5"/>
        <v>0</v>
      </c>
      <c r="H14" s="562">
        <f t="shared" si="5"/>
        <v>0</v>
      </c>
      <c r="I14" s="562">
        <f t="shared" si="5"/>
        <v>0</v>
      </c>
      <c r="J14" s="562">
        <f t="shared" si="5"/>
        <v>0</v>
      </c>
      <c r="K14" s="562">
        <f t="shared" si="5"/>
        <v>0</v>
      </c>
      <c r="L14" s="562">
        <f t="shared" si="5"/>
        <v>0</v>
      </c>
      <c r="M14" s="562">
        <f t="shared" si="5"/>
        <v>0</v>
      </c>
      <c r="N14" s="562">
        <f t="shared" si="5"/>
        <v>0</v>
      </c>
      <c r="O14" s="562">
        <f t="shared" si="5"/>
        <v>0</v>
      </c>
      <c r="P14" s="562">
        <f t="shared" si="5"/>
        <v>0</v>
      </c>
      <c r="Q14" s="562">
        <f t="shared" si="5"/>
        <v>0</v>
      </c>
      <c r="R14" s="562">
        <f t="shared" si="5"/>
        <v>0</v>
      </c>
      <c r="S14" s="562">
        <f t="shared" si="5"/>
        <v>0</v>
      </c>
      <c r="T14" s="562">
        <f t="shared" si="5"/>
        <v>0</v>
      </c>
      <c r="U14" s="562">
        <f t="shared" si="5"/>
        <v>0</v>
      </c>
      <c r="V14" s="562">
        <f t="shared" si="5"/>
        <v>0</v>
      </c>
      <c r="W14" s="562">
        <f t="shared" si="5"/>
        <v>0</v>
      </c>
      <c r="X14" s="562">
        <f>IF(ABS(X10-X84-X128-X173)&lt;0.001,0,ABS(X10-X84-X128-X173))</f>
        <v>0</v>
      </c>
      <c r="Y14" s="562">
        <f>IF(ABS(Y10-Y84-Y128-Y173)&lt;0.001,0,ABS(Y10-Y84-Y128-Y173))</f>
        <v>0</v>
      </c>
      <c r="Z14" s="562">
        <f>IF(ABS(Z10-Z84-Z128-Z173)&lt;0.001,0,ABS(Z10-Z84-Z128-Z173))</f>
        <v>0</v>
      </c>
      <c r="AA14" s="562">
        <f>IF(ABS(AA10-AA84-AA128-AA173)&lt;0.001,0,ABS(AA10-AA84-AA128-AA173))</f>
        <v>0</v>
      </c>
    </row>
    <row r="15" spans="1:27" s="86" customFormat="1" outlineLevel="1">
      <c r="A15" s="494"/>
      <c r="C15" s="495"/>
      <c r="D15" s="496"/>
      <c r="E15" s="496"/>
      <c r="F15" s="496"/>
      <c r="G15" s="496"/>
      <c r="H15" s="496"/>
      <c r="I15" s="496"/>
      <c r="J15" s="496"/>
      <c r="K15" s="496"/>
      <c r="L15" s="496"/>
      <c r="M15" s="496"/>
      <c r="N15" s="496"/>
      <c r="O15" s="496"/>
      <c r="P15" s="496"/>
      <c r="Q15" s="496"/>
      <c r="R15" s="496"/>
      <c r="S15" s="496"/>
      <c r="T15" s="496"/>
      <c r="U15" s="496"/>
      <c r="V15" s="496"/>
      <c r="W15" s="496"/>
      <c r="X15" s="496"/>
      <c r="Y15" s="496"/>
      <c r="Z15" s="496"/>
      <c r="AA15" s="496"/>
    </row>
    <row r="16" spans="1:27" s="86" customFormat="1" outlineLevel="1">
      <c r="A16" s="494"/>
      <c r="C16" s="495"/>
      <c r="D16" s="496"/>
      <c r="E16" s="496"/>
      <c r="F16" s="496"/>
      <c r="G16" s="496"/>
      <c r="H16" s="496"/>
      <c r="I16" s="496"/>
      <c r="J16" s="496"/>
      <c r="K16" s="496"/>
      <c r="L16" s="496"/>
      <c r="M16" s="496"/>
      <c r="N16" s="496"/>
      <c r="O16" s="496"/>
      <c r="P16" s="496"/>
      <c r="Q16" s="496"/>
      <c r="R16" s="496"/>
      <c r="S16" s="496"/>
      <c r="T16" s="496"/>
      <c r="U16" s="496"/>
      <c r="V16" s="496"/>
      <c r="W16" s="496"/>
      <c r="X16" s="496"/>
      <c r="Y16" s="496"/>
      <c r="Z16" s="496"/>
      <c r="AA16" s="496"/>
    </row>
    <row r="17" spans="1:27" s="86" customFormat="1" outlineLevel="1">
      <c r="A17" s="494"/>
      <c r="C17" s="495"/>
      <c r="D17" s="496"/>
      <c r="E17" s="496"/>
      <c r="F17" s="496"/>
      <c r="G17" s="496"/>
      <c r="H17" s="496"/>
      <c r="I17" s="496"/>
      <c r="J17" s="496"/>
      <c r="K17" s="496"/>
      <c r="L17" s="496"/>
      <c r="M17" s="496"/>
      <c r="N17" s="496"/>
      <c r="O17" s="496"/>
      <c r="P17" s="496"/>
      <c r="Q17" s="496"/>
      <c r="R17" s="496"/>
      <c r="S17" s="496"/>
      <c r="T17" s="496"/>
      <c r="U17" s="496"/>
      <c r="V17" s="496"/>
      <c r="W17" s="496"/>
      <c r="X17" s="496"/>
      <c r="Y17" s="496"/>
      <c r="Z17" s="496"/>
      <c r="AA17" s="496"/>
    </row>
    <row r="18" spans="1:27" s="463" customFormat="1" outlineLevel="1">
      <c r="A18" s="348" t="s">
        <v>261</v>
      </c>
      <c r="B18" s="462"/>
      <c r="C18" s="462"/>
      <c r="D18" s="85"/>
      <c r="E18" s="85"/>
      <c r="F18" s="85"/>
      <c r="G18" s="85"/>
    </row>
    <row r="19" spans="1:27" s="463" customFormat="1" outlineLevel="1">
      <c r="A19" s="348" t="str">
        <f>$A$4</f>
        <v>($000 Real 2008)</v>
      </c>
      <c r="B19" s="411"/>
      <c r="C19" s="411"/>
      <c r="D19" s="470">
        <f>D$4</f>
        <v>2009</v>
      </c>
      <c r="E19" s="470">
        <f t="shared" ref="E19:AA19" si="6">E$4</f>
        <v>2010</v>
      </c>
      <c r="F19" s="470">
        <f t="shared" si="6"/>
        <v>2011</v>
      </c>
      <c r="G19" s="470">
        <f t="shared" si="6"/>
        <v>2012</v>
      </c>
      <c r="H19" s="470">
        <f t="shared" si="6"/>
        <v>2013</v>
      </c>
      <c r="I19" s="470">
        <f t="shared" si="6"/>
        <v>2014</v>
      </c>
      <c r="J19" s="470">
        <f t="shared" si="6"/>
        <v>2015</v>
      </c>
      <c r="K19" s="470">
        <f t="shared" si="6"/>
        <v>2016</v>
      </c>
      <c r="L19" s="470">
        <f t="shared" si="6"/>
        <v>2017</v>
      </c>
      <c r="M19" s="470">
        <f t="shared" si="6"/>
        <v>2018</v>
      </c>
      <c r="N19" s="470">
        <f t="shared" si="6"/>
        <v>2019</v>
      </c>
      <c r="O19" s="470">
        <f t="shared" si="6"/>
        <v>2020</v>
      </c>
      <c r="P19" s="470">
        <f t="shared" si="6"/>
        <v>2021</v>
      </c>
      <c r="Q19" s="470">
        <f t="shared" si="6"/>
        <v>2022</v>
      </c>
      <c r="R19" s="470">
        <f t="shared" si="6"/>
        <v>2023</v>
      </c>
      <c r="S19" s="470">
        <f t="shared" si="6"/>
        <v>2024</v>
      </c>
      <c r="T19" s="470">
        <f t="shared" si="6"/>
        <v>2025</v>
      </c>
      <c r="U19" s="470">
        <f t="shared" si="6"/>
        <v>2026</v>
      </c>
      <c r="V19" s="470">
        <f t="shared" si="6"/>
        <v>2027</v>
      </c>
      <c r="W19" s="470">
        <f t="shared" si="6"/>
        <v>2028</v>
      </c>
      <c r="X19" s="470">
        <f t="shared" si="6"/>
        <v>2029</v>
      </c>
      <c r="Y19" s="470">
        <f t="shared" si="6"/>
        <v>2030</v>
      </c>
      <c r="Z19" s="470">
        <f t="shared" si="6"/>
        <v>2031</v>
      </c>
      <c r="AA19" s="470">
        <f t="shared" si="6"/>
        <v>2032</v>
      </c>
    </row>
    <row r="20" spans="1:27" s="463" customFormat="1" outlineLevel="1">
      <c r="A20" s="74" t="s">
        <v>315</v>
      </c>
      <c r="B20" s="74"/>
      <c r="C20" s="74"/>
      <c r="D20" s="83">
        <f>B92</f>
        <v>12479.514200405105</v>
      </c>
      <c r="E20" s="83">
        <f>D25</f>
        <v>12481.013790770961</v>
      </c>
      <c r="F20" s="83">
        <f t="shared" ref="F20:W20" si="7">E25</f>
        <v>10860.283431029417</v>
      </c>
      <c r="G20" s="83">
        <f t="shared" si="7"/>
        <v>8388.6064494159691</v>
      </c>
      <c r="H20" s="83">
        <f t="shared" si="7"/>
        <v>4237.9592475376912</v>
      </c>
      <c r="I20" s="83">
        <f t="shared" si="7"/>
        <v>0</v>
      </c>
      <c r="J20" s="83">
        <f t="shared" si="7"/>
        <v>0</v>
      </c>
      <c r="K20" s="83">
        <f t="shared" si="7"/>
        <v>0</v>
      </c>
      <c r="L20" s="83">
        <f t="shared" si="7"/>
        <v>0</v>
      </c>
      <c r="M20" s="83">
        <f t="shared" si="7"/>
        <v>0</v>
      </c>
      <c r="N20" s="83">
        <f t="shared" si="7"/>
        <v>0</v>
      </c>
      <c r="O20" s="83">
        <f t="shared" si="7"/>
        <v>0</v>
      </c>
      <c r="P20" s="83">
        <f t="shared" si="7"/>
        <v>0</v>
      </c>
      <c r="Q20" s="83">
        <f t="shared" si="7"/>
        <v>0</v>
      </c>
      <c r="R20" s="83">
        <f t="shared" si="7"/>
        <v>0</v>
      </c>
      <c r="S20" s="83">
        <f t="shared" si="7"/>
        <v>0</v>
      </c>
      <c r="T20" s="83">
        <f t="shared" si="7"/>
        <v>0</v>
      </c>
      <c r="U20" s="83">
        <f t="shared" si="7"/>
        <v>0</v>
      </c>
      <c r="V20" s="83">
        <f t="shared" si="7"/>
        <v>0</v>
      </c>
      <c r="W20" s="83">
        <f t="shared" si="7"/>
        <v>0</v>
      </c>
      <c r="X20" s="83">
        <f>W25</f>
        <v>0</v>
      </c>
      <c r="Y20" s="83">
        <f>X25</f>
        <v>0</v>
      </c>
      <c r="Z20" s="83">
        <f>Y25</f>
        <v>0</v>
      </c>
      <c r="AA20" s="83">
        <f>Z25</f>
        <v>0</v>
      </c>
    </row>
    <row r="21" spans="1:27" s="463" customFormat="1" outlineLevel="1">
      <c r="A21" s="74" t="s">
        <v>316</v>
      </c>
      <c r="B21" s="74"/>
      <c r="C21" s="74"/>
      <c r="D21" s="83">
        <f>'Data 2009-15 (Real $2008)'!D10/10^3</f>
        <v>2809.5777342527354</v>
      </c>
      <c r="E21" s="83">
        <f>'Data 2009-15 (Real $2008)'!E10/10^3</f>
        <v>1749.4436026097276</v>
      </c>
      <c r="F21" s="83">
        <f>'Data 2009-15 (Real $2008)'!F10/10^3</f>
        <v>1435.5218692454448</v>
      </c>
      <c r="G21" s="83">
        <f>'Data 2009-15 (Real $2008)'!G10/10^3</f>
        <v>65.48403424455671</v>
      </c>
      <c r="H21" s="83">
        <f>'Data 2009-15 (Real $2008)'!H10/10^3</f>
        <v>0</v>
      </c>
      <c r="I21" s="83">
        <f>'Data 2009-15 (Real $2008)'!I10/10^3</f>
        <v>0</v>
      </c>
      <c r="J21" s="83">
        <f>'Data 2009-15 (Real $2008)'!J10/10^3</f>
        <v>0</v>
      </c>
      <c r="K21" s="484"/>
      <c r="L21" s="484"/>
      <c r="M21" s="484"/>
      <c r="N21" s="484"/>
      <c r="O21" s="484"/>
      <c r="P21" s="484"/>
      <c r="Q21" s="484"/>
      <c r="R21" s="484"/>
      <c r="S21" s="484"/>
      <c r="T21" s="484"/>
      <c r="U21" s="484"/>
      <c r="V21" s="484"/>
      <c r="W21" s="484"/>
      <c r="X21" s="484"/>
      <c r="Y21" s="484"/>
      <c r="Z21" s="484"/>
      <c r="AA21" s="484"/>
    </row>
    <row r="22" spans="1:27" s="463" customFormat="1" outlineLevel="1">
      <c r="A22" s="74" t="s">
        <v>4</v>
      </c>
      <c r="B22" s="74"/>
      <c r="C22" s="74"/>
      <c r="D22" s="83">
        <f>'Data 2009-15 (Real $2008)'!D34/10^3</f>
        <v>0</v>
      </c>
      <c r="E22" s="83">
        <f>'Data 2009-15 (Real $2008)'!E34/10^3</f>
        <v>0</v>
      </c>
      <c r="F22" s="83">
        <f>'Data 2009-15 (Real $2008)'!F34/10^3</f>
        <v>0</v>
      </c>
      <c r="G22" s="83">
        <f>'Data 2009-15 (Real $2008)'!G34/10^3</f>
        <v>0</v>
      </c>
      <c r="H22" s="83">
        <f>'Data 2009-15 (Real $2008)'!H34/10^3</f>
        <v>0</v>
      </c>
      <c r="I22" s="83">
        <f>'Data 2009-15 (Real $2008)'!I34/10^3</f>
        <v>0</v>
      </c>
      <c r="J22" s="83">
        <f>'Data 2009-15 (Real $2008)'!J34/10^3</f>
        <v>0</v>
      </c>
      <c r="K22" s="484"/>
      <c r="L22" s="484"/>
      <c r="M22" s="484"/>
      <c r="N22" s="484"/>
      <c r="O22" s="484"/>
      <c r="P22" s="484"/>
      <c r="Q22" s="484"/>
      <c r="R22" s="484"/>
      <c r="S22" s="484"/>
      <c r="T22" s="484"/>
      <c r="U22" s="484"/>
      <c r="V22" s="484"/>
      <c r="W22" s="484"/>
      <c r="X22" s="484"/>
      <c r="Y22" s="484"/>
      <c r="Z22" s="484"/>
      <c r="AA22" s="484"/>
    </row>
    <row r="23" spans="1:27" s="463" customFormat="1" outlineLevel="1">
      <c r="A23" s="85" t="s">
        <v>5</v>
      </c>
      <c r="B23" s="85"/>
      <c r="C23" s="85"/>
      <c r="D23" s="83">
        <f>'Data 2009-15 (Real $2008)'!D43/10^3</f>
        <v>0</v>
      </c>
      <c r="E23" s="83">
        <f>'Data 2009-15 (Real $2008)'!E43/10^3</f>
        <v>0</v>
      </c>
      <c r="F23" s="83">
        <f>'Data 2009-15 (Real $2008)'!F43/10^3</f>
        <v>0</v>
      </c>
      <c r="G23" s="83">
        <f>'Data 2009-15 (Real $2008)'!G43/10^3</f>
        <v>0</v>
      </c>
      <c r="H23" s="83">
        <f>'Data 2009-15 (Real $2008)'!H43/10^3</f>
        <v>0</v>
      </c>
      <c r="I23" s="83">
        <f>'Data 2009-15 (Real $2008)'!I43/10^3</f>
        <v>0</v>
      </c>
      <c r="J23" s="83">
        <f>'Data 2009-15 (Real $2008)'!J43/10^3</f>
        <v>0</v>
      </c>
      <c r="K23" s="484"/>
      <c r="L23" s="484"/>
      <c r="M23" s="484"/>
      <c r="N23" s="484"/>
      <c r="O23" s="484"/>
      <c r="P23" s="484"/>
      <c r="Q23" s="484"/>
      <c r="R23" s="484"/>
      <c r="S23" s="484"/>
      <c r="T23" s="484"/>
      <c r="U23" s="484"/>
      <c r="V23" s="484"/>
      <c r="W23" s="484"/>
      <c r="X23" s="484"/>
      <c r="Y23" s="484"/>
      <c r="Z23" s="484"/>
      <c r="AA23" s="484"/>
    </row>
    <row r="24" spans="1:27" s="463" customFormat="1" outlineLevel="1">
      <c r="A24" s="74" t="s">
        <v>137</v>
      </c>
      <c r="B24" s="74"/>
      <c r="C24" s="74"/>
      <c r="D24" s="83">
        <f>D92+D198</f>
        <v>2808.0781438868803</v>
      </c>
      <c r="E24" s="83">
        <f t="shared" ref="E24:W24" si="8">E92+E198</f>
        <v>3370.1739623512722</v>
      </c>
      <c r="F24" s="83">
        <f t="shared" si="8"/>
        <v>3907.1988508588938</v>
      </c>
      <c r="G24" s="83">
        <f t="shared" si="8"/>
        <v>4216.1312361228347</v>
      </c>
      <c r="H24" s="83">
        <f t="shared" si="8"/>
        <v>4237.9592475376867</v>
      </c>
      <c r="I24" s="83">
        <f t="shared" si="8"/>
        <v>0</v>
      </c>
      <c r="J24" s="83">
        <f t="shared" si="8"/>
        <v>0</v>
      </c>
      <c r="K24" s="83">
        <f t="shared" si="8"/>
        <v>0</v>
      </c>
      <c r="L24" s="83">
        <f t="shared" si="8"/>
        <v>0</v>
      </c>
      <c r="M24" s="83">
        <f t="shared" si="8"/>
        <v>0</v>
      </c>
      <c r="N24" s="83">
        <f t="shared" si="8"/>
        <v>0</v>
      </c>
      <c r="O24" s="83">
        <f t="shared" si="8"/>
        <v>0</v>
      </c>
      <c r="P24" s="83">
        <f t="shared" si="8"/>
        <v>0</v>
      </c>
      <c r="Q24" s="83">
        <f t="shared" si="8"/>
        <v>0</v>
      </c>
      <c r="R24" s="83">
        <f t="shared" si="8"/>
        <v>0</v>
      </c>
      <c r="S24" s="83">
        <f t="shared" si="8"/>
        <v>0</v>
      </c>
      <c r="T24" s="83">
        <f t="shared" si="8"/>
        <v>0</v>
      </c>
      <c r="U24" s="83">
        <f t="shared" si="8"/>
        <v>0</v>
      </c>
      <c r="V24" s="83">
        <f t="shared" si="8"/>
        <v>0</v>
      </c>
      <c r="W24" s="83">
        <f t="shared" si="8"/>
        <v>0</v>
      </c>
      <c r="X24" s="83">
        <f>X92+X198</f>
        <v>0</v>
      </c>
      <c r="Y24" s="83">
        <f>Y92+Y198</f>
        <v>0</v>
      </c>
      <c r="Z24" s="83">
        <f>Z92+Z198</f>
        <v>0</v>
      </c>
      <c r="AA24" s="83">
        <f>AA92+AA198</f>
        <v>0</v>
      </c>
    </row>
    <row r="25" spans="1:27" s="463" customFormat="1" outlineLevel="1">
      <c r="A25" s="74" t="s">
        <v>317</v>
      </c>
      <c r="B25" s="74"/>
      <c r="C25" s="74"/>
      <c r="D25" s="110">
        <f>D20+D21-SUM(D22:D24)</f>
        <v>12481.013790770961</v>
      </c>
      <c r="E25" s="110">
        <f t="shared" ref="E25:W25" si="9">E20+E21-SUM(E22:E24)</f>
        <v>10860.283431029417</v>
      </c>
      <c r="F25" s="110">
        <f t="shared" si="9"/>
        <v>8388.6064494159691</v>
      </c>
      <c r="G25" s="110">
        <f t="shared" si="9"/>
        <v>4237.9592475376912</v>
      </c>
      <c r="H25" s="110">
        <f t="shared" si="9"/>
        <v>0</v>
      </c>
      <c r="I25" s="110">
        <f t="shared" si="9"/>
        <v>0</v>
      </c>
      <c r="J25" s="110">
        <f t="shared" si="9"/>
        <v>0</v>
      </c>
      <c r="K25" s="110">
        <f t="shared" si="9"/>
        <v>0</v>
      </c>
      <c r="L25" s="110">
        <f t="shared" si="9"/>
        <v>0</v>
      </c>
      <c r="M25" s="110">
        <f t="shared" si="9"/>
        <v>0</v>
      </c>
      <c r="N25" s="110">
        <f t="shared" si="9"/>
        <v>0</v>
      </c>
      <c r="O25" s="110">
        <f t="shared" si="9"/>
        <v>0</v>
      </c>
      <c r="P25" s="110">
        <f t="shared" si="9"/>
        <v>0</v>
      </c>
      <c r="Q25" s="110">
        <f t="shared" si="9"/>
        <v>0</v>
      </c>
      <c r="R25" s="110">
        <f t="shared" si="9"/>
        <v>0</v>
      </c>
      <c r="S25" s="110">
        <f t="shared" si="9"/>
        <v>0</v>
      </c>
      <c r="T25" s="110">
        <f t="shared" si="9"/>
        <v>0</v>
      </c>
      <c r="U25" s="110">
        <f t="shared" si="9"/>
        <v>0</v>
      </c>
      <c r="V25" s="110">
        <f t="shared" si="9"/>
        <v>0</v>
      </c>
      <c r="W25" s="110">
        <f t="shared" si="9"/>
        <v>0</v>
      </c>
      <c r="X25" s="110">
        <f>X20+X21-SUM(X22:X24)</f>
        <v>0</v>
      </c>
      <c r="Y25" s="110">
        <f>Y20+Y21-SUM(Y22:Y24)</f>
        <v>0</v>
      </c>
      <c r="Z25" s="110">
        <f>Z20+Z21-SUM(Z22:Z24)</f>
        <v>0</v>
      </c>
      <c r="AA25" s="110">
        <f>AA20+AA21-SUM(AA22:AA24)</f>
        <v>0</v>
      </c>
    </row>
    <row r="26" spans="1:27" s="86" customFormat="1" outlineLevel="1">
      <c r="A26" s="494"/>
      <c r="C26" s="495"/>
      <c r="D26" s="496"/>
      <c r="E26" s="496"/>
      <c r="F26" s="496"/>
      <c r="G26" s="496"/>
      <c r="H26" s="496"/>
      <c r="I26" s="496"/>
      <c r="J26" s="496"/>
      <c r="K26" s="496"/>
      <c r="L26" s="496"/>
      <c r="M26" s="496"/>
      <c r="N26" s="496"/>
      <c r="O26" s="496"/>
      <c r="P26" s="496"/>
      <c r="Q26" s="496"/>
      <c r="R26" s="496"/>
      <c r="S26" s="496"/>
      <c r="T26" s="496"/>
      <c r="U26" s="496"/>
      <c r="V26" s="496"/>
      <c r="W26" s="496"/>
      <c r="X26" s="496"/>
      <c r="Y26" s="496"/>
      <c r="Z26" s="496"/>
      <c r="AA26" s="496"/>
    </row>
    <row r="27" spans="1:27" s="86" customFormat="1" outlineLevel="1">
      <c r="A27" s="494"/>
      <c r="C27" s="495"/>
      <c r="D27" s="496"/>
      <c r="E27" s="496"/>
      <c r="F27" s="496"/>
      <c r="G27" s="496"/>
      <c r="H27" s="496"/>
      <c r="I27" s="496"/>
      <c r="J27" s="496"/>
      <c r="K27" s="496"/>
      <c r="L27" s="496"/>
      <c r="M27" s="496"/>
      <c r="N27" s="496"/>
      <c r="O27" s="496"/>
      <c r="P27" s="496"/>
      <c r="Q27" s="496"/>
      <c r="R27" s="496"/>
      <c r="S27" s="496"/>
      <c r="T27" s="496"/>
      <c r="U27" s="496"/>
      <c r="V27" s="496"/>
      <c r="W27" s="496"/>
      <c r="X27" s="496"/>
      <c r="Y27" s="496"/>
      <c r="Z27" s="496"/>
      <c r="AA27" s="496"/>
    </row>
    <row r="28" spans="1:27" s="463" customFormat="1" outlineLevel="1">
      <c r="A28" s="348" t="s">
        <v>260</v>
      </c>
      <c r="B28" s="462"/>
      <c r="C28" s="462"/>
      <c r="D28" s="85"/>
      <c r="E28" s="85"/>
      <c r="F28" s="85"/>
      <c r="G28" s="85"/>
    </row>
    <row r="29" spans="1:27" s="463" customFormat="1" outlineLevel="1">
      <c r="A29" s="348" t="str">
        <f>$A$4</f>
        <v>($000 Real 2008)</v>
      </c>
      <c r="B29" s="411"/>
      <c r="C29" s="411"/>
      <c r="D29" s="470">
        <f>D$4</f>
        <v>2009</v>
      </c>
      <c r="E29" s="470">
        <f t="shared" ref="E29:AA29" si="10">E$4</f>
        <v>2010</v>
      </c>
      <c r="F29" s="470">
        <f t="shared" si="10"/>
        <v>2011</v>
      </c>
      <c r="G29" s="470">
        <f t="shared" si="10"/>
        <v>2012</v>
      </c>
      <c r="H29" s="470">
        <f t="shared" si="10"/>
        <v>2013</v>
      </c>
      <c r="I29" s="470">
        <f t="shared" si="10"/>
        <v>2014</v>
      </c>
      <c r="J29" s="470">
        <f t="shared" si="10"/>
        <v>2015</v>
      </c>
      <c r="K29" s="470">
        <f t="shared" si="10"/>
        <v>2016</v>
      </c>
      <c r="L29" s="470">
        <f t="shared" si="10"/>
        <v>2017</v>
      </c>
      <c r="M29" s="470">
        <f t="shared" si="10"/>
        <v>2018</v>
      </c>
      <c r="N29" s="470">
        <f t="shared" si="10"/>
        <v>2019</v>
      </c>
      <c r="O29" s="470">
        <f t="shared" si="10"/>
        <v>2020</v>
      </c>
      <c r="P29" s="470">
        <f t="shared" si="10"/>
        <v>2021</v>
      </c>
      <c r="Q29" s="470">
        <f t="shared" si="10"/>
        <v>2022</v>
      </c>
      <c r="R29" s="470">
        <f t="shared" si="10"/>
        <v>2023</v>
      </c>
      <c r="S29" s="470">
        <f t="shared" si="10"/>
        <v>2024</v>
      </c>
      <c r="T29" s="470">
        <f t="shared" si="10"/>
        <v>2025</v>
      </c>
      <c r="U29" s="470">
        <f t="shared" si="10"/>
        <v>2026</v>
      </c>
      <c r="V29" s="470">
        <f t="shared" si="10"/>
        <v>2027</v>
      </c>
      <c r="W29" s="470">
        <f t="shared" si="10"/>
        <v>2028</v>
      </c>
      <c r="X29" s="470">
        <f t="shared" si="10"/>
        <v>2029</v>
      </c>
      <c r="Y29" s="470">
        <f t="shared" si="10"/>
        <v>2030</v>
      </c>
      <c r="Z29" s="470">
        <f t="shared" si="10"/>
        <v>2031</v>
      </c>
      <c r="AA29" s="470">
        <f t="shared" si="10"/>
        <v>2032</v>
      </c>
    </row>
    <row r="30" spans="1:27" s="463" customFormat="1" outlineLevel="1">
      <c r="A30" s="74" t="s">
        <v>315</v>
      </c>
      <c r="B30" s="74"/>
      <c r="C30" s="74"/>
      <c r="D30" s="83">
        <f>B100</f>
        <v>596.00488158411508</v>
      </c>
      <c r="E30" s="83">
        <f>D35</f>
        <v>1213.7307392742034</v>
      </c>
      <c r="F30" s="83">
        <f t="shared" ref="F30:W30" si="11">E35</f>
        <v>1830.9633945674984</v>
      </c>
      <c r="G30" s="83">
        <f t="shared" si="11"/>
        <v>1925.7068454348855</v>
      </c>
      <c r="H30" s="83">
        <f t="shared" si="11"/>
        <v>1390.862471284958</v>
      </c>
      <c r="I30" s="83">
        <f t="shared" si="11"/>
        <v>0</v>
      </c>
      <c r="J30" s="83">
        <f t="shared" si="11"/>
        <v>-1.1368683772161603E-13</v>
      </c>
      <c r="K30" s="83">
        <f t="shared" si="11"/>
        <v>-1.1368683772161603E-13</v>
      </c>
      <c r="L30" s="83">
        <f t="shared" si="11"/>
        <v>-1.1368683772161603E-13</v>
      </c>
      <c r="M30" s="83">
        <f t="shared" si="11"/>
        <v>-1.1368683772161603E-13</v>
      </c>
      <c r="N30" s="83">
        <f t="shared" si="11"/>
        <v>-1.1368683772161603E-13</v>
      </c>
      <c r="O30" s="83">
        <f t="shared" si="11"/>
        <v>-1.1368683772161603E-13</v>
      </c>
      <c r="P30" s="83">
        <f t="shared" si="11"/>
        <v>-1.1368683772161603E-13</v>
      </c>
      <c r="Q30" s="83">
        <f t="shared" si="11"/>
        <v>-1.1368683772161603E-13</v>
      </c>
      <c r="R30" s="83">
        <f t="shared" si="11"/>
        <v>-1.1368683772161603E-13</v>
      </c>
      <c r="S30" s="83">
        <f t="shared" si="11"/>
        <v>-1.1368683772161603E-13</v>
      </c>
      <c r="T30" s="83">
        <f t="shared" si="11"/>
        <v>-1.1368683772161603E-13</v>
      </c>
      <c r="U30" s="83">
        <f t="shared" si="11"/>
        <v>-1.1368683772161603E-13</v>
      </c>
      <c r="V30" s="83">
        <f t="shared" si="11"/>
        <v>-1.1368683772161603E-13</v>
      </c>
      <c r="W30" s="83">
        <f t="shared" si="11"/>
        <v>-1.1368683772161603E-13</v>
      </c>
      <c r="X30" s="83">
        <f>W35</f>
        <v>-1.1368683772161603E-13</v>
      </c>
      <c r="Y30" s="83">
        <f>X35</f>
        <v>-1.1368683772161603E-13</v>
      </c>
      <c r="Z30" s="83">
        <f>Y35</f>
        <v>-1.1368683772161603E-13</v>
      </c>
      <c r="AA30" s="83">
        <f>Z35</f>
        <v>-1.1368683772161603E-13</v>
      </c>
    </row>
    <row r="31" spans="1:27" s="463" customFormat="1" outlineLevel="1">
      <c r="A31" s="74" t="s">
        <v>316</v>
      </c>
      <c r="B31" s="74"/>
      <c r="C31" s="74"/>
      <c r="D31" s="83">
        <f>'Data 2009-15 (Real $2008)'!D11/10^3</f>
        <v>829.04268825777547</v>
      </c>
      <c r="E31" s="83">
        <f>'Data 2009-15 (Real $2008)'!E11/10^3</f>
        <v>1074.10956346382</v>
      </c>
      <c r="F31" s="83">
        <f>'Data 2009-15 (Real $2008)'!F11/10^3</f>
        <v>881.33072798735827</v>
      </c>
      <c r="G31" s="83">
        <f>'Data 2009-15 (Real $2008)'!G11/10^3</f>
        <v>642.01357285127267</v>
      </c>
      <c r="H31" s="83">
        <f>'Data 2009-15 (Real $2008)'!H11/10^3</f>
        <v>0</v>
      </c>
      <c r="I31" s="83">
        <f>'Data 2009-15 (Real $2008)'!I11/10^3</f>
        <v>0</v>
      </c>
      <c r="J31" s="83">
        <f>'Data 2009-15 (Real $2008)'!J11/10^3</f>
        <v>0</v>
      </c>
      <c r="K31" s="484"/>
      <c r="L31" s="484"/>
      <c r="M31" s="484"/>
      <c r="N31" s="484"/>
      <c r="O31" s="484"/>
      <c r="P31" s="484"/>
      <c r="Q31" s="484"/>
      <c r="R31" s="484"/>
      <c r="S31" s="484"/>
      <c r="T31" s="484"/>
      <c r="U31" s="484"/>
      <c r="V31" s="484"/>
      <c r="W31" s="484"/>
      <c r="X31" s="484"/>
      <c r="Y31" s="484"/>
      <c r="Z31" s="484"/>
      <c r="AA31" s="484"/>
    </row>
    <row r="32" spans="1:27" s="463" customFormat="1" outlineLevel="1">
      <c r="A32" s="74" t="s">
        <v>4</v>
      </c>
      <c r="B32" s="74"/>
      <c r="C32" s="74"/>
      <c r="D32" s="83">
        <f>'Data 2009-15 (Real $2008)'!D35/10^3</f>
        <v>0</v>
      </c>
      <c r="E32" s="83">
        <f>'Data 2009-15 (Real $2008)'!E35/10^3</f>
        <v>0</v>
      </c>
      <c r="F32" s="83">
        <f>'Data 2009-15 (Real $2008)'!F35/10^3</f>
        <v>0</v>
      </c>
      <c r="G32" s="83">
        <f>'Data 2009-15 (Real $2008)'!G35/10^3</f>
        <v>0</v>
      </c>
      <c r="H32" s="83">
        <f>'Data 2009-15 (Real $2008)'!H35/10^3</f>
        <v>0</v>
      </c>
      <c r="I32" s="83">
        <f>'Data 2009-15 (Real $2008)'!I35/10^3</f>
        <v>0</v>
      </c>
      <c r="J32" s="83">
        <f>'Data 2009-15 (Real $2008)'!J35/10^3</f>
        <v>0</v>
      </c>
      <c r="K32" s="484"/>
      <c r="L32" s="484"/>
      <c r="M32" s="484"/>
      <c r="N32" s="484"/>
      <c r="O32" s="484"/>
      <c r="P32" s="484"/>
      <c r="Q32" s="484"/>
      <c r="R32" s="484"/>
      <c r="S32" s="484"/>
      <c r="T32" s="484"/>
      <c r="U32" s="484"/>
      <c r="V32" s="484"/>
      <c r="W32" s="484"/>
      <c r="X32" s="484"/>
      <c r="Y32" s="484"/>
      <c r="Z32" s="484"/>
      <c r="AA32" s="484"/>
    </row>
    <row r="33" spans="1:27" s="463" customFormat="1" outlineLevel="1">
      <c r="A33" s="85" t="s">
        <v>5</v>
      </c>
      <c r="B33" s="85"/>
      <c r="C33" s="85"/>
      <c r="D33" s="83">
        <f>'Data 2009-15 (Real $2008)'!D44/10^3</f>
        <v>0</v>
      </c>
      <c r="E33" s="83">
        <f>'Data 2009-15 (Real $2008)'!E44/10^3</f>
        <v>0</v>
      </c>
      <c r="F33" s="83">
        <f>'Data 2009-15 (Real $2008)'!F44/10^3</f>
        <v>0</v>
      </c>
      <c r="G33" s="83">
        <f>'Data 2009-15 (Real $2008)'!G44/10^3</f>
        <v>0</v>
      </c>
      <c r="H33" s="83">
        <f>'Data 2009-15 (Real $2008)'!H44/10^3</f>
        <v>0</v>
      </c>
      <c r="I33" s="83">
        <f>'Data 2009-15 (Real $2008)'!I44/10^3</f>
        <v>0</v>
      </c>
      <c r="J33" s="83">
        <f>'Data 2009-15 (Real $2008)'!J44/10^3</f>
        <v>0</v>
      </c>
      <c r="K33" s="484"/>
      <c r="L33" s="484"/>
      <c r="M33" s="484"/>
      <c r="N33" s="484"/>
      <c r="O33" s="484"/>
      <c r="P33" s="484"/>
      <c r="Q33" s="484"/>
      <c r="R33" s="484"/>
      <c r="S33" s="484"/>
      <c r="T33" s="484"/>
      <c r="U33" s="484"/>
      <c r="V33" s="484"/>
      <c r="W33" s="484"/>
      <c r="X33" s="484"/>
      <c r="Y33" s="484"/>
      <c r="Z33" s="484"/>
      <c r="AA33" s="484"/>
    </row>
    <row r="34" spans="1:27" s="463" customFormat="1" outlineLevel="1">
      <c r="A34" s="74" t="s">
        <v>137</v>
      </c>
      <c r="B34" s="74"/>
      <c r="C34" s="74"/>
      <c r="D34" s="83">
        <f>D100+D210</f>
        <v>211.31683056768696</v>
      </c>
      <c r="E34" s="83">
        <f t="shared" ref="E34:W34" si="12">E100+E210</f>
        <v>456.87690817052521</v>
      </c>
      <c r="F34" s="83">
        <f t="shared" si="12"/>
        <v>786.58727711997108</v>
      </c>
      <c r="G34" s="83">
        <f t="shared" si="12"/>
        <v>1176.8579470012003</v>
      </c>
      <c r="H34" s="83">
        <f t="shared" si="12"/>
        <v>1390.8624712849578</v>
      </c>
      <c r="I34" s="83">
        <f t="shared" si="12"/>
        <v>1.1368683772161603E-13</v>
      </c>
      <c r="J34" s="83">
        <f t="shared" si="12"/>
        <v>0</v>
      </c>
      <c r="K34" s="83">
        <f t="shared" si="12"/>
        <v>0</v>
      </c>
      <c r="L34" s="83">
        <f t="shared" si="12"/>
        <v>0</v>
      </c>
      <c r="M34" s="83">
        <f t="shared" si="12"/>
        <v>0</v>
      </c>
      <c r="N34" s="83">
        <f t="shared" si="12"/>
        <v>0</v>
      </c>
      <c r="O34" s="83">
        <f t="shared" si="12"/>
        <v>0</v>
      </c>
      <c r="P34" s="83">
        <f t="shared" si="12"/>
        <v>0</v>
      </c>
      <c r="Q34" s="83">
        <f t="shared" si="12"/>
        <v>0</v>
      </c>
      <c r="R34" s="83">
        <f t="shared" si="12"/>
        <v>0</v>
      </c>
      <c r="S34" s="83">
        <f t="shared" si="12"/>
        <v>0</v>
      </c>
      <c r="T34" s="83">
        <f t="shared" si="12"/>
        <v>0</v>
      </c>
      <c r="U34" s="83">
        <f t="shared" si="12"/>
        <v>0</v>
      </c>
      <c r="V34" s="83">
        <f t="shared" si="12"/>
        <v>0</v>
      </c>
      <c r="W34" s="83">
        <f t="shared" si="12"/>
        <v>0</v>
      </c>
      <c r="X34" s="83">
        <f>X100+X210</f>
        <v>0</v>
      </c>
      <c r="Y34" s="83">
        <f>Y100+Y210</f>
        <v>0</v>
      </c>
      <c r="Z34" s="83">
        <f>Z100+Z210</f>
        <v>0</v>
      </c>
      <c r="AA34" s="83">
        <f>AA100+AA210</f>
        <v>0</v>
      </c>
    </row>
    <row r="35" spans="1:27" s="463" customFormat="1" outlineLevel="1">
      <c r="A35" s="74" t="s">
        <v>317</v>
      </c>
      <c r="B35" s="74"/>
      <c r="C35" s="74"/>
      <c r="D35" s="110">
        <f t="shared" ref="D35:W35" si="13">D30+D31-SUM(D32:D34)</f>
        <v>1213.7307392742034</v>
      </c>
      <c r="E35" s="110">
        <f t="shared" si="13"/>
        <v>1830.9633945674984</v>
      </c>
      <c r="F35" s="110">
        <f t="shared" si="13"/>
        <v>1925.7068454348855</v>
      </c>
      <c r="G35" s="110">
        <f t="shared" si="13"/>
        <v>1390.862471284958</v>
      </c>
      <c r="H35" s="110">
        <f t="shared" si="13"/>
        <v>0</v>
      </c>
      <c r="I35" s="110">
        <f t="shared" si="13"/>
        <v>-1.1368683772161603E-13</v>
      </c>
      <c r="J35" s="110">
        <f t="shared" si="13"/>
        <v>-1.1368683772161603E-13</v>
      </c>
      <c r="K35" s="110">
        <f t="shared" si="13"/>
        <v>-1.1368683772161603E-13</v>
      </c>
      <c r="L35" s="110">
        <f t="shared" si="13"/>
        <v>-1.1368683772161603E-13</v>
      </c>
      <c r="M35" s="110">
        <f t="shared" si="13"/>
        <v>-1.1368683772161603E-13</v>
      </c>
      <c r="N35" s="110">
        <f t="shared" si="13"/>
        <v>-1.1368683772161603E-13</v>
      </c>
      <c r="O35" s="110">
        <f t="shared" si="13"/>
        <v>-1.1368683772161603E-13</v>
      </c>
      <c r="P35" s="110">
        <f t="shared" si="13"/>
        <v>-1.1368683772161603E-13</v>
      </c>
      <c r="Q35" s="110">
        <f t="shared" si="13"/>
        <v>-1.1368683772161603E-13</v>
      </c>
      <c r="R35" s="110">
        <f t="shared" si="13"/>
        <v>-1.1368683772161603E-13</v>
      </c>
      <c r="S35" s="110">
        <f t="shared" si="13"/>
        <v>-1.1368683772161603E-13</v>
      </c>
      <c r="T35" s="110">
        <f t="shared" si="13"/>
        <v>-1.1368683772161603E-13</v>
      </c>
      <c r="U35" s="110">
        <f t="shared" si="13"/>
        <v>-1.1368683772161603E-13</v>
      </c>
      <c r="V35" s="110">
        <f t="shared" si="13"/>
        <v>-1.1368683772161603E-13</v>
      </c>
      <c r="W35" s="110">
        <f t="shared" si="13"/>
        <v>-1.1368683772161603E-13</v>
      </c>
      <c r="X35" s="110">
        <f>X30+X31-SUM(X32:X34)</f>
        <v>-1.1368683772161603E-13</v>
      </c>
      <c r="Y35" s="110">
        <f>Y30+Y31-SUM(Y32:Y34)</f>
        <v>-1.1368683772161603E-13</v>
      </c>
      <c r="Z35" s="110">
        <f>Z30+Z31-SUM(Z32:Z34)</f>
        <v>-1.1368683772161603E-13</v>
      </c>
      <c r="AA35" s="110">
        <f>AA30+AA31-SUM(AA32:AA34)</f>
        <v>-1.1368683772161603E-13</v>
      </c>
    </row>
    <row r="36" spans="1:27" s="86" customFormat="1" outlineLevel="1">
      <c r="A36" s="494"/>
      <c r="C36" s="495"/>
      <c r="D36" s="496"/>
      <c r="E36" s="496"/>
      <c r="F36" s="496"/>
      <c r="G36" s="496"/>
      <c r="H36" s="496"/>
      <c r="I36" s="496"/>
      <c r="J36" s="496"/>
      <c r="K36" s="496"/>
      <c r="L36" s="496"/>
      <c r="M36" s="496"/>
      <c r="N36" s="496"/>
      <c r="O36" s="496"/>
      <c r="P36" s="496"/>
      <c r="Q36" s="496"/>
      <c r="R36" s="496"/>
      <c r="S36" s="496"/>
      <c r="T36" s="496"/>
      <c r="U36" s="496"/>
      <c r="V36" s="496"/>
      <c r="W36" s="496"/>
      <c r="X36" s="496"/>
      <c r="Y36" s="496"/>
      <c r="Z36" s="496"/>
      <c r="AA36" s="496"/>
    </row>
    <row r="37" spans="1:27" s="86" customFormat="1" outlineLevel="1">
      <c r="A37" s="494"/>
      <c r="C37" s="495"/>
      <c r="D37" s="496"/>
      <c r="E37" s="496"/>
      <c r="F37" s="496"/>
      <c r="G37" s="496"/>
      <c r="H37" s="496"/>
      <c r="I37" s="496"/>
      <c r="J37" s="496"/>
      <c r="K37" s="496"/>
      <c r="L37" s="496"/>
      <c r="M37" s="496"/>
      <c r="N37" s="496"/>
      <c r="O37" s="496"/>
      <c r="P37" s="496"/>
      <c r="Q37" s="496"/>
      <c r="R37" s="496"/>
      <c r="S37" s="496"/>
      <c r="T37" s="496"/>
      <c r="U37" s="496"/>
      <c r="V37" s="496"/>
      <c r="W37" s="496"/>
      <c r="X37" s="496"/>
      <c r="Y37" s="496"/>
      <c r="Z37" s="496"/>
      <c r="AA37" s="496"/>
    </row>
    <row r="38" spans="1:27" s="463" customFormat="1" outlineLevel="1">
      <c r="A38" s="348" t="str">
        <f>'Data 2009-15 (Real $2008)'!A$154</f>
        <v>Remotely read interval meters &amp; transformers</v>
      </c>
      <c r="B38" s="462"/>
      <c r="C38" s="462"/>
      <c r="D38" s="85"/>
      <c r="E38" s="85"/>
      <c r="F38" s="85"/>
      <c r="G38" s="85"/>
    </row>
    <row r="39" spans="1:27" s="463" customFormat="1" outlineLevel="1">
      <c r="A39" s="348" t="str">
        <f>$A$4</f>
        <v>($000 Real 2008)</v>
      </c>
      <c r="B39" s="411"/>
      <c r="C39" s="411"/>
      <c r="D39" s="470">
        <f>D$4</f>
        <v>2009</v>
      </c>
      <c r="E39" s="470">
        <f t="shared" ref="E39:AA39" si="14">E$4</f>
        <v>2010</v>
      </c>
      <c r="F39" s="470">
        <f t="shared" si="14"/>
        <v>2011</v>
      </c>
      <c r="G39" s="470">
        <f t="shared" si="14"/>
        <v>2012</v>
      </c>
      <c r="H39" s="470">
        <f t="shared" si="14"/>
        <v>2013</v>
      </c>
      <c r="I39" s="470">
        <f t="shared" si="14"/>
        <v>2014</v>
      </c>
      <c r="J39" s="470">
        <f t="shared" si="14"/>
        <v>2015</v>
      </c>
      <c r="K39" s="470">
        <f t="shared" si="14"/>
        <v>2016</v>
      </c>
      <c r="L39" s="470">
        <f t="shared" si="14"/>
        <v>2017</v>
      </c>
      <c r="M39" s="470">
        <f t="shared" si="14"/>
        <v>2018</v>
      </c>
      <c r="N39" s="470">
        <f t="shared" si="14"/>
        <v>2019</v>
      </c>
      <c r="O39" s="470">
        <f t="shared" si="14"/>
        <v>2020</v>
      </c>
      <c r="P39" s="470">
        <f t="shared" si="14"/>
        <v>2021</v>
      </c>
      <c r="Q39" s="470">
        <f t="shared" si="14"/>
        <v>2022</v>
      </c>
      <c r="R39" s="470">
        <f t="shared" si="14"/>
        <v>2023</v>
      </c>
      <c r="S39" s="470">
        <f t="shared" si="14"/>
        <v>2024</v>
      </c>
      <c r="T39" s="470">
        <f t="shared" si="14"/>
        <v>2025</v>
      </c>
      <c r="U39" s="470">
        <f t="shared" si="14"/>
        <v>2026</v>
      </c>
      <c r="V39" s="470">
        <f t="shared" si="14"/>
        <v>2027</v>
      </c>
      <c r="W39" s="470">
        <f t="shared" si="14"/>
        <v>2028</v>
      </c>
      <c r="X39" s="470">
        <f t="shared" si="14"/>
        <v>2029</v>
      </c>
      <c r="Y39" s="470">
        <f t="shared" si="14"/>
        <v>2030</v>
      </c>
      <c r="Z39" s="470">
        <f t="shared" si="14"/>
        <v>2031</v>
      </c>
      <c r="AA39" s="470">
        <f t="shared" si="14"/>
        <v>2032</v>
      </c>
    </row>
    <row r="40" spans="1:27" s="463" customFormat="1" outlineLevel="1">
      <c r="A40" s="74" t="s">
        <v>315</v>
      </c>
      <c r="B40" s="74"/>
      <c r="C40" s="74"/>
      <c r="D40" s="83">
        <f>B136</f>
        <v>0</v>
      </c>
      <c r="E40" s="83">
        <f>D45</f>
        <v>4281.2399135285395</v>
      </c>
      <c r="F40" s="83">
        <f t="shared" ref="F40:W40" si="15">E45</f>
        <v>13423.07419264899</v>
      </c>
      <c r="G40" s="83">
        <f t="shared" si="15"/>
        <v>28670.310257007855</v>
      </c>
      <c r="H40" s="83">
        <f t="shared" si="15"/>
        <v>46895.606721870776</v>
      </c>
      <c r="I40" s="83">
        <f t="shared" si="15"/>
        <v>70859.822538057502</v>
      </c>
      <c r="J40" s="83">
        <f t="shared" si="15"/>
        <v>73648.944604448945</v>
      </c>
      <c r="K40" s="83">
        <f t="shared" si="15"/>
        <v>69383.127052941883</v>
      </c>
      <c r="L40" s="83">
        <f t="shared" si="15"/>
        <v>63354.29825068506</v>
      </c>
      <c r="M40" s="83">
        <f t="shared" si="15"/>
        <v>57325.469448428237</v>
      </c>
      <c r="N40" s="83">
        <f t="shared" si="15"/>
        <v>51296.640646171414</v>
      </c>
      <c r="O40" s="83">
        <f t="shared" si="15"/>
        <v>45267.811843914591</v>
      </c>
      <c r="P40" s="83">
        <f t="shared" si="15"/>
        <v>39238.983041657768</v>
      </c>
      <c r="Q40" s="83">
        <f t="shared" si="15"/>
        <v>33210.154239400945</v>
      </c>
      <c r="R40" s="83">
        <f t="shared" si="15"/>
        <v>27181.325437144122</v>
      </c>
      <c r="S40" s="83">
        <f t="shared" si="15"/>
        <v>21152.496634887299</v>
      </c>
      <c r="T40" s="83">
        <f t="shared" si="15"/>
        <v>15271.296795165941</v>
      </c>
      <c r="U40" s="83">
        <f t="shared" si="15"/>
        <v>9863.1428905383727</v>
      </c>
      <c r="V40" s="83">
        <f t="shared" si="15"/>
        <v>5338.7965769017665</v>
      </c>
      <c r="W40" s="83">
        <f t="shared" si="15"/>
        <v>2072.4329359017925</v>
      </c>
      <c r="X40" s="83">
        <f>W45</f>
        <v>451.39490192123139</v>
      </c>
      <c r="Y40" s="83">
        <f>X45</f>
        <v>56.87133066932563</v>
      </c>
      <c r="Z40" s="83">
        <f>Y45</f>
        <v>-2.1941559680271894E-11</v>
      </c>
      <c r="AA40" s="83">
        <f>Z45</f>
        <v>-2.1941559680271894E-11</v>
      </c>
    </row>
    <row r="41" spans="1:27" s="463" customFormat="1" outlineLevel="1">
      <c r="A41" s="74" t="s">
        <v>316</v>
      </c>
      <c r="B41" s="74"/>
      <c r="C41" s="74"/>
      <c r="D41" s="83">
        <f>'Data 2009-15 (Real $2008)'!D12/10^3</f>
        <v>4428.8688760640061</v>
      </c>
      <c r="E41" s="83">
        <f>'Data 2009-15 (Real $2008)'!E12/10^3</f>
        <v>9762.509176749707</v>
      </c>
      <c r="F41" s="83">
        <f>'Data 2009-15 (Real $2008)'!F12/10^3</f>
        <v>16751.718552979084</v>
      </c>
      <c r="G41" s="83">
        <f>'Data 2009-15 (Real $2008)'!G12/10^3</f>
        <v>20987.761626119769</v>
      </c>
      <c r="H41" s="83">
        <f>'Data 2009-15 (Real $2008)'!H12/10^3</f>
        <v>28372.006584463004</v>
      </c>
      <c r="I41" s="83">
        <f>'Data 2009-15 (Real $2008)'!I12/10^3</f>
        <v>8423.4272973963562</v>
      </c>
      <c r="J41" s="83">
        <f>'Data 2009-15 (Real $2008)'!J12/10^3</f>
        <v>1706.1399200804083</v>
      </c>
      <c r="K41" s="484"/>
      <c r="L41" s="484"/>
      <c r="M41" s="484"/>
      <c r="N41" s="484"/>
      <c r="O41" s="484"/>
      <c r="P41" s="484"/>
      <c r="Q41" s="484"/>
      <c r="R41" s="484"/>
      <c r="S41" s="484"/>
      <c r="T41" s="484"/>
      <c r="U41" s="484"/>
      <c r="V41" s="484"/>
      <c r="W41" s="484"/>
      <c r="X41" s="484"/>
      <c r="Y41" s="484"/>
      <c r="Z41" s="484"/>
      <c r="AA41" s="484"/>
    </row>
    <row r="42" spans="1:27" s="463" customFormat="1" outlineLevel="1">
      <c r="A42" s="74" t="s">
        <v>4</v>
      </c>
      <c r="B42" s="74"/>
      <c r="C42" s="74"/>
      <c r="D42" s="83">
        <f>'Data 2009-15 (Real $2008)'!D36/10^3</f>
        <v>0</v>
      </c>
      <c r="E42" s="83">
        <f>'Data 2009-15 (Real $2008)'!E36/10^3</f>
        <v>0</v>
      </c>
      <c r="F42" s="83">
        <f>'Data 2009-15 (Real $2008)'!F36/10^3</f>
        <v>0</v>
      </c>
      <c r="G42" s="83">
        <f>'Data 2009-15 (Real $2008)'!G36/10^3</f>
        <v>0</v>
      </c>
      <c r="H42" s="83">
        <f>'Data 2009-15 (Real $2008)'!H36/10^3</f>
        <v>0</v>
      </c>
      <c r="I42" s="83">
        <f>'Data 2009-15 (Real $2008)'!I36/10^3</f>
        <v>0</v>
      </c>
      <c r="J42" s="83">
        <f>'Data 2009-15 (Real $2008)'!J36/10^3</f>
        <v>0</v>
      </c>
      <c r="K42" s="484"/>
      <c r="L42" s="484"/>
      <c r="M42" s="484"/>
      <c r="N42" s="484"/>
      <c r="O42" s="484"/>
      <c r="P42" s="484"/>
      <c r="Q42" s="484"/>
      <c r="R42" s="484"/>
      <c r="S42" s="484"/>
      <c r="T42" s="484"/>
      <c r="U42" s="484"/>
      <c r="V42" s="484"/>
      <c r="W42" s="484"/>
      <c r="X42" s="484"/>
      <c r="Y42" s="484"/>
      <c r="Z42" s="484"/>
      <c r="AA42" s="484"/>
    </row>
    <row r="43" spans="1:27" s="463" customFormat="1" outlineLevel="1">
      <c r="A43" s="85" t="s">
        <v>5</v>
      </c>
      <c r="B43" s="85"/>
      <c r="C43" s="85"/>
      <c r="D43" s="83">
        <f>'Data 2009-15 (Real $2008)'!D45/10^3</f>
        <v>0</v>
      </c>
      <c r="E43" s="83">
        <f>'Data 2009-15 (Real $2008)'!E45/10^3</f>
        <v>0</v>
      </c>
      <c r="F43" s="83">
        <f>'Data 2009-15 (Real $2008)'!F45/10^3</f>
        <v>0</v>
      </c>
      <c r="G43" s="83">
        <f>'Data 2009-15 (Real $2008)'!G45/10^3</f>
        <v>0</v>
      </c>
      <c r="H43" s="83">
        <f>'Data 2009-15 (Real $2008)'!H45/10^3</f>
        <v>0</v>
      </c>
      <c r="I43" s="83">
        <f>'Data 2009-15 (Real $2008)'!I45/10^3</f>
        <v>0</v>
      </c>
      <c r="J43" s="83">
        <f>'Data 2009-15 (Real $2008)'!J45/10^3</f>
        <v>0</v>
      </c>
      <c r="K43" s="484"/>
      <c r="L43" s="484"/>
      <c r="M43" s="484"/>
      <c r="N43" s="484"/>
      <c r="O43" s="484"/>
      <c r="P43" s="484"/>
      <c r="Q43" s="484"/>
      <c r="R43" s="484"/>
      <c r="S43" s="484"/>
      <c r="T43" s="484"/>
      <c r="U43" s="484"/>
      <c r="V43" s="484"/>
      <c r="W43" s="484"/>
      <c r="X43" s="484"/>
      <c r="Y43" s="484"/>
      <c r="Z43" s="484"/>
      <c r="AA43" s="484"/>
    </row>
    <row r="44" spans="1:27" s="463" customFormat="1" outlineLevel="1">
      <c r="A44" s="74" t="s">
        <v>137</v>
      </c>
      <c r="B44" s="74"/>
      <c r="C44" s="74"/>
      <c r="D44" s="83">
        <f>D136+D222</f>
        <v>147.62896253546688</v>
      </c>
      <c r="E44" s="83">
        <f t="shared" ref="E44:W44" si="16">E136+E222</f>
        <v>620.67489762925732</v>
      </c>
      <c r="F44" s="83">
        <f t="shared" si="16"/>
        <v>1504.4824886202171</v>
      </c>
      <c r="G44" s="83">
        <f t="shared" si="16"/>
        <v>2762.4651612568459</v>
      </c>
      <c r="H44" s="83">
        <f t="shared" si="16"/>
        <v>4407.7907682762716</v>
      </c>
      <c r="I44" s="83">
        <f t="shared" si="16"/>
        <v>5634.305231004917</v>
      </c>
      <c r="J44" s="83">
        <f t="shared" si="16"/>
        <v>5971.957471587476</v>
      </c>
      <c r="K44" s="83">
        <f t="shared" si="16"/>
        <v>6028.8288022568231</v>
      </c>
      <c r="L44" s="83">
        <f t="shared" si="16"/>
        <v>6028.8288022568231</v>
      </c>
      <c r="M44" s="83">
        <f t="shared" si="16"/>
        <v>6028.8288022568231</v>
      </c>
      <c r="N44" s="83">
        <f t="shared" si="16"/>
        <v>6028.8288022568231</v>
      </c>
      <c r="O44" s="83">
        <f t="shared" si="16"/>
        <v>6028.8288022568231</v>
      </c>
      <c r="P44" s="83">
        <f t="shared" si="16"/>
        <v>6028.8288022568231</v>
      </c>
      <c r="Q44" s="83">
        <f t="shared" si="16"/>
        <v>6028.8288022568231</v>
      </c>
      <c r="R44" s="83">
        <f t="shared" si="16"/>
        <v>6028.8288022568231</v>
      </c>
      <c r="S44" s="83">
        <f t="shared" si="16"/>
        <v>5881.1998397213565</v>
      </c>
      <c r="T44" s="83">
        <f t="shared" si="16"/>
        <v>5408.1539046275693</v>
      </c>
      <c r="U44" s="83">
        <f t="shared" si="16"/>
        <v>4524.3463136366063</v>
      </c>
      <c r="V44" s="83">
        <f t="shared" si="16"/>
        <v>3266.363640999974</v>
      </c>
      <c r="W44" s="83">
        <f t="shared" si="16"/>
        <v>1621.0380339805611</v>
      </c>
      <c r="X44" s="83">
        <f>X136+X222</f>
        <v>394.52357125190576</v>
      </c>
      <c r="Y44" s="83">
        <f>Y136+Y222</f>
        <v>56.871330669347572</v>
      </c>
      <c r="Z44" s="83">
        <f>Z136+Z222</f>
        <v>0</v>
      </c>
      <c r="AA44" s="83">
        <f>AA136+AA222</f>
        <v>0</v>
      </c>
    </row>
    <row r="45" spans="1:27" s="463" customFormat="1" outlineLevel="1">
      <c r="A45" s="74" t="s">
        <v>317</v>
      </c>
      <c r="B45" s="74"/>
      <c r="C45" s="74"/>
      <c r="D45" s="110">
        <f t="shared" ref="D45:W45" si="17">D40+D41-SUM(D42:D44)</f>
        <v>4281.2399135285395</v>
      </c>
      <c r="E45" s="110">
        <f t="shared" si="17"/>
        <v>13423.07419264899</v>
      </c>
      <c r="F45" s="110">
        <f t="shared" si="17"/>
        <v>28670.310257007855</v>
      </c>
      <c r="G45" s="110">
        <f t="shared" si="17"/>
        <v>46895.606721870776</v>
      </c>
      <c r="H45" s="110">
        <f t="shared" si="17"/>
        <v>70859.822538057502</v>
      </c>
      <c r="I45" s="110">
        <f t="shared" si="17"/>
        <v>73648.944604448945</v>
      </c>
      <c r="J45" s="110">
        <f t="shared" si="17"/>
        <v>69383.127052941883</v>
      </c>
      <c r="K45" s="110">
        <f t="shared" si="17"/>
        <v>63354.29825068506</v>
      </c>
      <c r="L45" s="110">
        <f t="shared" si="17"/>
        <v>57325.469448428237</v>
      </c>
      <c r="M45" s="110">
        <f t="shared" si="17"/>
        <v>51296.640646171414</v>
      </c>
      <c r="N45" s="110">
        <f t="shared" si="17"/>
        <v>45267.811843914591</v>
      </c>
      <c r="O45" s="110">
        <f t="shared" si="17"/>
        <v>39238.983041657768</v>
      </c>
      <c r="P45" s="110">
        <f t="shared" si="17"/>
        <v>33210.154239400945</v>
      </c>
      <c r="Q45" s="110">
        <f t="shared" si="17"/>
        <v>27181.325437144122</v>
      </c>
      <c r="R45" s="110">
        <f t="shared" si="17"/>
        <v>21152.496634887299</v>
      </c>
      <c r="S45" s="110">
        <f t="shared" si="17"/>
        <v>15271.296795165941</v>
      </c>
      <c r="T45" s="110">
        <f t="shared" si="17"/>
        <v>9863.1428905383727</v>
      </c>
      <c r="U45" s="110">
        <f t="shared" si="17"/>
        <v>5338.7965769017665</v>
      </c>
      <c r="V45" s="110">
        <f t="shared" si="17"/>
        <v>2072.4329359017925</v>
      </c>
      <c r="W45" s="110">
        <f t="shared" si="17"/>
        <v>451.39490192123139</v>
      </c>
      <c r="X45" s="110">
        <f>X40+X41-SUM(X42:X44)</f>
        <v>56.87133066932563</v>
      </c>
      <c r="Y45" s="110">
        <f>Y40+Y41-SUM(Y42:Y44)</f>
        <v>-2.1941559680271894E-11</v>
      </c>
      <c r="Z45" s="110">
        <f>Z40+Z41-SUM(Z42:Z44)</f>
        <v>-2.1941559680271894E-11</v>
      </c>
      <c r="AA45" s="110">
        <f>AA40+AA41-SUM(AA42:AA44)</f>
        <v>-2.1941559680271894E-11</v>
      </c>
    </row>
    <row r="46" spans="1:27" s="86" customFormat="1" outlineLevel="1">
      <c r="A46" s="494"/>
      <c r="C46" s="495"/>
      <c r="D46" s="496"/>
      <c r="E46" s="496"/>
      <c r="F46" s="496"/>
      <c r="G46" s="496"/>
      <c r="H46" s="496"/>
      <c r="I46" s="496"/>
      <c r="J46" s="496"/>
      <c r="K46" s="496"/>
      <c r="L46" s="496"/>
      <c r="M46" s="496"/>
      <c r="N46" s="496"/>
      <c r="O46" s="496"/>
      <c r="P46" s="496"/>
      <c r="Q46" s="496"/>
      <c r="R46" s="496"/>
      <c r="S46" s="496"/>
      <c r="T46" s="496"/>
      <c r="U46" s="496"/>
      <c r="V46" s="496"/>
      <c r="W46" s="496"/>
      <c r="X46" s="496"/>
      <c r="Y46" s="496"/>
      <c r="Z46" s="496"/>
      <c r="AA46" s="496"/>
    </row>
    <row r="47" spans="1:27" s="86" customFormat="1" outlineLevel="1">
      <c r="A47" s="494"/>
      <c r="C47" s="495"/>
      <c r="D47" s="496"/>
      <c r="E47" s="496"/>
      <c r="F47" s="496"/>
      <c r="G47" s="496"/>
      <c r="H47" s="496"/>
      <c r="I47" s="496"/>
      <c r="J47" s="496"/>
      <c r="K47" s="496"/>
      <c r="L47" s="496"/>
      <c r="M47" s="496"/>
      <c r="N47" s="496"/>
      <c r="O47" s="496"/>
      <c r="P47" s="496"/>
      <c r="Q47" s="496"/>
      <c r="R47" s="496"/>
      <c r="S47" s="496"/>
      <c r="T47" s="496"/>
      <c r="U47" s="496"/>
      <c r="V47" s="496"/>
      <c r="W47" s="496"/>
      <c r="X47" s="496"/>
      <c r="Y47" s="496"/>
      <c r="Z47" s="496"/>
      <c r="AA47" s="496"/>
    </row>
    <row r="48" spans="1:27" s="463" customFormat="1" outlineLevel="1">
      <c r="A48" s="348" t="s">
        <v>277</v>
      </c>
      <c r="B48" s="462"/>
      <c r="C48" s="462"/>
      <c r="D48" s="85"/>
      <c r="E48" s="85"/>
      <c r="F48" s="85"/>
      <c r="G48" s="85"/>
    </row>
    <row r="49" spans="1:27" s="463" customFormat="1" outlineLevel="1">
      <c r="A49" s="348" t="str">
        <f>$A$4</f>
        <v>($000 Real 2008)</v>
      </c>
      <c r="B49" s="411"/>
      <c r="C49" s="411"/>
      <c r="D49" s="470">
        <f>D$4</f>
        <v>2009</v>
      </c>
      <c r="E49" s="470">
        <f t="shared" ref="E49:AA49" si="18">E$4</f>
        <v>2010</v>
      </c>
      <c r="F49" s="470">
        <f t="shared" si="18"/>
        <v>2011</v>
      </c>
      <c r="G49" s="470">
        <f t="shared" si="18"/>
        <v>2012</v>
      </c>
      <c r="H49" s="470">
        <f t="shared" si="18"/>
        <v>2013</v>
      </c>
      <c r="I49" s="470">
        <f t="shared" si="18"/>
        <v>2014</v>
      </c>
      <c r="J49" s="470">
        <f t="shared" si="18"/>
        <v>2015</v>
      </c>
      <c r="K49" s="470">
        <f t="shared" si="18"/>
        <v>2016</v>
      </c>
      <c r="L49" s="470">
        <f t="shared" si="18"/>
        <v>2017</v>
      </c>
      <c r="M49" s="470">
        <f t="shared" si="18"/>
        <v>2018</v>
      </c>
      <c r="N49" s="470">
        <f t="shared" si="18"/>
        <v>2019</v>
      </c>
      <c r="O49" s="470">
        <f t="shared" si="18"/>
        <v>2020</v>
      </c>
      <c r="P49" s="470">
        <f t="shared" si="18"/>
        <v>2021</v>
      </c>
      <c r="Q49" s="470">
        <f t="shared" si="18"/>
        <v>2022</v>
      </c>
      <c r="R49" s="470">
        <f t="shared" si="18"/>
        <v>2023</v>
      </c>
      <c r="S49" s="470">
        <f t="shared" si="18"/>
        <v>2024</v>
      </c>
      <c r="T49" s="470">
        <f t="shared" si="18"/>
        <v>2025</v>
      </c>
      <c r="U49" s="470">
        <f t="shared" si="18"/>
        <v>2026</v>
      </c>
      <c r="V49" s="470">
        <f t="shared" si="18"/>
        <v>2027</v>
      </c>
      <c r="W49" s="470">
        <f t="shared" si="18"/>
        <v>2028</v>
      </c>
      <c r="X49" s="470">
        <f t="shared" si="18"/>
        <v>2029</v>
      </c>
      <c r="Y49" s="470">
        <f t="shared" si="18"/>
        <v>2030</v>
      </c>
      <c r="Z49" s="470">
        <f t="shared" si="18"/>
        <v>2031</v>
      </c>
      <c r="AA49" s="470">
        <f t="shared" si="18"/>
        <v>2032</v>
      </c>
    </row>
    <row r="50" spans="1:27" s="463" customFormat="1" outlineLevel="1">
      <c r="A50" s="74" t="s">
        <v>315</v>
      </c>
      <c r="B50" s="74"/>
      <c r="C50" s="74"/>
      <c r="D50" s="83">
        <f>B108+B144</f>
        <v>2989.8053623301121</v>
      </c>
      <c r="E50" s="83">
        <f>D55</f>
        <v>25246.958570083807</v>
      </c>
      <c r="F50" s="83">
        <f t="shared" ref="F50:W50" si="19">E55</f>
        <v>25732.56567842908</v>
      </c>
      <c r="G50" s="83">
        <f t="shared" si="19"/>
        <v>21337.470556768727</v>
      </c>
      <c r="H50" s="83">
        <f t="shared" si="19"/>
        <v>17071.714924132975</v>
      </c>
      <c r="I50" s="83">
        <f t="shared" si="19"/>
        <v>12999.816569399143</v>
      </c>
      <c r="J50" s="83">
        <f t="shared" si="19"/>
        <v>12075.855610685601</v>
      </c>
      <c r="K50" s="83">
        <f t="shared" si="19"/>
        <v>13574.527142333003</v>
      </c>
      <c r="L50" s="83">
        <f t="shared" si="19"/>
        <v>9305.6438474994666</v>
      </c>
      <c r="M50" s="83">
        <f t="shared" si="19"/>
        <v>7125.809973290784</v>
      </c>
      <c r="N50" s="83">
        <f t="shared" si="19"/>
        <v>5306.2447898481623</v>
      </c>
      <c r="O50" s="83">
        <f t="shared" si="19"/>
        <v>3536.8848079832242</v>
      </c>
      <c r="P50" s="83">
        <f t="shared" si="19"/>
        <v>1850.3151946253456</v>
      </c>
      <c r="Q50" s="83">
        <f t="shared" si="19"/>
        <v>516.33405830809102</v>
      </c>
      <c r="R50" s="83">
        <f t="shared" si="19"/>
        <v>-7.9580786405131221E-12</v>
      </c>
      <c r="S50" s="83">
        <f t="shared" si="19"/>
        <v>-7.9580786405131221E-12</v>
      </c>
      <c r="T50" s="83">
        <f t="shared" si="19"/>
        <v>-7.9580786405131221E-12</v>
      </c>
      <c r="U50" s="83">
        <f t="shared" si="19"/>
        <v>-7.9580786405131221E-12</v>
      </c>
      <c r="V50" s="83">
        <f t="shared" si="19"/>
        <v>-7.9580786405131221E-12</v>
      </c>
      <c r="W50" s="83">
        <f t="shared" si="19"/>
        <v>-7.9580786405131221E-12</v>
      </c>
      <c r="X50" s="83">
        <f>W55</f>
        <v>-7.9580786405131221E-12</v>
      </c>
      <c r="Y50" s="83">
        <f>X55</f>
        <v>-7.9580786405131221E-12</v>
      </c>
      <c r="Z50" s="83">
        <f>Y55</f>
        <v>-7.9580786405131221E-12</v>
      </c>
      <c r="AA50" s="83">
        <f>Z55</f>
        <v>-7.9580786405131221E-12</v>
      </c>
    </row>
    <row r="51" spans="1:27" s="463" customFormat="1" outlineLevel="1">
      <c r="A51" s="74" t="s">
        <v>316</v>
      </c>
      <c r="B51" s="74"/>
      <c r="C51" s="74"/>
      <c r="D51" s="83">
        <f>'Data 2009-15 (Real $2008)'!D13/10^3</f>
        <v>24464.594283765771</v>
      </c>
      <c r="E51" s="83">
        <f>'Data 2009-15 (Real $2008)'!E13/10^3</f>
        <v>4782.0976049822075</v>
      </c>
      <c r="F51" s="83">
        <f>'Data 2009-15 (Real $2008)'!F13/10^3</f>
        <v>261.66406574264283</v>
      </c>
      <c r="G51" s="83">
        <f>'Data 2009-15 (Real $2008)'!G13/10^3</f>
        <v>441.20875634492756</v>
      </c>
      <c r="H51" s="83">
        <f>'Data 2009-15 (Real $2008)'!H13/10^3</f>
        <v>717.85640275390801</v>
      </c>
      <c r="I51" s="83">
        <f>'Data 2009-15 (Real $2008)'!I13/10^3</f>
        <v>4218.3822758148208</v>
      </c>
      <c r="J51" s="83">
        <f>'Data 2009-15 (Real $2008)'!J13/10^3</f>
        <v>7228.6768163133747</v>
      </c>
      <c r="K51" s="484"/>
      <c r="L51" s="484"/>
      <c r="M51" s="484"/>
      <c r="N51" s="484"/>
      <c r="O51" s="484"/>
      <c r="P51" s="484"/>
      <c r="Q51" s="484"/>
      <c r="R51" s="484"/>
      <c r="S51" s="484"/>
      <c r="T51" s="484"/>
      <c r="U51" s="484"/>
      <c r="V51" s="484"/>
      <c r="W51" s="484"/>
      <c r="X51" s="484"/>
      <c r="Y51" s="484"/>
      <c r="Z51" s="484"/>
      <c r="AA51" s="484"/>
    </row>
    <row r="52" spans="1:27" s="463" customFormat="1" outlineLevel="1">
      <c r="A52" s="74" t="s">
        <v>4</v>
      </c>
      <c r="B52" s="74"/>
      <c r="C52" s="74"/>
      <c r="D52" s="83">
        <f>'Data 2009-15 (Real $2008)'!D37/10^3</f>
        <v>0</v>
      </c>
      <c r="E52" s="83">
        <f>'Data 2009-15 (Real $2008)'!E37/10^3</f>
        <v>0</v>
      </c>
      <c r="F52" s="83">
        <f>'Data 2009-15 (Real $2008)'!F37/10^3</f>
        <v>0</v>
      </c>
      <c r="G52" s="83">
        <f>'Data 2009-15 (Real $2008)'!G37/10^3</f>
        <v>0</v>
      </c>
      <c r="H52" s="83">
        <f>'Data 2009-15 (Real $2008)'!H37/10^3</f>
        <v>0</v>
      </c>
      <c r="I52" s="83">
        <f>'Data 2009-15 (Real $2008)'!I37/10^3</f>
        <v>0</v>
      </c>
      <c r="J52" s="83">
        <f>'Data 2009-15 (Real $2008)'!J37/10^3</f>
        <v>0</v>
      </c>
      <c r="K52" s="484"/>
      <c r="L52" s="484"/>
      <c r="M52" s="484"/>
      <c r="N52" s="484"/>
      <c r="O52" s="484"/>
      <c r="P52" s="484"/>
      <c r="Q52" s="484"/>
      <c r="R52" s="484"/>
      <c r="S52" s="484"/>
      <c r="T52" s="484"/>
      <c r="U52" s="484"/>
      <c r="V52" s="484"/>
      <c r="W52" s="484"/>
      <c r="X52" s="484"/>
      <c r="Y52" s="484"/>
      <c r="Z52" s="484"/>
      <c r="AA52" s="484"/>
    </row>
    <row r="53" spans="1:27" s="463" customFormat="1" outlineLevel="1">
      <c r="A53" s="85" t="s">
        <v>5</v>
      </c>
      <c r="B53" s="85"/>
      <c r="C53" s="85"/>
      <c r="D53" s="83">
        <f>'Data 2009-15 (Real $2008)'!D46/10^3</f>
        <v>0</v>
      </c>
      <c r="E53" s="83">
        <f>'Data 2009-15 (Real $2008)'!E46/10^3</f>
        <v>0</v>
      </c>
      <c r="F53" s="83">
        <f>'Data 2009-15 (Real $2008)'!F46/10^3</f>
        <v>0</v>
      </c>
      <c r="G53" s="83">
        <f>'Data 2009-15 (Real $2008)'!G46/10^3</f>
        <v>0</v>
      </c>
      <c r="H53" s="83">
        <f>'Data 2009-15 (Real $2008)'!H46/10^3</f>
        <v>0</v>
      </c>
      <c r="I53" s="83">
        <f>'Data 2009-15 (Real $2008)'!I46/10^3</f>
        <v>0</v>
      </c>
      <c r="J53" s="83">
        <f>'Data 2009-15 (Real $2008)'!J46/10^3</f>
        <v>0</v>
      </c>
      <c r="K53" s="484"/>
      <c r="L53" s="484"/>
      <c r="M53" s="484"/>
      <c r="N53" s="484"/>
      <c r="O53" s="484"/>
      <c r="P53" s="484"/>
      <c r="Q53" s="484"/>
      <c r="R53" s="484"/>
      <c r="S53" s="484"/>
      <c r="T53" s="484"/>
      <c r="U53" s="484"/>
      <c r="V53" s="484"/>
      <c r="W53" s="484"/>
      <c r="X53" s="484"/>
      <c r="Y53" s="484"/>
      <c r="Z53" s="484"/>
      <c r="AA53" s="484"/>
    </row>
    <row r="54" spans="1:27" s="463" customFormat="1" outlineLevel="1">
      <c r="A54" s="74" t="s">
        <v>137</v>
      </c>
      <c r="B54" s="74"/>
      <c r="C54" s="74"/>
      <c r="D54" s="83">
        <f>D108+D144+D234</f>
        <v>2207.4410760120777</v>
      </c>
      <c r="E54" s="83">
        <f t="shared" ref="E54:W54" si="20">E108+E144+E234</f>
        <v>4296.4904966369331</v>
      </c>
      <c r="F54" s="83">
        <f t="shared" si="20"/>
        <v>4656.7591874029949</v>
      </c>
      <c r="G54" s="83">
        <f t="shared" si="20"/>
        <v>4706.9643889806785</v>
      </c>
      <c r="H54" s="83">
        <f t="shared" si="20"/>
        <v>4789.754757487739</v>
      </c>
      <c r="I54" s="83">
        <f t="shared" si="20"/>
        <v>5142.3432345283627</v>
      </c>
      <c r="J54" s="83">
        <f t="shared" si="20"/>
        <v>5730.0052846659728</v>
      </c>
      <c r="K54" s="83">
        <f t="shared" si="20"/>
        <v>4268.8832948335366</v>
      </c>
      <c r="L54" s="83">
        <f t="shared" si="20"/>
        <v>2179.8338742086826</v>
      </c>
      <c r="M54" s="83">
        <f t="shared" si="20"/>
        <v>1819.5651834426219</v>
      </c>
      <c r="N54" s="83">
        <f t="shared" si="20"/>
        <v>1769.3599818649382</v>
      </c>
      <c r="O54" s="83">
        <f t="shared" si="20"/>
        <v>1686.5696133578786</v>
      </c>
      <c r="P54" s="83">
        <f t="shared" si="20"/>
        <v>1333.9811363172546</v>
      </c>
      <c r="Q54" s="83">
        <f t="shared" si="20"/>
        <v>516.33405830809897</v>
      </c>
      <c r="R54" s="83">
        <f t="shared" si="20"/>
        <v>0</v>
      </c>
      <c r="S54" s="83">
        <f t="shared" si="20"/>
        <v>0</v>
      </c>
      <c r="T54" s="83">
        <f t="shared" si="20"/>
        <v>0</v>
      </c>
      <c r="U54" s="83">
        <f t="shared" si="20"/>
        <v>0</v>
      </c>
      <c r="V54" s="83">
        <f t="shared" si="20"/>
        <v>0</v>
      </c>
      <c r="W54" s="83">
        <f t="shared" si="20"/>
        <v>0</v>
      </c>
      <c r="X54" s="83">
        <f>X108+X144+X234</f>
        <v>0</v>
      </c>
      <c r="Y54" s="83">
        <f>Y108+Y144+Y234</f>
        <v>0</v>
      </c>
      <c r="Z54" s="83">
        <f>Z108+Z144+Z234</f>
        <v>0</v>
      </c>
      <c r="AA54" s="83">
        <f>AA108+AA144+AA234</f>
        <v>0</v>
      </c>
    </row>
    <row r="55" spans="1:27" s="463" customFormat="1" outlineLevel="1">
      <c r="A55" s="74" t="s">
        <v>317</v>
      </c>
      <c r="B55" s="74"/>
      <c r="C55" s="74"/>
      <c r="D55" s="110">
        <f t="shared" ref="D55:W55" si="21">D50+D51-SUM(D52:D54)</f>
        <v>25246.958570083807</v>
      </c>
      <c r="E55" s="110">
        <f t="shared" si="21"/>
        <v>25732.56567842908</v>
      </c>
      <c r="F55" s="110">
        <f t="shared" si="21"/>
        <v>21337.470556768727</v>
      </c>
      <c r="G55" s="110">
        <f t="shared" si="21"/>
        <v>17071.714924132975</v>
      </c>
      <c r="H55" s="110">
        <f t="shared" si="21"/>
        <v>12999.816569399143</v>
      </c>
      <c r="I55" s="110">
        <f t="shared" si="21"/>
        <v>12075.855610685601</v>
      </c>
      <c r="J55" s="110">
        <f t="shared" si="21"/>
        <v>13574.527142333003</v>
      </c>
      <c r="K55" s="110">
        <f t="shared" si="21"/>
        <v>9305.6438474994666</v>
      </c>
      <c r="L55" s="110">
        <f t="shared" si="21"/>
        <v>7125.809973290784</v>
      </c>
      <c r="M55" s="110">
        <f t="shared" si="21"/>
        <v>5306.2447898481623</v>
      </c>
      <c r="N55" s="110">
        <f t="shared" si="21"/>
        <v>3536.8848079832242</v>
      </c>
      <c r="O55" s="110">
        <f t="shared" si="21"/>
        <v>1850.3151946253456</v>
      </c>
      <c r="P55" s="110">
        <f t="shared" si="21"/>
        <v>516.33405830809102</v>
      </c>
      <c r="Q55" s="110">
        <f t="shared" si="21"/>
        <v>-7.9580786405131221E-12</v>
      </c>
      <c r="R55" s="110">
        <f t="shared" si="21"/>
        <v>-7.9580786405131221E-12</v>
      </c>
      <c r="S55" s="110">
        <f t="shared" si="21"/>
        <v>-7.9580786405131221E-12</v>
      </c>
      <c r="T55" s="110">
        <f t="shared" si="21"/>
        <v>-7.9580786405131221E-12</v>
      </c>
      <c r="U55" s="110">
        <f t="shared" si="21"/>
        <v>-7.9580786405131221E-12</v>
      </c>
      <c r="V55" s="110">
        <f t="shared" si="21"/>
        <v>-7.9580786405131221E-12</v>
      </c>
      <c r="W55" s="110">
        <f t="shared" si="21"/>
        <v>-7.9580786405131221E-12</v>
      </c>
      <c r="X55" s="110">
        <f>X50+X51-SUM(X52:X54)</f>
        <v>-7.9580786405131221E-12</v>
      </c>
      <c r="Y55" s="110">
        <f>Y50+Y51-SUM(Y52:Y54)</f>
        <v>-7.9580786405131221E-12</v>
      </c>
      <c r="Z55" s="110">
        <f>Z50+Z51-SUM(Z52:Z54)</f>
        <v>-7.9580786405131221E-12</v>
      </c>
      <c r="AA55" s="110">
        <f>AA50+AA51-SUM(AA52:AA54)</f>
        <v>-7.9580786405131221E-12</v>
      </c>
    </row>
    <row r="56" spans="1:27" s="86" customFormat="1" outlineLevel="1">
      <c r="A56" s="494"/>
      <c r="C56" s="495"/>
      <c r="D56" s="496"/>
      <c r="E56" s="496"/>
      <c r="F56" s="496"/>
      <c r="G56" s="496"/>
      <c r="H56" s="496"/>
      <c r="I56" s="496"/>
      <c r="J56" s="496"/>
      <c r="K56" s="496"/>
      <c r="L56" s="496"/>
      <c r="M56" s="496"/>
      <c r="N56" s="496"/>
      <c r="O56" s="496"/>
      <c r="P56" s="496"/>
      <c r="Q56" s="496"/>
      <c r="R56" s="496"/>
      <c r="S56" s="496"/>
      <c r="T56" s="496"/>
      <c r="U56" s="496"/>
      <c r="V56" s="496"/>
      <c r="W56" s="496"/>
      <c r="X56" s="496"/>
      <c r="Y56" s="496"/>
      <c r="Z56" s="496"/>
      <c r="AA56" s="496"/>
    </row>
    <row r="57" spans="1:27" s="86" customFormat="1" outlineLevel="1">
      <c r="A57" s="494"/>
      <c r="C57" s="495"/>
      <c r="D57" s="496"/>
      <c r="E57" s="496"/>
      <c r="F57" s="496"/>
      <c r="G57" s="496"/>
      <c r="H57" s="496"/>
      <c r="I57" s="496"/>
      <c r="J57" s="496"/>
      <c r="K57" s="496"/>
      <c r="L57" s="496"/>
      <c r="M57" s="496"/>
      <c r="N57" s="496"/>
      <c r="O57" s="496"/>
      <c r="P57" s="496"/>
      <c r="Q57" s="496"/>
      <c r="R57" s="496"/>
      <c r="S57" s="496"/>
      <c r="T57" s="496"/>
      <c r="U57" s="496"/>
      <c r="V57" s="496"/>
      <c r="W57" s="496"/>
      <c r="X57" s="496"/>
      <c r="Y57" s="496"/>
      <c r="Z57" s="496"/>
      <c r="AA57" s="496"/>
    </row>
    <row r="58" spans="1:27" s="463" customFormat="1" outlineLevel="1">
      <c r="A58" s="348" t="s">
        <v>279</v>
      </c>
      <c r="B58" s="462"/>
      <c r="C58" s="462"/>
      <c r="D58" s="85"/>
      <c r="E58" s="85"/>
      <c r="F58" s="85"/>
      <c r="G58" s="85"/>
    </row>
    <row r="59" spans="1:27" s="463" customFormat="1" outlineLevel="1">
      <c r="A59" s="348" t="str">
        <f>$A$4</f>
        <v>($000 Real 2008)</v>
      </c>
      <c r="B59" s="411"/>
      <c r="C59" s="411"/>
      <c r="D59" s="470">
        <f>D$4</f>
        <v>2009</v>
      </c>
      <c r="E59" s="470">
        <f t="shared" ref="E59:AA59" si="22">E$4</f>
        <v>2010</v>
      </c>
      <c r="F59" s="470">
        <f t="shared" si="22"/>
        <v>2011</v>
      </c>
      <c r="G59" s="470">
        <f t="shared" si="22"/>
        <v>2012</v>
      </c>
      <c r="H59" s="470">
        <f t="shared" si="22"/>
        <v>2013</v>
      </c>
      <c r="I59" s="470">
        <f t="shared" si="22"/>
        <v>2014</v>
      </c>
      <c r="J59" s="470">
        <f t="shared" si="22"/>
        <v>2015</v>
      </c>
      <c r="K59" s="470">
        <f t="shared" si="22"/>
        <v>2016</v>
      </c>
      <c r="L59" s="470">
        <f t="shared" si="22"/>
        <v>2017</v>
      </c>
      <c r="M59" s="470">
        <f t="shared" si="22"/>
        <v>2018</v>
      </c>
      <c r="N59" s="470">
        <f t="shared" si="22"/>
        <v>2019</v>
      </c>
      <c r="O59" s="470">
        <f t="shared" si="22"/>
        <v>2020</v>
      </c>
      <c r="P59" s="470">
        <f t="shared" si="22"/>
        <v>2021</v>
      </c>
      <c r="Q59" s="470">
        <f t="shared" si="22"/>
        <v>2022</v>
      </c>
      <c r="R59" s="470">
        <f t="shared" si="22"/>
        <v>2023</v>
      </c>
      <c r="S59" s="470">
        <f t="shared" si="22"/>
        <v>2024</v>
      </c>
      <c r="T59" s="470">
        <f t="shared" si="22"/>
        <v>2025</v>
      </c>
      <c r="U59" s="470">
        <f t="shared" si="22"/>
        <v>2026</v>
      </c>
      <c r="V59" s="470">
        <f t="shared" si="22"/>
        <v>2027</v>
      </c>
      <c r="W59" s="470">
        <f t="shared" si="22"/>
        <v>2028</v>
      </c>
      <c r="X59" s="470">
        <f t="shared" si="22"/>
        <v>2029</v>
      </c>
      <c r="Y59" s="470">
        <f t="shared" si="22"/>
        <v>2030</v>
      </c>
      <c r="Z59" s="470">
        <f t="shared" si="22"/>
        <v>2031</v>
      </c>
      <c r="AA59" s="470">
        <f t="shared" si="22"/>
        <v>2032</v>
      </c>
    </row>
    <row r="60" spans="1:27" s="463" customFormat="1" outlineLevel="1">
      <c r="A60" s="74" t="s">
        <v>315</v>
      </c>
      <c r="B60" s="74"/>
      <c r="C60" s="74"/>
      <c r="D60" s="83">
        <f>B152</f>
        <v>0</v>
      </c>
      <c r="E60" s="83">
        <f>D65</f>
        <v>119.52868679523365</v>
      </c>
      <c r="F60" s="83">
        <f t="shared" ref="F60:W60" si="23">E65</f>
        <v>403.59289513596673</v>
      </c>
      <c r="G60" s="83">
        <f t="shared" si="23"/>
        <v>1350.0878056355191</v>
      </c>
      <c r="H60" s="83">
        <f t="shared" si="23"/>
        <v>2527.9735450511271</v>
      </c>
      <c r="I60" s="83">
        <f t="shared" si="23"/>
        <v>4621.0439345435898</v>
      </c>
      <c r="J60" s="83">
        <f t="shared" si="23"/>
        <v>6420.1299347068834</v>
      </c>
      <c r="K60" s="83">
        <f t="shared" si="23"/>
        <v>5690.5531949321958</v>
      </c>
      <c r="L60" s="83">
        <f t="shared" si="23"/>
        <v>4394.6549336648422</v>
      </c>
      <c r="M60" s="83">
        <f t="shared" si="23"/>
        <v>3131.2168203877727</v>
      </c>
      <c r="N60" s="83">
        <f t="shared" si="23"/>
        <v>1968.8455104613636</v>
      </c>
      <c r="O60" s="83">
        <f t="shared" si="23"/>
        <v>991.8452452530139</v>
      </c>
      <c r="P60" s="83">
        <f t="shared" si="23"/>
        <v>316.93276079572672</v>
      </c>
      <c r="Q60" s="83">
        <f t="shared" si="23"/>
        <v>38.367735724101863</v>
      </c>
      <c r="R60" s="83">
        <f t="shared" si="23"/>
        <v>-1.7053025658242404E-13</v>
      </c>
      <c r="S60" s="83">
        <f t="shared" si="23"/>
        <v>-1.7053025658242404E-13</v>
      </c>
      <c r="T60" s="83">
        <f t="shared" si="23"/>
        <v>-1.7053025658242404E-13</v>
      </c>
      <c r="U60" s="83">
        <f t="shared" si="23"/>
        <v>-1.7053025658242404E-13</v>
      </c>
      <c r="V60" s="83">
        <f t="shared" si="23"/>
        <v>-1.7053025658242404E-13</v>
      </c>
      <c r="W60" s="83">
        <f t="shared" si="23"/>
        <v>-1.7053025658242404E-13</v>
      </c>
      <c r="X60" s="83">
        <f>W65</f>
        <v>-1.7053025658242404E-13</v>
      </c>
      <c r="Y60" s="83">
        <f>X65</f>
        <v>-1.7053025658242404E-13</v>
      </c>
      <c r="Z60" s="83">
        <f>Y65</f>
        <v>-1.7053025658242404E-13</v>
      </c>
      <c r="AA60" s="83">
        <f>Z65</f>
        <v>-1.7053025658242404E-13</v>
      </c>
    </row>
    <row r="61" spans="1:27" s="463" customFormat="1" outlineLevel="1">
      <c r="A61" s="74" t="s">
        <v>316</v>
      </c>
      <c r="B61" s="74"/>
      <c r="C61" s="74"/>
      <c r="D61" s="83">
        <f>'Data 2009-15 (Real $2008)'!D14/10^3</f>
        <v>128.72320116409779</v>
      </c>
      <c r="E61" s="83">
        <f>'Data 2009-15 (Real $2008)'!E14/10^3</f>
        <v>325.71887069988145</v>
      </c>
      <c r="F61" s="83">
        <f>'Data 2009-15 (Real $2008)'!F14/10^3</f>
        <v>1089.216376209361</v>
      </c>
      <c r="G61" s="83">
        <f>'Data 2009-15 (Real $2008)'!G14/10^3</f>
        <v>1505.9782498434765</v>
      </c>
      <c r="H61" s="83">
        <f>'Data 2009-15 (Real $2008)'!H14/10^3</f>
        <v>2723.2506806713932</v>
      </c>
      <c r="I61" s="83">
        <f>'Data 2009-15 (Real $2008)'!I14/10^3</f>
        <v>2825.6137507278872</v>
      </c>
      <c r="J61" s="83">
        <f>'Data 2009-15 (Real $2008)'!J14/10^3</f>
        <v>537.14830013742778</v>
      </c>
      <c r="K61" s="484"/>
      <c r="L61" s="484"/>
      <c r="M61" s="484"/>
      <c r="N61" s="484"/>
      <c r="O61" s="484"/>
      <c r="P61" s="484"/>
      <c r="Q61" s="484"/>
      <c r="R61" s="484"/>
      <c r="S61" s="484"/>
      <c r="T61" s="484"/>
      <c r="U61" s="484"/>
      <c r="V61" s="484"/>
      <c r="W61" s="484"/>
      <c r="X61" s="484"/>
      <c r="Y61" s="484"/>
      <c r="Z61" s="484"/>
      <c r="AA61" s="484"/>
    </row>
    <row r="62" spans="1:27" s="463" customFormat="1" outlineLevel="1">
      <c r="A62" s="74" t="s">
        <v>4</v>
      </c>
      <c r="B62" s="74"/>
      <c r="C62" s="74"/>
      <c r="D62" s="83">
        <f>'Data 2009-15 (Real $2008)'!D38/10^3</f>
        <v>0</v>
      </c>
      <c r="E62" s="83">
        <f>'Data 2009-15 (Real $2008)'!E38/10^3</f>
        <v>0</v>
      </c>
      <c r="F62" s="83">
        <f>'Data 2009-15 (Real $2008)'!F38/10^3</f>
        <v>0</v>
      </c>
      <c r="G62" s="83">
        <f>'Data 2009-15 (Real $2008)'!G38/10^3</f>
        <v>0</v>
      </c>
      <c r="H62" s="83">
        <f>'Data 2009-15 (Real $2008)'!H38/10^3</f>
        <v>0</v>
      </c>
      <c r="I62" s="83">
        <f>'Data 2009-15 (Real $2008)'!I38/10^3</f>
        <v>0</v>
      </c>
      <c r="J62" s="83">
        <f>'Data 2009-15 (Real $2008)'!J38/10^3</f>
        <v>0</v>
      </c>
      <c r="K62" s="484"/>
      <c r="L62" s="484"/>
      <c r="M62" s="484"/>
      <c r="N62" s="484"/>
      <c r="O62" s="484"/>
      <c r="P62" s="484"/>
      <c r="Q62" s="484"/>
      <c r="R62" s="484"/>
      <c r="S62" s="484"/>
      <c r="T62" s="484"/>
      <c r="U62" s="484"/>
      <c r="V62" s="484"/>
      <c r="W62" s="484"/>
      <c r="X62" s="484"/>
      <c r="Y62" s="484"/>
      <c r="Z62" s="484"/>
      <c r="AA62" s="484"/>
    </row>
    <row r="63" spans="1:27" s="463" customFormat="1" outlineLevel="1">
      <c r="A63" s="85" t="s">
        <v>5</v>
      </c>
      <c r="B63" s="85"/>
      <c r="C63" s="85"/>
      <c r="D63" s="83">
        <f>'Data 2009-15 (Real $2008)'!D47/10^3</f>
        <v>0</v>
      </c>
      <c r="E63" s="83">
        <f>'Data 2009-15 (Real $2008)'!E47/10^3</f>
        <v>0</v>
      </c>
      <c r="F63" s="83">
        <f>'Data 2009-15 (Real $2008)'!F47/10^3</f>
        <v>0</v>
      </c>
      <c r="G63" s="83">
        <f>'Data 2009-15 (Real $2008)'!G47/10^3</f>
        <v>0</v>
      </c>
      <c r="H63" s="83">
        <f>'Data 2009-15 (Real $2008)'!H47/10^3</f>
        <v>0</v>
      </c>
      <c r="I63" s="83">
        <f>'Data 2009-15 (Real $2008)'!I47/10^3</f>
        <v>0</v>
      </c>
      <c r="J63" s="83">
        <f>'Data 2009-15 (Real $2008)'!J47/10^3</f>
        <v>0</v>
      </c>
      <c r="K63" s="484"/>
      <c r="L63" s="484"/>
      <c r="M63" s="484"/>
      <c r="N63" s="484"/>
      <c r="O63" s="484"/>
      <c r="P63" s="484"/>
      <c r="Q63" s="484"/>
      <c r="R63" s="484"/>
      <c r="S63" s="484"/>
      <c r="T63" s="484"/>
      <c r="U63" s="484"/>
      <c r="V63" s="484"/>
      <c r="W63" s="484"/>
      <c r="X63" s="484"/>
      <c r="Y63" s="484"/>
      <c r="Z63" s="484"/>
      <c r="AA63" s="484"/>
    </row>
    <row r="64" spans="1:27" s="463" customFormat="1" outlineLevel="1">
      <c r="A64" s="74" t="s">
        <v>137</v>
      </c>
      <c r="B64" s="74"/>
      <c r="C64" s="74"/>
      <c r="D64" s="83">
        <f>D152+D246</f>
        <v>9.1945143688641284</v>
      </c>
      <c r="E64" s="83">
        <f t="shared" ref="E64:W64" si="24">E152+E246</f>
        <v>41.654662359148361</v>
      </c>
      <c r="F64" s="83">
        <f t="shared" si="24"/>
        <v>142.72146570980854</v>
      </c>
      <c r="G64" s="83">
        <f t="shared" si="24"/>
        <v>328.09251042786832</v>
      </c>
      <c r="H64" s="83">
        <f t="shared" si="24"/>
        <v>630.18029117893047</v>
      </c>
      <c r="I64" s="83">
        <f t="shared" si="24"/>
        <v>1026.5277505645934</v>
      </c>
      <c r="J64" s="83">
        <f t="shared" si="24"/>
        <v>1266.725039912116</v>
      </c>
      <c r="K64" s="83">
        <f t="shared" si="24"/>
        <v>1295.8982612673537</v>
      </c>
      <c r="L64" s="83">
        <f t="shared" si="24"/>
        <v>1263.4381132770695</v>
      </c>
      <c r="M64" s="83">
        <f t="shared" si="24"/>
        <v>1162.3713099264091</v>
      </c>
      <c r="N64" s="83">
        <f t="shared" si="24"/>
        <v>977.00026520834967</v>
      </c>
      <c r="O64" s="83">
        <f t="shared" si="24"/>
        <v>674.91248445728718</v>
      </c>
      <c r="P64" s="83">
        <f t="shared" si="24"/>
        <v>278.56502507162486</v>
      </c>
      <c r="Q64" s="83">
        <f t="shared" si="24"/>
        <v>38.367735724102033</v>
      </c>
      <c r="R64" s="83">
        <f t="shared" si="24"/>
        <v>0</v>
      </c>
      <c r="S64" s="83">
        <f t="shared" si="24"/>
        <v>0</v>
      </c>
      <c r="T64" s="83">
        <f t="shared" si="24"/>
        <v>0</v>
      </c>
      <c r="U64" s="83">
        <f t="shared" si="24"/>
        <v>0</v>
      </c>
      <c r="V64" s="83">
        <f t="shared" si="24"/>
        <v>0</v>
      </c>
      <c r="W64" s="83">
        <f t="shared" si="24"/>
        <v>0</v>
      </c>
      <c r="X64" s="83">
        <f>X152+X246</f>
        <v>0</v>
      </c>
      <c r="Y64" s="83">
        <f>Y152+Y246</f>
        <v>0</v>
      </c>
      <c r="Z64" s="83">
        <f>Z152+Z246</f>
        <v>0</v>
      </c>
      <c r="AA64" s="83">
        <f>AA152+AA246</f>
        <v>0</v>
      </c>
    </row>
    <row r="65" spans="1:27" s="463" customFormat="1" outlineLevel="1">
      <c r="A65" s="74" t="s">
        <v>317</v>
      </c>
      <c r="B65" s="74"/>
      <c r="C65" s="74"/>
      <c r="D65" s="110">
        <f t="shared" ref="D65:W65" si="25">D60+D61-SUM(D62:D64)</f>
        <v>119.52868679523365</v>
      </c>
      <c r="E65" s="110">
        <f t="shared" si="25"/>
        <v>403.59289513596673</v>
      </c>
      <c r="F65" s="110">
        <f t="shared" si="25"/>
        <v>1350.0878056355191</v>
      </c>
      <c r="G65" s="110">
        <f t="shared" si="25"/>
        <v>2527.9735450511271</v>
      </c>
      <c r="H65" s="110">
        <f t="shared" si="25"/>
        <v>4621.0439345435898</v>
      </c>
      <c r="I65" s="110">
        <f t="shared" si="25"/>
        <v>6420.1299347068834</v>
      </c>
      <c r="J65" s="110">
        <f t="shared" si="25"/>
        <v>5690.5531949321958</v>
      </c>
      <c r="K65" s="110">
        <f t="shared" si="25"/>
        <v>4394.6549336648422</v>
      </c>
      <c r="L65" s="110">
        <f t="shared" si="25"/>
        <v>3131.2168203877727</v>
      </c>
      <c r="M65" s="110">
        <f t="shared" si="25"/>
        <v>1968.8455104613636</v>
      </c>
      <c r="N65" s="110">
        <f t="shared" si="25"/>
        <v>991.8452452530139</v>
      </c>
      <c r="O65" s="110">
        <f t="shared" si="25"/>
        <v>316.93276079572672</v>
      </c>
      <c r="P65" s="110">
        <f t="shared" si="25"/>
        <v>38.367735724101863</v>
      </c>
      <c r="Q65" s="110">
        <f t="shared" si="25"/>
        <v>-1.7053025658242404E-13</v>
      </c>
      <c r="R65" s="110">
        <f t="shared" si="25"/>
        <v>-1.7053025658242404E-13</v>
      </c>
      <c r="S65" s="110">
        <f t="shared" si="25"/>
        <v>-1.7053025658242404E-13</v>
      </c>
      <c r="T65" s="110">
        <f t="shared" si="25"/>
        <v>-1.7053025658242404E-13</v>
      </c>
      <c r="U65" s="110">
        <f t="shared" si="25"/>
        <v>-1.7053025658242404E-13</v>
      </c>
      <c r="V65" s="110">
        <f t="shared" si="25"/>
        <v>-1.7053025658242404E-13</v>
      </c>
      <c r="W65" s="110">
        <f t="shared" si="25"/>
        <v>-1.7053025658242404E-13</v>
      </c>
      <c r="X65" s="110">
        <f>X60+X61-SUM(X62:X64)</f>
        <v>-1.7053025658242404E-13</v>
      </c>
      <c r="Y65" s="110">
        <f>Y60+Y61-SUM(Y62:Y64)</f>
        <v>-1.7053025658242404E-13</v>
      </c>
      <c r="Z65" s="110">
        <f>Z60+Z61-SUM(Z62:Z64)</f>
        <v>-1.7053025658242404E-13</v>
      </c>
      <c r="AA65" s="110">
        <f>AA60+AA61-SUM(AA62:AA64)</f>
        <v>-1.7053025658242404E-13</v>
      </c>
    </row>
    <row r="66" spans="1:27" s="86" customFormat="1" outlineLevel="1">
      <c r="A66" s="494"/>
      <c r="C66" s="495"/>
      <c r="D66" s="496"/>
      <c r="E66" s="496"/>
      <c r="F66" s="496"/>
      <c r="G66" s="496"/>
      <c r="H66" s="496"/>
      <c r="I66" s="496"/>
      <c r="J66" s="496"/>
      <c r="K66" s="496"/>
      <c r="L66" s="496"/>
      <c r="M66" s="496"/>
      <c r="N66" s="496"/>
      <c r="O66" s="496"/>
      <c r="P66" s="496"/>
      <c r="Q66" s="496"/>
      <c r="R66" s="496"/>
      <c r="S66" s="496"/>
      <c r="T66" s="496"/>
      <c r="U66" s="496"/>
      <c r="V66" s="496"/>
      <c r="W66" s="496"/>
      <c r="X66" s="496"/>
      <c r="Y66" s="496"/>
      <c r="Z66" s="496"/>
      <c r="AA66" s="496"/>
    </row>
    <row r="67" spans="1:27" s="86" customFormat="1" outlineLevel="1">
      <c r="A67" s="494"/>
      <c r="C67" s="495"/>
      <c r="D67" s="496"/>
      <c r="E67" s="496"/>
      <c r="F67" s="496"/>
      <c r="G67" s="496"/>
      <c r="H67" s="496"/>
      <c r="I67" s="496"/>
      <c r="J67" s="496"/>
      <c r="K67" s="496"/>
      <c r="L67" s="496"/>
      <c r="M67" s="496"/>
      <c r="N67" s="496"/>
      <c r="O67" s="496"/>
      <c r="P67" s="496"/>
      <c r="Q67" s="496"/>
      <c r="R67" s="496"/>
      <c r="S67" s="496"/>
      <c r="T67" s="496"/>
      <c r="U67" s="496"/>
      <c r="V67" s="496"/>
      <c r="W67" s="496"/>
      <c r="X67" s="496"/>
      <c r="Y67" s="496"/>
      <c r="Z67" s="496"/>
      <c r="AA67" s="496"/>
    </row>
    <row r="68" spans="1:27" s="463" customFormat="1" outlineLevel="1">
      <c r="A68" s="348" t="s">
        <v>278</v>
      </c>
      <c r="B68" s="462"/>
      <c r="C68" s="462"/>
      <c r="D68" s="85"/>
      <c r="E68" s="85"/>
      <c r="F68" s="85"/>
      <c r="G68" s="85"/>
    </row>
    <row r="69" spans="1:27" s="463" customFormat="1" outlineLevel="1">
      <c r="A69" s="348" t="str">
        <f>$A$4</f>
        <v>($000 Real 2008)</v>
      </c>
      <c r="B69" s="411"/>
      <c r="C69" s="411"/>
      <c r="D69" s="470">
        <f>D$4</f>
        <v>2009</v>
      </c>
      <c r="E69" s="470">
        <f t="shared" ref="E69:AA69" si="26">E$4</f>
        <v>2010</v>
      </c>
      <c r="F69" s="470">
        <f t="shared" si="26"/>
        <v>2011</v>
      </c>
      <c r="G69" s="470">
        <f t="shared" si="26"/>
        <v>2012</v>
      </c>
      <c r="H69" s="470">
        <f t="shared" si="26"/>
        <v>2013</v>
      </c>
      <c r="I69" s="470">
        <f t="shared" si="26"/>
        <v>2014</v>
      </c>
      <c r="J69" s="470">
        <f t="shared" si="26"/>
        <v>2015</v>
      </c>
      <c r="K69" s="470">
        <f t="shared" si="26"/>
        <v>2016</v>
      </c>
      <c r="L69" s="470">
        <f t="shared" si="26"/>
        <v>2017</v>
      </c>
      <c r="M69" s="470">
        <f t="shared" si="26"/>
        <v>2018</v>
      </c>
      <c r="N69" s="470">
        <f t="shared" si="26"/>
        <v>2019</v>
      </c>
      <c r="O69" s="470">
        <f t="shared" si="26"/>
        <v>2020</v>
      </c>
      <c r="P69" s="470">
        <f t="shared" si="26"/>
        <v>2021</v>
      </c>
      <c r="Q69" s="470">
        <f t="shared" si="26"/>
        <v>2022</v>
      </c>
      <c r="R69" s="470">
        <f t="shared" si="26"/>
        <v>2023</v>
      </c>
      <c r="S69" s="470">
        <f t="shared" si="26"/>
        <v>2024</v>
      </c>
      <c r="T69" s="470">
        <f t="shared" si="26"/>
        <v>2025</v>
      </c>
      <c r="U69" s="470">
        <f t="shared" si="26"/>
        <v>2026</v>
      </c>
      <c r="V69" s="470">
        <f t="shared" si="26"/>
        <v>2027</v>
      </c>
      <c r="W69" s="470">
        <f t="shared" si="26"/>
        <v>2028</v>
      </c>
      <c r="X69" s="470">
        <f t="shared" si="26"/>
        <v>2029</v>
      </c>
      <c r="Y69" s="470">
        <f t="shared" si="26"/>
        <v>2030</v>
      </c>
      <c r="Z69" s="470">
        <f t="shared" si="26"/>
        <v>2031</v>
      </c>
      <c r="AA69" s="470">
        <f t="shared" si="26"/>
        <v>2032</v>
      </c>
    </row>
    <row r="70" spans="1:27" s="463" customFormat="1" outlineLevel="1">
      <c r="A70" s="74" t="s">
        <v>315</v>
      </c>
      <c r="B70" s="74"/>
      <c r="C70" s="74"/>
      <c r="D70" s="83">
        <f>B116+B160</f>
        <v>14461.959289297483</v>
      </c>
      <c r="E70" s="83">
        <f>D75</f>
        <v>38870.577379593349</v>
      </c>
      <c r="F70" s="83">
        <f t="shared" ref="F70:W70" si="27">E75</f>
        <v>50710.827115964312</v>
      </c>
      <c r="G70" s="83">
        <f t="shared" si="27"/>
        <v>47287.427083973365</v>
      </c>
      <c r="H70" s="83">
        <f t="shared" si="27"/>
        <v>39504.312005742991</v>
      </c>
      <c r="I70" s="83">
        <f t="shared" si="27"/>
        <v>29473.884335439474</v>
      </c>
      <c r="J70" s="83">
        <f t="shared" si="27"/>
        <v>19134.345512701359</v>
      </c>
      <c r="K70" s="83">
        <f t="shared" si="27"/>
        <v>9923.5949053877594</v>
      </c>
      <c r="L70" s="83">
        <f t="shared" si="27"/>
        <v>3786.7344902838031</v>
      </c>
      <c r="M70" s="83">
        <f t="shared" si="27"/>
        <v>1101.1442408072649</v>
      </c>
      <c r="N70" s="83">
        <f t="shared" si="27"/>
        <v>256.86432687876186</v>
      </c>
      <c r="O70" s="83">
        <f t="shared" si="27"/>
        <v>27.683660536349691</v>
      </c>
      <c r="P70" s="83">
        <f t="shared" si="27"/>
        <v>-2.2737367544323206E-13</v>
      </c>
      <c r="Q70" s="83">
        <f t="shared" si="27"/>
        <v>-2.2737367544323206E-13</v>
      </c>
      <c r="R70" s="83">
        <f t="shared" si="27"/>
        <v>-2.2737367544323206E-13</v>
      </c>
      <c r="S70" s="83">
        <f t="shared" si="27"/>
        <v>-2.2737367544323206E-13</v>
      </c>
      <c r="T70" s="83">
        <f t="shared" si="27"/>
        <v>-2.2737367544323206E-13</v>
      </c>
      <c r="U70" s="83">
        <f t="shared" si="27"/>
        <v>-2.2737367544323206E-13</v>
      </c>
      <c r="V70" s="83">
        <f t="shared" si="27"/>
        <v>-2.2737367544323206E-13</v>
      </c>
      <c r="W70" s="83">
        <f t="shared" si="27"/>
        <v>-2.2737367544323206E-13</v>
      </c>
      <c r="X70" s="83">
        <f>W75</f>
        <v>-2.2737367544323206E-13</v>
      </c>
      <c r="Y70" s="83">
        <f>X75</f>
        <v>-2.2737367544323206E-13</v>
      </c>
      <c r="Z70" s="83">
        <f>Y75</f>
        <v>-2.2737367544323206E-13</v>
      </c>
      <c r="AA70" s="83">
        <f>Z75</f>
        <v>-2.2737367544323206E-13</v>
      </c>
    </row>
    <row r="71" spans="1:27" s="463" customFormat="1" outlineLevel="1">
      <c r="A71" s="74" t="s">
        <v>316</v>
      </c>
      <c r="B71" s="74"/>
      <c r="C71" s="74"/>
      <c r="D71" s="83">
        <f>'Data 2009-15 (Real $2008)'!D15/10^3</f>
        <v>28717.44025354067</v>
      </c>
      <c r="E71" s="83">
        <f>'Data 2009-15 (Real $2008)'!E15/10^3</f>
        <v>19600.342065243185</v>
      </c>
      <c r="F71" s="83">
        <f>'Data 2009-15 (Real $2008)'!F15/10^3</f>
        <v>6178.0026324293131</v>
      </c>
      <c r="G71" s="83">
        <f>'Data 2009-15 (Real $2008)'!G15/10^3</f>
        <v>2433.3868337759745</v>
      </c>
      <c r="H71" s="83">
        <f>'Data 2009-15 (Real $2008)'!H15/10^3</f>
        <v>387.57124750889778</v>
      </c>
      <c r="I71" s="83">
        <f>'Data 2009-15 (Real $2008)'!I15/10^3</f>
        <v>0</v>
      </c>
      <c r="J71" s="83">
        <f>'Data 2009-15 (Real $2008)'!J15/10^3</f>
        <v>0</v>
      </c>
      <c r="K71" s="484"/>
      <c r="L71" s="484"/>
      <c r="M71" s="484"/>
      <c r="N71" s="484"/>
      <c r="O71" s="484"/>
      <c r="P71" s="484"/>
      <c r="Q71" s="484"/>
      <c r="R71" s="484"/>
      <c r="S71" s="484"/>
      <c r="T71" s="484"/>
      <c r="U71" s="484"/>
      <c r="V71" s="484"/>
      <c r="W71" s="484"/>
      <c r="X71" s="484"/>
      <c r="Y71" s="484"/>
      <c r="Z71" s="484"/>
      <c r="AA71" s="484"/>
    </row>
    <row r="72" spans="1:27" s="463" customFormat="1" outlineLevel="1">
      <c r="A72" s="74" t="s">
        <v>4</v>
      </c>
      <c r="B72" s="74"/>
      <c r="C72" s="74"/>
      <c r="D72" s="83">
        <f>'Data 2009-15 (Real $2008)'!D39/10^3</f>
        <v>0</v>
      </c>
      <c r="E72" s="83">
        <f>'Data 2009-15 (Real $2008)'!E39/10^3</f>
        <v>0</v>
      </c>
      <c r="F72" s="83">
        <f>'Data 2009-15 (Real $2008)'!F39/10^3</f>
        <v>0</v>
      </c>
      <c r="G72" s="83">
        <f>'Data 2009-15 (Real $2008)'!G39/10^3</f>
        <v>0</v>
      </c>
      <c r="H72" s="83">
        <f>'Data 2009-15 (Real $2008)'!H39/10^3</f>
        <v>0</v>
      </c>
      <c r="I72" s="83">
        <f>'Data 2009-15 (Real $2008)'!I39/10^3</f>
        <v>0</v>
      </c>
      <c r="J72" s="83">
        <f>'Data 2009-15 (Real $2008)'!J39/10^3</f>
        <v>0</v>
      </c>
      <c r="K72" s="484"/>
      <c r="L72" s="484"/>
      <c r="M72" s="484"/>
      <c r="N72" s="484"/>
      <c r="O72" s="484"/>
      <c r="P72" s="484"/>
      <c r="Q72" s="484"/>
      <c r="R72" s="484"/>
      <c r="S72" s="484"/>
      <c r="T72" s="484"/>
      <c r="U72" s="484"/>
      <c r="V72" s="484"/>
      <c r="W72" s="484"/>
      <c r="X72" s="484"/>
      <c r="Y72" s="484"/>
      <c r="Z72" s="484"/>
      <c r="AA72" s="484"/>
    </row>
    <row r="73" spans="1:27" s="463" customFormat="1" outlineLevel="1">
      <c r="A73" s="85" t="s">
        <v>5</v>
      </c>
      <c r="B73" s="85"/>
      <c r="C73" s="85"/>
      <c r="D73" s="83">
        <f>'Data 2009-15 (Real $2008)'!D48/10^3</f>
        <v>0</v>
      </c>
      <c r="E73" s="83">
        <f>'Data 2009-15 (Real $2008)'!E48/10^3</f>
        <v>0</v>
      </c>
      <c r="F73" s="83">
        <f>'Data 2009-15 (Real $2008)'!F48/10^3</f>
        <v>0</v>
      </c>
      <c r="G73" s="83">
        <f>'Data 2009-15 (Real $2008)'!G48/10^3</f>
        <v>0</v>
      </c>
      <c r="H73" s="83">
        <f>'Data 2009-15 (Real $2008)'!H48/10^3</f>
        <v>0</v>
      </c>
      <c r="I73" s="83">
        <f>'Data 2009-15 (Real $2008)'!I48/10^3</f>
        <v>0</v>
      </c>
      <c r="J73" s="83">
        <f>'Data 2009-15 (Real $2008)'!J48/10^3</f>
        <v>0</v>
      </c>
      <c r="K73" s="484"/>
      <c r="L73" s="484"/>
      <c r="M73" s="484"/>
      <c r="N73" s="484"/>
      <c r="O73" s="484"/>
      <c r="P73" s="484"/>
      <c r="Q73" s="484"/>
      <c r="R73" s="484"/>
      <c r="S73" s="484"/>
      <c r="T73" s="484"/>
      <c r="U73" s="484"/>
      <c r="V73" s="484"/>
      <c r="W73" s="484"/>
      <c r="X73" s="484"/>
      <c r="Y73" s="484"/>
      <c r="Z73" s="484"/>
      <c r="AA73" s="484"/>
    </row>
    <row r="74" spans="1:27" s="463" customFormat="1" outlineLevel="1">
      <c r="A74" s="74" t="s">
        <v>137</v>
      </c>
      <c r="B74" s="74"/>
      <c r="C74" s="74"/>
      <c r="D74" s="83">
        <f>D116+D160+D258</f>
        <v>4308.822163244804</v>
      </c>
      <c r="E74" s="83">
        <f t="shared" ref="E74:W74" si="28">E116+E160+E258</f>
        <v>7760.0923288722215</v>
      </c>
      <c r="F74" s="83">
        <f t="shared" si="28"/>
        <v>9601.4026644202568</v>
      </c>
      <c r="G74" s="83">
        <f t="shared" si="28"/>
        <v>10216.501912006348</v>
      </c>
      <c r="H74" s="83">
        <f t="shared" si="28"/>
        <v>10417.998917812412</v>
      </c>
      <c r="I74" s="83">
        <f t="shared" si="28"/>
        <v>10339.538822738117</v>
      </c>
      <c r="J74" s="83">
        <f t="shared" si="28"/>
        <v>9210.7506073135992</v>
      </c>
      <c r="K74" s="83">
        <f t="shared" si="28"/>
        <v>6136.8604151039563</v>
      </c>
      <c r="L74" s="83">
        <f t="shared" si="28"/>
        <v>2685.5902494765382</v>
      </c>
      <c r="M74" s="83">
        <f t="shared" si="28"/>
        <v>844.27991392850299</v>
      </c>
      <c r="N74" s="83">
        <f t="shared" si="28"/>
        <v>229.18066634241217</v>
      </c>
      <c r="O74" s="83">
        <f t="shared" si="28"/>
        <v>27.683660536349919</v>
      </c>
      <c r="P74" s="83">
        <f t="shared" si="28"/>
        <v>0</v>
      </c>
      <c r="Q74" s="83">
        <f t="shared" si="28"/>
        <v>0</v>
      </c>
      <c r="R74" s="83">
        <f t="shared" si="28"/>
        <v>0</v>
      </c>
      <c r="S74" s="83">
        <f t="shared" si="28"/>
        <v>0</v>
      </c>
      <c r="T74" s="83">
        <f t="shared" si="28"/>
        <v>0</v>
      </c>
      <c r="U74" s="83">
        <f t="shared" si="28"/>
        <v>0</v>
      </c>
      <c r="V74" s="83">
        <f t="shared" si="28"/>
        <v>0</v>
      </c>
      <c r="W74" s="83">
        <f t="shared" si="28"/>
        <v>0</v>
      </c>
      <c r="X74" s="83">
        <f>X116+X160+X258</f>
        <v>0</v>
      </c>
      <c r="Y74" s="83">
        <f>Y116+Y160+Y258</f>
        <v>0</v>
      </c>
      <c r="Z74" s="83">
        <f>Z116+Z160+Z258</f>
        <v>0</v>
      </c>
      <c r="AA74" s="83">
        <f>AA116+AA160+AA258</f>
        <v>0</v>
      </c>
    </row>
    <row r="75" spans="1:27" s="463" customFormat="1" outlineLevel="1">
      <c r="A75" s="74" t="s">
        <v>317</v>
      </c>
      <c r="B75" s="74"/>
      <c r="C75" s="74"/>
      <c r="D75" s="110">
        <f t="shared" ref="D75:W75" si="29">D70+D71-SUM(D72:D74)</f>
        <v>38870.577379593349</v>
      </c>
      <c r="E75" s="110">
        <f t="shared" si="29"/>
        <v>50710.827115964312</v>
      </c>
      <c r="F75" s="110">
        <f t="shared" si="29"/>
        <v>47287.427083973365</v>
      </c>
      <c r="G75" s="110">
        <f t="shared" si="29"/>
        <v>39504.312005742991</v>
      </c>
      <c r="H75" s="110">
        <f t="shared" si="29"/>
        <v>29473.884335439474</v>
      </c>
      <c r="I75" s="110">
        <f t="shared" si="29"/>
        <v>19134.345512701359</v>
      </c>
      <c r="J75" s="110">
        <f t="shared" si="29"/>
        <v>9923.5949053877594</v>
      </c>
      <c r="K75" s="110">
        <f t="shared" si="29"/>
        <v>3786.7344902838031</v>
      </c>
      <c r="L75" s="110">
        <f t="shared" si="29"/>
        <v>1101.1442408072649</v>
      </c>
      <c r="M75" s="110">
        <f t="shared" si="29"/>
        <v>256.86432687876186</v>
      </c>
      <c r="N75" s="110">
        <f t="shared" si="29"/>
        <v>27.683660536349691</v>
      </c>
      <c r="O75" s="110">
        <f t="shared" si="29"/>
        <v>-2.2737367544323206E-13</v>
      </c>
      <c r="P75" s="110">
        <f t="shared" si="29"/>
        <v>-2.2737367544323206E-13</v>
      </c>
      <c r="Q75" s="110">
        <f t="shared" si="29"/>
        <v>-2.2737367544323206E-13</v>
      </c>
      <c r="R75" s="110">
        <f t="shared" si="29"/>
        <v>-2.2737367544323206E-13</v>
      </c>
      <c r="S75" s="110">
        <f t="shared" si="29"/>
        <v>-2.2737367544323206E-13</v>
      </c>
      <c r="T75" s="110">
        <f t="shared" si="29"/>
        <v>-2.2737367544323206E-13</v>
      </c>
      <c r="U75" s="110">
        <f t="shared" si="29"/>
        <v>-2.2737367544323206E-13</v>
      </c>
      <c r="V75" s="110">
        <f t="shared" si="29"/>
        <v>-2.2737367544323206E-13</v>
      </c>
      <c r="W75" s="110">
        <f t="shared" si="29"/>
        <v>-2.2737367544323206E-13</v>
      </c>
      <c r="X75" s="110">
        <f>X70+X71-SUM(X72:X74)</f>
        <v>-2.2737367544323206E-13</v>
      </c>
      <c r="Y75" s="110">
        <f>Y70+Y71-SUM(Y72:Y74)</f>
        <v>-2.2737367544323206E-13</v>
      </c>
      <c r="Z75" s="110">
        <f>Z70+Z71-SUM(Z72:Z74)</f>
        <v>-2.2737367544323206E-13</v>
      </c>
      <c r="AA75" s="110">
        <f>AA70+AA71-SUM(AA72:AA74)</f>
        <v>-2.2737367544323206E-13</v>
      </c>
    </row>
    <row r="76" spans="1:27" s="86" customFormat="1" outlineLevel="1">
      <c r="A76" s="494"/>
      <c r="C76" s="495"/>
      <c r="D76" s="496"/>
      <c r="E76" s="496"/>
      <c r="F76" s="496"/>
      <c r="G76" s="496"/>
      <c r="H76" s="496"/>
      <c r="I76" s="496"/>
      <c r="J76" s="496"/>
      <c r="K76" s="496"/>
      <c r="L76" s="496"/>
      <c r="M76" s="496"/>
      <c r="N76" s="496"/>
      <c r="O76" s="496"/>
      <c r="P76" s="496"/>
      <c r="Q76" s="496"/>
      <c r="R76" s="496"/>
      <c r="S76" s="496"/>
      <c r="T76" s="496"/>
      <c r="U76" s="496"/>
      <c r="V76" s="496"/>
      <c r="W76" s="496"/>
      <c r="X76" s="496"/>
      <c r="Y76" s="496"/>
      <c r="Z76" s="496"/>
      <c r="AA76" s="496"/>
    </row>
    <row r="77" spans="1:27" s="102" customFormat="1" outlineLevel="1">
      <c r="A77" s="558" t="s">
        <v>0</v>
      </c>
      <c r="B77" s="561"/>
      <c r="C77" s="559">
        <f>SUM(D77:AA77)</f>
        <v>0</v>
      </c>
      <c r="D77" s="562">
        <f>IF(ABS(D10-D25-D35-D45-D55-D65-D75)&lt;0.001,0,ABS(D10-D25-D35-D45-D55-D65-D75))</f>
        <v>0</v>
      </c>
      <c r="E77" s="562">
        <f t="shared" ref="E77:W77" si="30">IF(ABS(E10-E25-E35-E45-E55-E65-E75)&lt;0.001,0,ABS(E10-E25-E35-E45-E55-E65-E75))</f>
        <v>0</v>
      </c>
      <c r="F77" s="562">
        <f t="shared" si="30"/>
        <v>0</v>
      </c>
      <c r="G77" s="562">
        <f t="shared" si="30"/>
        <v>0</v>
      </c>
      <c r="H77" s="562">
        <f t="shared" si="30"/>
        <v>0</v>
      </c>
      <c r="I77" s="562">
        <f t="shared" si="30"/>
        <v>0</v>
      </c>
      <c r="J77" s="562">
        <f t="shared" si="30"/>
        <v>0</v>
      </c>
      <c r="K77" s="562">
        <f t="shared" si="30"/>
        <v>0</v>
      </c>
      <c r="L77" s="562">
        <f t="shared" si="30"/>
        <v>0</v>
      </c>
      <c r="M77" s="562">
        <f t="shared" si="30"/>
        <v>0</v>
      </c>
      <c r="N77" s="562">
        <f t="shared" si="30"/>
        <v>0</v>
      </c>
      <c r="O77" s="562">
        <f t="shared" si="30"/>
        <v>0</v>
      </c>
      <c r="P77" s="562">
        <f t="shared" si="30"/>
        <v>0</v>
      </c>
      <c r="Q77" s="562">
        <f t="shared" si="30"/>
        <v>0</v>
      </c>
      <c r="R77" s="562">
        <f t="shared" si="30"/>
        <v>0</v>
      </c>
      <c r="S77" s="562">
        <f t="shared" si="30"/>
        <v>0</v>
      </c>
      <c r="T77" s="562">
        <f t="shared" si="30"/>
        <v>0</v>
      </c>
      <c r="U77" s="562">
        <f t="shared" si="30"/>
        <v>0</v>
      </c>
      <c r="V77" s="562">
        <f t="shared" si="30"/>
        <v>0</v>
      </c>
      <c r="W77" s="562">
        <f t="shared" si="30"/>
        <v>0</v>
      </c>
      <c r="X77" s="562">
        <f>IF(ABS(X10-X25-X35-X45-X55-X65-X75)&lt;0.001,0,ABS(X10-X25-X35-X45-X55-X65-X75))</f>
        <v>0</v>
      </c>
      <c r="Y77" s="562">
        <f>IF(ABS(Y10-Y25-Y35-Y45-Y55-Y65-Y75)&lt;0.001,0,ABS(Y10-Y25-Y35-Y45-Y55-Y65-Y75))</f>
        <v>0</v>
      </c>
      <c r="Z77" s="562">
        <f>IF(ABS(Z10-Z25-Z35-Z45-Z55-Z65-Z75)&lt;0.001,0,ABS(Z10-Z25-Z35-Z45-Z55-Z65-Z75))</f>
        <v>0</v>
      </c>
      <c r="AA77" s="562">
        <f>IF(ABS(AA10-AA25-AA35-AA45-AA55-AA65-AA75)&lt;0.001,0,ABS(AA10-AA25-AA35-AA45-AA55-AA65-AA75))</f>
        <v>0</v>
      </c>
    </row>
    <row r="78" spans="1:27" s="86" customFormat="1">
      <c r="A78" s="494"/>
      <c r="C78" s="495"/>
      <c r="D78" s="496"/>
      <c r="E78" s="496"/>
      <c r="F78" s="496"/>
      <c r="G78" s="496"/>
      <c r="H78" s="496"/>
      <c r="I78" s="496"/>
      <c r="J78" s="496"/>
      <c r="K78" s="496"/>
      <c r="L78" s="496"/>
      <c r="M78" s="496"/>
      <c r="N78" s="496"/>
      <c r="O78" s="496"/>
      <c r="P78" s="496"/>
      <c r="Q78" s="496"/>
      <c r="R78" s="496"/>
      <c r="S78" s="496"/>
      <c r="T78" s="496"/>
      <c r="U78" s="496"/>
      <c r="V78" s="496"/>
      <c r="W78" s="496"/>
      <c r="X78" s="496"/>
      <c r="Y78" s="496"/>
      <c r="Z78" s="496"/>
      <c r="AA78" s="496"/>
    </row>
    <row r="79" spans="1:27">
      <c r="A79" s="466" t="s">
        <v>328</v>
      </c>
      <c r="B79" s="466"/>
      <c r="C79" s="466"/>
      <c r="G79" s="61"/>
    </row>
    <row r="80" spans="1:27">
      <c r="A80" s="348" t="str">
        <f>$A$4</f>
        <v>($000 Real 2008)</v>
      </c>
      <c r="B80" s="466"/>
      <c r="C80" s="466"/>
      <c r="G80" s="61"/>
    </row>
    <row r="81" spans="1:27">
      <c r="A81" s="102" t="s">
        <v>324</v>
      </c>
      <c r="D81" s="470">
        <f>D$4</f>
        <v>2009</v>
      </c>
      <c r="E81" s="470">
        <f t="shared" ref="E81:AA81" si="31">E$4</f>
        <v>2010</v>
      </c>
      <c r="F81" s="470">
        <f t="shared" si="31"/>
        <v>2011</v>
      </c>
      <c r="G81" s="470">
        <f t="shared" si="31"/>
        <v>2012</v>
      </c>
      <c r="H81" s="470">
        <f t="shared" si="31"/>
        <v>2013</v>
      </c>
      <c r="I81" s="470">
        <f t="shared" si="31"/>
        <v>2014</v>
      </c>
      <c r="J81" s="470">
        <f t="shared" si="31"/>
        <v>2015</v>
      </c>
      <c r="K81" s="470">
        <f t="shared" si="31"/>
        <v>2016</v>
      </c>
      <c r="L81" s="470">
        <f t="shared" si="31"/>
        <v>2017</v>
      </c>
      <c r="M81" s="470">
        <f t="shared" si="31"/>
        <v>2018</v>
      </c>
      <c r="N81" s="470">
        <f t="shared" si="31"/>
        <v>2019</v>
      </c>
      <c r="O81" s="470">
        <f t="shared" si="31"/>
        <v>2020</v>
      </c>
      <c r="P81" s="470">
        <f t="shared" si="31"/>
        <v>2021</v>
      </c>
      <c r="Q81" s="470">
        <f t="shared" si="31"/>
        <v>2022</v>
      </c>
      <c r="R81" s="470">
        <f t="shared" si="31"/>
        <v>2023</v>
      </c>
      <c r="S81" s="470">
        <f t="shared" si="31"/>
        <v>2024</v>
      </c>
      <c r="T81" s="470">
        <f t="shared" si="31"/>
        <v>2025</v>
      </c>
      <c r="U81" s="470">
        <f t="shared" si="31"/>
        <v>2026</v>
      </c>
      <c r="V81" s="470">
        <f t="shared" si="31"/>
        <v>2027</v>
      </c>
      <c r="W81" s="470">
        <f t="shared" si="31"/>
        <v>2028</v>
      </c>
      <c r="X81" s="470">
        <f t="shared" si="31"/>
        <v>2029</v>
      </c>
      <c r="Y81" s="470">
        <f t="shared" si="31"/>
        <v>2030</v>
      </c>
      <c r="Z81" s="470">
        <f t="shared" si="31"/>
        <v>2031</v>
      </c>
      <c r="AA81" s="470">
        <f t="shared" si="31"/>
        <v>2032</v>
      </c>
    </row>
    <row r="82" spans="1:27">
      <c r="A82" s="74" t="s">
        <v>171</v>
      </c>
      <c r="D82" s="88">
        <f>B119</f>
        <v>13075.51908198922</v>
      </c>
      <c r="E82" s="88">
        <f>D84</f>
        <v>10460.415265591375</v>
      </c>
      <c r="F82" s="88">
        <f t="shared" ref="F82:W82" si="32">E84</f>
        <v>7845.3114491935312</v>
      </c>
      <c r="G82" s="88">
        <f t="shared" si="32"/>
        <v>5230.2076327956875</v>
      </c>
      <c r="H82" s="88">
        <f t="shared" si="32"/>
        <v>2615.1038163978437</v>
      </c>
      <c r="I82" s="88">
        <f t="shared" si="32"/>
        <v>0</v>
      </c>
      <c r="J82" s="88">
        <f t="shared" si="32"/>
        <v>0</v>
      </c>
      <c r="K82" s="88">
        <f t="shared" si="32"/>
        <v>0</v>
      </c>
      <c r="L82" s="88">
        <f t="shared" si="32"/>
        <v>0</v>
      </c>
      <c r="M82" s="88">
        <f t="shared" si="32"/>
        <v>0</v>
      </c>
      <c r="N82" s="88">
        <f t="shared" si="32"/>
        <v>0</v>
      </c>
      <c r="O82" s="88">
        <f t="shared" si="32"/>
        <v>0</v>
      </c>
      <c r="P82" s="88">
        <f t="shared" si="32"/>
        <v>0</v>
      </c>
      <c r="Q82" s="88">
        <f t="shared" si="32"/>
        <v>0</v>
      </c>
      <c r="R82" s="88">
        <f t="shared" si="32"/>
        <v>0</v>
      </c>
      <c r="S82" s="88">
        <f t="shared" si="32"/>
        <v>0</v>
      </c>
      <c r="T82" s="88">
        <f t="shared" si="32"/>
        <v>0</v>
      </c>
      <c r="U82" s="88">
        <f t="shared" si="32"/>
        <v>0</v>
      </c>
      <c r="V82" s="88">
        <f t="shared" si="32"/>
        <v>0</v>
      </c>
      <c r="W82" s="88">
        <f t="shared" si="32"/>
        <v>0</v>
      </c>
      <c r="X82" s="88">
        <f>W84</f>
        <v>0</v>
      </c>
      <c r="Y82" s="88">
        <f>X84</f>
        <v>0</v>
      </c>
      <c r="Z82" s="88">
        <f>Y84</f>
        <v>0</v>
      </c>
      <c r="AA82" s="88">
        <f>Z84</f>
        <v>0</v>
      </c>
    </row>
    <row r="83" spans="1:27">
      <c r="A83" s="85" t="s">
        <v>137</v>
      </c>
      <c r="D83" s="88">
        <f>D119</f>
        <v>2615.1038163978437</v>
      </c>
      <c r="E83" s="88">
        <f t="shared" ref="E83:W83" si="33">E119</f>
        <v>2615.1038163978437</v>
      </c>
      <c r="F83" s="88">
        <f t="shared" si="33"/>
        <v>2615.1038163978437</v>
      </c>
      <c r="G83" s="88">
        <f t="shared" si="33"/>
        <v>2615.1038163978437</v>
      </c>
      <c r="H83" s="88">
        <f t="shared" si="33"/>
        <v>2615.1038163978437</v>
      </c>
      <c r="I83" s="88">
        <f t="shared" si="33"/>
        <v>0</v>
      </c>
      <c r="J83" s="88">
        <f t="shared" si="33"/>
        <v>0</v>
      </c>
      <c r="K83" s="88">
        <f t="shared" si="33"/>
        <v>0</v>
      </c>
      <c r="L83" s="88">
        <f t="shared" si="33"/>
        <v>0</v>
      </c>
      <c r="M83" s="88">
        <f t="shared" si="33"/>
        <v>0</v>
      </c>
      <c r="N83" s="88">
        <f t="shared" si="33"/>
        <v>0</v>
      </c>
      <c r="O83" s="88">
        <f t="shared" si="33"/>
        <v>0</v>
      </c>
      <c r="P83" s="88">
        <f t="shared" si="33"/>
        <v>0</v>
      </c>
      <c r="Q83" s="88">
        <f t="shared" si="33"/>
        <v>0</v>
      </c>
      <c r="R83" s="88">
        <f t="shared" si="33"/>
        <v>0</v>
      </c>
      <c r="S83" s="88">
        <f t="shared" si="33"/>
        <v>0</v>
      </c>
      <c r="T83" s="88">
        <f t="shared" si="33"/>
        <v>0</v>
      </c>
      <c r="U83" s="88">
        <f t="shared" si="33"/>
        <v>0</v>
      </c>
      <c r="V83" s="88">
        <f t="shared" si="33"/>
        <v>0</v>
      </c>
      <c r="W83" s="88">
        <f t="shared" si="33"/>
        <v>0</v>
      </c>
      <c r="X83" s="88">
        <f>X119</f>
        <v>0</v>
      </c>
      <c r="Y83" s="88">
        <f>Y119</f>
        <v>0</v>
      </c>
      <c r="Z83" s="88">
        <f>Z119</f>
        <v>0</v>
      </c>
      <c r="AA83" s="88">
        <f>AA119</f>
        <v>0</v>
      </c>
    </row>
    <row r="84" spans="1:27" ht="13.5" thickBot="1">
      <c r="A84" s="74" t="s">
        <v>173</v>
      </c>
      <c r="D84" s="77">
        <f>D82-D83</f>
        <v>10460.415265591375</v>
      </c>
      <c r="E84" s="77">
        <f t="shared" ref="E84:W84" si="34">E82-E83</f>
        <v>7845.3114491935312</v>
      </c>
      <c r="F84" s="77">
        <f t="shared" si="34"/>
        <v>5230.2076327956875</v>
      </c>
      <c r="G84" s="77">
        <f t="shared" si="34"/>
        <v>2615.1038163978437</v>
      </c>
      <c r="H84" s="77">
        <f t="shared" si="34"/>
        <v>0</v>
      </c>
      <c r="I84" s="77">
        <f t="shared" si="34"/>
        <v>0</v>
      </c>
      <c r="J84" s="77">
        <f t="shared" si="34"/>
        <v>0</v>
      </c>
      <c r="K84" s="77">
        <f t="shared" si="34"/>
        <v>0</v>
      </c>
      <c r="L84" s="77">
        <f t="shared" si="34"/>
        <v>0</v>
      </c>
      <c r="M84" s="77">
        <f t="shared" si="34"/>
        <v>0</v>
      </c>
      <c r="N84" s="77">
        <f t="shared" si="34"/>
        <v>0</v>
      </c>
      <c r="O84" s="77">
        <f t="shared" si="34"/>
        <v>0</v>
      </c>
      <c r="P84" s="77">
        <f t="shared" si="34"/>
        <v>0</v>
      </c>
      <c r="Q84" s="77">
        <f t="shared" si="34"/>
        <v>0</v>
      </c>
      <c r="R84" s="77">
        <f t="shared" si="34"/>
        <v>0</v>
      </c>
      <c r="S84" s="77">
        <f t="shared" si="34"/>
        <v>0</v>
      </c>
      <c r="T84" s="77">
        <f t="shared" si="34"/>
        <v>0</v>
      </c>
      <c r="U84" s="77">
        <f t="shared" si="34"/>
        <v>0</v>
      </c>
      <c r="V84" s="77">
        <f t="shared" si="34"/>
        <v>0</v>
      </c>
      <c r="W84" s="77">
        <f t="shared" si="34"/>
        <v>0</v>
      </c>
      <c r="X84" s="77">
        <f>X82-X83</f>
        <v>0</v>
      </c>
      <c r="Y84" s="77">
        <f>Y82-Y83</f>
        <v>0</v>
      </c>
      <c r="Z84" s="77">
        <f>Z82-Z83</f>
        <v>0</v>
      </c>
      <c r="AA84" s="77">
        <f>AA82-AA83</f>
        <v>0</v>
      </c>
    </row>
    <row r="85" spans="1:27" s="102" customFormat="1" ht="13.5" outlineLevel="1" thickTop="1">
      <c r="A85" s="558" t="s">
        <v>0</v>
      </c>
      <c r="B85" s="486"/>
      <c r="C85" s="559">
        <f>SUM(D85:E85)</f>
        <v>0</v>
      </c>
      <c r="D85" s="560">
        <f>IF(ABS(D82-SUM(D83:AA83))&lt;0.001,0,ABS(D82-SUM(D83:AA83)))</f>
        <v>0</v>
      </c>
      <c r="E85" s="560">
        <f>IF(ABS(D82-'Offset of Costs and Rev 2006-08'!F183)&lt;0.001,0,ABS(D82-'Offset of Costs and Rev 2006-08'!F183))</f>
        <v>0</v>
      </c>
      <c r="G85" s="61"/>
    </row>
    <row r="86" spans="1:27" outlineLevel="1"/>
    <row r="87" spans="1:27" outlineLevel="1">
      <c r="A87" s="348" t="s">
        <v>261</v>
      </c>
      <c r="B87" s="475" t="s">
        <v>320</v>
      </c>
      <c r="C87" s="310" t="s">
        <v>323</v>
      </c>
      <c r="D87" s="470">
        <f>D$4</f>
        <v>2009</v>
      </c>
      <c r="E87" s="470">
        <f t="shared" ref="E87:AA87" si="35">E$4</f>
        <v>2010</v>
      </c>
      <c r="F87" s="470">
        <f t="shared" si="35"/>
        <v>2011</v>
      </c>
      <c r="G87" s="470">
        <f t="shared" si="35"/>
        <v>2012</v>
      </c>
      <c r="H87" s="470">
        <f t="shared" si="35"/>
        <v>2013</v>
      </c>
      <c r="I87" s="470">
        <f t="shared" si="35"/>
        <v>2014</v>
      </c>
      <c r="J87" s="470">
        <f t="shared" si="35"/>
        <v>2015</v>
      </c>
      <c r="K87" s="470">
        <f t="shared" si="35"/>
        <v>2016</v>
      </c>
      <c r="L87" s="470">
        <f t="shared" si="35"/>
        <v>2017</v>
      </c>
      <c r="M87" s="470">
        <f t="shared" si="35"/>
        <v>2018</v>
      </c>
      <c r="N87" s="470">
        <f t="shared" si="35"/>
        <v>2019</v>
      </c>
      <c r="O87" s="470">
        <f t="shared" si="35"/>
        <v>2020</v>
      </c>
      <c r="P87" s="470">
        <f t="shared" si="35"/>
        <v>2021</v>
      </c>
      <c r="Q87" s="470">
        <f t="shared" si="35"/>
        <v>2022</v>
      </c>
      <c r="R87" s="470">
        <f t="shared" si="35"/>
        <v>2023</v>
      </c>
      <c r="S87" s="470">
        <f t="shared" si="35"/>
        <v>2024</v>
      </c>
      <c r="T87" s="470">
        <f t="shared" si="35"/>
        <v>2025</v>
      </c>
      <c r="U87" s="470">
        <f t="shared" si="35"/>
        <v>2026</v>
      </c>
      <c r="V87" s="470">
        <f t="shared" si="35"/>
        <v>2027</v>
      </c>
      <c r="W87" s="470">
        <f t="shared" si="35"/>
        <v>2028</v>
      </c>
      <c r="X87" s="470">
        <f t="shared" si="35"/>
        <v>2029</v>
      </c>
      <c r="Y87" s="470">
        <f t="shared" si="35"/>
        <v>2030</v>
      </c>
      <c r="Z87" s="470">
        <f t="shared" si="35"/>
        <v>2031</v>
      </c>
      <c r="AA87" s="470">
        <f t="shared" si="35"/>
        <v>2032</v>
      </c>
    </row>
    <row r="88" spans="1:27" outlineLevel="1">
      <c r="A88" s="348" t="str">
        <f>$A$4</f>
        <v>($000 Real 2008)</v>
      </c>
      <c r="B88" s="476" t="s">
        <v>321</v>
      </c>
      <c r="C88" s="477" t="s">
        <v>322</v>
      </c>
      <c r="D88" s="462"/>
      <c r="E88" s="462"/>
      <c r="F88" s="462"/>
      <c r="G88" s="462"/>
      <c r="H88" s="462"/>
      <c r="I88" s="462"/>
      <c r="J88" s="462"/>
      <c r="K88" s="462"/>
      <c r="L88" s="462"/>
      <c r="M88" s="462"/>
      <c r="N88" s="462"/>
      <c r="O88" s="462"/>
      <c r="P88" s="462"/>
      <c r="Q88" s="462"/>
      <c r="R88" s="462"/>
      <c r="S88" s="462"/>
      <c r="T88" s="462"/>
      <c r="U88" s="462"/>
      <c r="V88" s="462"/>
      <c r="W88" s="462"/>
      <c r="X88" s="462"/>
      <c r="Y88" s="462"/>
      <c r="Z88" s="462"/>
      <c r="AA88" s="462"/>
    </row>
    <row r="89" spans="1:27" outlineLevel="1">
      <c r="A89" s="471">
        <v>2006</v>
      </c>
      <c r="B89" s="473">
        <f>'Offset of Costs and Rev 2006-08'!D$140-SUM('Offset of Costs and Rev 2006-08'!D206:F206)</f>
        <v>4849.8524924193925</v>
      </c>
      <c r="C89" s="469">
        <f>IF('Data 2006-08'!C$34="",5,('Data 2006-08'!C$34-D$87+1))</f>
        <v>5</v>
      </c>
      <c r="D89" s="88">
        <f>IF(C89&lt;1,B89,B89/C89)</f>
        <v>969.97049848387849</v>
      </c>
      <c r="E89" s="88">
        <f>IF((SUM($D89:D89)+$B89/$C89)&gt;$B89,$B89-SUM($D89:D89),$B89/$C89)</f>
        <v>969.97049848387849</v>
      </c>
      <c r="F89" s="88">
        <f>IF((SUM($D89:E89)+$B89/$C89)&gt;$B89,$B89-SUM($D89:E89),$B89/$C89)</f>
        <v>969.97049848387849</v>
      </c>
      <c r="G89" s="88">
        <f>IF((SUM($D89:F89)+$B89/$C89)&gt;$B89,$B89-SUM($D89:F89),$B89/$C89)</f>
        <v>969.97049848387849</v>
      </c>
      <c r="H89" s="88">
        <f>IF((SUM($D89:G89)+$B89/$C89)&gt;$B89,$B89-SUM($D89:G89),$B89/$C89)</f>
        <v>969.97049848387849</v>
      </c>
      <c r="I89" s="88">
        <f>IF((SUM($D89:H89)+$B89/$C89)&gt;$B89,$B89-SUM($D89:H89),$B89/$C89)</f>
        <v>0</v>
      </c>
      <c r="J89" s="88">
        <f>IF((SUM($D89:I89)+$B89/$C89)&gt;$B89,$B89-SUM($D89:I89),$B89/$C89)</f>
        <v>0</v>
      </c>
      <c r="K89" s="88">
        <f>IF((SUM($D89:J89)+$B89/$C89)&gt;$B89,$B89-SUM($D89:J89),$B89/$C89)</f>
        <v>0</v>
      </c>
      <c r="L89" s="88">
        <f>IF((SUM($D89:K89)+$B89/$C89)&gt;$B89,$B89-SUM($D89:K89),$B89/$C89)</f>
        <v>0</v>
      </c>
      <c r="M89" s="88">
        <f>IF((SUM($D89:L89)+$B89/$C89)&gt;$B89,$B89-SUM($D89:L89),$B89/$C89)</f>
        <v>0</v>
      </c>
      <c r="N89" s="88">
        <f>IF((SUM($D89:M89)+$B89/$C89)&gt;$B89,$B89-SUM($D89:M89),$B89/$C89)</f>
        <v>0</v>
      </c>
      <c r="O89" s="88">
        <f>IF((SUM($D89:N89)+$B89/$C89)&gt;$B89,$B89-SUM($D89:N89),$B89/$C89)</f>
        <v>0</v>
      </c>
      <c r="P89" s="88">
        <f>IF((SUM($D89:O89)+$B89/$C89)&gt;$B89,$B89-SUM($D89:O89),$B89/$C89)</f>
        <v>0</v>
      </c>
      <c r="Q89" s="88">
        <f>IF((SUM($D89:P89)+$B89/$C89)&gt;$B89,$B89-SUM($D89:P89),$B89/$C89)</f>
        <v>0</v>
      </c>
      <c r="R89" s="88">
        <f>IF((SUM($D89:Q89)+$B89/$C89)&gt;$B89,$B89-SUM($D89:Q89),$B89/$C89)</f>
        <v>0</v>
      </c>
      <c r="S89" s="88">
        <f>IF((SUM($D89:R89)+$B89/$C89)&gt;$B89,$B89-SUM($D89:R89),$B89/$C89)</f>
        <v>0</v>
      </c>
      <c r="T89" s="88">
        <f>IF((SUM($D89:S89)+$B89/$C89)&gt;$B89,$B89-SUM($D89:S89),$B89/$C89)</f>
        <v>0</v>
      </c>
      <c r="U89" s="88">
        <f>IF((SUM($D89:T89)+$B89/$C89)&gt;$B89,$B89-SUM($D89:T89),$B89/$C89)</f>
        <v>0</v>
      </c>
      <c r="V89" s="88">
        <f>IF((SUM($D89:U89)+$B89/$C89)&gt;$B89,$B89-SUM($D89:U89),$B89/$C89)</f>
        <v>0</v>
      </c>
      <c r="W89" s="88">
        <f>IF((SUM($D89:V89)+$B89/$C89)&gt;$B89,$B89-SUM($D89:V89),$B89/$C89)</f>
        <v>0</v>
      </c>
      <c r="X89" s="88">
        <f>IF((SUM($D89:W89)+$B89/$C89)&gt;$B89,$B89-SUM($D89:W89),$B89/$C89)</f>
        <v>0</v>
      </c>
      <c r="Y89" s="88">
        <f>IF((SUM($D89:X89)+$B89/$C89)&gt;$B89,$B89-SUM($D89:X89),$B89/$C89)</f>
        <v>0</v>
      </c>
      <c r="Z89" s="88">
        <f>IF((SUM($D89:Y89)+$B89/$C89)&gt;$B89,$B89-SUM($D89:Y89),$B89/$C89)</f>
        <v>0</v>
      </c>
      <c r="AA89" s="88">
        <f>IF((SUM($D89:Z89)+$B89/$C89)&gt;$B89,$B89-SUM($D89:Z89),$B89/$C89)</f>
        <v>0</v>
      </c>
    </row>
    <row r="90" spans="1:27" outlineLevel="1">
      <c r="A90" s="471">
        <v>2007</v>
      </c>
      <c r="B90" s="473">
        <f>'Offset of Costs and Rev 2006-08'!E$140-SUM('Offset of Costs and Rev 2006-08'!D207:F207)</f>
        <v>3702.169180668212</v>
      </c>
      <c r="C90" s="469">
        <f>IF('Data 2006-08'!C$34="",5,('Data 2006-08'!C$34-D$87+1))</f>
        <v>5</v>
      </c>
      <c r="D90" s="88">
        <f>IF(C90&lt;1,B90,B90/C90)</f>
        <v>740.43383613364244</v>
      </c>
      <c r="E90" s="88">
        <f>IF((SUM($D90:D90)+$B90/$C90)&gt;$B90,$B90-SUM($D90:D90),$B90/$C90)</f>
        <v>740.43383613364244</v>
      </c>
      <c r="F90" s="88">
        <f>IF((SUM($D90:E90)+$B90/$C90)&gt;$B90,$B90-SUM($D90:E90),$B90/$C90)</f>
        <v>740.43383613364244</v>
      </c>
      <c r="G90" s="88">
        <f>IF((SUM($D90:F90)+$B90/$C90)&gt;$B90,$B90-SUM($D90:F90),$B90/$C90)</f>
        <v>740.43383613364244</v>
      </c>
      <c r="H90" s="88">
        <f>IF((SUM($D90:G90)+$B90/$C90)&gt;$B90,$B90-SUM($D90:G90),$B90/$C90)</f>
        <v>740.43383613364244</v>
      </c>
      <c r="I90" s="88">
        <f>IF((SUM($D90:H90)+$B90/$C90)&gt;$B90,$B90-SUM($D90:H90),$B90/$C90)</f>
        <v>0</v>
      </c>
      <c r="J90" s="88">
        <f>IF((SUM($D90:I90)+$B90/$C90)&gt;$B90,$B90-SUM($D90:I90),$B90/$C90)</f>
        <v>0</v>
      </c>
      <c r="K90" s="88">
        <f>IF((SUM($D90:J90)+$B90/$C90)&gt;$B90,$B90-SUM($D90:J90),$B90/$C90)</f>
        <v>0</v>
      </c>
      <c r="L90" s="88">
        <f>IF((SUM($D90:K90)+$B90/$C90)&gt;$B90,$B90-SUM($D90:K90),$B90/$C90)</f>
        <v>0</v>
      </c>
      <c r="M90" s="88">
        <f>IF((SUM($D90:L90)+$B90/$C90)&gt;$B90,$B90-SUM($D90:L90),$B90/$C90)</f>
        <v>0</v>
      </c>
      <c r="N90" s="88">
        <f>IF((SUM($D90:M90)+$B90/$C90)&gt;$B90,$B90-SUM($D90:M90),$B90/$C90)</f>
        <v>0</v>
      </c>
      <c r="O90" s="88">
        <f>IF((SUM($D90:N90)+$B90/$C90)&gt;$B90,$B90-SUM($D90:N90),$B90/$C90)</f>
        <v>0</v>
      </c>
      <c r="P90" s="88">
        <f>IF((SUM($D90:O90)+$B90/$C90)&gt;$B90,$B90-SUM($D90:O90),$B90/$C90)</f>
        <v>0</v>
      </c>
      <c r="Q90" s="88">
        <f>IF((SUM($D90:P90)+$B90/$C90)&gt;$B90,$B90-SUM($D90:P90),$B90/$C90)</f>
        <v>0</v>
      </c>
      <c r="R90" s="88">
        <f>IF((SUM($D90:Q90)+$B90/$C90)&gt;$B90,$B90-SUM($D90:Q90),$B90/$C90)</f>
        <v>0</v>
      </c>
      <c r="S90" s="88">
        <f>IF((SUM($D90:R90)+$B90/$C90)&gt;$B90,$B90-SUM($D90:R90),$B90/$C90)</f>
        <v>0</v>
      </c>
      <c r="T90" s="88">
        <f>IF((SUM($D90:S90)+$B90/$C90)&gt;$B90,$B90-SUM($D90:S90),$B90/$C90)</f>
        <v>0</v>
      </c>
      <c r="U90" s="88">
        <f>IF((SUM($D90:T90)+$B90/$C90)&gt;$B90,$B90-SUM($D90:T90),$B90/$C90)</f>
        <v>0</v>
      </c>
      <c r="V90" s="88">
        <f>IF((SUM($D90:U90)+$B90/$C90)&gt;$B90,$B90-SUM($D90:U90),$B90/$C90)</f>
        <v>0</v>
      </c>
      <c r="W90" s="88">
        <f>IF((SUM($D90:V90)+$B90/$C90)&gt;$B90,$B90-SUM($D90:V90),$B90/$C90)</f>
        <v>0</v>
      </c>
      <c r="X90" s="88">
        <f>IF((SUM($D90:W90)+$B90/$C90)&gt;$B90,$B90-SUM($D90:W90),$B90/$C90)</f>
        <v>0</v>
      </c>
      <c r="Y90" s="88">
        <f>IF((SUM($D90:X90)+$B90/$C90)&gt;$B90,$B90-SUM($D90:X90),$B90/$C90)</f>
        <v>0</v>
      </c>
      <c r="Z90" s="88">
        <f>IF((SUM($D90:Y90)+$B90/$C90)&gt;$B90,$B90-SUM($D90:Y90),$B90/$C90)</f>
        <v>0</v>
      </c>
      <c r="AA90" s="88">
        <f>IF((SUM($D90:Z90)+$B90/$C90)&gt;$B90,$B90-SUM($D90:Z90),$B90/$C90)</f>
        <v>0</v>
      </c>
    </row>
    <row r="91" spans="1:27" outlineLevel="1">
      <c r="A91" s="471">
        <v>2008</v>
      </c>
      <c r="B91" s="473">
        <f>'Offset of Costs and Rev 2006-08'!F$140-SUM('Offset of Costs and Rev 2006-08'!D208:F208)</f>
        <v>3927.4925273174999</v>
      </c>
      <c r="C91" s="469">
        <f>IF('Data 2006-08'!C$34="",5,('Data 2006-08'!C$34-D$87+1))</f>
        <v>5</v>
      </c>
      <c r="D91" s="88">
        <f>IF(C91&lt;1,B91,B91/C91)</f>
        <v>785.49850546350001</v>
      </c>
      <c r="E91" s="88">
        <f>IF((SUM($D91:D91)+$B91/$C91)&gt;$B91,$B91-SUM($D91:D91),$B91/$C91)</f>
        <v>785.49850546350001</v>
      </c>
      <c r="F91" s="88">
        <f>IF((SUM($D91:E91)+$B91/$C91)&gt;$B91,$B91-SUM($D91:E91),$B91/$C91)</f>
        <v>785.49850546350001</v>
      </c>
      <c r="G91" s="88">
        <f>IF((SUM($D91:F91)+$B91/$C91)&gt;$B91,$B91-SUM($D91:F91),$B91/$C91)</f>
        <v>785.49850546350001</v>
      </c>
      <c r="H91" s="88">
        <f>IF((SUM($D91:G91)+$B91/$C91)&gt;$B91,$B91-SUM($D91:G91),$B91/$C91)</f>
        <v>785.49850546350001</v>
      </c>
      <c r="I91" s="88">
        <f>IF((SUM($D91:H91)+$B91/$C91)&gt;$B91,$B91-SUM($D91:H91),$B91/$C91)</f>
        <v>0</v>
      </c>
      <c r="J91" s="88">
        <f>IF((SUM($D91:I91)+$B91/$C91)&gt;$B91,$B91-SUM($D91:I91),$B91/$C91)</f>
        <v>0</v>
      </c>
      <c r="K91" s="88">
        <f>IF((SUM($D91:J91)+$B91/$C91)&gt;$B91,$B91-SUM($D91:J91),$B91/$C91)</f>
        <v>0</v>
      </c>
      <c r="L91" s="88">
        <f>IF((SUM($D91:K91)+$B91/$C91)&gt;$B91,$B91-SUM($D91:K91),$B91/$C91)</f>
        <v>0</v>
      </c>
      <c r="M91" s="88">
        <f>IF((SUM($D91:L91)+$B91/$C91)&gt;$B91,$B91-SUM($D91:L91),$B91/$C91)</f>
        <v>0</v>
      </c>
      <c r="N91" s="88">
        <f>IF((SUM($D91:M91)+$B91/$C91)&gt;$B91,$B91-SUM($D91:M91),$B91/$C91)</f>
        <v>0</v>
      </c>
      <c r="O91" s="88">
        <f>IF((SUM($D91:N91)+$B91/$C91)&gt;$B91,$B91-SUM($D91:N91),$B91/$C91)</f>
        <v>0</v>
      </c>
      <c r="P91" s="88">
        <f>IF((SUM($D91:O91)+$B91/$C91)&gt;$B91,$B91-SUM($D91:O91),$B91/$C91)</f>
        <v>0</v>
      </c>
      <c r="Q91" s="88">
        <f>IF((SUM($D91:P91)+$B91/$C91)&gt;$B91,$B91-SUM($D91:P91),$B91/$C91)</f>
        <v>0</v>
      </c>
      <c r="R91" s="88">
        <f>IF((SUM($D91:Q91)+$B91/$C91)&gt;$B91,$B91-SUM($D91:Q91),$B91/$C91)</f>
        <v>0</v>
      </c>
      <c r="S91" s="88">
        <f>IF((SUM($D91:R91)+$B91/$C91)&gt;$B91,$B91-SUM($D91:R91),$B91/$C91)</f>
        <v>0</v>
      </c>
      <c r="T91" s="88">
        <f>IF((SUM($D91:S91)+$B91/$C91)&gt;$B91,$B91-SUM($D91:S91),$B91/$C91)</f>
        <v>0</v>
      </c>
      <c r="U91" s="88">
        <f>IF((SUM($D91:T91)+$B91/$C91)&gt;$B91,$B91-SUM($D91:T91),$B91/$C91)</f>
        <v>0</v>
      </c>
      <c r="V91" s="88">
        <f>IF((SUM($D91:U91)+$B91/$C91)&gt;$B91,$B91-SUM($D91:U91),$B91/$C91)</f>
        <v>0</v>
      </c>
      <c r="W91" s="88">
        <f>IF((SUM($D91:V91)+$B91/$C91)&gt;$B91,$B91-SUM($D91:V91),$B91/$C91)</f>
        <v>0</v>
      </c>
      <c r="X91" s="88">
        <f>IF((SUM($D91:W91)+$B91/$C91)&gt;$B91,$B91-SUM($D91:W91),$B91/$C91)</f>
        <v>0</v>
      </c>
      <c r="Y91" s="88">
        <f>IF((SUM($D91:X91)+$B91/$C91)&gt;$B91,$B91-SUM($D91:X91),$B91/$C91)</f>
        <v>0</v>
      </c>
      <c r="Z91" s="88">
        <f>IF((SUM($D91:Y91)+$B91/$C91)&gt;$B91,$B91-SUM($D91:Y91),$B91/$C91)</f>
        <v>0</v>
      </c>
      <c r="AA91" s="88">
        <f>IF((SUM($D91:Z91)+$B91/$C91)&gt;$B91,$B91-SUM($D91:Z91),$B91/$C91)</f>
        <v>0</v>
      </c>
    </row>
    <row r="92" spans="1:27" outlineLevel="1">
      <c r="A92" s="358"/>
      <c r="B92" s="474">
        <f>SUM(B89:B91)</f>
        <v>12479.514200405105</v>
      </c>
      <c r="D92" s="110">
        <f>SUM(D89:D91)</f>
        <v>2495.9028400810207</v>
      </c>
      <c r="E92" s="110">
        <f t="shared" ref="E92:W92" si="36">SUM(E89:E91)</f>
        <v>2495.9028400810207</v>
      </c>
      <c r="F92" s="110">
        <f t="shared" si="36"/>
        <v>2495.9028400810207</v>
      </c>
      <c r="G92" s="110">
        <f t="shared" si="36"/>
        <v>2495.9028400810207</v>
      </c>
      <c r="H92" s="110">
        <f t="shared" si="36"/>
        <v>2495.9028400810207</v>
      </c>
      <c r="I92" s="110">
        <f t="shared" si="36"/>
        <v>0</v>
      </c>
      <c r="J92" s="110">
        <f t="shared" si="36"/>
        <v>0</v>
      </c>
      <c r="K92" s="110">
        <f t="shared" si="36"/>
        <v>0</v>
      </c>
      <c r="L92" s="110">
        <f t="shared" si="36"/>
        <v>0</v>
      </c>
      <c r="M92" s="110">
        <f t="shared" si="36"/>
        <v>0</v>
      </c>
      <c r="N92" s="110">
        <f t="shared" si="36"/>
        <v>0</v>
      </c>
      <c r="O92" s="110">
        <f t="shared" si="36"/>
        <v>0</v>
      </c>
      <c r="P92" s="110">
        <f t="shared" si="36"/>
        <v>0</v>
      </c>
      <c r="Q92" s="110">
        <f t="shared" si="36"/>
        <v>0</v>
      </c>
      <c r="R92" s="110">
        <f t="shared" si="36"/>
        <v>0</v>
      </c>
      <c r="S92" s="110">
        <f t="shared" si="36"/>
        <v>0</v>
      </c>
      <c r="T92" s="110">
        <f t="shared" si="36"/>
        <v>0</v>
      </c>
      <c r="U92" s="110">
        <f t="shared" si="36"/>
        <v>0</v>
      </c>
      <c r="V92" s="110">
        <f t="shared" si="36"/>
        <v>0</v>
      </c>
      <c r="W92" s="110">
        <f t="shared" si="36"/>
        <v>0</v>
      </c>
      <c r="X92" s="110">
        <f>SUM(X89:X91)</f>
        <v>0</v>
      </c>
      <c r="Y92" s="110">
        <f>SUM(Y89:Y91)</f>
        <v>0</v>
      </c>
      <c r="Z92" s="110">
        <f>SUM(Z89:Z91)</f>
        <v>0</v>
      </c>
      <c r="AA92" s="110">
        <f>SUM(AA89:AA91)</f>
        <v>0</v>
      </c>
    </row>
    <row r="93" spans="1:27" outlineLevel="1"/>
    <row r="94" spans="1:27" outlineLevel="1"/>
    <row r="95" spans="1:27" outlineLevel="1">
      <c r="A95" s="348" t="s">
        <v>260</v>
      </c>
      <c r="B95" s="475" t="s">
        <v>320</v>
      </c>
      <c r="C95" s="310" t="s">
        <v>323</v>
      </c>
      <c r="D95" s="470">
        <f>D$4</f>
        <v>2009</v>
      </c>
      <c r="E95" s="470">
        <f t="shared" ref="E95:AA95" si="37">E$4</f>
        <v>2010</v>
      </c>
      <c r="F95" s="470">
        <f t="shared" si="37"/>
        <v>2011</v>
      </c>
      <c r="G95" s="470">
        <f t="shared" si="37"/>
        <v>2012</v>
      </c>
      <c r="H95" s="470">
        <f t="shared" si="37"/>
        <v>2013</v>
      </c>
      <c r="I95" s="470">
        <f t="shared" si="37"/>
        <v>2014</v>
      </c>
      <c r="J95" s="470">
        <f t="shared" si="37"/>
        <v>2015</v>
      </c>
      <c r="K95" s="470">
        <f t="shared" si="37"/>
        <v>2016</v>
      </c>
      <c r="L95" s="470">
        <f t="shared" si="37"/>
        <v>2017</v>
      </c>
      <c r="M95" s="470">
        <f t="shared" si="37"/>
        <v>2018</v>
      </c>
      <c r="N95" s="470">
        <f t="shared" si="37"/>
        <v>2019</v>
      </c>
      <c r="O95" s="470">
        <f t="shared" si="37"/>
        <v>2020</v>
      </c>
      <c r="P95" s="470">
        <f t="shared" si="37"/>
        <v>2021</v>
      </c>
      <c r="Q95" s="470">
        <f t="shared" si="37"/>
        <v>2022</v>
      </c>
      <c r="R95" s="470">
        <f t="shared" si="37"/>
        <v>2023</v>
      </c>
      <c r="S95" s="470">
        <f t="shared" si="37"/>
        <v>2024</v>
      </c>
      <c r="T95" s="470">
        <f t="shared" si="37"/>
        <v>2025</v>
      </c>
      <c r="U95" s="470">
        <f t="shared" si="37"/>
        <v>2026</v>
      </c>
      <c r="V95" s="470">
        <f t="shared" si="37"/>
        <v>2027</v>
      </c>
      <c r="W95" s="470">
        <f t="shared" si="37"/>
        <v>2028</v>
      </c>
      <c r="X95" s="470">
        <f t="shared" si="37"/>
        <v>2029</v>
      </c>
      <c r="Y95" s="470">
        <f t="shared" si="37"/>
        <v>2030</v>
      </c>
      <c r="Z95" s="470">
        <f t="shared" si="37"/>
        <v>2031</v>
      </c>
      <c r="AA95" s="470">
        <f t="shared" si="37"/>
        <v>2032</v>
      </c>
    </row>
    <row r="96" spans="1:27" outlineLevel="1">
      <c r="A96" s="348" t="str">
        <f>$A$4</f>
        <v>($000 Real 2008)</v>
      </c>
      <c r="B96" s="476" t="s">
        <v>321</v>
      </c>
      <c r="C96" s="477" t="s">
        <v>322</v>
      </c>
      <c r="D96" s="462"/>
      <c r="E96" s="462"/>
      <c r="F96" s="462"/>
      <c r="G96" s="462"/>
      <c r="H96" s="462"/>
      <c r="I96" s="462"/>
      <c r="J96" s="462"/>
      <c r="K96" s="462"/>
      <c r="L96" s="462"/>
      <c r="M96" s="462"/>
      <c r="N96" s="462"/>
      <c r="O96" s="462"/>
      <c r="P96" s="462"/>
      <c r="Q96" s="462"/>
      <c r="R96" s="462"/>
      <c r="S96" s="462"/>
      <c r="T96" s="462"/>
      <c r="U96" s="462"/>
      <c r="V96" s="462"/>
      <c r="W96" s="462"/>
      <c r="X96" s="462"/>
      <c r="Y96" s="462"/>
      <c r="Z96" s="462"/>
      <c r="AA96" s="462"/>
    </row>
    <row r="97" spans="1:27" outlineLevel="1">
      <c r="A97" s="471">
        <v>2006</v>
      </c>
      <c r="B97" s="473">
        <f>'Offset of Costs and Rev 2006-08'!D$150-'Offset of Costs and Rev 2006-08'!D$151-SUM('Offset of Costs and Rev 2006-08'!D214:F214)</f>
        <v>314.29480373831768</v>
      </c>
      <c r="C97" s="469">
        <f>IF('Data 2006-08'!C$34="",5,('Data 2006-08'!C$34-D$95+1))</f>
        <v>5</v>
      </c>
      <c r="D97" s="88">
        <f>IF(C97&lt;1,B97,B97/C97)</f>
        <v>62.858960747663538</v>
      </c>
      <c r="E97" s="88">
        <f>IF((SUM($D97:D97)+$B97/$C97)&gt;$B97,$B97-SUM($D97:D97),$B97/$C97)</f>
        <v>62.858960747663538</v>
      </c>
      <c r="F97" s="88">
        <f>IF((SUM($D97:E97)+$B97/$C97)&gt;$B97,$B97-SUM($D97:E97),$B97/$C97)</f>
        <v>62.858960747663538</v>
      </c>
      <c r="G97" s="88">
        <f>IF((SUM($D97:F97)+$B97/$C97)&gt;$B97,$B97-SUM($D97:F97),$B97/$C97)</f>
        <v>62.858960747663538</v>
      </c>
      <c r="H97" s="88">
        <f>IF((SUM($D97:G97)+$B97/$C97)&gt;$B97,$B97-SUM($D97:G97),$B97/$C97)</f>
        <v>62.858960747663538</v>
      </c>
      <c r="I97" s="88">
        <f>IF((SUM($D97:H97)+$B97/$C97)&gt;$B97,$B97-SUM($D97:H97),$B97/$C97)</f>
        <v>0</v>
      </c>
      <c r="J97" s="88">
        <f>IF((SUM($D97:I97)+$B97/$C97)&gt;$B97,$B97-SUM($D97:I97),$B97/$C97)</f>
        <v>0</v>
      </c>
      <c r="K97" s="88">
        <f>IF((SUM($D97:J97)+$B97/$C97)&gt;$B97,$B97-SUM($D97:J97),$B97/$C97)</f>
        <v>0</v>
      </c>
      <c r="L97" s="88">
        <f>IF((SUM($D97:K97)+$B97/$C97)&gt;$B97,$B97-SUM($D97:K97),$B97/$C97)</f>
        <v>0</v>
      </c>
      <c r="M97" s="88">
        <f>IF((SUM($D97:L97)+$B97/$C97)&gt;$B97,$B97-SUM($D97:L97),$B97/$C97)</f>
        <v>0</v>
      </c>
      <c r="N97" s="88">
        <f>IF((SUM($D97:M97)+$B97/$C97)&gt;$B97,$B97-SUM($D97:M97),$B97/$C97)</f>
        <v>0</v>
      </c>
      <c r="O97" s="88">
        <f>IF((SUM($D97:N97)+$B97/$C97)&gt;$B97,$B97-SUM($D97:N97),$B97/$C97)</f>
        <v>0</v>
      </c>
      <c r="P97" s="88">
        <f>IF((SUM($D97:O97)+$B97/$C97)&gt;$B97,$B97-SUM($D97:O97),$B97/$C97)</f>
        <v>0</v>
      </c>
      <c r="Q97" s="88">
        <f>IF((SUM($D97:P97)+$B97/$C97)&gt;$B97,$B97-SUM($D97:P97),$B97/$C97)</f>
        <v>0</v>
      </c>
      <c r="R97" s="88">
        <f>IF((SUM($D97:Q97)+$B97/$C97)&gt;$B97,$B97-SUM($D97:Q97),$B97/$C97)</f>
        <v>0</v>
      </c>
      <c r="S97" s="88">
        <f>IF((SUM($D97:R97)+$B97/$C97)&gt;$B97,$B97-SUM($D97:R97),$B97/$C97)</f>
        <v>0</v>
      </c>
      <c r="T97" s="88">
        <f>IF((SUM($D97:S97)+$B97/$C97)&gt;$B97,$B97-SUM($D97:S97),$B97/$C97)</f>
        <v>0</v>
      </c>
      <c r="U97" s="88">
        <f>IF((SUM($D97:T97)+$B97/$C97)&gt;$B97,$B97-SUM($D97:T97),$B97/$C97)</f>
        <v>0</v>
      </c>
      <c r="V97" s="88">
        <f>IF((SUM($D97:U97)+$B97/$C97)&gt;$B97,$B97-SUM($D97:U97),$B97/$C97)</f>
        <v>0</v>
      </c>
      <c r="W97" s="88">
        <f>IF((SUM($D97:V97)+$B97/$C97)&gt;$B97,$B97-SUM($D97:V97),$B97/$C97)</f>
        <v>0</v>
      </c>
      <c r="X97" s="88">
        <f>IF((SUM($D97:W97)+$B97/$C97)&gt;$B97,$B97-SUM($D97:W97),$B97/$C97)</f>
        <v>0</v>
      </c>
      <c r="Y97" s="88">
        <f>IF((SUM($D97:X97)+$B97/$C97)&gt;$B97,$B97-SUM($D97:X97),$B97/$C97)</f>
        <v>0</v>
      </c>
      <c r="Z97" s="88">
        <f>IF((SUM($D97:Y97)+$B97/$C97)&gt;$B97,$B97-SUM($D97:Y97),$B97/$C97)</f>
        <v>0</v>
      </c>
      <c r="AA97" s="88">
        <f>IF((SUM($D97:Z97)+$B97/$C97)&gt;$B97,$B97-SUM($D97:Z97),$B97/$C97)</f>
        <v>0</v>
      </c>
    </row>
    <row r="98" spans="1:27" outlineLevel="1">
      <c r="A98" s="471">
        <v>2007</v>
      </c>
      <c r="B98" s="473">
        <f>'Offset of Costs and Rev 2006-08'!E$150-'Offset of Costs and Rev 2006-08'!E$151-SUM('Offset of Costs and Rev 2006-08'!D215:F215)</f>
        <v>130.68433961079643</v>
      </c>
      <c r="C98" s="469">
        <f>IF('Data 2006-08'!C$34="",5,('Data 2006-08'!C$34-D$95+1))</f>
        <v>5</v>
      </c>
      <c r="D98" s="88">
        <f>IF(C98&lt;1,B98,B98/C98)</f>
        <v>26.136867922159286</v>
      </c>
      <c r="E98" s="88">
        <f>IF((SUM($D98:D98)+$B98/$C98)&gt;$B98,$B98-SUM($D98:D98),$B98/$C98)</f>
        <v>26.136867922159286</v>
      </c>
      <c r="F98" s="88">
        <f>IF((SUM($D98:E98)+$B98/$C98)&gt;$B98,$B98-SUM($D98:E98),$B98/$C98)</f>
        <v>26.136867922159286</v>
      </c>
      <c r="G98" s="88">
        <f>IF((SUM($D98:F98)+$B98/$C98)&gt;$B98,$B98-SUM($D98:F98),$B98/$C98)</f>
        <v>26.136867922159286</v>
      </c>
      <c r="H98" s="88">
        <f>IF((SUM($D98:G98)+$B98/$C98)&gt;$B98,$B98-SUM($D98:G98),$B98/$C98)</f>
        <v>26.136867922159286</v>
      </c>
      <c r="I98" s="88">
        <f>IF((SUM($D98:H98)+$B98/$C98)&gt;$B98,$B98-SUM($D98:H98),$B98/$C98)</f>
        <v>0</v>
      </c>
      <c r="J98" s="88">
        <f>IF((SUM($D98:I98)+$B98/$C98)&gt;$B98,$B98-SUM($D98:I98),$B98/$C98)</f>
        <v>0</v>
      </c>
      <c r="K98" s="88">
        <f>IF((SUM($D98:J98)+$B98/$C98)&gt;$B98,$B98-SUM($D98:J98),$B98/$C98)</f>
        <v>0</v>
      </c>
      <c r="L98" s="88">
        <f>IF((SUM($D98:K98)+$B98/$C98)&gt;$B98,$B98-SUM($D98:K98),$B98/$C98)</f>
        <v>0</v>
      </c>
      <c r="M98" s="88">
        <f>IF((SUM($D98:L98)+$B98/$C98)&gt;$B98,$B98-SUM($D98:L98),$B98/$C98)</f>
        <v>0</v>
      </c>
      <c r="N98" s="88">
        <f>IF((SUM($D98:M98)+$B98/$C98)&gt;$B98,$B98-SUM($D98:M98),$B98/$C98)</f>
        <v>0</v>
      </c>
      <c r="O98" s="88">
        <f>IF((SUM($D98:N98)+$B98/$C98)&gt;$B98,$B98-SUM($D98:N98),$B98/$C98)</f>
        <v>0</v>
      </c>
      <c r="P98" s="88">
        <f>IF((SUM($D98:O98)+$B98/$C98)&gt;$B98,$B98-SUM($D98:O98),$B98/$C98)</f>
        <v>0</v>
      </c>
      <c r="Q98" s="88">
        <f>IF((SUM($D98:P98)+$B98/$C98)&gt;$B98,$B98-SUM($D98:P98),$B98/$C98)</f>
        <v>0</v>
      </c>
      <c r="R98" s="88">
        <f>IF((SUM($D98:Q98)+$B98/$C98)&gt;$B98,$B98-SUM($D98:Q98),$B98/$C98)</f>
        <v>0</v>
      </c>
      <c r="S98" s="88">
        <f>IF((SUM($D98:R98)+$B98/$C98)&gt;$B98,$B98-SUM($D98:R98),$B98/$C98)</f>
        <v>0</v>
      </c>
      <c r="T98" s="88">
        <f>IF((SUM($D98:S98)+$B98/$C98)&gt;$B98,$B98-SUM($D98:S98),$B98/$C98)</f>
        <v>0</v>
      </c>
      <c r="U98" s="88">
        <f>IF((SUM($D98:T98)+$B98/$C98)&gt;$B98,$B98-SUM($D98:T98),$B98/$C98)</f>
        <v>0</v>
      </c>
      <c r="V98" s="88">
        <f>IF((SUM($D98:U98)+$B98/$C98)&gt;$B98,$B98-SUM($D98:U98),$B98/$C98)</f>
        <v>0</v>
      </c>
      <c r="W98" s="88">
        <f>IF((SUM($D98:V98)+$B98/$C98)&gt;$B98,$B98-SUM($D98:V98),$B98/$C98)</f>
        <v>0</v>
      </c>
      <c r="X98" s="88">
        <f>IF((SUM($D98:W98)+$B98/$C98)&gt;$B98,$B98-SUM($D98:W98),$B98/$C98)</f>
        <v>0</v>
      </c>
      <c r="Y98" s="88">
        <f>IF((SUM($D98:X98)+$B98/$C98)&gt;$B98,$B98-SUM($D98:X98),$B98/$C98)</f>
        <v>0</v>
      </c>
      <c r="Z98" s="88">
        <f>IF((SUM($D98:Y98)+$B98/$C98)&gt;$B98,$B98-SUM($D98:Y98),$B98/$C98)</f>
        <v>0</v>
      </c>
      <c r="AA98" s="88">
        <f>IF((SUM($D98:Z98)+$B98/$C98)&gt;$B98,$B98-SUM($D98:Z98),$B98/$C98)</f>
        <v>0</v>
      </c>
    </row>
    <row r="99" spans="1:27" outlineLevel="1">
      <c r="A99" s="471">
        <v>2008</v>
      </c>
      <c r="B99" s="473">
        <f>'Offset of Costs and Rev 2006-08'!F$150-'Offset of Costs and Rev 2006-08'!F$151-SUM('Offset of Costs and Rev 2006-08'!D216:F216)</f>
        <v>151.02573823500097</v>
      </c>
      <c r="C99" s="469">
        <f>IF('Data 2006-08'!C$34="",5,('Data 2006-08'!C$34-D$95+1))</f>
        <v>5</v>
      </c>
      <c r="D99" s="88">
        <f>IF(C99&lt;1,B99,B99/C99)</f>
        <v>30.205147647000196</v>
      </c>
      <c r="E99" s="88">
        <f>IF((SUM($D99:D99)+$B99/$C99)&gt;$B99,$B99-SUM($D99:D99),$B99/$C99)</f>
        <v>30.205147647000196</v>
      </c>
      <c r="F99" s="88">
        <f>IF((SUM($D99:E99)+$B99/$C99)&gt;$B99,$B99-SUM($D99:E99),$B99/$C99)</f>
        <v>30.205147647000196</v>
      </c>
      <c r="G99" s="88">
        <f>IF((SUM($D99:F99)+$B99/$C99)&gt;$B99,$B99-SUM($D99:F99),$B99/$C99)</f>
        <v>30.205147647000196</v>
      </c>
      <c r="H99" s="88">
        <f>IF((SUM($D99:G99)+$B99/$C99)&gt;$B99,$B99-SUM($D99:G99),$B99/$C99)</f>
        <v>30.205147647000196</v>
      </c>
      <c r="I99" s="88">
        <f>IF((SUM($D99:H99)+$B99/$C99)&gt;$B99,$B99-SUM($D99:H99),$B99/$C99)</f>
        <v>0</v>
      </c>
      <c r="J99" s="88">
        <f>IF((SUM($D99:I99)+$B99/$C99)&gt;$B99,$B99-SUM($D99:I99),$B99/$C99)</f>
        <v>0</v>
      </c>
      <c r="K99" s="88">
        <f>IF((SUM($D99:J99)+$B99/$C99)&gt;$B99,$B99-SUM($D99:J99),$B99/$C99)</f>
        <v>0</v>
      </c>
      <c r="L99" s="88">
        <f>IF((SUM($D99:K99)+$B99/$C99)&gt;$B99,$B99-SUM($D99:K99),$B99/$C99)</f>
        <v>0</v>
      </c>
      <c r="M99" s="88">
        <f>IF((SUM($D99:L99)+$B99/$C99)&gt;$B99,$B99-SUM($D99:L99),$B99/$C99)</f>
        <v>0</v>
      </c>
      <c r="N99" s="88">
        <f>IF((SUM($D99:M99)+$B99/$C99)&gt;$B99,$B99-SUM($D99:M99),$B99/$C99)</f>
        <v>0</v>
      </c>
      <c r="O99" s="88">
        <f>IF((SUM($D99:N99)+$B99/$C99)&gt;$B99,$B99-SUM($D99:N99),$B99/$C99)</f>
        <v>0</v>
      </c>
      <c r="P99" s="88">
        <f>IF((SUM($D99:O99)+$B99/$C99)&gt;$B99,$B99-SUM($D99:O99),$B99/$C99)</f>
        <v>0</v>
      </c>
      <c r="Q99" s="88">
        <f>IF((SUM($D99:P99)+$B99/$C99)&gt;$B99,$B99-SUM($D99:P99),$B99/$C99)</f>
        <v>0</v>
      </c>
      <c r="R99" s="88">
        <f>IF((SUM($D99:Q99)+$B99/$C99)&gt;$B99,$B99-SUM($D99:Q99),$B99/$C99)</f>
        <v>0</v>
      </c>
      <c r="S99" s="88">
        <f>IF((SUM($D99:R99)+$B99/$C99)&gt;$B99,$B99-SUM($D99:R99),$B99/$C99)</f>
        <v>0</v>
      </c>
      <c r="T99" s="88">
        <f>IF((SUM($D99:S99)+$B99/$C99)&gt;$B99,$B99-SUM($D99:S99),$B99/$C99)</f>
        <v>0</v>
      </c>
      <c r="U99" s="88">
        <f>IF((SUM($D99:T99)+$B99/$C99)&gt;$B99,$B99-SUM($D99:T99),$B99/$C99)</f>
        <v>0</v>
      </c>
      <c r="V99" s="88">
        <f>IF((SUM($D99:U99)+$B99/$C99)&gt;$B99,$B99-SUM($D99:U99),$B99/$C99)</f>
        <v>0</v>
      </c>
      <c r="W99" s="88">
        <f>IF((SUM($D99:V99)+$B99/$C99)&gt;$B99,$B99-SUM($D99:V99),$B99/$C99)</f>
        <v>0</v>
      </c>
      <c r="X99" s="88">
        <f>IF((SUM($D99:W99)+$B99/$C99)&gt;$B99,$B99-SUM($D99:W99),$B99/$C99)</f>
        <v>0</v>
      </c>
      <c r="Y99" s="88">
        <f>IF((SUM($D99:X99)+$B99/$C99)&gt;$B99,$B99-SUM($D99:X99),$B99/$C99)</f>
        <v>0</v>
      </c>
      <c r="Z99" s="88">
        <f>IF((SUM($D99:Y99)+$B99/$C99)&gt;$B99,$B99-SUM($D99:Y99),$B99/$C99)</f>
        <v>0</v>
      </c>
      <c r="AA99" s="88">
        <f>IF((SUM($D99:Z99)+$B99/$C99)&gt;$B99,$B99-SUM($D99:Z99),$B99/$C99)</f>
        <v>0</v>
      </c>
    </row>
    <row r="100" spans="1:27" outlineLevel="1">
      <c r="A100" s="358"/>
      <c r="B100" s="474">
        <f>SUM(B97:B99)</f>
        <v>596.00488158411508</v>
      </c>
      <c r="D100" s="110">
        <f>SUM(D97:D99)</f>
        <v>119.20097631682302</v>
      </c>
      <c r="E100" s="110">
        <f t="shared" ref="E100:W100" si="38">SUM(E97:E99)</f>
        <v>119.20097631682302</v>
      </c>
      <c r="F100" s="110">
        <f t="shared" si="38"/>
        <v>119.20097631682302</v>
      </c>
      <c r="G100" s="110">
        <f t="shared" si="38"/>
        <v>119.20097631682302</v>
      </c>
      <c r="H100" s="110">
        <f t="shared" si="38"/>
        <v>119.20097631682302</v>
      </c>
      <c r="I100" s="110">
        <f t="shared" si="38"/>
        <v>0</v>
      </c>
      <c r="J100" s="110">
        <f t="shared" si="38"/>
        <v>0</v>
      </c>
      <c r="K100" s="110">
        <f t="shared" si="38"/>
        <v>0</v>
      </c>
      <c r="L100" s="110">
        <f t="shared" si="38"/>
        <v>0</v>
      </c>
      <c r="M100" s="110">
        <f t="shared" si="38"/>
        <v>0</v>
      </c>
      <c r="N100" s="110">
        <f t="shared" si="38"/>
        <v>0</v>
      </c>
      <c r="O100" s="110">
        <f t="shared" si="38"/>
        <v>0</v>
      </c>
      <c r="P100" s="110">
        <f t="shared" si="38"/>
        <v>0</v>
      </c>
      <c r="Q100" s="110">
        <f t="shared" si="38"/>
        <v>0</v>
      </c>
      <c r="R100" s="110">
        <f t="shared" si="38"/>
        <v>0</v>
      </c>
      <c r="S100" s="110">
        <f t="shared" si="38"/>
        <v>0</v>
      </c>
      <c r="T100" s="110">
        <f t="shared" si="38"/>
        <v>0</v>
      </c>
      <c r="U100" s="110">
        <f t="shared" si="38"/>
        <v>0</v>
      </c>
      <c r="V100" s="110">
        <f t="shared" si="38"/>
        <v>0</v>
      </c>
      <c r="W100" s="110">
        <f t="shared" si="38"/>
        <v>0</v>
      </c>
      <c r="X100" s="110">
        <f>SUM(X97:X99)</f>
        <v>0</v>
      </c>
      <c r="Y100" s="110">
        <f>SUM(Y97:Y99)</f>
        <v>0</v>
      </c>
      <c r="Z100" s="110">
        <f>SUM(Z97:Z99)</f>
        <v>0</v>
      </c>
      <c r="AA100" s="110">
        <f>SUM(AA97:AA99)</f>
        <v>0</v>
      </c>
    </row>
    <row r="101" spans="1:27" outlineLevel="1"/>
    <row r="102" spans="1:27" outlineLevel="1"/>
    <row r="103" spans="1:27" outlineLevel="1">
      <c r="A103" s="348" t="s">
        <v>277</v>
      </c>
      <c r="B103" s="475" t="s">
        <v>320</v>
      </c>
      <c r="C103" s="310" t="s">
        <v>323</v>
      </c>
      <c r="D103" s="470">
        <f>D$4</f>
        <v>2009</v>
      </c>
      <c r="E103" s="470">
        <f t="shared" ref="E103:AA103" si="39">E$4</f>
        <v>2010</v>
      </c>
      <c r="F103" s="470">
        <f t="shared" si="39"/>
        <v>2011</v>
      </c>
      <c r="G103" s="470">
        <f t="shared" si="39"/>
        <v>2012</v>
      </c>
      <c r="H103" s="470">
        <f t="shared" si="39"/>
        <v>2013</v>
      </c>
      <c r="I103" s="470">
        <f t="shared" si="39"/>
        <v>2014</v>
      </c>
      <c r="J103" s="470">
        <f t="shared" si="39"/>
        <v>2015</v>
      </c>
      <c r="K103" s="470">
        <f t="shared" si="39"/>
        <v>2016</v>
      </c>
      <c r="L103" s="470">
        <f t="shared" si="39"/>
        <v>2017</v>
      </c>
      <c r="M103" s="470">
        <f t="shared" si="39"/>
        <v>2018</v>
      </c>
      <c r="N103" s="470">
        <f t="shared" si="39"/>
        <v>2019</v>
      </c>
      <c r="O103" s="470">
        <f t="shared" si="39"/>
        <v>2020</v>
      </c>
      <c r="P103" s="470">
        <f t="shared" si="39"/>
        <v>2021</v>
      </c>
      <c r="Q103" s="470">
        <f t="shared" si="39"/>
        <v>2022</v>
      </c>
      <c r="R103" s="470">
        <f t="shared" si="39"/>
        <v>2023</v>
      </c>
      <c r="S103" s="470">
        <f t="shared" si="39"/>
        <v>2024</v>
      </c>
      <c r="T103" s="470">
        <f t="shared" si="39"/>
        <v>2025</v>
      </c>
      <c r="U103" s="470">
        <f t="shared" si="39"/>
        <v>2026</v>
      </c>
      <c r="V103" s="470">
        <f t="shared" si="39"/>
        <v>2027</v>
      </c>
      <c r="W103" s="470">
        <f t="shared" si="39"/>
        <v>2028</v>
      </c>
      <c r="X103" s="470">
        <f t="shared" si="39"/>
        <v>2029</v>
      </c>
      <c r="Y103" s="470">
        <f t="shared" si="39"/>
        <v>2030</v>
      </c>
      <c r="Z103" s="470">
        <f t="shared" si="39"/>
        <v>2031</v>
      </c>
      <c r="AA103" s="470">
        <f t="shared" si="39"/>
        <v>2032</v>
      </c>
    </row>
    <row r="104" spans="1:27" outlineLevel="1">
      <c r="A104" s="348" t="str">
        <f>$A$4</f>
        <v>($000 Real 2008)</v>
      </c>
      <c r="B104" s="476" t="s">
        <v>321</v>
      </c>
      <c r="C104" s="477" t="s">
        <v>322</v>
      </c>
      <c r="D104" s="462"/>
      <c r="E104" s="462"/>
      <c r="F104" s="462"/>
      <c r="G104" s="462"/>
      <c r="H104" s="462"/>
      <c r="I104" s="462"/>
      <c r="J104" s="462"/>
      <c r="K104" s="462"/>
      <c r="L104" s="462"/>
      <c r="M104" s="462"/>
      <c r="N104" s="462"/>
      <c r="O104" s="462"/>
      <c r="P104" s="462"/>
      <c r="Q104" s="462"/>
      <c r="R104" s="462"/>
      <c r="S104" s="462"/>
      <c r="T104" s="462"/>
      <c r="U104" s="462"/>
      <c r="V104" s="462"/>
      <c r="W104" s="462"/>
      <c r="X104" s="462"/>
      <c r="Y104" s="462"/>
      <c r="Z104" s="462"/>
      <c r="AA104" s="462"/>
    </row>
    <row r="105" spans="1:27" outlineLevel="1">
      <c r="A105" s="471">
        <v>2006</v>
      </c>
      <c r="B105" s="473">
        <f>'Offset of Costs and Rev 2006-08'!D$160-SUM('Offset of Costs and Rev 2006-08'!D222:F222)</f>
        <v>0</v>
      </c>
      <c r="C105" s="472">
        <f>'Offset of Costs and Rev 2006-08'!C222-(D$103-A105-0.5)</f>
        <v>2.5</v>
      </c>
      <c r="D105" s="88">
        <f>IF(C105&lt;1,B105,B105/C105)</f>
        <v>0</v>
      </c>
      <c r="E105" s="88">
        <f>IF((SUM($D105:D105)+$B105/$C105)&gt;$B105,$B105-SUM($D105:D105),$B105/$C105)</f>
        <v>0</v>
      </c>
      <c r="F105" s="88">
        <f>IF((SUM($D105:E105)+$B105/$C105)&gt;$B105,$B105-SUM($D105:E105),$B105/$C105)</f>
        <v>0</v>
      </c>
      <c r="G105" s="88">
        <f>IF((SUM($D105:F105)+$B105/$C105)&gt;$B105,$B105-SUM($D105:F105),$B105/$C105)</f>
        <v>0</v>
      </c>
      <c r="H105" s="88">
        <f>IF((SUM($D105:G105)+$B105/$C105)&gt;$B105,$B105-SUM($D105:G105),$B105/$C105)</f>
        <v>0</v>
      </c>
      <c r="I105" s="88">
        <f>IF((SUM($D105:H105)+$B105/$C105)&gt;$B105,$B105-SUM($D105:H105),$B105/$C105)</f>
        <v>0</v>
      </c>
      <c r="J105" s="88">
        <f>IF((SUM($D105:I105)+$B105/$C105)&gt;$B105,$B105-SUM($D105:I105),$B105/$C105)</f>
        <v>0</v>
      </c>
      <c r="K105" s="88">
        <f>IF((SUM($D105:J105)+$B105/$C105)&gt;$B105,$B105-SUM($D105:J105),$B105/$C105)</f>
        <v>0</v>
      </c>
      <c r="L105" s="88">
        <f>IF((SUM($D105:K105)+$B105/$C105)&gt;$B105,$B105-SUM($D105:K105),$B105/$C105)</f>
        <v>0</v>
      </c>
      <c r="M105" s="88">
        <f>IF((SUM($D105:L105)+$B105/$C105)&gt;$B105,$B105-SUM($D105:L105),$B105/$C105)</f>
        <v>0</v>
      </c>
      <c r="N105" s="88">
        <f>IF((SUM($D105:M105)+$B105/$C105)&gt;$B105,$B105-SUM($D105:M105),$B105/$C105)</f>
        <v>0</v>
      </c>
      <c r="O105" s="88">
        <f>IF((SUM($D105:N105)+$B105/$C105)&gt;$B105,$B105-SUM($D105:N105),$B105/$C105)</f>
        <v>0</v>
      </c>
      <c r="P105" s="88">
        <f>IF((SUM($D105:O105)+$B105/$C105)&gt;$B105,$B105-SUM($D105:O105),$B105/$C105)</f>
        <v>0</v>
      </c>
      <c r="Q105" s="88">
        <f>IF((SUM($D105:P105)+$B105/$C105)&gt;$B105,$B105-SUM($D105:P105),$B105/$C105)</f>
        <v>0</v>
      </c>
      <c r="R105" s="88">
        <f>IF((SUM($D105:Q105)+$B105/$C105)&gt;$B105,$B105-SUM($D105:Q105),$B105/$C105)</f>
        <v>0</v>
      </c>
      <c r="S105" s="88">
        <f>IF((SUM($D105:R105)+$B105/$C105)&gt;$B105,$B105-SUM($D105:R105),$B105/$C105)</f>
        <v>0</v>
      </c>
      <c r="T105" s="88">
        <f>IF((SUM($D105:S105)+$B105/$C105)&gt;$B105,$B105-SUM($D105:S105),$B105/$C105)</f>
        <v>0</v>
      </c>
      <c r="U105" s="88">
        <f>IF((SUM($D105:T105)+$B105/$C105)&gt;$B105,$B105-SUM($D105:T105),$B105/$C105)</f>
        <v>0</v>
      </c>
      <c r="V105" s="88">
        <f>IF((SUM($D105:U105)+$B105/$C105)&gt;$B105,$B105-SUM($D105:U105),$B105/$C105)</f>
        <v>0</v>
      </c>
      <c r="W105" s="88">
        <f>IF((SUM($D105:V105)+$B105/$C105)&gt;$B105,$B105-SUM($D105:V105),$B105/$C105)</f>
        <v>0</v>
      </c>
      <c r="X105" s="88">
        <f>IF((SUM($D105:W105)+$B105/$C105)&gt;$B105,$B105-SUM($D105:W105),$B105/$C105)</f>
        <v>0</v>
      </c>
      <c r="Y105" s="88">
        <f>IF((SUM($D105:X105)+$B105/$C105)&gt;$B105,$B105-SUM($D105:X105),$B105/$C105)</f>
        <v>0</v>
      </c>
      <c r="Z105" s="88">
        <f>IF((SUM($D105:Y105)+$B105/$C105)&gt;$B105,$B105-SUM($D105:Y105),$B105/$C105)</f>
        <v>0</v>
      </c>
      <c r="AA105" s="88">
        <f>IF((SUM($D105:Z105)+$B105/$C105)&gt;$B105,$B105-SUM($D105:Z105),$B105/$C105)</f>
        <v>0</v>
      </c>
    </row>
    <row r="106" spans="1:27" outlineLevel="1">
      <c r="A106" s="471">
        <v>2007</v>
      </c>
      <c r="B106" s="473">
        <f>'Offset of Costs and Rev 2006-08'!E$160-SUM('Offset of Costs and Rev 2006-08'!D223:F223)</f>
        <v>0</v>
      </c>
      <c r="C106" s="472">
        <f>'Offset of Costs and Rev 2006-08'!C223-(D$103-A106-0.5)</f>
        <v>3.5</v>
      </c>
      <c r="D106" s="88">
        <f>IF(C106&lt;1,B106,B106/C106)</f>
        <v>0</v>
      </c>
      <c r="E106" s="88">
        <f>IF((SUM($D106:D106)+$B106/$C106)&gt;$B106,$B106-SUM($D106:D106),$B106/$C106)</f>
        <v>0</v>
      </c>
      <c r="F106" s="88">
        <f>IF((SUM($D106:E106)+$B106/$C106)&gt;$B106,$B106-SUM($D106:E106),$B106/$C106)</f>
        <v>0</v>
      </c>
      <c r="G106" s="88">
        <f>IF((SUM($D106:F106)+$B106/$C106)&gt;$B106,$B106-SUM($D106:F106),$B106/$C106)</f>
        <v>0</v>
      </c>
      <c r="H106" s="88">
        <f>IF((SUM($D106:G106)+$B106/$C106)&gt;$B106,$B106-SUM($D106:G106),$B106/$C106)</f>
        <v>0</v>
      </c>
      <c r="I106" s="88">
        <f>IF((SUM($D106:H106)+$B106/$C106)&gt;$B106,$B106-SUM($D106:H106),$B106/$C106)</f>
        <v>0</v>
      </c>
      <c r="J106" s="88">
        <f>IF((SUM($D106:I106)+$B106/$C106)&gt;$B106,$B106-SUM($D106:I106),$B106/$C106)</f>
        <v>0</v>
      </c>
      <c r="K106" s="88">
        <f>IF((SUM($D106:J106)+$B106/$C106)&gt;$B106,$B106-SUM($D106:J106),$B106/$C106)</f>
        <v>0</v>
      </c>
      <c r="L106" s="88">
        <f>IF((SUM($D106:K106)+$B106/$C106)&gt;$B106,$B106-SUM($D106:K106),$B106/$C106)</f>
        <v>0</v>
      </c>
      <c r="M106" s="88">
        <f>IF((SUM($D106:L106)+$B106/$C106)&gt;$B106,$B106-SUM($D106:L106),$B106/$C106)</f>
        <v>0</v>
      </c>
      <c r="N106" s="88">
        <f>IF((SUM($D106:M106)+$B106/$C106)&gt;$B106,$B106-SUM($D106:M106),$B106/$C106)</f>
        <v>0</v>
      </c>
      <c r="O106" s="88">
        <f>IF((SUM($D106:N106)+$B106/$C106)&gt;$B106,$B106-SUM($D106:N106),$B106/$C106)</f>
        <v>0</v>
      </c>
      <c r="P106" s="88">
        <f>IF((SUM($D106:O106)+$B106/$C106)&gt;$B106,$B106-SUM($D106:O106),$B106/$C106)</f>
        <v>0</v>
      </c>
      <c r="Q106" s="88">
        <f>IF((SUM($D106:P106)+$B106/$C106)&gt;$B106,$B106-SUM($D106:P106),$B106/$C106)</f>
        <v>0</v>
      </c>
      <c r="R106" s="88">
        <f>IF((SUM($D106:Q106)+$B106/$C106)&gt;$B106,$B106-SUM($D106:Q106),$B106/$C106)</f>
        <v>0</v>
      </c>
      <c r="S106" s="88">
        <f>IF((SUM($D106:R106)+$B106/$C106)&gt;$B106,$B106-SUM($D106:R106),$B106/$C106)</f>
        <v>0</v>
      </c>
      <c r="T106" s="88">
        <f>IF((SUM($D106:S106)+$B106/$C106)&gt;$B106,$B106-SUM($D106:S106),$B106/$C106)</f>
        <v>0</v>
      </c>
      <c r="U106" s="88">
        <f>IF((SUM($D106:T106)+$B106/$C106)&gt;$B106,$B106-SUM($D106:T106),$B106/$C106)</f>
        <v>0</v>
      </c>
      <c r="V106" s="88">
        <f>IF((SUM($D106:U106)+$B106/$C106)&gt;$B106,$B106-SUM($D106:U106),$B106/$C106)</f>
        <v>0</v>
      </c>
      <c r="W106" s="88">
        <f>IF((SUM($D106:V106)+$B106/$C106)&gt;$B106,$B106-SUM($D106:V106),$B106/$C106)</f>
        <v>0</v>
      </c>
      <c r="X106" s="88">
        <f>IF((SUM($D106:W106)+$B106/$C106)&gt;$B106,$B106-SUM($D106:W106),$B106/$C106)</f>
        <v>0</v>
      </c>
      <c r="Y106" s="88">
        <f>IF((SUM($D106:X106)+$B106/$C106)&gt;$B106,$B106-SUM($D106:X106),$B106/$C106)</f>
        <v>0</v>
      </c>
      <c r="Z106" s="88">
        <f>IF((SUM($D106:Y106)+$B106/$C106)&gt;$B106,$B106-SUM($D106:Y106),$B106/$C106)</f>
        <v>0</v>
      </c>
      <c r="AA106" s="88">
        <f>IF((SUM($D106:Z106)+$B106/$C106)&gt;$B106,$B106-SUM($D106:Z106),$B106/$C106)</f>
        <v>0</v>
      </c>
    </row>
    <row r="107" spans="1:27" outlineLevel="1">
      <c r="A107" s="471">
        <v>2008</v>
      </c>
      <c r="B107" s="473">
        <f>'Offset of Costs and Rev 2006-08'!F$160-SUM('Offset of Costs and Rev 2006-08'!D224:F224)</f>
        <v>0</v>
      </c>
      <c r="C107" s="472">
        <f>'Offset of Costs and Rev 2006-08'!C224-(D$103-A107-0.5)</f>
        <v>4.5</v>
      </c>
      <c r="D107" s="88">
        <f>IF(C107&lt;1,B107,B107/C107)</f>
        <v>0</v>
      </c>
      <c r="E107" s="88">
        <f>IF((SUM($D107:D107)+$B107/$C107)&gt;$B107,$B107-SUM($D107:D107),$B107/$C107)</f>
        <v>0</v>
      </c>
      <c r="F107" s="88">
        <f>IF((SUM($D107:E107)+$B107/$C107)&gt;$B107,$B107-SUM($D107:E107),$B107/$C107)</f>
        <v>0</v>
      </c>
      <c r="G107" s="88">
        <f>IF((SUM($D107:F107)+$B107/$C107)&gt;$B107,$B107-SUM($D107:F107),$B107/$C107)</f>
        <v>0</v>
      </c>
      <c r="H107" s="88">
        <f>IF((SUM($D107:G107)+$B107/$C107)&gt;$B107,$B107-SUM($D107:G107),$B107/$C107)</f>
        <v>0</v>
      </c>
      <c r="I107" s="88">
        <f>IF((SUM($D107:H107)+$B107/$C107)&gt;$B107,$B107-SUM($D107:H107),$B107/$C107)</f>
        <v>0</v>
      </c>
      <c r="J107" s="88">
        <f>IF((SUM($D107:I107)+$B107/$C107)&gt;$B107,$B107-SUM($D107:I107),$B107/$C107)</f>
        <v>0</v>
      </c>
      <c r="K107" s="88">
        <f>IF((SUM($D107:J107)+$B107/$C107)&gt;$B107,$B107-SUM($D107:J107),$B107/$C107)</f>
        <v>0</v>
      </c>
      <c r="L107" s="88">
        <f>IF((SUM($D107:K107)+$B107/$C107)&gt;$B107,$B107-SUM($D107:K107),$B107/$C107)</f>
        <v>0</v>
      </c>
      <c r="M107" s="88">
        <f>IF((SUM($D107:L107)+$B107/$C107)&gt;$B107,$B107-SUM($D107:L107),$B107/$C107)</f>
        <v>0</v>
      </c>
      <c r="N107" s="88">
        <f>IF((SUM($D107:M107)+$B107/$C107)&gt;$B107,$B107-SUM($D107:M107),$B107/$C107)</f>
        <v>0</v>
      </c>
      <c r="O107" s="88">
        <f>IF((SUM($D107:N107)+$B107/$C107)&gt;$B107,$B107-SUM($D107:N107),$B107/$C107)</f>
        <v>0</v>
      </c>
      <c r="P107" s="88">
        <f>IF((SUM($D107:O107)+$B107/$C107)&gt;$B107,$B107-SUM($D107:O107),$B107/$C107)</f>
        <v>0</v>
      </c>
      <c r="Q107" s="88">
        <f>IF((SUM($D107:P107)+$B107/$C107)&gt;$B107,$B107-SUM($D107:P107),$B107/$C107)</f>
        <v>0</v>
      </c>
      <c r="R107" s="88">
        <f>IF((SUM($D107:Q107)+$B107/$C107)&gt;$B107,$B107-SUM($D107:Q107),$B107/$C107)</f>
        <v>0</v>
      </c>
      <c r="S107" s="88">
        <f>IF((SUM($D107:R107)+$B107/$C107)&gt;$B107,$B107-SUM($D107:R107),$B107/$C107)</f>
        <v>0</v>
      </c>
      <c r="T107" s="88">
        <f>IF((SUM($D107:S107)+$B107/$C107)&gt;$B107,$B107-SUM($D107:S107),$B107/$C107)</f>
        <v>0</v>
      </c>
      <c r="U107" s="88">
        <f>IF((SUM($D107:T107)+$B107/$C107)&gt;$B107,$B107-SUM($D107:T107),$B107/$C107)</f>
        <v>0</v>
      </c>
      <c r="V107" s="88">
        <f>IF((SUM($D107:U107)+$B107/$C107)&gt;$B107,$B107-SUM($D107:U107),$B107/$C107)</f>
        <v>0</v>
      </c>
      <c r="W107" s="88">
        <f>IF((SUM($D107:V107)+$B107/$C107)&gt;$B107,$B107-SUM($D107:V107),$B107/$C107)</f>
        <v>0</v>
      </c>
      <c r="X107" s="88">
        <f>IF((SUM($D107:W107)+$B107/$C107)&gt;$B107,$B107-SUM($D107:W107),$B107/$C107)</f>
        <v>0</v>
      </c>
      <c r="Y107" s="88">
        <f>IF((SUM($D107:X107)+$B107/$C107)&gt;$B107,$B107-SUM($D107:X107),$B107/$C107)</f>
        <v>0</v>
      </c>
      <c r="Z107" s="88">
        <f>IF((SUM($D107:Y107)+$B107/$C107)&gt;$B107,$B107-SUM($D107:Y107),$B107/$C107)</f>
        <v>0</v>
      </c>
      <c r="AA107" s="88">
        <f>IF((SUM($D107:Z107)+$B107/$C107)&gt;$B107,$B107-SUM($D107:Z107),$B107/$C107)</f>
        <v>0</v>
      </c>
    </row>
    <row r="108" spans="1:27" outlineLevel="1">
      <c r="B108" s="474">
        <f>SUM(B105:B107)</f>
        <v>0</v>
      </c>
      <c r="D108" s="110">
        <f>SUM(D105:D107)</f>
        <v>0</v>
      </c>
      <c r="E108" s="110">
        <f t="shared" ref="E108:W108" si="40">SUM(E105:E107)</f>
        <v>0</v>
      </c>
      <c r="F108" s="110">
        <f t="shared" si="40"/>
        <v>0</v>
      </c>
      <c r="G108" s="110">
        <f t="shared" si="40"/>
        <v>0</v>
      </c>
      <c r="H108" s="110">
        <f t="shared" si="40"/>
        <v>0</v>
      </c>
      <c r="I108" s="110">
        <f t="shared" si="40"/>
        <v>0</v>
      </c>
      <c r="J108" s="110">
        <f t="shared" si="40"/>
        <v>0</v>
      </c>
      <c r="K108" s="110">
        <f t="shared" si="40"/>
        <v>0</v>
      </c>
      <c r="L108" s="110">
        <f t="shared" si="40"/>
        <v>0</v>
      </c>
      <c r="M108" s="110">
        <f t="shared" si="40"/>
        <v>0</v>
      </c>
      <c r="N108" s="110">
        <f t="shared" si="40"/>
        <v>0</v>
      </c>
      <c r="O108" s="110">
        <f t="shared" si="40"/>
        <v>0</v>
      </c>
      <c r="P108" s="110">
        <f t="shared" si="40"/>
        <v>0</v>
      </c>
      <c r="Q108" s="110">
        <f t="shared" si="40"/>
        <v>0</v>
      </c>
      <c r="R108" s="110">
        <f t="shared" si="40"/>
        <v>0</v>
      </c>
      <c r="S108" s="110">
        <f t="shared" si="40"/>
        <v>0</v>
      </c>
      <c r="T108" s="110">
        <f t="shared" si="40"/>
        <v>0</v>
      </c>
      <c r="U108" s="110">
        <f t="shared" si="40"/>
        <v>0</v>
      </c>
      <c r="V108" s="110">
        <f t="shared" si="40"/>
        <v>0</v>
      </c>
      <c r="W108" s="110">
        <f t="shared" si="40"/>
        <v>0</v>
      </c>
      <c r="X108" s="110">
        <f>SUM(X105:X107)</f>
        <v>0</v>
      </c>
      <c r="Y108" s="110">
        <f>SUM(Y105:Y107)</f>
        <v>0</v>
      </c>
      <c r="Z108" s="110">
        <f>SUM(Z105:Z107)</f>
        <v>0</v>
      </c>
      <c r="AA108" s="110">
        <f>SUM(AA105:AA107)</f>
        <v>0</v>
      </c>
    </row>
    <row r="109" spans="1:27" outlineLevel="1"/>
    <row r="110" spans="1:27" outlineLevel="1"/>
    <row r="111" spans="1:27" outlineLevel="1">
      <c r="A111" s="348" t="s">
        <v>278</v>
      </c>
      <c r="B111" s="475" t="s">
        <v>320</v>
      </c>
      <c r="C111" s="310" t="s">
        <v>323</v>
      </c>
      <c r="D111" s="470">
        <f>D$4</f>
        <v>2009</v>
      </c>
      <c r="E111" s="470">
        <f t="shared" ref="E111:AA111" si="41">E$4</f>
        <v>2010</v>
      </c>
      <c r="F111" s="470">
        <f t="shared" si="41"/>
        <v>2011</v>
      </c>
      <c r="G111" s="470">
        <f t="shared" si="41"/>
        <v>2012</v>
      </c>
      <c r="H111" s="470">
        <f t="shared" si="41"/>
        <v>2013</v>
      </c>
      <c r="I111" s="470">
        <f t="shared" si="41"/>
        <v>2014</v>
      </c>
      <c r="J111" s="470">
        <f t="shared" si="41"/>
        <v>2015</v>
      </c>
      <c r="K111" s="470">
        <f t="shared" si="41"/>
        <v>2016</v>
      </c>
      <c r="L111" s="470">
        <f t="shared" si="41"/>
        <v>2017</v>
      </c>
      <c r="M111" s="470">
        <f t="shared" si="41"/>
        <v>2018</v>
      </c>
      <c r="N111" s="470">
        <f t="shared" si="41"/>
        <v>2019</v>
      </c>
      <c r="O111" s="470">
        <f t="shared" si="41"/>
        <v>2020</v>
      </c>
      <c r="P111" s="470">
        <f t="shared" si="41"/>
        <v>2021</v>
      </c>
      <c r="Q111" s="470">
        <f t="shared" si="41"/>
        <v>2022</v>
      </c>
      <c r="R111" s="470">
        <f t="shared" si="41"/>
        <v>2023</v>
      </c>
      <c r="S111" s="470">
        <f t="shared" si="41"/>
        <v>2024</v>
      </c>
      <c r="T111" s="470">
        <f t="shared" si="41"/>
        <v>2025</v>
      </c>
      <c r="U111" s="470">
        <f t="shared" si="41"/>
        <v>2026</v>
      </c>
      <c r="V111" s="470">
        <f t="shared" si="41"/>
        <v>2027</v>
      </c>
      <c r="W111" s="470">
        <f t="shared" si="41"/>
        <v>2028</v>
      </c>
      <c r="X111" s="470">
        <f t="shared" si="41"/>
        <v>2029</v>
      </c>
      <c r="Y111" s="470">
        <f t="shared" si="41"/>
        <v>2030</v>
      </c>
      <c r="Z111" s="470">
        <f t="shared" si="41"/>
        <v>2031</v>
      </c>
      <c r="AA111" s="470">
        <f t="shared" si="41"/>
        <v>2032</v>
      </c>
    </row>
    <row r="112" spans="1:27" outlineLevel="1">
      <c r="A112" s="348" t="str">
        <f>$A$4</f>
        <v>($000 Real 2008)</v>
      </c>
      <c r="B112" s="476" t="s">
        <v>321</v>
      </c>
      <c r="C112" s="477" t="s">
        <v>322</v>
      </c>
      <c r="D112" s="462"/>
      <c r="E112" s="462"/>
      <c r="F112" s="462"/>
      <c r="G112" s="462"/>
      <c r="H112" s="462"/>
      <c r="I112" s="462"/>
      <c r="J112" s="462"/>
      <c r="K112" s="462"/>
      <c r="L112" s="462"/>
      <c r="M112" s="462"/>
      <c r="N112" s="462"/>
      <c r="O112" s="462"/>
      <c r="P112" s="462"/>
      <c r="Q112" s="462"/>
      <c r="R112" s="462"/>
      <c r="S112" s="462"/>
      <c r="T112" s="462"/>
      <c r="U112" s="462"/>
      <c r="V112" s="462"/>
      <c r="W112" s="462"/>
      <c r="X112" s="462"/>
      <c r="Y112" s="462"/>
      <c r="Z112" s="462"/>
      <c r="AA112" s="462"/>
    </row>
    <row r="113" spans="1:27" outlineLevel="1">
      <c r="A113" s="471">
        <v>2006</v>
      </c>
      <c r="B113" s="473">
        <f>'Offset of Costs and Rev 2006-08'!D$170-SUM('Offset of Costs and Rev 2006-08'!D230:F230)</f>
        <v>0</v>
      </c>
      <c r="C113" s="472">
        <f>'Offset of Costs and Rev 2006-08'!C230-(D$111-A113-0.5)</f>
        <v>2.5</v>
      </c>
      <c r="D113" s="88">
        <f>IF(C113&lt;1,B113,B113/C113)</f>
        <v>0</v>
      </c>
      <c r="E113" s="88">
        <f>IF((SUM($D113:D113)+$B113/$C113)&gt;$B113,$B113-SUM($D113:D113),$B113/$C113)</f>
        <v>0</v>
      </c>
      <c r="F113" s="88">
        <f>IF((SUM($D113:E113)+$B113/$C113)&gt;$B113,$B113-SUM($D113:E113),$B113/$C113)</f>
        <v>0</v>
      </c>
      <c r="G113" s="88">
        <f>IF((SUM($D113:F113)+$B113/$C113)&gt;$B113,$B113-SUM($D113:F113),$B113/$C113)</f>
        <v>0</v>
      </c>
      <c r="H113" s="88">
        <f>IF((SUM($D113:G113)+$B113/$C113)&gt;$B113,$B113-SUM($D113:G113),$B113/$C113)</f>
        <v>0</v>
      </c>
      <c r="I113" s="88">
        <f>IF((SUM($D113:H113)+$B113/$C113)&gt;$B113,$B113-SUM($D113:H113),$B113/$C113)</f>
        <v>0</v>
      </c>
      <c r="J113" s="88">
        <f>IF((SUM($D113:I113)+$B113/$C113)&gt;$B113,$B113-SUM($D113:I113),$B113/$C113)</f>
        <v>0</v>
      </c>
      <c r="K113" s="88">
        <f>IF((SUM($D113:J113)+$B113/$C113)&gt;$B113,$B113-SUM($D113:J113),$B113/$C113)</f>
        <v>0</v>
      </c>
      <c r="L113" s="88">
        <f>IF((SUM($D113:K113)+$B113/$C113)&gt;$B113,$B113-SUM($D113:K113),$B113/$C113)</f>
        <v>0</v>
      </c>
      <c r="M113" s="88">
        <f>IF((SUM($D113:L113)+$B113/$C113)&gt;$B113,$B113-SUM($D113:L113),$B113/$C113)</f>
        <v>0</v>
      </c>
      <c r="N113" s="88">
        <f>IF((SUM($D113:M113)+$B113/$C113)&gt;$B113,$B113-SUM($D113:M113),$B113/$C113)</f>
        <v>0</v>
      </c>
      <c r="O113" s="88">
        <f>IF((SUM($D113:N113)+$B113/$C113)&gt;$B113,$B113-SUM($D113:N113),$B113/$C113)</f>
        <v>0</v>
      </c>
      <c r="P113" s="88">
        <f>IF((SUM($D113:O113)+$B113/$C113)&gt;$B113,$B113-SUM($D113:O113),$B113/$C113)</f>
        <v>0</v>
      </c>
      <c r="Q113" s="88">
        <f>IF((SUM($D113:P113)+$B113/$C113)&gt;$B113,$B113-SUM($D113:P113),$B113/$C113)</f>
        <v>0</v>
      </c>
      <c r="R113" s="88">
        <f>IF((SUM($D113:Q113)+$B113/$C113)&gt;$B113,$B113-SUM($D113:Q113),$B113/$C113)</f>
        <v>0</v>
      </c>
      <c r="S113" s="88">
        <f>IF((SUM($D113:R113)+$B113/$C113)&gt;$B113,$B113-SUM($D113:R113),$B113/$C113)</f>
        <v>0</v>
      </c>
      <c r="T113" s="88">
        <f>IF((SUM($D113:S113)+$B113/$C113)&gt;$B113,$B113-SUM($D113:S113),$B113/$C113)</f>
        <v>0</v>
      </c>
      <c r="U113" s="88">
        <f>IF((SUM($D113:T113)+$B113/$C113)&gt;$B113,$B113-SUM($D113:T113),$B113/$C113)</f>
        <v>0</v>
      </c>
      <c r="V113" s="88">
        <f>IF((SUM($D113:U113)+$B113/$C113)&gt;$B113,$B113-SUM($D113:U113),$B113/$C113)</f>
        <v>0</v>
      </c>
      <c r="W113" s="88">
        <f>IF((SUM($D113:V113)+$B113/$C113)&gt;$B113,$B113-SUM($D113:V113),$B113/$C113)</f>
        <v>0</v>
      </c>
      <c r="X113" s="88">
        <f>IF((SUM($D113:W113)+$B113/$C113)&gt;$B113,$B113-SUM($D113:W113),$B113/$C113)</f>
        <v>0</v>
      </c>
      <c r="Y113" s="88">
        <f>IF((SUM($D113:X113)+$B113/$C113)&gt;$B113,$B113-SUM($D113:X113),$B113/$C113)</f>
        <v>0</v>
      </c>
      <c r="Z113" s="88">
        <f>IF((SUM($D113:Y113)+$B113/$C113)&gt;$B113,$B113-SUM($D113:Y113),$B113/$C113)</f>
        <v>0</v>
      </c>
      <c r="AA113" s="88">
        <f>IF((SUM($D113:Z113)+$B113/$C113)&gt;$B113,$B113-SUM($D113:Z113),$B113/$C113)</f>
        <v>0</v>
      </c>
    </row>
    <row r="114" spans="1:27" outlineLevel="1">
      <c r="A114" s="471">
        <v>2007</v>
      </c>
      <c r="B114" s="473">
        <f>'Offset of Costs and Rev 2006-08'!E$170-SUM('Offset of Costs and Rev 2006-08'!D231:F231)</f>
        <v>0</v>
      </c>
      <c r="C114" s="472">
        <f>'Offset of Costs and Rev 2006-08'!C231-(D$111-A114-0.5)</f>
        <v>3.5</v>
      </c>
      <c r="D114" s="88">
        <f>IF(C114&lt;1,B114,B114/C114)</f>
        <v>0</v>
      </c>
      <c r="E114" s="88">
        <f>IF((SUM($D114:D114)+$B114/$C114)&gt;$B114,$B114-SUM($D114:D114),$B114/$C114)</f>
        <v>0</v>
      </c>
      <c r="F114" s="88">
        <f>IF((SUM($D114:E114)+$B114/$C114)&gt;$B114,$B114-SUM($D114:E114),$B114/$C114)</f>
        <v>0</v>
      </c>
      <c r="G114" s="88">
        <f>IF((SUM($D114:F114)+$B114/$C114)&gt;$B114,$B114-SUM($D114:F114),$B114/$C114)</f>
        <v>0</v>
      </c>
      <c r="H114" s="88">
        <f>IF((SUM($D114:G114)+$B114/$C114)&gt;$B114,$B114-SUM($D114:G114),$B114/$C114)</f>
        <v>0</v>
      </c>
      <c r="I114" s="88">
        <f>IF((SUM($D114:H114)+$B114/$C114)&gt;$B114,$B114-SUM($D114:H114),$B114/$C114)</f>
        <v>0</v>
      </c>
      <c r="J114" s="88">
        <f>IF((SUM($D114:I114)+$B114/$C114)&gt;$B114,$B114-SUM($D114:I114),$B114/$C114)</f>
        <v>0</v>
      </c>
      <c r="K114" s="88">
        <f>IF((SUM($D114:J114)+$B114/$C114)&gt;$B114,$B114-SUM($D114:J114),$B114/$C114)</f>
        <v>0</v>
      </c>
      <c r="L114" s="88">
        <f>IF((SUM($D114:K114)+$B114/$C114)&gt;$B114,$B114-SUM($D114:K114),$B114/$C114)</f>
        <v>0</v>
      </c>
      <c r="M114" s="88">
        <f>IF((SUM($D114:L114)+$B114/$C114)&gt;$B114,$B114-SUM($D114:L114),$B114/$C114)</f>
        <v>0</v>
      </c>
      <c r="N114" s="88">
        <f>IF((SUM($D114:M114)+$B114/$C114)&gt;$B114,$B114-SUM($D114:M114),$B114/$C114)</f>
        <v>0</v>
      </c>
      <c r="O114" s="88">
        <f>IF((SUM($D114:N114)+$B114/$C114)&gt;$B114,$B114-SUM($D114:N114),$B114/$C114)</f>
        <v>0</v>
      </c>
      <c r="P114" s="88">
        <f>IF((SUM($D114:O114)+$B114/$C114)&gt;$B114,$B114-SUM($D114:O114),$B114/$C114)</f>
        <v>0</v>
      </c>
      <c r="Q114" s="88">
        <f>IF((SUM($D114:P114)+$B114/$C114)&gt;$B114,$B114-SUM($D114:P114),$B114/$C114)</f>
        <v>0</v>
      </c>
      <c r="R114" s="88">
        <f>IF((SUM($D114:Q114)+$B114/$C114)&gt;$B114,$B114-SUM($D114:Q114),$B114/$C114)</f>
        <v>0</v>
      </c>
      <c r="S114" s="88">
        <f>IF((SUM($D114:R114)+$B114/$C114)&gt;$B114,$B114-SUM($D114:R114),$B114/$C114)</f>
        <v>0</v>
      </c>
      <c r="T114" s="88">
        <f>IF((SUM($D114:S114)+$B114/$C114)&gt;$B114,$B114-SUM($D114:S114),$B114/$C114)</f>
        <v>0</v>
      </c>
      <c r="U114" s="88">
        <f>IF((SUM($D114:T114)+$B114/$C114)&gt;$B114,$B114-SUM($D114:T114),$B114/$C114)</f>
        <v>0</v>
      </c>
      <c r="V114" s="88">
        <f>IF((SUM($D114:U114)+$B114/$C114)&gt;$B114,$B114-SUM($D114:U114),$B114/$C114)</f>
        <v>0</v>
      </c>
      <c r="W114" s="88">
        <f>IF((SUM($D114:V114)+$B114/$C114)&gt;$B114,$B114-SUM($D114:V114),$B114/$C114)</f>
        <v>0</v>
      </c>
      <c r="X114" s="88">
        <f>IF((SUM($D114:W114)+$B114/$C114)&gt;$B114,$B114-SUM($D114:W114),$B114/$C114)</f>
        <v>0</v>
      </c>
      <c r="Y114" s="88">
        <f>IF((SUM($D114:X114)+$B114/$C114)&gt;$B114,$B114-SUM($D114:X114),$B114/$C114)</f>
        <v>0</v>
      </c>
      <c r="Z114" s="88">
        <f>IF((SUM($D114:Y114)+$B114/$C114)&gt;$B114,$B114-SUM($D114:Y114),$B114/$C114)</f>
        <v>0</v>
      </c>
      <c r="AA114" s="88">
        <f>IF((SUM($D114:Z114)+$B114/$C114)&gt;$B114,$B114-SUM($D114:Z114),$B114/$C114)</f>
        <v>0</v>
      </c>
    </row>
    <row r="115" spans="1:27" outlineLevel="1">
      <c r="A115" s="471">
        <v>2008</v>
      </c>
      <c r="B115" s="473">
        <f>'Offset of Costs and Rev 2006-08'!F$170-SUM('Offset of Costs and Rev 2006-08'!D232:F232)</f>
        <v>0</v>
      </c>
      <c r="C115" s="472">
        <f>'Offset of Costs and Rev 2006-08'!C232-(D$111-A115-0.5)</f>
        <v>4.5</v>
      </c>
      <c r="D115" s="88">
        <f>IF(C115&lt;1,B115,B115/C115)</f>
        <v>0</v>
      </c>
      <c r="E115" s="88">
        <f>IF((SUM($D115:D115)+$B115/$C115)&gt;$B115,$B115-SUM($D115:D115),$B115/$C115)</f>
        <v>0</v>
      </c>
      <c r="F115" s="88">
        <f>IF((SUM($D115:E115)+$B115/$C115)&gt;$B115,$B115-SUM($D115:E115),$B115/$C115)</f>
        <v>0</v>
      </c>
      <c r="G115" s="88">
        <f>IF((SUM($D115:F115)+$B115/$C115)&gt;$B115,$B115-SUM($D115:F115),$B115/$C115)</f>
        <v>0</v>
      </c>
      <c r="H115" s="88">
        <f>IF((SUM($D115:G115)+$B115/$C115)&gt;$B115,$B115-SUM($D115:G115),$B115/$C115)</f>
        <v>0</v>
      </c>
      <c r="I115" s="88">
        <f>IF((SUM($D115:H115)+$B115/$C115)&gt;$B115,$B115-SUM($D115:H115),$B115/$C115)</f>
        <v>0</v>
      </c>
      <c r="J115" s="88">
        <f>IF((SUM($D115:I115)+$B115/$C115)&gt;$B115,$B115-SUM($D115:I115),$B115/$C115)</f>
        <v>0</v>
      </c>
      <c r="K115" s="88">
        <f>IF((SUM($D115:J115)+$B115/$C115)&gt;$B115,$B115-SUM($D115:J115),$B115/$C115)</f>
        <v>0</v>
      </c>
      <c r="L115" s="88">
        <f>IF((SUM($D115:K115)+$B115/$C115)&gt;$B115,$B115-SUM($D115:K115),$B115/$C115)</f>
        <v>0</v>
      </c>
      <c r="M115" s="88">
        <f>IF((SUM($D115:L115)+$B115/$C115)&gt;$B115,$B115-SUM($D115:L115),$B115/$C115)</f>
        <v>0</v>
      </c>
      <c r="N115" s="88">
        <f>IF((SUM($D115:M115)+$B115/$C115)&gt;$B115,$B115-SUM($D115:M115),$B115/$C115)</f>
        <v>0</v>
      </c>
      <c r="O115" s="88">
        <f>IF((SUM($D115:N115)+$B115/$C115)&gt;$B115,$B115-SUM($D115:N115),$B115/$C115)</f>
        <v>0</v>
      </c>
      <c r="P115" s="88">
        <f>IF((SUM($D115:O115)+$B115/$C115)&gt;$B115,$B115-SUM($D115:O115),$B115/$C115)</f>
        <v>0</v>
      </c>
      <c r="Q115" s="88">
        <f>IF((SUM($D115:P115)+$B115/$C115)&gt;$B115,$B115-SUM($D115:P115),$B115/$C115)</f>
        <v>0</v>
      </c>
      <c r="R115" s="88">
        <f>IF((SUM($D115:Q115)+$B115/$C115)&gt;$B115,$B115-SUM($D115:Q115),$B115/$C115)</f>
        <v>0</v>
      </c>
      <c r="S115" s="88">
        <f>IF((SUM($D115:R115)+$B115/$C115)&gt;$B115,$B115-SUM($D115:R115),$B115/$C115)</f>
        <v>0</v>
      </c>
      <c r="T115" s="88">
        <f>IF((SUM($D115:S115)+$B115/$C115)&gt;$B115,$B115-SUM($D115:S115),$B115/$C115)</f>
        <v>0</v>
      </c>
      <c r="U115" s="88">
        <f>IF((SUM($D115:T115)+$B115/$C115)&gt;$B115,$B115-SUM($D115:T115),$B115/$C115)</f>
        <v>0</v>
      </c>
      <c r="V115" s="88">
        <f>IF((SUM($D115:U115)+$B115/$C115)&gt;$B115,$B115-SUM($D115:U115),$B115/$C115)</f>
        <v>0</v>
      </c>
      <c r="W115" s="88">
        <f>IF((SUM($D115:V115)+$B115/$C115)&gt;$B115,$B115-SUM($D115:V115),$B115/$C115)</f>
        <v>0</v>
      </c>
      <c r="X115" s="88">
        <f>IF((SUM($D115:W115)+$B115/$C115)&gt;$B115,$B115-SUM($D115:W115),$B115/$C115)</f>
        <v>0</v>
      </c>
      <c r="Y115" s="88">
        <f>IF((SUM($D115:X115)+$B115/$C115)&gt;$B115,$B115-SUM($D115:X115),$B115/$C115)</f>
        <v>0</v>
      </c>
      <c r="Z115" s="88">
        <f>IF((SUM($D115:Y115)+$B115/$C115)&gt;$B115,$B115-SUM($D115:Y115),$B115/$C115)</f>
        <v>0</v>
      </c>
      <c r="AA115" s="88">
        <f>IF((SUM($D115:Z115)+$B115/$C115)&gt;$B115,$B115-SUM($D115:Z115),$B115/$C115)</f>
        <v>0</v>
      </c>
    </row>
    <row r="116" spans="1:27" outlineLevel="1">
      <c r="B116" s="474">
        <f>SUM(B113:B115)</f>
        <v>0</v>
      </c>
      <c r="D116" s="110">
        <f>SUM(D113:D115)</f>
        <v>0</v>
      </c>
      <c r="E116" s="110">
        <f t="shared" ref="E116:W116" si="42">SUM(E113:E115)</f>
        <v>0</v>
      </c>
      <c r="F116" s="110">
        <f t="shared" si="42"/>
        <v>0</v>
      </c>
      <c r="G116" s="110">
        <f t="shared" si="42"/>
        <v>0</v>
      </c>
      <c r="H116" s="110">
        <f t="shared" si="42"/>
        <v>0</v>
      </c>
      <c r="I116" s="110">
        <f t="shared" si="42"/>
        <v>0</v>
      </c>
      <c r="J116" s="110">
        <f t="shared" si="42"/>
        <v>0</v>
      </c>
      <c r="K116" s="110">
        <f t="shared" si="42"/>
        <v>0</v>
      </c>
      <c r="L116" s="110">
        <f t="shared" si="42"/>
        <v>0</v>
      </c>
      <c r="M116" s="110">
        <f t="shared" si="42"/>
        <v>0</v>
      </c>
      <c r="N116" s="110">
        <f t="shared" si="42"/>
        <v>0</v>
      </c>
      <c r="O116" s="110">
        <f t="shared" si="42"/>
        <v>0</v>
      </c>
      <c r="P116" s="110">
        <f t="shared" si="42"/>
        <v>0</v>
      </c>
      <c r="Q116" s="110">
        <f t="shared" si="42"/>
        <v>0</v>
      </c>
      <c r="R116" s="110">
        <f t="shared" si="42"/>
        <v>0</v>
      </c>
      <c r="S116" s="110">
        <f t="shared" si="42"/>
        <v>0</v>
      </c>
      <c r="T116" s="110">
        <f t="shared" si="42"/>
        <v>0</v>
      </c>
      <c r="U116" s="110">
        <f t="shared" si="42"/>
        <v>0</v>
      </c>
      <c r="V116" s="110">
        <f t="shared" si="42"/>
        <v>0</v>
      </c>
      <c r="W116" s="110">
        <f t="shared" si="42"/>
        <v>0</v>
      </c>
      <c r="X116" s="110">
        <f>SUM(X113:X115)</f>
        <v>0</v>
      </c>
      <c r="Y116" s="110">
        <f>SUM(Y113:Y115)</f>
        <v>0</v>
      </c>
      <c r="Z116" s="110">
        <f>SUM(Z113:Z115)</f>
        <v>0</v>
      </c>
      <c r="AA116" s="110">
        <f>SUM(AA113:AA115)</f>
        <v>0</v>
      </c>
    </row>
    <row r="117" spans="1:27" outlineLevel="1">
      <c r="B117" s="480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</row>
    <row r="118" spans="1:27" outlineLevel="1"/>
    <row r="119" spans="1:27" ht="13.5" outlineLevel="1" thickBot="1">
      <c r="A119" s="478" t="s">
        <v>45</v>
      </c>
      <c r="B119" s="479">
        <f>SUM(B92,B100,B108,B116)</f>
        <v>13075.51908198922</v>
      </c>
      <c r="C119" s="478"/>
      <c r="D119" s="479">
        <f t="shared" ref="D119:W119" si="43">SUM(D92,D100,D108,D116)</f>
        <v>2615.1038163978437</v>
      </c>
      <c r="E119" s="479">
        <f t="shared" si="43"/>
        <v>2615.1038163978437</v>
      </c>
      <c r="F119" s="479">
        <f t="shared" si="43"/>
        <v>2615.1038163978437</v>
      </c>
      <c r="G119" s="479">
        <f t="shared" si="43"/>
        <v>2615.1038163978437</v>
      </c>
      <c r="H119" s="479">
        <f t="shared" si="43"/>
        <v>2615.1038163978437</v>
      </c>
      <c r="I119" s="479">
        <f t="shared" si="43"/>
        <v>0</v>
      </c>
      <c r="J119" s="479">
        <f t="shared" si="43"/>
        <v>0</v>
      </c>
      <c r="K119" s="479">
        <f t="shared" si="43"/>
        <v>0</v>
      </c>
      <c r="L119" s="479">
        <f t="shared" si="43"/>
        <v>0</v>
      </c>
      <c r="M119" s="479">
        <f t="shared" si="43"/>
        <v>0</v>
      </c>
      <c r="N119" s="479">
        <f t="shared" si="43"/>
        <v>0</v>
      </c>
      <c r="O119" s="479">
        <f t="shared" si="43"/>
        <v>0</v>
      </c>
      <c r="P119" s="479">
        <f t="shared" si="43"/>
        <v>0</v>
      </c>
      <c r="Q119" s="479">
        <f t="shared" si="43"/>
        <v>0</v>
      </c>
      <c r="R119" s="479">
        <f t="shared" si="43"/>
        <v>0</v>
      </c>
      <c r="S119" s="479">
        <f t="shared" si="43"/>
        <v>0</v>
      </c>
      <c r="T119" s="479">
        <f t="shared" si="43"/>
        <v>0</v>
      </c>
      <c r="U119" s="479">
        <f t="shared" si="43"/>
        <v>0</v>
      </c>
      <c r="V119" s="479">
        <f t="shared" si="43"/>
        <v>0</v>
      </c>
      <c r="W119" s="479">
        <f t="shared" si="43"/>
        <v>0</v>
      </c>
      <c r="X119" s="479">
        <f>SUM(X92,X100,X108,X116)</f>
        <v>0</v>
      </c>
      <c r="Y119" s="479">
        <f>SUM(Y92,Y100,Y108,Y116)</f>
        <v>0</v>
      </c>
      <c r="Z119" s="479">
        <f>SUM(Z92,Z100,Z108,Z116)</f>
        <v>0</v>
      </c>
      <c r="AA119" s="479">
        <f>SUM(AA92,AA100,AA108,AA116)</f>
        <v>0</v>
      </c>
    </row>
    <row r="120" spans="1:27" ht="13.5" outlineLevel="1" thickTop="1"/>
    <row r="121" spans="1:27" outlineLevel="1"/>
    <row r="123" spans="1:27">
      <c r="A123" s="466" t="s">
        <v>329</v>
      </c>
      <c r="B123" s="466"/>
      <c r="C123" s="466"/>
      <c r="J123" s="468"/>
    </row>
    <row r="124" spans="1:27">
      <c r="A124" s="348" t="str">
        <f>$A$4</f>
        <v>($000 Real 2008)</v>
      </c>
      <c r="B124" s="466"/>
      <c r="C124" s="466"/>
      <c r="J124" s="468"/>
    </row>
    <row r="125" spans="1:27">
      <c r="A125" s="102" t="s">
        <v>324</v>
      </c>
      <c r="D125" s="470">
        <f>D$4</f>
        <v>2009</v>
      </c>
      <c r="E125" s="470">
        <f t="shared" ref="E125:AA125" si="44">E$4</f>
        <v>2010</v>
      </c>
      <c r="F125" s="470">
        <f t="shared" si="44"/>
        <v>2011</v>
      </c>
      <c r="G125" s="470">
        <f t="shared" si="44"/>
        <v>2012</v>
      </c>
      <c r="H125" s="470">
        <f t="shared" si="44"/>
        <v>2013</v>
      </c>
      <c r="I125" s="470">
        <f t="shared" si="44"/>
        <v>2014</v>
      </c>
      <c r="J125" s="470">
        <f t="shared" si="44"/>
        <v>2015</v>
      </c>
      <c r="K125" s="470">
        <f t="shared" si="44"/>
        <v>2016</v>
      </c>
      <c r="L125" s="470">
        <f t="shared" si="44"/>
        <v>2017</v>
      </c>
      <c r="M125" s="470">
        <f t="shared" si="44"/>
        <v>2018</v>
      </c>
      <c r="N125" s="470">
        <f t="shared" si="44"/>
        <v>2019</v>
      </c>
      <c r="O125" s="470">
        <f t="shared" si="44"/>
        <v>2020</v>
      </c>
      <c r="P125" s="470">
        <f t="shared" si="44"/>
        <v>2021</v>
      </c>
      <c r="Q125" s="470">
        <f t="shared" si="44"/>
        <v>2022</v>
      </c>
      <c r="R125" s="470">
        <f t="shared" si="44"/>
        <v>2023</v>
      </c>
      <c r="S125" s="470">
        <f t="shared" si="44"/>
        <v>2024</v>
      </c>
      <c r="T125" s="470">
        <f t="shared" si="44"/>
        <v>2025</v>
      </c>
      <c r="U125" s="470">
        <f t="shared" si="44"/>
        <v>2026</v>
      </c>
      <c r="V125" s="470">
        <f t="shared" si="44"/>
        <v>2027</v>
      </c>
      <c r="W125" s="470">
        <f t="shared" si="44"/>
        <v>2028</v>
      </c>
      <c r="X125" s="470">
        <f t="shared" si="44"/>
        <v>2029</v>
      </c>
      <c r="Y125" s="470">
        <f t="shared" si="44"/>
        <v>2030</v>
      </c>
      <c r="Z125" s="470">
        <f t="shared" si="44"/>
        <v>2031</v>
      </c>
      <c r="AA125" s="470">
        <f t="shared" si="44"/>
        <v>2032</v>
      </c>
    </row>
    <row r="126" spans="1:27">
      <c r="A126" s="74" t="s">
        <v>171</v>
      </c>
      <c r="D126" s="88">
        <f>B163</f>
        <v>17451.764651627596</v>
      </c>
      <c r="E126" s="88">
        <f>D128</f>
        <v>14734.218165035461</v>
      </c>
      <c r="F126" s="88">
        <f t="shared" ref="F126:W126" si="45">E128</f>
        <v>12016.671678443327</v>
      </c>
      <c r="G126" s="88">
        <f t="shared" si="45"/>
        <v>9299.1251918511916</v>
      </c>
      <c r="H126" s="88">
        <f t="shared" si="45"/>
        <v>6581.5787052590558</v>
      </c>
      <c r="I126" s="88">
        <f t="shared" si="45"/>
        <v>3864.03221866692</v>
      </c>
      <c r="J126" s="88">
        <f t="shared" si="45"/>
        <v>1252.6294876854281</v>
      </c>
      <c r="K126" s="88">
        <f t="shared" si="45"/>
        <v>2.2737367544323206E-12</v>
      </c>
      <c r="L126" s="88">
        <f t="shared" si="45"/>
        <v>2.2737367544323206E-12</v>
      </c>
      <c r="M126" s="88">
        <f t="shared" si="45"/>
        <v>2.2737367544323206E-12</v>
      </c>
      <c r="N126" s="88">
        <f t="shared" si="45"/>
        <v>2.2737367544323206E-12</v>
      </c>
      <c r="O126" s="88">
        <f t="shared" si="45"/>
        <v>2.2737367544323206E-12</v>
      </c>
      <c r="P126" s="88">
        <f t="shared" si="45"/>
        <v>2.2737367544323206E-12</v>
      </c>
      <c r="Q126" s="88">
        <f t="shared" si="45"/>
        <v>2.2737367544323206E-12</v>
      </c>
      <c r="R126" s="88">
        <f t="shared" si="45"/>
        <v>2.2737367544323206E-12</v>
      </c>
      <c r="S126" s="88">
        <f t="shared" si="45"/>
        <v>2.2737367544323206E-12</v>
      </c>
      <c r="T126" s="88">
        <f t="shared" si="45"/>
        <v>2.2737367544323206E-12</v>
      </c>
      <c r="U126" s="88">
        <f t="shared" si="45"/>
        <v>2.2737367544323206E-12</v>
      </c>
      <c r="V126" s="88">
        <f t="shared" si="45"/>
        <v>2.2737367544323206E-12</v>
      </c>
      <c r="W126" s="88">
        <f t="shared" si="45"/>
        <v>2.2737367544323206E-12</v>
      </c>
      <c r="X126" s="88">
        <f>W128</f>
        <v>2.2737367544323206E-12</v>
      </c>
      <c r="Y126" s="88">
        <f>X128</f>
        <v>2.2737367544323206E-12</v>
      </c>
      <c r="Z126" s="88">
        <f>Y128</f>
        <v>2.2737367544323206E-12</v>
      </c>
      <c r="AA126" s="88">
        <f>Z128</f>
        <v>2.2737367544323206E-12</v>
      </c>
    </row>
    <row r="127" spans="1:27">
      <c r="A127" s="85" t="s">
        <v>137</v>
      </c>
      <c r="D127" s="88">
        <f>D163</f>
        <v>2717.5464865921358</v>
      </c>
      <c r="E127" s="88">
        <f t="shared" ref="E127:W127" si="46">E163</f>
        <v>2717.5464865921358</v>
      </c>
      <c r="F127" s="88">
        <f t="shared" si="46"/>
        <v>2717.5464865921358</v>
      </c>
      <c r="G127" s="88">
        <f t="shared" si="46"/>
        <v>2717.5464865921358</v>
      </c>
      <c r="H127" s="88">
        <f t="shared" si="46"/>
        <v>2717.5464865921358</v>
      </c>
      <c r="I127" s="88">
        <f t="shared" si="46"/>
        <v>2611.4027309814919</v>
      </c>
      <c r="J127" s="88">
        <f t="shared" si="46"/>
        <v>1252.6294876854258</v>
      </c>
      <c r="K127" s="88">
        <f t="shared" si="46"/>
        <v>0</v>
      </c>
      <c r="L127" s="88">
        <f t="shared" si="46"/>
        <v>0</v>
      </c>
      <c r="M127" s="88">
        <f t="shared" si="46"/>
        <v>0</v>
      </c>
      <c r="N127" s="88">
        <f t="shared" si="46"/>
        <v>0</v>
      </c>
      <c r="O127" s="88">
        <f t="shared" si="46"/>
        <v>0</v>
      </c>
      <c r="P127" s="88">
        <f t="shared" si="46"/>
        <v>0</v>
      </c>
      <c r="Q127" s="88">
        <f t="shared" si="46"/>
        <v>0</v>
      </c>
      <c r="R127" s="88">
        <f t="shared" si="46"/>
        <v>0</v>
      </c>
      <c r="S127" s="88">
        <f t="shared" si="46"/>
        <v>0</v>
      </c>
      <c r="T127" s="88">
        <f t="shared" si="46"/>
        <v>0</v>
      </c>
      <c r="U127" s="88">
        <f t="shared" si="46"/>
        <v>0</v>
      </c>
      <c r="V127" s="88">
        <f t="shared" si="46"/>
        <v>0</v>
      </c>
      <c r="W127" s="88">
        <f t="shared" si="46"/>
        <v>0</v>
      </c>
      <c r="X127" s="88">
        <f>X163</f>
        <v>0</v>
      </c>
      <c r="Y127" s="88">
        <f>Y163</f>
        <v>0</v>
      </c>
      <c r="Z127" s="88">
        <f>Z163</f>
        <v>0</v>
      </c>
      <c r="AA127" s="88">
        <f>AA163</f>
        <v>0</v>
      </c>
    </row>
    <row r="128" spans="1:27" ht="13.5" thickBot="1">
      <c r="A128" s="74" t="s">
        <v>173</v>
      </c>
      <c r="D128" s="77">
        <f>D126-D127</f>
        <v>14734.218165035461</v>
      </c>
      <c r="E128" s="77">
        <f t="shared" ref="E128:W128" si="47">E126-E127</f>
        <v>12016.671678443327</v>
      </c>
      <c r="F128" s="77">
        <f t="shared" si="47"/>
        <v>9299.1251918511916</v>
      </c>
      <c r="G128" s="77">
        <f t="shared" si="47"/>
        <v>6581.5787052590558</v>
      </c>
      <c r="H128" s="77">
        <f t="shared" si="47"/>
        <v>3864.03221866692</v>
      </c>
      <c r="I128" s="77">
        <f t="shared" si="47"/>
        <v>1252.6294876854281</v>
      </c>
      <c r="J128" s="77">
        <f t="shared" si="47"/>
        <v>2.2737367544323206E-12</v>
      </c>
      <c r="K128" s="77">
        <f t="shared" si="47"/>
        <v>2.2737367544323206E-12</v>
      </c>
      <c r="L128" s="77">
        <f t="shared" si="47"/>
        <v>2.2737367544323206E-12</v>
      </c>
      <c r="M128" s="77">
        <f t="shared" si="47"/>
        <v>2.2737367544323206E-12</v>
      </c>
      <c r="N128" s="77">
        <f t="shared" si="47"/>
        <v>2.2737367544323206E-12</v>
      </c>
      <c r="O128" s="77">
        <f t="shared" si="47"/>
        <v>2.2737367544323206E-12</v>
      </c>
      <c r="P128" s="77">
        <f t="shared" si="47"/>
        <v>2.2737367544323206E-12</v>
      </c>
      <c r="Q128" s="77">
        <f t="shared" si="47"/>
        <v>2.2737367544323206E-12</v>
      </c>
      <c r="R128" s="77">
        <f t="shared" si="47"/>
        <v>2.2737367544323206E-12</v>
      </c>
      <c r="S128" s="77">
        <f t="shared" si="47"/>
        <v>2.2737367544323206E-12</v>
      </c>
      <c r="T128" s="77">
        <f t="shared" si="47"/>
        <v>2.2737367544323206E-12</v>
      </c>
      <c r="U128" s="77">
        <f t="shared" si="47"/>
        <v>2.2737367544323206E-12</v>
      </c>
      <c r="V128" s="77">
        <f t="shared" si="47"/>
        <v>2.2737367544323206E-12</v>
      </c>
      <c r="W128" s="77">
        <f t="shared" si="47"/>
        <v>2.2737367544323206E-12</v>
      </c>
      <c r="X128" s="77">
        <f>X126-X127</f>
        <v>2.2737367544323206E-12</v>
      </c>
      <c r="Y128" s="77">
        <f>Y126-Y127</f>
        <v>2.2737367544323206E-12</v>
      </c>
      <c r="Z128" s="77">
        <f>Z126-Z127</f>
        <v>2.2737367544323206E-12</v>
      </c>
      <c r="AA128" s="77">
        <f>AA126-AA127</f>
        <v>2.2737367544323206E-12</v>
      </c>
    </row>
    <row r="129" spans="1:27" s="102" customFormat="1" ht="13.5" outlineLevel="1" thickTop="1">
      <c r="A129" s="558" t="s">
        <v>0</v>
      </c>
      <c r="B129" s="486"/>
      <c r="C129" s="559">
        <f>SUM(D129:E129)</f>
        <v>0</v>
      </c>
      <c r="D129" s="560">
        <f>IF(ABS(D126-SUM(D127:AA127))&lt;0.001,0,ABS(D126-SUM(D127:AA127)))</f>
        <v>0</v>
      </c>
      <c r="E129" s="560">
        <f>IF(ABS(D126-('Data 2006-08'!D88*'Data 2006-08'!D156*(1+'Data 2006-08'!C141)^2.5+'Data 2006-08'!E88*'Data 2006-08'!E156*(1+'Data 2006-08'!C141)^1.5+'Data 2006-08'!F88*(1+'Data 2006-08'!C141)^0.5)/10^3)&lt;0.001,0,ABS(D126-('Data 2006-08'!D88*'Data 2006-08'!D156*(1+'Data 2006-08'!C141)^2.5+'Data 2006-08'!E88*'Data 2006-08'!E156*(1+'Data 2006-08'!C141)^1.5+'Data 2006-08'!F88*(1+'Data 2006-08'!C141)^0.5)/10^3))</f>
        <v>0</v>
      </c>
      <c r="G129" s="61"/>
    </row>
    <row r="130" spans="1:27" outlineLevel="1"/>
    <row r="131" spans="1:27" outlineLevel="1">
      <c r="A131" s="348" t="str">
        <f>'Data 2009-15 (Real $2008)'!A$154</f>
        <v>Remotely read interval meters &amp; transformers</v>
      </c>
      <c r="B131" s="475" t="s">
        <v>320</v>
      </c>
      <c r="C131" s="310" t="s">
        <v>323</v>
      </c>
      <c r="D131" s="470">
        <f>D$4</f>
        <v>2009</v>
      </c>
      <c r="E131" s="470">
        <f t="shared" ref="E131:AA131" si="48">E$4</f>
        <v>2010</v>
      </c>
      <c r="F131" s="470">
        <f t="shared" si="48"/>
        <v>2011</v>
      </c>
      <c r="G131" s="470">
        <f t="shared" si="48"/>
        <v>2012</v>
      </c>
      <c r="H131" s="470">
        <f t="shared" si="48"/>
        <v>2013</v>
      </c>
      <c r="I131" s="470">
        <f t="shared" si="48"/>
        <v>2014</v>
      </c>
      <c r="J131" s="470">
        <f t="shared" si="48"/>
        <v>2015</v>
      </c>
      <c r="K131" s="470">
        <f t="shared" si="48"/>
        <v>2016</v>
      </c>
      <c r="L131" s="470">
        <f t="shared" si="48"/>
        <v>2017</v>
      </c>
      <c r="M131" s="470">
        <f t="shared" si="48"/>
        <v>2018</v>
      </c>
      <c r="N131" s="470">
        <f t="shared" si="48"/>
        <v>2019</v>
      </c>
      <c r="O131" s="470">
        <f t="shared" si="48"/>
        <v>2020</v>
      </c>
      <c r="P131" s="470">
        <f t="shared" si="48"/>
        <v>2021</v>
      </c>
      <c r="Q131" s="470">
        <f t="shared" si="48"/>
        <v>2022</v>
      </c>
      <c r="R131" s="470">
        <f t="shared" si="48"/>
        <v>2023</v>
      </c>
      <c r="S131" s="470">
        <f t="shared" si="48"/>
        <v>2024</v>
      </c>
      <c r="T131" s="470">
        <f t="shared" si="48"/>
        <v>2025</v>
      </c>
      <c r="U131" s="470">
        <f t="shared" si="48"/>
        <v>2026</v>
      </c>
      <c r="V131" s="470">
        <f t="shared" si="48"/>
        <v>2027</v>
      </c>
      <c r="W131" s="470">
        <f t="shared" si="48"/>
        <v>2028</v>
      </c>
      <c r="X131" s="470">
        <f t="shared" si="48"/>
        <v>2029</v>
      </c>
      <c r="Y131" s="470">
        <f t="shared" si="48"/>
        <v>2030</v>
      </c>
      <c r="Z131" s="470">
        <f t="shared" si="48"/>
        <v>2031</v>
      </c>
      <c r="AA131" s="470">
        <f t="shared" si="48"/>
        <v>2032</v>
      </c>
    </row>
    <row r="132" spans="1:27" outlineLevel="1">
      <c r="A132" s="348" t="str">
        <f>$A$4</f>
        <v>($000 Real 2008)</v>
      </c>
      <c r="B132" s="476" t="s">
        <v>321</v>
      </c>
      <c r="C132" s="477" t="s">
        <v>322</v>
      </c>
      <c r="D132" s="462"/>
      <c r="E132" s="462"/>
      <c r="F132" s="462"/>
      <c r="G132" s="462"/>
      <c r="H132" s="462"/>
      <c r="I132" s="462"/>
      <c r="J132" s="462"/>
      <c r="K132" s="102"/>
      <c r="L132" s="102"/>
      <c r="M132" s="102"/>
      <c r="N132" s="102"/>
    </row>
    <row r="133" spans="1:27" outlineLevel="1">
      <c r="A133" s="471">
        <v>2006</v>
      </c>
      <c r="B133" s="473">
        <f>'Data 2006-08'!D$84*'Data 2006-08'!D156/10^3*(1+'Data 2006-08'!C$141)^2.5</f>
        <v>0</v>
      </c>
      <c r="C133" s="472">
        <f>'Data 2009-15 (Real $2008)'!C$154-(D$131-A133-0.5)</f>
        <v>12.5</v>
      </c>
      <c r="D133" s="88">
        <f>IF(C133&lt;1,B133,B133/C133)</f>
        <v>0</v>
      </c>
      <c r="E133" s="88">
        <f>IF((SUM($D133:D133)+$B133/$C133)&gt;$B133,$B133-SUM($D133:D133),$B133/$C133)</f>
        <v>0</v>
      </c>
      <c r="F133" s="88">
        <f>IF((SUM($D133:E133)+$B133/$C133)&gt;$B133,$B133-SUM($D133:E133),$B133/$C133)</f>
        <v>0</v>
      </c>
      <c r="G133" s="88">
        <f>IF((SUM($D133:F133)+$B133/$C133)&gt;$B133,$B133-SUM($D133:F133),$B133/$C133)</f>
        <v>0</v>
      </c>
      <c r="H133" s="88">
        <f>IF((SUM($D133:G133)+$B133/$C133)&gt;$B133,$B133-SUM($D133:G133),$B133/$C133)</f>
        <v>0</v>
      </c>
      <c r="I133" s="88">
        <f>IF((SUM($D133:H133)+$B133/$C133)&gt;$B133,$B133-SUM($D133:H133),$B133/$C133)</f>
        <v>0</v>
      </c>
      <c r="J133" s="88">
        <f>IF((SUM($D133:I133)+$B133/$C133)&gt;$B133,$B133-SUM($D133:I133),$B133/$C133)</f>
        <v>0</v>
      </c>
      <c r="K133" s="88">
        <f>IF((SUM($D133:J133)+$B133/$C133)&gt;$B133,$B133-SUM($D133:J133),$B133/$C133)</f>
        <v>0</v>
      </c>
      <c r="L133" s="88">
        <f>IF((SUM($D133:K133)+$B133/$C133)&gt;$B133,$B133-SUM($D133:K133),$B133/$C133)</f>
        <v>0</v>
      </c>
      <c r="M133" s="88">
        <f>IF((SUM($D133:L133)+$B133/$C133)&gt;$B133,$B133-SUM($D133:L133),$B133/$C133)</f>
        <v>0</v>
      </c>
      <c r="N133" s="88">
        <f>IF((SUM($D133:M133)+$B133/$C133)&gt;$B133,$B133-SUM($D133:M133),$B133/$C133)</f>
        <v>0</v>
      </c>
      <c r="O133" s="88">
        <f>IF((SUM($D133:N133)+$B133/$C133)&gt;$B133,$B133-SUM($D133:N133),$B133/$C133)</f>
        <v>0</v>
      </c>
      <c r="P133" s="88">
        <f>IF((SUM($D133:O133)+$B133/$C133)&gt;$B133,$B133-SUM($D133:O133),$B133/$C133)</f>
        <v>0</v>
      </c>
      <c r="Q133" s="88">
        <f>IF((SUM($D133:P133)+$B133/$C133)&gt;$B133,$B133-SUM($D133:P133),$B133/$C133)</f>
        <v>0</v>
      </c>
      <c r="R133" s="88">
        <f>IF((SUM($D133:Q133)+$B133/$C133)&gt;$B133,$B133-SUM($D133:Q133),$B133/$C133)</f>
        <v>0</v>
      </c>
      <c r="S133" s="88">
        <f>IF((SUM($D133:R133)+$B133/$C133)&gt;$B133,$B133-SUM($D133:R133),$B133/$C133)</f>
        <v>0</v>
      </c>
      <c r="T133" s="88">
        <f>IF((SUM($D133:S133)+$B133/$C133)&gt;$B133,$B133-SUM($D133:S133),$B133/$C133)</f>
        <v>0</v>
      </c>
      <c r="U133" s="88">
        <f>IF((SUM($D133:T133)+$B133/$C133)&gt;$B133,$B133-SUM($D133:T133),$B133/$C133)</f>
        <v>0</v>
      </c>
      <c r="V133" s="88">
        <f>IF((SUM($D133:U133)+$B133/$C133)&gt;$B133,$B133-SUM($D133:U133),$B133/$C133)</f>
        <v>0</v>
      </c>
      <c r="W133" s="88">
        <f>IF((SUM($D133:V133)+$B133/$C133)&gt;$B133,$B133-SUM($D133:V133),$B133/$C133)</f>
        <v>0</v>
      </c>
      <c r="X133" s="88">
        <f>IF((SUM($D133:W133)+$B133/$C133)&gt;$B133,$B133-SUM($D133:W133),$B133/$C133)</f>
        <v>0</v>
      </c>
      <c r="Y133" s="88">
        <f>IF((SUM($D133:X133)+$B133/$C133)&gt;$B133,$B133-SUM($D133:X133),$B133/$C133)</f>
        <v>0</v>
      </c>
      <c r="Z133" s="88">
        <f>IF((SUM($D133:Y133)+$B133/$C133)&gt;$B133,$B133-SUM($D133:Y133),$B133/$C133)</f>
        <v>0</v>
      </c>
      <c r="AA133" s="88">
        <f>IF((SUM($D133:Z133)+$B133/$C133)&gt;$B133,$B133-SUM($D133:Z133),$B133/$C133)</f>
        <v>0</v>
      </c>
    </row>
    <row r="134" spans="1:27" outlineLevel="1">
      <c r="A134" s="471">
        <v>2007</v>
      </c>
      <c r="B134" s="473">
        <f>'Data 2006-08'!E$84*'Data 2006-08'!E156/10^3*(1+'Data 2006-08'!C$141)^1.5</f>
        <v>0</v>
      </c>
      <c r="C134" s="472">
        <f>'Data 2009-15 (Real $2008)'!C$154-(D$131-A134-0.5)</f>
        <v>13.5</v>
      </c>
      <c r="D134" s="88">
        <f>IF(C134&lt;1,B134,B134/C134)</f>
        <v>0</v>
      </c>
      <c r="E134" s="88">
        <f>IF((SUM($D134:D134)+$B134/$C134)&gt;$B134,$B134-SUM($D134:D134),$B134/$C134)</f>
        <v>0</v>
      </c>
      <c r="F134" s="88">
        <f>IF((SUM($D134:E134)+$B134/$C134)&gt;$B134,$B134-SUM($D134:E134),$B134/$C134)</f>
        <v>0</v>
      </c>
      <c r="G134" s="88">
        <f>IF((SUM($D134:F134)+$B134/$C134)&gt;$B134,$B134-SUM($D134:F134),$B134/$C134)</f>
        <v>0</v>
      </c>
      <c r="H134" s="88">
        <f>IF((SUM($D134:G134)+$B134/$C134)&gt;$B134,$B134-SUM($D134:G134),$B134/$C134)</f>
        <v>0</v>
      </c>
      <c r="I134" s="88">
        <f>IF((SUM($D134:H134)+$B134/$C134)&gt;$B134,$B134-SUM($D134:H134),$B134/$C134)</f>
        <v>0</v>
      </c>
      <c r="J134" s="88">
        <f>IF((SUM($D134:I134)+$B134/$C134)&gt;$B134,$B134-SUM($D134:I134),$B134/$C134)</f>
        <v>0</v>
      </c>
      <c r="K134" s="88">
        <f>IF((SUM($D134:J134)+$B134/$C134)&gt;$B134,$B134-SUM($D134:J134),$B134/$C134)</f>
        <v>0</v>
      </c>
      <c r="L134" s="88">
        <f>IF((SUM($D134:K134)+$B134/$C134)&gt;$B134,$B134-SUM($D134:K134),$B134/$C134)</f>
        <v>0</v>
      </c>
      <c r="M134" s="88">
        <f>IF((SUM($D134:L134)+$B134/$C134)&gt;$B134,$B134-SUM($D134:L134),$B134/$C134)</f>
        <v>0</v>
      </c>
      <c r="N134" s="88">
        <f>IF((SUM($D134:M134)+$B134/$C134)&gt;$B134,$B134-SUM($D134:M134),$B134/$C134)</f>
        <v>0</v>
      </c>
      <c r="O134" s="88">
        <f>IF((SUM($D134:N134)+$B134/$C134)&gt;$B134,$B134-SUM($D134:N134),$B134/$C134)</f>
        <v>0</v>
      </c>
      <c r="P134" s="88">
        <f>IF((SUM($D134:O134)+$B134/$C134)&gt;$B134,$B134-SUM($D134:O134),$B134/$C134)</f>
        <v>0</v>
      </c>
      <c r="Q134" s="88">
        <f>IF((SUM($D134:P134)+$B134/$C134)&gt;$B134,$B134-SUM($D134:P134),$B134/$C134)</f>
        <v>0</v>
      </c>
      <c r="R134" s="88">
        <f>IF((SUM($D134:Q134)+$B134/$C134)&gt;$B134,$B134-SUM($D134:Q134),$B134/$C134)</f>
        <v>0</v>
      </c>
      <c r="S134" s="88">
        <f>IF((SUM($D134:R134)+$B134/$C134)&gt;$B134,$B134-SUM($D134:R134),$B134/$C134)</f>
        <v>0</v>
      </c>
      <c r="T134" s="88">
        <f>IF((SUM($D134:S134)+$B134/$C134)&gt;$B134,$B134-SUM($D134:S134),$B134/$C134)</f>
        <v>0</v>
      </c>
      <c r="U134" s="88">
        <f>IF((SUM($D134:T134)+$B134/$C134)&gt;$B134,$B134-SUM($D134:T134),$B134/$C134)</f>
        <v>0</v>
      </c>
      <c r="V134" s="88">
        <f>IF((SUM($D134:U134)+$B134/$C134)&gt;$B134,$B134-SUM($D134:U134),$B134/$C134)</f>
        <v>0</v>
      </c>
      <c r="W134" s="88">
        <f>IF((SUM($D134:V134)+$B134/$C134)&gt;$B134,$B134-SUM($D134:V134),$B134/$C134)</f>
        <v>0</v>
      </c>
      <c r="X134" s="88">
        <f>IF((SUM($D134:W134)+$B134/$C134)&gt;$B134,$B134-SUM($D134:W134),$B134/$C134)</f>
        <v>0</v>
      </c>
      <c r="Y134" s="88">
        <f>IF((SUM($D134:X134)+$B134/$C134)&gt;$B134,$B134-SUM($D134:X134),$B134/$C134)</f>
        <v>0</v>
      </c>
      <c r="Z134" s="88">
        <f>IF((SUM($D134:Y134)+$B134/$C134)&gt;$B134,$B134-SUM($D134:Y134),$B134/$C134)</f>
        <v>0</v>
      </c>
      <c r="AA134" s="88">
        <f>IF((SUM($D134:Z134)+$B134/$C134)&gt;$B134,$B134-SUM($D134:Z134),$B134/$C134)</f>
        <v>0</v>
      </c>
    </row>
    <row r="135" spans="1:27" outlineLevel="1">
      <c r="A135" s="471">
        <v>2008</v>
      </c>
      <c r="B135" s="473">
        <f>'Data 2006-08'!F$84/10^3*(1+'Data 2006-08'!C$141)^0.5</f>
        <v>0</v>
      </c>
      <c r="C135" s="472">
        <f>'Data 2009-15 (Real $2008)'!C$154-(D$131-A135-0.5)</f>
        <v>14.5</v>
      </c>
      <c r="D135" s="88">
        <f>IF(C135&lt;1,B135,B135/C135)</f>
        <v>0</v>
      </c>
      <c r="E135" s="88">
        <f>IF((SUM($D135:D135)+$B135/$C135)&gt;$B135,$B135-SUM($D135:D135),$B135/$C135)</f>
        <v>0</v>
      </c>
      <c r="F135" s="88">
        <f>IF((SUM($D135:E135)+$B135/$C135)&gt;$B135,$B135-SUM($D135:E135),$B135/$C135)</f>
        <v>0</v>
      </c>
      <c r="G135" s="88">
        <f>IF((SUM($D135:F135)+$B135/$C135)&gt;$B135,$B135-SUM($D135:F135),$B135/$C135)</f>
        <v>0</v>
      </c>
      <c r="H135" s="88">
        <f>IF((SUM($D135:G135)+$B135/$C135)&gt;$B135,$B135-SUM($D135:G135),$B135/$C135)</f>
        <v>0</v>
      </c>
      <c r="I135" s="88">
        <f>IF((SUM($D135:H135)+$B135/$C135)&gt;$B135,$B135-SUM($D135:H135),$B135/$C135)</f>
        <v>0</v>
      </c>
      <c r="J135" s="88">
        <f>IF((SUM($D135:I135)+$B135/$C135)&gt;$B135,$B135-SUM($D135:I135),$B135/$C135)</f>
        <v>0</v>
      </c>
      <c r="K135" s="88">
        <f>IF((SUM($D135:J135)+$B135/$C135)&gt;$B135,$B135-SUM($D135:J135),$B135/$C135)</f>
        <v>0</v>
      </c>
      <c r="L135" s="88">
        <f>IF((SUM($D135:K135)+$B135/$C135)&gt;$B135,$B135-SUM($D135:K135),$B135/$C135)</f>
        <v>0</v>
      </c>
      <c r="M135" s="88">
        <f>IF((SUM($D135:L135)+$B135/$C135)&gt;$B135,$B135-SUM($D135:L135),$B135/$C135)</f>
        <v>0</v>
      </c>
      <c r="N135" s="88">
        <f>IF((SUM($D135:M135)+$B135/$C135)&gt;$B135,$B135-SUM($D135:M135),$B135/$C135)</f>
        <v>0</v>
      </c>
      <c r="O135" s="88">
        <f>IF((SUM($D135:N135)+$B135/$C135)&gt;$B135,$B135-SUM($D135:N135),$B135/$C135)</f>
        <v>0</v>
      </c>
      <c r="P135" s="88">
        <f>IF((SUM($D135:O135)+$B135/$C135)&gt;$B135,$B135-SUM($D135:O135),$B135/$C135)</f>
        <v>0</v>
      </c>
      <c r="Q135" s="88">
        <f>IF((SUM($D135:P135)+$B135/$C135)&gt;$B135,$B135-SUM($D135:P135),$B135/$C135)</f>
        <v>0</v>
      </c>
      <c r="R135" s="88">
        <f>IF((SUM($D135:Q135)+$B135/$C135)&gt;$B135,$B135-SUM($D135:Q135),$B135/$C135)</f>
        <v>0</v>
      </c>
      <c r="S135" s="88">
        <f>IF((SUM($D135:R135)+$B135/$C135)&gt;$B135,$B135-SUM($D135:R135),$B135/$C135)</f>
        <v>0</v>
      </c>
      <c r="T135" s="88">
        <f>IF((SUM($D135:S135)+$B135/$C135)&gt;$B135,$B135-SUM($D135:S135),$B135/$C135)</f>
        <v>0</v>
      </c>
      <c r="U135" s="88">
        <f>IF((SUM($D135:T135)+$B135/$C135)&gt;$B135,$B135-SUM($D135:T135),$B135/$C135)</f>
        <v>0</v>
      </c>
      <c r="V135" s="88">
        <f>IF((SUM($D135:U135)+$B135/$C135)&gt;$B135,$B135-SUM($D135:U135),$B135/$C135)</f>
        <v>0</v>
      </c>
      <c r="W135" s="88">
        <f>IF((SUM($D135:V135)+$B135/$C135)&gt;$B135,$B135-SUM($D135:V135),$B135/$C135)</f>
        <v>0</v>
      </c>
      <c r="X135" s="88">
        <f>IF((SUM($D135:W135)+$B135/$C135)&gt;$B135,$B135-SUM($D135:W135),$B135/$C135)</f>
        <v>0</v>
      </c>
      <c r="Y135" s="88">
        <f>IF((SUM($D135:X135)+$B135/$C135)&gt;$B135,$B135-SUM($D135:X135),$B135/$C135)</f>
        <v>0</v>
      </c>
      <c r="Z135" s="88">
        <f>IF((SUM($D135:Y135)+$B135/$C135)&gt;$B135,$B135-SUM($D135:Y135),$B135/$C135)</f>
        <v>0</v>
      </c>
      <c r="AA135" s="88">
        <f>IF((SUM($D135:Z135)+$B135/$C135)&gt;$B135,$B135-SUM($D135:Z135),$B135/$C135)</f>
        <v>0</v>
      </c>
    </row>
    <row r="136" spans="1:27" outlineLevel="1">
      <c r="A136" s="358"/>
      <c r="B136" s="474">
        <f>SUM(B133:B135)</f>
        <v>0</v>
      </c>
      <c r="D136" s="110">
        <f>SUM(D133:D135)</f>
        <v>0</v>
      </c>
      <c r="E136" s="110">
        <f t="shared" ref="E136:W136" si="49">SUM(E133:E135)</f>
        <v>0</v>
      </c>
      <c r="F136" s="110">
        <f t="shared" si="49"/>
        <v>0</v>
      </c>
      <c r="G136" s="110">
        <f t="shared" si="49"/>
        <v>0</v>
      </c>
      <c r="H136" s="110">
        <f t="shared" si="49"/>
        <v>0</v>
      </c>
      <c r="I136" s="110">
        <f t="shared" si="49"/>
        <v>0</v>
      </c>
      <c r="J136" s="110">
        <f t="shared" si="49"/>
        <v>0</v>
      </c>
      <c r="K136" s="110">
        <f t="shared" si="49"/>
        <v>0</v>
      </c>
      <c r="L136" s="110">
        <f t="shared" si="49"/>
        <v>0</v>
      </c>
      <c r="M136" s="110">
        <f t="shared" si="49"/>
        <v>0</v>
      </c>
      <c r="N136" s="110">
        <f t="shared" si="49"/>
        <v>0</v>
      </c>
      <c r="O136" s="110">
        <f t="shared" si="49"/>
        <v>0</v>
      </c>
      <c r="P136" s="110">
        <f t="shared" si="49"/>
        <v>0</v>
      </c>
      <c r="Q136" s="110">
        <f t="shared" si="49"/>
        <v>0</v>
      </c>
      <c r="R136" s="110">
        <f t="shared" si="49"/>
        <v>0</v>
      </c>
      <c r="S136" s="110">
        <f t="shared" si="49"/>
        <v>0</v>
      </c>
      <c r="T136" s="110">
        <f t="shared" si="49"/>
        <v>0</v>
      </c>
      <c r="U136" s="110">
        <f t="shared" si="49"/>
        <v>0</v>
      </c>
      <c r="V136" s="110">
        <f t="shared" si="49"/>
        <v>0</v>
      </c>
      <c r="W136" s="110">
        <f t="shared" si="49"/>
        <v>0</v>
      </c>
      <c r="X136" s="110">
        <f>SUM(X133:X135)</f>
        <v>0</v>
      </c>
      <c r="Y136" s="110">
        <f>SUM(Y133:Y135)</f>
        <v>0</v>
      </c>
      <c r="Z136" s="110">
        <f>SUM(Z133:Z135)</f>
        <v>0</v>
      </c>
      <c r="AA136" s="110">
        <f>SUM(AA133:AA135)</f>
        <v>0</v>
      </c>
    </row>
    <row r="137" spans="1:27" outlineLevel="1"/>
    <row r="138" spans="1:27" outlineLevel="1"/>
    <row r="139" spans="1:27" outlineLevel="1">
      <c r="A139" s="348" t="s">
        <v>277</v>
      </c>
      <c r="B139" s="475" t="s">
        <v>320</v>
      </c>
      <c r="C139" s="310" t="s">
        <v>323</v>
      </c>
      <c r="D139" s="470">
        <f>D$4</f>
        <v>2009</v>
      </c>
      <c r="E139" s="470">
        <f t="shared" ref="E139:AA139" si="50">E$4</f>
        <v>2010</v>
      </c>
      <c r="F139" s="470">
        <f t="shared" si="50"/>
        <v>2011</v>
      </c>
      <c r="G139" s="470">
        <f t="shared" si="50"/>
        <v>2012</v>
      </c>
      <c r="H139" s="470">
        <f t="shared" si="50"/>
        <v>2013</v>
      </c>
      <c r="I139" s="470">
        <f t="shared" si="50"/>
        <v>2014</v>
      </c>
      <c r="J139" s="470">
        <f t="shared" si="50"/>
        <v>2015</v>
      </c>
      <c r="K139" s="470">
        <f t="shared" si="50"/>
        <v>2016</v>
      </c>
      <c r="L139" s="470">
        <f t="shared" si="50"/>
        <v>2017</v>
      </c>
      <c r="M139" s="470">
        <f t="shared" si="50"/>
        <v>2018</v>
      </c>
      <c r="N139" s="470">
        <f t="shared" si="50"/>
        <v>2019</v>
      </c>
      <c r="O139" s="470">
        <f t="shared" si="50"/>
        <v>2020</v>
      </c>
      <c r="P139" s="470">
        <f t="shared" si="50"/>
        <v>2021</v>
      </c>
      <c r="Q139" s="470">
        <f t="shared" si="50"/>
        <v>2022</v>
      </c>
      <c r="R139" s="470">
        <f t="shared" si="50"/>
        <v>2023</v>
      </c>
      <c r="S139" s="470">
        <f t="shared" si="50"/>
        <v>2024</v>
      </c>
      <c r="T139" s="470">
        <f t="shared" si="50"/>
        <v>2025</v>
      </c>
      <c r="U139" s="470">
        <f t="shared" si="50"/>
        <v>2026</v>
      </c>
      <c r="V139" s="470">
        <f t="shared" si="50"/>
        <v>2027</v>
      </c>
      <c r="W139" s="470">
        <f t="shared" si="50"/>
        <v>2028</v>
      </c>
      <c r="X139" s="470">
        <f t="shared" si="50"/>
        <v>2029</v>
      </c>
      <c r="Y139" s="470">
        <f t="shared" si="50"/>
        <v>2030</v>
      </c>
      <c r="Z139" s="470">
        <f t="shared" si="50"/>
        <v>2031</v>
      </c>
      <c r="AA139" s="470">
        <f t="shared" si="50"/>
        <v>2032</v>
      </c>
    </row>
    <row r="140" spans="1:27" outlineLevel="1">
      <c r="A140" s="348" t="str">
        <f>$A$4</f>
        <v>($000 Real 2008)</v>
      </c>
      <c r="B140" s="476" t="s">
        <v>321</v>
      </c>
      <c r="C140" s="477" t="s">
        <v>322</v>
      </c>
      <c r="D140" s="462"/>
      <c r="E140" s="462"/>
      <c r="F140" s="462"/>
      <c r="G140" s="462"/>
      <c r="H140" s="462"/>
      <c r="I140" s="462"/>
      <c r="J140" s="462"/>
    </row>
    <row r="141" spans="1:27" outlineLevel="1">
      <c r="A141" s="471">
        <v>2006</v>
      </c>
      <c r="B141" s="473">
        <f>'Data 2006-08'!D$85*'Data 2006-08'!D156/10^3*(1+'Data 2006-08'!C$141)^2.5</f>
        <v>0</v>
      </c>
      <c r="C141" s="472">
        <f>'Data 2009-15 (Real $2008)'!C$155-(D$139-A141-0.5)</f>
        <v>4.5</v>
      </c>
      <c r="D141" s="88">
        <f>IF(C141&lt;1,B141,B141/C141)</f>
        <v>0</v>
      </c>
      <c r="E141" s="88">
        <f>IF((SUM($D141:D141)+$B141/$C141)&gt;$B141,$B141-SUM($D141:D141),$B141/$C141)</f>
        <v>0</v>
      </c>
      <c r="F141" s="88">
        <f>IF((SUM($D141:E141)+$B141/$C141)&gt;$B141,$B141-SUM($D141:E141),$B141/$C141)</f>
        <v>0</v>
      </c>
      <c r="G141" s="88">
        <f>IF((SUM($D141:F141)+$B141/$C141)&gt;$B141,$B141-SUM($D141:F141),$B141/$C141)</f>
        <v>0</v>
      </c>
      <c r="H141" s="88">
        <f>IF((SUM($D141:G141)+$B141/$C141)&gt;$B141,$B141-SUM($D141:G141),$B141/$C141)</f>
        <v>0</v>
      </c>
      <c r="I141" s="88">
        <f>IF((SUM($D141:H141)+$B141/$C141)&gt;$B141,$B141-SUM($D141:H141),$B141/$C141)</f>
        <v>0</v>
      </c>
      <c r="J141" s="88">
        <f>IF((SUM($D141:I141)+$B141/$C141)&gt;$B141,$B141-SUM($D141:I141),$B141/$C141)</f>
        <v>0</v>
      </c>
      <c r="K141" s="88">
        <f>IF((SUM($D141:J141)+$B141/$C141)&gt;$B141,$B141-SUM($D141:J141),$B141/$C141)</f>
        <v>0</v>
      </c>
      <c r="L141" s="88">
        <f>IF((SUM($D141:K141)+$B141/$C141)&gt;$B141,$B141-SUM($D141:K141),$B141/$C141)</f>
        <v>0</v>
      </c>
      <c r="M141" s="88">
        <f>IF((SUM($D141:L141)+$B141/$C141)&gt;$B141,$B141-SUM($D141:L141),$B141/$C141)</f>
        <v>0</v>
      </c>
      <c r="N141" s="88">
        <f>IF((SUM($D141:M141)+$B141/$C141)&gt;$B141,$B141-SUM($D141:M141),$B141/$C141)</f>
        <v>0</v>
      </c>
      <c r="O141" s="88">
        <f>IF((SUM($D141:N141)+$B141/$C141)&gt;$B141,$B141-SUM($D141:N141),$B141/$C141)</f>
        <v>0</v>
      </c>
      <c r="P141" s="88">
        <f>IF((SUM($D141:O141)+$B141/$C141)&gt;$B141,$B141-SUM($D141:O141),$B141/$C141)</f>
        <v>0</v>
      </c>
      <c r="Q141" s="88">
        <f>IF((SUM($D141:P141)+$B141/$C141)&gt;$B141,$B141-SUM($D141:P141),$B141/$C141)</f>
        <v>0</v>
      </c>
      <c r="R141" s="88">
        <f>IF((SUM($D141:Q141)+$B141/$C141)&gt;$B141,$B141-SUM($D141:Q141),$B141/$C141)</f>
        <v>0</v>
      </c>
      <c r="S141" s="88">
        <f>IF((SUM($D141:R141)+$B141/$C141)&gt;$B141,$B141-SUM($D141:R141),$B141/$C141)</f>
        <v>0</v>
      </c>
      <c r="T141" s="88">
        <f>IF((SUM($D141:S141)+$B141/$C141)&gt;$B141,$B141-SUM($D141:S141),$B141/$C141)</f>
        <v>0</v>
      </c>
      <c r="U141" s="88">
        <f>IF((SUM($D141:T141)+$B141/$C141)&gt;$B141,$B141-SUM($D141:T141),$B141/$C141)</f>
        <v>0</v>
      </c>
      <c r="V141" s="88">
        <f>IF((SUM($D141:U141)+$B141/$C141)&gt;$B141,$B141-SUM($D141:U141),$B141/$C141)</f>
        <v>0</v>
      </c>
      <c r="W141" s="88">
        <f>IF((SUM($D141:V141)+$B141/$C141)&gt;$B141,$B141-SUM($D141:V141),$B141/$C141)</f>
        <v>0</v>
      </c>
      <c r="X141" s="88">
        <f>IF((SUM($D141:W141)+$B141/$C141)&gt;$B141,$B141-SUM($D141:W141),$B141/$C141)</f>
        <v>0</v>
      </c>
      <c r="Y141" s="88">
        <f>IF((SUM($D141:X141)+$B141/$C141)&gt;$B141,$B141-SUM($D141:X141),$B141/$C141)</f>
        <v>0</v>
      </c>
      <c r="Z141" s="88">
        <f>IF((SUM($D141:Y141)+$B141/$C141)&gt;$B141,$B141-SUM($D141:Y141),$B141/$C141)</f>
        <v>0</v>
      </c>
      <c r="AA141" s="88">
        <f>IF((SUM($D141:Z141)+$B141/$C141)&gt;$B141,$B141-SUM($D141:Z141),$B141/$C141)</f>
        <v>0</v>
      </c>
    </row>
    <row r="142" spans="1:27" outlineLevel="1">
      <c r="A142" s="471">
        <v>2007</v>
      </c>
      <c r="B142" s="473">
        <f>'Data 2006-08'!E$85*'Data 2006-08'!E156/10^3*(1+'Data 2006-08'!C$141)^1.5</f>
        <v>0</v>
      </c>
      <c r="C142" s="472">
        <f>'Data 2009-15 (Real $2008)'!C$155-(D$139-A142-0.5)</f>
        <v>5.5</v>
      </c>
      <c r="D142" s="88">
        <f>IF(C142&lt;1,B142,B142/C142)</f>
        <v>0</v>
      </c>
      <c r="E142" s="88">
        <f>IF((SUM($D142:D142)+$B142/$C142)&gt;$B142,$B142-SUM($D142:D142),$B142/$C142)</f>
        <v>0</v>
      </c>
      <c r="F142" s="88">
        <f>IF((SUM($D142:E142)+$B142/$C142)&gt;$B142,$B142-SUM($D142:E142),$B142/$C142)</f>
        <v>0</v>
      </c>
      <c r="G142" s="88">
        <f>IF((SUM($D142:F142)+$B142/$C142)&gt;$B142,$B142-SUM($D142:F142),$B142/$C142)</f>
        <v>0</v>
      </c>
      <c r="H142" s="88">
        <f>IF((SUM($D142:G142)+$B142/$C142)&gt;$B142,$B142-SUM($D142:G142),$B142/$C142)</f>
        <v>0</v>
      </c>
      <c r="I142" s="88">
        <f>IF((SUM($D142:H142)+$B142/$C142)&gt;$B142,$B142-SUM($D142:H142),$B142/$C142)</f>
        <v>0</v>
      </c>
      <c r="J142" s="88">
        <f>IF((SUM($D142:I142)+$B142/$C142)&gt;$B142,$B142-SUM($D142:I142),$B142/$C142)</f>
        <v>0</v>
      </c>
      <c r="K142" s="88">
        <f>IF((SUM($D142:J142)+$B142/$C142)&gt;$B142,$B142-SUM($D142:J142),$B142/$C142)</f>
        <v>0</v>
      </c>
      <c r="L142" s="88">
        <f>IF((SUM($D142:K142)+$B142/$C142)&gt;$B142,$B142-SUM($D142:K142),$B142/$C142)</f>
        <v>0</v>
      </c>
      <c r="M142" s="88">
        <f>IF((SUM($D142:L142)+$B142/$C142)&gt;$B142,$B142-SUM($D142:L142),$B142/$C142)</f>
        <v>0</v>
      </c>
      <c r="N142" s="88">
        <f>IF((SUM($D142:M142)+$B142/$C142)&gt;$B142,$B142-SUM($D142:M142),$B142/$C142)</f>
        <v>0</v>
      </c>
      <c r="O142" s="88">
        <f>IF((SUM($D142:N142)+$B142/$C142)&gt;$B142,$B142-SUM($D142:N142),$B142/$C142)</f>
        <v>0</v>
      </c>
      <c r="P142" s="88">
        <f>IF((SUM($D142:O142)+$B142/$C142)&gt;$B142,$B142-SUM($D142:O142),$B142/$C142)</f>
        <v>0</v>
      </c>
      <c r="Q142" s="88">
        <f>IF((SUM($D142:P142)+$B142/$C142)&gt;$B142,$B142-SUM($D142:P142),$B142/$C142)</f>
        <v>0</v>
      </c>
      <c r="R142" s="88">
        <f>IF((SUM($D142:Q142)+$B142/$C142)&gt;$B142,$B142-SUM($D142:Q142),$B142/$C142)</f>
        <v>0</v>
      </c>
      <c r="S142" s="88">
        <f>IF((SUM($D142:R142)+$B142/$C142)&gt;$B142,$B142-SUM($D142:R142),$B142/$C142)</f>
        <v>0</v>
      </c>
      <c r="T142" s="88">
        <f>IF((SUM($D142:S142)+$B142/$C142)&gt;$B142,$B142-SUM($D142:S142),$B142/$C142)</f>
        <v>0</v>
      </c>
      <c r="U142" s="88">
        <f>IF((SUM($D142:T142)+$B142/$C142)&gt;$B142,$B142-SUM($D142:T142),$B142/$C142)</f>
        <v>0</v>
      </c>
      <c r="V142" s="88">
        <f>IF((SUM($D142:U142)+$B142/$C142)&gt;$B142,$B142-SUM($D142:U142),$B142/$C142)</f>
        <v>0</v>
      </c>
      <c r="W142" s="88">
        <f>IF((SUM($D142:V142)+$B142/$C142)&gt;$B142,$B142-SUM($D142:V142),$B142/$C142)</f>
        <v>0</v>
      </c>
      <c r="X142" s="88">
        <f>IF((SUM($D142:W142)+$B142/$C142)&gt;$B142,$B142-SUM($D142:W142),$B142/$C142)</f>
        <v>0</v>
      </c>
      <c r="Y142" s="88">
        <f>IF((SUM($D142:X142)+$B142/$C142)&gt;$B142,$B142-SUM($D142:X142),$B142/$C142)</f>
        <v>0</v>
      </c>
      <c r="Z142" s="88">
        <f>IF((SUM($D142:Y142)+$B142/$C142)&gt;$B142,$B142-SUM($D142:Y142),$B142/$C142)</f>
        <v>0</v>
      </c>
      <c r="AA142" s="88">
        <f>IF((SUM($D142:Z142)+$B142/$C142)&gt;$B142,$B142-SUM($D142:Z142),$B142/$C142)</f>
        <v>0</v>
      </c>
    </row>
    <row r="143" spans="1:27" outlineLevel="1">
      <c r="A143" s="471">
        <v>2008</v>
      </c>
      <c r="B143" s="473">
        <f>'Data 2006-08'!F$85/10^3*(1+'Data 2006-08'!C$141)^0.5</f>
        <v>2989.8053623301121</v>
      </c>
      <c r="C143" s="472">
        <f>'Data 2009-15 (Real $2008)'!C$155-(D$139-A143-0.5)</f>
        <v>6.5</v>
      </c>
      <c r="D143" s="88">
        <f>IF(C143&lt;1,B143,B143/C143)</f>
        <v>459.97005574309418</v>
      </c>
      <c r="E143" s="88">
        <f>IF((SUM($D143:D143)+$B143/$C143)&gt;$B143,$B143-SUM($D143:D143),$B143/$C143)</f>
        <v>459.97005574309418</v>
      </c>
      <c r="F143" s="88">
        <f>IF((SUM($D143:E143)+$B143/$C143)&gt;$B143,$B143-SUM($D143:E143),$B143/$C143)</f>
        <v>459.97005574309418</v>
      </c>
      <c r="G143" s="88">
        <f>IF((SUM($D143:F143)+$B143/$C143)&gt;$B143,$B143-SUM($D143:F143),$B143/$C143)</f>
        <v>459.97005574309418</v>
      </c>
      <c r="H143" s="88">
        <f>IF((SUM($D143:G143)+$B143/$C143)&gt;$B143,$B143-SUM($D143:G143),$B143/$C143)</f>
        <v>459.97005574309418</v>
      </c>
      <c r="I143" s="88">
        <f>IF((SUM($D143:H143)+$B143/$C143)&gt;$B143,$B143-SUM($D143:H143),$B143/$C143)</f>
        <v>459.97005574309418</v>
      </c>
      <c r="J143" s="88">
        <f>IF((SUM($D143:I143)+$B143/$C143)&gt;$B143,$B143-SUM($D143:I143),$B143/$C143)</f>
        <v>229.98502787154712</v>
      </c>
      <c r="K143" s="88">
        <f>IF((SUM($D143:J143)+$B143/$C143)&gt;$B143,$B143-SUM($D143:J143),$B143/$C143)</f>
        <v>0</v>
      </c>
      <c r="L143" s="88">
        <f>IF((SUM($D143:K143)+$B143/$C143)&gt;$B143,$B143-SUM($D143:K143),$B143/$C143)</f>
        <v>0</v>
      </c>
      <c r="M143" s="88">
        <f>IF((SUM($D143:L143)+$B143/$C143)&gt;$B143,$B143-SUM($D143:L143),$B143/$C143)</f>
        <v>0</v>
      </c>
      <c r="N143" s="88">
        <f>IF((SUM($D143:M143)+$B143/$C143)&gt;$B143,$B143-SUM($D143:M143),$B143/$C143)</f>
        <v>0</v>
      </c>
      <c r="O143" s="88">
        <f>IF((SUM($D143:N143)+$B143/$C143)&gt;$B143,$B143-SUM($D143:N143),$B143/$C143)</f>
        <v>0</v>
      </c>
      <c r="P143" s="88">
        <f>IF((SUM($D143:O143)+$B143/$C143)&gt;$B143,$B143-SUM($D143:O143),$B143/$C143)</f>
        <v>0</v>
      </c>
      <c r="Q143" s="88">
        <f>IF((SUM($D143:P143)+$B143/$C143)&gt;$B143,$B143-SUM($D143:P143),$B143/$C143)</f>
        <v>0</v>
      </c>
      <c r="R143" s="88">
        <f>IF((SUM($D143:Q143)+$B143/$C143)&gt;$B143,$B143-SUM($D143:Q143),$B143/$C143)</f>
        <v>0</v>
      </c>
      <c r="S143" s="88">
        <f>IF((SUM($D143:R143)+$B143/$C143)&gt;$B143,$B143-SUM($D143:R143),$B143/$C143)</f>
        <v>0</v>
      </c>
      <c r="T143" s="88">
        <f>IF((SUM($D143:S143)+$B143/$C143)&gt;$B143,$B143-SUM($D143:S143),$B143/$C143)</f>
        <v>0</v>
      </c>
      <c r="U143" s="88">
        <f>IF((SUM($D143:T143)+$B143/$C143)&gt;$B143,$B143-SUM($D143:T143),$B143/$C143)</f>
        <v>0</v>
      </c>
      <c r="V143" s="88">
        <f>IF((SUM($D143:U143)+$B143/$C143)&gt;$B143,$B143-SUM($D143:U143),$B143/$C143)</f>
        <v>0</v>
      </c>
      <c r="W143" s="88">
        <f>IF((SUM($D143:V143)+$B143/$C143)&gt;$B143,$B143-SUM($D143:V143),$B143/$C143)</f>
        <v>0</v>
      </c>
      <c r="X143" s="88">
        <f>IF((SUM($D143:W143)+$B143/$C143)&gt;$B143,$B143-SUM($D143:W143),$B143/$C143)</f>
        <v>0</v>
      </c>
      <c r="Y143" s="88">
        <f>IF((SUM($D143:X143)+$B143/$C143)&gt;$B143,$B143-SUM($D143:X143),$B143/$C143)</f>
        <v>0</v>
      </c>
      <c r="Z143" s="88">
        <f>IF((SUM($D143:Y143)+$B143/$C143)&gt;$B143,$B143-SUM($D143:Y143),$B143/$C143)</f>
        <v>0</v>
      </c>
      <c r="AA143" s="88">
        <f>IF((SUM($D143:Z143)+$B143/$C143)&gt;$B143,$B143-SUM($D143:Z143),$B143/$C143)</f>
        <v>0</v>
      </c>
    </row>
    <row r="144" spans="1:27" outlineLevel="1">
      <c r="A144" s="358"/>
      <c r="B144" s="474">
        <f>SUM(B141:B143)</f>
        <v>2989.8053623301121</v>
      </c>
      <c r="D144" s="110">
        <f>SUM(D141:D143)</f>
        <v>459.97005574309418</v>
      </c>
      <c r="E144" s="110">
        <f t="shared" ref="E144:W144" si="51">SUM(E141:E143)</f>
        <v>459.97005574309418</v>
      </c>
      <c r="F144" s="110">
        <f t="shared" si="51"/>
        <v>459.97005574309418</v>
      </c>
      <c r="G144" s="110">
        <f t="shared" si="51"/>
        <v>459.97005574309418</v>
      </c>
      <c r="H144" s="110">
        <f t="shared" si="51"/>
        <v>459.97005574309418</v>
      </c>
      <c r="I144" s="110">
        <f t="shared" si="51"/>
        <v>459.97005574309418</v>
      </c>
      <c r="J144" s="110">
        <f t="shared" si="51"/>
        <v>229.98502787154712</v>
      </c>
      <c r="K144" s="110">
        <f t="shared" si="51"/>
        <v>0</v>
      </c>
      <c r="L144" s="110">
        <f t="shared" si="51"/>
        <v>0</v>
      </c>
      <c r="M144" s="110">
        <f t="shared" si="51"/>
        <v>0</v>
      </c>
      <c r="N144" s="110">
        <f t="shared" si="51"/>
        <v>0</v>
      </c>
      <c r="O144" s="110">
        <f t="shared" si="51"/>
        <v>0</v>
      </c>
      <c r="P144" s="110">
        <f t="shared" si="51"/>
        <v>0</v>
      </c>
      <c r="Q144" s="110">
        <f t="shared" si="51"/>
        <v>0</v>
      </c>
      <c r="R144" s="110">
        <f t="shared" si="51"/>
        <v>0</v>
      </c>
      <c r="S144" s="110">
        <f t="shared" si="51"/>
        <v>0</v>
      </c>
      <c r="T144" s="110">
        <f t="shared" si="51"/>
        <v>0</v>
      </c>
      <c r="U144" s="110">
        <f t="shared" si="51"/>
        <v>0</v>
      </c>
      <c r="V144" s="110">
        <f t="shared" si="51"/>
        <v>0</v>
      </c>
      <c r="W144" s="110">
        <f t="shared" si="51"/>
        <v>0</v>
      </c>
      <c r="X144" s="110">
        <f>SUM(X141:X143)</f>
        <v>0</v>
      </c>
      <c r="Y144" s="110">
        <f>SUM(Y141:Y143)</f>
        <v>0</v>
      </c>
      <c r="Z144" s="110">
        <f>SUM(Z141:Z143)</f>
        <v>0</v>
      </c>
      <c r="AA144" s="110">
        <f>SUM(AA141:AA143)</f>
        <v>0</v>
      </c>
    </row>
    <row r="145" spans="1:27" outlineLevel="1"/>
    <row r="146" spans="1:27" outlineLevel="1"/>
    <row r="147" spans="1:27" outlineLevel="1">
      <c r="A147" s="348" t="s">
        <v>279</v>
      </c>
      <c r="B147" s="475" t="s">
        <v>320</v>
      </c>
      <c r="C147" s="310" t="s">
        <v>323</v>
      </c>
      <c r="D147" s="470">
        <f>D$4</f>
        <v>2009</v>
      </c>
      <c r="E147" s="470">
        <f t="shared" ref="E147:AA147" si="52">E$4</f>
        <v>2010</v>
      </c>
      <c r="F147" s="470">
        <f t="shared" si="52"/>
        <v>2011</v>
      </c>
      <c r="G147" s="470">
        <f t="shared" si="52"/>
        <v>2012</v>
      </c>
      <c r="H147" s="470">
        <f t="shared" si="52"/>
        <v>2013</v>
      </c>
      <c r="I147" s="470">
        <f t="shared" si="52"/>
        <v>2014</v>
      </c>
      <c r="J147" s="470">
        <f t="shared" si="52"/>
        <v>2015</v>
      </c>
      <c r="K147" s="470">
        <f t="shared" si="52"/>
        <v>2016</v>
      </c>
      <c r="L147" s="470">
        <f t="shared" si="52"/>
        <v>2017</v>
      </c>
      <c r="M147" s="470">
        <f t="shared" si="52"/>
        <v>2018</v>
      </c>
      <c r="N147" s="470">
        <f t="shared" si="52"/>
        <v>2019</v>
      </c>
      <c r="O147" s="470">
        <f t="shared" si="52"/>
        <v>2020</v>
      </c>
      <c r="P147" s="470">
        <f t="shared" si="52"/>
        <v>2021</v>
      </c>
      <c r="Q147" s="470">
        <f t="shared" si="52"/>
        <v>2022</v>
      </c>
      <c r="R147" s="470">
        <f t="shared" si="52"/>
        <v>2023</v>
      </c>
      <c r="S147" s="470">
        <f t="shared" si="52"/>
        <v>2024</v>
      </c>
      <c r="T147" s="470">
        <f t="shared" si="52"/>
        <v>2025</v>
      </c>
      <c r="U147" s="470">
        <f t="shared" si="52"/>
        <v>2026</v>
      </c>
      <c r="V147" s="470">
        <f t="shared" si="52"/>
        <v>2027</v>
      </c>
      <c r="W147" s="470">
        <f t="shared" si="52"/>
        <v>2028</v>
      </c>
      <c r="X147" s="470">
        <f t="shared" si="52"/>
        <v>2029</v>
      </c>
      <c r="Y147" s="470">
        <f t="shared" si="52"/>
        <v>2030</v>
      </c>
      <c r="Z147" s="470">
        <f t="shared" si="52"/>
        <v>2031</v>
      </c>
      <c r="AA147" s="470">
        <f t="shared" si="52"/>
        <v>2032</v>
      </c>
    </row>
    <row r="148" spans="1:27" outlineLevel="1">
      <c r="A148" s="348" t="str">
        <f>$A$4</f>
        <v>($000 Real 2008)</v>
      </c>
      <c r="B148" s="476" t="s">
        <v>321</v>
      </c>
      <c r="C148" s="477" t="s">
        <v>322</v>
      </c>
      <c r="D148" s="462"/>
      <c r="E148" s="462"/>
      <c r="F148" s="462"/>
      <c r="G148" s="462"/>
      <c r="H148" s="462"/>
      <c r="I148" s="462"/>
      <c r="J148" s="462"/>
    </row>
    <row r="149" spans="1:27" outlineLevel="1">
      <c r="A149" s="471">
        <v>2006</v>
      </c>
      <c r="B149" s="473">
        <f>'Data 2006-08'!D$86*'Data 2006-08'!D156/10^3*(1+'Data 2006-08'!C$141)^2.5</f>
        <v>0</v>
      </c>
      <c r="C149" s="472">
        <f>'Data 2009-15 (Real $2008)'!C$156-(D$147-A149-0.5)</f>
        <v>4.5</v>
      </c>
      <c r="D149" s="88">
        <f>IF(C149&lt;1,B149,B149/C149)</f>
        <v>0</v>
      </c>
      <c r="E149" s="88">
        <f>IF((SUM($D149:D149)+$B149/$C149)&gt;$B149,$B149-SUM($D149:D149),$B149/$C149)</f>
        <v>0</v>
      </c>
      <c r="F149" s="88">
        <f>IF((SUM($D149:E149)+$B149/$C149)&gt;$B149,$B149-SUM($D149:E149),$B149/$C149)</f>
        <v>0</v>
      </c>
      <c r="G149" s="88">
        <f>IF((SUM($D149:F149)+$B149/$C149)&gt;$B149,$B149-SUM($D149:F149),$B149/$C149)</f>
        <v>0</v>
      </c>
      <c r="H149" s="88">
        <f>IF((SUM($D149:G149)+$B149/$C149)&gt;$B149,$B149-SUM($D149:G149),$B149/$C149)</f>
        <v>0</v>
      </c>
      <c r="I149" s="88">
        <f>IF((SUM($D149:H149)+$B149/$C149)&gt;$B149,$B149-SUM($D149:H149),$B149/$C149)</f>
        <v>0</v>
      </c>
      <c r="J149" s="88">
        <f>IF((SUM($D149:I149)+$B149/$C149)&gt;$B149,$B149-SUM($D149:I149),$B149/$C149)</f>
        <v>0</v>
      </c>
      <c r="K149" s="88">
        <f>IF((SUM($D149:J149)+$B149/$C149)&gt;$B149,$B149-SUM($D149:J149),$B149/$C149)</f>
        <v>0</v>
      </c>
      <c r="L149" s="88">
        <f>IF((SUM($D149:K149)+$B149/$C149)&gt;$B149,$B149-SUM($D149:K149),$B149/$C149)</f>
        <v>0</v>
      </c>
      <c r="M149" s="88">
        <f>IF((SUM($D149:L149)+$B149/$C149)&gt;$B149,$B149-SUM($D149:L149),$B149/$C149)</f>
        <v>0</v>
      </c>
      <c r="N149" s="88">
        <f>IF((SUM($D149:M149)+$B149/$C149)&gt;$B149,$B149-SUM($D149:M149),$B149/$C149)</f>
        <v>0</v>
      </c>
      <c r="O149" s="88">
        <f>IF((SUM($D149:N149)+$B149/$C149)&gt;$B149,$B149-SUM($D149:N149),$B149/$C149)</f>
        <v>0</v>
      </c>
      <c r="P149" s="88">
        <f>IF((SUM($D149:O149)+$B149/$C149)&gt;$B149,$B149-SUM($D149:O149),$B149/$C149)</f>
        <v>0</v>
      </c>
      <c r="Q149" s="88">
        <f>IF((SUM($D149:P149)+$B149/$C149)&gt;$B149,$B149-SUM($D149:P149),$B149/$C149)</f>
        <v>0</v>
      </c>
      <c r="R149" s="88">
        <f>IF((SUM($D149:Q149)+$B149/$C149)&gt;$B149,$B149-SUM($D149:Q149),$B149/$C149)</f>
        <v>0</v>
      </c>
      <c r="S149" s="88">
        <f>IF((SUM($D149:R149)+$B149/$C149)&gt;$B149,$B149-SUM($D149:R149),$B149/$C149)</f>
        <v>0</v>
      </c>
      <c r="T149" s="88">
        <f>IF((SUM($D149:S149)+$B149/$C149)&gt;$B149,$B149-SUM($D149:S149),$B149/$C149)</f>
        <v>0</v>
      </c>
      <c r="U149" s="88">
        <f>IF((SUM($D149:T149)+$B149/$C149)&gt;$B149,$B149-SUM($D149:T149),$B149/$C149)</f>
        <v>0</v>
      </c>
      <c r="V149" s="88">
        <f>IF((SUM($D149:U149)+$B149/$C149)&gt;$B149,$B149-SUM($D149:U149),$B149/$C149)</f>
        <v>0</v>
      </c>
      <c r="W149" s="88">
        <f>IF((SUM($D149:V149)+$B149/$C149)&gt;$B149,$B149-SUM($D149:V149),$B149/$C149)</f>
        <v>0</v>
      </c>
      <c r="X149" s="88">
        <f>IF((SUM($D149:W149)+$B149/$C149)&gt;$B149,$B149-SUM($D149:W149),$B149/$C149)</f>
        <v>0</v>
      </c>
      <c r="Y149" s="88">
        <f>IF((SUM($D149:X149)+$B149/$C149)&gt;$B149,$B149-SUM($D149:X149),$B149/$C149)</f>
        <v>0</v>
      </c>
      <c r="Z149" s="88">
        <f>IF((SUM($D149:Y149)+$B149/$C149)&gt;$B149,$B149-SUM($D149:Y149),$B149/$C149)</f>
        <v>0</v>
      </c>
      <c r="AA149" s="88">
        <f>IF((SUM($D149:Z149)+$B149/$C149)&gt;$B149,$B149-SUM($D149:Z149),$B149/$C149)</f>
        <v>0</v>
      </c>
    </row>
    <row r="150" spans="1:27" outlineLevel="1">
      <c r="A150" s="471">
        <v>2007</v>
      </c>
      <c r="B150" s="473">
        <f>'Data 2006-08'!E$86*'Data 2006-08'!E156/10^3*(1+'Data 2006-08'!C$141)^1.5</f>
        <v>0</v>
      </c>
      <c r="C150" s="472">
        <f>'Data 2009-15 (Real $2008)'!C$156-(D$147-A150-0.5)</f>
        <v>5.5</v>
      </c>
      <c r="D150" s="88">
        <f>IF(C150&lt;1,B150,B150/C150)</f>
        <v>0</v>
      </c>
      <c r="E150" s="88">
        <f>IF((SUM($D150:D150)+$B150/$C150)&gt;$B150,$B150-SUM($D150:D150),$B150/$C150)</f>
        <v>0</v>
      </c>
      <c r="F150" s="88">
        <f>IF((SUM($D150:E150)+$B150/$C150)&gt;$B150,$B150-SUM($D150:E150),$B150/$C150)</f>
        <v>0</v>
      </c>
      <c r="G150" s="88">
        <f>IF((SUM($D150:F150)+$B150/$C150)&gt;$B150,$B150-SUM($D150:F150),$B150/$C150)</f>
        <v>0</v>
      </c>
      <c r="H150" s="88">
        <f>IF((SUM($D150:G150)+$B150/$C150)&gt;$B150,$B150-SUM($D150:G150),$B150/$C150)</f>
        <v>0</v>
      </c>
      <c r="I150" s="88">
        <f>IF((SUM($D150:H150)+$B150/$C150)&gt;$B150,$B150-SUM($D150:H150),$B150/$C150)</f>
        <v>0</v>
      </c>
      <c r="J150" s="88">
        <f>IF((SUM($D150:I150)+$B150/$C150)&gt;$B150,$B150-SUM($D150:I150),$B150/$C150)</f>
        <v>0</v>
      </c>
      <c r="K150" s="88">
        <f>IF((SUM($D150:J150)+$B150/$C150)&gt;$B150,$B150-SUM($D150:J150),$B150/$C150)</f>
        <v>0</v>
      </c>
      <c r="L150" s="88">
        <f>IF((SUM($D150:K150)+$B150/$C150)&gt;$B150,$B150-SUM($D150:K150),$B150/$C150)</f>
        <v>0</v>
      </c>
      <c r="M150" s="88">
        <f>IF((SUM($D150:L150)+$B150/$C150)&gt;$B150,$B150-SUM($D150:L150),$B150/$C150)</f>
        <v>0</v>
      </c>
      <c r="N150" s="88">
        <f>IF((SUM($D150:M150)+$B150/$C150)&gt;$B150,$B150-SUM($D150:M150),$B150/$C150)</f>
        <v>0</v>
      </c>
      <c r="O150" s="88">
        <f>IF((SUM($D150:N150)+$B150/$C150)&gt;$B150,$B150-SUM($D150:N150),$B150/$C150)</f>
        <v>0</v>
      </c>
      <c r="P150" s="88">
        <f>IF((SUM($D150:O150)+$B150/$C150)&gt;$B150,$B150-SUM($D150:O150),$B150/$C150)</f>
        <v>0</v>
      </c>
      <c r="Q150" s="88">
        <f>IF((SUM($D150:P150)+$B150/$C150)&gt;$B150,$B150-SUM($D150:P150),$B150/$C150)</f>
        <v>0</v>
      </c>
      <c r="R150" s="88">
        <f>IF((SUM($D150:Q150)+$B150/$C150)&gt;$B150,$B150-SUM($D150:Q150),$B150/$C150)</f>
        <v>0</v>
      </c>
      <c r="S150" s="88">
        <f>IF((SUM($D150:R150)+$B150/$C150)&gt;$B150,$B150-SUM($D150:R150),$B150/$C150)</f>
        <v>0</v>
      </c>
      <c r="T150" s="88">
        <f>IF((SUM($D150:S150)+$B150/$C150)&gt;$B150,$B150-SUM($D150:S150),$B150/$C150)</f>
        <v>0</v>
      </c>
      <c r="U150" s="88">
        <f>IF((SUM($D150:T150)+$B150/$C150)&gt;$B150,$B150-SUM($D150:T150),$B150/$C150)</f>
        <v>0</v>
      </c>
      <c r="V150" s="88">
        <f>IF((SUM($D150:U150)+$B150/$C150)&gt;$B150,$B150-SUM($D150:U150),$B150/$C150)</f>
        <v>0</v>
      </c>
      <c r="W150" s="88">
        <f>IF((SUM($D150:V150)+$B150/$C150)&gt;$B150,$B150-SUM($D150:V150),$B150/$C150)</f>
        <v>0</v>
      </c>
      <c r="X150" s="88">
        <f>IF((SUM($D150:W150)+$B150/$C150)&gt;$B150,$B150-SUM($D150:W150),$B150/$C150)</f>
        <v>0</v>
      </c>
      <c r="Y150" s="88">
        <f>IF((SUM($D150:X150)+$B150/$C150)&gt;$B150,$B150-SUM($D150:X150),$B150/$C150)</f>
        <v>0</v>
      </c>
      <c r="Z150" s="88">
        <f>IF((SUM($D150:Y150)+$B150/$C150)&gt;$B150,$B150-SUM($D150:Y150),$B150/$C150)</f>
        <v>0</v>
      </c>
      <c r="AA150" s="88">
        <f>IF((SUM($D150:Z150)+$B150/$C150)&gt;$B150,$B150-SUM($D150:Z150),$B150/$C150)</f>
        <v>0</v>
      </c>
    </row>
    <row r="151" spans="1:27" outlineLevel="1">
      <c r="A151" s="471">
        <v>2008</v>
      </c>
      <c r="B151" s="473">
        <f>'Data 2006-08'!F$86/10^3*(1+'Data 2006-08'!C$141)^0.5</f>
        <v>0</v>
      </c>
      <c r="C151" s="472">
        <f>'Data 2009-15 (Real $2008)'!C$156-(D$147-A151-0.5)</f>
        <v>6.5</v>
      </c>
      <c r="D151" s="88">
        <f>IF(C151&lt;1,B151,B151/C151)</f>
        <v>0</v>
      </c>
      <c r="E151" s="88">
        <f>IF((SUM($D151:D151)+$B151/$C151)&gt;$B151,$B151-SUM($D151:D151),$B151/$C151)</f>
        <v>0</v>
      </c>
      <c r="F151" s="88">
        <f>IF((SUM($D151:E151)+$B151/$C151)&gt;$B151,$B151-SUM($D151:E151),$B151/$C151)</f>
        <v>0</v>
      </c>
      <c r="G151" s="88">
        <f>IF((SUM($D151:F151)+$B151/$C151)&gt;$B151,$B151-SUM($D151:F151),$B151/$C151)</f>
        <v>0</v>
      </c>
      <c r="H151" s="88">
        <f>IF((SUM($D151:G151)+$B151/$C151)&gt;$B151,$B151-SUM($D151:G151),$B151/$C151)</f>
        <v>0</v>
      </c>
      <c r="I151" s="88">
        <f>IF((SUM($D151:H151)+$B151/$C151)&gt;$B151,$B151-SUM($D151:H151),$B151/$C151)</f>
        <v>0</v>
      </c>
      <c r="J151" s="88">
        <f>IF((SUM($D151:I151)+$B151/$C151)&gt;$B151,$B151-SUM($D151:I151),$B151/$C151)</f>
        <v>0</v>
      </c>
      <c r="K151" s="88">
        <f>IF((SUM($D151:J151)+$B151/$C151)&gt;$B151,$B151-SUM($D151:J151),$B151/$C151)</f>
        <v>0</v>
      </c>
      <c r="L151" s="88">
        <f>IF((SUM($D151:K151)+$B151/$C151)&gt;$B151,$B151-SUM($D151:K151),$B151/$C151)</f>
        <v>0</v>
      </c>
      <c r="M151" s="88">
        <f>IF((SUM($D151:L151)+$B151/$C151)&gt;$B151,$B151-SUM($D151:L151),$B151/$C151)</f>
        <v>0</v>
      </c>
      <c r="N151" s="88">
        <f>IF((SUM($D151:M151)+$B151/$C151)&gt;$B151,$B151-SUM($D151:M151),$B151/$C151)</f>
        <v>0</v>
      </c>
      <c r="O151" s="88">
        <f>IF((SUM($D151:N151)+$B151/$C151)&gt;$B151,$B151-SUM($D151:N151),$B151/$C151)</f>
        <v>0</v>
      </c>
      <c r="P151" s="88">
        <f>IF((SUM($D151:O151)+$B151/$C151)&gt;$B151,$B151-SUM($D151:O151),$B151/$C151)</f>
        <v>0</v>
      </c>
      <c r="Q151" s="88">
        <f>IF((SUM($D151:P151)+$B151/$C151)&gt;$B151,$B151-SUM($D151:P151),$B151/$C151)</f>
        <v>0</v>
      </c>
      <c r="R151" s="88">
        <f>IF((SUM($D151:Q151)+$B151/$C151)&gt;$B151,$B151-SUM($D151:Q151),$B151/$C151)</f>
        <v>0</v>
      </c>
      <c r="S151" s="88">
        <f>IF((SUM($D151:R151)+$B151/$C151)&gt;$B151,$B151-SUM($D151:R151),$B151/$C151)</f>
        <v>0</v>
      </c>
      <c r="T151" s="88">
        <f>IF((SUM($D151:S151)+$B151/$C151)&gt;$B151,$B151-SUM($D151:S151),$B151/$C151)</f>
        <v>0</v>
      </c>
      <c r="U151" s="88">
        <f>IF((SUM($D151:T151)+$B151/$C151)&gt;$B151,$B151-SUM($D151:T151),$B151/$C151)</f>
        <v>0</v>
      </c>
      <c r="V151" s="88">
        <f>IF((SUM($D151:U151)+$B151/$C151)&gt;$B151,$B151-SUM($D151:U151),$B151/$C151)</f>
        <v>0</v>
      </c>
      <c r="W151" s="88">
        <f>IF((SUM($D151:V151)+$B151/$C151)&gt;$B151,$B151-SUM($D151:V151),$B151/$C151)</f>
        <v>0</v>
      </c>
      <c r="X151" s="88">
        <f>IF((SUM($D151:W151)+$B151/$C151)&gt;$B151,$B151-SUM($D151:W151),$B151/$C151)</f>
        <v>0</v>
      </c>
      <c r="Y151" s="88">
        <f>IF((SUM($D151:X151)+$B151/$C151)&gt;$B151,$B151-SUM($D151:X151),$B151/$C151)</f>
        <v>0</v>
      </c>
      <c r="Z151" s="88">
        <f>IF((SUM($D151:Y151)+$B151/$C151)&gt;$B151,$B151-SUM($D151:Y151),$B151/$C151)</f>
        <v>0</v>
      </c>
      <c r="AA151" s="88">
        <f>IF((SUM($D151:Z151)+$B151/$C151)&gt;$B151,$B151-SUM($D151:Z151),$B151/$C151)</f>
        <v>0</v>
      </c>
    </row>
    <row r="152" spans="1:27" outlineLevel="1">
      <c r="B152" s="474">
        <f>SUM(B149:B151)</f>
        <v>0</v>
      </c>
      <c r="D152" s="110">
        <f>SUM(D149:D151)</f>
        <v>0</v>
      </c>
      <c r="E152" s="110">
        <f t="shared" ref="E152:W152" si="53">SUM(E149:E151)</f>
        <v>0</v>
      </c>
      <c r="F152" s="110">
        <f t="shared" si="53"/>
        <v>0</v>
      </c>
      <c r="G152" s="110">
        <f t="shared" si="53"/>
        <v>0</v>
      </c>
      <c r="H152" s="110">
        <f t="shared" si="53"/>
        <v>0</v>
      </c>
      <c r="I152" s="110">
        <f t="shared" si="53"/>
        <v>0</v>
      </c>
      <c r="J152" s="110">
        <f t="shared" si="53"/>
        <v>0</v>
      </c>
      <c r="K152" s="110">
        <f t="shared" si="53"/>
        <v>0</v>
      </c>
      <c r="L152" s="110">
        <f t="shared" si="53"/>
        <v>0</v>
      </c>
      <c r="M152" s="110">
        <f t="shared" si="53"/>
        <v>0</v>
      </c>
      <c r="N152" s="110">
        <f t="shared" si="53"/>
        <v>0</v>
      </c>
      <c r="O152" s="110">
        <f t="shared" si="53"/>
        <v>0</v>
      </c>
      <c r="P152" s="110">
        <f t="shared" si="53"/>
        <v>0</v>
      </c>
      <c r="Q152" s="110">
        <f t="shared" si="53"/>
        <v>0</v>
      </c>
      <c r="R152" s="110">
        <f t="shared" si="53"/>
        <v>0</v>
      </c>
      <c r="S152" s="110">
        <f t="shared" si="53"/>
        <v>0</v>
      </c>
      <c r="T152" s="110">
        <f t="shared" si="53"/>
        <v>0</v>
      </c>
      <c r="U152" s="110">
        <f t="shared" si="53"/>
        <v>0</v>
      </c>
      <c r="V152" s="110">
        <f t="shared" si="53"/>
        <v>0</v>
      </c>
      <c r="W152" s="110">
        <f t="shared" si="53"/>
        <v>0</v>
      </c>
      <c r="X152" s="110">
        <f>SUM(X149:X151)</f>
        <v>0</v>
      </c>
      <c r="Y152" s="110">
        <f>SUM(Y149:Y151)</f>
        <v>0</v>
      </c>
      <c r="Z152" s="110">
        <f>SUM(Z149:Z151)</f>
        <v>0</v>
      </c>
      <c r="AA152" s="110">
        <f>SUM(AA149:AA151)</f>
        <v>0</v>
      </c>
    </row>
    <row r="153" spans="1:27" outlineLevel="1"/>
    <row r="154" spans="1:27" outlineLevel="1"/>
    <row r="155" spans="1:27" outlineLevel="1">
      <c r="A155" s="348" t="s">
        <v>278</v>
      </c>
      <c r="B155" s="475" t="s">
        <v>320</v>
      </c>
      <c r="C155" s="310" t="s">
        <v>323</v>
      </c>
      <c r="D155" s="470">
        <f>D$4</f>
        <v>2009</v>
      </c>
      <c r="E155" s="470">
        <f t="shared" ref="E155:AA155" si="54">E$4</f>
        <v>2010</v>
      </c>
      <c r="F155" s="470">
        <f t="shared" si="54"/>
        <v>2011</v>
      </c>
      <c r="G155" s="470">
        <f t="shared" si="54"/>
        <v>2012</v>
      </c>
      <c r="H155" s="470">
        <f t="shared" si="54"/>
        <v>2013</v>
      </c>
      <c r="I155" s="470">
        <f t="shared" si="54"/>
        <v>2014</v>
      </c>
      <c r="J155" s="470">
        <f t="shared" si="54"/>
        <v>2015</v>
      </c>
      <c r="K155" s="470">
        <f t="shared" si="54"/>
        <v>2016</v>
      </c>
      <c r="L155" s="470">
        <f t="shared" si="54"/>
        <v>2017</v>
      </c>
      <c r="M155" s="470">
        <f t="shared" si="54"/>
        <v>2018</v>
      </c>
      <c r="N155" s="470">
        <f t="shared" si="54"/>
        <v>2019</v>
      </c>
      <c r="O155" s="470">
        <f t="shared" si="54"/>
        <v>2020</v>
      </c>
      <c r="P155" s="470">
        <f t="shared" si="54"/>
        <v>2021</v>
      </c>
      <c r="Q155" s="470">
        <f t="shared" si="54"/>
        <v>2022</v>
      </c>
      <c r="R155" s="470">
        <f t="shared" si="54"/>
        <v>2023</v>
      </c>
      <c r="S155" s="470">
        <f t="shared" si="54"/>
        <v>2024</v>
      </c>
      <c r="T155" s="470">
        <f t="shared" si="54"/>
        <v>2025</v>
      </c>
      <c r="U155" s="470">
        <f t="shared" si="54"/>
        <v>2026</v>
      </c>
      <c r="V155" s="470">
        <f t="shared" si="54"/>
        <v>2027</v>
      </c>
      <c r="W155" s="470">
        <f t="shared" si="54"/>
        <v>2028</v>
      </c>
      <c r="X155" s="470">
        <f t="shared" si="54"/>
        <v>2029</v>
      </c>
      <c r="Y155" s="470">
        <f t="shared" si="54"/>
        <v>2030</v>
      </c>
      <c r="Z155" s="470">
        <f t="shared" si="54"/>
        <v>2031</v>
      </c>
      <c r="AA155" s="470">
        <f t="shared" si="54"/>
        <v>2032</v>
      </c>
    </row>
    <row r="156" spans="1:27" outlineLevel="1">
      <c r="A156" s="348" t="str">
        <f>$A$4</f>
        <v>($000 Real 2008)</v>
      </c>
      <c r="B156" s="476" t="s">
        <v>321</v>
      </c>
      <c r="C156" s="477" t="s">
        <v>322</v>
      </c>
      <c r="D156" s="462"/>
      <c r="E156" s="462"/>
      <c r="F156" s="462"/>
      <c r="G156" s="462"/>
      <c r="H156" s="462"/>
      <c r="I156" s="462"/>
      <c r="J156" s="462"/>
    </row>
    <row r="157" spans="1:27" outlineLevel="1">
      <c r="A157" s="471">
        <v>2006</v>
      </c>
      <c r="B157" s="473">
        <f>'Data 2006-08'!D$87*'Data 2006-08'!D156/10^3*(1+'Data 2006-08'!C$141)^2.5</f>
        <v>0</v>
      </c>
      <c r="C157" s="472">
        <f>'Data 2009-15 (Real $2008)'!C$157-(D$155-A157-0.5)</f>
        <v>4.5</v>
      </c>
      <c r="D157" s="88">
        <f>IF(C157&lt;1,B157,B157/C157)</f>
        <v>0</v>
      </c>
      <c r="E157" s="88">
        <f>IF((SUM($D157:D157)+$B157/$C157)&gt;$B157,$B157-SUM($D157:D157),$B157/$C157)</f>
        <v>0</v>
      </c>
      <c r="F157" s="88">
        <f>IF((SUM($D157:E157)+$B157/$C157)&gt;$B157,$B157-SUM($D157:E157),$B157/$C157)</f>
        <v>0</v>
      </c>
      <c r="G157" s="88">
        <f>IF((SUM($D157:F157)+$B157/$C157)&gt;$B157,$B157-SUM($D157:F157),$B157/$C157)</f>
        <v>0</v>
      </c>
      <c r="H157" s="88">
        <f>IF((SUM($D157:G157)+$B157/$C157)&gt;$B157,$B157-SUM($D157:G157),$B157/$C157)</f>
        <v>0</v>
      </c>
      <c r="I157" s="88">
        <f>IF((SUM($D157:H157)+$B157/$C157)&gt;$B157,$B157-SUM($D157:H157),$B157/$C157)</f>
        <v>0</v>
      </c>
      <c r="J157" s="88">
        <f>IF((SUM($D157:I157)+$B157/$C157)&gt;$B157,$B157-SUM($D157:I157),$B157/$C157)</f>
        <v>0</v>
      </c>
      <c r="K157" s="88">
        <f>IF((SUM($D157:J157)+$B157/$C157)&gt;$B157,$B157-SUM($D157:J157),$B157/$C157)</f>
        <v>0</v>
      </c>
      <c r="L157" s="88">
        <f>IF((SUM($D157:K157)+$B157/$C157)&gt;$B157,$B157-SUM($D157:K157),$B157/$C157)</f>
        <v>0</v>
      </c>
      <c r="M157" s="88">
        <f>IF((SUM($D157:L157)+$B157/$C157)&gt;$B157,$B157-SUM($D157:L157),$B157/$C157)</f>
        <v>0</v>
      </c>
      <c r="N157" s="88">
        <f>IF((SUM($D157:M157)+$B157/$C157)&gt;$B157,$B157-SUM($D157:M157),$B157/$C157)</f>
        <v>0</v>
      </c>
      <c r="O157" s="88">
        <f>IF((SUM($D157:N157)+$B157/$C157)&gt;$B157,$B157-SUM($D157:N157),$B157/$C157)</f>
        <v>0</v>
      </c>
      <c r="P157" s="88">
        <f>IF((SUM($D157:O157)+$B157/$C157)&gt;$B157,$B157-SUM($D157:O157),$B157/$C157)</f>
        <v>0</v>
      </c>
      <c r="Q157" s="88">
        <f>IF((SUM($D157:P157)+$B157/$C157)&gt;$B157,$B157-SUM($D157:P157),$B157/$C157)</f>
        <v>0</v>
      </c>
      <c r="R157" s="88">
        <f>IF((SUM($D157:Q157)+$B157/$C157)&gt;$B157,$B157-SUM($D157:Q157),$B157/$C157)</f>
        <v>0</v>
      </c>
      <c r="S157" s="88">
        <f>IF((SUM($D157:R157)+$B157/$C157)&gt;$B157,$B157-SUM($D157:R157),$B157/$C157)</f>
        <v>0</v>
      </c>
      <c r="T157" s="88">
        <f>IF((SUM($D157:S157)+$B157/$C157)&gt;$B157,$B157-SUM($D157:S157),$B157/$C157)</f>
        <v>0</v>
      </c>
      <c r="U157" s="88">
        <f>IF((SUM($D157:T157)+$B157/$C157)&gt;$B157,$B157-SUM($D157:T157),$B157/$C157)</f>
        <v>0</v>
      </c>
      <c r="V157" s="88">
        <f>IF((SUM($D157:U157)+$B157/$C157)&gt;$B157,$B157-SUM($D157:U157),$B157/$C157)</f>
        <v>0</v>
      </c>
      <c r="W157" s="88">
        <f>IF((SUM($D157:V157)+$B157/$C157)&gt;$B157,$B157-SUM($D157:V157),$B157/$C157)</f>
        <v>0</v>
      </c>
      <c r="X157" s="88">
        <f>IF((SUM($D157:W157)+$B157/$C157)&gt;$B157,$B157-SUM($D157:W157),$B157/$C157)</f>
        <v>0</v>
      </c>
      <c r="Y157" s="88">
        <f>IF((SUM($D157:X157)+$B157/$C157)&gt;$B157,$B157-SUM($D157:X157),$B157/$C157)</f>
        <v>0</v>
      </c>
      <c r="Z157" s="88">
        <f>IF((SUM($D157:Y157)+$B157/$C157)&gt;$B157,$B157-SUM($D157:Y157),$B157/$C157)</f>
        <v>0</v>
      </c>
      <c r="AA157" s="88">
        <f>IF((SUM($D157:Z157)+$B157/$C157)&gt;$B157,$B157-SUM($D157:Z157),$B157/$C157)</f>
        <v>0</v>
      </c>
    </row>
    <row r="158" spans="1:27" outlineLevel="1">
      <c r="A158" s="471">
        <v>2007</v>
      </c>
      <c r="B158" s="473">
        <f>'Data 2006-08'!E$87*'Data 2006-08'!E156/10^3*(1+'Data 2006-08'!C$141)^1.5</f>
        <v>1167.5813117170794</v>
      </c>
      <c r="C158" s="472">
        <f>'Data 2009-15 (Real $2008)'!C$157-(D$155-A158-0.5)</f>
        <v>5.5</v>
      </c>
      <c r="D158" s="88">
        <f>IF(C158&lt;1,B158,B158/C158)</f>
        <v>212.28751122128716</v>
      </c>
      <c r="E158" s="88">
        <f>IF((SUM($D158:D158)+$B158/$C158)&gt;$B158,$B158-SUM($D158:D158),$B158/$C158)</f>
        <v>212.28751122128716</v>
      </c>
      <c r="F158" s="88">
        <f>IF((SUM($D158:E158)+$B158/$C158)&gt;$B158,$B158-SUM($D158:E158),$B158/$C158)</f>
        <v>212.28751122128716</v>
      </c>
      <c r="G158" s="88">
        <f>IF((SUM($D158:F158)+$B158/$C158)&gt;$B158,$B158-SUM($D158:F158),$B158/$C158)</f>
        <v>212.28751122128716</v>
      </c>
      <c r="H158" s="88">
        <f>IF((SUM($D158:G158)+$B158/$C158)&gt;$B158,$B158-SUM($D158:G158),$B158/$C158)</f>
        <v>212.28751122128716</v>
      </c>
      <c r="I158" s="88">
        <f>IF((SUM($D158:H158)+$B158/$C158)&gt;$B158,$B158-SUM($D158:H158),$B158/$C158)</f>
        <v>106.14375561064367</v>
      </c>
      <c r="J158" s="88">
        <f>IF((SUM($D158:I158)+$B158/$C158)&gt;$B158,$B158-SUM($D158:I158),$B158/$C158)</f>
        <v>0</v>
      </c>
      <c r="K158" s="88">
        <f>IF((SUM($D158:J158)+$B158/$C158)&gt;$B158,$B158-SUM($D158:J158),$B158/$C158)</f>
        <v>0</v>
      </c>
      <c r="L158" s="88">
        <f>IF((SUM($D158:K158)+$B158/$C158)&gt;$B158,$B158-SUM($D158:K158),$B158/$C158)</f>
        <v>0</v>
      </c>
      <c r="M158" s="88">
        <f>IF((SUM($D158:L158)+$B158/$C158)&gt;$B158,$B158-SUM($D158:L158),$B158/$C158)</f>
        <v>0</v>
      </c>
      <c r="N158" s="88">
        <f>IF((SUM($D158:M158)+$B158/$C158)&gt;$B158,$B158-SUM($D158:M158),$B158/$C158)</f>
        <v>0</v>
      </c>
      <c r="O158" s="88">
        <f>IF((SUM($D158:N158)+$B158/$C158)&gt;$B158,$B158-SUM($D158:N158),$B158/$C158)</f>
        <v>0</v>
      </c>
      <c r="P158" s="88">
        <f>IF((SUM($D158:O158)+$B158/$C158)&gt;$B158,$B158-SUM($D158:O158),$B158/$C158)</f>
        <v>0</v>
      </c>
      <c r="Q158" s="88">
        <f>IF((SUM($D158:P158)+$B158/$C158)&gt;$B158,$B158-SUM($D158:P158),$B158/$C158)</f>
        <v>0</v>
      </c>
      <c r="R158" s="88">
        <f>IF((SUM($D158:Q158)+$B158/$C158)&gt;$B158,$B158-SUM($D158:Q158),$B158/$C158)</f>
        <v>0</v>
      </c>
      <c r="S158" s="88">
        <f>IF((SUM($D158:R158)+$B158/$C158)&gt;$B158,$B158-SUM($D158:R158),$B158/$C158)</f>
        <v>0</v>
      </c>
      <c r="T158" s="88">
        <f>IF((SUM($D158:S158)+$B158/$C158)&gt;$B158,$B158-SUM($D158:S158),$B158/$C158)</f>
        <v>0</v>
      </c>
      <c r="U158" s="88">
        <f>IF((SUM($D158:T158)+$B158/$C158)&gt;$B158,$B158-SUM($D158:T158),$B158/$C158)</f>
        <v>0</v>
      </c>
      <c r="V158" s="88">
        <f>IF((SUM($D158:U158)+$B158/$C158)&gt;$B158,$B158-SUM($D158:U158),$B158/$C158)</f>
        <v>0</v>
      </c>
      <c r="W158" s="88">
        <f>IF((SUM($D158:V158)+$B158/$C158)&gt;$B158,$B158-SUM($D158:V158),$B158/$C158)</f>
        <v>0</v>
      </c>
      <c r="X158" s="88">
        <f>IF((SUM($D158:W158)+$B158/$C158)&gt;$B158,$B158-SUM($D158:W158),$B158/$C158)</f>
        <v>0</v>
      </c>
      <c r="Y158" s="88">
        <f>IF((SUM($D158:X158)+$B158/$C158)&gt;$B158,$B158-SUM($D158:X158),$B158/$C158)</f>
        <v>0</v>
      </c>
      <c r="Z158" s="88">
        <f>IF((SUM($D158:Y158)+$B158/$C158)&gt;$B158,$B158-SUM($D158:Y158),$B158/$C158)</f>
        <v>0</v>
      </c>
      <c r="AA158" s="88">
        <f>IF((SUM($D158:Z158)+$B158/$C158)&gt;$B158,$B158-SUM($D158:Z158),$B158/$C158)</f>
        <v>0</v>
      </c>
    </row>
    <row r="159" spans="1:27" outlineLevel="1">
      <c r="A159" s="471">
        <v>2008</v>
      </c>
      <c r="B159" s="473">
        <f>'Data 2006-08'!F$87/10^3*(1+'Data 2006-08'!C$141)^0.5</f>
        <v>13294.377977580403</v>
      </c>
      <c r="C159" s="472">
        <f>'Data 2009-15 (Real $2008)'!C$157-(D$155-A159-0.5)</f>
        <v>6.5</v>
      </c>
      <c r="D159" s="88">
        <f>IF(C159&lt;1,B159,B159/C159)</f>
        <v>2045.2889196277542</v>
      </c>
      <c r="E159" s="88">
        <f>IF((SUM($D159:D159)+$B159/$C159)&gt;$B159,$B159-SUM($D159:D159),$B159/$C159)</f>
        <v>2045.2889196277542</v>
      </c>
      <c r="F159" s="88">
        <f>IF((SUM($D159:E159)+$B159/$C159)&gt;$B159,$B159-SUM($D159:E159),$B159/$C159)</f>
        <v>2045.2889196277542</v>
      </c>
      <c r="G159" s="88">
        <f>IF((SUM($D159:F159)+$B159/$C159)&gt;$B159,$B159-SUM($D159:F159),$B159/$C159)</f>
        <v>2045.2889196277542</v>
      </c>
      <c r="H159" s="88">
        <f>IF((SUM($D159:G159)+$B159/$C159)&gt;$B159,$B159-SUM($D159:G159),$B159/$C159)</f>
        <v>2045.2889196277542</v>
      </c>
      <c r="I159" s="88">
        <f>IF((SUM($D159:H159)+$B159/$C159)&gt;$B159,$B159-SUM($D159:H159),$B159/$C159)</f>
        <v>2045.2889196277542</v>
      </c>
      <c r="J159" s="88">
        <f>IF((SUM($D159:I159)+$B159/$C159)&gt;$B159,$B159-SUM($D159:I159),$B159/$C159)</f>
        <v>1022.6444598138787</v>
      </c>
      <c r="K159" s="88">
        <f>IF((SUM($D159:J159)+$B159/$C159)&gt;$B159,$B159-SUM($D159:J159),$B159/$C159)</f>
        <v>0</v>
      </c>
      <c r="L159" s="88">
        <f>IF((SUM($D159:K159)+$B159/$C159)&gt;$B159,$B159-SUM($D159:K159),$B159/$C159)</f>
        <v>0</v>
      </c>
      <c r="M159" s="88">
        <f>IF((SUM($D159:L159)+$B159/$C159)&gt;$B159,$B159-SUM($D159:L159),$B159/$C159)</f>
        <v>0</v>
      </c>
      <c r="N159" s="88">
        <f>IF((SUM($D159:M159)+$B159/$C159)&gt;$B159,$B159-SUM($D159:M159),$B159/$C159)</f>
        <v>0</v>
      </c>
      <c r="O159" s="88">
        <f>IF((SUM($D159:N159)+$B159/$C159)&gt;$B159,$B159-SUM($D159:N159),$B159/$C159)</f>
        <v>0</v>
      </c>
      <c r="P159" s="88">
        <f>IF((SUM($D159:O159)+$B159/$C159)&gt;$B159,$B159-SUM($D159:O159),$B159/$C159)</f>
        <v>0</v>
      </c>
      <c r="Q159" s="88">
        <f>IF((SUM($D159:P159)+$B159/$C159)&gt;$B159,$B159-SUM($D159:P159),$B159/$C159)</f>
        <v>0</v>
      </c>
      <c r="R159" s="88">
        <f>IF((SUM($D159:Q159)+$B159/$C159)&gt;$B159,$B159-SUM($D159:Q159),$B159/$C159)</f>
        <v>0</v>
      </c>
      <c r="S159" s="88">
        <f>IF((SUM($D159:R159)+$B159/$C159)&gt;$B159,$B159-SUM($D159:R159),$B159/$C159)</f>
        <v>0</v>
      </c>
      <c r="T159" s="88">
        <f>IF((SUM($D159:S159)+$B159/$C159)&gt;$B159,$B159-SUM($D159:S159),$B159/$C159)</f>
        <v>0</v>
      </c>
      <c r="U159" s="88">
        <f>IF((SUM($D159:T159)+$B159/$C159)&gt;$B159,$B159-SUM($D159:T159),$B159/$C159)</f>
        <v>0</v>
      </c>
      <c r="V159" s="88">
        <f>IF((SUM($D159:U159)+$B159/$C159)&gt;$B159,$B159-SUM($D159:U159),$B159/$C159)</f>
        <v>0</v>
      </c>
      <c r="W159" s="88">
        <f>IF((SUM($D159:V159)+$B159/$C159)&gt;$B159,$B159-SUM($D159:V159),$B159/$C159)</f>
        <v>0</v>
      </c>
      <c r="X159" s="88">
        <f>IF((SUM($D159:W159)+$B159/$C159)&gt;$B159,$B159-SUM($D159:W159),$B159/$C159)</f>
        <v>0</v>
      </c>
      <c r="Y159" s="88">
        <f>IF((SUM($D159:X159)+$B159/$C159)&gt;$B159,$B159-SUM($D159:X159),$B159/$C159)</f>
        <v>0</v>
      </c>
      <c r="Z159" s="88">
        <f>IF((SUM($D159:Y159)+$B159/$C159)&gt;$B159,$B159-SUM($D159:Y159),$B159/$C159)</f>
        <v>0</v>
      </c>
      <c r="AA159" s="88">
        <f>IF((SUM($D159:Z159)+$B159/$C159)&gt;$B159,$B159-SUM($D159:Z159),$B159/$C159)</f>
        <v>0</v>
      </c>
    </row>
    <row r="160" spans="1:27" outlineLevel="1">
      <c r="B160" s="474">
        <f>SUM(B157:B159)</f>
        <v>14461.959289297483</v>
      </c>
      <c r="D160" s="110">
        <f>SUM(D157:D159)</f>
        <v>2257.5764308490416</v>
      </c>
      <c r="E160" s="110">
        <f t="shared" ref="E160:W160" si="55">SUM(E157:E159)</f>
        <v>2257.5764308490416</v>
      </c>
      <c r="F160" s="110">
        <f t="shared" si="55"/>
        <v>2257.5764308490416</v>
      </c>
      <c r="G160" s="110">
        <f t="shared" si="55"/>
        <v>2257.5764308490416</v>
      </c>
      <c r="H160" s="110">
        <f t="shared" si="55"/>
        <v>2257.5764308490416</v>
      </c>
      <c r="I160" s="110">
        <f t="shared" si="55"/>
        <v>2151.4326752383977</v>
      </c>
      <c r="J160" s="110">
        <f t="shared" si="55"/>
        <v>1022.6444598138787</v>
      </c>
      <c r="K160" s="110">
        <f t="shared" si="55"/>
        <v>0</v>
      </c>
      <c r="L160" s="110">
        <f t="shared" si="55"/>
        <v>0</v>
      </c>
      <c r="M160" s="110">
        <f t="shared" si="55"/>
        <v>0</v>
      </c>
      <c r="N160" s="110">
        <f t="shared" si="55"/>
        <v>0</v>
      </c>
      <c r="O160" s="110">
        <f t="shared" si="55"/>
        <v>0</v>
      </c>
      <c r="P160" s="110">
        <f t="shared" si="55"/>
        <v>0</v>
      </c>
      <c r="Q160" s="110">
        <f t="shared" si="55"/>
        <v>0</v>
      </c>
      <c r="R160" s="110">
        <f t="shared" si="55"/>
        <v>0</v>
      </c>
      <c r="S160" s="110">
        <f t="shared" si="55"/>
        <v>0</v>
      </c>
      <c r="T160" s="110">
        <f t="shared" si="55"/>
        <v>0</v>
      </c>
      <c r="U160" s="110">
        <f t="shared" si="55"/>
        <v>0</v>
      </c>
      <c r="V160" s="110">
        <f t="shared" si="55"/>
        <v>0</v>
      </c>
      <c r="W160" s="110">
        <f t="shared" si="55"/>
        <v>0</v>
      </c>
      <c r="X160" s="110">
        <f>SUM(X157:X159)</f>
        <v>0</v>
      </c>
      <c r="Y160" s="110">
        <f>SUM(Y157:Y159)</f>
        <v>0</v>
      </c>
      <c r="Z160" s="110">
        <f>SUM(Z157:Z159)</f>
        <v>0</v>
      </c>
      <c r="AA160" s="110">
        <f>SUM(AA157:AA159)</f>
        <v>0</v>
      </c>
    </row>
    <row r="161" spans="1:27" outlineLevel="1"/>
    <row r="162" spans="1:27" outlineLevel="1"/>
    <row r="163" spans="1:27" ht="13.5" outlineLevel="1" thickBot="1">
      <c r="A163" s="478" t="s">
        <v>45</v>
      </c>
      <c r="B163" s="479">
        <f>SUM(B136,B144,B152,B160)</f>
        <v>17451.764651627596</v>
      </c>
      <c r="C163" s="478"/>
      <c r="D163" s="481">
        <f t="shared" ref="D163:W163" si="56">SUM(D136,D144,D152,D160)</f>
        <v>2717.5464865921358</v>
      </c>
      <c r="E163" s="481">
        <f t="shared" si="56"/>
        <v>2717.5464865921358</v>
      </c>
      <c r="F163" s="481">
        <f t="shared" si="56"/>
        <v>2717.5464865921358</v>
      </c>
      <c r="G163" s="481">
        <f t="shared" si="56"/>
        <v>2717.5464865921358</v>
      </c>
      <c r="H163" s="481">
        <f t="shared" si="56"/>
        <v>2717.5464865921358</v>
      </c>
      <c r="I163" s="481">
        <f t="shared" si="56"/>
        <v>2611.4027309814919</v>
      </c>
      <c r="J163" s="481">
        <f t="shared" si="56"/>
        <v>1252.6294876854258</v>
      </c>
      <c r="K163" s="481">
        <f t="shared" si="56"/>
        <v>0</v>
      </c>
      <c r="L163" s="481">
        <f t="shared" si="56"/>
        <v>0</v>
      </c>
      <c r="M163" s="481">
        <f t="shared" si="56"/>
        <v>0</v>
      </c>
      <c r="N163" s="481">
        <f t="shared" si="56"/>
        <v>0</v>
      </c>
      <c r="O163" s="481">
        <f t="shared" si="56"/>
        <v>0</v>
      </c>
      <c r="P163" s="481">
        <f t="shared" si="56"/>
        <v>0</v>
      </c>
      <c r="Q163" s="481">
        <f t="shared" si="56"/>
        <v>0</v>
      </c>
      <c r="R163" s="481">
        <f t="shared" si="56"/>
        <v>0</v>
      </c>
      <c r="S163" s="481">
        <f t="shared" si="56"/>
        <v>0</v>
      </c>
      <c r="T163" s="481">
        <f t="shared" si="56"/>
        <v>0</v>
      </c>
      <c r="U163" s="481">
        <f t="shared" si="56"/>
        <v>0</v>
      </c>
      <c r="V163" s="481">
        <f t="shared" si="56"/>
        <v>0</v>
      </c>
      <c r="W163" s="481">
        <f t="shared" si="56"/>
        <v>0</v>
      </c>
      <c r="X163" s="481">
        <f>SUM(X136,X144,X152,X160)</f>
        <v>0</v>
      </c>
      <c r="Y163" s="481">
        <f>SUM(Y136,Y144,Y152,Y160)</f>
        <v>0</v>
      </c>
      <c r="Z163" s="481">
        <f>SUM(Z136,Z144,Z152,Z160)</f>
        <v>0</v>
      </c>
      <c r="AA163" s="481">
        <f>SUM(AA136,AA144,AA152,AA160)</f>
        <v>0</v>
      </c>
    </row>
    <row r="164" spans="1:27" ht="13.5" outlineLevel="1" thickTop="1">
      <c r="J164" s="468"/>
    </row>
    <row r="165" spans="1:27" outlineLevel="1">
      <c r="J165" s="468"/>
    </row>
    <row r="166" spans="1:27">
      <c r="J166" s="468"/>
    </row>
    <row r="167" spans="1:27">
      <c r="A167" s="61" t="s">
        <v>378</v>
      </c>
      <c r="B167" s="61"/>
      <c r="C167" s="61"/>
      <c r="J167" s="468"/>
    </row>
    <row r="168" spans="1:27">
      <c r="A168" s="348" t="str">
        <f>$A$4</f>
        <v>($000 Real 2008)</v>
      </c>
      <c r="J168" s="468"/>
    </row>
    <row r="169" spans="1:27">
      <c r="A169" s="102" t="s">
        <v>327</v>
      </c>
      <c r="D169" s="470">
        <f>D$4</f>
        <v>2009</v>
      </c>
      <c r="E169" s="470">
        <f t="shared" ref="E169:AA169" si="57">E$4</f>
        <v>2010</v>
      </c>
      <c r="F169" s="470">
        <f t="shared" si="57"/>
        <v>2011</v>
      </c>
      <c r="G169" s="470">
        <f t="shared" si="57"/>
        <v>2012</v>
      </c>
      <c r="H169" s="470">
        <f t="shared" si="57"/>
        <v>2013</v>
      </c>
      <c r="I169" s="470">
        <f t="shared" si="57"/>
        <v>2014</v>
      </c>
      <c r="J169" s="470">
        <f t="shared" si="57"/>
        <v>2015</v>
      </c>
      <c r="K169" s="470">
        <f t="shared" si="57"/>
        <v>2016</v>
      </c>
      <c r="L169" s="470">
        <f t="shared" si="57"/>
        <v>2017</v>
      </c>
      <c r="M169" s="470">
        <f t="shared" si="57"/>
        <v>2018</v>
      </c>
      <c r="N169" s="470">
        <f t="shared" si="57"/>
        <v>2019</v>
      </c>
      <c r="O169" s="470">
        <f t="shared" si="57"/>
        <v>2020</v>
      </c>
      <c r="P169" s="470">
        <f t="shared" si="57"/>
        <v>2021</v>
      </c>
      <c r="Q169" s="470">
        <f t="shared" si="57"/>
        <v>2022</v>
      </c>
      <c r="R169" s="470">
        <f t="shared" si="57"/>
        <v>2023</v>
      </c>
      <c r="S169" s="470">
        <f t="shared" si="57"/>
        <v>2024</v>
      </c>
      <c r="T169" s="470">
        <f t="shared" si="57"/>
        <v>2025</v>
      </c>
      <c r="U169" s="470">
        <f t="shared" si="57"/>
        <v>2026</v>
      </c>
      <c r="V169" s="470">
        <f t="shared" si="57"/>
        <v>2027</v>
      </c>
      <c r="W169" s="470">
        <f t="shared" si="57"/>
        <v>2028</v>
      </c>
      <c r="X169" s="470">
        <f t="shared" si="57"/>
        <v>2029</v>
      </c>
      <c r="Y169" s="470">
        <f t="shared" si="57"/>
        <v>2030</v>
      </c>
      <c r="Z169" s="470">
        <f t="shared" si="57"/>
        <v>2031</v>
      </c>
      <c r="AA169" s="470">
        <f t="shared" si="57"/>
        <v>2032</v>
      </c>
    </row>
    <row r="170" spans="1:27">
      <c r="A170" s="74" t="s">
        <v>171</v>
      </c>
      <c r="D170" s="485">
        <v>0</v>
      </c>
      <c r="E170" s="88">
        <f>D173</f>
        <v>57018.415649419258</v>
      </c>
      <c r="F170" s="88">
        <f t="shared" ref="F170:W170" si="58">E173</f>
        <v>83099.323580138414</v>
      </c>
      <c r="G170" s="88">
        <f t="shared" si="58"/>
        <v>94430.27617358946</v>
      </c>
      <c r="H170" s="88">
        <f t="shared" si="58"/>
        <v>102431.74639396364</v>
      </c>
      <c r="I170" s="88">
        <f t="shared" si="58"/>
        <v>114090.53515877282</v>
      </c>
      <c r="J170" s="88">
        <f t="shared" si="58"/>
        <v>110026.64617485738</v>
      </c>
      <c r="K170" s="88">
        <f t="shared" si="58"/>
        <v>98571.802295594855</v>
      </c>
      <c r="L170" s="88">
        <f t="shared" si="58"/>
        <v>80841.331522133187</v>
      </c>
      <c r="M170" s="88">
        <f t="shared" si="58"/>
        <v>68683.640482914081</v>
      </c>
      <c r="N170" s="88">
        <f t="shared" si="58"/>
        <v>58828.595273359722</v>
      </c>
      <c r="O170" s="88">
        <f t="shared" si="58"/>
        <v>49824.225557687198</v>
      </c>
      <c r="P170" s="88">
        <f t="shared" si="58"/>
        <v>41406.230997078863</v>
      </c>
      <c r="Q170" s="88">
        <f t="shared" si="58"/>
        <v>33764.856033433156</v>
      </c>
      <c r="R170" s="88">
        <f t="shared" si="58"/>
        <v>27181.325437144133</v>
      </c>
      <c r="S170" s="88">
        <f t="shared" si="58"/>
        <v>21152.496634887309</v>
      </c>
      <c r="T170" s="88">
        <f t="shared" si="58"/>
        <v>15271.296795165952</v>
      </c>
      <c r="U170" s="88">
        <f t="shared" si="58"/>
        <v>9863.1428905383837</v>
      </c>
      <c r="V170" s="88">
        <f t="shared" si="58"/>
        <v>5338.7965769017774</v>
      </c>
      <c r="W170" s="88">
        <f t="shared" si="58"/>
        <v>2072.4329359018034</v>
      </c>
      <c r="X170" s="88">
        <f>W173</f>
        <v>451.39490192124231</v>
      </c>
      <c r="Y170" s="88">
        <f>X173</f>
        <v>56.871330669336544</v>
      </c>
      <c r="Z170" s="88">
        <f>Y173</f>
        <v>-1.1027623258996755E-11</v>
      </c>
      <c r="AA170" s="88">
        <f>Z173</f>
        <v>-1.1027623258996755E-11</v>
      </c>
    </row>
    <row r="171" spans="1:27">
      <c r="A171" s="74" t="s">
        <v>319</v>
      </c>
      <c r="D171" s="88">
        <f>D186</f>
        <v>61378.247037045061</v>
      </c>
      <c r="E171" s="88">
        <f t="shared" ref="E171:W171" si="59">E186</f>
        <v>37294.22088374853</v>
      </c>
      <c r="F171" s="88">
        <f t="shared" si="59"/>
        <v>26597.454224593206</v>
      </c>
      <c r="G171" s="88">
        <f t="shared" si="59"/>
        <v>26075.833073179976</v>
      </c>
      <c r="H171" s="88">
        <f t="shared" si="59"/>
        <v>32200.684915397203</v>
      </c>
      <c r="I171" s="88">
        <f t="shared" si="59"/>
        <v>15467.423323939063</v>
      </c>
      <c r="J171" s="88">
        <f t="shared" si="59"/>
        <v>9471.96503653121</v>
      </c>
      <c r="K171" s="88">
        <f t="shared" si="59"/>
        <v>0</v>
      </c>
      <c r="L171" s="88">
        <f t="shared" si="59"/>
        <v>0</v>
      </c>
      <c r="M171" s="88">
        <f t="shared" si="59"/>
        <v>0</v>
      </c>
      <c r="N171" s="88">
        <f t="shared" si="59"/>
        <v>0</v>
      </c>
      <c r="O171" s="88">
        <f t="shared" si="59"/>
        <v>0</v>
      </c>
      <c r="P171" s="88">
        <f t="shared" si="59"/>
        <v>0</v>
      </c>
      <c r="Q171" s="88">
        <f t="shared" si="59"/>
        <v>0</v>
      </c>
      <c r="R171" s="88">
        <f t="shared" si="59"/>
        <v>0</v>
      </c>
      <c r="S171" s="88">
        <f t="shared" si="59"/>
        <v>0</v>
      </c>
      <c r="T171" s="88">
        <f t="shared" si="59"/>
        <v>0</v>
      </c>
      <c r="U171" s="88">
        <f t="shared" si="59"/>
        <v>0</v>
      </c>
      <c r="V171" s="88">
        <f t="shared" si="59"/>
        <v>0</v>
      </c>
      <c r="W171" s="88">
        <f t="shared" si="59"/>
        <v>0</v>
      </c>
      <c r="X171" s="88">
        <f>X186</f>
        <v>0</v>
      </c>
      <c r="Y171" s="88">
        <f>Y186</f>
        <v>0</v>
      </c>
      <c r="Z171" s="88">
        <f>Z186</f>
        <v>0</v>
      </c>
      <c r="AA171" s="88">
        <f>AA186</f>
        <v>0</v>
      </c>
    </row>
    <row r="172" spans="1:27">
      <c r="A172" s="85" t="s">
        <v>137</v>
      </c>
      <c r="D172" s="88">
        <f>D261</f>
        <v>4359.8313876257998</v>
      </c>
      <c r="E172" s="88">
        <f t="shared" ref="E172:W172" si="60">E261</f>
        <v>11213.312953029379</v>
      </c>
      <c r="F172" s="88">
        <f t="shared" si="60"/>
        <v>15266.501631142162</v>
      </c>
      <c r="G172" s="88">
        <f t="shared" si="60"/>
        <v>18074.362852805796</v>
      </c>
      <c r="H172" s="88">
        <f t="shared" si="60"/>
        <v>20541.896150588018</v>
      </c>
      <c r="I172" s="88">
        <f t="shared" si="60"/>
        <v>19531.3123078545</v>
      </c>
      <c r="J172" s="88">
        <f t="shared" si="60"/>
        <v>20926.808915793739</v>
      </c>
      <c r="K172" s="88">
        <f t="shared" si="60"/>
        <v>17730.470773461668</v>
      </c>
      <c r="L172" s="88">
        <f t="shared" si="60"/>
        <v>12157.691039219111</v>
      </c>
      <c r="M172" s="88">
        <f t="shared" si="60"/>
        <v>9855.0452095543569</v>
      </c>
      <c r="N172" s="88">
        <f t="shared" si="60"/>
        <v>9004.3697156725229</v>
      </c>
      <c r="O172" s="88">
        <f t="shared" si="60"/>
        <v>8417.9945606083384</v>
      </c>
      <c r="P172" s="88">
        <f t="shared" si="60"/>
        <v>7641.3749636457032</v>
      </c>
      <c r="Q172" s="88">
        <f t="shared" si="60"/>
        <v>6583.5305962890243</v>
      </c>
      <c r="R172" s="88">
        <f t="shared" si="60"/>
        <v>6028.8288022568231</v>
      </c>
      <c r="S172" s="88">
        <f t="shared" si="60"/>
        <v>5881.1998397213565</v>
      </c>
      <c r="T172" s="88">
        <f t="shared" si="60"/>
        <v>5408.1539046275693</v>
      </c>
      <c r="U172" s="88">
        <f t="shared" si="60"/>
        <v>4524.3463136366063</v>
      </c>
      <c r="V172" s="88">
        <f t="shared" si="60"/>
        <v>3266.363640999974</v>
      </c>
      <c r="W172" s="88">
        <f t="shared" si="60"/>
        <v>1621.0380339805611</v>
      </c>
      <c r="X172" s="88">
        <f>X261</f>
        <v>394.52357125190576</v>
      </c>
      <c r="Y172" s="88">
        <f>Y261</f>
        <v>56.871330669347572</v>
      </c>
      <c r="Z172" s="88">
        <f>Z261</f>
        <v>0</v>
      </c>
      <c r="AA172" s="88">
        <f>AA261</f>
        <v>0</v>
      </c>
    </row>
    <row r="173" spans="1:27" ht="13.5" thickBot="1">
      <c r="A173" s="74" t="s">
        <v>173</v>
      </c>
      <c r="D173" s="77">
        <f>D170+D171-D172</f>
        <v>57018.415649419258</v>
      </c>
      <c r="E173" s="77">
        <f t="shared" ref="E173:W173" si="61">E170+E171-E172</f>
        <v>83099.323580138414</v>
      </c>
      <c r="F173" s="77">
        <f t="shared" si="61"/>
        <v>94430.27617358946</v>
      </c>
      <c r="G173" s="77">
        <f t="shared" si="61"/>
        <v>102431.74639396364</v>
      </c>
      <c r="H173" s="77">
        <f t="shared" si="61"/>
        <v>114090.53515877282</v>
      </c>
      <c r="I173" s="77">
        <f t="shared" si="61"/>
        <v>110026.64617485738</v>
      </c>
      <c r="J173" s="77">
        <f t="shared" si="61"/>
        <v>98571.802295594855</v>
      </c>
      <c r="K173" s="77">
        <f t="shared" si="61"/>
        <v>80841.331522133187</v>
      </c>
      <c r="L173" s="77">
        <f t="shared" si="61"/>
        <v>68683.640482914081</v>
      </c>
      <c r="M173" s="77">
        <f t="shared" si="61"/>
        <v>58828.595273359722</v>
      </c>
      <c r="N173" s="77">
        <f t="shared" si="61"/>
        <v>49824.225557687198</v>
      </c>
      <c r="O173" s="77">
        <f t="shared" si="61"/>
        <v>41406.230997078863</v>
      </c>
      <c r="P173" s="77">
        <f t="shared" si="61"/>
        <v>33764.856033433156</v>
      </c>
      <c r="Q173" s="77">
        <f t="shared" si="61"/>
        <v>27181.325437144133</v>
      </c>
      <c r="R173" s="77">
        <f t="shared" si="61"/>
        <v>21152.496634887309</v>
      </c>
      <c r="S173" s="77">
        <f t="shared" si="61"/>
        <v>15271.296795165952</v>
      </c>
      <c r="T173" s="77">
        <f t="shared" si="61"/>
        <v>9863.1428905383837</v>
      </c>
      <c r="U173" s="77">
        <f t="shared" si="61"/>
        <v>5338.7965769017774</v>
      </c>
      <c r="V173" s="77">
        <f t="shared" si="61"/>
        <v>2072.4329359018034</v>
      </c>
      <c r="W173" s="77">
        <f t="shared" si="61"/>
        <v>451.39490192124231</v>
      </c>
      <c r="X173" s="77">
        <f>X170+X171-X172</f>
        <v>56.871330669336544</v>
      </c>
      <c r="Y173" s="77">
        <f>Y170+Y171-Y172</f>
        <v>-1.1027623258996755E-11</v>
      </c>
      <c r="Z173" s="77">
        <f>Z170+Z171-Z172</f>
        <v>-1.1027623258996755E-11</v>
      </c>
      <c r="AA173" s="77">
        <f>AA170+AA171-AA172</f>
        <v>-1.1027623258996755E-11</v>
      </c>
    </row>
    <row r="174" spans="1:27" s="102" customFormat="1" ht="13.5" outlineLevel="1" thickTop="1">
      <c r="A174" s="558" t="s">
        <v>0</v>
      </c>
      <c r="B174" s="486"/>
      <c r="C174" s="559">
        <f>SUM(D174:K174)</f>
        <v>0</v>
      </c>
      <c r="D174" s="560">
        <f>IF(ABS(SUM(D171:AA171)-SUM(D172:AA172))&lt;0.001,0,ABS(SUM(D171:AA171)-SUM(D172:AA172)))</f>
        <v>0</v>
      </c>
      <c r="E174" s="560">
        <f t="shared" ref="E174:K174" si="62">IF(ABS(D171-D186)&lt;0.001,0,ABS(D171-D186))</f>
        <v>0</v>
      </c>
      <c r="F174" s="560">
        <f t="shared" si="62"/>
        <v>0</v>
      </c>
      <c r="G174" s="560">
        <f t="shared" si="62"/>
        <v>0</v>
      </c>
      <c r="H174" s="560">
        <f t="shared" si="62"/>
        <v>0</v>
      </c>
      <c r="I174" s="560">
        <f t="shared" si="62"/>
        <v>0</v>
      </c>
      <c r="J174" s="560">
        <f t="shared" si="62"/>
        <v>0</v>
      </c>
      <c r="K174" s="560">
        <f t="shared" si="62"/>
        <v>0</v>
      </c>
    </row>
    <row r="175" spans="1:27" outlineLevel="1">
      <c r="A175" s="348"/>
      <c r="J175" s="468"/>
    </row>
    <row r="176" spans="1:27" outlineLevel="1">
      <c r="A176" s="348"/>
      <c r="J176" s="468"/>
    </row>
    <row r="177" spans="1:27" outlineLevel="1">
      <c r="A177" s="348"/>
      <c r="J177" s="468"/>
    </row>
    <row r="178" spans="1:27" outlineLevel="1">
      <c r="A178" s="348"/>
      <c r="J178" s="468"/>
    </row>
    <row r="179" spans="1:27" outlineLevel="1">
      <c r="A179" s="102" t="s">
        <v>319</v>
      </c>
      <c r="D179" s="470">
        <f>D$4</f>
        <v>2009</v>
      </c>
      <c r="E179" s="470">
        <f t="shared" ref="E179:AA179" si="63">E$4</f>
        <v>2010</v>
      </c>
      <c r="F179" s="470">
        <f t="shared" si="63"/>
        <v>2011</v>
      </c>
      <c r="G179" s="470">
        <f t="shared" si="63"/>
        <v>2012</v>
      </c>
      <c r="H179" s="470">
        <f t="shared" si="63"/>
        <v>2013</v>
      </c>
      <c r="I179" s="470">
        <f t="shared" si="63"/>
        <v>2014</v>
      </c>
      <c r="J179" s="470">
        <f t="shared" si="63"/>
        <v>2015</v>
      </c>
      <c r="K179" s="470">
        <f t="shared" si="63"/>
        <v>2016</v>
      </c>
      <c r="L179" s="470">
        <f t="shared" si="63"/>
        <v>2017</v>
      </c>
      <c r="M179" s="470">
        <f t="shared" si="63"/>
        <v>2018</v>
      </c>
      <c r="N179" s="470">
        <f t="shared" si="63"/>
        <v>2019</v>
      </c>
      <c r="O179" s="470">
        <f t="shared" si="63"/>
        <v>2020</v>
      </c>
      <c r="P179" s="470">
        <f t="shared" si="63"/>
        <v>2021</v>
      </c>
      <c r="Q179" s="470">
        <f t="shared" si="63"/>
        <v>2022</v>
      </c>
      <c r="R179" s="470">
        <f t="shared" si="63"/>
        <v>2023</v>
      </c>
      <c r="S179" s="470">
        <f t="shared" si="63"/>
        <v>2024</v>
      </c>
      <c r="T179" s="470">
        <f t="shared" si="63"/>
        <v>2025</v>
      </c>
      <c r="U179" s="470">
        <f t="shared" si="63"/>
        <v>2026</v>
      </c>
      <c r="V179" s="470">
        <f t="shared" si="63"/>
        <v>2027</v>
      </c>
      <c r="W179" s="470">
        <f t="shared" si="63"/>
        <v>2028</v>
      </c>
      <c r="X179" s="470">
        <f t="shared" si="63"/>
        <v>2029</v>
      </c>
      <c r="Y179" s="470">
        <f t="shared" si="63"/>
        <v>2030</v>
      </c>
      <c r="Z179" s="470">
        <f t="shared" si="63"/>
        <v>2031</v>
      </c>
      <c r="AA179" s="470">
        <f t="shared" si="63"/>
        <v>2032</v>
      </c>
    </row>
    <row r="180" spans="1:27" outlineLevel="1">
      <c r="A180" s="86" t="s">
        <v>42</v>
      </c>
      <c r="D180" s="88">
        <f>('Data 2009-15 (Real $2008)'!D10-'Data 2009-15 (Real $2008)'!D34-'Data 2009-15 (Real $2008)'!D43)/10^3</f>
        <v>2809.5777342527354</v>
      </c>
      <c r="E180" s="88">
        <f>('Data 2009-15 (Real $2008)'!E10-'Data 2009-15 (Real $2008)'!E34-'Data 2009-15 (Real $2008)'!E43)/10^3</f>
        <v>1749.4436026097276</v>
      </c>
      <c r="F180" s="88">
        <f>('Data 2009-15 (Real $2008)'!F10-'Data 2009-15 (Real $2008)'!F34-'Data 2009-15 (Real $2008)'!F43)/10^3</f>
        <v>1435.5218692454448</v>
      </c>
      <c r="G180" s="88">
        <f>('Data 2009-15 (Real $2008)'!G10-'Data 2009-15 (Real $2008)'!G34-'Data 2009-15 (Real $2008)'!G43)/10^3</f>
        <v>65.48403424455671</v>
      </c>
      <c r="H180" s="88">
        <f>('Data 2009-15 (Real $2008)'!H10-'Data 2009-15 (Real $2008)'!H34-'Data 2009-15 (Real $2008)'!H43)/10^3</f>
        <v>0</v>
      </c>
      <c r="I180" s="88">
        <f>('Data 2009-15 (Real $2008)'!I10-'Data 2009-15 (Real $2008)'!I34-'Data 2009-15 (Real $2008)'!I43)/10^3</f>
        <v>0</v>
      </c>
      <c r="J180" s="88">
        <f>('Data 2009-15 (Real $2008)'!J10-'Data 2009-15 (Real $2008)'!J34-'Data 2009-15 (Real $2008)'!J43)/10^3</f>
        <v>0</v>
      </c>
      <c r="K180" s="483"/>
      <c r="L180" s="483"/>
      <c r="M180" s="483"/>
      <c r="N180" s="483"/>
      <c r="O180" s="483"/>
      <c r="P180" s="483"/>
      <c r="Q180" s="483"/>
      <c r="R180" s="483"/>
      <c r="S180" s="483"/>
      <c r="T180" s="483"/>
      <c r="U180" s="483"/>
      <c r="V180" s="483"/>
      <c r="W180" s="483"/>
      <c r="X180" s="483"/>
      <c r="Y180" s="483"/>
      <c r="Z180" s="483"/>
      <c r="AA180" s="483"/>
    </row>
    <row r="181" spans="1:27" outlineLevel="1">
      <c r="A181" s="85" t="s">
        <v>260</v>
      </c>
      <c r="D181" s="88">
        <f>('Data 2009-15 (Real $2008)'!D11-'Data 2009-15 (Real $2008)'!D35-'Data 2009-15 (Real $2008)'!D44)/10^3</f>
        <v>829.04268825777547</v>
      </c>
      <c r="E181" s="88">
        <f>('Data 2009-15 (Real $2008)'!E11-'Data 2009-15 (Real $2008)'!E35-'Data 2009-15 (Real $2008)'!E44)/10^3</f>
        <v>1074.10956346382</v>
      </c>
      <c r="F181" s="88">
        <f>('Data 2009-15 (Real $2008)'!F11-'Data 2009-15 (Real $2008)'!F35-'Data 2009-15 (Real $2008)'!F44)/10^3</f>
        <v>881.33072798735827</v>
      </c>
      <c r="G181" s="88">
        <f>('Data 2009-15 (Real $2008)'!G11-'Data 2009-15 (Real $2008)'!G35-'Data 2009-15 (Real $2008)'!G44)/10^3</f>
        <v>642.01357285127267</v>
      </c>
      <c r="H181" s="88">
        <f>('Data 2009-15 (Real $2008)'!H11-'Data 2009-15 (Real $2008)'!H35-'Data 2009-15 (Real $2008)'!H44)/10^3</f>
        <v>0</v>
      </c>
      <c r="I181" s="88">
        <f>('Data 2009-15 (Real $2008)'!I11-'Data 2009-15 (Real $2008)'!I35-'Data 2009-15 (Real $2008)'!I44)/10^3</f>
        <v>0</v>
      </c>
      <c r="J181" s="88">
        <f>('Data 2009-15 (Real $2008)'!J11-'Data 2009-15 (Real $2008)'!J35-'Data 2009-15 (Real $2008)'!J44)/10^3</f>
        <v>0</v>
      </c>
      <c r="K181" s="483"/>
      <c r="L181" s="483"/>
      <c r="M181" s="483"/>
      <c r="N181" s="483"/>
      <c r="O181" s="483"/>
      <c r="P181" s="483"/>
      <c r="Q181" s="483"/>
      <c r="R181" s="483"/>
      <c r="S181" s="483"/>
      <c r="T181" s="483"/>
      <c r="U181" s="483"/>
      <c r="V181" s="483"/>
      <c r="W181" s="483"/>
      <c r="X181" s="483"/>
      <c r="Y181" s="483"/>
      <c r="Z181" s="483"/>
      <c r="AA181" s="483"/>
    </row>
    <row r="182" spans="1:27" outlineLevel="1">
      <c r="A182" s="320" t="str">
        <f>'Data 2009-15 (Real $2008)'!A$154</f>
        <v>Remotely read interval meters &amp; transformers</v>
      </c>
      <c r="D182" s="88">
        <f>('Data 2009-15 (Real $2008)'!D12-'Data 2009-15 (Real $2008)'!D36-'Data 2009-15 (Real $2008)'!D45)/10^3</f>
        <v>4428.8688760640061</v>
      </c>
      <c r="E182" s="88">
        <f>('Data 2009-15 (Real $2008)'!E12-'Data 2009-15 (Real $2008)'!E36-'Data 2009-15 (Real $2008)'!E45)/10^3</f>
        <v>9762.509176749707</v>
      </c>
      <c r="F182" s="88">
        <f>('Data 2009-15 (Real $2008)'!F12-'Data 2009-15 (Real $2008)'!F36-'Data 2009-15 (Real $2008)'!F45)/10^3</f>
        <v>16751.718552979084</v>
      </c>
      <c r="G182" s="88">
        <f>('Data 2009-15 (Real $2008)'!G12-'Data 2009-15 (Real $2008)'!G36-'Data 2009-15 (Real $2008)'!G45)/10^3</f>
        <v>20987.761626119769</v>
      </c>
      <c r="H182" s="88">
        <f>('Data 2009-15 (Real $2008)'!H12-'Data 2009-15 (Real $2008)'!H36-'Data 2009-15 (Real $2008)'!H45)/10^3</f>
        <v>28372.006584463004</v>
      </c>
      <c r="I182" s="88">
        <f>('Data 2009-15 (Real $2008)'!I12-'Data 2009-15 (Real $2008)'!I36-'Data 2009-15 (Real $2008)'!I45)/10^3</f>
        <v>8423.4272973963562</v>
      </c>
      <c r="J182" s="88">
        <f>('Data 2009-15 (Real $2008)'!J12-'Data 2009-15 (Real $2008)'!J36-'Data 2009-15 (Real $2008)'!J45)/10^3</f>
        <v>1706.1399200804083</v>
      </c>
      <c r="K182" s="483"/>
      <c r="L182" s="483"/>
      <c r="M182" s="483"/>
      <c r="N182" s="483"/>
      <c r="O182" s="483"/>
      <c r="P182" s="483"/>
      <c r="Q182" s="483"/>
      <c r="R182" s="483"/>
      <c r="S182" s="483"/>
      <c r="T182" s="483"/>
      <c r="U182" s="483"/>
      <c r="V182" s="483"/>
      <c r="W182" s="483"/>
      <c r="X182" s="483"/>
      <c r="Y182" s="483"/>
      <c r="Z182" s="483"/>
      <c r="AA182" s="483"/>
    </row>
    <row r="183" spans="1:27" outlineLevel="1">
      <c r="A183" s="85" t="s">
        <v>277</v>
      </c>
      <c r="D183" s="88">
        <f>('Data 2009-15 (Real $2008)'!D13-'Data 2009-15 (Real $2008)'!D37-'Data 2009-15 (Real $2008)'!D46)/10^3</f>
        <v>24464.594283765771</v>
      </c>
      <c r="E183" s="88">
        <f>('Data 2009-15 (Real $2008)'!E13-'Data 2009-15 (Real $2008)'!E37-'Data 2009-15 (Real $2008)'!E46)/10^3</f>
        <v>4782.0976049822075</v>
      </c>
      <c r="F183" s="88">
        <f>('Data 2009-15 (Real $2008)'!F13-'Data 2009-15 (Real $2008)'!F37-'Data 2009-15 (Real $2008)'!F46)/10^3</f>
        <v>261.66406574264283</v>
      </c>
      <c r="G183" s="88">
        <f>('Data 2009-15 (Real $2008)'!G13-'Data 2009-15 (Real $2008)'!G37-'Data 2009-15 (Real $2008)'!G46)/10^3</f>
        <v>441.20875634492756</v>
      </c>
      <c r="H183" s="88">
        <f>('Data 2009-15 (Real $2008)'!H13-'Data 2009-15 (Real $2008)'!H37-'Data 2009-15 (Real $2008)'!H46)/10^3</f>
        <v>717.85640275390801</v>
      </c>
      <c r="I183" s="88">
        <f>('Data 2009-15 (Real $2008)'!I13-'Data 2009-15 (Real $2008)'!I37-'Data 2009-15 (Real $2008)'!I46)/10^3</f>
        <v>4218.3822758148208</v>
      </c>
      <c r="J183" s="88">
        <f>('Data 2009-15 (Real $2008)'!J13-'Data 2009-15 (Real $2008)'!J37-'Data 2009-15 (Real $2008)'!J46)/10^3</f>
        <v>7228.6768163133747</v>
      </c>
      <c r="K183" s="483"/>
      <c r="L183" s="483"/>
      <c r="M183" s="483"/>
      <c r="N183" s="483"/>
      <c r="O183" s="483"/>
      <c r="P183" s="483"/>
      <c r="Q183" s="483"/>
      <c r="R183" s="483"/>
      <c r="S183" s="483"/>
      <c r="T183" s="483"/>
      <c r="U183" s="483"/>
      <c r="V183" s="483"/>
      <c r="W183" s="483"/>
      <c r="X183" s="483"/>
      <c r="Y183" s="483"/>
      <c r="Z183" s="483"/>
      <c r="AA183" s="483"/>
    </row>
    <row r="184" spans="1:27" outlineLevel="1">
      <c r="A184" s="85" t="s">
        <v>279</v>
      </c>
      <c r="D184" s="88">
        <f>('Data 2009-15 (Real $2008)'!D14-'Data 2009-15 (Real $2008)'!D38-'Data 2009-15 (Real $2008)'!D47)/10^3</f>
        <v>128.72320116409779</v>
      </c>
      <c r="E184" s="88">
        <f>('Data 2009-15 (Real $2008)'!E14-'Data 2009-15 (Real $2008)'!E38-'Data 2009-15 (Real $2008)'!E47)/10^3</f>
        <v>325.71887069988145</v>
      </c>
      <c r="F184" s="88">
        <f>('Data 2009-15 (Real $2008)'!F14-'Data 2009-15 (Real $2008)'!F38-'Data 2009-15 (Real $2008)'!F47)/10^3</f>
        <v>1089.216376209361</v>
      </c>
      <c r="G184" s="88">
        <f>('Data 2009-15 (Real $2008)'!G14-'Data 2009-15 (Real $2008)'!G38-'Data 2009-15 (Real $2008)'!G47)/10^3</f>
        <v>1505.9782498434765</v>
      </c>
      <c r="H184" s="88">
        <f>('Data 2009-15 (Real $2008)'!H14-'Data 2009-15 (Real $2008)'!H38-'Data 2009-15 (Real $2008)'!H47)/10^3</f>
        <v>2723.2506806713932</v>
      </c>
      <c r="I184" s="88">
        <f>('Data 2009-15 (Real $2008)'!I14-'Data 2009-15 (Real $2008)'!I38-'Data 2009-15 (Real $2008)'!I47)/10^3</f>
        <v>2825.6137507278872</v>
      </c>
      <c r="J184" s="88">
        <f>('Data 2009-15 (Real $2008)'!J14-'Data 2009-15 (Real $2008)'!J38-'Data 2009-15 (Real $2008)'!J47)/10^3</f>
        <v>537.14830013742778</v>
      </c>
      <c r="K184" s="483"/>
      <c r="L184" s="483"/>
      <c r="M184" s="483"/>
      <c r="N184" s="483"/>
      <c r="O184" s="483"/>
      <c r="P184" s="483"/>
      <c r="Q184" s="483"/>
      <c r="R184" s="483"/>
      <c r="S184" s="483"/>
      <c r="T184" s="483"/>
      <c r="U184" s="483"/>
      <c r="V184" s="483"/>
      <c r="W184" s="483"/>
      <c r="X184" s="483"/>
      <c r="Y184" s="483"/>
      <c r="Z184" s="483"/>
      <c r="AA184" s="483"/>
    </row>
    <row r="185" spans="1:27" outlineLevel="1">
      <c r="A185" s="320" t="s">
        <v>278</v>
      </c>
      <c r="D185" s="88">
        <f>('Data 2009-15 (Real $2008)'!D15-'Data 2009-15 (Real $2008)'!D39-'Data 2009-15 (Real $2008)'!D48)/10^3</f>
        <v>28717.44025354067</v>
      </c>
      <c r="E185" s="88">
        <f>('Data 2009-15 (Real $2008)'!E15-'Data 2009-15 (Real $2008)'!E39-'Data 2009-15 (Real $2008)'!E48)/10^3</f>
        <v>19600.342065243185</v>
      </c>
      <c r="F185" s="88">
        <f>('Data 2009-15 (Real $2008)'!F15-'Data 2009-15 (Real $2008)'!F39-'Data 2009-15 (Real $2008)'!F48)/10^3</f>
        <v>6178.0026324293131</v>
      </c>
      <c r="G185" s="88">
        <f>('Data 2009-15 (Real $2008)'!G15-'Data 2009-15 (Real $2008)'!G39-'Data 2009-15 (Real $2008)'!G48)/10^3</f>
        <v>2433.3868337759745</v>
      </c>
      <c r="H185" s="88">
        <f>('Data 2009-15 (Real $2008)'!H15-'Data 2009-15 (Real $2008)'!H39-'Data 2009-15 (Real $2008)'!H48)/10^3</f>
        <v>387.57124750889778</v>
      </c>
      <c r="I185" s="88">
        <f>('Data 2009-15 (Real $2008)'!I15-'Data 2009-15 (Real $2008)'!I39-'Data 2009-15 (Real $2008)'!I48)/10^3</f>
        <v>0</v>
      </c>
      <c r="J185" s="88">
        <f>('Data 2009-15 (Real $2008)'!J15-'Data 2009-15 (Real $2008)'!J39-'Data 2009-15 (Real $2008)'!J48)/10^3</f>
        <v>0</v>
      </c>
      <c r="K185" s="483"/>
      <c r="L185" s="483"/>
      <c r="M185" s="483"/>
      <c r="N185" s="483"/>
      <c r="O185" s="483"/>
      <c r="P185" s="483"/>
      <c r="Q185" s="483"/>
      <c r="R185" s="483"/>
      <c r="S185" s="483"/>
      <c r="T185" s="483"/>
      <c r="U185" s="483"/>
      <c r="V185" s="483"/>
      <c r="W185" s="483"/>
      <c r="X185" s="483"/>
      <c r="Y185" s="483"/>
      <c r="Z185" s="483"/>
      <c r="AA185" s="483"/>
    </row>
    <row r="186" spans="1:27" outlineLevel="1">
      <c r="D186" s="110">
        <f t="shared" ref="D186:J186" si="64">SUM(D180:D185)</f>
        <v>61378.247037045061</v>
      </c>
      <c r="E186" s="110">
        <f t="shared" si="64"/>
        <v>37294.22088374853</v>
      </c>
      <c r="F186" s="110">
        <f t="shared" si="64"/>
        <v>26597.454224593206</v>
      </c>
      <c r="G186" s="110">
        <f t="shared" si="64"/>
        <v>26075.833073179976</v>
      </c>
      <c r="H186" s="110">
        <f t="shared" si="64"/>
        <v>32200.684915397203</v>
      </c>
      <c r="I186" s="110">
        <f t="shared" si="64"/>
        <v>15467.423323939063</v>
      </c>
      <c r="J186" s="110">
        <f t="shared" si="64"/>
        <v>9471.96503653121</v>
      </c>
      <c r="K186" s="483"/>
      <c r="L186" s="483"/>
      <c r="M186" s="483"/>
      <c r="N186" s="483"/>
      <c r="O186" s="483"/>
      <c r="P186" s="483"/>
      <c r="Q186" s="483"/>
      <c r="R186" s="483"/>
      <c r="S186" s="483"/>
      <c r="T186" s="483"/>
      <c r="U186" s="483"/>
      <c r="V186" s="483"/>
      <c r="W186" s="483"/>
      <c r="X186" s="483"/>
      <c r="Y186" s="483"/>
      <c r="Z186" s="483"/>
      <c r="AA186" s="483"/>
    </row>
    <row r="187" spans="1:27" outlineLevel="1">
      <c r="J187" s="468"/>
    </row>
    <row r="188" spans="1:27" outlineLevel="1">
      <c r="J188" s="468"/>
    </row>
    <row r="189" spans="1:27" outlineLevel="1">
      <c r="A189" s="348" t="s">
        <v>42</v>
      </c>
      <c r="B189" s="475" t="s">
        <v>325</v>
      </c>
      <c r="C189" s="310" t="s">
        <v>7</v>
      </c>
      <c r="D189" s="470">
        <f>D$4</f>
        <v>2009</v>
      </c>
      <c r="E189" s="470">
        <f t="shared" ref="E189:AA189" si="65">E$4</f>
        <v>2010</v>
      </c>
      <c r="F189" s="470">
        <f t="shared" si="65"/>
        <v>2011</v>
      </c>
      <c r="G189" s="470">
        <f t="shared" si="65"/>
        <v>2012</v>
      </c>
      <c r="H189" s="470">
        <f t="shared" si="65"/>
        <v>2013</v>
      </c>
      <c r="I189" s="470">
        <f t="shared" si="65"/>
        <v>2014</v>
      </c>
      <c r="J189" s="470">
        <f t="shared" si="65"/>
        <v>2015</v>
      </c>
      <c r="K189" s="470">
        <f t="shared" si="65"/>
        <v>2016</v>
      </c>
      <c r="L189" s="470">
        <f t="shared" si="65"/>
        <v>2017</v>
      </c>
      <c r="M189" s="470">
        <f t="shared" si="65"/>
        <v>2018</v>
      </c>
      <c r="N189" s="470">
        <f t="shared" si="65"/>
        <v>2019</v>
      </c>
      <c r="O189" s="470">
        <f t="shared" si="65"/>
        <v>2020</v>
      </c>
      <c r="P189" s="470">
        <f t="shared" si="65"/>
        <v>2021</v>
      </c>
      <c r="Q189" s="470">
        <f t="shared" si="65"/>
        <v>2022</v>
      </c>
      <c r="R189" s="470">
        <f t="shared" si="65"/>
        <v>2023</v>
      </c>
      <c r="S189" s="470">
        <f t="shared" si="65"/>
        <v>2024</v>
      </c>
      <c r="T189" s="470">
        <f t="shared" si="65"/>
        <v>2025</v>
      </c>
      <c r="U189" s="470">
        <f t="shared" si="65"/>
        <v>2026</v>
      </c>
      <c r="V189" s="470">
        <f t="shared" si="65"/>
        <v>2027</v>
      </c>
      <c r="W189" s="470">
        <f t="shared" si="65"/>
        <v>2028</v>
      </c>
      <c r="X189" s="470">
        <f t="shared" si="65"/>
        <v>2029</v>
      </c>
      <c r="Y189" s="470">
        <f t="shared" si="65"/>
        <v>2030</v>
      </c>
      <c r="Z189" s="470">
        <f t="shared" si="65"/>
        <v>2031</v>
      </c>
      <c r="AA189" s="470">
        <f t="shared" si="65"/>
        <v>2032</v>
      </c>
    </row>
    <row r="190" spans="1:27" outlineLevel="1">
      <c r="A190" s="348" t="str">
        <f>$A$4</f>
        <v>($000 Real 2008)</v>
      </c>
      <c r="B190" s="476" t="s">
        <v>326</v>
      </c>
      <c r="C190" s="477" t="s">
        <v>322</v>
      </c>
      <c r="D190" s="462"/>
      <c r="E190" s="462"/>
      <c r="F190" s="462"/>
      <c r="G190" s="462"/>
      <c r="H190" s="462"/>
      <c r="I190" s="462"/>
      <c r="J190" s="462"/>
      <c r="K190" s="462"/>
      <c r="L190" s="462"/>
      <c r="M190" s="462"/>
      <c r="N190" s="462"/>
      <c r="O190" s="462"/>
      <c r="P190" s="462"/>
      <c r="Q190" s="462"/>
      <c r="R190" s="462"/>
      <c r="S190" s="462"/>
      <c r="T190" s="462"/>
      <c r="U190" s="462"/>
      <c r="V190" s="462"/>
      <c r="W190" s="462"/>
      <c r="X190" s="462"/>
      <c r="Y190" s="462"/>
      <c r="Z190" s="462"/>
      <c r="AA190" s="462"/>
    </row>
    <row r="191" spans="1:27" outlineLevel="1">
      <c r="A191" s="471">
        <v>2009</v>
      </c>
      <c r="B191" s="473">
        <f>D$180</f>
        <v>2809.5777342527354</v>
      </c>
      <c r="C191" s="469">
        <f>IF('Data 2006-08'!C$34&lt;=A191,1,'Data 2006-08'!C$34-A191+0.5)</f>
        <v>4.5</v>
      </c>
      <c r="D191" s="88">
        <f>IF($C191=1,$B191,$B191/2/$C191)</f>
        <v>312.17530380585947</v>
      </c>
      <c r="E191" s="88">
        <f>IF((SUM($D191:D191)+$B191/$C191)&gt;$B191,$B191-SUM($D191:D191),$B191/$C191)</f>
        <v>624.35060761171894</v>
      </c>
      <c r="F191" s="88">
        <f>IF((SUM($D191:E191)+$B191/$C191)&gt;$B191,$B191-SUM($D191:E191),$B191/$C191)</f>
        <v>624.35060761171894</v>
      </c>
      <c r="G191" s="88">
        <f>IF((SUM($D191:F191)+$B191/$C191)&gt;$B191,$B191-SUM($D191:F191),$B191/$C191)</f>
        <v>624.35060761171894</v>
      </c>
      <c r="H191" s="88">
        <f>IF((SUM($D191:G191)+$B191/$C191)&gt;$B191,$B191-SUM($D191:G191),$B191/$C191)</f>
        <v>624.35060761171894</v>
      </c>
      <c r="I191" s="88">
        <f>IF((SUM($D191:H191)+$B191/$C191)&gt;$B191,$B191-SUM($D191:H191),$B191/$C191)</f>
        <v>0</v>
      </c>
      <c r="J191" s="88">
        <f>IF((SUM($D191:I191)+$B191/$C191)&gt;$B191,$B191-SUM($D191:I191),$B191/$C191)</f>
        <v>0</v>
      </c>
      <c r="K191" s="88">
        <f>IF((SUM($D191:J191)+$B191/$C191)&gt;$B191,$B191-SUM($D191:J191),$B191/$C191)</f>
        <v>0</v>
      </c>
      <c r="L191" s="88">
        <f>IF((SUM($D191:K191)+$B191/$C191)&gt;$B191,$B191-SUM($D191:K191),$B191/$C191)</f>
        <v>0</v>
      </c>
      <c r="M191" s="88">
        <f>IF((SUM($D191:L191)+$B191/$C191)&gt;$B191,$B191-SUM($D191:L191),$B191/$C191)</f>
        <v>0</v>
      </c>
      <c r="N191" s="88">
        <f>IF((SUM($D191:M191)+$B191/$C191)&gt;$B191,$B191-SUM($D191:M191),$B191/$C191)</f>
        <v>0</v>
      </c>
      <c r="O191" s="88">
        <f>IF((SUM($D191:N191)+$B191/$C191)&gt;$B191,$B191-SUM($D191:N191),$B191/$C191)</f>
        <v>0</v>
      </c>
      <c r="P191" s="88">
        <f>IF((SUM($D191:O191)+$B191/$C191)&gt;$B191,$B191-SUM($D191:O191),$B191/$C191)</f>
        <v>0</v>
      </c>
      <c r="Q191" s="88">
        <f>IF((SUM($D191:P191)+$B191/$C191)&gt;$B191,$B191-SUM($D191:P191),$B191/$C191)</f>
        <v>0</v>
      </c>
      <c r="R191" s="88">
        <f>IF((SUM($D191:Q191)+$B191/$C191)&gt;$B191,$B191-SUM($D191:Q191),$B191/$C191)</f>
        <v>0</v>
      </c>
      <c r="S191" s="88">
        <f>IF((SUM($D191:R191)+$B191/$C191)&gt;$B191,$B191-SUM($D191:R191),$B191/$C191)</f>
        <v>0</v>
      </c>
      <c r="T191" s="88">
        <f>IF((SUM($D191:S191)+$B191/$C191)&gt;$B191,$B191-SUM($D191:S191),$B191/$C191)</f>
        <v>0</v>
      </c>
      <c r="U191" s="88">
        <f>IF((SUM($D191:T191)+$B191/$C191)&gt;$B191,$B191-SUM($D191:T191),$B191/$C191)</f>
        <v>0</v>
      </c>
      <c r="V191" s="88">
        <f>IF((SUM($D191:U191)+$B191/$C191)&gt;$B191,$B191-SUM($D191:U191),$B191/$C191)</f>
        <v>0</v>
      </c>
      <c r="W191" s="88">
        <f>IF((SUM($D191:V191)+$B191/$C191)&gt;$B191,$B191-SUM($D191:V191),$B191/$C191)</f>
        <v>0</v>
      </c>
      <c r="X191" s="88">
        <f>IF((SUM($D191:W191)+$B191/$C191)&gt;$B191,$B191-SUM($D191:W191),$B191/$C191)</f>
        <v>0</v>
      </c>
      <c r="Y191" s="88">
        <f>IF((SUM($D191:X191)+$B191/$C191)&gt;$B191,$B191-SUM($D191:X191),$B191/$C191)</f>
        <v>0</v>
      </c>
      <c r="Z191" s="88">
        <f>IF((SUM($D191:Y191)+$B191/$C191)&gt;$B191,$B191-SUM($D191:Y191),$B191/$C191)</f>
        <v>0</v>
      </c>
      <c r="AA191" s="88">
        <f>IF((SUM($D191:Z191)+$B191/$C191)&gt;$B191,$B191-SUM($D191:Z191),$B191/$C191)</f>
        <v>0</v>
      </c>
    </row>
    <row r="192" spans="1:27" outlineLevel="1">
      <c r="A192" s="471">
        <v>2010</v>
      </c>
      <c r="B192" s="473">
        <f>E$180</f>
        <v>1749.4436026097276</v>
      </c>
      <c r="C192" s="469">
        <f>IF('Data 2006-08'!C$34&lt;=A192,1,'Data 2006-08'!C$34-A192+0.5)</f>
        <v>3.5</v>
      </c>
      <c r="D192" s="482"/>
      <c r="E192" s="88">
        <f>IF($C192=1,$B192,$B192/2/$C192)</f>
        <v>249.92051465853251</v>
      </c>
      <c r="F192" s="88">
        <f>IF((SUM($D192:E192)+$B192/$C192)&gt;$B192,$B192-SUM($D192:E192),$B192/$C192)</f>
        <v>499.84102931706502</v>
      </c>
      <c r="G192" s="88">
        <f>IF((SUM($D192:F192)+$B192/$C192)&gt;$B192,$B192-SUM($D192:F192),$B192/$C192)</f>
        <v>499.84102931706502</v>
      </c>
      <c r="H192" s="88">
        <f>IF((SUM($D192:G192)+$B192/$C192)&gt;$B192,$B192-SUM($D192:G192),$B192/$C192)</f>
        <v>499.84102931706502</v>
      </c>
      <c r="I192" s="88">
        <f>IF((SUM($D192:H192)+$B192/$C192)&gt;$B192,$B192-SUM($D192:H192),$B192/$C192)</f>
        <v>0</v>
      </c>
      <c r="J192" s="88">
        <f>IF((SUM($D192:I192)+$B192/$C192)&gt;$B192,$B192-SUM($D192:I192),$B192/$C192)</f>
        <v>0</v>
      </c>
      <c r="K192" s="88">
        <f>IF((SUM($D192:J192)+$B192/$C192)&gt;$B192,$B192-SUM($D192:J192),$B192/$C192)</f>
        <v>0</v>
      </c>
      <c r="L192" s="88">
        <f>IF((SUM($D192:K192)+$B192/$C192)&gt;$B192,$B192-SUM($D192:K192),$B192/$C192)</f>
        <v>0</v>
      </c>
      <c r="M192" s="88">
        <f>IF((SUM($D192:L192)+$B192/$C192)&gt;$B192,$B192-SUM($D192:L192),$B192/$C192)</f>
        <v>0</v>
      </c>
      <c r="N192" s="88">
        <f>IF((SUM($D192:M192)+$B192/$C192)&gt;$B192,$B192-SUM($D192:M192),$B192/$C192)</f>
        <v>0</v>
      </c>
      <c r="O192" s="88">
        <f>IF((SUM($D192:N192)+$B192/$C192)&gt;$B192,$B192-SUM($D192:N192),$B192/$C192)</f>
        <v>0</v>
      </c>
      <c r="P192" s="88">
        <f>IF((SUM($D192:O192)+$B192/$C192)&gt;$B192,$B192-SUM($D192:O192),$B192/$C192)</f>
        <v>0</v>
      </c>
      <c r="Q192" s="88">
        <f>IF((SUM($D192:P192)+$B192/$C192)&gt;$B192,$B192-SUM($D192:P192),$B192/$C192)</f>
        <v>0</v>
      </c>
      <c r="R192" s="88">
        <f>IF((SUM($D192:Q192)+$B192/$C192)&gt;$B192,$B192-SUM($D192:Q192),$B192/$C192)</f>
        <v>0</v>
      </c>
      <c r="S192" s="88">
        <f>IF((SUM($D192:R192)+$B192/$C192)&gt;$B192,$B192-SUM($D192:R192),$B192/$C192)</f>
        <v>0</v>
      </c>
      <c r="T192" s="88">
        <f>IF((SUM($D192:S192)+$B192/$C192)&gt;$B192,$B192-SUM($D192:S192),$B192/$C192)</f>
        <v>0</v>
      </c>
      <c r="U192" s="88">
        <f>IF((SUM($D192:T192)+$B192/$C192)&gt;$B192,$B192-SUM($D192:T192),$B192/$C192)</f>
        <v>0</v>
      </c>
      <c r="V192" s="88">
        <f>IF((SUM($D192:U192)+$B192/$C192)&gt;$B192,$B192-SUM($D192:U192),$B192/$C192)</f>
        <v>0</v>
      </c>
      <c r="W192" s="88">
        <f>IF((SUM($D192:V192)+$B192/$C192)&gt;$B192,$B192-SUM($D192:V192),$B192/$C192)</f>
        <v>0</v>
      </c>
      <c r="X192" s="88">
        <f>IF((SUM($D192:W192)+$B192/$C192)&gt;$B192,$B192-SUM($D192:W192),$B192/$C192)</f>
        <v>0</v>
      </c>
      <c r="Y192" s="88">
        <f>IF((SUM($D192:X192)+$B192/$C192)&gt;$B192,$B192-SUM($D192:X192),$B192/$C192)</f>
        <v>0</v>
      </c>
      <c r="Z192" s="88">
        <f>IF((SUM($D192:Y192)+$B192/$C192)&gt;$B192,$B192-SUM($D192:Y192),$B192/$C192)</f>
        <v>0</v>
      </c>
      <c r="AA192" s="88">
        <f>IF((SUM($D192:Z192)+$B192/$C192)&gt;$B192,$B192-SUM($D192:Z192),$B192/$C192)</f>
        <v>0</v>
      </c>
    </row>
    <row r="193" spans="1:27" outlineLevel="1">
      <c r="A193" s="471">
        <v>2011</v>
      </c>
      <c r="B193" s="473">
        <f>F$180</f>
        <v>1435.5218692454448</v>
      </c>
      <c r="C193" s="469">
        <f>IF('Data 2006-08'!C$34&lt;=A193,1,'Data 2006-08'!C$34-A193+0.5)</f>
        <v>2.5</v>
      </c>
      <c r="D193" s="482"/>
      <c r="E193" s="482"/>
      <c r="F193" s="88">
        <f>IF($C193=1,$B193,$B193/2/$C193)</f>
        <v>287.10437384908897</v>
      </c>
      <c r="G193" s="88">
        <f>IF((SUM($D193:F193)+$B193/$C193)&gt;$B193,$B193-SUM($D193:F193),$B193/$C193)</f>
        <v>574.20874769817794</v>
      </c>
      <c r="H193" s="88">
        <f>IF((SUM($D193:G193)+$B193/$C193)&gt;$B193,$B193-SUM($D193:G193),$B193/$C193)</f>
        <v>574.20874769817783</v>
      </c>
      <c r="I193" s="88">
        <f>IF((SUM($D193:H193)+$B193/$C193)&gt;$B193,$B193-SUM($D193:H193),$B193/$C193)</f>
        <v>0</v>
      </c>
      <c r="J193" s="88">
        <f>IF((SUM($D193:I193)+$B193/$C193)&gt;$B193,$B193-SUM($D193:I193),$B193/$C193)</f>
        <v>0</v>
      </c>
      <c r="K193" s="88">
        <f>IF((SUM($D193:J193)+$B193/$C193)&gt;$B193,$B193-SUM($D193:J193),$B193/$C193)</f>
        <v>0</v>
      </c>
      <c r="L193" s="88">
        <f>IF((SUM($D193:K193)+$B193/$C193)&gt;$B193,$B193-SUM($D193:K193),$B193/$C193)</f>
        <v>0</v>
      </c>
      <c r="M193" s="88">
        <f>IF((SUM($D193:L193)+$B193/$C193)&gt;$B193,$B193-SUM($D193:L193),$B193/$C193)</f>
        <v>0</v>
      </c>
      <c r="N193" s="88">
        <f>IF((SUM($D193:M193)+$B193/$C193)&gt;$B193,$B193-SUM($D193:M193),$B193/$C193)</f>
        <v>0</v>
      </c>
      <c r="O193" s="88">
        <f>IF((SUM($D193:N193)+$B193/$C193)&gt;$B193,$B193-SUM($D193:N193),$B193/$C193)</f>
        <v>0</v>
      </c>
      <c r="P193" s="88">
        <f>IF((SUM($D193:O193)+$B193/$C193)&gt;$B193,$B193-SUM($D193:O193),$B193/$C193)</f>
        <v>0</v>
      </c>
      <c r="Q193" s="88">
        <f>IF((SUM($D193:P193)+$B193/$C193)&gt;$B193,$B193-SUM($D193:P193),$B193/$C193)</f>
        <v>0</v>
      </c>
      <c r="R193" s="88">
        <f>IF((SUM($D193:Q193)+$B193/$C193)&gt;$B193,$B193-SUM($D193:Q193),$B193/$C193)</f>
        <v>0</v>
      </c>
      <c r="S193" s="88">
        <f>IF((SUM($D193:R193)+$B193/$C193)&gt;$B193,$B193-SUM($D193:R193),$B193/$C193)</f>
        <v>0</v>
      </c>
      <c r="T193" s="88">
        <f>IF((SUM($D193:S193)+$B193/$C193)&gt;$B193,$B193-SUM($D193:S193),$B193/$C193)</f>
        <v>0</v>
      </c>
      <c r="U193" s="88">
        <f>IF((SUM($D193:T193)+$B193/$C193)&gt;$B193,$B193-SUM($D193:T193),$B193/$C193)</f>
        <v>0</v>
      </c>
      <c r="V193" s="88">
        <f>IF((SUM($D193:U193)+$B193/$C193)&gt;$B193,$B193-SUM($D193:U193),$B193/$C193)</f>
        <v>0</v>
      </c>
      <c r="W193" s="88">
        <f>IF((SUM($D193:V193)+$B193/$C193)&gt;$B193,$B193-SUM($D193:V193),$B193/$C193)</f>
        <v>0</v>
      </c>
      <c r="X193" s="88">
        <f>IF((SUM($D193:W193)+$B193/$C193)&gt;$B193,$B193-SUM($D193:W193),$B193/$C193)</f>
        <v>0</v>
      </c>
      <c r="Y193" s="88">
        <f>IF((SUM($D193:X193)+$B193/$C193)&gt;$B193,$B193-SUM($D193:X193),$B193/$C193)</f>
        <v>0</v>
      </c>
      <c r="Z193" s="88">
        <f>IF((SUM($D193:Y193)+$B193/$C193)&gt;$B193,$B193-SUM($D193:Y193),$B193/$C193)</f>
        <v>0</v>
      </c>
      <c r="AA193" s="88">
        <f>IF((SUM($D193:Z193)+$B193/$C193)&gt;$B193,$B193-SUM($D193:Z193),$B193/$C193)</f>
        <v>0</v>
      </c>
    </row>
    <row r="194" spans="1:27" outlineLevel="1">
      <c r="A194" s="471">
        <v>2012</v>
      </c>
      <c r="B194" s="473">
        <f>G$180</f>
        <v>65.48403424455671</v>
      </c>
      <c r="C194" s="469">
        <f>IF('Data 2006-08'!C$34&lt;=A194,1,'Data 2006-08'!C$34-A194+0.5)</f>
        <v>1.5</v>
      </c>
      <c r="D194" s="482"/>
      <c r="E194" s="482"/>
      <c r="F194" s="482"/>
      <c r="G194" s="88">
        <f>IF($C194=1,$B194,$B194/2/$C194)</f>
        <v>21.828011414852238</v>
      </c>
      <c r="H194" s="88">
        <f>IF((SUM($D194:G194)+$B194/$C194)&gt;$B194,$B194-SUM($D194:G194),$B194/$C194)</f>
        <v>43.656022829704476</v>
      </c>
      <c r="I194" s="88">
        <f>IF((SUM($D194:H194)+$B194/$C194)&gt;$B194,$B194-SUM($D194:H194),$B194/$C194)</f>
        <v>0</v>
      </c>
      <c r="J194" s="88">
        <f>IF((SUM($D194:I194)+$B194/$C194)&gt;$B194,$B194-SUM($D194:I194),$B194/$C194)</f>
        <v>0</v>
      </c>
      <c r="K194" s="88">
        <f>IF((SUM($D194:J194)+$B194/$C194)&gt;$B194,$B194-SUM($D194:J194),$B194/$C194)</f>
        <v>0</v>
      </c>
      <c r="L194" s="88">
        <f>IF((SUM($D194:K194)+$B194/$C194)&gt;$B194,$B194-SUM($D194:K194),$B194/$C194)</f>
        <v>0</v>
      </c>
      <c r="M194" s="88">
        <f>IF((SUM($D194:L194)+$B194/$C194)&gt;$B194,$B194-SUM($D194:L194),$B194/$C194)</f>
        <v>0</v>
      </c>
      <c r="N194" s="88">
        <f>IF((SUM($D194:M194)+$B194/$C194)&gt;$B194,$B194-SUM($D194:M194),$B194/$C194)</f>
        <v>0</v>
      </c>
      <c r="O194" s="88">
        <f>IF((SUM($D194:N194)+$B194/$C194)&gt;$B194,$B194-SUM($D194:N194),$B194/$C194)</f>
        <v>0</v>
      </c>
      <c r="P194" s="88">
        <f>IF((SUM($D194:O194)+$B194/$C194)&gt;$B194,$B194-SUM($D194:O194),$B194/$C194)</f>
        <v>0</v>
      </c>
      <c r="Q194" s="88">
        <f>IF((SUM($D194:P194)+$B194/$C194)&gt;$B194,$B194-SUM($D194:P194),$B194/$C194)</f>
        <v>0</v>
      </c>
      <c r="R194" s="88">
        <f>IF((SUM($D194:Q194)+$B194/$C194)&gt;$B194,$B194-SUM($D194:Q194),$B194/$C194)</f>
        <v>0</v>
      </c>
      <c r="S194" s="88">
        <f>IF((SUM($D194:R194)+$B194/$C194)&gt;$B194,$B194-SUM($D194:R194),$B194/$C194)</f>
        <v>0</v>
      </c>
      <c r="T194" s="88">
        <f>IF((SUM($D194:S194)+$B194/$C194)&gt;$B194,$B194-SUM($D194:S194),$B194/$C194)</f>
        <v>0</v>
      </c>
      <c r="U194" s="88">
        <f>IF((SUM($D194:T194)+$B194/$C194)&gt;$B194,$B194-SUM($D194:T194),$B194/$C194)</f>
        <v>0</v>
      </c>
      <c r="V194" s="88">
        <f>IF((SUM($D194:U194)+$B194/$C194)&gt;$B194,$B194-SUM($D194:U194),$B194/$C194)</f>
        <v>0</v>
      </c>
      <c r="W194" s="88">
        <f>IF((SUM($D194:V194)+$B194/$C194)&gt;$B194,$B194-SUM($D194:V194),$B194/$C194)</f>
        <v>0</v>
      </c>
      <c r="X194" s="88">
        <f>IF((SUM($D194:W194)+$B194/$C194)&gt;$B194,$B194-SUM($D194:W194),$B194/$C194)</f>
        <v>0</v>
      </c>
      <c r="Y194" s="88">
        <f>IF((SUM($D194:X194)+$B194/$C194)&gt;$B194,$B194-SUM($D194:X194),$B194/$C194)</f>
        <v>0</v>
      </c>
      <c r="Z194" s="88">
        <f>IF((SUM($D194:Y194)+$B194/$C194)&gt;$B194,$B194-SUM($D194:Y194),$B194/$C194)</f>
        <v>0</v>
      </c>
      <c r="AA194" s="88">
        <f>IF((SUM($D194:Z194)+$B194/$C194)&gt;$B194,$B194-SUM($D194:Z194),$B194/$C194)</f>
        <v>0</v>
      </c>
    </row>
    <row r="195" spans="1:27" outlineLevel="1">
      <c r="A195" s="471">
        <v>2013</v>
      </c>
      <c r="B195" s="473">
        <f>H$180</f>
        <v>0</v>
      </c>
      <c r="C195" s="469">
        <f>IF('Data 2006-08'!C$34&lt;=A195,1,'Data 2006-08'!C$34-A195+0.5)</f>
        <v>1</v>
      </c>
      <c r="D195" s="482"/>
      <c r="E195" s="482"/>
      <c r="F195" s="482"/>
      <c r="G195" s="482"/>
      <c r="H195" s="88">
        <f>IF($C195=1,$B195,$B195/2/$C195)</f>
        <v>0</v>
      </c>
      <c r="I195" s="88">
        <f>IF((SUM($D195:H195)+$B195/$C195)&gt;$B195,$B195-SUM($D195:H195),$B195/$C195)</f>
        <v>0</v>
      </c>
      <c r="J195" s="88">
        <f>IF((SUM($D195:I195)+$B195/$C195)&gt;$B195,$B195-SUM($D195:I195),$B195/$C195)</f>
        <v>0</v>
      </c>
      <c r="K195" s="88">
        <f>IF((SUM($D195:J195)+$B195/$C195)&gt;$B195,$B195-SUM($D195:J195),$B195/$C195)</f>
        <v>0</v>
      </c>
      <c r="L195" s="88">
        <f>IF((SUM($D195:K195)+$B195/$C195)&gt;$B195,$B195-SUM($D195:K195),$B195/$C195)</f>
        <v>0</v>
      </c>
      <c r="M195" s="88">
        <f>IF((SUM($D195:L195)+$B195/$C195)&gt;$B195,$B195-SUM($D195:L195),$B195/$C195)</f>
        <v>0</v>
      </c>
      <c r="N195" s="88">
        <f>IF((SUM($D195:M195)+$B195/$C195)&gt;$B195,$B195-SUM($D195:M195),$B195/$C195)</f>
        <v>0</v>
      </c>
      <c r="O195" s="88">
        <f>IF((SUM($D195:N195)+$B195/$C195)&gt;$B195,$B195-SUM($D195:N195),$B195/$C195)</f>
        <v>0</v>
      </c>
      <c r="P195" s="88">
        <f>IF((SUM($D195:O195)+$B195/$C195)&gt;$B195,$B195-SUM($D195:O195),$B195/$C195)</f>
        <v>0</v>
      </c>
      <c r="Q195" s="88">
        <f>IF((SUM($D195:P195)+$B195/$C195)&gt;$B195,$B195-SUM($D195:P195),$B195/$C195)</f>
        <v>0</v>
      </c>
      <c r="R195" s="88">
        <f>IF((SUM($D195:Q195)+$B195/$C195)&gt;$B195,$B195-SUM($D195:Q195),$B195/$C195)</f>
        <v>0</v>
      </c>
      <c r="S195" s="88">
        <f>IF((SUM($D195:R195)+$B195/$C195)&gt;$B195,$B195-SUM($D195:R195),$B195/$C195)</f>
        <v>0</v>
      </c>
      <c r="T195" s="88">
        <f>IF((SUM($D195:S195)+$B195/$C195)&gt;$B195,$B195-SUM($D195:S195),$B195/$C195)</f>
        <v>0</v>
      </c>
      <c r="U195" s="88">
        <f>IF((SUM($D195:T195)+$B195/$C195)&gt;$B195,$B195-SUM($D195:T195),$B195/$C195)</f>
        <v>0</v>
      </c>
      <c r="V195" s="88">
        <f>IF((SUM($D195:U195)+$B195/$C195)&gt;$B195,$B195-SUM($D195:U195),$B195/$C195)</f>
        <v>0</v>
      </c>
      <c r="W195" s="88">
        <f>IF((SUM($D195:V195)+$B195/$C195)&gt;$B195,$B195-SUM($D195:V195),$B195/$C195)</f>
        <v>0</v>
      </c>
      <c r="X195" s="88">
        <f>IF((SUM($D195:W195)+$B195/$C195)&gt;$B195,$B195-SUM($D195:W195),$B195/$C195)</f>
        <v>0</v>
      </c>
      <c r="Y195" s="88">
        <f>IF((SUM($D195:X195)+$B195/$C195)&gt;$B195,$B195-SUM($D195:X195),$B195/$C195)</f>
        <v>0</v>
      </c>
      <c r="Z195" s="88">
        <f>IF((SUM($D195:Y195)+$B195/$C195)&gt;$B195,$B195-SUM($D195:Y195),$B195/$C195)</f>
        <v>0</v>
      </c>
      <c r="AA195" s="88">
        <f>IF((SUM($D195:Z195)+$B195/$C195)&gt;$B195,$B195-SUM($D195:Z195),$B195/$C195)</f>
        <v>0</v>
      </c>
    </row>
    <row r="196" spans="1:27" outlineLevel="1">
      <c r="A196" s="471">
        <v>2014</v>
      </c>
      <c r="B196" s="473">
        <f>I$180</f>
        <v>0</v>
      </c>
      <c r="C196" s="469">
        <f>IF('Data 2006-08'!C$34&lt;=A196,1,'Data 2006-08'!C$34-A196+0.5)</f>
        <v>1</v>
      </c>
      <c r="D196" s="482"/>
      <c r="E196" s="482"/>
      <c r="F196" s="482"/>
      <c r="G196" s="482"/>
      <c r="H196" s="482"/>
      <c r="I196" s="88">
        <f>IF($C196=1,$B196,$B196/2/$C196)</f>
        <v>0</v>
      </c>
      <c r="J196" s="88">
        <f>IF((SUM($D196:I196)+$B196/$C196)&gt;$B196,$B196-SUM($D196:I196),$B196/$C196)</f>
        <v>0</v>
      </c>
      <c r="K196" s="88">
        <f>IF((SUM($D196:J196)+$B196/$C196)&gt;$B196,$B196-SUM($D196:J196),$B196/$C196)</f>
        <v>0</v>
      </c>
      <c r="L196" s="88">
        <f>IF((SUM($D196:K196)+$B196/$C196)&gt;$B196,$B196-SUM($D196:K196),$B196/$C196)</f>
        <v>0</v>
      </c>
      <c r="M196" s="88">
        <f>IF((SUM($D196:L196)+$B196/$C196)&gt;$B196,$B196-SUM($D196:L196),$B196/$C196)</f>
        <v>0</v>
      </c>
      <c r="N196" s="88">
        <f>IF((SUM($D196:M196)+$B196/$C196)&gt;$B196,$B196-SUM($D196:M196),$B196/$C196)</f>
        <v>0</v>
      </c>
      <c r="O196" s="88">
        <f>IF((SUM($D196:N196)+$B196/$C196)&gt;$B196,$B196-SUM($D196:N196),$B196/$C196)</f>
        <v>0</v>
      </c>
      <c r="P196" s="88">
        <f>IF((SUM($D196:O196)+$B196/$C196)&gt;$B196,$B196-SUM($D196:O196),$B196/$C196)</f>
        <v>0</v>
      </c>
      <c r="Q196" s="88">
        <f>IF((SUM($D196:P196)+$B196/$C196)&gt;$B196,$B196-SUM($D196:P196),$B196/$C196)</f>
        <v>0</v>
      </c>
      <c r="R196" s="88">
        <f>IF((SUM($D196:Q196)+$B196/$C196)&gt;$B196,$B196-SUM($D196:Q196),$B196/$C196)</f>
        <v>0</v>
      </c>
      <c r="S196" s="88">
        <f>IF((SUM($D196:R196)+$B196/$C196)&gt;$B196,$B196-SUM($D196:R196),$B196/$C196)</f>
        <v>0</v>
      </c>
      <c r="T196" s="88">
        <f>IF((SUM($D196:S196)+$B196/$C196)&gt;$B196,$B196-SUM($D196:S196),$B196/$C196)</f>
        <v>0</v>
      </c>
      <c r="U196" s="88">
        <f>IF((SUM($D196:T196)+$B196/$C196)&gt;$B196,$B196-SUM($D196:T196),$B196/$C196)</f>
        <v>0</v>
      </c>
      <c r="V196" s="88">
        <f>IF((SUM($D196:U196)+$B196/$C196)&gt;$B196,$B196-SUM($D196:U196),$B196/$C196)</f>
        <v>0</v>
      </c>
      <c r="W196" s="88">
        <f>IF((SUM($D196:V196)+$B196/$C196)&gt;$B196,$B196-SUM($D196:V196),$B196/$C196)</f>
        <v>0</v>
      </c>
      <c r="X196" s="88">
        <f>IF((SUM($D196:W196)+$B196/$C196)&gt;$B196,$B196-SUM($D196:W196),$B196/$C196)</f>
        <v>0</v>
      </c>
      <c r="Y196" s="88">
        <f>IF((SUM($D196:X196)+$B196/$C196)&gt;$B196,$B196-SUM($D196:X196),$B196/$C196)</f>
        <v>0</v>
      </c>
      <c r="Z196" s="88">
        <f>IF((SUM($D196:Y196)+$B196/$C196)&gt;$B196,$B196-SUM($D196:Y196),$B196/$C196)</f>
        <v>0</v>
      </c>
      <c r="AA196" s="88">
        <f>IF((SUM($D196:Z196)+$B196/$C196)&gt;$B196,$B196-SUM($D196:Z196),$B196/$C196)</f>
        <v>0</v>
      </c>
    </row>
    <row r="197" spans="1:27" outlineLevel="1">
      <c r="A197" s="471">
        <v>2015</v>
      </c>
      <c r="B197" s="473">
        <f>J$180</f>
        <v>0</v>
      </c>
      <c r="C197" s="469">
        <f>IF('Data 2006-08'!C$34&lt;=A197,1,'Data 2006-08'!C$34-A197+0.5)</f>
        <v>1</v>
      </c>
      <c r="D197" s="482"/>
      <c r="E197" s="482"/>
      <c r="F197" s="482"/>
      <c r="G197" s="482"/>
      <c r="H197" s="482"/>
      <c r="I197" s="482"/>
      <c r="J197" s="88">
        <f>IF($C197=1,$B197,$B197/2/$C197)</f>
        <v>0</v>
      </c>
      <c r="K197" s="88">
        <f>IF((SUM($D197:J197)+$B197/$C197)&gt;$B197,$B197-SUM($D197:J197),$B197/$C197)</f>
        <v>0</v>
      </c>
      <c r="L197" s="88">
        <f>IF((SUM($D197:K197)+$B197/$C197)&gt;$B197,$B197-SUM($D197:K197),$B197/$C197)</f>
        <v>0</v>
      </c>
      <c r="M197" s="88">
        <f>IF((SUM($D197:L197)+$B197/$C197)&gt;$B197,$B197-SUM($D197:L197),$B197/$C197)</f>
        <v>0</v>
      </c>
      <c r="N197" s="88">
        <f>IF((SUM($D197:M197)+$B197/$C197)&gt;$B197,$B197-SUM($D197:M197),$B197/$C197)</f>
        <v>0</v>
      </c>
      <c r="O197" s="88">
        <f>IF((SUM($D197:N197)+$B197/$C197)&gt;$B197,$B197-SUM($D197:N197),$B197/$C197)</f>
        <v>0</v>
      </c>
      <c r="P197" s="88">
        <f>IF((SUM($D197:O197)+$B197/$C197)&gt;$B197,$B197-SUM($D197:O197),$B197/$C197)</f>
        <v>0</v>
      </c>
      <c r="Q197" s="88">
        <f>IF((SUM($D197:P197)+$B197/$C197)&gt;$B197,$B197-SUM($D197:P197),$B197/$C197)</f>
        <v>0</v>
      </c>
      <c r="R197" s="88">
        <f>IF((SUM($D197:Q197)+$B197/$C197)&gt;$B197,$B197-SUM($D197:Q197),$B197/$C197)</f>
        <v>0</v>
      </c>
      <c r="S197" s="88">
        <f>IF((SUM($D197:R197)+$B197/$C197)&gt;$B197,$B197-SUM($D197:R197),$B197/$C197)</f>
        <v>0</v>
      </c>
      <c r="T197" s="88">
        <f>IF((SUM($D197:S197)+$B197/$C197)&gt;$B197,$B197-SUM($D197:S197),$B197/$C197)</f>
        <v>0</v>
      </c>
      <c r="U197" s="88">
        <f>IF((SUM($D197:T197)+$B197/$C197)&gt;$B197,$B197-SUM($D197:T197),$B197/$C197)</f>
        <v>0</v>
      </c>
      <c r="V197" s="88">
        <f>IF((SUM($D197:U197)+$B197/$C197)&gt;$B197,$B197-SUM($D197:U197),$B197/$C197)</f>
        <v>0</v>
      </c>
      <c r="W197" s="88">
        <f>IF((SUM($D197:V197)+$B197/$C197)&gt;$B197,$B197-SUM($D197:V197),$B197/$C197)</f>
        <v>0</v>
      </c>
      <c r="X197" s="88">
        <f>IF((SUM($D197:W197)+$B197/$C197)&gt;$B197,$B197-SUM($D197:W197),$B197/$C197)</f>
        <v>0</v>
      </c>
      <c r="Y197" s="88">
        <f>IF((SUM($D197:X197)+$B197/$C197)&gt;$B197,$B197-SUM($D197:X197),$B197/$C197)</f>
        <v>0</v>
      </c>
      <c r="Z197" s="88">
        <f>IF((SUM($D197:Y197)+$B197/$C197)&gt;$B197,$B197-SUM($D197:Y197),$B197/$C197)</f>
        <v>0</v>
      </c>
      <c r="AA197" s="88">
        <f>IF((SUM($D197:Z197)+$B197/$C197)&gt;$B197,$B197-SUM($D197:Z197),$B197/$C197)</f>
        <v>0</v>
      </c>
    </row>
    <row r="198" spans="1:27" s="471" customFormat="1" outlineLevel="1">
      <c r="B198" s="474">
        <f>SUM(B191:B197)</f>
        <v>6060.0272403524641</v>
      </c>
      <c r="D198" s="702">
        <f t="shared" ref="D198:AA198" si="66">SUM(D191:D197)</f>
        <v>312.17530380585947</v>
      </c>
      <c r="E198" s="702">
        <f t="shared" si="66"/>
        <v>874.27112227025145</v>
      </c>
      <c r="F198" s="702">
        <f t="shared" si="66"/>
        <v>1411.2960107778729</v>
      </c>
      <c r="G198" s="702">
        <f t="shared" si="66"/>
        <v>1720.2283960418142</v>
      </c>
      <c r="H198" s="702">
        <f t="shared" si="66"/>
        <v>1742.0564074566662</v>
      </c>
      <c r="I198" s="702">
        <f t="shared" si="66"/>
        <v>0</v>
      </c>
      <c r="J198" s="702">
        <f t="shared" si="66"/>
        <v>0</v>
      </c>
      <c r="K198" s="702">
        <f t="shared" si="66"/>
        <v>0</v>
      </c>
      <c r="L198" s="702">
        <f t="shared" si="66"/>
        <v>0</v>
      </c>
      <c r="M198" s="702">
        <f t="shared" si="66"/>
        <v>0</v>
      </c>
      <c r="N198" s="702">
        <f t="shared" si="66"/>
        <v>0</v>
      </c>
      <c r="O198" s="702">
        <f t="shared" si="66"/>
        <v>0</v>
      </c>
      <c r="P198" s="702">
        <f t="shared" si="66"/>
        <v>0</v>
      </c>
      <c r="Q198" s="702">
        <f t="shared" si="66"/>
        <v>0</v>
      </c>
      <c r="R198" s="702">
        <f t="shared" si="66"/>
        <v>0</v>
      </c>
      <c r="S198" s="702">
        <f t="shared" si="66"/>
        <v>0</v>
      </c>
      <c r="T198" s="702">
        <f t="shared" si="66"/>
        <v>0</v>
      </c>
      <c r="U198" s="702">
        <f t="shared" si="66"/>
        <v>0</v>
      </c>
      <c r="V198" s="702">
        <f t="shared" si="66"/>
        <v>0</v>
      </c>
      <c r="W198" s="702">
        <f t="shared" si="66"/>
        <v>0</v>
      </c>
      <c r="X198" s="702">
        <f t="shared" si="66"/>
        <v>0</v>
      </c>
      <c r="Y198" s="702">
        <f t="shared" si="66"/>
        <v>0</v>
      </c>
      <c r="Z198" s="702">
        <f t="shared" si="66"/>
        <v>0</v>
      </c>
      <c r="AA198" s="702">
        <f t="shared" si="66"/>
        <v>0</v>
      </c>
    </row>
    <row r="199" spans="1:27" outlineLevel="1">
      <c r="A199" s="86"/>
      <c r="B199" s="86"/>
      <c r="C199" s="86"/>
      <c r="D199" s="86"/>
      <c r="F199" s="92"/>
      <c r="G199" s="86"/>
      <c r="H199" s="86"/>
      <c r="I199" s="86"/>
      <c r="J199" s="468"/>
    </row>
    <row r="200" spans="1:27" outlineLevel="1">
      <c r="A200" s="86"/>
      <c r="B200" s="86"/>
      <c r="C200" s="86"/>
      <c r="D200" s="86"/>
      <c r="F200" s="92"/>
      <c r="G200" s="86"/>
      <c r="H200" s="86"/>
      <c r="I200" s="86"/>
      <c r="J200" s="468"/>
    </row>
    <row r="201" spans="1:27" outlineLevel="1">
      <c r="A201" s="348" t="s">
        <v>260</v>
      </c>
      <c r="B201" s="475" t="s">
        <v>325</v>
      </c>
      <c r="C201" s="310" t="s">
        <v>7</v>
      </c>
      <c r="D201" s="470">
        <f>D$4</f>
        <v>2009</v>
      </c>
      <c r="E201" s="470">
        <f t="shared" ref="E201:AA201" si="67">E$4</f>
        <v>2010</v>
      </c>
      <c r="F201" s="470">
        <f t="shared" si="67"/>
        <v>2011</v>
      </c>
      <c r="G201" s="470">
        <f t="shared" si="67"/>
        <v>2012</v>
      </c>
      <c r="H201" s="470">
        <f t="shared" si="67"/>
        <v>2013</v>
      </c>
      <c r="I201" s="470">
        <f t="shared" si="67"/>
        <v>2014</v>
      </c>
      <c r="J201" s="470">
        <f t="shared" si="67"/>
        <v>2015</v>
      </c>
      <c r="K201" s="470">
        <f t="shared" si="67"/>
        <v>2016</v>
      </c>
      <c r="L201" s="470">
        <f t="shared" si="67"/>
        <v>2017</v>
      </c>
      <c r="M201" s="470">
        <f t="shared" si="67"/>
        <v>2018</v>
      </c>
      <c r="N201" s="470">
        <f t="shared" si="67"/>
        <v>2019</v>
      </c>
      <c r="O201" s="470">
        <f t="shared" si="67"/>
        <v>2020</v>
      </c>
      <c r="P201" s="470">
        <f t="shared" si="67"/>
        <v>2021</v>
      </c>
      <c r="Q201" s="470">
        <f t="shared" si="67"/>
        <v>2022</v>
      </c>
      <c r="R201" s="470">
        <f t="shared" si="67"/>
        <v>2023</v>
      </c>
      <c r="S201" s="470">
        <f t="shared" si="67"/>
        <v>2024</v>
      </c>
      <c r="T201" s="470">
        <f t="shared" si="67"/>
        <v>2025</v>
      </c>
      <c r="U201" s="470">
        <f t="shared" si="67"/>
        <v>2026</v>
      </c>
      <c r="V201" s="470">
        <f t="shared" si="67"/>
        <v>2027</v>
      </c>
      <c r="W201" s="470">
        <f t="shared" si="67"/>
        <v>2028</v>
      </c>
      <c r="X201" s="470">
        <f t="shared" si="67"/>
        <v>2029</v>
      </c>
      <c r="Y201" s="470">
        <f t="shared" si="67"/>
        <v>2030</v>
      </c>
      <c r="Z201" s="470">
        <f t="shared" si="67"/>
        <v>2031</v>
      </c>
      <c r="AA201" s="470">
        <f t="shared" si="67"/>
        <v>2032</v>
      </c>
    </row>
    <row r="202" spans="1:27" outlineLevel="1">
      <c r="A202" s="348" t="str">
        <f>$A$4</f>
        <v>($000 Real 2008)</v>
      </c>
      <c r="B202" s="476" t="s">
        <v>326</v>
      </c>
      <c r="C202" s="477" t="s">
        <v>322</v>
      </c>
      <c r="D202" s="462"/>
      <c r="E202" s="462"/>
      <c r="F202" s="462"/>
      <c r="G202" s="462"/>
      <c r="H202" s="462"/>
      <c r="I202" s="462"/>
      <c r="J202" s="462"/>
      <c r="K202" s="462"/>
      <c r="L202" s="462"/>
      <c r="M202" s="462"/>
      <c r="N202" s="462"/>
      <c r="O202" s="462"/>
      <c r="P202" s="462"/>
      <c r="Q202" s="462"/>
      <c r="R202" s="462"/>
      <c r="S202" s="462"/>
      <c r="T202" s="462"/>
      <c r="U202" s="462"/>
      <c r="V202" s="462"/>
      <c r="W202" s="462"/>
      <c r="X202" s="462"/>
      <c r="Y202" s="462"/>
      <c r="Z202" s="462"/>
      <c r="AA202" s="462"/>
    </row>
    <row r="203" spans="1:27" outlineLevel="1">
      <c r="A203" s="471">
        <v>2009</v>
      </c>
      <c r="B203" s="473">
        <f>D$181</f>
        <v>829.04268825777547</v>
      </c>
      <c r="C203" s="469">
        <f>IF('Data 2006-08'!C$34&lt;=A203,1,'Data 2006-08'!C$34-A203+0.5)</f>
        <v>4.5</v>
      </c>
      <c r="D203" s="88">
        <f>IF($C203=1,$B203,$B203/2/$C203)</f>
        <v>92.115854250863947</v>
      </c>
      <c r="E203" s="88">
        <f>IF((SUM($D203:D203)+$B203/$C203)&gt;$B203,$B203-SUM($D203:D203),$B203/$C203)</f>
        <v>184.23170850172789</v>
      </c>
      <c r="F203" s="88">
        <f>IF((SUM($D203:E203)+$B203/$C203)&gt;$B203,$B203-SUM($D203:E203),$B203/$C203)</f>
        <v>184.23170850172789</v>
      </c>
      <c r="G203" s="88">
        <f>IF((SUM($D203:F203)+$B203/$C203)&gt;$B203,$B203-SUM($D203:F203),$B203/$C203)</f>
        <v>184.23170850172789</v>
      </c>
      <c r="H203" s="88">
        <f>IF((SUM($D203:G203)+$B203/$C203)&gt;$B203,$B203-SUM($D203:G203),$B203/$C203)</f>
        <v>184.23170850172789</v>
      </c>
      <c r="I203" s="88">
        <f>IF((SUM($D203:H203)+$B203/$C203)&gt;$B203,$B203-SUM($D203:H203),$B203/$C203)</f>
        <v>0</v>
      </c>
      <c r="J203" s="88">
        <f>IF((SUM($D203:I203)+$B203/$C203)&gt;$B203,$B203-SUM($D203:I203),$B203/$C203)</f>
        <v>0</v>
      </c>
      <c r="K203" s="88">
        <f>IF((SUM($D203:J203)+$B203/$C203)&gt;$B203,$B203-SUM($D203:J203),$B203/$C203)</f>
        <v>0</v>
      </c>
      <c r="L203" s="88">
        <f>IF((SUM($D203:K203)+$B203/$C203)&gt;$B203,$B203-SUM($D203:K203),$B203/$C203)</f>
        <v>0</v>
      </c>
      <c r="M203" s="88">
        <f>IF((SUM($D203:L203)+$B203/$C203)&gt;$B203,$B203-SUM($D203:L203),$B203/$C203)</f>
        <v>0</v>
      </c>
      <c r="N203" s="88">
        <f>IF((SUM($D203:M203)+$B203/$C203)&gt;$B203,$B203-SUM($D203:M203),$B203/$C203)</f>
        <v>0</v>
      </c>
      <c r="O203" s="88">
        <f>IF((SUM($D203:N203)+$B203/$C203)&gt;$B203,$B203-SUM($D203:N203),$B203/$C203)</f>
        <v>0</v>
      </c>
      <c r="P203" s="88">
        <f>IF((SUM($D203:O203)+$B203/$C203)&gt;$B203,$B203-SUM($D203:O203),$B203/$C203)</f>
        <v>0</v>
      </c>
      <c r="Q203" s="88">
        <f>IF((SUM($D203:P203)+$B203/$C203)&gt;$B203,$B203-SUM($D203:P203),$B203/$C203)</f>
        <v>0</v>
      </c>
      <c r="R203" s="88">
        <f>IF((SUM($D203:Q203)+$B203/$C203)&gt;$B203,$B203-SUM($D203:Q203),$B203/$C203)</f>
        <v>0</v>
      </c>
      <c r="S203" s="88">
        <f>IF((SUM($D203:R203)+$B203/$C203)&gt;$B203,$B203-SUM($D203:R203),$B203/$C203)</f>
        <v>0</v>
      </c>
      <c r="T203" s="88">
        <f>IF((SUM($D203:S203)+$B203/$C203)&gt;$B203,$B203-SUM($D203:S203),$B203/$C203)</f>
        <v>0</v>
      </c>
      <c r="U203" s="88">
        <f>IF((SUM($D203:T203)+$B203/$C203)&gt;$B203,$B203-SUM($D203:T203),$B203/$C203)</f>
        <v>0</v>
      </c>
      <c r="V203" s="88">
        <f>IF((SUM($D203:U203)+$B203/$C203)&gt;$B203,$B203-SUM($D203:U203),$B203/$C203)</f>
        <v>0</v>
      </c>
      <c r="W203" s="88">
        <f>IF((SUM($D203:V203)+$B203/$C203)&gt;$B203,$B203-SUM($D203:V203),$B203/$C203)</f>
        <v>0</v>
      </c>
      <c r="X203" s="88">
        <f>IF((SUM($D203:W203)+$B203/$C203)&gt;$B203,$B203-SUM($D203:W203),$B203/$C203)</f>
        <v>0</v>
      </c>
      <c r="Y203" s="88">
        <f>IF((SUM($D203:X203)+$B203/$C203)&gt;$B203,$B203-SUM($D203:X203),$B203/$C203)</f>
        <v>0</v>
      </c>
      <c r="Z203" s="88">
        <f>IF((SUM($D203:Y203)+$B203/$C203)&gt;$B203,$B203-SUM($D203:Y203),$B203/$C203)</f>
        <v>0</v>
      </c>
      <c r="AA203" s="88">
        <f>IF((SUM($D203:Z203)+$B203/$C203)&gt;$B203,$B203-SUM($D203:Z203),$B203/$C203)</f>
        <v>0</v>
      </c>
    </row>
    <row r="204" spans="1:27" outlineLevel="1">
      <c r="A204" s="471">
        <v>2010</v>
      </c>
      <c r="B204" s="473">
        <f>E$181</f>
        <v>1074.10956346382</v>
      </c>
      <c r="C204" s="469">
        <f>IF('Data 2006-08'!C$34&lt;=A204,1,'Data 2006-08'!C$34-A204+0.5)</f>
        <v>3.5</v>
      </c>
      <c r="D204" s="482"/>
      <c r="E204" s="88">
        <f>IF($C204=1,$B204,$B204/2/$C204)</f>
        <v>153.44422335197427</v>
      </c>
      <c r="F204" s="88">
        <f>IF((SUM($D204:E204)+$B204/$C204)&gt;$B204,$B204-SUM($D204:E204),$B204/$C204)</f>
        <v>306.88844670394855</v>
      </c>
      <c r="G204" s="88">
        <f>IF((SUM($D204:F204)+$B204/$C204)&gt;$B204,$B204-SUM($D204:F204),$B204/$C204)</f>
        <v>306.88844670394855</v>
      </c>
      <c r="H204" s="88">
        <f>IF((SUM($D204:G204)+$B204/$C204)&gt;$B204,$B204-SUM($D204:G204),$B204/$C204)</f>
        <v>306.88844670394855</v>
      </c>
      <c r="I204" s="88">
        <f>IF((SUM($D204:H204)+$B204/$C204)&gt;$B204,$B204-SUM($D204:H204),$B204/$C204)</f>
        <v>0</v>
      </c>
      <c r="J204" s="88">
        <f>IF((SUM($D204:I204)+$B204/$C204)&gt;$B204,$B204-SUM($D204:I204),$B204/$C204)</f>
        <v>0</v>
      </c>
      <c r="K204" s="88">
        <f>IF((SUM($D204:J204)+$B204/$C204)&gt;$B204,$B204-SUM($D204:J204),$B204/$C204)</f>
        <v>0</v>
      </c>
      <c r="L204" s="88">
        <f>IF((SUM($D204:K204)+$B204/$C204)&gt;$B204,$B204-SUM($D204:K204),$B204/$C204)</f>
        <v>0</v>
      </c>
      <c r="M204" s="88">
        <f>IF((SUM($D204:L204)+$B204/$C204)&gt;$B204,$B204-SUM($D204:L204),$B204/$C204)</f>
        <v>0</v>
      </c>
      <c r="N204" s="88">
        <f>IF((SUM($D204:M204)+$B204/$C204)&gt;$B204,$B204-SUM($D204:M204),$B204/$C204)</f>
        <v>0</v>
      </c>
      <c r="O204" s="88">
        <f>IF((SUM($D204:N204)+$B204/$C204)&gt;$B204,$B204-SUM($D204:N204),$B204/$C204)</f>
        <v>0</v>
      </c>
      <c r="P204" s="88">
        <f>IF((SUM($D204:O204)+$B204/$C204)&gt;$B204,$B204-SUM($D204:O204),$B204/$C204)</f>
        <v>0</v>
      </c>
      <c r="Q204" s="88">
        <f>IF((SUM($D204:P204)+$B204/$C204)&gt;$B204,$B204-SUM($D204:P204),$B204/$C204)</f>
        <v>0</v>
      </c>
      <c r="R204" s="88">
        <f>IF((SUM($D204:Q204)+$B204/$C204)&gt;$B204,$B204-SUM($D204:Q204),$B204/$C204)</f>
        <v>0</v>
      </c>
      <c r="S204" s="88">
        <f>IF((SUM($D204:R204)+$B204/$C204)&gt;$B204,$B204-SUM($D204:R204),$B204/$C204)</f>
        <v>0</v>
      </c>
      <c r="T204" s="88">
        <f>IF((SUM($D204:S204)+$B204/$C204)&gt;$B204,$B204-SUM($D204:S204),$B204/$C204)</f>
        <v>0</v>
      </c>
      <c r="U204" s="88">
        <f>IF((SUM($D204:T204)+$B204/$C204)&gt;$B204,$B204-SUM($D204:T204),$B204/$C204)</f>
        <v>0</v>
      </c>
      <c r="V204" s="88">
        <f>IF((SUM($D204:U204)+$B204/$C204)&gt;$B204,$B204-SUM($D204:U204),$B204/$C204)</f>
        <v>0</v>
      </c>
      <c r="W204" s="88">
        <f>IF((SUM($D204:V204)+$B204/$C204)&gt;$B204,$B204-SUM($D204:V204),$B204/$C204)</f>
        <v>0</v>
      </c>
      <c r="X204" s="88">
        <f>IF((SUM($D204:W204)+$B204/$C204)&gt;$B204,$B204-SUM($D204:W204),$B204/$C204)</f>
        <v>0</v>
      </c>
      <c r="Y204" s="88">
        <f>IF((SUM($D204:X204)+$B204/$C204)&gt;$B204,$B204-SUM($D204:X204),$B204/$C204)</f>
        <v>0</v>
      </c>
      <c r="Z204" s="88">
        <f>IF((SUM($D204:Y204)+$B204/$C204)&gt;$B204,$B204-SUM($D204:Y204),$B204/$C204)</f>
        <v>0</v>
      </c>
      <c r="AA204" s="88">
        <f>IF((SUM($D204:Z204)+$B204/$C204)&gt;$B204,$B204-SUM($D204:Z204),$B204/$C204)</f>
        <v>0</v>
      </c>
    </row>
    <row r="205" spans="1:27" outlineLevel="1">
      <c r="A205" s="471">
        <v>2011</v>
      </c>
      <c r="B205" s="473">
        <f>F$181</f>
        <v>881.33072798735827</v>
      </c>
      <c r="C205" s="469">
        <f>IF('Data 2006-08'!C$34&lt;=A205,1,'Data 2006-08'!C$34-A205+0.5)</f>
        <v>2.5</v>
      </c>
      <c r="D205" s="482"/>
      <c r="E205" s="482"/>
      <c r="F205" s="88">
        <f>IF($C205=1,$B205,$B205/2/$C205)</f>
        <v>176.26614559747165</v>
      </c>
      <c r="G205" s="88">
        <f>IF((SUM($D205:F205)+$B205/$C205)&gt;$B205,$B205-SUM($D205:F205),$B205/$C205)</f>
        <v>352.5322911949433</v>
      </c>
      <c r="H205" s="88">
        <f>IF((SUM($D205:G205)+$B205/$C205)&gt;$B205,$B205-SUM($D205:G205),$B205/$C205)</f>
        <v>352.5322911949433</v>
      </c>
      <c r="I205" s="88">
        <f>IF((SUM($D205:H205)+$B205/$C205)&gt;$B205,$B205-SUM($D205:H205),$B205/$C205)</f>
        <v>1.1368683772161603E-13</v>
      </c>
      <c r="J205" s="88">
        <f>IF((SUM($D205:I205)+$B205/$C205)&gt;$B205,$B205-SUM($D205:I205),$B205/$C205)</f>
        <v>0</v>
      </c>
      <c r="K205" s="88">
        <f>IF((SUM($D205:J205)+$B205/$C205)&gt;$B205,$B205-SUM($D205:J205),$B205/$C205)</f>
        <v>0</v>
      </c>
      <c r="L205" s="88">
        <f>IF((SUM($D205:K205)+$B205/$C205)&gt;$B205,$B205-SUM($D205:K205),$B205/$C205)</f>
        <v>0</v>
      </c>
      <c r="M205" s="88">
        <f>IF((SUM($D205:L205)+$B205/$C205)&gt;$B205,$B205-SUM($D205:L205),$B205/$C205)</f>
        <v>0</v>
      </c>
      <c r="N205" s="88">
        <f>IF((SUM($D205:M205)+$B205/$C205)&gt;$B205,$B205-SUM($D205:M205),$B205/$C205)</f>
        <v>0</v>
      </c>
      <c r="O205" s="88">
        <f>IF((SUM($D205:N205)+$B205/$C205)&gt;$B205,$B205-SUM($D205:N205),$B205/$C205)</f>
        <v>0</v>
      </c>
      <c r="P205" s="88">
        <f>IF((SUM($D205:O205)+$B205/$C205)&gt;$B205,$B205-SUM($D205:O205),$B205/$C205)</f>
        <v>0</v>
      </c>
      <c r="Q205" s="88">
        <f>IF((SUM($D205:P205)+$B205/$C205)&gt;$B205,$B205-SUM($D205:P205),$B205/$C205)</f>
        <v>0</v>
      </c>
      <c r="R205" s="88">
        <f>IF((SUM($D205:Q205)+$B205/$C205)&gt;$B205,$B205-SUM($D205:Q205),$B205/$C205)</f>
        <v>0</v>
      </c>
      <c r="S205" s="88">
        <f>IF((SUM($D205:R205)+$B205/$C205)&gt;$B205,$B205-SUM($D205:R205),$B205/$C205)</f>
        <v>0</v>
      </c>
      <c r="T205" s="88">
        <f>IF((SUM($D205:S205)+$B205/$C205)&gt;$B205,$B205-SUM($D205:S205),$B205/$C205)</f>
        <v>0</v>
      </c>
      <c r="U205" s="88">
        <f>IF((SUM($D205:T205)+$B205/$C205)&gt;$B205,$B205-SUM($D205:T205),$B205/$C205)</f>
        <v>0</v>
      </c>
      <c r="V205" s="88">
        <f>IF((SUM($D205:U205)+$B205/$C205)&gt;$B205,$B205-SUM($D205:U205),$B205/$C205)</f>
        <v>0</v>
      </c>
      <c r="W205" s="88">
        <f>IF((SUM($D205:V205)+$B205/$C205)&gt;$B205,$B205-SUM($D205:V205),$B205/$C205)</f>
        <v>0</v>
      </c>
      <c r="X205" s="88">
        <f>IF((SUM($D205:W205)+$B205/$C205)&gt;$B205,$B205-SUM($D205:W205),$B205/$C205)</f>
        <v>0</v>
      </c>
      <c r="Y205" s="88">
        <f>IF((SUM($D205:X205)+$B205/$C205)&gt;$B205,$B205-SUM($D205:X205),$B205/$C205)</f>
        <v>0</v>
      </c>
      <c r="Z205" s="88">
        <f>IF((SUM($D205:Y205)+$B205/$C205)&gt;$B205,$B205-SUM($D205:Y205),$B205/$C205)</f>
        <v>0</v>
      </c>
      <c r="AA205" s="88">
        <f>IF((SUM($D205:Z205)+$B205/$C205)&gt;$B205,$B205-SUM($D205:Z205),$B205/$C205)</f>
        <v>0</v>
      </c>
    </row>
    <row r="206" spans="1:27" outlineLevel="1">
      <c r="A206" s="471">
        <v>2012</v>
      </c>
      <c r="B206" s="473">
        <f>G$181</f>
        <v>642.01357285127267</v>
      </c>
      <c r="C206" s="469">
        <f>IF('Data 2006-08'!C$34&lt;=A206,1,'Data 2006-08'!C$34-A206+0.5)</f>
        <v>1.5</v>
      </c>
      <c r="D206" s="482"/>
      <c r="E206" s="482"/>
      <c r="F206" s="482"/>
      <c r="G206" s="88">
        <f>IF($C206=1,$B206,$B206/2/$C206)</f>
        <v>214.00452428375755</v>
      </c>
      <c r="H206" s="88">
        <f>IF((SUM($D206:G206)+$B206/$C206)&gt;$B206,$B206-SUM($D206:G206),$B206/$C206)</f>
        <v>428.00904856751509</v>
      </c>
      <c r="I206" s="88">
        <f>IF((SUM($D206:H206)+$B206/$C206)&gt;$B206,$B206-SUM($D206:H206),$B206/$C206)</f>
        <v>0</v>
      </c>
      <c r="J206" s="88">
        <f>IF((SUM($D206:I206)+$B206/$C206)&gt;$B206,$B206-SUM($D206:I206),$B206/$C206)</f>
        <v>0</v>
      </c>
      <c r="K206" s="88">
        <f>IF((SUM($D206:J206)+$B206/$C206)&gt;$B206,$B206-SUM($D206:J206),$B206/$C206)</f>
        <v>0</v>
      </c>
      <c r="L206" s="88">
        <f>IF((SUM($D206:K206)+$B206/$C206)&gt;$B206,$B206-SUM($D206:K206),$B206/$C206)</f>
        <v>0</v>
      </c>
      <c r="M206" s="88">
        <f>IF((SUM($D206:L206)+$B206/$C206)&gt;$B206,$B206-SUM($D206:L206),$B206/$C206)</f>
        <v>0</v>
      </c>
      <c r="N206" s="88">
        <f>IF((SUM($D206:M206)+$B206/$C206)&gt;$B206,$B206-SUM($D206:M206),$B206/$C206)</f>
        <v>0</v>
      </c>
      <c r="O206" s="88">
        <f>IF((SUM($D206:N206)+$B206/$C206)&gt;$B206,$B206-SUM($D206:N206),$B206/$C206)</f>
        <v>0</v>
      </c>
      <c r="P206" s="88">
        <f>IF((SUM($D206:O206)+$B206/$C206)&gt;$B206,$B206-SUM($D206:O206),$B206/$C206)</f>
        <v>0</v>
      </c>
      <c r="Q206" s="88">
        <f>IF((SUM($D206:P206)+$B206/$C206)&gt;$B206,$B206-SUM($D206:P206),$B206/$C206)</f>
        <v>0</v>
      </c>
      <c r="R206" s="88">
        <f>IF((SUM($D206:Q206)+$B206/$C206)&gt;$B206,$B206-SUM($D206:Q206),$B206/$C206)</f>
        <v>0</v>
      </c>
      <c r="S206" s="88">
        <f>IF((SUM($D206:R206)+$B206/$C206)&gt;$B206,$B206-SUM($D206:R206),$B206/$C206)</f>
        <v>0</v>
      </c>
      <c r="T206" s="88">
        <f>IF((SUM($D206:S206)+$B206/$C206)&gt;$B206,$B206-SUM($D206:S206),$B206/$C206)</f>
        <v>0</v>
      </c>
      <c r="U206" s="88">
        <f>IF((SUM($D206:T206)+$B206/$C206)&gt;$B206,$B206-SUM($D206:T206),$B206/$C206)</f>
        <v>0</v>
      </c>
      <c r="V206" s="88">
        <f>IF((SUM($D206:U206)+$B206/$C206)&gt;$B206,$B206-SUM($D206:U206),$B206/$C206)</f>
        <v>0</v>
      </c>
      <c r="W206" s="88">
        <f>IF((SUM($D206:V206)+$B206/$C206)&gt;$B206,$B206-SUM($D206:V206),$B206/$C206)</f>
        <v>0</v>
      </c>
      <c r="X206" s="88">
        <f>IF((SUM($D206:W206)+$B206/$C206)&gt;$B206,$B206-SUM($D206:W206),$B206/$C206)</f>
        <v>0</v>
      </c>
      <c r="Y206" s="88">
        <f>IF((SUM($D206:X206)+$B206/$C206)&gt;$B206,$B206-SUM($D206:X206),$B206/$C206)</f>
        <v>0</v>
      </c>
      <c r="Z206" s="88">
        <f>IF((SUM($D206:Y206)+$B206/$C206)&gt;$B206,$B206-SUM($D206:Y206),$B206/$C206)</f>
        <v>0</v>
      </c>
      <c r="AA206" s="88">
        <f>IF((SUM($D206:Z206)+$B206/$C206)&gt;$B206,$B206-SUM($D206:Z206),$B206/$C206)</f>
        <v>0</v>
      </c>
    </row>
    <row r="207" spans="1:27" outlineLevel="1">
      <c r="A207" s="471">
        <v>2013</v>
      </c>
      <c r="B207" s="473">
        <f>H$181</f>
        <v>0</v>
      </c>
      <c r="C207" s="469">
        <f>IF('Data 2006-08'!C$34&lt;=A207,1,'Data 2006-08'!C$34-A207+0.5)</f>
        <v>1</v>
      </c>
      <c r="D207" s="482"/>
      <c r="E207" s="482"/>
      <c r="F207" s="482"/>
      <c r="G207" s="482"/>
      <c r="H207" s="88">
        <f>IF($C207=1,$B207,$B207/2/$C207)</f>
        <v>0</v>
      </c>
      <c r="I207" s="88">
        <f>IF((SUM($D207:H207)+$B207/$C207)&gt;$B207,$B207-SUM($D207:H207),$B207/$C207)</f>
        <v>0</v>
      </c>
      <c r="J207" s="88">
        <f>IF((SUM($D207:I207)+$B207/$C207)&gt;$B207,$B207-SUM($D207:I207),$B207/$C207)</f>
        <v>0</v>
      </c>
      <c r="K207" s="88">
        <f>IF((SUM($D207:J207)+$B207/$C207)&gt;$B207,$B207-SUM($D207:J207),$B207/$C207)</f>
        <v>0</v>
      </c>
      <c r="L207" s="88">
        <f>IF((SUM($D207:K207)+$B207/$C207)&gt;$B207,$B207-SUM($D207:K207),$B207/$C207)</f>
        <v>0</v>
      </c>
      <c r="M207" s="88">
        <f>IF((SUM($D207:L207)+$B207/$C207)&gt;$B207,$B207-SUM($D207:L207),$B207/$C207)</f>
        <v>0</v>
      </c>
      <c r="N207" s="88">
        <f>IF((SUM($D207:M207)+$B207/$C207)&gt;$B207,$B207-SUM($D207:M207),$B207/$C207)</f>
        <v>0</v>
      </c>
      <c r="O207" s="88">
        <f>IF((SUM($D207:N207)+$B207/$C207)&gt;$B207,$B207-SUM($D207:N207),$B207/$C207)</f>
        <v>0</v>
      </c>
      <c r="P207" s="88">
        <f>IF((SUM($D207:O207)+$B207/$C207)&gt;$B207,$B207-SUM($D207:O207),$B207/$C207)</f>
        <v>0</v>
      </c>
      <c r="Q207" s="88">
        <f>IF((SUM($D207:P207)+$B207/$C207)&gt;$B207,$B207-SUM($D207:P207),$B207/$C207)</f>
        <v>0</v>
      </c>
      <c r="R207" s="88">
        <f>IF((SUM($D207:Q207)+$B207/$C207)&gt;$B207,$B207-SUM($D207:Q207),$B207/$C207)</f>
        <v>0</v>
      </c>
      <c r="S207" s="88">
        <f>IF((SUM($D207:R207)+$B207/$C207)&gt;$B207,$B207-SUM($D207:R207),$B207/$C207)</f>
        <v>0</v>
      </c>
      <c r="T207" s="88">
        <f>IF((SUM($D207:S207)+$B207/$C207)&gt;$B207,$B207-SUM($D207:S207),$B207/$C207)</f>
        <v>0</v>
      </c>
      <c r="U207" s="88">
        <f>IF((SUM($D207:T207)+$B207/$C207)&gt;$B207,$B207-SUM($D207:T207),$B207/$C207)</f>
        <v>0</v>
      </c>
      <c r="V207" s="88">
        <f>IF((SUM($D207:U207)+$B207/$C207)&gt;$B207,$B207-SUM($D207:U207),$B207/$C207)</f>
        <v>0</v>
      </c>
      <c r="W207" s="88">
        <f>IF((SUM($D207:V207)+$B207/$C207)&gt;$B207,$B207-SUM($D207:V207),$B207/$C207)</f>
        <v>0</v>
      </c>
      <c r="X207" s="88">
        <f>IF((SUM($D207:W207)+$B207/$C207)&gt;$B207,$B207-SUM($D207:W207),$B207/$C207)</f>
        <v>0</v>
      </c>
      <c r="Y207" s="88">
        <f>IF((SUM($D207:X207)+$B207/$C207)&gt;$B207,$B207-SUM($D207:X207),$B207/$C207)</f>
        <v>0</v>
      </c>
      <c r="Z207" s="88">
        <f>IF((SUM($D207:Y207)+$B207/$C207)&gt;$B207,$B207-SUM($D207:Y207),$B207/$C207)</f>
        <v>0</v>
      </c>
      <c r="AA207" s="88">
        <f>IF((SUM($D207:Z207)+$B207/$C207)&gt;$B207,$B207-SUM($D207:Z207),$B207/$C207)</f>
        <v>0</v>
      </c>
    </row>
    <row r="208" spans="1:27" outlineLevel="1">
      <c r="A208" s="471">
        <v>2014</v>
      </c>
      <c r="B208" s="473">
        <f>I$181</f>
        <v>0</v>
      </c>
      <c r="C208" s="469">
        <f>IF('Data 2006-08'!C$34&lt;=A208,1,'Data 2006-08'!C$34-A208+0.5)</f>
        <v>1</v>
      </c>
      <c r="D208" s="482"/>
      <c r="E208" s="482"/>
      <c r="F208" s="482"/>
      <c r="G208" s="482"/>
      <c r="H208" s="482"/>
      <c r="I208" s="88">
        <f>IF($C208=1,$B208,$B208/2/$C208)</f>
        <v>0</v>
      </c>
      <c r="J208" s="88">
        <f>IF((SUM($D208:I208)+$B208/$C208)&gt;$B208,$B208-SUM($D208:I208),$B208/$C208)</f>
        <v>0</v>
      </c>
      <c r="K208" s="88">
        <f>IF((SUM($D208:J208)+$B208/$C208)&gt;$B208,$B208-SUM($D208:J208),$B208/$C208)</f>
        <v>0</v>
      </c>
      <c r="L208" s="88">
        <f>IF((SUM($D208:K208)+$B208/$C208)&gt;$B208,$B208-SUM($D208:K208),$B208/$C208)</f>
        <v>0</v>
      </c>
      <c r="M208" s="88">
        <f>IF((SUM($D208:L208)+$B208/$C208)&gt;$B208,$B208-SUM($D208:L208),$B208/$C208)</f>
        <v>0</v>
      </c>
      <c r="N208" s="88">
        <f>IF((SUM($D208:M208)+$B208/$C208)&gt;$B208,$B208-SUM($D208:M208),$B208/$C208)</f>
        <v>0</v>
      </c>
      <c r="O208" s="88">
        <f>IF((SUM($D208:N208)+$B208/$C208)&gt;$B208,$B208-SUM($D208:N208),$B208/$C208)</f>
        <v>0</v>
      </c>
      <c r="P208" s="88">
        <f>IF((SUM($D208:O208)+$B208/$C208)&gt;$B208,$B208-SUM($D208:O208),$B208/$C208)</f>
        <v>0</v>
      </c>
      <c r="Q208" s="88">
        <f>IF((SUM($D208:P208)+$B208/$C208)&gt;$B208,$B208-SUM($D208:P208),$B208/$C208)</f>
        <v>0</v>
      </c>
      <c r="R208" s="88">
        <f>IF((SUM($D208:Q208)+$B208/$C208)&gt;$B208,$B208-SUM($D208:Q208),$B208/$C208)</f>
        <v>0</v>
      </c>
      <c r="S208" s="88">
        <f>IF((SUM($D208:R208)+$B208/$C208)&gt;$B208,$B208-SUM($D208:R208),$B208/$C208)</f>
        <v>0</v>
      </c>
      <c r="T208" s="88">
        <f>IF((SUM($D208:S208)+$B208/$C208)&gt;$B208,$B208-SUM($D208:S208),$B208/$C208)</f>
        <v>0</v>
      </c>
      <c r="U208" s="88">
        <f>IF((SUM($D208:T208)+$B208/$C208)&gt;$B208,$B208-SUM($D208:T208),$B208/$C208)</f>
        <v>0</v>
      </c>
      <c r="V208" s="88">
        <f>IF((SUM($D208:U208)+$B208/$C208)&gt;$B208,$B208-SUM($D208:U208),$B208/$C208)</f>
        <v>0</v>
      </c>
      <c r="W208" s="88">
        <f>IF((SUM($D208:V208)+$B208/$C208)&gt;$B208,$B208-SUM($D208:V208),$B208/$C208)</f>
        <v>0</v>
      </c>
      <c r="X208" s="88">
        <f>IF((SUM($D208:W208)+$B208/$C208)&gt;$B208,$B208-SUM($D208:W208),$B208/$C208)</f>
        <v>0</v>
      </c>
      <c r="Y208" s="88">
        <f>IF((SUM($D208:X208)+$B208/$C208)&gt;$B208,$B208-SUM($D208:X208),$B208/$C208)</f>
        <v>0</v>
      </c>
      <c r="Z208" s="88">
        <f>IF((SUM($D208:Y208)+$B208/$C208)&gt;$B208,$B208-SUM($D208:Y208),$B208/$C208)</f>
        <v>0</v>
      </c>
      <c r="AA208" s="88">
        <f>IF((SUM($D208:Z208)+$B208/$C208)&gt;$B208,$B208-SUM($D208:Z208),$B208/$C208)</f>
        <v>0</v>
      </c>
    </row>
    <row r="209" spans="1:27" outlineLevel="1">
      <c r="A209" s="471">
        <v>2015</v>
      </c>
      <c r="B209" s="473">
        <f>J$181</f>
        <v>0</v>
      </c>
      <c r="C209" s="469">
        <f>IF('Data 2006-08'!C$34&lt;=A209,1,'Data 2006-08'!C$34-A209+0.5)</f>
        <v>1</v>
      </c>
      <c r="D209" s="482"/>
      <c r="E209" s="482"/>
      <c r="F209" s="482"/>
      <c r="G209" s="482"/>
      <c r="H209" s="482"/>
      <c r="I209" s="482"/>
      <c r="J209" s="88">
        <f>IF($C209=1,$B209,$B209/2/$C209)</f>
        <v>0</v>
      </c>
      <c r="K209" s="88">
        <f>IF((SUM($D209:J209)+$B209/$C209)&gt;$B209,$B209-SUM($D209:J209),$B209/$C209)</f>
        <v>0</v>
      </c>
      <c r="L209" s="88">
        <f>IF((SUM($D209:K209)+$B209/$C209)&gt;$B209,$B209-SUM($D209:K209),$B209/$C209)</f>
        <v>0</v>
      </c>
      <c r="M209" s="88">
        <f>IF((SUM($D209:L209)+$B209/$C209)&gt;$B209,$B209-SUM($D209:L209),$B209/$C209)</f>
        <v>0</v>
      </c>
      <c r="N209" s="88">
        <f>IF((SUM($D209:M209)+$B209/$C209)&gt;$B209,$B209-SUM($D209:M209),$B209/$C209)</f>
        <v>0</v>
      </c>
      <c r="O209" s="88">
        <f>IF((SUM($D209:N209)+$B209/$C209)&gt;$B209,$B209-SUM($D209:N209),$B209/$C209)</f>
        <v>0</v>
      </c>
      <c r="P209" s="88">
        <f>IF((SUM($D209:O209)+$B209/$C209)&gt;$B209,$B209-SUM($D209:O209),$B209/$C209)</f>
        <v>0</v>
      </c>
      <c r="Q209" s="88">
        <f>IF((SUM($D209:P209)+$B209/$C209)&gt;$B209,$B209-SUM($D209:P209),$B209/$C209)</f>
        <v>0</v>
      </c>
      <c r="R209" s="88">
        <f>IF((SUM($D209:Q209)+$B209/$C209)&gt;$B209,$B209-SUM($D209:Q209),$B209/$C209)</f>
        <v>0</v>
      </c>
      <c r="S209" s="88">
        <f>IF((SUM($D209:R209)+$B209/$C209)&gt;$B209,$B209-SUM($D209:R209),$B209/$C209)</f>
        <v>0</v>
      </c>
      <c r="T209" s="88">
        <f>IF((SUM($D209:S209)+$B209/$C209)&gt;$B209,$B209-SUM($D209:S209),$B209/$C209)</f>
        <v>0</v>
      </c>
      <c r="U209" s="88">
        <f>IF((SUM($D209:T209)+$B209/$C209)&gt;$B209,$B209-SUM($D209:T209),$B209/$C209)</f>
        <v>0</v>
      </c>
      <c r="V209" s="88">
        <f>IF((SUM($D209:U209)+$B209/$C209)&gt;$B209,$B209-SUM($D209:U209),$B209/$C209)</f>
        <v>0</v>
      </c>
      <c r="W209" s="88">
        <f>IF((SUM($D209:V209)+$B209/$C209)&gt;$B209,$B209-SUM($D209:V209),$B209/$C209)</f>
        <v>0</v>
      </c>
      <c r="X209" s="88">
        <f>IF((SUM($D209:W209)+$B209/$C209)&gt;$B209,$B209-SUM($D209:W209),$B209/$C209)</f>
        <v>0</v>
      </c>
      <c r="Y209" s="88">
        <f>IF((SUM($D209:X209)+$B209/$C209)&gt;$B209,$B209-SUM($D209:X209),$B209/$C209)</f>
        <v>0</v>
      </c>
      <c r="Z209" s="88">
        <f>IF((SUM($D209:Y209)+$B209/$C209)&gt;$B209,$B209-SUM($D209:Y209),$B209/$C209)</f>
        <v>0</v>
      </c>
      <c r="AA209" s="88">
        <f>IF((SUM($D209:Z209)+$B209/$C209)&gt;$B209,$B209-SUM($D209:Z209),$B209/$C209)</f>
        <v>0</v>
      </c>
    </row>
    <row r="210" spans="1:27" s="471" customFormat="1" outlineLevel="1">
      <c r="B210" s="474">
        <f>SUM(B203:B209)</f>
        <v>3426.4965525602265</v>
      </c>
      <c r="D210" s="702">
        <f t="shared" ref="D210:AA210" si="68">SUM(D203:D209)</f>
        <v>92.115854250863947</v>
      </c>
      <c r="E210" s="702">
        <f t="shared" si="68"/>
        <v>337.6759318537022</v>
      </c>
      <c r="F210" s="702">
        <f t="shared" si="68"/>
        <v>667.38630080314806</v>
      </c>
      <c r="G210" s="702">
        <f t="shared" si="68"/>
        <v>1057.6569706843773</v>
      </c>
      <c r="H210" s="702">
        <f t="shared" si="68"/>
        <v>1271.6614949681348</v>
      </c>
      <c r="I210" s="702">
        <f t="shared" si="68"/>
        <v>1.1368683772161603E-13</v>
      </c>
      <c r="J210" s="702">
        <f t="shared" si="68"/>
        <v>0</v>
      </c>
      <c r="K210" s="702">
        <f t="shared" si="68"/>
        <v>0</v>
      </c>
      <c r="L210" s="702">
        <f t="shared" si="68"/>
        <v>0</v>
      </c>
      <c r="M210" s="702">
        <f t="shared" si="68"/>
        <v>0</v>
      </c>
      <c r="N210" s="702">
        <f t="shared" si="68"/>
        <v>0</v>
      </c>
      <c r="O210" s="702">
        <f t="shared" si="68"/>
        <v>0</v>
      </c>
      <c r="P210" s="702">
        <f t="shared" si="68"/>
        <v>0</v>
      </c>
      <c r="Q210" s="702">
        <f t="shared" si="68"/>
        <v>0</v>
      </c>
      <c r="R210" s="702">
        <f t="shared" si="68"/>
        <v>0</v>
      </c>
      <c r="S210" s="702">
        <f t="shared" si="68"/>
        <v>0</v>
      </c>
      <c r="T210" s="702">
        <f t="shared" si="68"/>
        <v>0</v>
      </c>
      <c r="U210" s="702">
        <f t="shared" si="68"/>
        <v>0</v>
      </c>
      <c r="V210" s="702">
        <f t="shared" si="68"/>
        <v>0</v>
      </c>
      <c r="W210" s="702">
        <f t="shared" si="68"/>
        <v>0</v>
      </c>
      <c r="X210" s="702">
        <f t="shared" si="68"/>
        <v>0</v>
      </c>
      <c r="Y210" s="702">
        <f t="shared" si="68"/>
        <v>0</v>
      </c>
      <c r="Z210" s="702">
        <f t="shared" si="68"/>
        <v>0</v>
      </c>
      <c r="AA210" s="702">
        <f t="shared" si="68"/>
        <v>0</v>
      </c>
    </row>
    <row r="211" spans="1:27" outlineLevel="1">
      <c r="A211" s="467"/>
      <c r="B211" s="467"/>
      <c r="C211" s="467"/>
      <c r="D211" s="467"/>
      <c r="E211" s="467"/>
      <c r="F211" s="467"/>
      <c r="G211" s="467"/>
      <c r="H211" s="467"/>
      <c r="I211" s="467"/>
    </row>
    <row r="212" spans="1:27" outlineLevel="1">
      <c r="A212" s="467"/>
      <c r="B212" s="467"/>
      <c r="C212" s="467"/>
      <c r="D212" s="467"/>
      <c r="E212" s="467"/>
      <c r="F212" s="467"/>
      <c r="G212" s="467"/>
      <c r="H212" s="467"/>
      <c r="I212" s="467"/>
    </row>
    <row r="213" spans="1:27" outlineLevel="1">
      <c r="A213" s="3" t="str">
        <f>'Data 2009-15 (Real $2008)'!A$154</f>
        <v>Remotely read interval meters &amp; transformers</v>
      </c>
      <c r="B213" s="475" t="s">
        <v>325</v>
      </c>
      <c r="C213" s="310" t="s">
        <v>7</v>
      </c>
      <c r="D213" s="470">
        <f>D$4</f>
        <v>2009</v>
      </c>
      <c r="E213" s="470">
        <f t="shared" ref="E213:AA213" si="69">E$4</f>
        <v>2010</v>
      </c>
      <c r="F213" s="470">
        <f t="shared" si="69"/>
        <v>2011</v>
      </c>
      <c r="G213" s="470">
        <f t="shared" si="69"/>
        <v>2012</v>
      </c>
      <c r="H213" s="470">
        <f t="shared" si="69"/>
        <v>2013</v>
      </c>
      <c r="I213" s="470">
        <f t="shared" si="69"/>
        <v>2014</v>
      </c>
      <c r="J213" s="470">
        <f t="shared" si="69"/>
        <v>2015</v>
      </c>
      <c r="K213" s="470">
        <f t="shared" si="69"/>
        <v>2016</v>
      </c>
      <c r="L213" s="470">
        <f t="shared" si="69"/>
        <v>2017</v>
      </c>
      <c r="M213" s="470">
        <f t="shared" si="69"/>
        <v>2018</v>
      </c>
      <c r="N213" s="470">
        <f t="shared" si="69"/>
        <v>2019</v>
      </c>
      <c r="O213" s="470">
        <f t="shared" si="69"/>
        <v>2020</v>
      </c>
      <c r="P213" s="470">
        <f t="shared" si="69"/>
        <v>2021</v>
      </c>
      <c r="Q213" s="470">
        <f t="shared" si="69"/>
        <v>2022</v>
      </c>
      <c r="R213" s="470">
        <f t="shared" si="69"/>
        <v>2023</v>
      </c>
      <c r="S213" s="470">
        <f t="shared" si="69"/>
        <v>2024</v>
      </c>
      <c r="T213" s="470">
        <f t="shared" si="69"/>
        <v>2025</v>
      </c>
      <c r="U213" s="470">
        <f t="shared" si="69"/>
        <v>2026</v>
      </c>
      <c r="V213" s="470">
        <f t="shared" si="69"/>
        <v>2027</v>
      </c>
      <c r="W213" s="470">
        <f t="shared" si="69"/>
        <v>2028</v>
      </c>
      <c r="X213" s="470">
        <f t="shared" si="69"/>
        <v>2029</v>
      </c>
      <c r="Y213" s="470">
        <f t="shared" si="69"/>
        <v>2030</v>
      </c>
      <c r="Z213" s="470">
        <f t="shared" si="69"/>
        <v>2031</v>
      </c>
      <c r="AA213" s="470">
        <f t="shared" si="69"/>
        <v>2032</v>
      </c>
    </row>
    <row r="214" spans="1:27" outlineLevel="1">
      <c r="A214" s="348" t="str">
        <f>$A$4</f>
        <v>($000 Real 2008)</v>
      </c>
      <c r="B214" s="476" t="s">
        <v>326</v>
      </c>
      <c r="C214" s="477" t="s">
        <v>322</v>
      </c>
      <c r="D214" s="462"/>
      <c r="E214" s="462"/>
      <c r="F214" s="462"/>
      <c r="G214" s="462"/>
      <c r="H214" s="462"/>
      <c r="I214" s="462"/>
      <c r="J214" s="462"/>
    </row>
    <row r="215" spans="1:27" outlineLevel="1">
      <c r="A215" s="471">
        <v>2009</v>
      </c>
      <c r="B215" s="473">
        <f>D$182</f>
        <v>4428.8688760640061</v>
      </c>
      <c r="C215" s="472">
        <f>'Data 2009-15 (Real $2008)'!C$154</f>
        <v>15</v>
      </c>
      <c r="D215" s="88">
        <f>IF(C215&lt;1,B215,B215/2/C215)</f>
        <v>147.62896253546688</v>
      </c>
      <c r="E215" s="88">
        <f>IF((SUM($D215:D215)+$B215/$C215)&gt;$B215,$B215-SUM($D215:D215),$B215/$C215)</f>
        <v>295.25792507093377</v>
      </c>
      <c r="F215" s="88">
        <f>IF((SUM($D215:E215)+$B215/$C215)&gt;$B215,$B215-SUM($D215:E215),$B215/$C215)</f>
        <v>295.25792507093377</v>
      </c>
      <c r="G215" s="88">
        <f>IF((SUM($D215:F215)+$B215/$C215)&gt;$B215,$B215-SUM($D215:F215),$B215/$C215)</f>
        <v>295.25792507093377</v>
      </c>
      <c r="H215" s="88">
        <f>IF((SUM($D215:G215)+$B215/$C215)&gt;$B215,$B215-SUM($D215:G215),$B215/$C215)</f>
        <v>295.25792507093377</v>
      </c>
      <c r="I215" s="88">
        <f>IF((SUM($D215:H215)+$B215/$C215)&gt;$B215,$B215-SUM($D215:H215),$B215/$C215)</f>
        <v>295.25792507093377</v>
      </c>
      <c r="J215" s="88">
        <f>IF((SUM($D215:I215)+$B215/$C215)&gt;$B215,$B215-SUM($D215:I215),$B215/$C215)</f>
        <v>295.25792507093377</v>
      </c>
      <c r="K215" s="88">
        <f>IF((SUM($D215:J215)+$B215/$C215)&gt;$B215,$B215-SUM($D215:J215),$B215/$C215)</f>
        <v>295.25792507093377</v>
      </c>
      <c r="L215" s="88">
        <f>IF((SUM($D215:K215)+$B215/$C215)&gt;$B215,$B215-SUM($D215:K215),$B215/$C215)</f>
        <v>295.25792507093377</v>
      </c>
      <c r="M215" s="88">
        <f>IF((SUM($D215:L215)+$B215/$C215)&gt;$B215,$B215-SUM($D215:L215),$B215/$C215)</f>
        <v>295.25792507093377</v>
      </c>
      <c r="N215" s="88">
        <f>IF((SUM($D215:M215)+$B215/$C215)&gt;$B215,$B215-SUM($D215:M215),$B215/$C215)</f>
        <v>295.25792507093377</v>
      </c>
      <c r="O215" s="88">
        <f>IF((SUM($D215:N215)+$B215/$C215)&gt;$B215,$B215-SUM($D215:N215),$B215/$C215)</f>
        <v>295.25792507093377</v>
      </c>
      <c r="P215" s="88">
        <f>IF((SUM($D215:O215)+$B215/$C215)&gt;$B215,$B215-SUM($D215:O215),$B215/$C215)</f>
        <v>295.25792507093377</v>
      </c>
      <c r="Q215" s="88">
        <f>IF((SUM($D215:P215)+$B215/$C215)&gt;$B215,$B215-SUM($D215:P215),$B215/$C215)</f>
        <v>295.25792507093377</v>
      </c>
      <c r="R215" s="88">
        <f>IF((SUM($D215:Q215)+$B215/$C215)&gt;$B215,$B215-SUM($D215:Q215),$B215/$C215)</f>
        <v>295.25792507093377</v>
      </c>
      <c r="S215" s="88">
        <f>IF((SUM($D215:R215)+$B215/$C215)&gt;$B215,$B215-SUM($D215:R215),$B215/$C215)</f>
        <v>147.62896253546751</v>
      </c>
      <c r="T215" s="88">
        <f>IF((SUM($D215:S215)+$B215/$C215)&gt;$B215,$B215-SUM($D215:S215),$B215/$C215)</f>
        <v>0</v>
      </c>
      <c r="U215" s="88">
        <f>IF((SUM($D215:T215)+$B215/$C215)&gt;$B215,$B215-SUM($D215:T215),$B215/$C215)</f>
        <v>0</v>
      </c>
      <c r="V215" s="88">
        <f>IF((SUM($D215:U215)+$B215/$C215)&gt;$B215,$B215-SUM($D215:U215),$B215/$C215)</f>
        <v>0</v>
      </c>
      <c r="W215" s="88">
        <f>IF((SUM($D215:V215)+$B215/$C215)&gt;$B215,$B215-SUM($D215:V215),$B215/$C215)</f>
        <v>0</v>
      </c>
      <c r="X215" s="88">
        <f>IF((SUM($D215:W215)+$B215/$C215)&gt;$B215,$B215-SUM($D215:W215),$B215/$C215)</f>
        <v>0</v>
      </c>
      <c r="Y215" s="88">
        <f>IF((SUM($D215:X215)+$B215/$C215)&gt;$B215,$B215-SUM($D215:X215),$B215/$C215)</f>
        <v>0</v>
      </c>
      <c r="Z215" s="88">
        <f>IF((SUM($D215:Y215)+$B215/$C215)&gt;$B215,$B215-SUM($D215:Y215),$B215/$C215)</f>
        <v>0</v>
      </c>
      <c r="AA215" s="88">
        <f>IF((SUM($D215:Z215)+$B215/$C215)&gt;$B215,$B215-SUM($D215:Z215),$B215/$C215)</f>
        <v>0</v>
      </c>
    </row>
    <row r="216" spans="1:27" outlineLevel="1">
      <c r="A216" s="471">
        <v>2010</v>
      </c>
      <c r="B216" s="473">
        <f>E$182</f>
        <v>9762.509176749707</v>
      </c>
      <c r="C216" s="472">
        <f>'Data 2009-15 (Real $2008)'!C$154</f>
        <v>15</v>
      </c>
      <c r="D216" s="482"/>
      <c r="E216" s="88">
        <f>IF(C216&lt;1,B216,B216/2/C216)</f>
        <v>325.41697255832355</v>
      </c>
      <c r="F216" s="88">
        <f>IF((SUM($D216:E216)+$B216/$C216)&gt;$B216,$B216-SUM($D216:E216),$B216/$C216)</f>
        <v>650.8339451166471</v>
      </c>
      <c r="G216" s="88">
        <f>IF((SUM($D216:F216)+$B216/$C216)&gt;$B216,$B216-SUM($D216:F216),$B216/$C216)</f>
        <v>650.8339451166471</v>
      </c>
      <c r="H216" s="88">
        <f>IF((SUM($D216:G216)+$B216/$C216)&gt;$B216,$B216-SUM($D216:G216),$B216/$C216)</f>
        <v>650.8339451166471</v>
      </c>
      <c r="I216" s="88">
        <f>IF((SUM($D216:H216)+$B216/$C216)&gt;$B216,$B216-SUM($D216:H216),$B216/$C216)</f>
        <v>650.8339451166471</v>
      </c>
      <c r="J216" s="88">
        <f>IF((SUM($D216:I216)+$B216/$C216)&gt;$B216,$B216-SUM($D216:I216),$B216/$C216)</f>
        <v>650.8339451166471</v>
      </c>
      <c r="K216" s="88">
        <f>IF((SUM($D216:J216)+$B216/$C216)&gt;$B216,$B216-SUM($D216:J216),$B216/$C216)</f>
        <v>650.8339451166471</v>
      </c>
      <c r="L216" s="88">
        <f>IF((SUM($D216:K216)+$B216/$C216)&gt;$B216,$B216-SUM($D216:K216),$B216/$C216)</f>
        <v>650.8339451166471</v>
      </c>
      <c r="M216" s="88">
        <f>IF((SUM($D216:L216)+$B216/$C216)&gt;$B216,$B216-SUM($D216:L216),$B216/$C216)</f>
        <v>650.8339451166471</v>
      </c>
      <c r="N216" s="88">
        <f>IF((SUM($D216:M216)+$B216/$C216)&gt;$B216,$B216-SUM($D216:M216),$B216/$C216)</f>
        <v>650.8339451166471</v>
      </c>
      <c r="O216" s="88">
        <f>IF((SUM($D216:N216)+$B216/$C216)&gt;$B216,$B216-SUM($D216:N216),$B216/$C216)</f>
        <v>650.8339451166471</v>
      </c>
      <c r="P216" s="88">
        <f>IF((SUM($D216:O216)+$B216/$C216)&gt;$B216,$B216-SUM($D216:O216),$B216/$C216)</f>
        <v>650.8339451166471</v>
      </c>
      <c r="Q216" s="88">
        <f>IF((SUM($D216:P216)+$B216/$C216)&gt;$B216,$B216-SUM($D216:P216),$B216/$C216)</f>
        <v>650.8339451166471</v>
      </c>
      <c r="R216" s="88">
        <f>IF((SUM($D216:Q216)+$B216/$C216)&gt;$B216,$B216-SUM($D216:Q216),$B216/$C216)</f>
        <v>650.8339451166471</v>
      </c>
      <c r="S216" s="88">
        <f>IF((SUM($D216:R216)+$B216/$C216)&gt;$B216,$B216-SUM($D216:R216),$B216/$C216)</f>
        <v>650.8339451166471</v>
      </c>
      <c r="T216" s="88">
        <f>IF((SUM($D216:S216)+$B216/$C216)&gt;$B216,$B216-SUM($D216:S216),$B216/$C216)</f>
        <v>325.41697255832696</v>
      </c>
      <c r="U216" s="88">
        <f>IF((SUM($D216:T216)+$B216/$C216)&gt;$B216,$B216-SUM($D216:T216),$B216/$C216)</f>
        <v>0</v>
      </c>
      <c r="V216" s="88">
        <f>IF((SUM($D216:U216)+$B216/$C216)&gt;$B216,$B216-SUM($D216:U216),$B216/$C216)</f>
        <v>0</v>
      </c>
      <c r="W216" s="88">
        <f>IF((SUM($D216:V216)+$B216/$C216)&gt;$B216,$B216-SUM($D216:V216),$B216/$C216)</f>
        <v>0</v>
      </c>
      <c r="X216" s="88">
        <f>IF((SUM($D216:W216)+$B216/$C216)&gt;$B216,$B216-SUM($D216:W216),$B216/$C216)</f>
        <v>0</v>
      </c>
      <c r="Y216" s="88">
        <f>IF((SUM($D216:X216)+$B216/$C216)&gt;$B216,$B216-SUM($D216:X216),$B216/$C216)</f>
        <v>0</v>
      </c>
      <c r="Z216" s="88">
        <f>IF((SUM($D216:Y216)+$B216/$C216)&gt;$B216,$B216-SUM($D216:Y216),$B216/$C216)</f>
        <v>0</v>
      </c>
      <c r="AA216" s="88">
        <f>IF((SUM($D216:Z216)+$B216/$C216)&gt;$B216,$B216-SUM($D216:Z216),$B216/$C216)</f>
        <v>0</v>
      </c>
    </row>
    <row r="217" spans="1:27" outlineLevel="1">
      <c r="A217" s="471">
        <v>2011</v>
      </c>
      <c r="B217" s="473">
        <f>F$182</f>
        <v>16751.718552979084</v>
      </c>
      <c r="C217" s="472">
        <f>'Data 2009-15 (Real $2008)'!C$154</f>
        <v>15</v>
      </c>
      <c r="D217" s="482"/>
      <c r="E217" s="482"/>
      <c r="F217" s="88">
        <f>IF(C217&lt;1,B217,B217/2/C217)</f>
        <v>558.39061843263619</v>
      </c>
      <c r="G217" s="88">
        <f>IF((SUM($D217:F217)+$B217/$C217)&gt;$B217,$B217-SUM($D217:F217),$B217/$C217)</f>
        <v>1116.7812368652724</v>
      </c>
      <c r="H217" s="88">
        <f>IF((SUM($D217:G217)+$B217/$C217)&gt;$B217,$B217-SUM($D217:G217),$B217/$C217)</f>
        <v>1116.7812368652724</v>
      </c>
      <c r="I217" s="88">
        <f>IF((SUM($D217:H217)+$B217/$C217)&gt;$B217,$B217-SUM($D217:H217),$B217/$C217)</f>
        <v>1116.7812368652724</v>
      </c>
      <c r="J217" s="88">
        <f>IF((SUM($D217:I217)+$B217/$C217)&gt;$B217,$B217-SUM($D217:I217),$B217/$C217)</f>
        <v>1116.7812368652724</v>
      </c>
      <c r="K217" s="88">
        <f>IF((SUM($D217:J217)+$B217/$C217)&gt;$B217,$B217-SUM($D217:J217),$B217/$C217)</f>
        <v>1116.7812368652724</v>
      </c>
      <c r="L217" s="88">
        <f>IF((SUM($D217:K217)+$B217/$C217)&gt;$B217,$B217-SUM($D217:K217),$B217/$C217)</f>
        <v>1116.7812368652724</v>
      </c>
      <c r="M217" s="88">
        <f>IF((SUM($D217:L217)+$B217/$C217)&gt;$B217,$B217-SUM($D217:L217),$B217/$C217)</f>
        <v>1116.7812368652724</v>
      </c>
      <c r="N217" s="88">
        <f>IF((SUM($D217:M217)+$B217/$C217)&gt;$B217,$B217-SUM($D217:M217),$B217/$C217)</f>
        <v>1116.7812368652724</v>
      </c>
      <c r="O217" s="88">
        <f>IF((SUM($D217:N217)+$B217/$C217)&gt;$B217,$B217-SUM($D217:N217),$B217/$C217)</f>
        <v>1116.7812368652724</v>
      </c>
      <c r="P217" s="88">
        <f>IF((SUM($D217:O217)+$B217/$C217)&gt;$B217,$B217-SUM($D217:O217),$B217/$C217)</f>
        <v>1116.7812368652724</v>
      </c>
      <c r="Q217" s="88">
        <f>IF((SUM($D217:P217)+$B217/$C217)&gt;$B217,$B217-SUM($D217:P217),$B217/$C217)</f>
        <v>1116.7812368652724</v>
      </c>
      <c r="R217" s="88">
        <f>IF((SUM($D217:Q217)+$B217/$C217)&gt;$B217,$B217-SUM($D217:Q217),$B217/$C217)</f>
        <v>1116.7812368652724</v>
      </c>
      <c r="S217" s="88">
        <f>IF((SUM($D217:R217)+$B217/$C217)&gt;$B217,$B217-SUM($D217:R217),$B217/$C217)</f>
        <v>1116.7812368652724</v>
      </c>
      <c r="T217" s="88">
        <f>IF((SUM($D217:S217)+$B217/$C217)&gt;$B217,$B217-SUM($D217:S217),$B217/$C217)</f>
        <v>1116.7812368652724</v>
      </c>
      <c r="U217" s="88">
        <f>IF((SUM($D217:T217)+$B217/$C217)&gt;$B217,$B217-SUM($D217:T217),$B217/$C217)</f>
        <v>558.39061843263698</v>
      </c>
      <c r="V217" s="88">
        <f>IF((SUM($D217:U217)+$B217/$C217)&gt;$B217,$B217-SUM($D217:U217),$B217/$C217)</f>
        <v>0</v>
      </c>
      <c r="W217" s="88">
        <f>IF((SUM($D217:V217)+$B217/$C217)&gt;$B217,$B217-SUM($D217:V217),$B217/$C217)</f>
        <v>0</v>
      </c>
      <c r="X217" s="88">
        <f>IF((SUM($D217:W217)+$B217/$C217)&gt;$B217,$B217-SUM($D217:W217),$B217/$C217)</f>
        <v>0</v>
      </c>
      <c r="Y217" s="88">
        <f>IF((SUM($D217:X217)+$B217/$C217)&gt;$B217,$B217-SUM($D217:X217),$B217/$C217)</f>
        <v>0</v>
      </c>
      <c r="Z217" s="88">
        <f>IF((SUM($D217:Y217)+$B217/$C217)&gt;$B217,$B217-SUM($D217:Y217),$B217/$C217)</f>
        <v>0</v>
      </c>
      <c r="AA217" s="88">
        <f>IF((SUM($D217:Z217)+$B217/$C217)&gt;$B217,$B217-SUM($D217:Z217),$B217/$C217)</f>
        <v>0</v>
      </c>
    </row>
    <row r="218" spans="1:27" outlineLevel="1">
      <c r="A218" s="471">
        <v>2012</v>
      </c>
      <c r="B218" s="473">
        <f>G$182</f>
        <v>20987.761626119769</v>
      </c>
      <c r="C218" s="472">
        <f>'Data 2009-15 (Real $2008)'!C$154</f>
        <v>15</v>
      </c>
      <c r="D218" s="482"/>
      <c r="E218" s="482"/>
      <c r="F218" s="482"/>
      <c r="G218" s="88">
        <f>IF($C218=1,$B218,$B218/2/$C218)</f>
        <v>699.59205420399235</v>
      </c>
      <c r="H218" s="88">
        <f>IF((SUM($D218:G218)+$B218/$C218)&gt;$B218,$B218-SUM($D218:G218),$B218/$C218)</f>
        <v>1399.1841084079847</v>
      </c>
      <c r="I218" s="88">
        <f>IF((SUM($D218:H218)+$B218/$C218)&gt;$B218,$B218-SUM($D218:H218),$B218/$C218)</f>
        <v>1399.1841084079847</v>
      </c>
      <c r="J218" s="88">
        <f>IF((SUM($D218:I218)+$B218/$C218)&gt;$B218,$B218-SUM($D218:I218),$B218/$C218)</f>
        <v>1399.1841084079847</v>
      </c>
      <c r="K218" s="88">
        <f>IF((SUM($D218:J218)+$B218/$C218)&gt;$B218,$B218-SUM($D218:J218),$B218/$C218)</f>
        <v>1399.1841084079847</v>
      </c>
      <c r="L218" s="88">
        <f>IF((SUM($D218:K218)+$B218/$C218)&gt;$B218,$B218-SUM($D218:K218),$B218/$C218)</f>
        <v>1399.1841084079847</v>
      </c>
      <c r="M218" s="88">
        <f>IF((SUM($D218:L218)+$B218/$C218)&gt;$B218,$B218-SUM($D218:L218),$B218/$C218)</f>
        <v>1399.1841084079847</v>
      </c>
      <c r="N218" s="88">
        <f>IF((SUM($D218:M218)+$B218/$C218)&gt;$B218,$B218-SUM($D218:M218),$B218/$C218)</f>
        <v>1399.1841084079847</v>
      </c>
      <c r="O218" s="88">
        <f>IF((SUM($D218:N218)+$B218/$C218)&gt;$B218,$B218-SUM($D218:N218),$B218/$C218)</f>
        <v>1399.1841084079847</v>
      </c>
      <c r="P218" s="88">
        <f>IF((SUM($D218:O218)+$B218/$C218)&gt;$B218,$B218-SUM($D218:O218),$B218/$C218)</f>
        <v>1399.1841084079847</v>
      </c>
      <c r="Q218" s="88">
        <f>IF((SUM($D218:P218)+$B218/$C218)&gt;$B218,$B218-SUM($D218:P218),$B218/$C218)</f>
        <v>1399.1841084079847</v>
      </c>
      <c r="R218" s="88">
        <f>IF((SUM($D218:Q218)+$B218/$C218)&gt;$B218,$B218-SUM($D218:Q218),$B218/$C218)</f>
        <v>1399.1841084079847</v>
      </c>
      <c r="S218" s="88">
        <f>IF((SUM($D218:R218)+$B218/$C218)&gt;$B218,$B218-SUM($D218:R218),$B218/$C218)</f>
        <v>1399.1841084079847</v>
      </c>
      <c r="T218" s="88">
        <f>IF((SUM($D218:S218)+$B218/$C218)&gt;$B218,$B218-SUM($D218:S218),$B218/$C218)</f>
        <v>1399.1841084079847</v>
      </c>
      <c r="U218" s="88">
        <f>IF((SUM($D218:T218)+$B218/$C218)&gt;$B218,$B218-SUM($D218:T218),$B218/$C218)</f>
        <v>1399.1841084079847</v>
      </c>
      <c r="V218" s="88">
        <f>IF((SUM($D218:U218)+$B218/$C218)&gt;$B218,$B218-SUM($D218:U218),$B218/$C218)</f>
        <v>699.59205420398939</v>
      </c>
      <c r="W218" s="88">
        <f>IF((SUM($D218:V218)+$B218/$C218)&gt;$B218,$B218-SUM($D218:V218),$B218/$C218)</f>
        <v>0</v>
      </c>
      <c r="X218" s="88">
        <f>IF((SUM($D218:W218)+$B218/$C218)&gt;$B218,$B218-SUM($D218:W218),$B218/$C218)</f>
        <v>0</v>
      </c>
      <c r="Y218" s="88">
        <f>IF((SUM($D218:X218)+$B218/$C218)&gt;$B218,$B218-SUM($D218:X218),$B218/$C218)</f>
        <v>0</v>
      </c>
      <c r="Z218" s="88">
        <f>IF((SUM($D218:Y218)+$B218/$C218)&gt;$B218,$B218-SUM($D218:Y218),$B218/$C218)</f>
        <v>0</v>
      </c>
      <c r="AA218" s="88">
        <f>IF((SUM($D218:Z218)+$B218/$C218)&gt;$B218,$B218-SUM($D218:Z218),$B218/$C218)</f>
        <v>0</v>
      </c>
    </row>
    <row r="219" spans="1:27" outlineLevel="1">
      <c r="A219" s="471">
        <v>2013</v>
      </c>
      <c r="B219" s="473">
        <f>H$182</f>
        <v>28372.006584463004</v>
      </c>
      <c r="C219" s="472">
        <f>'Data 2009-15 (Real $2008)'!C$154</f>
        <v>15</v>
      </c>
      <c r="D219" s="482"/>
      <c r="E219" s="482"/>
      <c r="F219" s="482"/>
      <c r="G219" s="482"/>
      <c r="H219" s="88">
        <f>IF($C219=1,$B219,$B219/2/$C219)</f>
        <v>945.73355281543343</v>
      </c>
      <c r="I219" s="88">
        <f>IF((SUM($D219:H219)+$B219/$C219)&gt;$B219,$B219-SUM($D219:H219),$B219/$C219)</f>
        <v>1891.4671056308669</v>
      </c>
      <c r="J219" s="88">
        <f>IF((SUM($D219:I219)+$B219/$C219)&gt;$B219,$B219-SUM($D219:I219),$B219/$C219)</f>
        <v>1891.4671056308669</v>
      </c>
      <c r="K219" s="88">
        <f>IF((SUM($D219:J219)+$B219/$C219)&gt;$B219,$B219-SUM($D219:J219),$B219/$C219)</f>
        <v>1891.4671056308669</v>
      </c>
      <c r="L219" s="88">
        <f>IF((SUM($D219:K219)+$B219/$C219)&gt;$B219,$B219-SUM($D219:K219),$B219/$C219)</f>
        <v>1891.4671056308669</v>
      </c>
      <c r="M219" s="88">
        <f>IF((SUM($D219:L219)+$B219/$C219)&gt;$B219,$B219-SUM($D219:L219),$B219/$C219)</f>
        <v>1891.4671056308669</v>
      </c>
      <c r="N219" s="88">
        <f>IF((SUM($D219:M219)+$B219/$C219)&gt;$B219,$B219-SUM($D219:M219),$B219/$C219)</f>
        <v>1891.4671056308669</v>
      </c>
      <c r="O219" s="88">
        <f>IF((SUM($D219:N219)+$B219/$C219)&gt;$B219,$B219-SUM($D219:N219),$B219/$C219)</f>
        <v>1891.4671056308669</v>
      </c>
      <c r="P219" s="88">
        <f>IF((SUM($D219:O219)+$B219/$C219)&gt;$B219,$B219-SUM($D219:O219),$B219/$C219)</f>
        <v>1891.4671056308669</v>
      </c>
      <c r="Q219" s="88">
        <f>IF((SUM($D219:P219)+$B219/$C219)&gt;$B219,$B219-SUM($D219:P219),$B219/$C219)</f>
        <v>1891.4671056308669</v>
      </c>
      <c r="R219" s="88">
        <f>IF((SUM($D219:Q219)+$B219/$C219)&gt;$B219,$B219-SUM($D219:Q219),$B219/$C219)</f>
        <v>1891.4671056308669</v>
      </c>
      <c r="S219" s="88">
        <f>IF((SUM($D219:R219)+$B219/$C219)&gt;$B219,$B219-SUM($D219:R219),$B219/$C219)</f>
        <v>1891.4671056308669</v>
      </c>
      <c r="T219" s="88">
        <f>IF((SUM($D219:S219)+$B219/$C219)&gt;$B219,$B219-SUM($D219:S219),$B219/$C219)</f>
        <v>1891.4671056308669</v>
      </c>
      <c r="U219" s="88">
        <f>IF((SUM($D219:T219)+$B219/$C219)&gt;$B219,$B219-SUM($D219:T219),$B219/$C219)</f>
        <v>1891.4671056308669</v>
      </c>
      <c r="V219" s="88">
        <f>IF((SUM($D219:U219)+$B219/$C219)&gt;$B219,$B219-SUM($D219:U219),$B219/$C219)</f>
        <v>1891.4671056308669</v>
      </c>
      <c r="W219" s="88">
        <f>IF((SUM($D219:V219)+$B219/$C219)&gt;$B219,$B219-SUM($D219:V219),$B219/$C219)</f>
        <v>945.73355281544355</v>
      </c>
      <c r="X219" s="88">
        <f>IF((SUM($D219:W219)+$B219/$C219)&gt;$B219,$B219-SUM($D219:W219),$B219/$C219)</f>
        <v>0</v>
      </c>
      <c r="Y219" s="88">
        <f>IF((SUM($D219:X219)+$B219/$C219)&gt;$B219,$B219-SUM($D219:X219),$B219/$C219)</f>
        <v>0</v>
      </c>
      <c r="Z219" s="88">
        <f>IF((SUM($D219:Y219)+$B219/$C219)&gt;$B219,$B219-SUM($D219:Y219),$B219/$C219)</f>
        <v>0</v>
      </c>
      <c r="AA219" s="88">
        <f>IF((SUM($D219:Z219)+$B219/$C219)&gt;$B219,$B219-SUM($D219:Z219),$B219/$C219)</f>
        <v>0</v>
      </c>
    </row>
    <row r="220" spans="1:27" outlineLevel="1">
      <c r="A220" s="471">
        <v>2014</v>
      </c>
      <c r="B220" s="473">
        <f>I$182</f>
        <v>8423.4272973963562</v>
      </c>
      <c r="C220" s="472">
        <f>'Data 2009-15 (Real $2008)'!C$154</f>
        <v>15</v>
      </c>
      <c r="D220" s="482"/>
      <c r="E220" s="482"/>
      <c r="F220" s="482"/>
      <c r="G220" s="482"/>
      <c r="H220" s="482"/>
      <c r="I220" s="88">
        <f>IF($C220=1,$B220,$B220/2/$C220)</f>
        <v>280.78090991321187</v>
      </c>
      <c r="J220" s="88">
        <f>IF((SUM($D220:I220)+$B220/$C220)&gt;$B220,$B220-SUM($D220:I220),$B220/$C220)</f>
        <v>561.56181982642374</v>
      </c>
      <c r="K220" s="88">
        <f>IF((SUM($D220:J220)+$B220/$C220)&gt;$B220,$B220-SUM($D220:J220),$B220/$C220)</f>
        <v>561.56181982642374</v>
      </c>
      <c r="L220" s="88">
        <f>IF((SUM($D220:K220)+$B220/$C220)&gt;$B220,$B220-SUM($D220:K220),$B220/$C220)</f>
        <v>561.56181982642374</v>
      </c>
      <c r="M220" s="88">
        <f>IF((SUM($D220:L220)+$B220/$C220)&gt;$B220,$B220-SUM($D220:L220),$B220/$C220)</f>
        <v>561.56181982642374</v>
      </c>
      <c r="N220" s="88">
        <f>IF((SUM($D220:M220)+$B220/$C220)&gt;$B220,$B220-SUM($D220:M220),$B220/$C220)</f>
        <v>561.56181982642374</v>
      </c>
      <c r="O220" s="88">
        <f>IF((SUM($D220:N220)+$B220/$C220)&gt;$B220,$B220-SUM($D220:N220),$B220/$C220)</f>
        <v>561.56181982642374</v>
      </c>
      <c r="P220" s="88">
        <f>IF((SUM($D220:O220)+$B220/$C220)&gt;$B220,$B220-SUM($D220:O220),$B220/$C220)</f>
        <v>561.56181982642374</v>
      </c>
      <c r="Q220" s="88">
        <f>IF((SUM($D220:P220)+$B220/$C220)&gt;$B220,$B220-SUM($D220:P220),$B220/$C220)</f>
        <v>561.56181982642374</v>
      </c>
      <c r="R220" s="88">
        <f>IF((SUM($D220:Q220)+$B220/$C220)&gt;$B220,$B220-SUM($D220:Q220),$B220/$C220)</f>
        <v>561.56181982642374</v>
      </c>
      <c r="S220" s="88">
        <f>IF((SUM($D220:R220)+$B220/$C220)&gt;$B220,$B220-SUM($D220:R220),$B220/$C220)</f>
        <v>561.56181982642374</v>
      </c>
      <c r="T220" s="88">
        <f>IF((SUM($D220:S220)+$B220/$C220)&gt;$B220,$B220-SUM($D220:S220),$B220/$C220)</f>
        <v>561.56181982642374</v>
      </c>
      <c r="U220" s="88">
        <f>IF((SUM($D220:T220)+$B220/$C220)&gt;$B220,$B220-SUM($D220:T220),$B220/$C220)</f>
        <v>561.56181982642374</v>
      </c>
      <c r="V220" s="88">
        <f>IF((SUM($D220:U220)+$B220/$C220)&gt;$B220,$B220-SUM($D220:U220),$B220/$C220)</f>
        <v>561.56181982642374</v>
      </c>
      <c r="W220" s="88">
        <f>IF((SUM($D220:V220)+$B220/$C220)&gt;$B220,$B220-SUM($D220:V220),$B220/$C220)</f>
        <v>561.56181982642374</v>
      </c>
      <c r="X220" s="88">
        <f>IF((SUM($D220:W220)+$B220/$C220)&gt;$B220,$B220-SUM($D220:W220),$B220/$C220)</f>
        <v>280.78090991321187</v>
      </c>
      <c r="Y220" s="88">
        <f>IF((SUM($D220:X220)+$B220/$C220)&gt;$B220,$B220-SUM($D220:X220),$B220/$C220)</f>
        <v>0</v>
      </c>
      <c r="Z220" s="88">
        <f>IF((SUM($D220:Y220)+$B220/$C220)&gt;$B220,$B220-SUM($D220:Y220),$B220/$C220)</f>
        <v>0</v>
      </c>
      <c r="AA220" s="88">
        <f>IF((SUM($D220:Z220)+$B220/$C220)&gt;$B220,$B220-SUM($D220:Z220),$B220/$C220)</f>
        <v>0</v>
      </c>
    </row>
    <row r="221" spans="1:27" outlineLevel="1">
      <c r="A221" s="471">
        <v>2015</v>
      </c>
      <c r="B221" s="473">
        <f>J$182</f>
        <v>1706.1399200804083</v>
      </c>
      <c r="C221" s="472">
        <f>'Data 2009-15 (Real $2008)'!C$154</f>
        <v>15</v>
      </c>
      <c r="D221" s="482"/>
      <c r="E221" s="482"/>
      <c r="F221" s="482"/>
      <c r="G221" s="482"/>
      <c r="H221" s="482"/>
      <c r="I221" s="482"/>
      <c r="J221" s="88">
        <f>IF($C221=1,$B221,$B221/2/$C221)</f>
        <v>56.871330669346939</v>
      </c>
      <c r="K221" s="88">
        <f>IF((SUM($D221:J221)+$B221/$C221)&gt;$B221,$B221-SUM($D221:J221),$B221/$C221)</f>
        <v>113.74266133869388</v>
      </c>
      <c r="L221" s="88">
        <f>IF((SUM($D221:K221)+$B221/$C221)&gt;$B221,$B221-SUM($D221:K221),$B221/$C221)</f>
        <v>113.74266133869388</v>
      </c>
      <c r="M221" s="88">
        <f>IF((SUM($D221:L221)+$B221/$C221)&gt;$B221,$B221-SUM($D221:L221),$B221/$C221)</f>
        <v>113.74266133869388</v>
      </c>
      <c r="N221" s="88">
        <f>IF((SUM($D221:M221)+$B221/$C221)&gt;$B221,$B221-SUM($D221:M221),$B221/$C221)</f>
        <v>113.74266133869388</v>
      </c>
      <c r="O221" s="88">
        <f>IF((SUM($D221:N221)+$B221/$C221)&gt;$B221,$B221-SUM($D221:N221),$B221/$C221)</f>
        <v>113.74266133869388</v>
      </c>
      <c r="P221" s="88">
        <f>IF((SUM($D221:O221)+$B221/$C221)&gt;$B221,$B221-SUM($D221:O221),$B221/$C221)</f>
        <v>113.74266133869388</v>
      </c>
      <c r="Q221" s="88">
        <f>IF((SUM($D221:P221)+$B221/$C221)&gt;$B221,$B221-SUM($D221:P221),$B221/$C221)</f>
        <v>113.74266133869388</v>
      </c>
      <c r="R221" s="88">
        <f>IF((SUM($D221:Q221)+$B221/$C221)&gt;$B221,$B221-SUM($D221:Q221),$B221/$C221)</f>
        <v>113.74266133869388</v>
      </c>
      <c r="S221" s="88">
        <f>IF((SUM($D221:R221)+$B221/$C221)&gt;$B221,$B221-SUM($D221:R221),$B221/$C221)</f>
        <v>113.74266133869388</v>
      </c>
      <c r="T221" s="88">
        <f>IF((SUM($D221:S221)+$B221/$C221)&gt;$B221,$B221-SUM($D221:S221),$B221/$C221)</f>
        <v>113.74266133869388</v>
      </c>
      <c r="U221" s="88">
        <f>IF((SUM($D221:T221)+$B221/$C221)&gt;$B221,$B221-SUM($D221:T221),$B221/$C221)</f>
        <v>113.74266133869388</v>
      </c>
      <c r="V221" s="88">
        <f>IF((SUM($D221:U221)+$B221/$C221)&gt;$B221,$B221-SUM($D221:U221),$B221/$C221)</f>
        <v>113.74266133869388</v>
      </c>
      <c r="W221" s="88">
        <f>IF((SUM($D221:V221)+$B221/$C221)&gt;$B221,$B221-SUM($D221:V221),$B221/$C221)</f>
        <v>113.74266133869388</v>
      </c>
      <c r="X221" s="88">
        <f>IF((SUM($D221:W221)+$B221/$C221)&gt;$B221,$B221-SUM($D221:W221),$B221/$C221)</f>
        <v>113.74266133869388</v>
      </c>
      <c r="Y221" s="88">
        <f>IF((SUM($D221:X221)+$B221/$C221)&gt;$B221,$B221-SUM($D221:X221),$B221/$C221)</f>
        <v>56.871330669347572</v>
      </c>
      <c r="Z221" s="88">
        <f>IF((SUM($D221:Y221)+$B221/$C221)&gt;$B221,$B221-SUM($D221:Y221),$B221/$C221)</f>
        <v>0</v>
      </c>
      <c r="AA221" s="88">
        <f>IF((SUM($D221:Z221)+$B221/$C221)&gt;$B221,$B221-SUM($D221:Z221),$B221/$C221)</f>
        <v>0</v>
      </c>
    </row>
    <row r="222" spans="1:27" s="471" customFormat="1" outlineLevel="1">
      <c r="B222" s="474">
        <f>SUM(B215:B221)</f>
        <v>90432.432033852339</v>
      </c>
      <c r="D222" s="702">
        <f t="shared" ref="D222:AA222" si="70">SUM(D215:D221)</f>
        <v>147.62896253546688</v>
      </c>
      <c r="E222" s="702">
        <f t="shared" si="70"/>
        <v>620.67489762925732</v>
      </c>
      <c r="F222" s="702">
        <f t="shared" si="70"/>
        <v>1504.4824886202171</v>
      </c>
      <c r="G222" s="702">
        <f t="shared" si="70"/>
        <v>2762.4651612568459</v>
      </c>
      <c r="H222" s="702">
        <f t="shared" si="70"/>
        <v>4407.7907682762716</v>
      </c>
      <c r="I222" s="702">
        <f t="shared" si="70"/>
        <v>5634.305231004917</v>
      </c>
      <c r="J222" s="702">
        <f t="shared" si="70"/>
        <v>5971.957471587476</v>
      </c>
      <c r="K222" s="702">
        <f t="shared" si="70"/>
        <v>6028.8288022568231</v>
      </c>
      <c r="L222" s="702">
        <f t="shared" si="70"/>
        <v>6028.8288022568231</v>
      </c>
      <c r="M222" s="702">
        <f t="shared" si="70"/>
        <v>6028.8288022568231</v>
      </c>
      <c r="N222" s="702">
        <f t="shared" si="70"/>
        <v>6028.8288022568231</v>
      </c>
      <c r="O222" s="702">
        <f t="shared" si="70"/>
        <v>6028.8288022568231</v>
      </c>
      <c r="P222" s="702">
        <f t="shared" si="70"/>
        <v>6028.8288022568231</v>
      </c>
      <c r="Q222" s="702">
        <f t="shared" si="70"/>
        <v>6028.8288022568231</v>
      </c>
      <c r="R222" s="702">
        <f t="shared" si="70"/>
        <v>6028.8288022568231</v>
      </c>
      <c r="S222" s="702">
        <f t="shared" si="70"/>
        <v>5881.1998397213565</v>
      </c>
      <c r="T222" s="702">
        <f t="shared" si="70"/>
        <v>5408.1539046275693</v>
      </c>
      <c r="U222" s="702">
        <f t="shared" si="70"/>
        <v>4524.3463136366063</v>
      </c>
      <c r="V222" s="702">
        <f t="shared" si="70"/>
        <v>3266.363640999974</v>
      </c>
      <c r="W222" s="702">
        <f t="shared" si="70"/>
        <v>1621.0380339805611</v>
      </c>
      <c r="X222" s="702">
        <f t="shared" si="70"/>
        <v>394.52357125190576</v>
      </c>
      <c r="Y222" s="702">
        <f t="shared" si="70"/>
        <v>56.871330669347572</v>
      </c>
      <c r="Z222" s="702">
        <f t="shared" si="70"/>
        <v>0</v>
      </c>
      <c r="AA222" s="702">
        <f t="shared" si="70"/>
        <v>0</v>
      </c>
    </row>
    <row r="223" spans="1:27" outlineLevel="1">
      <c r="A223" s="467"/>
      <c r="B223" s="467"/>
      <c r="C223" s="467"/>
      <c r="D223" s="467"/>
      <c r="E223" s="467"/>
      <c r="F223" s="467"/>
      <c r="G223" s="467"/>
      <c r="H223" s="467"/>
      <c r="I223" s="467"/>
    </row>
    <row r="224" spans="1:27" outlineLevel="1">
      <c r="A224" s="467"/>
      <c r="B224" s="467"/>
      <c r="C224" s="467"/>
      <c r="D224" s="467"/>
      <c r="E224" s="467"/>
      <c r="F224" s="467"/>
      <c r="G224" s="467"/>
      <c r="H224" s="467"/>
      <c r="I224" s="467"/>
    </row>
    <row r="225" spans="1:27" outlineLevel="1">
      <c r="A225" s="348" t="s">
        <v>277</v>
      </c>
      <c r="B225" s="475" t="s">
        <v>325</v>
      </c>
      <c r="C225" s="310" t="s">
        <v>7</v>
      </c>
      <c r="D225" s="470">
        <f>D$4</f>
        <v>2009</v>
      </c>
      <c r="E225" s="470">
        <f t="shared" ref="E225:AA225" si="71">E$4</f>
        <v>2010</v>
      </c>
      <c r="F225" s="470">
        <f t="shared" si="71"/>
        <v>2011</v>
      </c>
      <c r="G225" s="470">
        <f t="shared" si="71"/>
        <v>2012</v>
      </c>
      <c r="H225" s="470">
        <f t="shared" si="71"/>
        <v>2013</v>
      </c>
      <c r="I225" s="470">
        <f t="shared" si="71"/>
        <v>2014</v>
      </c>
      <c r="J225" s="470">
        <f t="shared" si="71"/>
        <v>2015</v>
      </c>
      <c r="K225" s="470">
        <f t="shared" si="71"/>
        <v>2016</v>
      </c>
      <c r="L225" s="470">
        <f t="shared" si="71"/>
        <v>2017</v>
      </c>
      <c r="M225" s="470">
        <f t="shared" si="71"/>
        <v>2018</v>
      </c>
      <c r="N225" s="470">
        <f t="shared" si="71"/>
        <v>2019</v>
      </c>
      <c r="O225" s="470">
        <f t="shared" si="71"/>
        <v>2020</v>
      </c>
      <c r="P225" s="470">
        <f t="shared" si="71"/>
        <v>2021</v>
      </c>
      <c r="Q225" s="470">
        <f t="shared" si="71"/>
        <v>2022</v>
      </c>
      <c r="R225" s="470">
        <f t="shared" si="71"/>
        <v>2023</v>
      </c>
      <c r="S225" s="470">
        <f t="shared" si="71"/>
        <v>2024</v>
      </c>
      <c r="T225" s="470">
        <f t="shared" si="71"/>
        <v>2025</v>
      </c>
      <c r="U225" s="470">
        <f t="shared" si="71"/>
        <v>2026</v>
      </c>
      <c r="V225" s="470">
        <f t="shared" si="71"/>
        <v>2027</v>
      </c>
      <c r="W225" s="470">
        <f t="shared" si="71"/>
        <v>2028</v>
      </c>
      <c r="X225" s="470">
        <f t="shared" si="71"/>
        <v>2029</v>
      </c>
      <c r="Y225" s="470">
        <f t="shared" si="71"/>
        <v>2030</v>
      </c>
      <c r="Z225" s="470">
        <f t="shared" si="71"/>
        <v>2031</v>
      </c>
      <c r="AA225" s="470">
        <f t="shared" si="71"/>
        <v>2032</v>
      </c>
    </row>
    <row r="226" spans="1:27" outlineLevel="1">
      <c r="A226" s="348" t="str">
        <f>$A$4</f>
        <v>($000 Real 2008)</v>
      </c>
      <c r="B226" s="476" t="s">
        <v>326</v>
      </c>
      <c r="C226" s="477" t="s">
        <v>322</v>
      </c>
      <c r="D226" s="462"/>
      <c r="E226" s="462"/>
      <c r="F226" s="462"/>
      <c r="G226" s="462"/>
      <c r="H226" s="462"/>
      <c r="I226" s="462"/>
      <c r="J226" s="462"/>
    </row>
    <row r="227" spans="1:27" outlineLevel="1">
      <c r="A227" s="471">
        <v>2009</v>
      </c>
      <c r="B227" s="473">
        <f>D$183</f>
        <v>24464.594283765771</v>
      </c>
      <c r="C227" s="472">
        <f>'Data 2009-15 (Real $2008)'!C$155</f>
        <v>7</v>
      </c>
      <c r="D227" s="88">
        <f>IF(C227&lt;1,B227,B227/2/C227)</f>
        <v>1747.4710202689837</v>
      </c>
      <c r="E227" s="88">
        <f>IF((SUM($D227:D227)+$B227/$C227)&gt;$B227,$B227-SUM($D227:D227),$B227/$C227)</f>
        <v>3494.9420405379674</v>
      </c>
      <c r="F227" s="88">
        <f>IF((SUM($D227:E227)+$B227/$C227)&gt;$B227,$B227-SUM($D227:E227),$B227/$C227)</f>
        <v>3494.9420405379674</v>
      </c>
      <c r="G227" s="88">
        <f>IF((SUM($D227:F227)+$B227/$C227)&gt;$B227,$B227-SUM($D227:F227),$B227/$C227)</f>
        <v>3494.9420405379674</v>
      </c>
      <c r="H227" s="88">
        <f>IF((SUM($D227:G227)+$B227/$C227)&gt;$B227,$B227-SUM($D227:G227),$B227/$C227)</f>
        <v>3494.9420405379674</v>
      </c>
      <c r="I227" s="88">
        <f>IF((SUM($D227:H227)+$B227/$C227)&gt;$B227,$B227-SUM($D227:H227),$B227/$C227)</f>
        <v>3494.9420405379674</v>
      </c>
      <c r="J227" s="88">
        <f>IF((SUM($D227:I227)+$B227/$C227)&gt;$B227,$B227-SUM($D227:I227),$B227/$C227)</f>
        <v>3494.9420405379674</v>
      </c>
      <c r="K227" s="88">
        <f>IF((SUM($D227:J227)+$B227/$C227)&gt;$B227,$B227-SUM($D227:J227),$B227/$C227)</f>
        <v>1747.4710202689821</v>
      </c>
      <c r="L227" s="88">
        <f>IF((SUM($D227:K227)+$B227/$C227)&gt;$B227,$B227-SUM($D227:K227),$B227/$C227)</f>
        <v>0</v>
      </c>
      <c r="M227" s="88">
        <f>IF((SUM($D227:L227)+$B227/$C227)&gt;$B227,$B227-SUM($D227:L227),$B227/$C227)</f>
        <v>0</v>
      </c>
      <c r="N227" s="88">
        <f>IF((SUM($D227:M227)+$B227/$C227)&gt;$B227,$B227-SUM($D227:M227),$B227/$C227)</f>
        <v>0</v>
      </c>
      <c r="O227" s="88">
        <f>IF((SUM($D227:N227)+$B227/$C227)&gt;$B227,$B227-SUM($D227:N227),$B227/$C227)</f>
        <v>0</v>
      </c>
      <c r="P227" s="88">
        <f>IF((SUM($D227:O227)+$B227/$C227)&gt;$B227,$B227-SUM($D227:O227),$B227/$C227)</f>
        <v>0</v>
      </c>
      <c r="Q227" s="88">
        <f>IF((SUM($D227:P227)+$B227/$C227)&gt;$B227,$B227-SUM($D227:P227),$B227/$C227)</f>
        <v>0</v>
      </c>
      <c r="R227" s="88">
        <f>IF((SUM($D227:Q227)+$B227/$C227)&gt;$B227,$B227-SUM($D227:Q227),$B227/$C227)</f>
        <v>0</v>
      </c>
      <c r="S227" s="88">
        <f>IF((SUM($D227:R227)+$B227/$C227)&gt;$B227,$B227-SUM($D227:R227),$B227/$C227)</f>
        <v>0</v>
      </c>
      <c r="T227" s="88">
        <f>IF((SUM($D227:S227)+$B227/$C227)&gt;$B227,$B227-SUM($D227:S227),$B227/$C227)</f>
        <v>0</v>
      </c>
      <c r="U227" s="88">
        <f>IF((SUM($D227:T227)+$B227/$C227)&gt;$B227,$B227-SUM($D227:T227),$B227/$C227)</f>
        <v>0</v>
      </c>
      <c r="V227" s="88">
        <f>IF((SUM($D227:U227)+$B227/$C227)&gt;$B227,$B227-SUM($D227:U227),$B227/$C227)</f>
        <v>0</v>
      </c>
      <c r="W227" s="88">
        <f>IF((SUM($D227:V227)+$B227/$C227)&gt;$B227,$B227-SUM($D227:V227),$B227/$C227)</f>
        <v>0</v>
      </c>
      <c r="X227" s="88">
        <f>IF((SUM($D227:W227)+$B227/$C227)&gt;$B227,$B227-SUM($D227:W227),$B227/$C227)</f>
        <v>0</v>
      </c>
      <c r="Y227" s="88">
        <f>IF((SUM($D227:X227)+$B227/$C227)&gt;$B227,$B227-SUM($D227:X227),$B227/$C227)</f>
        <v>0</v>
      </c>
      <c r="Z227" s="88">
        <f>IF((SUM($D227:Y227)+$B227/$C227)&gt;$B227,$B227-SUM($D227:Y227),$B227/$C227)</f>
        <v>0</v>
      </c>
      <c r="AA227" s="88">
        <f>IF((SUM($D227:Z227)+$B227/$C227)&gt;$B227,$B227-SUM($D227:Z227),$B227/$C227)</f>
        <v>0</v>
      </c>
    </row>
    <row r="228" spans="1:27" outlineLevel="1">
      <c r="A228" s="471">
        <v>2010</v>
      </c>
      <c r="B228" s="473">
        <f>E$183</f>
        <v>4782.0976049822075</v>
      </c>
      <c r="C228" s="472">
        <f>'Data 2009-15 (Real $2008)'!C$155</f>
        <v>7</v>
      </c>
      <c r="D228" s="482"/>
      <c r="E228" s="88">
        <f>IF(C228&lt;1,B228,B228/2/C228)</f>
        <v>341.57840035587196</v>
      </c>
      <c r="F228" s="88">
        <f>IF((SUM($D228:E228)+$B228/$C228)&gt;$B228,$B228-SUM($D228:E228),$B228/$C228)</f>
        <v>683.15680071174393</v>
      </c>
      <c r="G228" s="88">
        <f>IF((SUM($D228:F228)+$B228/$C228)&gt;$B228,$B228-SUM($D228:F228),$B228/$C228)</f>
        <v>683.15680071174393</v>
      </c>
      <c r="H228" s="88">
        <f>IF((SUM($D228:G228)+$B228/$C228)&gt;$B228,$B228-SUM($D228:G228),$B228/$C228)</f>
        <v>683.15680071174393</v>
      </c>
      <c r="I228" s="88">
        <f>IF((SUM($D228:H228)+$B228/$C228)&gt;$B228,$B228-SUM($D228:H228),$B228/$C228)</f>
        <v>683.15680071174393</v>
      </c>
      <c r="J228" s="88">
        <f>IF((SUM($D228:I228)+$B228/$C228)&gt;$B228,$B228-SUM($D228:I228),$B228/$C228)</f>
        <v>683.15680071174393</v>
      </c>
      <c r="K228" s="88">
        <f>IF((SUM($D228:J228)+$B228/$C228)&gt;$B228,$B228-SUM($D228:J228),$B228/$C228)</f>
        <v>683.15680071174393</v>
      </c>
      <c r="L228" s="88">
        <f>IF((SUM($D228:K228)+$B228/$C228)&gt;$B228,$B228-SUM($D228:K228),$B228/$C228)</f>
        <v>341.57840035587196</v>
      </c>
      <c r="M228" s="88">
        <f>IF((SUM($D228:L228)+$B228/$C228)&gt;$B228,$B228-SUM($D228:L228),$B228/$C228)</f>
        <v>0</v>
      </c>
      <c r="N228" s="88">
        <f>IF((SUM($D228:M228)+$B228/$C228)&gt;$B228,$B228-SUM($D228:M228),$B228/$C228)</f>
        <v>0</v>
      </c>
      <c r="O228" s="88">
        <f>IF((SUM($D228:N228)+$B228/$C228)&gt;$B228,$B228-SUM($D228:N228),$B228/$C228)</f>
        <v>0</v>
      </c>
      <c r="P228" s="88">
        <f>IF((SUM($D228:O228)+$B228/$C228)&gt;$B228,$B228-SUM($D228:O228),$B228/$C228)</f>
        <v>0</v>
      </c>
      <c r="Q228" s="88">
        <f>IF((SUM($D228:P228)+$B228/$C228)&gt;$B228,$B228-SUM($D228:P228),$B228/$C228)</f>
        <v>0</v>
      </c>
      <c r="R228" s="88">
        <f>IF((SUM($D228:Q228)+$B228/$C228)&gt;$B228,$B228-SUM($D228:Q228),$B228/$C228)</f>
        <v>0</v>
      </c>
      <c r="S228" s="88">
        <f>IF((SUM($D228:R228)+$B228/$C228)&gt;$B228,$B228-SUM($D228:R228),$B228/$C228)</f>
        <v>0</v>
      </c>
      <c r="T228" s="88">
        <f>IF((SUM($D228:S228)+$B228/$C228)&gt;$B228,$B228-SUM($D228:S228),$B228/$C228)</f>
        <v>0</v>
      </c>
      <c r="U228" s="88">
        <f>IF((SUM($D228:T228)+$B228/$C228)&gt;$B228,$B228-SUM($D228:T228),$B228/$C228)</f>
        <v>0</v>
      </c>
      <c r="V228" s="88">
        <f>IF((SUM($D228:U228)+$B228/$C228)&gt;$B228,$B228-SUM($D228:U228),$B228/$C228)</f>
        <v>0</v>
      </c>
      <c r="W228" s="88">
        <f>IF((SUM($D228:V228)+$B228/$C228)&gt;$B228,$B228-SUM($D228:V228),$B228/$C228)</f>
        <v>0</v>
      </c>
      <c r="X228" s="88">
        <f>IF((SUM($D228:W228)+$B228/$C228)&gt;$B228,$B228-SUM($D228:W228),$B228/$C228)</f>
        <v>0</v>
      </c>
      <c r="Y228" s="88">
        <f>IF((SUM($D228:X228)+$B228/$C228)&gt;$B228,$B228-SUM($D228:X228),$B228/$C228)</f>
        <v>0</v>
      </c>
      <c r="Z228" s="88">
        <f>IF((SUM($D228:Y228)+$B228/$C228)&gt;$B228,$B228-SUM($D228:Y228),$B228/$C228)</f>
        <v>0</v>
      </c>
      <c r="AA228" s="88">
        <f>IF((SUM($D228:Z228)+$B228/$C228)&gt;$B228,$B228-SUM($D228:Z228),$B228/$C228)</f>
        <v>0</v>
      </c>
    </row>
    <row r="229" spans="1:27" outlineLevel="1">
      <c r="A229" s="471">
        <v>2011</v>
      </c>
      <c r="B229" s="473">
        <f>F$183</f>
        <v>261.66406574264283</v>
      </c>
      <c r="C229" s="472">
        <f>'Data 2009-15 (Real $2008)'!C$155</f>
        <v>7</v>
      </c>
      <c r="D229" s="482"/>
      <c r="E229" s="482"/>
      <c r="F229" s="88">
        <f>IF(C229&lt;1,B229,B229/2/C229)</f>
        <v>18.690290410188773</v>
      </c>
      <c r="G229" s="88">
        <f>IF((SUM($D229:F229)+$B229/$C229)&gt;$B229,$B229-SUM($D229:F229),$B229/$C229)</f>
        <v>37.380580820377546</v>
      </c>
      <c r="H229" s="88">
        <f>IF((SUM($D229:G229)+$B229/$C229)&gt;$B229,$B229-SUM($D229:G229),$B229/$C229)</f>
        <v>37.380580820377546</v>
      </c>
      <c r="I229" s="88">
        <f>IF((SUM($D229:H229)+$B229/$C229)&gt;$B229,$B229-SUM($D229:H229),$B229/$C229)</f>
        <v>37.380580820377546</v>
      </c>
      <c r="J229" s="88">
        <f>IF((SUM($D229:I229)+$B229/$C229)&gt;$B229,$B229-SUM($D229:I229),$B229/$C229)</f>
        <v>37.380580820377546</v>
      </c>
      <c r="K229" s="88">
        <f>IF((SUM($D229:J229)+$B229/$C229)&gt;$B229,$B229-SUM($D229:J229),$B229/$C229)</f>
        <v>37.380580820377546</v>
      </c>
      <c r="L229" s="88">
        <f>IF((SUM($D229:K229)+$B229/$C229)&gt;$B229,$B229-SUM($D229:K229),$B229/$C229)</f>
        <v>37.380580820377546</v>
      </c>
      <c r="M229" s="88">
        <f>IF((SUM($D229:L229)+$B229/$C229)&gt;$B229,$B229-SUM($D229:L229),$B229/$C229)</f>
        <v>18.690290410188823</v>
      </c>
      <c r="N229" s="88">
        <f>IF((SUM($D229:M229)+$B229/$C229)&gt;$B229,$B229-SUM($D229:M229),$B229/$C229)</f>
        <v>0</v>
      </c>
      <c r="O229" s="88">
        <f>IF((SUM($D229:N229)+$B229/$C229)&gt;$B229,$B229-SUM($D229:N229),$B229/$C229)</f>
        <v>0</v>
      </c>
      <c r="P229" s="88">
        <f>IF((SUM($D229:O229)+$B229/$C229)&gt;$B229,$B229-SUM($D229:O229),$B229/$C229)</f>
        <v>0</v>
      </c>
      <c r="Q229" s="88">
        <f>IF((SUM($D229:P229)+$B229/$C229)&gt;$B229,$B229-SUM($D229:P229),$B229/$C229)</f>
        <v>0</v>
      </c>
      <c r="R229" s="88">
        <f>IF((SUM($D229:Q229)+$B229/$C229)&gt;$B229,$B229-SUM($D229:Q229),$B229/$C229)</f>
        <v>0</v>
      </c>
      <c r="S229" s="88">
        <f>IF((SUM($D229:R229)+$B229/$C229)&gt;$B229,$B229-SUM($D229:R229),$B229/$C229)</f>
        <v>0</v>
      </c>
      <c r="T229" s="88">
        <f>IF((SUM($D229:S229)+$B229/$C229)&gt;$B229,$B229-SUM($D229:S229),$B229/$C229)</f>
        <v>0</v>
      </c>
      <c r="U229" s="88">
        <f>IF((SUM($D229:T229)+$B229/$C229)&gt;$B229,$B229-SUM($D229:T229),$B229/$C229)</f>
        <v>0</v>
      </c>
      <c r="V229" s="88">
        <f>IF((SUM($D229:U229)+$B229/$C229)&gt;$B229,$B229-SUM($D229:U229),$B229/$C229)</f>
        <v>0</v>
      </c>
      <c r="W229" s="88">
        <f>IF((SUM($D229:V229)+$B229/$C229)&gt;$B229,$B229-SUM($D229:V229),$B229/$C229)</f>
        <v>0</v>
      </c>
      <c r="X229" s="88">
        <f>IF((SUM($D229:W229)+$B229/$C229)&gt;$B229,$B229-SUM($D229:W229),$B229/$C229)</f>
        <v>0</v>
      </c>
      <c r="Y229" s="88">
        <f>IF((SUM($D229:X229)+$B229/$C229)&gt;$B229,$B229-SUM($D229:X229),$B229/$C229)</f>
        <v>0</v>
      </c>
      <c r="Z229" s="88">
        <f>IF((SUM($D229:Y229)+$B229/$C229)&gt;$B229,$B229-SUM($D229:Y229),$B229/$C229)</f>
        <v>0</v>
      </c>
      <c r="AA229" s="88">
        <f>IF((SUM($D229:Z229)+$B229/$C229)&gt;$B229,$B229-SUM($D229:Z229),$B229/$C229)</f>
        <v>0</v>
      </c>
    </row>
    <row r="230" spans="1:27" outlineLevel="1">
      <c r="A230" s="471">
        <v>2012</v>
      </c>
      <c r="B230" s="473">
        <f>G$183</f>
        <v>441.20875634492756</v>
      </c>
      <c r="C230" s="472">
        <f>'Data 2009-15 (Real $2008)'!C$155</f>
        <v>7</v>
      </c>
      <c r="D230" s="482"/>
      <c r="E230" s="482"/>
      <c r="F230" s="482"/>
      <c r="G230" s="88">
        <f>IF($C230=1,$B230,$B230/2/$C230)</f>
        <v>31.514911167494827</v>
      </c>
      <c r="H230" s="88">
        <f>IF((SUM($D230:G230)+$B230/$C230)&gt;$B230,$B230-SUM($D230:G230),$B230/$C230)</f>
        <v>63.029822334989653</v>
      </c>
      <c r="I230" s="88">
        <f>IF((SUM($D230:H230)+$B230/$C230)&gt;$B230,$B230-SUM($D230:H230),$B230/$C230)</f>
        <v>63.029822334989653</v>
      </c>
      <c r="J230" s="88">
        <f>IF((SUM($D230:I230)+$B230/$C230)&gt;$B230,$B230-SUM($D230:I230),$B230/$C230)</f>
        <v>63.029822334989653</v>
      </c>
      <c r="K230" s="88">
        <f>IF((SUM($D230:J230)+$B230/$C230)&gt;$B230,$B230-SUM($D230:J230),$B230/$C230)</f>
        <v>63.029822334989653</v>
      </c>
      <c r="L230" s="88">
        <f>IF((SUM($D230:K230)+$B230/$C230)&gt;$B230,$B230-SUM($D230:K230),$B230/$C230)</f>
        <v>63.029822334989653</v>
      </c>
      <c r="M230" s="88">
        <f>IF((SUM($D230:L230)+$B230/$C230)&gt;$B230,$B230-SUM($D230:L230),$B230/$C230)</f>
        <v>63.029822334989653</v>
      </c>
      <c r="N230" s="88">
        <f>IF((SUM($D230:M230)+$B230/$C230)&gt;$B230,$B230-SUM($D230:M230),$B230/$C230)</f>
        <v>31.514911167494802</v>
      </c>
      <c r="O230" s="88">
        <f>IF((SUM($D230:N230)+$B230/$C230)&gt;$B230,$B230-SUM($D230:N230),$B230/$C230)</f>
        <v>0</v>
      </c>
      <c r="P230" s="88">
        <f>IF((SUM($D230:O230)+$B230/$C230)&gt;$B230,$B230-SUM($D230:O230),$B230/$C230)</f>
        <v>0</v>
      </c>
      <c r="Q230" s="88">
        <f>IF((SUM($D230:P230)+$B230/$C230)&gt;$B230,$B230-SUM($D230:P230),$B230/$C230)</f>
        <v>0</v>
      </c>
      <c r="R230" s="88">
        <f>IF((SUM($D230:Q230)+$B230/$C230)&gt;$B230,$B230-SUM($D230:Q230),$B230/$C230)</f>
        <v>0</v>
      </c>
      <c r="S230" s="88">
        <f>IF((SUM($D230:R230)+$B230/$C230)&gt;$B230,$B230-SUM($D230:R230),$B230/$C230)</f>
        <v>0</v>
      </c>
      <c r="T230" s="88">
        <f>IF((SUM($D230:S230)+$B230/$C230)&gt;$B230,$B230-SUM($D230:S230),$B230/$C230)</f>
        <v>0</v>
      </c>
      <c r="U230" s="88">
        <f>IF((SUM($D230:T230)+$B230/$C230)&gt;$B230,$B230-SUM($D230:T230),$B230/$C230)</f>
        <v>0</v>
      </c>
      <c r="V230" s="88">
        <f>IF((SUM($D230:U230)+$B230/$C230)&gt;$B230,$B230-SUM($D230:U230),$B230/$C230)</f>
        <v>0</v>
      </c>
      <c r="W230" s="88">
        <f>IF((SUM($D230:V230)+$B230/$C230)&gt;$B230,$B230-SUM($D230:V230),$B230/$C230)</f>
        <v>0</v>
      </c>
      <c r="X230" s="88">
        <f>IF((SUM($D230:W230)+$B230/$C230)&gt;$B230,$B230-SUM($D230:W230),$B230/$C230)</f>
        <v>0</v>
      </c>
      <c r="Y230" s="88">
        <f>IF((SUM($D230:X230)+$B230/$C230)&gt;$B230,$B230-SUM($D230:X230),$B230/$C230)</f>
        <v>0</v>
      </c>
      <c r="Z230" s="88">
        <f>IF((SUM($D230:Y230)+$B230/$C230)&gt;$B230,$B230-SUM($D230:Y230),$B230/$C230)</f>
        <v>0</v>
      </c>
      <c r="AA230" s="88">
        <f>IF((SUM($D230:Z230)+$B230/$C230)&gt;$B230,$B230-SUM($D230:Z230),$B230/$C230)</f>
        <v>0</v>
      </c>
    </row>
    <row r="231" spans="1:27" outlineLevel="1">
      <c r="A231" s="471">
        <v>2013</v>
      </c>
      <c r="B231" s="473">
        <f>H$183</f>
        <v>717.85640275390801</v>
      </c>
      <c r="C231" s="472">
        <f>'Data 2009-15 (Real $2008)'!C$155</f>
        <v>7</v>
      </c>
      <c r="D231" s="482"/>
      <c r="E231" s="482"/>
      <c r="F231" s="482"/>
      <c r="G231" s="482"/>
      <c r="H231" s="88">
        <f>IF($C231=1,$B231,$B231/2/$C231)</f>
        <v>51.275457339564859</v>
      </c>
      <c r="I231" s="88">
        <f>IF((SUM($D231:H231)+$B231/$C231)&gt;$B231,$B231-SUM($D231:H231),$B231/$C231)</f>
        <v>102.55091467912972</v>
      </c>
      <c r="J231" s="88">
        <f>IF((SUM($D231:I231)+$B231/$C231)&gt;$B231,$B231-SUM($D231:I231),$B231/$C231)</f>
        <v>102.55091467912972</v>
      </c>
      <c r="K231" s="88">
        <f>IF((SUM($D231:J231)+$B231/$C231)&gt;$B231,$B231-SUM($D231:J231),$B231/$C231)</f>
        <v>102.55091467912972</v>
      </c>
      <c r="L231" s="88">
        <f>IF((SUM($D231:K231)+$B231/$C231)&gt;$B231,$B231-SUM($D231:K231),$B231/$C231)</f>
        <v>102.55091467912972</v>
      </c>
      <c r="M231" s="88">
        <f>IF((SUM($D231:L231)+$B231/$C231)&gt;$B231,$B231-SUM($D231:L231),$B231/$C231)</f>
        <v>102.55091467912972</v>
      </c>
      <c r="N231" s="88">
        <f>IF((SUM($D231:M231)+$B231/$C231)&gt;$B231,$B231-SUM($D231:M231),$B231/$C231)</f>
        <v>102.55091467912972</v>
      </c>
      <c r="O231" s="88">
        <f>IF((SUM($D231:N231)+$B231/$C231)&gt;$B231,$B231-SUM($D231:N231),$B231/$C231)</f>
        <v>51.275457339564809</v>
      </c>
      <c r="P231" s="88">
        <f>IF((SUM($D231:O231)+$B231/$C231)&gt;$B231,$B231-SUM($D231:O231),$B231/$C231)</f>
        <v>0</v>
      </c>
      <c r="Q231" s="88">
        <f>IF((SUM($D231:P231)+$B231/$C231)&gt;$B231,$B231-SUM($D231:P231),$B231/$C231)</f>
        <v>0</v>
      </c>
      <c r="R231" s="88">
        <f>IF((SUM($D231:Q231)+$B231/$C231)&gt;$B231,$B231-SUM($D231:Q231),$B231/$C231)</f>
        <v>0</v>
      </c>
      <c r="S231" s="88">
        <f>IF((SUM($D231:R231)+$B231/$C231)&gt;$B231,$B231-SUM($D231:R231),$B231/$C231)</f>
        <v>0</v>
      </c>
      <c r="T231" s="88">
        <f>IF((SUM($D231:S231)+$B231/$C231)&gt;$B231,$B231-SUM($D231:S231),$B231/$C231)</f>
        <v>0</v>
      </c>
      <c r="U231" s="88">
        <f>IF((SUM($D231:T231)+$B231/$C231)&gt;$B231,$B231-SUM($D231:T231),$B231/$C231)</f>
        <v>0</v>
      </c>
      <c r="V231" s="88">
        <f>IF((SUM($D231:U231)+$B231/$C231)&gt;$B231,$B231-SUM($D231:U231),$B231/$C231)</f>
        <v>0</v>
      </c>
      <c r="W231" s="88">
        <f>IF((SUM($D231:V231)+$B231/$C231)&gt;$B231,$B231-SUM($D231:V231),$B231/$C231)</f>
        <v>0</v>
      </c>
      <c r="X231" s="88">
        <f>IF((SUM($D231:W231)+$B231/$C231)&gt;$B231,$B231-SUM($D231:W231),$B231/$C231)</f>
        <v>0</v>
      </c>
      <c r="Y231" s="88">
        <f>IF((SUM($D231:X231)+$B231/$C231)&gt;$B231,$B231-SUM($D231:X231),$B231/$C231)</f>
        <v>0</v>
      </c>
      <c r="Z231" s="88">
        <f>IF((SUM($D231:Y231)+$B231/$C231)&gt;$B231,$B231-SUM($D231:Y231),$B231/$C231)</f>
        <v>0</v>
      </c>
      <c r="AA231" s="88">
        <f>IF((SUM($D231:Z231)+$B231/$C231)&gt;$B231,$B231-SUM($D231:Z231),$B231/$C231)</f>
        <v>0</v>
      </c>
    </row>
    <row r="232" spans="1:27" outlineLevel="1">
      <c r="A232" s="471">
        <v>2014</v>
      </c>
      <c r="B232" s="473">
        <f>I$183</f>
        <v>4218.3822758148208</v>
      </c>
      <c r="C232" s="472">
        <f>'Data 2009-15 (Real $2008)'!C$155</f>
        <v>7</v>
      </c>
      <c r="D232" s="482"/>
      <c r="E232" s="482"/>
      <c r="F232" s="482"/>
      <c r="G232" s="482"/>
      <c r="H232" s="482"/>
      <c r="I232" s="88">
        <f>IF($C232=1,$B232,$B232/2/$C232)</f>
        <v>301.31301970105864</v>
      </c>
      <c r="J232" s="88">
        <f>IF((SUM($D232:I232)+$B232/$C232)&gt;$B232,$B232-SUM($D232:I232),$B232/$C232)</f>
        <v>602.62603940211727</v>
      </c>
      <c r="K232" s="88">
        <f>IF((SUM($D232:J232)+$B232/$C232)&gt;$B232,$B232-SUM($D232:J232),$B232/$C232)</f>
        <v>602.62603940211727</v>
      </c>
      <c r="L232" s="88">
        <f>IF((SUM($D232:K232)+$B232/$C232)&gt;$B232,$B232-SUM($D232:K232),$B232/$C232)</f>
        <v>602.62603940211727</v>
      </c>
      <c r="M232" s="88">
        <f>IF((SUM($D232:L232)+$B232/$C232)&gt;$B232,$B232-SUM($D232:L232),$B232/$C232)</f>
        <v>602.62603940211727</v>
      </c>
      <c r="N232" s="88">
        <f>IF((SUM($D232:M232)+$B232/$C232)&gt;$B232,$B232-SUM($D232:M232),$B232/$C232)</f>
        <v>602.62603940211727</v>
      </c>
      <c r="O232" s="88">
        <f>IF((SUM($D232:N232)+$B232/$C232)&gt;$B232,$B232-SUM($D232:N232),$B232/$C232)</f>
        <v>602.62603940211727</v>
      </c>
      <c r="P232" s="88">
        <f>IF((SUM($D232:O232)+$B232/$C232)&gt;$B232,$B232-SUM($D232:O232),$B232/$C232)</f>
        <v>301.31301970105824</v>
      </c>
      <c r="Q232" s="88">
        <f>IF((SUM($D232:P232)+$B232/$C232)&gt;$B232,$B232-SUM($D232:P232),$B232/$C232)</f>
        <v>0</v>
      </c>
      <c r="R232" s="88">
        <f>IF((SUM($D232:Q232)+$B232/$C232)&gt;$B232,$B232-SUM($D232:Q232),$B232/$C232)</f>
        <v>0</v>
      </c>
      <c r="S232" s="88">
        <f>IF((SUM($D232:R232)+$B232/$C232)&gt;$B232,$B232-SUM($D232:R232),$B232/$C232)</f>
        <v>0</v>
      </c>
      <c r="T232" s="88">
        <f>IF((SUM($D232:S232)+$B232/$C232)&gt;$B232,$B232-SUM($D232:S232),$B232/$C232)</f>
        <v>0</v>
      </c>
      <c r="U232" s="88">
        <f>IF((SUM($D232:T232)+$B232/$C232)&gt;$B232,$B232-SUM($D232:T232),$B232/$C232)</f>
        <v>0</v>
      </c>
      <c r="V232" s="88">
        <f>IF((SUM($D232:U232)+$B232/$C232)&gt;$B232,$B232-SUM($D232:U232),$B232/$C232)</f>
        <v>0</v>
      </c>
      <c r="W232" s="88">
        <f>IF((SUM($D232:V232)+$B232/$C232)&gt;$B232,$B232-SUM($D232:V232),$B232/$C232)</f>
        <v>0</v>
      </c>
      <c r="X232" s="88">
        <f>IF((SUM($D232:W232)+$B232/$C232)&gt;$B232,$B232-SUM($D232:W232),$B232/$C232)</f>
        <v>0</v>
      </c>
      <c r="Y232" s="88">
        <f>IF((SUM($D232:X232)+$B232/$C232)&gt;$B232,$B232-SUM($D232:X232),$B232/$C232)</f>
        <v>0</v>
      </c>
      <c r="Z232" s="88">
        <f>IF((SUM($D232:Y232)+$B232/$C232)&gt;$B232,$B232-SUM($D232:Y232),$B232/$C232)</f>
        <v>0</v>
      </c>
      <c r="AA232" s="88">
        <f>IF((SUM($D232:Z232)+$B232/$C232)&gt;$B232,$B232-SUM($D232:Z232),$B232/$C232)</f>
        <v>0</v>
      </c>
    </row>
    <row r="233" spans="1:27" outlineLevel="1">
      <c r="A233" s="471">
        <v>2015</v>
      </c>
      <c r="B233" s="473">
        <f>J$183</f>
        <v>7228.6768163133747</v>
      </c>
      <c r="C233" s="472">
        <f>'Data 2009-15 (Real $2008)'!C$155</f>
        <v>7</v>
      </c>
      <c r="D233" s="482"/>
      <c r="E233" s="482"/>
      <c r="F233" s="482"/>
      <c r="G233" s="482"/>
      <c r="H233" s="482"/>
      <c r="I233" s="482"/>
      <c r="J233" s="88">
        <f>IF($C233=1,$B233,$B233/2/$C233)</f>
        <v>516.33405830809818</v>
      </c>
      <c r="K233" s="88">
        <f>IF((SUM($D233:J233)+$B233/$C233)&gt;$B233,$B233-SUM($D233:J233),$B233/$C233)</f>
        <v>1032.6681166161964</v>
      </c>
      <c r="L233" s="88">
        <f>IF((SUM($D233:K233)+$B233/$C233)&gt;$B233,$B233-SUM($D233:K233),$B233/$C233)</f>
        <v>1032.6681166161964</v>
      </c>
      <c r="M233" s="88">
        <f>IF((SUM($D233:L233)+$B233/$C233)&gt;$B233,$B233-SUM($D233:L233),$B233/$C233)</f>
        <v>1032.6681166161964</v>
      </c>
      <c r="N233" s="88">
        <f>IF((SUM($D233:M233)+$B233/$C233)&gt;$B233,$B233-SUM($D233:M233),$B233/$C233)</f>
        <v>1032.6681166161964</v>
      </c>
      <c r="O233" s="88">
        <f>IF((SUM($D233:N233)+$B233/$C233)&gt;$B233,$B233-SUM($D233:N233),$B233/$C233)</f>
        <v>1032.6681166161964</v>
      </c>
      <c r="P233" s="88">
        <f>IF((SUM($D233:O233)+$B233/$C233)&gt;$B233,$B233-SUM($D233:O233),$B233/$C233)</f>
        <v>1032.6681166161964</v>
      </c>
      <c r="Q233" s="88">
        <f>IF((SUM($D233:P233)+$B233/$C233)&gt;$B233,$B233-SUM($D233:P233),$B233/$C233)</f>
        <v>516.33405830809897</v>
      </c>
      <c r="R233" s="88">
        <f>IF((SUM($D233:Q233)+$B233/$C233)&gt;$B233,$B233-SUM($D233:Q233),$B233/$C233)</f>
        <v>0</v>
      </c>
      <c r="S233" s="88">
        <f>IF((SUM($D233:R233)+$B233/$C233)&gt;$B233,$B233-SUM($D233:R233),$B233/$C233)</f>
        <v>0</v>
      </c>
      <c r="T233" s="88">
        <f>IF((SUM($D233:S233)+$B233/$C233)&gt;$B233,$B233-SUM($D233:S233),$B233/$C233)</f>
        <v>0</v>
      </c>
      <c r="U233" s="88">
        <f>IF((SUM($D233:T233)+$B233/$C233)&gt;$B233,$B233-SUM($D233:T233),$B233/$C233)</f>
        <v>0</v>
      </c>
      <c r="V233" s="88">
        <f>IF((SUM($D233:U233)+$B233/$C233)&gt;$B233,$B233-SUM($D233:U233),$B233/$C233)</f>
        <v>0</v>
      </c>
      <c r="W233" s="88">
        <f>IF((SUM($D233:V233)+$B233/$C233)&gt;$B233,$B233-SUM($D233:V233),$B233/$C233)</f>
        <v>0</v>
      </c>
      <c r="X233" s="88">
        <f>IF((SUM($D233:W233)+$B233/$C233)&gt;$B233,$B233-SUM($D233:W233),$B233/$C233)</f>
        <v>0</v>
      </c>
      <c r="Y233" s="88">
        <f>IF((SUM($D233:X233)+$B233/$C233)&gt;$B233,$B233-SUM($D233:X233),$B233/$C233)</f>
        <v>0</v>
      </c>
      <c r="Z233" s="88">
        <f>IF((SUM($D233:Y233)+$B233/$C233)&gt;$B233,$B233-SUM($D233:Y233),$B233/$C233)</f>
        <v>0</v>
      </c>
      <c r="AA233" s="88">
        <f>IF((SUM($D233:Z233)+$B233/$C233)&gt;$B233,$B233-SUM($D233:Z233),$B233/$C233)</f>
        <v>0</v>
      </c>
    </row>
    <row r="234" spans="1:27" s="471" customFormat="1" outlineLevel="1">
      <c r="B234" s="474">
        <f>SUM(B227:B233)</f>
        <v>42114.480205717649</v>
      </c>
      <c r="D234" s="702">
        <f t="shared" ref="D234:AA234" si="72">SUM(D227:D233)</f>
        <v>1747.4710202689837</v>
      </c>
      <c r="E234" s="702">
        <f t="shared" si="72"/>
        <v>3836.5204408938393</v>
      </c>
      <c r="F234" s="702">
        <f t="shared" si="72"/>
        <v>4196.7891316599007</v>
      </c>
      <c r="G234" s="702">
        <f t="shared" si="72"/>
        <v>4246.9943332375842</v>
      </c>
      <c r="H234" s="702">
        <f t="shared" si="72"/>
        <v>4329.7847017446447</v>
      </c>
      <c r="I234" s="702">
        <f t="shared" si="72"/>
        <v>4682.3731787852685</v>
      </c>
      <c r="J234" s="702">
        <f t="shared" si="72"/>
        <v>5500.0202567944252</v>
      </c>
      <c r="K234" s="702">
        <f t="shared" si="72"/>
        <v>4268.8832948335366</v>
      </c>
      <c r="L234" s="702">
        <f t="shared" si="72"/>
        <v>2179.8338742086826</v>
      </c>
      <c r="M234" s="702">
        <f t="shared" si="72"/>
        <v>1819.5651834426219</v>
      </c>
      <c r="N234" s="702">
        <f t="shared" si="72"/>
        <v>1769.3599818649382</v>
      </c>
      <c r="O234" s="702">
        <f t="shared" si="72"/>
        <v>1686.5696133578786</v>
      </c>
      <c r="P234" s="702">
        <f t="shared" si="72"/>
        <v>1333.9811363172546</v>
      </c>
      <c r="Q234" s="702">
        <f t="shared" si="72"/>
        <v>516.33405830809897</v>
      </c>
      <c r="R234" s="702">
        <f t="shared" si="72"/>
        <v>0</v>
      </c>
      <c r="S234" s="702">
        <f t="shared" si="72"/>
        <v>0</v>
      </c>
      <c r="T234" s="702">
        <f t="shared" si="72"/>
        <v>0</v>
      </c>
      <c r="U234" s="702">
        <f t="shared" si="72"/>
        <v>0</v>
      </c>
      <c r="V234" s="702">
        <f t="shared" si="72"/>
        <v>0</v>
      </c>
      <c r="W234" s="702">
        <f t="shared" si="72"/>
        <v>0</v>
      </c>
      <c r="X234" s="702">
        <f t="shared" si="72"/>
        <v>0</v>
      </c>
      <c r="Y234" s="702">
        <f t="shared" si="72"/>
        <v>0</v>
      </c>
      <c r="Z234" s="702">
        <f t="shared" si="72"/>
        <v>0</v>
      </c>
      <c r="AA234" s="702">
        <f t="shared" si="72"/>
        <v>0</v>
      </c>
    </row>
    <row r="235" spans="1:27" outlineLevel="1">
      <c r="A235" s="467"/>
      <c r="B235" s="467"/>
      <c r="C235" s="467"/>
      <c r="D235" s="467"/>
      <c r="E235" s="467"/>
      <c r="F235" s="467"/>
      <c r="G235" s="467"/>
      <c r="H235" s="467"/>
      <c r="I235" s="467"/>
    </row>
    <row r="236" spans="1:27" outlineLevel="1">
      <c r="A236" s="467"/>
      <c r="B236" s="467"/>
      <c r="C236" s="467"/>
      <c r="D236" s="467"/>
      <c r="E236" s="467"/>
      <c r="F236" s="467"/>
      <c r="G236" s="467"/>
      <c r="H236" s="467"/>
      <c r="I236" s="467"/>
    </row>
    <row r="237" spans="1:27" outlineLevel="1">
      <c r="A237" s="348" t="s">
        <v>279</v>
      </c>
      <c r="B237" s="475" t="s">
        <v>325</v>
      </c>
      <c r="C237" s="310" t="s">
        <v>7</v>
      </c>
      <c r="D237" s="470">
        <f>D$4</f>
        <v>2009</v>
      </c>
      <c r="E237" s="470">
        <f t="shared" ref="E237:AA237" si="73">E$4</f>
        <v>2010</v>
      </c>
      <c r="F237" s="470">
        <f t="shared" si="73"/>
        <v>2011</v>
      </c>
      <c r="G237" s="470">
        <f t="shared" si="73"/>
        <v>2012</v>
      </c>
      <c r="H237" s="470">
        <f t="shared" si="73"/>
        <v>2013</v>
      </c>
      <c r="I237" s="470">
        <f t="shared" si="73"/>
        <v>2014</v>
      </c>
      <c r="J237" s="470">
        <f t="shared" si="73"/>
        <v>2015</v>
      </c>
      <c r="K237" s="470">
        <f t="shared" si="73"/>
        <v>2016</v>
      </c>
      <c r="L237" s="470">
        <f t="shared" si="73"/>
        <v>2017</v>
      </c>
      <c r="M237" s="470">
        <f t="shared" si="73"/>
        <v>2018</v>
      </c>
      <c r="N237" s="470">
        <f t="shared" si="73"/>
        <v>2019</v>
      </c>
      <c r="O237" s="470">
        <f t="shared" si="73"/>
        <v>2020</v>
      </c>
      <c r="P237" s="470">
        <f t="shared" si="73"/>
        <v>2021</v>
      </c>
      <c r="Q237" s="470">
        <f t="shared" si="73"/>
        <v>2022</v>
      </c>
      <c r="R237" s="470">
        <f t="shared" si="73"/>
        <v>2023</v>
      </c>
      <c r="S237" s="470">
        <f t="shared" si="73"/>
        <v>2024</v>
      </c>
      <c r="T237" s="470">
        <f t="shared" si="73"/>
        <v>2025</v>
      </c>
      <c r="U237" s="470">
        <f t="shared" si="73"/>
        <v>2026</v>
      </c>
      <c r="V237" s="470">
        <f t="shared" si="73"/>
        <v>2027</v>
      </c>
      <c r="W237" s="470">
        <f t="shared" si="73"/>
        <v>2028</v>
      </c>
      <c r="X237" s="470">
        <f t="shared" si="73"/>
        <v>2029</v>
      </c>
      <c r="Y237" s="470">
        <f t="shared" si="73"/>
        <v>2030</v>
      </c>
      <c r="Z237" s="470">
        <f t="shared" si="73"/>
        <v>2031</v>
      </c>
      <c r="AA237" s="470">
        <f t="shared" si="73"/>
        <v>2032</v>
      </c>
    </row>
    <row r="238" spans="1:27" outlineLevel="1">
      <c r="A238" s="348" t="str">
        <f>$A$4</f>
        <v>($000 Real 2008)</v>
      </c>
      <c r="B238" s="476" t="s">
        <v>326</v>
      </c>
      <c r="C238" s="477" t="s">
        <v>322</v>
      </c>
      <c r="D238" s="462"/>
      <c r="E238" s="462"/>
      <c r="F238" s="462"/>
      <c r="G238" s="462"/>
      <c r="H238" s="462"/>
      <c r="I238" s="462"/>
      <c r="J238" s="462"/>
    </row>
    <row r="239" spans="1:27" outlineLevel="1">
      <c r="A239" s="471">
        <v>2009</v>
      </c>
      <c r="B239" s="473">
        <f>D$184</f>
        <v>128.72320116409779</v>
      </c>
      <c r="C239" s="472">
        <f>'Data 2009-15 (Real $2008)'!C$156</f>
        <v>7</v>
      </c>
      <c r="D239" s="88">
        <f>IF(C239&lt;1,B239,B239/2/C239)</f>
        <v>9.1945143688641284</v>
      </c>
      <c r="E239" s="88">
        <f>IF((SUM($D239:D239)+$B239/$C239)&gt;$B239,$B239-SUM($D239:D239),$B239/$C239)</f>
        <v>18.389028737728257</v>
      </c>
      <c r="F239" s="88">
        <f>IF((SUM($D239:E239)+$B239/$C239)&gt;$B239,$B239-SUM($D239:E239),$B239/$C239)</f>
        <v>18.389028737728257</v>
      </c>
      <c r="G239" s="88">
        <f>IF((SUM($D239:F239)+$B239/$C239)&gt;$B239,$B239-SUM($D239:F239),$B239/$C239)</f>
        <v>18.389028737728257</v>
      </c>
      <c r="H239" s="88">
        <f>IF((SUM($D239:G239)+$B239/$C239)&gt;$B239,$B239-SUM($D239:G239),$B239/$C239)</f>
        <v>18.389028737728257</v>
      </c>
      <c r="I239" s="88">
        <f>IF((SUM($D239:H239)+$B239/$C239)&gt;$B239,$B239-SUM($D239:H239),$B239/$C239)</f>
        <v>18.389028737728257</v>
      </c>
      <c r="J239" s="88">
        <f>IF((SUM($D239:I239)+$B239/$C239)&gt;$B239,$B239-SUM($D239:I239),$B239/$C239)</f>
        <v>18.389028737728257</v>
      </c>
      <c r="K239" s="88">
        <f>IF((SUM($D239:J239)+$B239/$C239)&gt;$B239,$B239-SUM($D239:J239),$B239/$C239)</f>
        <v>9.1945143688641338</v>
      </c>
      <c r="L239" s="88">
        <f>IF((SUM($D239:K239)+$B239/$C239)&gt;$B239,$B239-SUM($D239:K239),$B239/$C239)</f>
        <v>0</v>
      </c>
      <c r="M239" s="88">
        <f>IF((SUM($D239:L239)+$B239/$C239)&gt;$B239,$B239-SUM($D239:L239),$B239/$C239)</f>
        <v>0</v>
      </c>
      <c r="N239" s="88">
        <f>IF((SUM($D239:M239)+$B239/$C239)&gt;$B239,$B239-SUM($D239:M239),$B239/$C239)</f>
        <v>0</v>
      </c>
      <c r="O239" s="88">
        <f>IF((SUM($D239:N239)+$B239/$C239)&gt;$B239,$B239-SUM($D239:N239),$B239/$C239)</f>
        <v>0</v>
      </c>
      <c r="P239" s="88">
        <f>IF((SUM($D239:O239)+$B239/$C239)&gt;$B239,$B239-SUM($D239:O239),$B239/$C239)</f>
        <v>0</v>
      </c>
      <c r="Q239" s="88">
        <f>IF((SUM($D239:P239)+$B239/$C239)&gt;$B239,$B239-SUM($D239:P239),$B239/$C239)</f>
        <v>0</v>
      </c>
      <c r="R239" s="88">
        <f>IF((SUM($D239:Q239)+$B239/$C239)&gt;$B239,$B239-SUM($D239:Q239),$B239/$C239)</f>
        <v>0</v>
      </c>
      <c r="S239" s="88">
        <f>IF((SUM($D239:R239)+$B239/$C239)&gt;$B239,$B239-SUM($D239:R239),$B239/$C239)</f>
        <v>0</v>
      </c>
      <c r="T239" s="88">
        <f>IF((SUM($D239:S239)+$B239/$C239)&gt;$B239,$B239-SUM($D239:S239),$B239/$C239)</f>
        <v>0</v>
      </c>
      <c r="U239" s="88">
        <f>IF((SUM($D239:T239)+$B239/$C239)&gt;$B239,$B239-SUM($D239:T239),$B239/$C239)</f>
        <v>0</v>
      </c>
      <c r="V239" s="88">
        <f>IF((SUM($D239:U239)+$B239/$C239)&gt;$B239,$B239-SUM($D239:U239),$B239/$C239)</f>
        <v>0</v>
      </c>
      <c r="W239" s="88">
        <f>IF((SUM($D239:V239)+$B239/$C239)&gt;$B239,$B239-SUM($D239:V239),$B239/$C239)</f>
        <v>0</v>
      </c>
      <c r="X239" s="88">
        <f>IF((SUM($D239:W239)+$B239/$C239)&gt;$B239,$B239-SUM($D239:W239),$B239/$C239)</f>
        <v>0</v>
      </c>
      <c r="Y239" s="88">
        <f>IF((SUM($D239:X239)+$B239/$C239)&gt;$B239,$B239-SUM($D239:X239),$B239/$C239)</f>
        <v>0</v>
      </c>
      <c r="Z239" s="88">
        <f>IF((SUM($D239:Y239)+$B239/$C239)&gt;$B239,$B239-SUM($D239:Y239),$B239/$C239)</f>
        <v>0</v>
      </c>
      <c r="AA239" s="88">
        <f>IF((SUM($D239:Z239)+$B239/$C239)&gt;$B239,$B239-SUM($D239:Z239),$B239/$C239)</f>
        <v>0</v>
      </c>
    </row>
    <row r="240" spans="1:27" outlineLevel="1">
      <c r="A240" s="471">
        <v>2010</v>
      </c>
      <c r="B240" s="473">
        <f>E$184</f>
        <v>325.71887069988145</v>
      </c>
      <c r="C240" s="472">
        <f>'Data 2009-15 (Real $2008)'!C$156</f>
        <v>7</v>
      </c>
      <c r="D240" s="482"/>
      <c r="E240" s="88">
        <f>IF(C240&lt;1,B240,B240/2/C240)</f>
        <v>23.265633621420104</v>
      </c>
      <c r="F240" s="88">
        <f>IF((SUM($D240:E240)+$B240/$C240)&gt;$B240,$B240-SUM($D240:E240),$B240/$C240)</f>
        <v>46.531267242840208</v>
      </c>
      <c r="G240" s="88">
        <f>IF((SUM($D240:F240)+$B240/$C240)&gt;$B240,$B240-SUM($D240:F240),$B240/$C240)</f>
        <v>46.531267242840208</v>
      </c>
      <c r="H240" s="88">
        <f>IF((SUM($D240:G240)+$B240/$C240)&gt;$B240,$B240-SUM($D240:G240),$B240/$C240)</f>
        <v>46.531267242840208</v>
      </c>
      <c r="I240" s="88">
        <f>IF((SUM($D240:H240)+$B240/$C240)&gt;$B240,$B240-SUM($D240:H240),$B240/$C240)</f>
        <v>46.531267242840208</v>
      </c>
      <c r="J240" s="88">
        <f>IF((SUM($D240:I240)+$B240/$C240)&gt;$B240,$B240-SUM($D240:I240),$B240/$C240)</f>
        <v>46.531267242840208</v>
      </c>
      <c r="K240" s="88">
        <f>IF((SUM($D240:J240)+$B240/$C240)&gt;$B240,$B240-SUM($D240:J240),$B240/$C240)</f>
        <v>46.531267242840208</v>
      </c>
      <c r="L240" s="88">
        <f>IF((SUM($D240:K240)+$B240/$C240)&gt;$B240,$B240-SUM($D240:K240),$B240/$C240)</f>
        <v>23.265633621420079</v>
      </c>
      <c r="M240" s="88">
        <f>IF((SUM($D240:L240)+$B240/$C240)&gt;$B240,$B240-SUM($D240:L240),$B240/$C240)</f>
        <v>0</v>
      </c>
      <c r="N240" s="88">
        <f>IF((SUM($D240:M240)+$B240/$C240)&gt;$B240,$B240-SUM($D240:M240),$B240/$C240)</f>
        <v>0</v>
      </c>
      <c r="O240" s="88">
        <f>IF((SUM($D240:N240)+$B240/$C240)&gt;$B240,$B240-SUM($D240:N240),$B240/$C240)</f>
        <v>0</v>
      </c>
      <c r="P240" s="88">
        <f>IF((SUM($D240:O240)+$B240/$C240)&gt;$B240,$B240-SUM($D240:O240),$B240/$C240)</f>
        <v>0</v>
      </c>
      <c r="Q240" s="88">
        <f>IF((SUM($D240:P240)+$B240/$C240)&gt;$B240,$B240-SUM($D240:P240),$B240/$C240)</f>
        <v>0</v>
      </c>
      <c r="R240" s="88">
        <f>IF((SUM($D240:Q240)+$B240/$C240)&gt;$B240,$B240-SUM($D240:Q240),$B240/$C240)</f>
        <v>0</v>
      </c>
      <c r="S240" s="88">
        <f>IF((SUM($D240:R240)+$B240/$C240)&gt;$B240,$B240-SUM($D240:R240),$B240/$C240)</f>
        <v>0</v>
      </c>
      <c r="T240" s="88">
        <f>IF((SUM($D240:S240)+$B240/$C240)&gt;$B240,$B240-SUM($D240:S240),$B240/$C240)</f>
        <v>0</v>
      </c>
      <c r="U240" s="88">
        <f>IF((SUM($D240:T240)+$B240/$C240)&gt;$B240,$B240-SUM($D240:T240),$B240/$C240)</f>
        <v>0</v>
      </c>
      <c r="V240" s="88">
        <f>IF((SUM($D240:U240)+$B240/$C240)&gt;$B240,$B240-SUM($D240:U240),$B240/$C240)</f>
        <v>0</v>
      </c>
      <c r="W240" s="88">
        <f>IF((SUM($D240:V240)+$B240/$C240)&gt;$B240,$B240-SUM($D240:V240),$B240/$C240)</f>
        <v>0</v>
      </c>
      <c r="X240" s="88">
        <f>IF((SUM($D240:W240)+$B240/$C240)&gt;$B240,$B240-SUM($D240:W240),$B240/$C240)</f>
        <v>0</v>
      </c>
      <c r="Y240" s="88">
        <f>IF((SUM($D240:X240)+$B240/$C240)&gt;$B240,$B240-SUM($D240:X240),$B240/$C240)</f>
        <v>0</v>
      </c>
      <c r="Z240" s="88">
        <f>IF((SUM($D240:Y240)+$B240/$C240)&gt;$B240,$B240-SUM($D240:Y240),$B240/$C240)</f>
        <v>0</v>
      </c>
      <c r="AA240" s="88">
        <f>IF((SUM($D240:Z240)+$B240/$C240)&gt;$B240,$B240-SUM($D240:Z240),$B240/$C240)</f>
        <v>0</v>
      </c>
    </row>
    <row r="241" spans="1:27" outlineLevel="1">
      <c r="A241" s="471">
        <v>2011</v>
      </c>
      <c r="B241" s="473">
        <f>F$184</f>
        <v>1089.216376209361</v>
      </c>
      <c r="C241" s="472">
        <f>'Data 2009-15 (Real $2008)'!C$156</f>
        <v>7</v>
      </c>
      <c r="D241" s="482"/>
      <c r="E241" s="482"/>
      <c r="F241" s="88">
        <f>IF(C241&lt;1,B241,B241/2/C241)</f>
        <v>77.801169729240073</v>
      </c>
      <c r="G241" s="88">
        <f>IF((SUM($D241:F241)+$B241/$C241)&gt;$B241,$B241-SUM($D241:F241),$B241/$C241)</f>
        <v>155.60233945848015</v>
      </c>
      <c r="H241" s="88">
        <f>IF((SUM($D241:G241)+$B241/$C241)&gt;$B241,$B241-SUM($D241:G241),$B241/$C241)</f>
        <v>155.60233945848015</v>
      </c>
      <c r="I241" s="88">
        <f>IF((SUM($D241:H241)+$B241/$C241)&gt;$B241,$B241-SUM($D241:H241),$B241/$C241)</f>
        <v>155.60233945848015</v>
      </c>
      <c r="J241" s="88">
        <f>IF((SUM($D241:I241)+$B241/$C241)&gt;$B241,$B241-SUM($D241:I241),$B241/$C241)</f>
        <v>155.60233945848015</v>
      </c>
      <c r="K241" s="88">
        <f>IF((SUM($D241:J241)+$B241/$C241)&gt;$B241,$B241-SUM($D241:J241),$B241/$C241)</f>
        <v>155.60233945848015</v>
      </c>
      <c r="L241" s="88">
        <f>IF((SUM($D241:K241)+$B241/$C241)&gt;$B241,$B241-SUM($D241:K241),$B241/$C241)</f>
        <v>155.60233945848015</v>
      </c>
      <c r="M241" s="88">
        <f>IF((SUM($D241:L241)+$B241/$C241)&gt;$B241,$B241-SUM($D241:L241),$B241/$C241)</f>
        <v>77.801169729239973</v>
      </c>
      <c r="N241" s="88">
        <f>IF((SUM($D241:M241)+$B241/$C241)&gt;$B241,$B241-SUM($D241:M241),$B241/$C241)</f>
        <v>0</v>
      </c>
      <c r="O241" s="88">
        <f>IF((SUM($D241:N241)+$B241/$C241)&gt;$B241,$B241-SUM($D241:N241),$B241/$C241)</f>
        <v>0</v>
      </c>
      <c r="P241" s="88">
        <f>IF((SUM($D241:O241)+$B241/$C241)&gt;$B241,$B241-SUM($D241:O241),$B241/$C241)</f>
        <v>0</v>
      </c>
      <c r="Q241" s="88">
        <f>IF((SUM($D241:P241)+$B241/$C241)&gt;$B241,$B241-SUM($D241:P241),$B241/$C241)</f>
        <v>0</v>
      </c>
      <c r="R241" s="88">
        <f>IF((SUM($D241:Q241)+$B241/$C241)&gt;$B241,$B241-SUM($D241:Q241),$B241/$C241)</f>
        <v>0</v>
      </c>
      <c r="S241" s="88">
        <f>IF((SUM($D241:R241)+$B241/$C241)&gt;$B241,$B241-SUM($D241:R241),$B241/$C241)</f>
        <v>0</v>
      </c>
      <c r="T241" s="88">
        <f>IF((SUM($D241:S241)+$B241/$C241)&gt;$B241,$B241-SUM($D241:S241),$B241/$C241)</f>
        <v>0</v>
      </c>
      <c r="U241" s="88">
        <f>IF((SUM($D241:T241)+$B241/$C241)&gt;$B241,$B241-SUM($D241:T241),$B241/$C241)</f>
        <v>0</v>
      </c>
      <c r="V241" s="88">
        <f>IF((SUM($D241:U241)+$B241/$C241)&gt;$B241,$B241-SUM($D241:U241),$B241/$C241)</f>
        <v>0</v>
      </c>
      <c r="W241" s="88">
        <f>IF((SUM($D241:V241)+$B241/$C241)&gt;$B241,$B241-SUM($D241:V241),$B241/$C241)</f>
        <v>0</v>
      </c>
      <c r="X241" s="88">
        <f>IF((SUM($D241:W241)+$B241/$C241)&gt;$B241,$B241-SUM($D241:W241),$B241/$C241)</f>
        <v>0</v>
      </c>
      <c r="Y241" s="88">
        <f>IF((SUM($D241:X241)+$B241/$C241)&gt;$B241,$B241-SUM($D241:X241),$B241/$C241)</f>
        <v>0</v>
      </c>
      <c r="Z241" s="88">
        <f>IF((SUM($D241:Y241)+$B241/$C241)&gt;$B241,$B241-SUM($D241:Y241),$B241/$C241)</f>
        <v>0</v>
      </c>
      <c r="AA241" s="88">
        <f>IF((SUM($D241:Z241)+$B241/$C241)&gt;$B241,$B241-SUM($D241:Z241),$B241/$C241)</f>
        <v>0</v>
      </c>
    </row>
    <row r="242" spans="1:27" outlineLevel="1">
      <c r="A242" s="471">
        <v>2012</v>
      </c>
      <c r="B242" s="473">
        <f>G$184</f>
        <v>1505.9782498434765</v>
      </c>
      <c r="C242" s="472">
        <f>'Data 2009-15 (Real $2008)'!C$156</f>
        <v>7</v>
      </c>
      <c r="D242" s="482"/>
      <c r="E242" s="482"/>
      <c r="F242" s="482"/>
      <c r="G242" s="88">
        <f>IF($C242=1,$B242,$B242/2/$C242)</f>
        <v>107.56987498881975</v>
      </c>
      <c r="H242" s="88">
        <f>IF((SUM($D242:G242)+$B242/$C242)&gt;$B242,$B242-SUM($D242:G242),$B242/$C242)</f>
        <v>215.1397499776395</v>
      </c>
      <c r="I242" s="88">
        <f>IF((SUM($D242:H242)+$B242/$C242)&gt;$B242,$B242-SUM($D242:H242),$B242/$C242)</f>
        <v>215.1397499776395</v>
      </c>
      <c r="J242" s="88">
        <f>IF((SUM($D242:I242)+$B242/$C242)&gt;$B242,$B242-SUM($D242:I242),$B242/$C242)</f>
        <v>215.1397499776395</v>
      </c>
      <c r="K242" s="88">
        <f>IF((SUM($D242:J242)+$B242/$C242)&gt;$B242,$B242-SUM($D242:J242),$B242/$C242)</f>
        <v>215.1397499776395</v>
      </c>
      <c r="L242" s="88">
        <f>IF((SUM($D242:K242)+$B242/$C242)&gt;$B242,$B242-SUM($D242:K242),$B242/$C242)</f>
        <v>215.1397499776395</v>
      </c>
      <c r="M242" s="88">
        <f>IF((SUM($D242:L242)+$B242/$C242)&gt;$B242,$B242-SUM($D242:L242),$B242/$C242)</f>
        <v>215.1397499776395</v>
      </c>
      <c r="N242" s="88">
        <f>IF((SUM($D242:M242)+$B242/$C242)&gt;$B242,$B242-SUM($D242:M242),$B242/$C242)</f>
        <v>107.56987498881995</v>
      </c>
      <c r="O242" s="88">
        <f>IF((SUM($D242:N242)+$B242/$C242)&gt;$B242,$B242-SUM($D242:N242),$B242/$C242)</f>
        <v>0</v>
      </c>
      <c r="P242" s="88">
        <f>IF((SUM($D242:O242)+$B242/$C242)&gt;$B242,$B242-SUM($D242:O242),$B242/$C242)</f>
        <v>0</v>
      </c>
      <c r="Q242" s="88">
        <f>IF((SUM($D242:P242)+$B242/$C242)&gt;$B242,$B242-SUM($D242:P242),$B242/$C242)</f>
        <v>0</v>
      </c>
      <c r="R242" s="88">
        <f>IF((SUM($D242:Q242)+$B242/$C242)&gt;$B242,$B242-SUM($D242:Q242),$B242/$C242)</f>
        <v>0</v>
      </c>
      <c r="S242" s="88">
        <f>IF((SUM($D242:R242)+$B242/$C242)&gt;$B242,$B242-SUM($D242:R242),$B242/$C242)</f>
        <v>0</v>
      </c>
      <c r="T242" s="88">
        <f>IF((SUM($D242:S242)+$B242/$C242)&gt;$B242,$B242-SUM($D242:S242),$B242/$C242)</f>
        <v>0</v>
      </c>
      <c r="U242" s="88">
        <f>IF((SUM($D242:T242)+$B242/$C242)&gt;$B242,$B242-SUM($D242:T242),$B242/$C242)</f>
        <v>0</v>
      </c>
      <c r="V242" s="88">
        <f>IF((SUM($D242:U242)+$B242/$C242)&gt;$B242,$B242-SUM($D242:U242),$B242/$C242)</f>
        <v>0</v>
      </c>
      <c r="W242" s="88">
        <f>IF((SUM($D242:V242)+$B242/$C242)&gt;$B242,$B242-SUM($D242:V242),$B242/$C242)</f>
        <v>0</v>
      </c>
      <c r="X242" s="88">
        <f>IF((SUM($D242:W242)+$B242/$C242)&gt;$B242,$B242-SUM($D242:W242),$B242/$C242)</f>
        <v>0</v>
      </c>
      <c r="Y242" s="88">
        <f>IF((SUM($D242:X242)+$B242/$C242)&gt;$B242,$B242-SUM($D242:X242),$B242/$C242)</f>
        <v>0</v>
      </c>
      <c r="Z242" s="88">
        <f>IF((SUM($D242:Y242)+$B242/$C242)&gt;$B242,$B242-SUM($D242:Y242),$B242/$C242)</f>
        <v>0</v>
      </c>
      <c r="AA242" s="88">
        <f>IF((SUM($D242:Z242)+$B242/$C242)&gt;$B242,$B242-SUM($D242:Z242),$B242/$C242)</f>
        <v>0</v>
      </c>
    </row>
    <row r="243" spans="1:27" outlineLevel="1">
      <c r="A243" s="471">
        <v>2013</v>
      </c>
      <c r="B243" s="473">
        <f>H$184</f>
        <v>2723.2506806713932</v>
      </c>
      <c r="C243" s="472">
        <f>'Data 2009-15 (Real $2008)'!C$156</f>
        <v>7</v>
      </c>
      <c r="D243" s="482"/>
      <c r="E243" s="482"/>
      <c r="F243" s="482"/>
      <c r="G243" s="482"/>
      <c r="H243" s="88">
        <f>IF($C243=1,$B243,$B243/2/$C243)</f>
        <v>194.51790576224238</v>
      </c>
      <c r="I243" s="88">
        <f>IF((SUM($D243:H243)+$B243/$C243)&gt;$B243,$B243-SUM($D243:H243),$B243/$C243)</f>
        <v>389.03581152448476</v>
      </c>
      <c r="J243" s="88">
        <f>IF((SUM($D243:I243)+$B243/$C243)&gt;$B243,$B243-SUM($D243:I243),$B243/$C243)</f>
        <v>389.03581152448476</v>
      </c>
      <c r="K243" s="88">
        <f>IF((SUM($D243:J243)+$B243/$C243)&gt;$B243,$B243-SUM($D243:J243),$B243/$C243)</f>
        <v>389.03581152448476</v>
      </c>
      <c r="L243" s="88">
        <f>IF((SUM($D243:K243)+$B243/$C243)&gt;$B243,$B243-SUM($D243:K243),$B243/$C243)</f>
        <v>389.03581152448476</v>
      </c>
      <c r="M243" s="88">
        <f>IF((SUM($D243:L243)+$B243/$C243)&gt;$B243,$B243-SUM($D243:L243),$B243/$C243)</f>
        <v>389.03581152448476</v>
      </c>
      <c r="N243" s="88">
        <f>IF((SUM($D243:M243)+$B243/$C243)&gt;$B243,$B243-SUM($D243:M243),$B243/$C243)</f>
        <v>389.03581152448476</v>
      </c>
      <c r="O243" s="88">
        <f>IF((SUM($D243:N243)+$B243/$C243)&gt;$B243,$B243-SUM($D243:N243),$B243/$C243)</f>
        <v>194.51790576224221</v>
      </c>
      <c r="P243" s="88">
        <f>IF((SUM($D243:O243)+$B243/$C243)&gt;$B243,$B243-SUM($D243:O243),$B243/$C243)</f>
        <v>0</v>
      </c>
      <c r="Q243" s="88">
        <f>IF((SUM($D243:P243)+$B243/$C243)&gt;$B243,$B243-SUM($D243:P243),$B243/$C243)</f>
        <v>0</v>
      </c>
      <c r="R243" s="88">
        <f>IF((SUM($D243:Q243)+$B243/$C243)&gt;$B243,$B243-SUM($D243:Q243),$B243/$C243)</f>
        <v>0</v>
      </c>
      <c r="S243" s="88">
        <f>IF((SUM($D243:R243)+$B243/$C243)&gt;$B243,$B243-SUM($D243:R243),$B243/$C243)</f>
        <v>0</v>
      </c>
      <c r="T243" s="88">
        <f>IF((SUM($D243:S243)+$B243/$C243)&gt;$B243,$B243-SUM($D243:S243),$B243/$C243)</f>
        <v>0</v>
      </c>
      <c r="U243" s="88">
        <f>IF((SUM($D243:T243)+$B243/$C243)&gt;$B243,$B243-SUM($D243:T243),$B243/$C243)</f>
        <v>0</v>
      </c>
      <c r="V243" s="88">
        <f>IF((SUM($D243:U243)+$B243/$C243)&gt;$B243,$B243-SUM($D243:U243),$B243/$C243)</f>
        <v>0</v>
      </c>
      <c r="W243" s="88">
        <f>IF((SUM($D243:V243)+$B243/$C243)&gt;$B243,$B243-SUM($D243:V243),$B243/$C243)</f>
        <v>0</v>
      </c>
      <c r="X243" s="88">
        <f>IF((SUM($D243:W243)+$B243/$C243)&gt;$B243,$B243-SUM($D243:W243),$B243/$C243)</f>
        <v>0</v>
      </c>
      <c r="Y243" s="88">
        <f>IF((SUM($D243:X243)+$B243/$C243)&gt;$B243,$B243-SUM($D243:X243),$B243/$C243)</f>
        <v>0</v>
      </c>
      <c r="Z243" s="88">
        <f>IF((SUM($D243:Y243)+$B243/$C243)&gt;$B243,$B243-SUM($D243:Y243),$B243/$C243)</f>
        <v>0</v>
      </c>
      <c r="AA243" s="88">
        <f>IF((SUM($D243:Z243)+$B243/$C243)&gt;$B243,$B243-SUM($D243:Z243),$B243/$C243)</f>
        <v>0</v>
      </c>
    </row>
    <row r="244" spans="1:27" outlineLevel="1">
      <c r="A244" s="471">
        <v>2014</v>
      </c>
      <c r="B244" s="473">
        <f>I$184</f>
        <v>2825.6137507278872</v>
      </c>
      <c r="C244" s="472">
        <f>'Data 2009-15 (Real $2008)'!C$156</f>
        <v>7</v>
      </c>
      <c r="D244" s="482"/>
      <c r="E244" s="482"/>
      <c r="F244" s="482"/>
      <c r="G244" s="482"/>
      <c r="H244" s="482"/>
      <c r="I244" s="88">
        <f>IF($C244=1,$B244,$B244/2/$C244)</f>
        <v>201.82955362342051</v>
      </c>
      <c r="J244" s="88">
        <f>IF((SUM($D244:I244)+$B244/$C244)&gt;$B244,$B244-SUM($D244:I244),$B244/$C244)</f>
        <v>403.65910724684102</v>
      </c>
      <c r="K244" s="88">
        <f>IF((SUM($D244:J244)+$B244/$C244)&gt;$B244,$B244-SUM($D244:J244),$B244/$C244)</f>
        <v>403.65910724684102</v>
      </c>
      <c r="L244" s="88">
        <f>IF((SUM($D244:K244)+$B244/$C244)&gt;$B244,$B244-SUM($D244:K244),$B244/$C244)</f>
        <v>403.65910724684102</v>
      </c>
      <c r="M244" s="88">
        <f>IF((SUM($D244:L244)+$B244/$C244)&gt;$B244,$B244-SUM($D244:L244),$B244/$C244)</f>
        <v>403.65910724684102</v>
      </c>
      <c r="N244" s="88">
        <f>IF((SUM($D244:M244)+$B244/$C244)&gt;$B244,$B244-SUM($D244:M244),$B244/$C244)</f>
        <v>403.65910724684102</v>
      </c>
      <c r="O244" s="88">
        <f>IF((SUM($D244:N244)+$B244/$C244)&gt;$B244,$B244-SUM($D244:N244),$B244/$C244)</f>
        <v>403.65910724684102</v>
      </c>
      <c r="P244" s="88">
        <f>IF((SUM($D244:O244)+$B244/$C244)&gt;$B244,$B244-SUM($D244:O244),$B244/$C244)</f>
        <v>201.82955362342091</v>
      </c>
      <c r="Q244" s="88">
        <f>IF((SUM($D244:P244)+$B244/$C244)&gt;$B244,$B244-SUM($D244:P244),$B244/$C244)</f>
        <v>0</v>
      </c>
      <c r="R244" s="88">
        <f>IF((SUM($D244:Q244)+$B244/$C244)&gt;$B244,$B244-SUM($D244:Q244),$B244/$C244)</f>
        <v>0</v>
      </c>
      <c r="S244" s="88">
        <f>IF((SUM($D244:R244)+$B244/$C244)&gt;$B244,$B244-SUM($D244:R244),$B244/$C244)</f>
        <v>0</v>
      </c>
      <c r="T244" s="88">
        <f>IF((SUM($D244:S244)+$B244/$C244)&gt;$B244,$B244-SUM($D244:S244),$B244/$C244)</f>
        <v>0</v>
      </c>
      <c r="U244" s="88">
        <f>IF((SUM($D244:T244)+$B244/$C244)&gt;$B244,$B244-SUM($D244:T244),$B244/$C244)</f>
        <v>0</v>
      </c>
      <c r="V244" s="88">
        <f>IF((SUM($D244:U244)+$B244/$C244)&gt;$B244,$B244-SUM($D244:U244),$B244/$C244)</f>
        <v>0</v>
      </c>
      <c r="W244" s="88">
        <f>IF((SUM($D244:V244)+$B244/$C244)&gt;$B244,$B244-SUM($D244:V244),$B244/$C244)</f>
        <v>0</v>
      </c>
      <c r="X244" s="88">
        <f>IF((SUM($D244:W244)+$B244/$C244)&gt;$B244,$B244-SUM($D244:W244),$B244/$C244)</f>
        <v>0</v>
      </c>
      <c r="Y244" s="88">
        <f>IF((SUM($D244:X244)+$B244/$C244)&gt;$B244,$B244-SUM($D244:X244),$B244/$C244)</f>
        <v>0</v>
      </c>
      <c r="Z244" s="88">
        <f>IF((SUM($D244:Y244)+$B244/$C244)&gt;$B244,$B244-SUM($D244:Y244),$B244/$C244)</f>
        <v>0</v>
      </c>
      <c r="AA244" s="88">
        <f>IF((SUM($D244:Z244)+$B244/$C244)&gt;$B244,$B244-SUM($D244:Z244),$B244/$C244)</f>
        <v>0</v>
      </c>
    </row>
    <row r="245" spans="1:27" outlineLevel="1">
      <c r="A245" s="471">
        <v>2015</v>
      </c>
      <c r="B245" s="473">
        <f>J$184</f>
        <v>537.14830013742778</v>
      </c>
      <c r="C245" s="472">
        <f>'Data 2009-15 (Real $2008)'!C$156</f>
        <v>7</v>
      </c>
      <c r="D245" s="482"/>
      <c r="E245" s="482"/>
      <c r="F245" s="482"/>
      <c r="G245" s="482"/>
      <c r="H245" s="482"/>
      <c r="I245" s="482"/>
      <c r="J245" s="88">
        <f>IF($C245=1,$B245,$B245/2/$C245)</f>
        <v>38.367735724101983</v>
      </c>
      <c r="K245" s="88">
        <f>IF((SUM($D245:J245)+$B245/$C245)&gt;$B245,$B245-SUM($D245:J245),$B245/$C245)</f>
        <v>76.735471448203967</v>
      </c>
      <c r="L245" s="88">
        <f>IF((SUM($D245:K245)+$B245/$C245)&gt;$B245,$B245-SUM($D245:K245),$B245/$C245)</f>
        <v>76.735471448203967</v>
      </c>
      <c r="M245" s="88">
        <f>IF((SUM($D245:L245)+$B245/$C245)&gt;$B245,$B245-SUM($D245:L245),$B245/$C245)</f>
        <v>76.735471448203967</v>
      </c>
      <c r="N245" s="88">
        <f>IF((SUM($D245:M245)+$B245/$C245)&gt;$B245,$B245-SUM($D245:M245),$B245/$C245)</f>
        <v>76.735471448203967</v>
      </c>
      <c r="O245" s="88">
        <f>IF((SUM($D245:N245)+$B245/$C245)&gt;$B245,$B245-SUM($D245:N245),$B245/$C245)</f>
        <v>76.735471448203967</v>
      </c>
      <c r="P245" s="88">
        <f>IF((SUM($D245:O245)+$B245/$C245)&gt;$B245,$B245-SUM($D245:O245),$B245/$C245)</f>
        <v>76.735471448203967</v>
      </c>
      <c r="Q245" s="88">
        <f>IF((SUM($D245:P245)+$B245/$C245)&gt;$B245,$B245-SUM($D245:P245),$B245/$C245)</f>
        <v>38.367735724102033</v>
      </c>
      <c r="R245" s="88">
        <f>IF((SUM($D245:Q245)+$B245/$C245)&gt;$B245,$B245-SUM($D245:Q245),$B245/$C245)</f>
        <v>0</v>
      </c>
      <c r="S245" s="88">
        <f>IF((SUM($D245:R245)+$B245/$C245)&gt;$B245,$B245-SUM($D245:R245),$B245/$C245)</f>
        <v>0</v>
      </c>
      <c r="T245" s="88">
        <f>IF((SUM($D245:S245)+$B245/$C245)&gt;$B245,$B245-SUM($D245:S245),$B245/$C245)</f>
        <v>0</v>
      </c>
      <c r="U245" s="88">
        <f>IF((SUM($D245:T245)+$B245/$C245)&gt;$B245,$B245-SUM($D245:T245),$B245/$C245)</f>
        <v>0</v>
      </c>
      <c r="V245" s="88">
        <f>IF((SUM($D245:U245)+$B245/$C245)&gt;$B245,$B245-SUM($D245:U245),$B245/$C245)</f>
        <v>0</v>
      </c>
      <c r="W245" s="88">
        <f>IF((SUM($D245:V245)+$B245/$C245)&gt;$B245,$B245-SUM($D245:V245),$B245/$C245)</f>
        <v>0</v>
      </c>
      <c r="X245" s="88">
        <f>IF((SUM($D245:W245)+$B245/$C245)&gt;$B245,$B245-SUM($D245:W245),$B245/$C245)</f>
        <v>0</v>
      </c>
      <c r="Y245" s="88">
        <f>IF((SUM($D245:X245)+$B245/$C245)&gt;$B245,$B245-SUM($D245:X245),$B245/$C245)</f>
        <v>0</v>
      </c>
      <c r="Z245" s="88">
        <f>IF((SUM($D245:Y245)+$B245/$C245)&gt;$B245,$B245-SUM($D245:Y245),$B245/$C245)</f>
        <v>0</v>
      </c>
      <c r="AA245" s="88">
        <f>IF((SUM($D245:Z245)+$B245/$C245)&gt;$B245,$B245-SUM($D245:Z245),$B245/$C245)</f>
        <v>0</v>
      </c>
    </row>
    <row r="246" spans="1:27" s="471" customFormat="1" outlineLevel="1">
      <c r="B246" s="474">
        <f>SUM(B239:B245)</f>
        <v>9135.6494294535241</v>
      </c>
      <c r="D246" s="702">
        <f t="shared" ref="D246:AA246" si="74">SUM(D239:D245)</f>
        <v>9.1945143688641284</v>
      </c>
      <c r="E246" s="702">
        <f t="shared" si="74"/>
        <v>41.654662359148361</v>
      </c>
      <c r="F246" s="702">
        <f t="shared" si="74"/>
        <v>142.72146570980854</v>
      </c>
      <c r="G246" s="702">
        <f t="shared" si="74"/>
        <v>328.09251042786832</v>
      </c>
      <c r="H246" s="702">
        <f t="shared" si="74"/>
        <v>630.18029117893047</v>
      </c>
      <c r="I246" s="702">
        <f t="shared" si="74"/>
        <v>1026.5277505645934</v>
      </c>
      <c r="J246" s="702">
        <f t="shared" si="74"/>
        <v>1266.725039912116</v>
      </c>
      <c r="K246" s="702">
        <f t="shared" si="74"/>
        <v>1295.8982612673537</v>
      </c>
      <c r="L246" s="702">
        <f t="shared" si="74"/>
        <v>1263.4381132770695</v>
      </c>
      <c r="M246" s="702">
        <f t="shared" si="74"/>
        <v>1162.3713099264091</v>
      </c>
      <c r="N246" s="702">
        <f t="shared" si="74"/>
        <v>977.00026520834967</v>
      </c>
      <c r="O246" s="702">
        <f t="shared" si="74"/>
        <v>674.91248445728718</v>
      </c>
      <c r="P246" s="702">
        <f t="shared" si="74"/>
        <v>278.56502507162486</v>
      </c>
      <c r="Q246" s="702">
        <f t="shared" si="74"/>
        <v>38.367735724102033</v>
      </c>
      <c r="R246" s="702">
        <f t="shared" si="74"/>
        <v>0</v>
      </c>
      <c r="S246" s="702">
        <f t="shared" si="74"/>
        <v>0</v>
      </c>
      <c r="T246" s="702">
        <f t="shared" si="74"/>
        <v>0</v>
      </c>
      <c r="U246" s="702">
        <f t="shared" si="74"/>
        <v>0</v>
      </c>
      <c r="V246" s="702">
        <f t="shared" si="74"/>
        <v>0</v>
      </c>
      <c r="W246" s="702">
        <f t="shared" si="74"/>
        <v>0</v>
      </c>
      <c r="X246" s="702">
        <f t="shared" si="74"/>
        <v>0</v>
      </c>
      <c r="Y246" s="702">
        <f t="shared" si="74"/>
        <v>0</v>
      </c>
      <c r="Z246" s="702">
        <f t="shared" si="74"/>
        <v>0</v>
      </c>
      <c r="AA246" s="702">
        <f t="shared" si="74"/>
        <v>0</v>
      </c>
    </row>
    <row r="247" spans="1:27" outlineLevel="1">
      <c r="A247" s="467"/>
      <c r="B247" s="467"/>
      <c r="C247" s="467"/>
      <c r="D247" s="467"/>
      <c r="E247" s="467"/>
      <c r="F247" s="467"/>
      <c r="G247" s="467"/>
      <c r="H247" s="467"/>
      <c r="I247" s="467"/>
    </row>
    <row r="248" spans="1:27" outlineLevel="1">
      <c r="A248" s="467"/>
      <c r="B248" s="467"/>
      <c r="C248" s="467"/>
      <c r="D248" s="467"/>
      <c r="E248" s="467"/>
      <c r="F248" s="467"/>
      <c r="G248" s="467"/>
      <c r="H248" s="467"/>
      <c r="I248" s="467"/>
    </row>
    <row r="249" spans="1:27" outlineLevel="1">
      <c r="A249" s="348" t="s">
        <v>278</v>
      </c>
      <c r="B249" s="475" t="s">
        <v>325</v>
      </c>
      <c r="C249" s="310" t="s">
        <v>7</v>
      </c>
      <c r="D249" s="470">
        <f>D$4</f>
        <v>2009</v>
      </c>
      <c r="E249" s="470">
        <f t="shared" ref="E249:AA249" si="75">E$4</f>
        <v>2010</v>
      </c>
      <c r="F249" s="470">
        <f t="shared" si="75"/>
        <v>2011</v>
      </c>
      <c r="G249" s="470">
        <f t="shared" si="75"/>
        <v>2012</v>
      </c>
      <c r="H249" s="470">
        <f t="shared" si="75"/>
        <v>2013</v>
      </c>
      <c r="I249" s="470">
        <f t="shared" si="75"/>
        <v>2014</v>
      </c>
      <c r="J249" s="470">
        <f t="shared" si="75"/>
        <v>2015</v>
      </c>
      <c r="K249" s="470">
        <f t="shared" si="75"/>
        <v>2016</v>
      </c>
      <c r="L249" s="470">
        <f t="shared" si="75"/>
        <v>2017</v>
      </c>
      <c r="M249" s="470">
        <f t="shared" si="75"/>
        <v>2018</v>
      </c>
      <c r="N249" s="470">
        <f t="shared" si="75"/>
        <v>2019</v>
      </c>
      <c r="O249" s="470">
        <f t="shared" si="75"/>
        <v>2020</v>
      </c>
      <c r="P249" s="470">
        <f t="shared" si="75"/>
        <v>2021</v>
      </c>
      <c r="Q249" s="470">
        <f t="shared" si="75"/>
        <v>2022</v>
      </c>
      <c r="R249" s="470">
        <f t="shared" si="75"/>
        <v>2023</v>
      </c>
      <c r="S249" s="470">
        <f t="shared" si="75"/>
        <v>2024</v>
      </c>
      <c r="T249" s="470">
        <f t="shared" si="75"/>
        <v>2025</v>
      </c>
      <c r="U249" s="470">
        <f t="shared" si="75"/>
        <v>2026</v>
      </c>
      <c r="V249" s="470">
        <f t="shared" si="75"/>
        <v>2027</v>
      </c>
      <c r="W249" s="470">
        <f t="shared" si="75"/>
        <v>2028</v>
      </c>
      <c r="X249" s="470">
        <f t="shared" si="75"/>
        <v>2029</v>
      </c>
      <c r="Y249" s="470">
        <f t="shared" si="75"/>
        <v>2030</v>
      </c>
      <c r="Z249" s="470">
        <f t="shared" si="75"/>
        <v>2031</v>
      </c>
      <c r="AA249" s="470">
        <f t="shared" si="75"/>
        <v>2032</v>
      </c>
    </row>
    <row r="250" spans="1:27" outlineLevel="1">
      <c r="A250" s="348" t="str">
        <f>$A$4</f>
        <v>($000 Real 2008)</v>
      </c>
      <c r="B250" s="476" t="s">
        <v>326</v>
      </c>
      <c r="C250" s="477" t="s">
        <v>322</v>
      </c>
      <c r="D250" s="462"/>
      <c r="E250" s="462"/>
      <c r="F250" s="462"/>
      <c r="G250" s="462"/>
      <c r="H250" s="462"/>
      <c r="I250" s="462"/>
      <c r="J250" s="462"/>
    </row>
    <row r="251" spans="1:27" outlineLevel="1">
      <c r="A251" s="471">
        <v>2009</v>
      </c>
      <c r="B251" s="473">
        <f>D$185</f>
        <v>28717.44025354067</v>
      </c>
      <c r="C251" s="472">
        <f>'Data 2009-15 (Real $2008)'!C$157</f>
        <v>7</v>
      </c>
      <c r="D251" s="88">
        <f>IF(C251&lt;1,B251,B251/2/C251)</f>
        <v>2051.2457323957619</v>
      </c>
      <c r="E251" s="88">
        <f>IF((SUM($D251:D251)+$B251/$C251)&gt;$B251,$B251-SUM($D251:D251),$B251/$C251)</f>
        <v>4102.4914647915239</v>
      </c>
      <c r="F251" s="88">
        <f>IF((SUM($D251:E251)+$B251/$C251)&gt;$B251,$B251-SUM($D251:E251),$B251/$C251)</f>
        <v>4102.4914647915239</v>
      </c>
      <c r="G251" s="88">
        <f>IF((SUM($D251:F251)+$B251/$C251)&gt;$B251,$B251-SUM($D251:F251),$B251/$C251)</f>
        <v>4102.4914647915239</v>
      </c>
      <c r="H251" s="88">
        <f>IF((SUM($D251:G251)+$B251/$C251)&gt;$B251,$B251-SUM($D251:G251),$B251/$C251)</f>
        <v>4102.4914647915239</v>
      </c>
      <c r="I251" s="88">
        <f>IF((SUM($D251:H251)+$B251/$C251)&gt;$B251,$B251-SUM($D251:H251),$B251/$C251)</f>
        <v>4102.4914647915239</v>
      </c>
      <c r="J251" s="88">
        <f>IF((SUM($D251:I251)+$B251/$C251)&gt;$B251,$B251-SUM($D251:I251),$B251/$C251)</f>
        <v>4102.4914647915239</v>
      </c>
      <c r="K251" s="88">
        <f>IF((SUM($D251:J251)+$B251/$C251)&gt;$B251,$B251-SUM($D251:J251),$B251/$C251)</f>
        <v>2051.2457323957606</v>
      </c>
      <c r="L251" s="88">
        <f>IF((SUM($D251:K251)+$B251/$C251)&gt;$B251,$B251-SUM($D251:K251),$B251/$C251)</f>
        <v>0</v>
      </c>
      <c r="M251" s="88">
        <f>IF((SUM($D251:L251)+$B251/$C251)&gt;$B251,$B251-SUM($D251:L251),$B251/$C251)</f>
        <v>0</v>
      </c>
      <c r="N251" s="88">
        <f>IF((SUM($D251:M251)+$B251/$C251)&gt;$B251,$B251-SUM($D251:M251),$B251/$C251)</f>
        <v>0</v>
      </c>
      <c r="O251" s="88">
        <f>IF((SUM($D251:N251)+$B251/$C251)&gt;$B251,$B251-SUM($D251:N251),$B251/$C251)</f>
        <v>0</v>
      </c>
      <c r="P251" s="88">
        <f>IF((SUM($D251:O251)+$B251/$C251)&gt;$B251,$B251-SUM($D251:O251),$B251/$C251)</f>
        <v>0</v>
      </c>
      <c r="Q251" s="88">
        <f>IF((SUM($D251:P251)+$B251/$C251)&gt;$B251,$B251-SUM($D251:P251),$B251/$C251)</f>
        <v>0</v>
      </c>
      <c r="R251" s="88">
        <f>IF((SUM($D251:Q251)+$B251/$C251)&gt;$B251,$B251-SUM($D251:Q251),$B251/$C251)</f>
        <v>0</v>
      </c>
      <c r="S251" s="88">
        <f>IF((SUM($D251:R251)+$B251/$C251)&gt;$B251,$B251-SUM($D251:R251),$B251/$C251)</f>
        <v>0</v>
      </c>
      <c r="T251" s="88">
        <f>IF((SUM($D251:S251)+$B251/$C251)&gt;$B251,$B251-SUM($D251:S251),$B251/$C251)</f>
        <v>0</v>
      </c>
      <c r="U251" s="88">
        <f>IF((SUM($D251:T251)+$B251/$C251)&gt;$B251,$B251-SUM($D251:T251),$B251/$C251)</f>
        <v>0</v>
      </c>
      <c r="V251" s="88">
        <f>IF((SUM($D251:U251)+$B251/$C251)&gt;$B251,$B251-SUM($D251:U251),$B251/$C251)</f>
        <v>0</v>
      </c>
      <c r="W251" s="88">
        <f>IF((SUM($D251:V251)+$B251/$C251)&gt;$B251,$B251-SUM($D251:V251),$B251/$C251)</f>
        <v>0</v>
      </c>
      <c r="X251" s="88">
        <f>IF((SUM($D251:W251)+$B251/$C251)&gt;$B251,$B251-SUM($D251:W251),$B251/$C251)</f>
        <v>0</v>
      </c>
      <c r="Y251" s="88">
        <f>IF((SUM($D251:X251)+$B251/$C251)&gt;$B251,$B251-SUM($D251:X251),$B251/$C251)</f>
        <v>0</v>
      </c>
      <c r="Z251" s="88">
        <f>IF((SUM($D251:Y251)+$B251/$C251)&gt;$B251,$B251-SUM($D251:Y251),$B251/$C251)</f>
        <v>0</v>
      </c>
      <c r="AA251" s="88">
        <f>IF((SUM($D251:Z251)+$B251/$C251)&gt;$B251,$B251-SUM($D251:Z251),$B251/$C251)</f>
        <v>0</v>
      </c>
    </row>
    <row r="252" spans="1:27" outlineLevel="1">
      <c r="A252" s="471">
        <v>2010</v>
      </c>
      <c r="B252" s="473">
        <f>E$185</f>
        <v>19600.342065243185</v>
      </c>
      <c r="C252" s="472">
        <f>'Data 2009-15 (Real $2008)'!C$157</f>
        <v>7</v>
      </c>
      <c r="D252" s="482"/>
      <c r="E252" s="88">
        <f>IF(C252&lt;1,B252,B252/2/C252)</f>
        <v>1400.0244332316561</v>
      </c>
      <c r="F252" s="88">
        <f>IF((SUM($D252:E252)+$B252/$C252)&gt;$B252,$B252-SUM($D252:E252),$B252/$C252)</f>
        <v>2800.0488664633122</v>
      </c>
      <c r="G252" s="88">
        <f>IF((SUM($D252:F252)+$B252/$C252)&gt;$B252,$B252-SUM($D252:F252),$B252/$C252)</f>
        <v>2800.0488664633122</v>
      </c>
      <c r="H252" s="88">
        <f>IF((SUM($D252:G252)+$B252/$C252)&gt;$B252,$B252-SUM($D252:G252),$B252/$C252)</f>
        <v>2800.0488664633122</v>
      </c>
      <c r="I252" s="88">
        <f>IF((SUM($D252:H252)+$B252/$C252)&gt;$B252,$B252-SUM($D252:H252),$B252/$C252)</f>
        <v>2800.0488664633122</v>
      </c>
      <c r="J252" s="88">
        <f>IF((SUM($D252:I252)+$B252/$C252)&gt;$B252,$B252-SUM($D252:I252),$B252/$C252)</f>
        <v>2800.0488664633122</v>
      </c>
      <c r="K252" s="88">
        <f>IF((SUM($D252:J252)+$B252/$C252)&gt;$B252,$B252-SUM($D252:J252),$B252/$C252)</f>
        <v>2800.0488664633122</v>
      </c>
      <c r="L252" s="88">
        <f>IF((SUM($D252:K252)+$B252/$C252)&gt;$B252,$B252-SUM($D252:K252),$B252/$C252)</f>
        <v>1400.0244332316543</v>
      </c>
      <c r="M252" s="88">
        <f>IF((SUM($D252:L252)+$B252/$C252)&gt;$B252,$B252-SUM($D252:L252),$B252/$C252)</f>
        <v>0</v>
      </c>
      <c r="N252" s="88">
        <f>IF((SUM($D252:M252)+$B252/$C252)&gt;$B252,$B252-SUM($D252:M252),$B252/$C252)</f>
        <v>0</v>
      </c>
      <c r="O252" s="88">
        <f>IF((SUM($D252:N252)+$B252/$C252)&gt;$B252,$B252-SUM($D252:N252),$B252/$C252)</f>
        <v>0</v>
      </c>
      <c r="P252" s="88">
        <f>IF((SUM($D252:O252)+$B252/$C252)&gt;$B252,$B252-SUM($D252:O252),$B252/$C252)</f>
        <v>0</v>
      </c>
      <c r="Q252" s="88">
        <f>IF((SUM($D252:P252)+$B252/$C252)&gt;$B252,$B252-SUM($D252:P252),$B252/$C252)</f>
        <v>0</v>
      </c>
      <c r="R252" s="88">
        <f>IF((SUM($D252:Q252)+$B252/$C252)&gt;$B252,$B252-SUM($D252:Q252),$B252/$C252)</f>
        <v>0</v>
      </c>
      <c r="S252" s="88">
        <f>IF((SUM($D252:R252)+$B252/$C252)&gt;$B252,$B252-SUM($D252:R252),$B252/$C252)</f>
        <v>0</v>
      </c>
      <c r="T252" s="88">
        <f>IF((SUM($D252:S252)+$B252/$C252)&gt;$B252,$B252-SUM($D252:S252),$B252/$C252)</f>
        <v>0</v>
      </c>
      <c r="U252" s="88">
        <f>IF((SUM($D252:T252)+$B252/$C252)&gt;$B252,$B252-SUM($D252:T252),$B252/$C252)</f>
        <v>0</v>
      </c>
      <c r="V252" s="88">
        <f>IF((SUM($D252:U252)+$B252/$C252)&gt;$B252,$B252-SUM($D252:U252),$B252/$C252)</f>
        <v>0</v>
      </c>
      <c r="W252" s="88">
        <f>IF((SUM($D252:V252)+$B252/$C252)&gt;$B252,$B252-SUM($D252:V252),$B252/$C252)</f>
        <v>0</v>
      </c>
      <c r="X252" s="88">
        <f>IF((SUM($D252:W252)+$B252/$C252)&gt;$B252,$B252-SUM($D252:W252),$B252/$C252)</f>
        <v>0</v>
      </c>
      <c r="Y252" s="88">
        <f>IF((SUM($D252:X252)+$B252/$C252)&gt;$B252,$B252-SUM($D252:X252),$B252/$C252)</f>
        <v>0</v>
      </c>
      <c r="Z252" s="88">
        <f>IF((SUM($D252:Y252)+$B252/$C252)&gt;$B252,$B252-SUM($D252:Y252),$B252/$C252)</f>
        <v>0</v>
      </c>
      <c r="AA252" s="88">
        <f>IF((SUM($D252:Z252)+$B252/$C252)&gt;$B252,$B252-SUM($D252:Z252),$B252/$C252)</f>
        <v>0</v>
      </c>
    </row>
    <row r="253" spans="1:27" outlineLevel="1">
      <c r="A253" s="471">
        <v>2011</v>
      </c>
      <c r="B253" s="473">
        <f>F$185</f>
        <v>6178.0026324293131</v>
      </c>
      <c r="C253" s="472">
        <f>'Data 2009-15 (Real $2008)'!C$157</f>
        <v>7</v>
      </c>
      <c r="D253" s="482"/>
      <c r="E253" s="482"/>
      <c r="F253" s="88">
        <f>IF(C253&lt;1,B253,B253/2/C253)</f>
        <v>441.28590231637952</v>
      </c>
      <c r="G253" s="88">
        <f>IF((SUM($D253:F253)+$B253/$C253)&gt;$B253,$B253-SUM($D253:F253),$B253/$C253)</f>
        <v>882.57180463275904</v>
      </c>
      <c r="H253" s="88">
        <f>IF((SUM($D253:G253)+$B253/$C253)&gt;$B253,$B253-SUM($D253:G253),$B253/$C253)</f>
        <v>882.57180463275904</v>
      </c>
      <c r="I253" s="88">
        <f>IF((SUM($D253:H253)+$B253/$C253)&gt;$B253,$B253-SUM($D253:H253),$B253/$C253)</f>
        <v>882.57180463275904</v>
      </c>
      <c r="J253" s="88">
        <f>IF((SUM($D253:I253)+$B253/$C253)&gt;$B253,$B253-SUM($D253:I253),$B253/$C253)</f>
        <v>882.57180463275904</v>
      </c>
      <c r="K253" s="88">
        <f>IF((SUM($D253:J253)+$B253/$C253)&gt;$B253,$B253-SUM($D253:J253),$B253/$C253)</f>
        <v>882.57180463275904</v>
      </c>
      <c r="L253" s="88">
        <f>IF((SUM($D253:K253)+$B253/$C253)&gt;$B253,$B253-SUM($D253:K253),$B253/$C253)</f>
        <v>882.57180463275904</v>
      </c>
      <c r="M253" s="88">
        <f>IF((SUM($D253:L253)+$B253/$C253)&gt;$B253,$B253-SUM($D253:L253),$B253/$C253)</f>
        <v>441.28590231637827</v>
      </c>
      <c r="N253" s="88">
        <f>IF((SUM($D253:M253)+$B253/$C253)&gt;$B253,$B253-SUM($D253:M253),$B253/$C253)</f>
        <v>0</v>
      </c>
      <c r="O253" s="88">
        <f>IF((SUM($D253:N253)+$B253/$C253)&gt;$B253,$B253-SUM($D253:N253),$B253/$C253)</f>
        <v>0</v>
      </c>
      <c r="P253" s="88">
        <f>IF((SUM($D253:O253)+$B253/$C253)&gt;$B253,$B253-SUM($D253:O253),$B253/$C253)</f>
        <v>0</v>
      </c>
      <c r="Q253" s="88">
        <f>IF((SUM($D253:P253)+$B253/$C253)&gt;$B253,$B253-SUM($D253:P253),$B253/$C253)</f>
        <v>0</v>
      </c>
      <c r="R253" s="88">
        <f>IF((SUM($D253:Q253)+$B253/$C253)&gt;$B253,$B253-SUM($D253:Q253),$B253/$C253)</f>
        <v>0</v>
      </c>
      <c r="S253" s="88">
        <f>IF((SUM($D253:R253)+$B253/$C253)&gt;$B253,$B253-SUM($D253:R253),$B253/$C253)</f>
        <v>0</v>
      </c>
      <c r="T253" s="88">
        <f>IF((SUM($D253:S253)+$B253/$C253)&gt;$B253,$B253-SUM($D253:S253),$B253/$C253)</f>
        <v>0</v>
      </c>
      <c r="U253" s="88">
        <f>IF((SUM($D253:T253)+$B253/$C253)&gt;$B253,$B253-SUM($D253:T253),$B253/$C253)</f>
        <v>0</v>
      </c>
      <c r="V253" s="88">
        <f>IF((SUM($D253:U253)+$B253/$C253)&gt;$B253,$B253-SUM($D253:U253),$B253/$C253)</f>
        <v>0</v>
      </c>
      <c r="W253" s="88">
        <f>IF((SUM($D253:V253)+$B253/$C253)&gt;$B253,$B253-SUM($D253:V253),$B253/$C253)</f>
        <v>0</v>
      </c>
      <c r="X253" s="88">
        <f>IF((SUM($D253:W253)+$B253/$C253)&gt;$B253,$B253-SUM($D253:W253),$B253/$C253)</f>
        <v>0</v>
      </c>
      <c r="Y253" s="88">
        <f>IF((SUM($D253:X253)+$B253/$C253)&gt;$B253,$B253-SUM($D253:X253),$B253/$C253)</f>
        <v>0</v>
      </c>
      <c r="Z253" s="88">
        <f>IF((SUM($D253:Y253)+$B253/$C253)&gt;$B253,$B253-SUM($D253:Y253),$B253/$C253)</f>
        <v>0</v>
      </c>
      <c r="AA253" s="88">
        <f>IF((SUM($D253:Z253)+$B253/$C253)&gt;$B253,$B253-SUM($D253:Z253),$B253/$C253)</f>
        <v>0</v>
      </c>
    </row>
    <row r="254" spans="1:27" outlineLevel="1">
      <c r="A254" s="471">
        <v>2012</v>
      </c>
      <c r="B254" s="473">
        <f>G$185</f>
        <v>2433.3868337759745</v>
      </c>
      <c r="C254" s="472">
        <f>'Data 2009-15 (Real $2008)'!C$157</f>
        <v>7</v>
      </c>
      <c r="D254" s="482"/>
      <c r="E254" s="482"/>
      <c r="F254" s="482"/>
      <c r="G254" s="88">
        <f>IF($C254=1,$B254,$B254/2/$C254)</f>
        <v>173.81334526971247</v>
      </c>
      <c r="H254" s="88">
        <f>IF((SUM($D254:G254)+$B254/$C254)&gt;$B254,$B254-SUM($D254:G254),$B254/$C254)</f>
        <v>347.62669053942494</v>
      </c>
      <c r="I254" s="88">
        <f>IF((SUM($D254:H254)+$B254/$C254)&gt;$B254,$B254-SUM($D254:H254),$B254/$C254)</f>
        <v>347.62669053942494</v>
      </c>
      <c r="J254" s="88">
        <f>IF((SUM($D254:I254)+$B254/$C254)&gt;$B254,$B254-SUM($D254:I254),$B254/$C254)</f>
        <v>347.62669053942494</v>
      </c>
      <c r="K254" s="88">
        <f>IF((SUM($D254:J254)+$B254/$C254)&gt;$B254,$B254-SUM($D254:J254),$B254/$C254)</f>
        <v>347.62669053942494</v>
      </c>
      <c r="L254" s="88">
        <f>IF((SUM($D254:K254)+$B254/$C254)&gt;$B254,$B254-SUM($D254:K254),$B254/$C254)</f>
        <v>347.62669053942494</v>
      </c>
      <c r="M254" s="88">
        <f>IF((SUM($D254:L254)+$B254/$C254)&gt;$B254,$B254-SUM($D254:L254),$B254/$C254)</f>
        <v>347.62669053942494</v>
      </c>
      <c r="N254" s="88">
        <f>IF((SUM($D254:M254)+$B254/$C254)&gt;$B254,$B254-SUM($D254:M254),$B254/$C254)</f>
        <v>173.8133452697125</v>
      </c>
      <c r="O254" s="88">
        <f>IF((SUM($D254:N254)+$B254/$C254)&gt;$B254,$B254-SUM($D254:N254),$B254/$C254)</f>
        <v>0</v>
      </c>
      <c r="P254" s="88">
        <f>IF((SUM($D254:O254)+$B254/$C254)&gt;$B254,$B254-SUM($D254:O254),$B254/$C254)</f>
        <v>0</v>
      </c>
      <c r="Q254" s="88">
        <f>IF((SUM($D254:P254)+$B254/$C254)&gt;$B254,$B254-SUM($D254:P254),$B254/$C254)</f>
        <v>0</v>
      </c>
      <c r="R254" s="88">
        <f>IF((SUM($D254:Q254)+$B254/$C254)&gt;$B254,$B254-SUM($D254:Q254),$B254/$C254)</f>
        <v>0</v>
      </c>
      <c r="S254" s="88">
        <f>IF((SUM($D254:R254)+$B254/$C254)&gt;$B254,$B254-SUM($D254:R254),$B254/$C254)</f>
        <v>0</v>
      </c>
      <c r="T254" s="88">
        <f>IF((SUM($D254:S254)+$B254/$C254)&gt;$B254,$B254-SUM($D254:S254),$B254/$C254)</f>
        <v>0</v>
      </c>
      <c r="U254" s="88">
        <f>IF((SUM($D254:T254)+$B254/$C254)&gt;$B254,$B254-SUM($D254:T254),$B254/$C254)</f>
        <v>0</v>
      </c>
      <c r="V254" s="88">
        <f>IF((SUM($D254:U254)+$B254/$C254)&gt;$B254,$B254-SUM($D254:U254),$B254/$C254)</f>
        <v>0</v>
      </c>
      <c r="W254" s="88">
        <f>IF((SUM($D254:V254)+$B254/$C254)&gt;$B254,$B254-SUM($D254:V254),$B254/$C254)</f>
        <v>0</v>
      </c>
      <c r="X254" s="88">
        <f>IF((SUM($D254:W254)+$B254/$C254)&gt;$B254,$B254-SUM($D254:W254),$B254/$C254)</f>
        <v>0</v>
      </c>
      <c r="Y254" s="88">
        <f>IF((SUM($D254:X254)+$B254/$C254)&gt;$B254,$B254-SUM($D254:X254),$B254/$C254)</f>
        <v>0</v>
      </c>
      <c r="Z254" s="88">
        <f>IF((SUM($D254:Y254)+$B254/$C254)&gt;$B254,$B254-SUM($D254:Y254),$B254/$C254)</f>
        <v>0</v>
      </c>
      <c r="AA254" s="88">
        <f>IF((SUM($D254:Z254)+$B254/$C254)&gt;$B254,$B254-SUM($D254:Z254),$B254/$C254)</f>
        <v>0</v>
      </c>
    </row>
    <row r="255" spans="1:27" outlineLevel="1">
      <c r="A255" s="471">
        <v>2013</v>
      </c>
      <c r="B255" s="473">
        <f>H$185</f>
        <v>387.57124750889778</v>
      </c>
      <c r="C255" s="472">
        <f>'Data 2009-15 (Real $2008)'!C$157</f>
        <v>7</v>
      </c>
      <c r="D255" s="482"/>
      <c r="E255" s="482"/>
      <c r="F255" s="482"/>
      <c r="G255" s="482"/>
      <c r="H255" s="88">
        <f>IF($C255=1,$B255,$B255/2/$C255)</f>
        <v>27.683660536349841</v>
      </c>
      <c r="I255" s="88">
        <f>IF((SUM($D255:H255)+$B255/$C255)&gt;$B255,$B255-SUM($D255:H255),$B255/$C255)</f>
        <v>55.367321072699681</v>
      </c>
      <c r="J255" s="88">
        <f>IF((SUM($D255:I255)+$B255/$C255)&gt;$B255,$B255-SUM($D255:I255),$B255/$C255)</f>
        <v>55.367321072699681</v>
      </c>
      <c r="K255" s="88">
        <f>IF((SUM($D255:J255)+$B255/$C255)&gt;$B255,$B255-SUM($D255:J255),$B255/$C255)</f>
        <v>55.367321072699681</v>
      </c>
      <c r="L255" s="88">
        <f>IF((SUM($D255:K255)+$B255/$C255)&gt;$B255,$B255-SUM($D255:K255),$B255/$C255)</f>
        <v>55.367321072699681</v>
      </c>
      <c r="M255" s="88">
        <f>IF((SUM($D255:L255)+$B255/$C255)&gt;$B255,$B255-SUM($D255:L255),$B255/$C255)</f>
        <v>55.367321072699681</v>
      </c>
      <c r="N255" s="88">
        <f>IF((SUM($D255:M255)+$B255/$C255)&gt;$B255,$B255-SUM($D255:M255),$B255/$C255)</f>
        <v>55.367321072699681</v>
      </c>
      <c r="O255" s="88">
        <f>IF((SUM($D255:N255)+$B255/$C255)&gt;$B255,$B255-SUM($D255:N255),$B255/$C255)</f>
        <v>27.683660536349919</v>
      </c>
      <c r="P255" s="88">
        <f>IF((SUM($D255:O255)+$B255/$C255)&gt;$B255,$B255-SUM($D255:O255),$B255/$C255)</f>
        <v>0</v>
      </c>
      <c r="Q255" s="88">
        <f>IF((SUM($D255:P255)+$B255/$C255)&gt;$B255,$B255-SUM($D255:P255),$B255/$C255)</f>
        <v>0</v>
      </c>
      <c r="R255" s="88">
        <f>IF((SUM($D255:Q255)+$B255/$C255)&gt;$B255,$B255-SUM($D255:Q255),$B255/$C255)</f>
        <v>0</v>
      </c>
      <c r="S255" s="88">
        <f>IF((SUM($D255:R255)+$B255/$C255)&gt;$B255,$B255-SUM($D255:R255),$B255/$C255)</f>
        <v>0</v>
      </c>
      <c r="T255" s="88">
        <f>IF((SUM($D255:S255)+$B255/$C255)&gt;$B255,$B255-SUM($D255:S255),$B255/$C255)</f>
        <v>0</v>
      </c>
      <c r="U255" s="88">
        <f>IF((SUM($D255:T255)+$B255/$C255)&gt;$B255,$B255-SUM($D255:T255),$B255/$C255)</f>
        <v>0</v>
      </c>
      <c r="V255" s="88">
        <f>IF((SUM($D255:U255)+$B255/$C255)&gt;$B255,$B255-SUM($D255:U255),$B255/$C255)</f>
        <v>0</v>
      </c>
      <c r="W255" s="88">
        <f>IF((SUM($D255:V255)+$B255/$C255)&gt;$B255,$B255-SUM($D255:V255),$B255/$C255)</f>
        <v>0</v>
      </c>
      <c r="X255" s="88">
        <f>IF((SUM($D255:W255)+$B255/$C255)&gt;$B255,$B255-SUM($D255:W255),$B255/$C255)</f>
        <v>0</v>
      </c>
      <c r="Y255" s="88">
        <f>IF((SUM($D255:X255)+$B255/$C255)&gt;$B255,$B255-SUM($D255:X255),$B255/$C255)</f>
        <v>0</v>
      </c>
      <c r="Z255" s="88">
        <f>IF((SUM($D255:Y255)+$B255/$C255)&gt;$B255,$B255-SUM($D255:Y255),$B255/$C255)</f>
        <v>0</v>
      </c>
      <c r="AA255" s="88">
        <f>IF((SUM($D255:Z255)+$B255/$C255)&gt;$B255,$B255-SUM($D255:Z255),$B255/$C255)</f>
        <v>0</v>
      </c>
    </row>
    <row r="256" spans="1:27" outlineLevel="1">
      <c r="A256" s="471">
        <v>2014</v>
      </c>
      <c r="B256" s="473">
        <f>I$185</f>
        <v>0</v>
      </c>
      <c r="C256" s="472">
        <f>'Data 2009-15 (Real $2008)'!C$157</f>
        <v>7</v>
      </c>
      <c r="D256" s="482"/>
      <c r="E256" s="482"/>
      <c r="F256" s="482"/>
      <c r="G256" s="482"/>
      <c r="H256" s="482"/>
      <c r="I256" s="88">
        <f>IF($C256=1,$B256,$B256/2/$C256)</f>
        <v>0</v>
      </c>
      <c r="J256" s="88">
        <f>IF((SUM($D256:I256)+$B256/$C256)&gt;$B256,$B256-SUM($D256:I256),$B256/$C256)</f>
        <v>0</v>
      </c>
      <c r="K256" s="88">
        <f>IF((SUM($D256:J256)+$B256/$C256)&gt;$B256,$B256-SUM($D256:J256),$B256/$C256)</f>
        <v>0</v>
      </c>
      <c r="L256" s="88">
        <f>IF((SUM($D256:K256)+$B256/$C256)&gt;$B256,$B256-SUM($D256:K256),$B256/$C256)</f>
        <v>0</v>
      </c>
      <c r="M256" s="88">
        <f>IF((SUM($D256:L256)+$B256/$C256)&gt;$B256,$B256-SUM($D256:L256),$B256/$C256)</f>
        <v>0</v>
      </c>
      <c r="N256" s="88">
        <f>IF((SUM($D256:M256)+$B256/$C256)&gt;$B256,$B256-SUM($D256:M256),$B256/$C256)</f>
        <v>0</v>
      </c>
      <c r="O256" s="88">
        <f>IF((SUM($D256:N256)+$B256/$C256)&gt;$B256,$B256-SUM($D256:N256),$B256/$C256)</f>
        <v>0</v>
      </c>
      <c r="P256" s="88">
        <f>IF((SUM($D256:O256)+$B256/$C256)&gt;$B256,$B256-SUM($D256:O256),$B256/$C256)</f>
        <v>0</v>
      </c>
      <c r="Q256" s="88">
        <f>IF((SUM($D256:P256)+$B256/$C256)&gt;$B256,$B256-SUM($D256:P256),$B256/$C256)</f>
        <v>0</v>
      </c>
      <c r="R256" s="88">
        <f>IF((SUM($D256:Q256)+$B256/$C256)&gt;$B256,$B256-SUM($D256:Q256),$B256/$C256)</f>
        <v>0</v>
      </c>
      <c r="S256" s="88">
        <f>IF((SUM($D256:R256)+$B256/$C256)&gt;$B256,$B256-SUM($D256:R256),$B256/$C256)</f>
        <v>0</v>
      </c>
      <c r="T256" s="88">
        <f>IF((SUM($D256:S256)+$B256/$C256)&gt;$B256,$B256-SUM($D256:S256),$B256/$C256)</f>
        <v>0</v>
      </c>
      <c r="U256" s="88">
        <f>IF((SUM($D256:T256)+$B256/$C256)&gt;$B256,$B256-SUM($D256:T256),$B256/$C256)</f>
        <v>0</v>
      </c>
      <c r="V256" s="88">
        <f>IF((SUM($D256:U256)+$B256/$C256)&gt;$B256,$B256-SUM($D256:U256),$B256/$C256)</f>
        <v>0</v>
      </c>
      <c r="W256" s="88">
        <f>IF((SUM($D256:V256)+$B256/$C256)&gt;$B256,$B256-SUM($D256:V256),$B256/$C256)</f>
        <v>0</v>
      </c>
      <c r="X256" s="88">
        <f>IF((SUM($D256:W256)+$B256/$C256)&gt;$B256,$B256-SUM($D256:W256),$B256/$C256)</f>
        <v>0</v>
      </c>
      <c r="Y256" s="88">
        <f>IF((SUM($D256:X256)+$B256/$C256)&gt;$B256,$B256-SUM($D256:X256),$B256/$C256)</f>
        <v>0</v>
      </c>
      <c r="Z256" s="88">
        <f>IF((SUM($D256:Y256)+$B256/$C256)&gt;$B256,$B256-SUM($D256:Y256),$B256/$C256)</f>
        <v>0</v>
      </c>
      <c r="AA256" s="88">
        <f>IF((SUM($D256:Z256)+$B256/$C256)&gt;$B256,$B256-SUM($D256:Z256),$B256/$C256)</f>
        <v>0</v>
      </c>
    </row>
    <row r="257" spans="1:27" outlineLevel="1">
      <c r="A257" s="471">
        <v>2015</v>
      </c>
      <c r="B257" s="473">
        <f>J$185</f>
        <v>0</v>
      </c>
      <c r="C257" s="472">
        <f>'Data 2009-15 (Real $2008)'!C$157</f>
        <v>7</v>
      </c>
      <c r="D257" s="482"/>
      <c r="E257" s="482"/>
      <c r="F257" s="482"/>
      <c r="G257" s="482"/>
      <c r="H257" s="482"/>
      <c r="I257" s="482"/>
      <c r="J257" s="88">
        <f>IF($C257=1,$B257,$B257/2/$C257)</f>
        <v>0</v>
      </c>
      <c r="K257" s="88">
        <f>IF((SUM($D257:J257)+$B257/$C257)&gt;$B257,$B257-SUM($D257:J257),$B257/$C257)</f>
        <v>0</v>
      </c>
      <c r="L257" s="88">
        <f>IF((SUM($D257:K257)+$B257/$C257)&gt;$B257,$B257-SUM($D257:K257),$B257/$C257)</f>
        <v>0</v>
      </c>
      <c r="M257" s="88">
        <f>IF((SUM($D257:L257)+$B257/$C257)&gt;$B257,$B257-SUM($D257:L257),$B257/$C257)</f>
        <v>0</v>
      </c>
      <c r="N257" s="88">
        <f>IF((SUM($D257:M257)+$B257/$C257)&gt;$B257,$B257-SUM($D257:M257),$B257/$C257)</f>
        <v>0</v>
      </c>
      <c r="O257" s="88">
        <f>IF((SUM($D257:N257)+$B257/$C257)&gt;$B257,$B257-SUM($D257:N257),$B257/$C257)</f>
        <v>0</v>
      </c>
      <c r="P257" s="88">
        <f>IF((SUM($D257:O257)+$B257/$C257)&gt;$B257,$B257-SUM($D257:O257),$B257/$C257)</f>
        <v>0</v>
      </c>
      <c r="Q257" s="88">
        <f>IF((SUM($D257:P257)+$B257/$C257)&gt;$B257,$B257-SUM($D257:P257),$B257/$C257)</f>
        <v>0</v>
      </c>
      <c r="R257" s="88">
        <f>IF((SUM($D257:Q257)+$B257/$C257)&gt;$B257,$B257-SUM($D257:Q257),$B257/$C257)</f>
        <v>0</v>
      </c>
      <c r="S257" s="88">
        <f>IF((SUM($D257:R257)+$B257/$C257)&gt;$B257,$B257-SUM($D257:R257),$B257/$C257)</f>
        <v>0</v>
      </c>
      <c r="T257" s="88">
        <f>IF((SUM($D257:S257)+$B257/$C257)&gt;$B257,$B257-SUM($D257:S257),$B257/$C257)</f>
        <v>0</v>
      </c>
      <c r="U257" s="88">
        <f>IF((SUM($D257:T257)+$B257/$C257)&gt;$B257,$B257-SUM($D257:T257),$B257/$C257)</f>
        <v>0</v>
      </c>
      <c r="V257" s="88">
        <f>IF((SUM($D257:U257)+$B257/$C257)&gt;$B257,$B257-SUM($D257:U257),$B257/$C257)</f>
        <v>0</v>
      </c>
      <c r="W257" s="88">
        <f>IF((SUM($D257:V257)+$B257/$C257)&gt;$B257,$B257-SUM($D257:V257),$B257/$C257)</f>
        <v>0</v>
      </c>
      <c r="X257" s="88">
        <f>IF((SUM($D257:W257)+$B257/$C257)&gt;$B257,$B257-SUM($D257:W257),$B257/$C257)</f>
        <v>0</v>
      </c>
      <c r="Y257" s="88">
        <f>IF((SUM($D257:X257)+$B257/$C257)&gt;$B257,$B257-SUM($D257:X257),$B257/$C257)</f>
        <v>0</v>
      </c>
      <c r="Z257" s="88">
        <f>IF((SUM($D257:Y257)+$B257/$C257)&gt;$B257,$B257-SUM($D257:Y257),$B257/$C257)</f>
        <v>0</v>
      </c>
      <c r="AA257" s="88">
        <f>IF((SUM($D257:Z257)+$B257/$C257)&gt;$B257,$B257-SUM($D257:Z257),$B257/$C257)</f>
        <v>0</v>
      </c>
    </row>
    <row r="258" spans="1:27" s="471" customFormat="1" outlineLevel="1">
      <c r="B258" s="474">
        <f>SUM(B251:B257)</f>
        <v>57316.743032498038</v>
      </c>
      <c r="D258" s="702">
        <f t="shared" ref="D258:AA258" si="76">SUM(D251:D257)</f>
        <v>2051.2457323957619</v>
      </c>
      <c r="E258" s="702">
        <f t="shared" si="76"/>
        <v>5502.5158980231799</v>
      </c>
      <c r="F258" s="702">
        <f t="shared" si="76"/>
        <v>7343.8262335712152</v>
      </c>
      <c r="G258" s="702">
        <f t="shared" si="76"/>
        <v>7958.9254811573073</v>
      </c>
      <c r="H258" s="702">
        <f t="shared" si="76"/>
        <v>8160.4224869633699</v>
      </c>
      <c r="I258" s="702">
        <f t="shared" si="76"/>
        <v>8188.1061474997196</v>
      </c>
      <c r="J258" s="702">
        <f t="shared" si="76"/>
        <v>8188.1061474997196</v>
      </c>
      <c r="K258" s="702">
        <f t="shared" si="76"/>
        <v>6136.8604151039563</v>
      </c>
      <c r="L258" s="702">
        <f t="shared" si="76"/>
        <v>2685.5902494765382</v>
      </c>
      <c r="M258" s="702">
        <f t="shared" si="76"/>
        <v>844.27991392850299</v>
      </c>
      <c r="N258" s="702">
        <f t="shared" si="76"/>
        <v>229.18066634241217</v>
      </c>
      <c r="O258" s="702">
        <f t="shared" si="76"/>
        <v>27.683660536349919</v>
      </c>
      <c r="P258" s="702">
        <f t="shared" si="76"/>
        <v>0</v>
      </c>
      <c r="Q258" s="702">
        <f t="shared" si="76"/>
        <v>0</v>
      </c>
      <c r="R258" s="702">
        <f t="shared" si="76"/>
        <v>0</v>
      </c>
      <c r="S258" s="702">
        <f t="shared" si="76"/>
        <v>0</v>
      </c>
      <c r="T258" s="702">
        <f t="shared" si="76"/>
        <v>0</v>
      </c>
      <c r="U258" s="702">
        <f t="shared" si="76"/>
        <v>0</v>
      </c>
      <c r="V258" s="702">
        <f t="shared" si="76"/>
        <v>0</v>
      </c>
      <c r="W258" s="702">
        <f t="shared" si="76"/>
        <v>0</v>
      </c>
      <c r="X258" s="702">
        <f t="shared" si="76"/>
        <v>0</v>
      </c>
      <c r="Y258" s="702">
        <f t="shared" si="76"/>
        <v>0</v>
      </c>
      <c r="Z258" s="702">
        <f t="shared" si="76"/>
        <v>0</v>
      </c>
      <c r="AA258" s="702">
        <f t="shared" si="76"/>
        <v>0</v>
      </c>
    </row>
    <row r="259" spans="1:27" outlineLevel="1"/>
    <row r="260" spans="1:27" outlineLevel="1"/>
    <row r="261" spans="1:27" ht="13.5" outlineLevel="1" thickBot="1">
      <c r="A261" s="478" t="s">
        <v>45</v>
      </c>
      <c r="B261" s="479">
        <f>SUM(B198,B210,B222,B234,B246,B258)</f>
        <v>208485.82849443424</v>
      </c>
      <c r="C261" s="478"/>
      <c r="D261" s="481">
        <f>SUM(D198,D210,D222,D234,D246,D258)</f>
        <v>4359.8313876257998</v>
      </c>
      <c r="E261" s="481">
        <f t="shared" ref="E261:W261" si="77">SUM(E198,E210,E222,E234,E246,E258)</f>
        <v>11213.312953029379</v>
      </c>
      <c r="F261" s="481">
        <f t="shared" si="77"/>
        <v>15266.501631142162</v>
      </c>
      <c r="G261" s="481">
        <f t="shared" si="77"/>
        <v>18074.362852805796</v>
      </c>
      <c r="H261" s="481">
        <f t="shared" si="77"/>
        <v>20541.896150588018</v>
      </c>
      <c r="I261" s="481">
        <f t="shared" si="77"/>
        <v>19531.3123078545</v>
      </c>
      <c r="J261" s="481">
        <f t="shared" si="77"/>
        <v>20926.808915793739</v>
      </c>
      <c r="K261" s="481">
        <f t="shared" si="77"/>
        <v>17730.470773461668</v>
      </c>
      <c r="L261" s="481">
        <f t="shared" si="77"/>
        <v>12157.691039219111</v>
      </c>
      <c r="M261" s="481">
        <f t="shared" si="77"/>
        <v>9855.0452095543569</v>
      </c>
      <c r="N261" s="481">
        <f t="shared" si="77"/>
        <v>9004.3697156725229</v>
      </c>
      <c r="O261" s="481">
        <f t="shared" si="77"/>
        <v>8417.9945606083384</v>
      </c>
      <c r="P261" s="481">
        <f t="shared" si="77"/>
        <v>7641.3749636457032</v>
      </c>
      <c r="Q261" s="481">
        <f t="shared" si="77"/>
        <v>6583.5305962890243</v>
      </c>
      <c r="R261" s="481">
        <f t="shared" si="77"/>
        <v>6028.8288022568231</v>
      </c>
      <c r="S261" s="481">
        <f t="shared" si="77"/>
        <v>5881.1998397213565</v>
      </c>
      <c r="T261" s="481">
        <f t="shared" si="77"/>
        <v>5408.1539046275693</v>
      </c>
      <c r="U261" s="481">
        <f t="shared" si="77"/>
        <v>4524.3463136366063</v>
      </c>
      <c r="V261" s="481">
        <f t="shared" si="77"/>
        <v>3266.363640999974</v>
      </c>
      <c r="W261" s="481">
        <f t="shared" si="77"/>
        <v>1621.0380339805611</v>
      </c>
      <c r="X261" s="481">
        <f>SUM(X198,X210,X222,X234,X246,X258)</f>
        <v>394.52357125190576</v>
      </c>
      <c r="Y261" s="481">
        <f>SUM(Y198,Y210,Y222,Y234,Y246,Y258)</f>
        <v>56.871330669347572</v>
      </c>
      <c r="Z261" s="481">
        <f>SUM(Z198,Z210,Z222,Z234,Z246,Z258)</f>
        <v>0</v>
      </c>
      <c r="AA261" s="481">
        <f>SUM(AA198,AA210,AA222,AA234,AA246,AA258)</f>
        <v>0</v>
      </c>
    </row>
    <row r="262" spans="1:27" ht="13.5" thickTop="1"/>
  </sheetData>
  <phoneticPr fontId="4" type="noConversion"/>
  <pageMargins left="0.75" right="0.75" top="1" bottom="1" header="0.5" footer="0.5"/>
  <pageSetup paperSize="9" orientation="portrait" horizontalDpi="4294967293" verticalDpi="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85"/>
  <sheetViews>
    <sheetView zoomScale="85" workbookViewId="0">
      <pane ySplit="1" topLeftCell="A2" activePane="bottomLeft" state="frozen"/>
      <selection pane="bottomLeft" activeCell="A2" sqref="A2"/>
    </sheetView>
  </sheetViews>
  <sheetFormatPr defaultColWidth="9.140625" defaultRowHeight="12.75"/>
  <cols>
    <col min="1" max="1" width="63.140625" style="58" customWidth="1"/>
    <col min="2" max="2" width="10" style="58" customWidth="1"/>
    <col min="3" max="3" width="11.42578125" style="58" customWidth="1"/>
    <col min="4" max="4" width="16.28515625" style="58" customWidth="1"/>
    <col min="5" max="5" width="13.140625" style="58" customWidth="1"/>
    <col min="6" max="6" width="12.85546875" style="58" customWidth="1"/>
    <col min="7" max="7" width="12.7109375" style="58" customWidth="1"/>
    <col min="8" max="8" width="14.42578125" style="58" customWidth="1"/>
    <col min="9" max="9" width="11.5703125" style="58" bestFit="1" customWidth="1"/>
    <col min="10" max="10" width="10" style="58" customWidth="1"/>
    <col min="11" max="11" width="9.140625" style="58"/>
    <col min="12" max="14" width="9.28515625" style="58" bestFit="1" customWidth="1"/>
    <col min="15" max="16" width="10" style="58" customWidth="1"/>
    <col min="17" max="17" width="9.42578125" style="58" bestFit="1" customWidth="1"/>
    <col min="18" max="18" width="9.85546875" style="58" customWidth="1"/>
    <col min="19" max="16384" width="9.140625" style="58"/>
  </cols>
  <sheetData>
    <row r="1" spans="1:11" ht="15.75">
      <c r="A1" s="557" t="str">
        <f>'Data 2006-08'!$A$1</f>
        <v>Jemena</v>
      </c>
      <c r="B1" s="344"/>
      <c r="C1" s="344"/>
      <c r="D1" s="350">
        <v>2006</v>
      </c>
      <c r="E1" s="350">
        <v>2007</v>
      </c>
      <c r="F1" s="350">
        <v>2008</v>
      </c>
      <c r="G1" s="78">
        <v>2009</v>
      </c>
      <c r="H1" s="78">
        <v>2010</v>
      </c>
      <c r="I1" s="78">
        <v>2011</v>
      </c>
      <c r="J1" s="78">
        <v>2012</v>
      </c>
      <c r="K1" s="78">
        <v>2013</v>
      </c>
    </row>
    <row r="2" spans="1:11" ht="15.75">
      <c r="B2" s="344"/>
      <c r="C2" s="344"/>
    </row>
    <row r="3" spans="1:11">
      <c r="A3" s="347"/>
      <c r="B3" s="348"/>
      <c r="C3" s="348"/>
      <c r="D3" s="350">
        <v>2006</v>
      </c>
      <c r="E3" s="350">
        <v>2007</v>
      </c>
      <c r="F3" s="350">
        <v>2008</v>
      </c>
      <c r="G3" s="78">
        <v>2009</v>
      </c>
      <c r="H3" s="78">
        <v>2010</v>
      </c>
      <c r="I3" s="78">
        <v>2011</v>
      </c>
      <c r="J3" s="78">
        <v>2012</v>
      </c>
      <c r="K3" s="78">
        <v>2013</v>
      </c>
    </row>
    <row r="4" spans="1:11">
      <c r="A4" s="424" t="s">
        <v>86</v>
      </c>
      <c r="B4" s="348"/>
      <c r="C4" s="348"/>
      <c r="D4" s="423">
        <f>'Data 2006-08'!D155</f>
        <v>3.0261348005502064E-2</v>
      </c>
      <c r="E4" s="423">
        <f>'Data 2006-08'!E155</f>
        <v>3.9385847797062556E-2</v>
      </c>
      <c r="F4" s="423">
        <f>'Data 2006-08'!F155</f>
        <v>1.862556197816323E-2</v>
      </c>
      <c r="G4" s="430">
        <f>'Data 2009-15 (Real $2008)'!D144</f>
        <v>4.9810844892812067E-2</v>
      </c>
      <c r="H4" s="430">
        <f>'Data 2009-15 (Real $2008)'!E144</f>
        <v>1.2612612612612484E-2</v>
      </c>
      <c r="I4" s="430">
        <f>'Data 2009-15 (Real $2008)'!F144</f>
        <v>2.7876631079478242E-2</v>
      </c>
      <c r="J4" s="430">
        <f>'Data 2009-15 (Real $2008)'!G144</f>
        <v>3.5199076745527913E-2</v>
      </c>
      <c r="K4" s="430">
        <f>'Data 2009-15 (Real $2008)'!H144</f>
        <v>2.0040080160320661E-2</v>
      </c>
    </row>
    <row r="5" spans="1:11">
      <c r="A5" s="280" t="str">
        <f>'Data 2006-08'!A141</f>
        <v>'Vanilla' after tax WACC (real)</v>
      </c>
      <c r="B5" s="281"/>
      <c r="C5" s="281"/>
      <c r="D5" s="407">
        <f>'Data 2006-08'!$C$141</f>
        <v>5.8999999999999997E-2</v>
      </c>
      <c r="E5" s="407">
        <f>'Data 2006-08'!$C$141</f>
        <v>5.8999999999999997E-2</v>
      </c>
      <c r="F5" s="407">
        <f>'Data 2006-08'!$C$141</f>
        <v>5.8999999999999997E-2</v>
      </c>
      <c r="G5" s="430">
        <f>'AMI Building Blocks 2009-15'!$C$18</f>
        <v>6.7716458658346301E-2</v>
      </c>
      <c r="H5" s="430">
        <f>'AMI Building Blocks 2009-15'!$C$18</f>
        <v>6.7716458658346301E-2</v>
      </c>
      <c r="I5" s="430">
        <f>'AMI Building Blocks 2009-15'!$C$18</f>
        <v>6.7716458658346301E-2</v>
      </c>
      <c r="J5" s="430">
        <f>'AMI Building Blocks 2009-15'!$C$18</f>
        <v>6.7716458658346301E-2</v>
      </c>
      <c r="K5" s="430">
        <f>'AMI Building Blocks 2009-15'!$C$18</f>
        <v>6.7716458658346301E-2</v>
      </c>
    </row>
    <row r="6" spans="1:11">
      <c r="A6" s="425" t="s">
        <v>296</v>
      </c>
      <c r="B6" s="348"/>
      <c r="C6" s="348"/>
      <c r="D6" s="423">
        <f t="shared" ref="D6:K6" si="0">(1+D4)*(1+D5)-1</f>
        <v>9.1046767537826589E-2</v>
      </c>
      <c r="E6" s="423">
        <f t="shared" si="0"/>
        <v>0.10070961281708923</v>
      </c>
      <c r="F6" s="423">
        <f t="shared" si="0"/>
        <v>7.8724470134874824E-2</v>
      </c>
      <c r="G6" s="423">
        <f t="shared" si="0"/>
        <v>0.1209003175700798</v>
      </c>
      <c r="H6" s="423">
        <f t="shared" si="0"/>
        <v>8.1183152731514552E-2</v>
      </c>
      <c r="I6" s="423">
        <f t="shared" si="0"/>
        <v>9.7480796473851994E-2</v>
      </c>
      <c r="J6" s="423">
        <f t="shared" si="0"/>
        <v>0.10529909222912481</v>
      </c>
      <c r="K6" s="423">
        <f t="shared" si="0"/>
        <v>8.9113582078353293E-2</v>
      </c>
    </row>
    <row r="7" spans="1:11">
      <c r="A7" s="347"/>
      <c r="B7" s="348"/>
      <c r="C7" s="348"/>
      <c r="D7" s="349"/>
      <c r="E7" s="349"/>
      <c r="F7" s="349"/>
      <c r="G7" s="349"/>
      <c r="H7" s="349"/>
      <c r="I7" s="349"/>
      <c r="J7" s="349"/>
    </row>
    <row r="8" spans="1:11">
      <c r="A8" s="347"/>
      <c r="B8" s="348"/>
      <c r="C8" s="348"/>
      <c r="D8" s="349"/>
      <c r="E8" s="349"/>
      <c r="F8" s="349"/>
      <c r="G8" s="349"/>
      <c r="H8" s="349"/>
      <c r="I8" s="349"/>
      <c r="J8" s="349"/>
    </row>
    <row r="9" spans="1:11">
      <c r="A9" s="347"/>
      <c r="B9" s="348"/>
      <c r="C9" s="348"/>
      <c r="D9" s="349"/>
      <c r="E9" s="349"/>
      <c r="F9" s="349"/>
      <c r="G9" s="349"/>
      <c r="H9" s="349"/>
      <c r="I9" s="349"/>
      <c r="J9" s="349"/>
    </row>
    <row r="10" spans="1:11">
      <c r="A10" s="502" t="s">
        <v>344</v>
      </c>
      <c r="B10" s="348"/>
      <c r="C10" s="348"/>
      <c r="D10" s="350">
        <v>2006</v>
      </c>
      <c r="E10" s="350">
        <v>2007</v>
      </c>
      <c r="F10" s="350">
        <v>2008</v>
      </c>
      <c r="G10" s="78">
        <v>2009</v>
      </c>
      <c r="H10" s="78">
        <v>2010</v>
      </c>
      <c r="I10" s="78">
        <v>2011</v>
      </c>
      <c r="J10" s="78">
        <v>2012</v>
      </c>
      <c r="K10" s="78">
        <v>2013</v>
      </c>
    </row>
    <row r="11" spans="1:11">
      <c r="A11" s="411" t="s">
        <v>297</v>
      </c>
      <c r="B11" s="348"/>
      <c r="C11" s="348"/>
      <c r="D11" s="349"/>
      <c r="E11" s="349"/>
      <c r="F11" s="349"/>
      <c r="G11" s="349"/>
      <c r="H11" s="349"/>
      <c r="I11" s="349"/>
      <c r="J11" s="349"/>
    </row>
    <row r="12" spans="1:11">
      <c r="A12" s="424" t="s">
        <v>299</v>
      </c>
      <c r="B12" s="348"/>
      <c r="C12" s="348"/>
      <c r="D12" s="349">
        <f>D73</f>
        <v>-967.33661406618103</v>
      </c>
      <c r="E12" s="349">
        <f>E73</f>
        <v>-508.38034591436099</v>
      </c>
      <c r="F12" s="349">
        <f>F73</f>
        <v>-1047.5327333307141</v>
      </c>
      <c r="G12" s="534"/>
      <c r="H12" s="534"/>
      <c r="I12" s="534"/>
      <c r="J12" s="534"/>
      <c r="K12" s="524"/>
    </row>
    <row r="13" spans="1:11">
      <c r="A13" s="424" t="s">
        <v>305</v>
      </c>
      <c r="B13" s="348"/>
      <c r="C13" s="348"/>
      <c r="D13" s="349">
        <f>D36</f>
        <v>118.26628618080257</v>
      </c>
      <c r="E13" s="349">
        <f>E36</f>
        <v>454.85654640376691</v>
      </c>
      <c r="F13" s="349">
        <f>F36</f>
        <v>531.04309564397067</v>
      </c>
      <c r="G13" s="349">
        <f>G36</f>
        <v>558.05418100919576</v>
      </c>
      <c r="H13" s="349">
        <f>H36</f>
        <v>412.72481808264513</v>
      </c>
      <c r="I13" s="534"/>
      <c r="J13" s="534"/>
      <c r="K13" s="524"/>
    </row>
    <row r="14" spans="1:11">
      <c r="A14" s="424" t="s">
        <v>304</v>
      </c>
      <c r="B14" s="348"/>
      <c r="C14" s="348"/>
      <c r="D14" s="382">
        <f>D65</f>
        <v>1513.8635463931269</v>
      </c>
      <c r="E14" s="382">
        <f t="shared" ref="E14:K14" si="1">E65</f>
        <v>1425.4092735572235</v>
      </c>
      <c r="F14" s="382">
        <f t="shared" si="1"/>
        <v>1263.0414566426989</v>
      </c>
      <c r="G14" s="382">
        <f t="shared" si="1"/>
        <v>1325.9546187327198</v>
      </c>
      <c r="H14" s="382">
        <f t="shared" si="1"/>
        <v>1342.6783706806998</v>
      </c>
      <c r="I14" s="382">
        <f t="shared" si="1"/>
        <v>1380.1077202785607</v>
      </c>
      <c r="J14" s="382">
        <f t="shared" si="1"/>
        <v>-384.31189448754378</v>
      </c>
      <c r="K14" s="382">
        <f t="shared" si="1"/>
        <v>-217.9752698730957</v>
      </c>
    </row>
    <row r="15" spans="1:11">
      <c r="A15" s="424" t="s">
        <v>306</v>
      </c>
      <c r="B15" s="348"/>
      <c r="C15" s="348"/>
      <c r="D15" s="349">
        <f>'Data 2006-08'!D115/10^3</f>
        <v>0</v>
      </c>
      <c r="E15" s="349">
        <f>'Data 2006-08'!E115/10^3</f>
        <v>0</v>
      </c>
      <c r="F15" s="349">
        <f>'Data 2006-08'!F115/10^3</f>
        <v>0</v>
      </c>
      <c r="G15" s="534"/>
      <c r="H15" s="534"/>
      <c r="I15" s="534"/>
      <c r="J15" s="534"/>
      <c r="K15" s="524"/>
    </row>
    <row r="16" spans="1:11">
      <c r="A16" s="424" t="s">
        <v>45</v>
      </c>
      <c r="B16" s="348"/>
      <c r="C16" s="348"/>
      <c r="D16" s="391">
        <f t="shared" ref="D16:K16" si="2">SUM(D12:D15)</f>
        <v>664.79321850774841</v>
      </c>
      <c r="E16" s="391">
        <f t="shared" si="2"/>
        <v>1371.8854740466295</v>
      </c>
      <c r="F16" s="391">
        <f t="shared" si="2"/>
        <v>746.55181895595547</v>
      </c>
      <c r="G16" s="391">
        <f t="shared" si="2"/>
        <v>1884.0087997419155</v>
      </c>
      <c r="H16" s="391">
        <f t="shared" si="2"/>
        <v>1755.403188763345</v>
      </c>
      <c r="I16" s="391">
        <f t="shared" si="2"/>
        <v>1380.1077202785607</v>
      </c>
      <c r="J16" s="391">
        <f t="shared" si="2"/>
        <v>-384.31189448754378</v>
      </c>
      <c r="K16" s="391">
        <f t="shared" si="2"/>
        <v>-217.9752698730957</v>
      </c>
    </row>
    <row r="17" spans="1:11">
      <c r="A17" s="347"/>
      <c r="B17" s="348"/>
      <c r="C17" s="348"/>
      <c r="D17" s="349"/>
      <c r="E17" s="349"/>
      <c r="F17" s="349"/>
      <c r="G17" s="349"/>
      <c r="H17" s="349"/>
      <c r="I17" s="349"/>
      <c r="J17" s="349"/>
    </row>
    <row r="18" spans="1:11">
      <c r="A18" s="424" t="s">
        <v>307</v>
      </c>
      <c r="B18" s="348"/>
      <c r="C18" s="348"/>
      <c r="D18" s="428">
        <f>E18*(1+E6)</f>
        <v>1.330914884346738</v>
      </c>
      <c r="E18" s="428">
        <f>F18*(1+F6)</f>
        <v>1.2091426011447972</v>
      </c>
      <c r="F18" s="428">
        <f>G18*(1+G6)</f>
        <v>1.1209003175700798</v>
      </c>
      <c r="G18" s="429">
        <v>1</v>
      </c>
      <c r="H18" s="428">
        <f>G18/(1+H6)</f>
        <v>0.92491267318917014</v>
      </c>
      <c r="I18" s="428">
        <f>H18/(1+I6)</f>
        <v>0.84275977872311369</v>
      </c>
      <c r="J18" s="428">
        <f>I18/(1+J6)</f>
        <v>0.7624721531467723</v>
      </c>
      <c r="K18" s="428">
        <f>J18/(1+K6)</f>
        <v>0.70008506522501368</v>
      </c>
    </row>
    <row r="19" spans="1:11">
      <c r="A19" s="424"/>
      <c r="B19" s="348"/>
      <c r="C19" s="348"/>
      <c r="D19" s="428"/>
      <c r="E19" s="428"/>
      <c r="F19" s="428"/>
      <c r="G19" s="429"/>
      <c r="H19" s="429"/>
      <c r="I19" s="429"/>
      <c r="J19" s="428"/>
      <c r="K19" s="428"/>
    </row>
    <row r="20" spans="1:11" ht="13.5" thickBot="1">
      <c r="A20" s="432" t="s">
        <v>345</v>
      </c>
      <c r="B20" s="433"/>
      <c r="C20" s="433"/>
      <c r="D20" s="536"/>
      <c r="E20" s="536"/>
      <c r="F20" s="536"/>
      <c r="G20" s="431">
        <f>SUMPRODUCT(D16:K16,D18:K18)</f>
        <v>7605.4729148819488</v>
      </c>
      <c r="H20" s="535"/>
      <c r="I20" s="535"/>
      <c r="J20" s="536"/>
      <c r="K20" s="536"/>
    </row>
    <row r="21" spans="1:11" ht="13.5" thickTop="1">
      <c r="A21" s="347"/>
      <c r="B21" s="348"/>
      <c r="C21" s="348"/>
      <c r="D21" s="349"/>
      <c r="E21" s="349"/>
      <c r="F21" s="349"/>
      <c r="G21" s="349"/>
      <c r="H21" s="349"/>
      <c r="I21" s="349"/>
      <c r="J21" s="349"/>
    </row>
    <row r="22" spans="1:11">
      <c r="A22" s="347"/>
      <c r="B22" s="348"/>
      <c r="C22" s="348"/>
      <c r="D22" s="349"/>
      <c r="E22" s="349"/>
      <c r="F22" s="349"/>
      <c r="G22" s="349"/>
      <c r="H22" s="349"/>
      <c r="I22" s="349"/>
      <c r="J22" s="349"/>
    </row>
    <row r="23" spans="1:11">
      <c r="A23" s="347"/>
      <c r="B23" s="348"/>
      <c r="C23" s="348"/>
      <c r="D23" s="349"/>
      <c r="E23" s="349"/>
      <c r="F23" s="349"/>
      <c r="G23" s="349"/>
      <c r="H23" s="349"/>
      <c r="I23" s="349"/>
      <c r="J23" s="349"/>
    </row>
    <row r="24" spans="1:11">
      <c r="A24" s="44" t="s">
        <v>303</v>
      </c>
      <c r="D24" s="78">
        <v>2006</v>
      </c>
      <c r="E24" s="78">
        <v>2007</v>
      </c>
      <c r="F24" s="78">
        <v>2008</v>
      </c>
      <c r="G24" s="78">
        <v>2009</v>
      </c>
      <c r="H24" s="78">
        <v>2010</v>
      </c>
    </row>
    <row r="25" spans="1:11">
      <c r="A25" s="411" t="s">
        <v>300</v>
      </c>
      <c r="D25" s="309"/>
      <c r="E25" s="276"/>
      <c r="F25" s="276"/>
      <c r="G25" s="276"/>
      <c r="H25" s="276"/>
    </row>
    <row r="26" spans="1:11">
      <c r="A26" s="86" t="s">
        <v>301</v>
      </c>
      <c r="D26" s="276">
        <f>-IF('Data 2006-08'!D184&gt;0,0,'Data 2006-08'!D184/'Data 2006-08'!D185/10^3)</f>
        <v>635.72734207157271</v>
      </c>
      <c r="E26" s="276">
        <f>-IF('Data 2006-08'!E184&gt;0,0,'Data 2006-08'!E184/'Data 2006-08'!E185/10^3)</f>
        <v>2352.3805590828092</v>
      </c>
      <c r="F26" s="276">
        <f>-IF('Data 2006-08'!F184&gt;0,0,'Data 2006-08'!F184/'Data 2006-08'!F185/10^3)</f>
        <v>2696.1765576862972</v>
      </c>
      <c r="G26" s="276">
        <f>-IF('Data 2006-08'!G184&gt;0,0,'Data 2006-08'!G184/'Data 2006-08'!G185/10^3)</f>
        <v>2698.8818519798092</v>
      </c>
      <c r="H26" s="276">
        <f>-IF('Data 2006-08'!H184&gt;0,0,'Data 2006-08'!H184/'Data 2006-08'!H185/10^3)</f>
        <v>1971.1730783753385</v>
      </c>
    </row>
    <row r="27" spans="1:11">
      <c r="A27" s="85" t="s">
        <v>131</v>
      </c>
      <c r="D27" s="276">
        <f>D26*'Data 2006-08'!$C$169/(1-'Data 2006-08'!$C$169*(1-'Data 2006-08'!$C$170))</f>
        <v>224.37435602526097</v>
      </c>
      <c r="E27" s="276">
        <f>E26*'Data 2006-08'!$C$169/(1-'Data 2006-08'!$C$169*(1-'Data 2006-08'!$C$170))</f>
        <v>830.25196202922677</v>
      </c>
      <c r="F27" s="276">
        <f>F26*'Data 2006-08'!$C$169/(1-'Data 2006-08'!$C$169*(1-'Data 2006-08'!$C$170))</f>
        <v>951.59172624222253</v>
      </c>
      <c r="G27" s="276">
        <f>G26*'Data 2006-08'!$C$169/(1-'Data 2006-08'!$C$169*(1-'Data 2006-08'!$C$170))</f>
        <v>952.54653599287383</v>
      </c>
      <c r="H27" s="276">
        <f>H26*'Data 2006-08'!$C$169/(1-'Data 2006-08'!$C$169*(1-'Data 2006-08'!$C$170))</f>
        <v>695.70814530894302</v>
      </c>
    </row>
    <row r="28" spans="1:11">
      <c r="A28" s="280" t="s">
        <v>132</v>
      </c>
      <c r="D28" s="276">
        <f>D27*'Data 2006-08'!$C$170</f>
        <v>112.18717801263048</v>
      </c>
      <c r="E28" s="276">
        <f>E27*'Data 2006-08'!$C$170</f>
        <v>415.12598101461339</v>
      </c>
      <c r="F28" s="276">
        <f>F27*'Data 2006-08'!$C$170</f>
        <v>475.79586312111127</v>
      </c>
      <c r="G28" s="276">
        <f>G27*'Data 2006-08'!$C$170</f>
        <v>476.27326799643691</v>
      </c>
      <c r="H28" s="276">
        <f>H27*'Data 2006-08'!$C$170</f>
        <v>347.85407265447151</v>
      </c>
    </row>
    <row r="29" spans="1:11" ht="13.5" thickBot="1">
      <c r="A29" s="58" t="s">
        <v>302</v>
      </c>
      <c r="D29" s="421">
        <f>D27-D28</f>
        <v>112.18717801263048</v>
      </c>
      <c r="E29" s="421">
        <f>E27-E28</f>
        <v>415.12598101461339</v>
      </c>
      <c r="F29" s="421">
        <f>F27-F28</f>
        <v>475.79586312111127</v>
      </c>
      <c r="G29" s="421">
        <f>G27-G28</f>
        <v>476.27326799643691</v>
      </c>
      <c r="H29" s="421">
        <f>H27-H28</f>
        <v>347.85407265447151</v>
      </c>
    </row>
    <row r="30" spans="1:11" ht="13.5" thickTop="1">
      <c r="D30" s="276"/>
      <c r="E30" s="276"/>
      <c r="F30" s="276"/>
      <c r="G30" s="276"/>
      <c r="H30" s="276"/>
    </row>
    <row r="31" spans="1:11">
      <c r="A31" s="58" t="s">
        <v>302</v>
      </c>
      <c r="D31" s="276"/>
      <c r="E31" s="276"/>
      <c r="F31" s="276"/>
      <c r="G31" s="276"/>
      <c r="H31" s="276"/>
    </row>
    <row r="32" spans="1:11">
      <c r="A32" s="411" t="s">
        <v>289</v>
      </c>
      <c r="D32" s="383">
        <f>D29*'Data 2006-08'!$B$156</f>
        <v>125.21383837299922</v>
      </c>
      <c r="E32" s="383">
        <f>E29*'Data 2006-08'!$B$156</f>
        <v>463.32850519998357</v>
      </c>
      <c r="F32" s="383">
        <f>F29*'Data 2006-08'!$B$156</f>
        <v>531.04309564397067</v>
      </c>
      <c r="G32" s="383">
        <f>G29*'Data 2006-08'!$B$156</f>
        <v>531.57593458293366</v>
      </c>
      <c r="H32" s="383">
        <f>H29*'Data 2006-08'!$B$156</f>
        <v>388.24529150597584</v>
      </c>
    </row>
    <row r="33" spans="1:11">
      <c r="D33" s="276"/>
      <c r="E33" s="276"/>
      <c r="F33" s="276"/>
      <c r="G33" s="276"/>
      <c r="H33" s="276"/>
    </row>
    <row r="34" spans="1:11">
      <c r="D34" s="276"/>
      <c r="E34" s="276"/>
      <c r="F34" s="276"/>
      <c r="G34" s="276"/>
      <c r="H34" s="276"/>
    </row>
    <row r="35" spans="1:11">
      <c r="A35" s="58" t="s">
        <v>302</v>
      </c>
      <c r="D35" s="78">
        <v>2006</v>
      </c>
      <c r="E35" s="78">
        <v>2007</v>
      </c>
      <c r="F35" s="78">
        <v>2008</v>
      </c>
      <c r="G35" s="78">
        <v>2009</v>
      </c>
      <c r="H35" s="78">
        <v>2010</v>
      </c>
    </row>
    <row r="36" spans="1:11">
      <c r="A36" s="411" t="s">
        <v>297</v>
      </c>
      <c r="D36" s="276">
        <f>D32/'Data 2006-08'!D156</f>
        <v>118.26628618080257</v>
      </c>
      <c r="E36" s="276">
        <f>E32/'Data 2006-08'!E156</f>
        <v>454.85654640376691</v>
      </c>
      <c r="F36" s="276">
        <f>F32/'Data 2006-08'!F156</f>
        <v>531.04309564397067</v>
      </c>
      <c r="G36" s="276">
        <f>G32*'Data 2009-15 (Real $2008)'!D145</f>
        <v>558.05418100919576</v>
      </c>
      <c r="H36" s="276">
        <f>H32*'Data 2009-15 (Real $2008)'!E145</f>
        <v>412.72481808264513</v>
      </c>
    </row>
    <row r="37" spans="1:11">
      <c r="D37" s="276"/>
      <c r="E37" s="276"/>
      <c r="F37" s="276"/>
      <c r="G37" s="276"/>
      <c r="H37" s="276"/>
    </row>
    <row r="38" spans="1:11" ht="13.5" thickBot="1">
      <c r="A38" s="537"/>
      <c r="B38" s="537"/>
      <c r="C38" s="537"/>
      <c r="D38" s="538"/>
      <c r="E38" s="538"/>
      <c r="F38" s="538"/>
      <c r="G38" s="538"/>
      <c r="H38" s="538"/>
      <c r="I38" s="537"/>
      <c r="J38" s="537"/>
      <c r="K38" s="537"/>
    </row>
    <row r="39" spans="1:11">
      <c r="D39" s="276"/>
      <c r="E39" s="276"/>
      <c r="F39" s="276"/>
      <c r="G39" s="276"/>
      <c r="H39" s="276"/>
    </row>
    <row r="40" spans="1:11">
      <c r="A40" s="44" t="s">
        <v>304</v>
      </c>
      <c r="D40" s="78">
        <v>2006</v>
      </c>
      <c r="E40" s="78">
        <v>2007</v>
      </c>
      <c r="F40" s="78">
        <v>2008</v>
      </c>
      <c r="G40" s="78">
        <v>2009</v>
      </c>
      <c r="H40" s="78">
        <v>2010</v>
      </c>
      <c r="I40" s="78">
        <v>2011</v>
      </c>
      <c r="J40" s="78">
        <v>2012</v>
      </c>
      <c r="K40" s="78">
        <v>2013</v>
      </c>
    </row>
    <row r="41" spans="1:11">
      <c r="A41" s="411" t="s">
        <v>289</v>
      </c>
      <c r="D41" s="276"/>
      <c r="E41" s="276"/>
      <c r="F41" s="276"/>
      <c r="G41" s="276"/>
      <c r="H41" s="276"/>
    </row>
    <row r="42" spans="1:11">
      <c r="A42" s="346" t="s">
        <v>354</v>
      </c>
    </row>
    <row r="43" spans="1:11">
      <c r="A43" s="281" t="s">
        <v>310</v>
      </c>
      <c r="D43" s="276">
        <f>'Data 2006-08'!D205*'Data 2006-08'!D59*'Data 2006-08'!$B$156/10^3</f>
        <v>669.7730974686724</v>
      </c>
      <c r="E43" s="276">
        <f>'Data 2006-08'!E205*'Data 2006-08'!E59*'Data 2006-08'!$B$156/10^3</f>
        <v>716.86620926881517</v>
      </c>
      <c r="F43" s="276">
        <f>'Data 2006-08'!F205*'Data 2006-08'!F59*'Data 2006-08'!$B$156/10^3</f>
        <v>760.98537655825214</v>
      </c>
      <c r="G43" s="276"/>
      <c r="H43" s="276"/>
    </row>
    <row r="44" spans="1:11">
      <c r="A44" s="85" t="s">
        <v>24</v>
      </c>
      <c r="D44" s="276">
        <f>((('Data 2006-08'!D208*12+'Data 2006-08'!D210)*'Data 2006-08'!D63+('Data 2006-08'!D208*4+'Data 2006-08'!D210)*'Data 2006-08'!D64)+(('Data 2006-08'!D209*12+'Data 2006-08'!D211)*'Data 2006-08'!D65+('Data 2006-08'!D209*4+'Data 2006-08'!D211)*'Data 2006-08'!D66))*'Data 2006-08'!$B$156/10^3</f>
        <v>2516.7748489795908</v>
      </c>
      <c r="E44" s="276">
        <f>((('Data 2006-08'!E208*12+'Data 2006-08'!E210)*'Data 2006-08'!E63+('Data 2006-08'!E208*4+'Data 2006-08'!E210)*'Data 2006-08'!E64)+(('Data 2006-08'!E209*12+'Data 2006-08'!E211)*'Data 2006-08'!E65+('Data 2006-08'!E209*4+'Data 2006-08'!E211)*'Data 2006-08'!E66))*'Data 2006-08'!$B$156/10^3</f>
        <v>2588.3512187192109</v>
      </c>
      <c r="F44" s="276">
        <f>((('Data 2006-08'!F208*12+'Data 2006-08'!F210)*'Data 2006-08'!F63+('Data 2006-08'!F208*4+'Data 2006-08'!F210)*'Data 2006-08'!F64)+(('Data 2006-08'!F209*12+'Data 2006-08'!F211)*'Data 2006-08'!F65+('Data 2006-08'!F209*4+'Data 2006-08'!F211)*'Data 2006-08'!F66))*'Data 2006-08'!$B$156/10^3</f>
        <v>2640.6830800844468</v>
      </c>
    </row>
    <row r="45" spans="1:11">
      <c r="A45" s="85" t="s">
        <v>262</v>
      </c>
      <c r="D45" s="291">
        <f>'Data 2006-08'!D213*'Data 2006-08'!D69*'Data 2006-08'!$B$156/10^3*(1-'Data 2006-08'!D51)</f>
        <v>0</v>
      </c>
      <c r="E45" s="291">
        <f>'Data 2006-08'!E213*'Data 2006-08'!E69*'Data 2006-08'!$B$156/10^3*(1-'Data 2006-08'!E51)</f>
        <v>0</v>
      </c>
      <c r="F45" s="291">
        <f>'Data 2006-08'!F213*'Data 2006-08'!F69*'Data 2006-08'!$B$156/10^3*(1-'Data 2006-08'!F51)</f>
        <v>0</v>
      </c>
    </row>
    <row r="46" spans="1:11">
      <c r="D46" s="391">
        <f>SUM(D43:D45)</f>
        <v>3186.5479464482632</v>
      </c>
      <c r="E46" s="391">
        <f>SUM(E43:E45)</f>
        <v>3305.217427988026</v>
      </c>
      <c r="F46" s="391">
        <f>SUM(F43:F45)</f>
        <v>3401.6684566426989</v>
      </c>
    </row>
    <row r="48" spans="1:11">
      <c r="A48" s="346" t="s">
        <v>311</v>
      </c>
    </row>
    <row r="49" spans="1:11">
      <c r="A49" s="281" t="s">
        <v>310</v>
      </c>
      <c r="D49" s="349">
        <f>'Data 2006-08'!D40*'Data 2006-08'!D156/10^3</f>
        <v>508.19759679572758</v>
      </c>
      <c r="E49" s="349">
        <f>'Data 2006-08'!E40*'Data 2006-08'!E156/10^3</f>
        <v>405.19804367373155</v>
      </c>
      <c r="F49" s="349">
        <f>'Data 2006-08'!F40*'Data 2006-08'!F156/10^3</f>
        <v>522.38300000000004</v>
      </c>
    </row>
    <row r="50" spans="1:11">
      <c r="A50" s="85" t="s">
        <v>24</v>
      </c>
      <c r="D50" s="349">
        <f>'Data 2006-08'!D45*'Data 2006-08'!D156/10^3</f>
        <v>1075.554899332443</v>
      </c>
      <c r="E50" s="349">
        <f>'Data 2006-08'!E45*'Data 2006-08'!E156/10^3</f>
        <v>1448.0610619881822</v>
      </c>
      <c r="F50" s="349">
        <f>'Data 2006-08'!F45*'Data 2006-08'!F156/10^3</f>
        <v>1616.2439999999999</v>
      </c>
    </row>
    <row r="51" spans="1:11">
      <c r="A51" s="85" t="s">
        <v>262</v>
      </c>
      <c r="D51" s="349">
        <f>'Data 2006-08'!D46*'Data 2006-08'!D156/10^3</f>
        <v>0</v>
      </c>
      <c r="E51" s="349">
        <f>'Data 2006-08'!E46*'Data 2006-08'!E156/10^3</f>
        <v>0</v>
      </c>
      <c r="F51" s="349">
        <f>'Data 2006-08'!F46*'Data 2006-08'!F156/10^3</f>
        <v>0</v>
      </c>
    </row>
    <row r="52" spans="1:11">
      <c r="D52" s="391">
        <f>SUM(D49:D51)</f>
        <v>1583.7524961281706</v>
      </c>
      <c r="E52" s="391">
        <f>SUM(E49:E51)</f>
        <v>1853.2591056619137</v>
      </c>
      <c r="F52" s="391">
        <f>SUM(F49:F51)</f>
        <v>2138.627</v>
      </c>
    </row>
    <row r="54" spans="1:11">
      <c r="A54" s="58" t="s">
        <v>358</v>
      </c>
      <c r="D54" s="349">
        <f>D46-D52</f>
        <v>1602.7954503200926</v>
      </c>
      <c r="E54" s="349">
        <f>E46-E52</f>
        <v>1451.9583223261122</v>
      </c>
      <c r="F54" s="349">
        <f>F46-F52</f>
        <v>1263.0414566426989</v>
      </c>
    </row>
    <row r="55" spans="1:11">
      <c r="A55" s="58" t="s">
        <v>312</v>
      </c>
      <c r="D55" s="349">
        <f>D54</f>
        <v>1602.7954503200926</v>
      </c>
      <c r="E55" s="349">
        <f>E54-D54</f>
        <v>-150.8371279939804</v>
      </c>
      <c r="F55" s="349">
        <f>F54-E54</f>
        <v>-188.91686568341333</v>
      </c>
    </row>
    <row r="57" spans="1:11">
      <c r="A57" s="346" t="s">
        <v>313</v>
      </c>
    </row>
    <row r="58" spans="1:11">
      <c r="A58" s="284">
        <v>2006</v>
      </c>
      <c r="D58" s="349">
        <f t="shared" ref="D58:I58" si="3">$D55</f>
        <v>1602.7954503200926</v>
      </c>
      <c r="E58" s="349">
        <f t="shared" si="3"/>
        <v>1602.7954503200926</v>
      </c>
      <c r="F58" s="349">
        <f t="shared" si="3"/>
        <v>1602.7954503200926</v>
      </c>
      <c r="G58" s="349">
        <f t="shared" si="3"/>
        <v>1602.7954503200926</v>
      </c>
      <c r="H58" s="349">
        <f t="shared" si="3"/>
        <v>1602.7954503200926</v>
      </c>
      <c r="I58" s="349">
        <f t="shared" si="3"/>
        <v>1602.7954503200926</v>
      </c>
    </row>
    <row r="59" spans="1:11">
      <c r="A59" s="284">
        <v>2007</v>
      </c>
      <c r="E59" s="349">
        <f t="shared" ref="E59:J59" si="4">$E55</f>
        <v>-150.8371279939804</v>
      </c>
      <c r="F59" s="349">
        <f t="shared" si="4"/>
        <v>-150.8371279939804</v>
      </c>
      <c r="G59" s="349">
        <f t="shared" si="4"/>
        <v>-150.8371279939804</v>
      </c>
      <c r="H59" s="349">
        <f t="shared" si="4"/>
        <v>-150.8371279939804</v>
      </c>
      <c r="I59" s="349">
        <f t="shared" si="4"/>
        <v>-150.8371279939804</v>
      </c>
      <c r="J59" s="349">
        <f t="shared" si="4"/>
        <v>-150.8371279939804</v>
      </c>
    </row>
    <row r="60" spans="1:11">
      <c r="A60" s="284">
        <v>2008</v>
      </c>
      <c r="F60" s="349">
        <f t="shared" ref="F60:K60" si="5">$F55</f>
        <v>-188.91686568341333</v>
      </c>
      <c r="G60" s="349">
        <f t="shared" si="5"/>
        <v>-188.91686568341333</v>
      </c>
      <c r="H60" s="349">
        <f t="shared" si="5"/>
        <v>-188.91686568341333</v>
      </c>
      <c r="I60" s="349">
        <f t="shared" si="5"/>
        <v>-188.91686568341333</v>
      </c>
      <c r="J60" s="349">
        <f t="shared" si="5"/>
        <v>-188.91686568341333</v>
      </c>
      <c r="K60" s="349">
        <f t="shared" si="5"/>
        <v>-188.91686568341333</v>
      </c>
    </row>
    <row r="61" spans="1:11" ht="13.5" thickBot="1">
      <c r="D61" s="434">
        <f>SUM(D58:D60)</f>
        <v>1602.7954503200926</v>
      </c>
      <c r="E61" s="434">
        <f t="shared" ref="E61:K61" si="6">SUM(E58:E60)</f>
        <v>1451.9583223261122</v>
      </c>
      <c r="F61" s="434">
        <f t="shared" si="6"/>
        <v>1263.0414566426989</v>
      </c>
      <c r="G61" s="434">
        <f t="shared" si="6"/>
        <v>1263.0414566426989</v>
      </c>
      <c r="H61" s="434">
        <f t="shared" si="6"/>
        <v>1263.0414566426989</v>
      </c>
      <c r="I61" s="434">
        <f t="shared" si="6"/>
        <v>1263.0414566426989</v>
      </c>
      <c r="J61" s="434">
        <f t="shared" si="6"/>
        <v>-339.75399367739374</v>
      </c>
      <c r="K61" s="434">
        <f t="shared" si="6"/>
        <v>-188.91686568341333</v>
      </c>
    </row>
    <row r="62" spans="1:11" ht="13.5" thickTop="1"/>
    <row r="64" spans="1:11">
      <c r="A64" s="450" t="s">
        <v>304</v>
      </c>
      <c r="D64" s="78">
        <v>2006</v>
      </c>
      <c r="E64" s="78">
        <v>2007</v>
      </c>
      <c r="F64" s="78">
        <v>2008</v>
      </c>
      <c r="G64" s="78">
        <v>2009</v>
      </c>
      <c r="H64" s="78">
        <v>2010</v>
      </c>
      <c r="I64" s="78">
        <v>2011</v>
      </c>
      <c r="J64" s="78">
        <v>2012</v>
      </c>
      <c r="K64" s="78">
        <v>2013</v>
      </c>
    </row>
    <row r="65" spans="1:18">
      <c r="A65" s="411" t="s">
        <v>297</v>
      </c>
      <c r="D65" s="349">
        <f>D61/'Data 2006-08'!D156</f>
        <v>1513.8635463931269</v>
      </c>
      <c r="E65" s="349">
        <f>E61/'Data 2006-08'!E156</f>
        <v>1425.4092735572235</v>
      </c>
      <c r="F65" s="349">
        <f>F61/'Data 2006-08'!F156</f>
        <v>1263.0414566426989</v>
      </c>
      <c r="G65" s="349">
        <f>G61*'Data 2009-15 (Real $2008)'!D145</f>
        <v>1325.9546187327198</v>
      </c>
      <c r="H65" s="349">
        <f>H61*'Data 2009-15 (Real $2008)'!E145</f>
        <v>1342.6783706806998</v>
      </c>
      <c r="I65" s="349">
        <f>I61*'Data 2009-15 (Real $2008)'!F145</f>
        <v>1380.1077202785607</v>
      </c>
      <c r="J65" s="349">
        <f>J61*'Data 2009-15 (Real $2008)'!F145*(1+J4)</f>
        <v>-384.31189448754378</v>
      </c>
      <c r="K65" s="349">
        <f>K61*'Data 2009-15 (Real $2008)'!F145*(1+J4)*(1+K4)</f>
        <v>-217.9752698730957</v>
      </c>
    </row>
    <row r="66" spans="1:18">
      <c r="D66" s="349"/>
      <c r="E66" s="349"/>
      <c r="F66" s="349"/>
      <c r="G66" s="349"/>
      <c r="H66" s="349"/>
      <c r="I66" s="349"/>
      <c r="J66" s="349"/>
      <c r="K66" s="349"/>
    </row>
    <row r="67" spans="1:18" ht="13.5" thickBot="1">
      <c r="A67" s="537"/>
      <c r="B67" s="537"/>
      <c r="C67" s="537"/>
      <c r="D67" s="537"/>
      <c r="E67" s="537"/>
      <c r="F67" s="537"/>
      <c r="G67" s="537"/>
      <c r="H67" s="537"/>
      <c r="I67" s="537"/>
      <c r="J67" s="537"/>
      <c r="K67" s="537"/>
    </row>
    <row r="69" spans="1:18">
      <c r="A69" s="60" t="s">
        <v>299</v>
      </c>
      <c r="B69" s="348"/>
      <c r="C69" s="348"/>
      <c r="D69" s="350">
        <v>2006</v>
      </c>
      <c r="E69" s="350">
        <v>2007</v>
      </c>
      <c r="F69" s="350">
        <v>2008</v>
      </c>
      <c r="G69" s="349"/>
      <c r="H69" s="349"/>
      <c r="I69" s="349"/>
      <c r="J69" s="349"/>
    </row>
    <row r="70" spans="1:18">
      <c r="A70" s="411" t="s">
        <v>297</v>
      </c>
      <c r="B70" s="348"/>
      <c r="C70" s="348"/>
      <c r="D70" s="349"/>
      <c r="E70" s="349"/>
      <c r="F70" s="349"/>
      <c r="G70" s="349"/>
      <c r="H70" s="349"/>
      <c r="I70" s="349"/>
      <c r="J70" s="349"/>
    </row>
    <row r="71" spans="1:18">
      <c r="A71" s="280" t="s">
        <v>293</v>
      </c>
      <c r="B71" s="358"/>
      <c r="C71" s="358"/>
      <c r="D71" s="276">
        <f>-'Data 2006-08'!D75/10^3</f>
        <v>-5642.4139999999998</v>
      </c>
      <c r="E71" s="276">
        <f>-'Data 2006-08'!E75/10^3</f>
        <v>-7072.768</v>
      </c>
      <c r="F71" s="276">
        <f>-'Data 2006-08'!F75/10^3</f>
        <v>-8841.2318510480272</v>
      </c>
      <c r="G71" s="349"/>
      <c r="H71" s="349"/>
      <c r="I71" s="349"/>
      <c r="J71" s="349"/>
    </row>
    <row r="72" spans="1:18" s="358" customFormat="1">
      <c r="A72" s="426" t="s">
        <v>295</v>
      </c>
      <c r="D72" s="276">
        <f>D84/'Data 2006-08'!D156</f>
        <v>4675.0773859338187</v>
      </c>
      <c r="E72" s="276">
        <f>E84/'Data 2006-08'!E156</f>
        <v>6564.387654085639</v>
      </c>
      <c r="F72" s="276">
        <f>F84/'Data 2006-08'!F156</f>
        <v>7793.6991177173131</v>
      </c>
    </row>
    <row r="73" spans="1:18" s="358" customFormat="1" ht="13.5" thickBot="1">
      <c r="A73" s="358" t="s">
        <v>298</v>
      </c>
      <c r="D73" s="421">
        <f>SUM(D71:D72)</f>
        <v>-967.33661406618103</v>
      </c>
      <c r="E73" s="421">
        <f>SUM(E71:E72)</f>
        <v>-508.38034591436099</v>
      </c>
      <c r="F73" s="421">
        <f>SUM(F71:F72)</f>
        <v>-1047.5327333307141</v>
      </c>
    </row>
    <row r="74" spans="1:18" s="358" customFormat="1" ht="13.5" thickTop="1">
      <c r="D74" s="351"/>
      <c r="E74" s="351"/>
      <c r="F74" s="351"/>
    </row>
    <row r="75" spans="1:18" s="280" customFormat="1">
      <c r="A75" s="355"/>
      <c r="B75" s="355"/>
      <c r="C75" s="355"/>
      <c r="D75" s="354"/>
      <c r="E75" s="354"/>
      <c r="F75" s="354"/>
      <c r="G75" s="353"/>
      <c r="H75" s="353"/>
      <c r="I75" s="281"/>
    </row>
    <row r="76" spans="1:18" s="280" customFormat="1">
      <c r="A76" s="58"/>
      <c r="B76" s="58"/>
      <c r="C76" s="58"/>
      <c r="D76" s="353"/>
      <c r="E76" s="353"/>
      <c r="F76" s="353"/>
      <c r="G76" s="353"/>
      <c r="H76" s="353"/>
      <c r="I76" s="281"/>
    </row>
    <row r="77" spans="1:18" s="280" customFormat="1">
      <c r="A77" s="58"/>
      <c r="B77" s="58"/>
      <c r="C77" s="58"/>
      <c r="D77" s="353"/>
      <c r="E77" s="353"/>
      <c r="F77" s="353"/>
      <c r="G77" s="353"/>
      <c r="H77" s="353"/>
    </row>
    <row r="78" spans="1:18">
      <c r="A78" s="357" t="s">
        <v>295</v>
      </c>
      <c r="B78" s="280"/>
      <c r="C78" s="280"/>
    </row>
    <row r="79" spans="1:18">
      <c r="A79" s="411" t="s">
        <v>289</v>
      </c>
      <c r="B79" s="358"/>
      <c r="C79" s="358"/>
      <c r="D79" s="393">
        <v>2006</v>
      </c>
      <c r="E79" s="393">
        <v>2007</v>
      </c>
      <c r="F79" s="393">
        <v>2008</v>
      </c>
      <c r="G79" s="366"/>
      <c r="H79" s="366"/>
      <c r="I79" s="360"/>
      <c r="J79" s="360"/>
      <c r="L79" s="361"/>
      <c r="M79" s="361"/>
      <c r="N79" s="361"/>
      <c r="O79" s="361"/>
      <c r="P79" s="361"/>
      <c r="Q79" s="280"/>
      <c r="R79" s="280"/>
    </row>
    <row r="80" spans="1:18">
      <c r="A80" s="362" t="s">
        <v>136</v>
      </c>
      <c r="B80" s="358"/>
      <c r="C80" s="358"/>
      <c r="D80" s="276">
        <f>D185*'Data 2006-08'!$C$141</f>
        <v>162.44523228080035</v>
      </c>
      <c r="E80" s="276">
        <f>E185*'Data 2006-08'!$C$141</f>
        <v>436.19847845388597</v>
      </c>
      <c r="F80" s="276">
        <f>F185*'Data 2006-08'!$C$141</f>
        <v>659.48105909176752</v>
      </c>
      <c r="G80" s="366"/>
      <c r="H80" s="366"/>
      <c r="I80" s="363"/>
      <c r="J80" s="363"/>
      <c r="L80" s="364"/>
      <c r="M80" s="364"/>
      <c r="N80" s="364"/>
      <c r="O80" s="364"/>
      <c r="P80" s="364"/>
      <c r="Q80" s="365"/>
      <c r="R80" s="365"/>
    </row>
    <row r="81" spans="1:18">
      <c r="A81" s="362" t="s">
        <v>137</v>
      </c>
      <c r="B81" s="358"/>
      <c r="C81" s="358"/>
      <c r="D81" s="276">
        <f>D182</f>
        <v>85.617686814813084</v>
      </c>
      <c r="E81" s="276">
        <f>E182</f>
        <v>227.00280695383617</v>
      </c>
      <c r="F81" s="276">
        <f>F182</f>
        <v>340.4340586255463</v>
      </c>
      <c r="G81" s="366"/>
      <c r="H81" s="366"/>
      <c r="I81" s="366"/>
      <c r="J81" s="366"/>
      <c r="L81" s="364"/>
      <c r="M81" s="364"/>
      <c r="N81" s="364"/>
      <c r="O81" s="364"/>
      <c r="P81" s="364"/>
      <c r="Q81" s="365"/>
      <c r="R81" s="365"/>
    </row>
    <row r="82" spans="1:18">
      <c r="A82" s="362" t="s">
        <v>138</v>
      </c>
      <c r="B82" s="358"/>
      <c r="C82" s="358"/>
      <c r="D82" s="276">
        <f>'Data 2006-08'!D50*'Data 2006-08'!D$156/10^3</f>
        <v>4679.2579586114807</v>
      </c>
      <c r="E82" s="276">
        <f>'Data 2006-08'!E50*'Data 2006-08'!E$156/10^3</f>
        <v>6023.4517777777783</v>
      </c>
      <c r="F82" s="276">
        <f>'Data 2006-08'!F50*'Data 2006-08'!F$156/10^3</f>
        <v>6793.7839999999997</v>
      </c>
      <c r="G82" s="366"/>
      <c r="H82" s="366"/>
      <c r="I82" s="366"/>
      <c r="J82" s="366"/>
      <c r="L82" s="364"/>
      <c r="M82" s="364"/>
      <c r="N82" s="364"/>
      <c r="O82" s="364"/>
      <c r="P82" s="364"/>
      <c r="Q82" s="365"/>
      <c r="R82" s="365"/>
    </row>
    <row r="83" spans="1:18">
      <c r="A83" s="367" t="s">
        <v>294</v>
      </c>
      <c r="B83" s="281"/>
      <c r="C83" s="358"/>
      <c r="D83" s="276">
        <f>D114</f>
        <v>22.393898054612116</v>
      </c>
      <c r="E83" s="276">
        <f>E114</f>
        <v>0</v>
      </c>
      <c r="F83" s="276">
        <f>F114</f>
        <v>0</v>
      </c>
      <c r="G83" s="366"/>
      <c r="H83" s="366"/>
      <c r="I83" s="366"/>
      <c r="J83" s="366"/>
      <c r="L83" s="364"/>
      <c r="M83" s="364"/>
      <c r="N83" s="364"/>
      <c r="O83" s="364"/>
      <c r="P83" s="364"/>
      <c r="Q83" s="365"/>
      <c r="R83" s="365"/>
    </row>
    <row r="84" spans="1:18" ht="13.5" thickBot="1">
      <c r="A84" s="359"/>
      <c r="B84" s="368"/>
      <c r="C84" s="358"/>
      <c r="D84" s="422">
        <f>SUM(D80:D83)</f>
        <v>4949.7147757617058</v>
      </c>
      <c r="E84" s="422">
        <f>SUM(E80:E83)</f>
        <v>6686.6530631855003</v>
      </c>
      <c r="F84" s="422">
        <f>SUM(F80:F83)</f>
        <v>7793.6991177173131</v>
      </c>
      <c r="G84" s="366"/>
      <c r="H84" s="366"/>
      <c r="I84" s="369"/>
      <c r="J84" s="369"/>
      <c r="L84" s="364"/>
      <c r="M84" s="364"/>
      <c r="N84" s="364"/>
      <c r="O84" s="364"/>
      <c r="P84" s="364"/>
      <c r="Q84" s="365"/>
      <c r="R84" s="365"/>
    </row>
    <row r="85" spans="1:18" s="281" customFormat="1" ht="13.5" thickTop="1">
      <c r="A85" s="370"/>
      <c r="B85" s="371"/>
      <c r="D85" s="372"/>
      <c r="E85" s="372"/>
      <c r="F85" s="372"/>
      <c r="G85" s="372"/>
      <c r="H85" s="372"/>
      <c r="I85" s="372"/>
      <c r="J85" s="372"/>
    </row>
    <row r="86" spans="1:18" s="281" customFormat="1">
      <c r="A86" s="356"/>
      <c r="B86" s="356"/>
      <c r="C86" s="356"/>
      <c r="D86" s="373"/>
      <c r="E86" s="373"/>
      <c r="F86" s="373"/>
      <c r="I86" s="366"/>
      <c r="J86" s="366"/>
    </row>
    <row r="87" spans="1:18" s="280" customFormat="1">
      <c r="C87" s="358"/>
      <c r="G87" s="281"/>
      <c r="H87" s="281"/>
    </row>
    <row r="88" spans="1:18" s="280" customFormat="1">
      <c r="A88" s="279" t="s">
        <v>140</v>
      </c>
      <c r="C88" s="358"/>
      <c r="G88" s="281"/>
      <c r="H88" s="281"/>
    </row>
    <row r="89" spans="1:18" s="280" customFormat="1">
      <c r="C89" s="358"/>
      <c r="D89" s="374">
        <v>2006</v>
      </c>
      <c r="E89" s="374">
        <v>2007</v>
      </c>
      <c r="F89" s="374">
        <v>2008</v>
      </c>
      <c r="I89" s="375"/>
      <c r="J89" s="375"/>
    </row>
    <row r="90" spans="1:18" s="280" customFormat="1">
      <c r="A90" s="280" t="s">
        <v>84</v>
      </c>
      <c r="C90" s="358"/>
      <c r="D90" s="427">
        <f>('Data 2006-08'!$C$138+1)*('Data 2006-08'!D155+1)-1</f>
        <v>7.2141471801925761E-2</v>
      </c>
      <c r="E90" s="427">
        <f>('Data 2006-08'!$C$138+1)*('Data 2006-08'!E155+1)-1</f>
        <v>8.1636882510013331E-2</v>
      </c>
      <c r="F90" s="427">
        <f>('Data 2006-08'!$C$138+1)*('Data 2006-08'!F155+1)-1</f>
        <v>6.0032691072575695E-2</v>
      </c>
      <c r="I90" s="375"/>
      <c r="J90" s="375"/>
    </row>
    <row r="91" spans="1:18" s="280" customFormat="1">
      <c r="A91" s="281" t="str">
        <f>"Average RAB "&amp;A79&amp;""</f>
        <v>Average RAB ($000 Real 2008)</v>
      </c>
      <c r="D91" s="276">
        <f>D185</f>
        <v>2753.3090217084809</v>
      </c>
      <c r="E91" s="276">
        <f>E185</f>
        <v>7393.194550065864</v>
      </c>
      <c r="F91" s="276">
        <f>F185</f>
        <v>11177.645069351993</v>
      </c>
      <c r="I91" s="377"/>
      <c r="J91" s="377"/>
    </row>
    <row r="92" spans="1:18" s="280" customFormat="1">
      <c r="A92" s="281" t="str">
        <f>"Debt ("&amp;D96*100&amp;"% of RAB)"</f>
        <v>Debt (60% of RAB)</v>
      </c>
      <c r="D92" s="276">
        <f>$D$96*D91</f>
        <v>1651.9854130250885</v>
      </c>
      <c r="E92" s="276">
        <f>$D$96*E91</f>
        <v>4435.9167300395184</v>
      </c>
      <c r="F92" s="276">
        <f>$D$96*F91</f>
        <v>6706.5870416111957</v>
      </c>
      <c r="I92" s="377"/>
      <c r="J92" s="377"/>
    </row>
    <row r="93" spans="1:18" s="280" customFormat="1">
      <c r="A93" s="280" t="s">
        <v>147</v>
      </c>
      <c r="D93" s="379">
        <f>1/'Data 2006-08'!D156</f>
        <v>0.94451450189155128</v>
      </c>
      <c r="E93" s="379">
        <f>1/'Data 2006-08'!E156</f>
        <v>0.98171500630517017</v>
      </c>
      <c r="F93" s="379">
        <f>1/'Data 2006-08'!F156</f>
        <v>1</v>
      </c>
      <c r="I93" s="380"/>
      <c r="J93" s="380"/>
    </row>
    <row r="94" spans="1:18" s="280" customFormat="1">
      <c r="D94" s="321"/>
      <c r="I94" s="281"/>
      <c r="J94" s="281"/>
    </row>
    <row r="95" spans="1:18" s="280" customFormat="1">
      <c r="A95" s="281" t="s">
        <v>142</v>
      </c>
      <c r="D95" s="418">
        <f>'Data 2006-08'!C169</f>
        <v>0.3</v>
      </c>
      <c r="I95" s="281"/>
      <c r="J95" s="281"/>
    </row>
    <row r="96" spans="1:18" s="280" customFormat="1">
      <c r="A96" s="281" t="s">
        <v>141</v>
      </c>
      <c r="D96" s="419">
        <f>'Data 2006-08'!C171</f>
        <v>0.6</v>
      </c>
      <c r="I96" s="281"/>
      <c r="J96" s="281"/>
    </row>
    <row r="97" spans="1:10" s="280" customFormat="1">
      <c r="A97" s="280" t="s">
        <v>17</v>
      </c>
      <c r="D97" s="417">
        <f>'Data 2006-08'!C170</f>
        <v>0.5</v>
      </c>
      <c r="I97" s="281"/>
      <c r="J97" s="281"/>
    </row>
    <row r="98" spans="1:10" s="280" customFormat="1">
      <c r="I98" s="281"/>
      <c r="J98" s="281"/>
    </row>
    <row r="99" spans="1:10" s="280" customFormat="1">
      <c r="A99" s="279" t="s">
        <v>351</v>
      </c>
      <c r="D99" s="374">
        <v>2006</v>
      </c>
      <c r="E99" s="374">
        <v>2007</v>
      </c>
      <c r="F99" s="374">
        <v>2008</v>
      </c>
      <c r="G99" s="281"/>
      <c r="H99" s="281"/>
      <c r="I99" s="281"/>
      <c r="J99" s="375"/>
    </row>
    <row r="100" spans="1:10" s="280" customFormat="1">
      <c r="A100" s="280" t="s">
        <v>293</v>
      </c>
      <c r="D100" s="276">
        <f>'Data 2006-08'!D75/10^3</f>
        <v>5642.4139999999998</v>
      </c>
      <c r="E100" s="276">
        <f>'Data 2006-08'!E75/10^3</f>
        <v>7072.768</v>
      </c>
      <c r="F100" s="276">
        <f>'Data 2006-08'!F75/10^3</f>
        <v>8841.2318510480272</v>
      </c>
      <c r="G100" s="281"/>
      <c r="H100" s="276"/>
      <c r="I100" s="276"/>
      <c r="J100" s="276"/>
    </row>
    <row r="101" spans="1:10" s="280" customFormat="1">
      <c r="A101" s="280" t="s">
        <v>4</v>
      </c>
      <c r="D101" s="276">
        <f>'Data 2006-08'!D28/10^3</f>
        <v>0</v>
      </c>
      <c r="E101" s="276">
        <f>'Data 2006-08'!E28/10^3</f>
        <v>0</v>
      </c>
      <c r="F101" s="276">
        <f>'Data 2006-08'!F28/10^3</f>
        <v>0</v>
      </c>
      <c r="G101" s="281"/>
      <c r="H101" s="276"/>
      <c r="I101" s="276"/>
      <c r="J101" s="276"/>
    </row>
    <row r="102" spans="1:10" s="280" customFormat="1">
      <c r="A102" s="280" t="s">
        <v>126</v>
      </c>
      <c r="D102" s="276">
        <f>'Data 2006-08'!D50/10^3</f>
        <v>4419.6270000000004</v>
      </c>
      <c r="E102" s="276">
        <f>'Data 2006-08'!E50/10^3</f>
        <v>5913.3130000000001</v>
      </c>
      <c r="F102" s="276">
        <f>'Data 2006-08'!F50/10^3</f>
        <v>6793.7839999999997</v>
      </c>
      <c r="G102" s="281"/>
      <c r="H102" s="276"/>
      <c r="I102" s="276"/>
      <c r="J102" s="276"/>
    </row>
    <row r="103" spans="1:10" s="280" customFormat="1">
      <c r="A103" s="280" t="s">
        <v>127</v>
      </c>
      <c r="D103" s="276">
        <f>D278</f>
        <v>990.36520222500019</v>
      </c>
      <c r="E103" s="276">
        <f>E278</f>
        <v>2345.6583904218755</v>
      </c>
      <c r="F103" s="276">
        <f>F278</f>
        <v>2977.8855715511727</v>
      </c>
      <c r="G103" s="281"/>
      <c r="H103" s="276"/>
      <c r="I103" s="276"/>
      <c r="J103" s="276"/>
    </row>
    <row r="104" spans="1:10" s="280" customFormat="1">
      <c r="A104" s="280" t="s">
        <v>128</v>
      </c>
      <c r="D104" s="276">
        <f>D92*D93*D90</f>
        <v>112.56408279838041</v>
      </c>
      <c r="E104" s="276">
        <f>E92*E93*E90</f>
        <v>355.51278745761726</v>
      </c>
      <c r="F104" s="276">
        <f>F92*F93*F90</f>
        <v>402.61446802038427</v>
      </c>
      <c r="G104" s="281"/>
      <c r="H104" s="276"/>
      <c r="I104" s="276"/>
      <c r="J104" s="276"/>
    </row>
    <row r="105" spans="1:10" s="280" customFormat="1">
      <c r="A105" s="280" t="s">
        <v>129</v>
      </c>
      <c r="D105" s="276">
        <v>0</v>
      </c>
      <c r="E105" s="276">
        <f>IF(D106&lt;0,-D106,0)</f>
        <v>0</v>
      </c>
      <c r="F105" s="276">
        <f>IF(E106&lt;0,-E106,0)</f>
        <v>1541.7161778794925</v>
      </c>
      <c r="G105" s="281"/>
      <c r="H105" s="276"/>
      <c r="I105" s="276"/>
      <c r="J105" s="276"/>
    </row>
    <row r="106" spans="1:10" s="280" customFormat="1">
      <c r="A106" s="280" t="s">
        <v>151</v>
      </c>
      <c r="D106" s="276">
        <f>SUM(D100:D101)-SUM(D102:D105)</f>
        <v>119.85771497661881</v>
      </c>
      <c r="E106" s="276">
        <f>SUM(E100:E101)-SUM(E102:E105)</f>
        <v>-1541.7161778794925</v>
      </c>
      <c r="F106" s="276">
        <f>SUM(F100:F101)-SUM(F102:F105)</f>
        <v>-2874.7683664030228</v>
      </c>
      <c r="G106" s="281"/>
      <c r="H106" s="276"/>
      <c r="I106" s="276"/>
      <c r="J106" s="276"/>
    </row>
    <row r="107" spans="1:10" s="280" customFormat="1">
      <c r="A107" s="280" t="s">
        <v>152</v>
      </c>
      <c r="D107" s="276">
        <f>IF(D106&lt;0,0,D106*$D$95/(1-$D$95*(1-$D$97)))</f>
        <v>42.302722932924283</v>
      </c>
      <c r="E107" s="276">
        <f>IF(E106&lt;0,0,E106*$D$95/(1-$D$95*(1-$D$97)))</f>
        <v>0</v>
      </c>
      <c r="F107" s="276">
        <f>IF(F106&lt;0,0,F106*$D$95/(1-$D$95*(1-$D$97)))</f>
        <v>0</v>
      </c>
      <c r="G107" s="281"/>
      <c r="H107" s="276"/>
      <c r="I107" s="276"/>
      <c r="J107" s="276"/>
    </row>
    <row r="108" spans="1:10" s="280" customFormat="1">
      <c r="A108" s="280" t="s">
        <v>132</v>
      </c>
      <c r="D108" s="276">
        <f>D107*$D$97</f>
        <v>21.151361466462141</v>
      </c>
      <c r="E108" s="276">
        <f>E107*$D$97</f>
        <v>0</v>
      </c>
      <c r="F108" s="276">
        <f>F107*$D$97</f>
        <v>0</v>
      </c>
      <c r="G108" s="281"/>
      <c r="H108" s="276"/>
      <c r="I108" s="276"/>
      <c r="J108" s="276"/>
    </row>
    <row r="109" spans="1:10" s="280" customFormat="1">
      <c r="A109" s="280" t="s">
        <v>352</v>
      </c>
      <c r="D109" s="420">
        <f>D107-D108</f>
        <v>21.151361466462141</v>
      </c>
      <c r="E109" s="420">
        <f>E107-E108</f>
        <v>0</v>
      </c>
      <c r="F109" s="420">
        <f>F107-F108</f>
        <v>0</v>
      </c>
      <c r="G109" s="281"/>
      <c r="H109" s="281"/>
      <c r="I109" s="281"/>
      <c r="J109" s="381"/>
    </row>
    <row r="110" spans="1:10" s="280" customFormat="1">
      <c r="G110" s="281"/>
      <c r="H110" s="281"/>
      <c r="I110" s="281"/>
      <c r="J110" s="281"/>
    </row>
    <row r="111" spans="1:10" s="280" customFormat="1">
      <c r="A111" s="348" t="str">
        <f>$A$79</f>
        <v>($000 Real 2008)</v>
      </c>
      <c r="D111" s="374">
        <v>2006</v>
      </c>
      <c r="E111" s="374">
        <v>2007</v>
      </c>
      <c r="F111" s="374">
        <v>2008</v>
      </c>
      <c r="G111" s="281"/>
      <c r="H111" s="281"/>
      <c r="I111" s="281"/>
      <c r="J111" s="375"/>
    </row>
    <row r="112" spans="1:10" s="280" customFormat="1">
      <c r="A112" s="280" t="s">
        <v>152</v>
      </c>
      <c r="D112" s="276">
        <f t="shared" ref="D112:F113" si="7">D107/D$93</f>
        <v>44.787796109224232</v>
      </c>
      <c r="E112" s="276">
        <f t="shared" si="7"/>
        <v>0</v>
      </c>
      <c r="F112" s="276">
        <f t="shared" si="7"/>
        <v>0</v>
      </c>
      <c r="G112" s="281"/>
      <c r="H112" s="281"/>
      <c r="I112" s="281"/>
      <c r="J112" s="378"/>
    </row>
    <row r="113" spans="1:10" s="280" customFormat="1">
      <c r="A113" s="280" t="s">
        <v>132</v>
      </c>
      <c r="D113" s="276">
        <f t="shared" si="7"/>
        <v>22.393898054612116</v>
      </c>
      <c r="E113" s="276">
        <f t="shared" si="7"/>
        <v>0</v>
      </c>
      <c r="F113" s="276">
        <f t="shared" si="7"/>
        <v>0</v>
      </c>
      <c r="G113" s="281"/>
      <c r="H113" s="281"/>
      <c r="I113" s="281"/>
      <c r="J113" s="378"/>
    </row>
    <row r="114" spans="1:10" s="280" customFormat="1">
      <c r="A114" s="280" t="str">
        <f>"Tax liability  "&amp;A79&amp;""</f>
        <v>Tax liability  ($000 Real 2008)</v>
      </c>
      <c r="D114" s="420">
        <f>D112-D113</f>
        <v>22.393898054612116</v>
      </c>
      <c r="E114" s="420">
        <f>E112-E113</f>
        <v>0</v>
      </c>
      <c r="F114" s="420">
        <f>F112-F113</f>
        <v>0</v>
      </c>
      <c r="G114" s="281"/>
      <c r="H114" s="281"/>
      <c r="I114" s="281"/>
      <c r="J114" s="381"/>
    </row>
    <row r="115" spans="1:10" s="280" customFormat="1">
      <c r="D115" s="321"/>
      <c r="E115" s="321"/>
      <c r="F115" s="321"/>
      <c r="G115" s="281"/>
      <c r="H115" s="281"/>
      <c r="I115" s="281"/>
      <c r="J115" s="380"/>
    </row>
    <row r="116" spans="1:10">
      <c r="A116" s="355"/>
      <c r="B116" s="355"/>
      <c r="C116" s="355"/>
      <c r="D116" s="355"/>
      <c r="E116" s="355"/>
      <c r="F116" s="355"/>
      <c r="G116" s="281"/>
      <c r="H116" s="281"/>
      <c r="I116" s="281"/>
      <c r="J116" s="281"/>
    </row>
    <row r="117" spans="1:10">
      <c r="G117" s="358"/>
      <c r="H117" s="358"/>
      <c r="I117" s="281"/>
      <c r="J117" s="281"/>
    </row>
    <row r="118" spans="1:10">
      <c r="A118" s="269"/>
      <c r="B118" s="279"/>
      <c r="C118" s="279"/>
      <c r="D118" s="349"/>
      <c r="E118" s="349"/>
      <c r="F118" s="349"/>
      <c r="G118" s="389"/>
      <c r="H118" s="389"/>
      <c r="I118" s="276"/>
      <c r="J118" s="276"/>
    </row>
    <row r="119" spans="1:10">
      <c r="A119" s="265" t="s">
        <v>163</v>
      </c>
      <c r="G119" s="358"/>
      <c r="H119" s="358"/>
      <c r="I119" s="281"/>
      <c r="J119" s="281"/>
    </row>
    <row r="120" spans="1:10">
      <c r="A120" s="348" t="str">
        <f>$A$79</f>
        <v>($000 Real 2008)</v>
      </c>
      <c r="B120" s="268"/>
      <c r="D120" s="350">
        <v>2006</v>
      </c>
      <c r="E120" s="350">
        <v>2007</v>
      </c>
      <c r="F120" s="350">
        <v>2008</v>
      </c>
      <c r="G120" s="268"/>
      <c r="H120" s="268"/>
      <c r="I120" s="268"/>
      <c r="J120" s="268"/>
    </row>
    <row r="121" spans="1:10">
      <c r="A121" s="358"/>
      <c r="B121" s="293"/>
      <c r="D121" s="348"/>
      <c r="E121" s="348"/>
      <c r="F121" s="348"/>
      <c r="G121" s="268"/>
      <c r="H121" s="268"/>
      <c r="I121" s="281"/>
      <c r="J121" s="281"/>
    </row>
    <row r="122" spans="1:10">
      <c r="A122" s="85" t="s">
        <v>261</v>
      </c>
      <c r="B122" s="386"/>
      <c r="D122" s="276">
        <f>'Data 2006-08'!D10*'Data 2006-08'!D$156/10^3</f>
        <v>5173.1759919140186</v>
      </c>
      <c r="E122" s="276">
        <f>'Data 2006-08'!E10*'Data 2006-08'!E$156/10^3</f>
        <v>3846.4095383565841</v>
      </c>
      <c r="F122" s="276">
        <f>'Data 2006-08'!F10*'Data 2006-08'!F$156/10^3</f>
        <v>3977.2076225999999</v>
      </c>
      <c r="G122" s="276"/>
      <c r="H122" s="276"/>
      <c r="I122" s="291"/>
      <c r="J122" s="291"/>
    </row>
    <row r="123" spans="1:10">
      <c r="A123" s="85" t="s">
        <v>260</v>
      </c>
      <c r="B123" s="386"/>
      <c r="D123" s="276">
        <f>'Data 2006-08'!D11*'Data 2006-08'!D$156/10^3</f>
        <v>419.05973831775691</v>
      </c>
      <c r="E123" s="276">
        <f>'Data 2006-08'!E11*'Data 2006-08'!E$156/10^3</f>
        <v>153.74628189505461</v>
      </c>
      <c r="F123" s="276">
        <f>'Data 2006-08'!F11*'Data 2006-08'!F$156/10^3</f>
        <v>158.97446130000102</v>
      </c>
      <c r="G123" s="276"/>
      <c r="H123" s="276"/>
      <c r="I123" s="291"/>
      <c r="J123" s="291"/>
    </row>
    <row r="124" spans="1:10">
      <c r="A124" s="358" t="s">
        <v>4</v>
      </c>
      <c r="B124" s="387"/>
      <c r="D124" s="276">
        <f>'Data 2006-08'!D28*'Data 2006-08'!D$156/10^3</f>
        <v>0</v>
      </c>
      <c r="E124" s="276">
        <f>'Data 2006-08'!E28*'Data 2006-08'!E$156/10^3</f>
        <v>0</v>
      </c>
      <c r="F124" s="276">
        <f>'Data 2006-08'!F28*'Data 2006-08'!F$156/10^3</f>
        <v>0</v>
      </c>
      <c r="G124" s="276"/>
      <c r="H124" s="276"/>
      <c r="I124" s="291"/>
      <c r="J124" s="291"/>
    </row>
    <row r="125" spans="1:10">
      <c r="A125" s="358" t="s">
        <v>290</v>
      </c>
      <c r="B125" s="388"/>
      <c r="D125" s="383">
        <f>D122+D123-D124</f>
        <v>5592.235730231776</v>
      </c>
      <c r="E125" s="383">
        <f>E122+E123-E124</f>
        <v>4000.1558202516389</v>
      </c>
      <c r="F125" s="383">
        <f>F122+F123-F124</f>
        <v>4136.1820839000011</v>
      </c>
      <c r="G125" s="276"/>
      <c r="H125" s="276"/>
      <c r="I125" s="276"/>
      <c r="J125" s="276"/>
    </row>
    <row r="126" spans="1:10">
      <c r="A126" s="358"/>
      <c r="B126" s="387"/>
      <c r="D126" s="276"/>
      <c r="E126" s="276"/>
      <c r="F126" s="276"/>
      <c r="G126" s="276"/>
      <c r="H126" s="276"/>
      <c r="I126" s="276"/>
      <c r="J126" s="276"/>
    </row>
    <row r="127" spans="1:10">
      <c r="A127" s="85" t="s">
        <v>43</v>
      </c>
      <c r="B127" s="386"/>
      <c r="D127" s="276">
        <f>'Data 2006-08'!D12*'Data 2006-08'!D$156/10^3</f>
        <v>0</v>
      </c>
      <c r="E127" s="276">
        <f>'Data 2006-08'!E12*'Data 2006-08'!E$156/10^3</f>
        <v>0</v>
      </c>
      <c r="F127" s="276">
        <f>'Data 2006-08'!F12*'Data 2006-08'!F$156/10^3</f>
        <v>0</v>
      </c>
      <c r="G127" s="276"/>
      <c r="H127" s="276"/>
      <c r="I127" s="276"/>
      <c r="J127" s="276"/>
    </row>
    <row r="128" spans="1:10">
      <c r="A128" s="85" t="s">
        <v>44</v>
      </c>
      <c r="B128" s="386"/>
      <c r="D128" s="276">
        <f>'Data 2006-08'!D13*'Data 2006-08'!D$156/10^3</f>
        <v>0</v>
      </c>
      <c r="E128" s="276">
        <f>'Data 2006-08'!E13*'Data 2006-08'!E$156/10^3</f>
        <v>0</v>
      </c>
      <c r="F128" s="276">
        <f>'Data 2006-08'!F13*'Data 2006-08'!F$156/10^3</f>
        <v>0</v>
      </c>
      <c r="G128" s="276"/>
      <c r="H128" s="276"/>
      <c r="I128" s="291"/>
      <c r="J128" s="291"/>
    </row>
    <row r="129" spans="1:10">
      <c r="A129" s="358"/>
      <c r="B129" s="281"/>
      <c r="D129" s="389"/>
      <c r="E129" s="389"/>
      <c r="F129" s="389"/>
      <c r="G129" s="276"/>
      <c r="H129" s="276"/>
      <c r="I129" s="276"/>
      <c r="J129" s="276"/>
    </row>
    <row r="130" spans="1:10">
      <c r="A130" s="358" t="s">
        <v>168</v>
      </c>
      <c r="B130" s="384"/>
      <c r="D130" s="383">
        <f>SUM(D125:D128)</f>
        <v>5592.235730231776</v>
      </c>
      <c r="E130" s="383">
        <f>SUM(E125:E128)</f>
        <v>4000.1558202516389</v>
      </c>
      <c r="F130" s="383">
        <f>SUM(F125:F128)</f>
        <v>4136.1820839000011</v>
      </c>
      <c r="G130" s="276"/>
      <c r="H130" s="276"/>
      <c r="I130" s="276"/>
      <c r="J130" s="276"/>
    </row>
    <row r="131" spans="1:10">
      <c r="B131" s="293"/>
      <c r="D131" s="382"/>
      <c r="E131" s="382"/>
      <c r="F131" s="382"/>
      <c r="G131" s="276"/>
      <c r="H131" s="276"/>
      <c r="I131" s="281"/>
      <c r="J131" s="281"/>
    </row>
    <row r="132" spans="1:10">
      <c r="A132" s="385"/>
      <c r="B132" s="355"/>
      <c r="C132" s="355"/>
      <c r="D132" s="355"/>
      <c r="E132" s="355"/>
      <c r="F132" s="355"/>
      <c r="G132" s="358"/>
      <c r="H132" s="358"/>
      <c r="I132" s="281"/>
      <c r="J132" s="281"/>
    </row>
    <row r="133" spans="1:10">
      <c r="A133" s="269"/>
      <c r="G133" s="358"/>
      <c r="H133" s="358"/>
      <c r="I133" s="281"/>
      <c r="J133" s="281"/>
    </row>
    <row r="134" spans="1:10">
      <c r="A134" s="269"/>
      <c r="G134" s="358"/>
      <c r="H134" s="358"/>
      <c r="I134" s="281"/>
      <c r="J134" s="281"/>
    </row>
    <row r="135" spans="1:10">
      <c r="A135" s="390" t="s">
        <v>169</v>
      </c>
      <c r="B135" s="280"/>
      <c r="C135" s="280"/>
      <c r="D135" s="280"/>
      <c r="G135" s="358"/>
      <c r="H135" s="358"/>
      <c r="I135" s="281"/>
      <c r="J135" s="281"/>
    </row>
    <row r="136" spans="1:10">
      <c r="A136" s="348" t="str">
        <f>$A$79</f>
        <v>($000 Real 2008)</v>
      </c>
      <c r="B136" s="348"/>
      <c r="C136" s="348"/>
      <c r="D136" s="350">
        <v>2006</v>
      </c>
      <c r="E136" s="350">
        <v>2007</v>
      </c>
      <c r="F136" s="350">
        <v>2008</v>
      </c>
      <c r="G136" s="348"/>
      <c r="H136" s="348"/>
      <c r="I136" s="268"/>
      <c r="J136" s="268"/>
    </row>
    <row r="137" spans="1:10" s="358" customFormat="1">
      <c r="I137" s="281"/>
      <c r="J137" s="281"/>
    </row>
    <row r="138" spans="1:10">
      <c r="A138" s="348" t="s">
        <v>261</v>
      </c>
      <c r="B138" s="358"/>
      <c r="C138" s="358"/>
      <c r="D138" s="358"/>
      <c r="E138" s="358"/>
      <c r="F138" s="358"/>
      <c r="G138" s="358"/>
      <c r="H138" s="358"/>
      <c r="I138" s="281"/>
      <c r="J138" s="281"/>
    </row>
    <row r="139" spans="1:10">
      <c r="A139" s="358" t="s">
        <v>171</v>
      </c>
      <c r="B139" s="281"/>
      <c r="C139" s="281"/>
      <c r="D139" s="291">
        <v>0</v>
      </c>
      <c r="E139" s="389">
        <f>D143</f>
        <v>5108.5112920150932</v>
      </c>
      <c r="F139" s="389">
        <f>E143</f>
        <v>8777.5113113443695</v>
      </c>
      <c r="G139" s="389"/>
      <c r="H139" s="389"/>
      <c r="I139" s="276"/>
      <c r="J139" s="276"/>
    </row>
    <row r="140" spans="1:10">
      <c r="A140" s="358" t="s">
        <v>172</v>
      </c>
      <c r="B140" s="281"/>
      <c r="C140" s="281"/>
      <c r="D140" s="389">
        <f>D122</f>
        <v>5173.1759919140186</v>
      </c>
      <c r="E140" s="389">
        <f>E122</f>
        <v>3846.4095383565841</v>
      </c>
      <c r="F140" s="389">
        <f>F122</f>
        <v>3977.2076225999999</v>
      </c>
      <c r="G140" s="389"/>
      <c r="H140" s="389"/>
      <c r="I140" s="276"/>
      <c r="J140" s="276"/>
    </row>
    <row r="141" spans="1:10">
      <c r="A141" s="58" t="s">
        <v>5</v>
      </c>
      <c r="B141" s="281"/>
      <c r="C141" s="281"/>
      <c r="D141" s="761">
        <v>0</v>
      </c>
      <c r="E141" s="761">
        <v>0</v>
      </c>
      <c r="F141" s="761">
        <v>0</v>
      </c>
      <c r="G141" s="276"/>
      <c r="H141" s="276"/>
      <c r="I141" s="276"/>
      <c r="J141" s="276"/>
    </row>
    <row r="142" spans="1:10">
      <c r="A142" s="58" t="s">
        <v>137</v>
      </c>
      <c r="B142" s="281"/>
      <c r="C142" s="281"/>
      <c r="D142" s="276">
        <f>D211</f>
        <v>64.664699898925235</v>
      </c>
      <c r="E142" s="276">
        <f>E211</f>
        <v>177.40951902730777</v>
      </c>
      <c r="F142" s="276">
        <f>F211</f>
        <v>275.20473353926508</v>
      </c>
      <c r="G142" s="276"/>
      <c r="H142" s="276"/>
      <c r="I142" s="276"/>
      <c r="J142" s="276"/>
    </row>
    <row r="143" spans="1:10">
      <c r="A143" s="358" t="s">
        <v>173</v>
      </c>
      <c r="B143" s="281"/>
      <c r="C143" s="281"/>
      <c r="D143" s="391">
        <f>D139+D140-D141-D142</f>
        <v>5108.5112920150932</v>
      </c>
      <c r="E143" s="391">
        <f>E139+E140-E141-E142</f>
        <v>8777.5113113443695</v>
      </c>
      <c r="F143" s="391">
        <f>F139+F140-F141-F142</f>
        <v>12479.514200405103</v>
      </c>
      <c r="G143" s="276"/>
      <c r="H143" s="276"/>
      <c r="I143" s="276"/>
      <c r="J143" s="276"/>
    </row>
    <row r="144" spans="1:10">
      <c r="A144" s="358"/>
      <c r="B144" s="281"/>
      <c r="C144" s="281"/>
      <c r="D144" s="389"/>
      <c r="E144" s="389"/>
      <c r="F144" s="389"/>
      <c r="G144" s="276"/>
      <c r="H144" s="276"/>
      <c r="I144" s="276"/>
      <c r="J144" s="276"/>
    </row>
    <row r="145" spans="1:10">
      <c r="A145" s="358" t="s">
        <v>174</v>
      </c>
      <c r="B145" s="281"/>
      <c r="C145" s="281"/>
      <c r="D145" s="389">
        <f>(D143+D139)/2</f>
        <v>2554.2556460075466</v>
      </c>
      <c r="E145" s="389">
        <f>(E143+E139)/2</f>
        <v>6943.0113016797313</v>
      </c>
      <c r="F145" s="389">
        <f>(F143+F139)/2</f>
        <v>10628.512755874737</v>
      </c>
      <c r="G145" s="276"/>
      <c r="H145" s="276"/>
      <c r="I145" s="276"/>
      <c r="J145" s="276"/>
    </row>
    <row r="146" spans="1:10">
      <c r="A146" s="358"/>
      <c r="B146" s="358"/>
      <c r="C146" s="358"/>
      <c r="D146" s="358"/>
      <c r="E146" s="358"/>
      <c r="F146" s="358"/>
      <c r="G146" s="281"/>
      <c r="H146" s="281"/>
      <c r="I146" s="281"/>
      <c r="J146" s="281"/>
    </row>
    <row r="147" spans="1:10">
      <c r="A147" s="358"/>
      <c r="B147" s="358"/>
      <c r="C147" s="358"/>
      <c r="D147" s="358"/>
      <c r="E147" s="358"/>
      <c r="F147" s="358"/>
      <c r="G147" s="281"/>
      <c r="H147" s="281"/>
      <c r="I147" s="281"/>
      <c r="J147" s="281"/>
    </row>
    <row r="148" spans="1:10">
      <c r="A148" s="348" t="s">
        <v>260</v>
      </c>
      <c r="B148" s="358"/>
      <c r="C148" s="358"/>
      <c r="D148" s="358"/>
      <c r="E148" s="358"/>
      <c r="F148" s="358"/>
      <c r="G148" s="281"/>
      <c r="H148" s="281"/>
      <c r="I148" s="281"/>
      <c r="J148" s="281"/>
    </row>
    <row r="149" spans="1:10">
      <c r="A149" s="358" t="s">
        <v>171</v>
      </c>
      <c r="B149" s="281"/>
      <c r="C149" s="281"/>
      <c r="D149" s="291">
        <v>0</v>
      </c>
      <c r="E149" s="389">
        <f>D153</f>
        <v>398.10675140186908</v>
      </c>
      <c r="F149" s="389">
        <f>E153</f>
        <v>502.25974537039531</v>
      </c>
      <c r="G149" s="276"/>
      <c r="H149" s="276"/>
      <c r="I149" s="276"/>
      <c r="J149" s="276"/>
    </row>
    <row r="150" spans="1:10">
      <c r="A150" s="358" t="s">
        <v>172</v>
      </c>
      <c r="B150" s="281"/>
      <c r="C150" s="281"/>
      <c r="D150" s="389">
        <f>D123-D124</f>
        <v>419.05973831775691</v>
      </c>
      <c r="E150" s="389">
        <f>E123-E124</f>
        <v>153.74628189505461</v>
      </c>
      <c r="F150" s="389">
        <f>F123-F124</f>
        <v>158.97446130000102</v>
      </c>
      <c r="G150" s="276"/>
      <c r="H150" s="276"/>
      <c r="I150" s="276"/>
      <c r="J150" s="276"/>
    </row>
    <row r="151" spans="1:10">
      <c r="A151" s="58" t="s">
        <v>5</v>
      </c>
      <c r="B151" s="281"/>
      <c r="C151" s="281"/>
      <c r="D151" s="276">
        <f>'Data 2006-08'!D29*'Data 2006-08'!D$156/10^3</f>
        <v>0</v>
      </c>
      <c r="E151" s="276">
        <f>'Data 2006-08'!E29*'Data 2006-08'!E$156/10^3</f>
        <v>0</v>
      </c>
      <c r="F151" s="276">
        <f>'Data 2006-08'!F29*'Data 2006-08'!F$156/10^3</f>
        <v>0</v>
      </c>
      <c r="G151" s="276"/>
      <c r="H151" s="276"/>
      <c r="I151" s="276"/>
      <c r="J151" s="276"/>
    </row>
    <row r="152" spans="1:10">
      <c r="A152" s="58" t="s">
        <v>137</v>
      </c>
      <c r="B152" s="281"/>
      <c r="C152" s="281"/>
      <c r="D152" s="276">
        <f>D219</f>
        <v>20.952986915887845</v>
      </c>
      <c r="E152" s="276">
        <f>E219</f>
        <v>49.593287926528419</v>
      </c>
      <c r="F152" s="276">
        <f>F219</f>
        <v>65.229325086281207</v>
      </c>
      <c r="G152" s="276"/>
      <c r="H152" s="276"/>
      <c r="I152" s="276"/>
      <c r="J152" s="276"/>
    </row>
    <row r="153" spans="1:10">
      <c r="A153" s="358" t="s">
        <v>173</v>
      </c>
      <c r="B153" s="281"/>
      <c r="C153" s="281"/>
      <c r="D153" s="391">
        <f>D149+D150-D151-D152</f>
        <v>398.10675140186908</v>
      </c>
      <c r="E153" s="391">
        <f>E149+E150-E151-E152</f>
        <v>502.25974537039531</v>
      </c>
      <c r="F153" s="391">
        <f>F149+F150-F151-F152</f>
        <v>596.0048815841152</v>
      </c>
      <c r="G153" s="276"/>
      <c r="H153" s="276"/>
      <c r="I153" s="276"/>
      <c r="J153" s="276"/>
    </row>
    <row r="154" spans="1:10">
      <c r="A154" s="358"/>
      <c r="B154" s="281"/>
      <c r="C154" s="281"/>
      <c r="D154" s="389"/>
      <c r="E154" s="389"/>
      <c r="F154" s="389"/>
      <c r="G154" s="276"/>
      <c r="H154" s="276"/>
      <c r="I154" s="276"/>
      <c r="J154" s="276"/>
    </row>
    <row r="155" spans="1:10">
      <c r="A155" s="358" t="s">
        <v>174</v>
      </c>
      <c r="B155" s="281"/>
      <c r="C155" s="281"/>
      <c r="D155" s="389">
        <f>(D153+D149)/2</f>
        <v>199.05337570093454</v>
      </c>
      <c r="E155" s="389">
        <f>(E153+E149)/2</f>
        <v>450.18324838613216</v>
      </c>
      <c r="F155" s="389">
        <f>(F153+F149)/2</f>
        <v>549.13231347725525</v>
      </c>
      <c r="G155" s="276"/>
      <c r="H155" s="276"/>
      <c r="I155" s="276"/>
      <c r="J155" s="276"/>
    </row>
    <row r="156" spans="1:10">
      <c r="A156" s="358"/>
      <c r="B156" s="358"/>
      <c r="C156" s="358"/>
      <c r="E156" s="358"/>
      <c r="F156" s="358"/>
      <c r="G156" s="358"/>
      <c r="H156" s="358"/>
      <c r="I156" s="281"/>
      <c r="J156" s="281"/>
    </row>
    <row r="157" spans="1:10">
      <c r="A157" s="358"/>
      <c r="B157" s="358"/>
      <c r="C157" s="358"/>
      <c r="D157" s="358"/>
      <c r="E157" s="358"/>
      <c r="F157" s="358"/>
      <c r="G157" s="358"/>
      <c r="H157" s="358"/>
      <c r="I157" s="281"/>
      <c r="J157" s="281"/>
    </row>
    <row r="158" spans="1:10">
      <c r="A158" s="348" t="s">
        <v>90</v>
      </c>
      <c r="B158" s="358"/>
      <c r="C158" s="358"/>
      <c r="D158" s="358"/>
      <c r="E158" s="358"/>
      <c r="F158" s="358"/>
      <c r="G158" s="276"/>
      <c r="H158" s="276"/>
      <c r="I158" s="281"/>
      <c r="J158" s="281"/>
    </row>
    <row r="159" spans="1:10">
      <c r="A159" s="358" t="s">
        <v>171</v>
      </c>
      <c r="B159" s="276"/>
      <c r="C159" s="276"/>
      <c r="D159" s="291">
        <v>0</v>
      </c>
      <c r="E159" s="389">
        <f>D163</f>
        <v>0</v>
      </c>
      <c r="F159" s="389">
        <f>E163</f>
        <v>0</v>
      </c>
      <c r="G159" s="276"/>
      <c r="H159" s="276"/>
      <c r="I159" s="276"/>
      <c r="J159" s="276"/>
    </row>
    <row r="160" spans="1:10">
      <c r="A160" s="358" t="s">
        <v>172</v>
      </c>
      <c r="B160" s="276"/>
      <c r="C160" s="276"/>
      <c r="D160" s="389">
        <f>D127</f>
        <v>0</v>
      </c>
      <c r="E160" s="389">
        <f>E127</f>
        <v>0</v>
      </c>
      <c r="F160" s="389">
        <f>F127</f>
        <v>0</v>
      </c>
      <c r="G160" s="276"/>
      <c r="H160" s="276"/>
      <c r="I160" s="276"/>
      <c r="J160" s="276"/>
    </row>
    <row r="161" spans="1:10">
      <c r="A161" s="58" t="s">
        <v>5</v>
      </c>
      <c r="B161" s="276"/>
      <c r="C161" s="276"/>
      <c r="D161" s="761">
        <v>0</v>
      </c>
      <c r="E161" s="761">
        <v>0</v>
      </c>
      <c r="F161" s="761">
        <v>0</v>
      </c>
      <c r="G161" s="276"/>
      <c r="H161" s="276"/>
      <c r="I161" s="276"/>
      <c r="J161" s="276"/>
    </row>
    <row r="162" spans="1:10">
      <c r="A162" s="358" t="s">
        <v>176</v>
      </c>
      <c r="B162" s="276"/>
      <c r="C162" s="276"/>
      <c r="D162" s="276">
        <f>D227</f>
        <v>0</v>
      </c>
      <c r="E162" s="276">
        <f>E227</f>
        <v>0</v>
      </c>
      <c r="F162" s="276">
        <f>F227</f>
        <v>0</v>
      </c>
      <c r="G162" s="276"/>
      <c r="H162" s="276"/>
      <c r="I162" s="276"/>
      <c r="J162" s="276"/>
    </row>
    <row r="163" spans="1:10">
      <c r="A163" s="358" t="s">
        <v>173</v>
      </c>
      <c r="B163" s="276"/>
      <c r="C163" s="276"/>
      <c r="D163" s="391">
        <f>D159+D160-D161-D162</f>
        <v>0</v>
      </c>
      <c r="E163" s="391">
        <f>E159+E160-E161-E162</f>
        <v>0</v>
      </c>
      <c r="F163" s="391">
        <f>F159+F160-F161-F162</f>
        <v>0</v>
      </c>
      <c r="G163" s="276"/>
      <c r="H163" s="276"/>
      <c r="I163" s="276"/>
      <c r="J163" s="276"/>
    </row>
    <row r="164" spans="1:10">
      <c r="A164" s="358"/>
      <c r="B164" s="276"/>
      <c r="C164" s="276"/>
      <c r="D164" s="389"/>
      <c r="E164" s="389"/>
      <c r="F164" s="389"/>
      <c r="G164" s="276"/>
      <c r="H164" s="276"/>
      <c r="I164" s="276"/>
      <c r="J164" s="276"/>
    </row>
    <row r="165" spans="1:10">
      <c r="A165" s="358" t="s">
        <v>174</v>
      </c>
      <c r="B165" s="276"/>
      <c r="C165" s="276"/>
      <c r="D165" s="389">
        <f>(D163+D159)/2</f>
        <v>0</v>
      </c>
      <c r="E165" s="389">
        <f>(E163+E159)/2</f>
        <v>0</v>
      </c>
      <c r="F165" s="389">
        <f>(F163+F159)/2</f>
        <v>0</v>
      </c>
      <c r="G165" s="276"/>
      <c r="H165" s="276"/>
      <c r="I165" s="276"/>
      <c r="J165" s="276"/>
    </row>
    <row r="166" spans="1:10">
      <c r="A166" s="358"/>
      <c r="B166" s="358"/>
      <c r="C166" s="358"/>
      <c r="E166" s="358"/>
      <c r="F166" s="358"/>
      <c r="G166" s="276"/>
      <c r="H166" s="276"/>
      <c r="I166" s="281"/>
      <c r="J166" s="281"/>
    </row>
    <row r="167" spans="1:10">
      <c r="A167" s="358"/>
      <c r="B167" s="358"/>
      <c r="C167" s="358"/>
      <c r="D167" s="358"/>
      <c r="E167" s="358"/>
      <c r="F167" s="358"/>
      <c r="G167" s="276"/>
      <c r="H167" s="276"/>
      <c r="I167" s="281"/>
      <c r="J167" s="281"/>
    </row>
    <row r="168" spans="1:10">
      <c r="A168" s="348" t="s">
        <v>167</v>
      </c>
      <c r="B168" s="358"/>
      <c r="C168" s="358"/>
      <c r="D168" s="358"/>
      <c r="E168" s="358"/>
      <c r="F168" s="358"/>
      <c r="G168" s="276"/>
      <c r="H168" s="276"/>
      <c r="I168" s="281"/>
      <c r="J168" s="281"/>
    </row>
    <row r="169" spans="1:10">
      <c r="A169" s="358" t="s">
        <v>171</v>
      </c>
      <c r="B169" s="276"/>
      <c r="C169" s="276"/>
      <c r="D169" s="291">
        <v>0</v>
      </c>
      <c r="E169" s="389">
        <f>D173</f>
        <v>0</v>
      </c>
      <c r="F169" s="389">
        <f>E173</f>
        <v>0</v>
      </c>
      <c r="G169" s="276"/>
      <c r="H169" s="276"/>
      <c r="I169" s="276"/>
      <c r="J169" s="276"/>
    </row>
    <row r="170" spans="1:10">
      <c r="A170" s="358" t="s">
        <v>172</v>
      </c>
      <c r="B170" s="276"/>
      <c r="C170" s="276"/>
      <c r="D170" s="389">
        <f>D128</f>
        <v>0</v>
      </c>
      <c r="E170" s="389">
        <f>E128</f>
        <v>0</v>
      </c>
      <c r="F170" s="389">
        <f>F128</f>
        <v>0</v>
      </c>
      <c r="G170" s="276"/>
      <c r="H170" s="276"/>
      <c r="I170" s="276"/>
      <c r="J170" s="276"/>
    </row>
    <row r="171" spans="1:10">
      <c r="A171" s="58" t="s">
        <v>5</v>
      </c>
      <c r="B171" s="276"/>
      <c r="C171" s="276"/>
      <c r="D171" s="761">
        <v>0</v>
      </c>
      <c r="E171" s="761">
        <v>0</v>
      </c>
      <c r="F171" s="761">
        <v>0</v>
      </c>
      <c r="G171" s="276"/>
      <c r="H171" s="276"/>
      <c r="I171" s="276"/>
      <c r="J171" s="276"/>
    </row>
    <row r="172" spans="1:10">
      <c r="A172" s="358" t="s">
        <v>176</v>
      </c>
      <c r="B172" s="276"/>
      <c r="C172" s="276"/>
      <c r="D172" s="276">
        <f>D235</f>
        <v>0</v>
      </c>
      <c r="E172" s="276">
        <f>E235</f>
        <v>0</v>
      </c>
      <c r="F172" s="276">
        <f>F235</f>
        <v>0</v>
      </c>
      <c r="G172" s="276"/>
      <c r="H172" s="276"/>
      <c r="I172" s="276"/>
      <c r="J172" s="276"/>
    </row>
    <row r="173" spans="1:10">
      <c r="A173" s="358" t="s">
        <v>173</v>
      </c>
      <c r="B173" s="276"/>
      <c r="C173" s="276"/>
      <c r="D173" s="391">
        <f>D169+D170-D171-D172</f>
        <v>0</v>
      </c>
      <c r="E173" s="391">
        <f>E169+E170-E171-E172</f>
        <v>0</v>
      </c>
      <c r="F173" s="391">
        <f>F169+F170-F171-F172</f>
        <v>0</v>
      </c>
      <c r="G173" s="276"/>
      <c r="H173" s="276"/>
      <c r="I173" s="276"/>
      <c r="J173" s="276"/>
    </row>
    <row r="174" spans="1:10">
      <c r="A174" s="358"/>
      <c r="B174" s="276"/>
      <c r="C174" s="276"/>
      <c r="D174" s="389"/>
      <c r="E174" s="389"/>
      <c r="F174" s="389"/>
      <c r="G174" s="276"/>
      <c r="H174" s="276"/>
      <c r="I174" s="276"/>
      <c r="J174" s="276"/>
    </row>
    <row r="175" spans="1:10">
      <c r="A175" s="358" t="s">
        <v>174</v>
      </c>
      <c r="B175" s="276"/>
      <c r="C175" s="276"/>
      <c r="D175" s="389">
        <f>(D173+D169)/2</f>
        <v>0</v>
      </c>
      <c r="E175" s="389">
        <f>(E173+E169)/2</f>
        <v>0</v>
      </c>
      <c r="F175" s="389">
        <f>(F173+F169)/2</f>
        <v>0</v>
      </c>
      <c r="G175" s="276"/>
      <c r="H175" s="276"/>
      <c r="I175" s="276"/>
      <c r="J175" s="276"/>
    </row>
    <row r="176" spans="1:10">
      <c r="A176" s="358"/>
      <c r="B176" s="276"/>
      <c r="C176" s="276"/>
      <c r="D176" s="389"/>
      <c r="E176" s="389"/>
      <c r="F176" s="389"/>
      <c r="G176" s="276"/>
      <c r="H176" s="276"/>
      <c r="I176" s="276"/>
      <c r="J176" s="276"/>
    </row>
    <row r="177" spans="1:10">
      <c r="A177" s="358"/>
      <c r="B177" s="276"/>
      <c r="C177" s="276"/>
      <c r="D177" s="389"/>
      <c r="E177" s="389"/>
      <c r="F177" s="389"/>
      <c r="G177" s="389"/>
      <c r="H177" s="389"/>
      <c r="I177" s="276"/>
      <c r="J177" s="276"/>
    </row>
    <row r="178" spans="1:10">
      <c r="A178" s="348" t="s">
        <v>45</v>
      </c>
      <c r="B178" s="389"/>
      <c r="C178" s="389"/>
      <c r="D178" s="389"/>
      <c r="E178" s="389"/>
      <c r="F178" s="389"/>
      <c r="G178" s="389"/>
      <c r="H178" s="389"/>
      <c r="I178" s="276"/>
      <c r="J178" s="276"/>
    </row>
    <row r="179" spans="1:10">
      <c r="A179" s="358" t="s">
        <v>171</v>
      </c>
      <c r="B179" s="389"/>
      <c r="C179" s="389"/>
      <c r="D179" s="389">
        <f t="shared" ref="D179:F183" si="8">SUM(D139,D149,D159,D169)</f>
        <v>0</v>
      </c>
      <c r="E179" s="389">
        <f t="shared" si="8"/>
        <v>5506.6180434169619</v>
      </c>
      <c r="F179" s="389">
        <f t="shared" si="8"/>
        <v>9279.7710567147642</v>
      </c>
      <c r="G179" s="276"/>
      <c r="H179" s="276"/>
      <c r="I179" s="276"/>
      <c r="J179" s="276"/>
    </row>
    <row r="180" spans="1:10">
      <c r="A180" s="358" t="s">
        <v>172</v>
      </c>
      <c r="B180" s="389"/>
      <c r="C180" s="389"/>
      <c r="D180" s="389">
        <f t="shared" si="8"/>
        <v>5592.235730231776</v>
      </c>
      <c r="E180" s="389">
        <f t="shared" si="8"/>
        <v>4000.1558202516389</v>
      </c>
      <c r="F180" s="389">
        <f t="shared" si="8"/>
        <v>4136.1820839000011</v>
      </c>
      <c r="G180" s="276"/>
      <c r="H180" s="276"/>
      <c r="I180" s="276"/>
      <c r="J180" s="276"/>
    </row>
    <row r="181" spans="1:10">
      <c r="A181" s="358" t="s">
        <v>177</v>
      </c>
      <c r="B181" s="389"/>
      <c r="C181" s="389"/>
      <c r="D181" s="389">
        <f t="shared" si="8"/>
        <v>0</v>
      </c>
      <c r="E181" s="389">
        <f t="shared" si="8"/>
        <v>0</v>
      </c>
      <c r="F181" s="389">
        <f t="shared" si="8"/>
        <v>0</v>
      </c>
      <c r="G181" s="276"/>
      <c r="H181" s="276"/>
      <c r="I181" s="276"/>
      <c r="J181" s="276"/>
    </row>
    <row r="182" spans="1:10">
      <c r="A182" s="358" t="s">
        <v>176</v>
      </c>
      <c r="B182" s="389"/>
      <c r="C182" s="389"/>
      <c r="D182" s="389">
        <f t="shared" si="8"/>
        <v>85.617686814813084</v>
      </c>
      <c r="E182" s="389">
        <f t="shared" si="8"/>
        <v>227.00280695383617</v>
      </c>
      <c r="F182" s="389">
        <f t="shared" si="8"/>
        <v>340.4340586255463</v>
      </c>
      <c r="G182" s="276"/>
      <c r="H182" s="276"/>
      <c r="I182" s="276"/>
      <c r="J182" s="276"/>
    </row>
    <row r="183" spans="1:10">
      <c r="A183" s="358" t="s">
        <v>173</v>
      </c>
      <c r="B183" s="389"/>
      <c r="C183" s="389"/>
      <c r="D183" s="391">
        <f t="shared" si="8"/>
        <v>5506.6180434169619</v>
      </c>
      <c r="E183" s="391">
        <f t="shared" si="8"/>
        <v>9279.7710567147642</v>
      </c>
      <c r="F183" s="391">
        <f t="shared" si="8"/>
        <v>13075.519081989218</v>
      </c>
      <c r="G183" s="276"/>
      <c r="H183" s="276"/>
      <c r="I183" s="276"/>
      <c r="J183" s="276"/>
    </row>
    <row r="184" spans="1:10">
      <c r="A184" s="358"/>
      <c r="B184" s="389"/>
      <c r="C184" s="389"/>
      <c r="D184" s="389"/>
      <c r="E184" s="389"/>
      <c r="F184" s="389"/>
      <c r="G184" s="276"/>
      <c r="H184" s="276"/>
      <c r="I184" s="276"/>
      <c r="J184" s="276"/>
    </row>
    <row r="185" spans="1:10">
      <c r="A185" s="358" t="s">
        <v>174</v>
      </c>
      <c r="B185" s="389"/>
      <c r="C185" s="389"/>
      <c r="D185" s="389">
        <f>SUM(D145,D155,D165,D175)</f>
        <v>2753.3090217084809</v>
      </c>
      <c r="E185" s="389">
        <f>SUM(E145,E155,E165,E175)</f>
        <v>7393.194550065864</v>
      </c>
      <c r="F185" s="389">
        <f>SUM(F145,F155,F165,F175)</f>
        <v>11177.645069351993</v>
      </c>
      <c r="G185" s="276"/>
      <c r="H185" s="276"/>
      <c r="I185" s="276"/>
      <c r="J185" s="276"/>
    </row>
    <row r="186" spans="1:10">
      <c r="D186" s="392"/>
      <c r="E186" s="392"/>
      <c r="F186" s="392"/>
      <c r="G186" s="276"/>
      <c r="H186" s="276"/>
      <c r="I186" s="371"/>
      <c r="J186" s="371"/>
    </row>
    <row r="187" spans="1:10">
      <c r="A187" s="346" t="s">
        <v>291</v>
      </c>
      <c r="G187" s="276"/>
      <c r="H187" s="276"/>
      <c r="I187" s="281"/>
      <c r="J187" s="281"/>
    </row>
    <row r="188" spans="1:10">
      <c r="D188" s="393">
        <v>2006</v>
      </c>
      <c r="E188" s="393">
        <v>2007</v>
      </c>
      <c r="F188" s="393">
        <v>2008</v>
      </c>
      <c r="G188" s="276"/>
      <c r="H188" s="276"/>
      <c r="I188" s="394"/>
      <c r="J188" s="394"/>
    </row>
    <row r="189" spans="1:10">
      <c r="A189" s="345" t="s">
        <v>179</v>
      </c>
      <c r="G189" s="276"/>
      <c r="H189" s="276"/>
      <c r="I189" s="281"/>
      <c r="J189" s="281"/>
    </row>
    <row r="190" spans="1:10">
      <c r="A190" s="85" t="s">
        <v>261</v>
      </c>
      <c r="D190" s="412">
        <f>'Data 2006-08'!$C161</f>
        <v>40</v>
      </c>
      <c r="E190" s="412">
        <f>'Data 2006-08'!$C161</f>
        <v>40</v>
      </c>
      <c r="F190" s="412">
        <f>'Data 2006-08'!$C161</f>
        <v>40</v>
      </c>
      <c r="G190" s="276"/>
      <c r="H190" s="276"/>
      <c r="I190" s="396"/>
      <c r="J190" s="396"/>
    </row>
    <row r="191" spans="1:10">
      <c r="A191" s="85" t="s">
        <v>260</v>
      </c>
      <c r="D191" s="412">
        <f>'Data 2006-08'!$C162</f>
        <v>10</v>
      </c>
      <c r="E191" s="412">
        <f>'Data 2006-08'!$C162</f>
        <v>10</v>
      </c>
      <c r="F191" s="412">
        <f>'Data 2006-08'!$C162</f>
        <v>10</v>
      </c>
      <c r="G191" s="276"/>
      <c r="H191" s="276"/>
      <c r="I191" s="396"/>
      <c r="J191" s="396"/>
    </row>
    <row r="192" spans="1:10">
      <c r="A192" s="85" t="s">
        <v>43</v>
      </c>
      <c r="D192" s="412">
        <f>'Data 2006-08'!$C163</f>
        <v>5</v>
      </c>
      <c r="E192" s="412">
        <f>'Data 2006-08'!$C163</f>
        <v>5</v>
      </c>
      <c r="F192" s="412">
        <f>'Data 2006-08'!$C163</f>
        <v>5</v>
      </c>
      <c r="G192" s="276"/>
      <c r="H192" s="276"/>
      <c r="I192" s="396"/>
      <c r="J192" s="396"/>
    </row>
    <row r="193" spans="1:10">
      <c r="A193" s="85" t="s">
        <v>44</v>
      </c>
      <c r="D193" s="412">
        <f>'Data 2006-08'!$C164</f>
        <v>5</v>
      </c>
      <c r="E193" s="412">
        <f>'Data 2006-08'!$C164</f>
        <v>5</v>
      </c>
      <c r="F193" s="412">
        <f>'Data 2006-08'!$C164</f>
        <v>5</v>
      </c>
      <c r="G193" s="276"/>
      <c r="H193" s="276"/>
      <c r="I193" s="396"/>
      <c r="J193" s="396"/>
    </row>
    <row r="194" spans="1:10">
      <c r="G194" s="276"/>
      <c r="H194" s="276"/>
      <c r="I194" s="281"/>
      <c r="J194" s="281"/>
    </row>
    <row r="195" spans="1:10" s="280" customFormat="1">
      <c r="I195" s="281"/>
      <c r="J195" s="281"/>
    </row>
    <row r="196" spans="1:10" s="367" customFormat="1">
      <c r="A196" s="265" t="s">
        <v>292</v>
      </c>
      <c r="I196" s="397"/>
      <c r="J196" s="397"/>
    </row>
    <row r="197" spans="1:10" s="367" customFormat="1">
      <c r="A197" s="348" t="str">
        <f>$A$79</f>
        <v>($000 Real 2008)</v>
      </c>
      <c r="I197" s="397"/>
      <c r="J197" s="397"/>
    </row>
    <row r="198" spans="1:10" s="367" customFormat="1">
      <c r="A198" s="398" t="s">
        <v>181</v>
      </c>
      <c r="D198" s="399">
        <v>2006</v>
      </c>
      <c r="E198" s="399">
        <v>2007</v>
      </c>
      <c r="F198" s="399">
        <v>2008</v>
      </c>
      <c r="G198" s="396"/>
      <c r="H198" s="396"/>
      <c r="I198" s="394"/>
      <c r="J198" s="394"/>
    </row>
    <row r="199" spans="1:10" s="367" customFormat="1">
      <c r="B199" s="400">
        <v>2006</v>
      </c>
      <c r="D199" s="367">
        <v>0.5</v>
      </c>
      <c r="E199" s="367">
        <v>1.5</v>
      </c>
      <c r="F199" s="367">
        <v>2.5</v>
      </c>
      <c r="G199" s="396"/>
      <c r="H199" s="396"/>
      <c r="I199" s="397"/>
      <c r="J199" s="397"/>
    </row>
    <row r="200" spans="1:10" s="367" customFormat="1">
      <c r="B200" s="400">
        <v>2007</v>
      </c>
      <c r="E200" s="367">
        <v>0.5</v>
      </c>
      <c r="F200" s="367">
        <v>1.5</v>
      </c>
      <c r="G200" s="396"/>
      <c r="H200" s="396"/>
      <c r="I200" s="397"/>
      <c r="J200" s="397"/>
    </row>
    <row r="201" spans="1:10" s="367" customFormat="1">
      <c r="B201" s="400">
        <v>2008</v>
      </c>
      <c r="F201" s="367">
        <v>0.5</v>
      </c>
      <c r="G201" s="396"/>
      <c r="H201" s="396"/>
      <c r="I201" s="397"/>
      <c r="J201" s="397"/>
    </row>
    <row r="202" spans="1:10" s="367" customFormat="1">
      <c r="B202" s="400"/>
      <c r="G202" s="396"/>
      <c r="H202" s="396"/>
      <c r="I202" s="397"/>
      <c r="J202" s="397"/>
    </row>
    <row r="203" spans="1:10" s="367" customFormat="1">
      <c r="B203" s="400"/>
      <c r="G203" s="396"/>
      <c r="H203" s="396"/>
      <c r="I203" s="397"/>
      <c r="J203" s="397"/>
    </row>
    <row r="204" spans="1:10" s="367" customFormat="1">
      <c r="G204" s="396"/>
      <c r="H204" s="396"/>
      <c r="I204" s="397"/>
      <c r="J204" s="397"/>
    </row>
    <row r="205" spans="1:10" s="367" customFormat="1">
      <c r="A205" s="395" t="s">
        <v>170</v>
      </c>
      <c r="C205" s="367" t="s">
        <v>182</v>
      </c>
      <c r="D205" s="399">
        <v>2006</v>
      </c>
      <c r="E205" s="399">
        <v>2007</v>
      </c>
      <c r="F205" s="399">
        <v>2008</v>
      </c>
      <c r="G205" s="396"/>
      <c r="H205" s="396"/>
      <c r="I205" s="394"/>
      <c r="J205" s="394"/>
    </row>
    <row r="206" spans="1:10" s="367" customFormat="1">
      <c r="B206" s="400">
        <v>2006</v>
      </c>
      <c r="C206" s="401">
        <f>D$190</f>
        <v>40</v>
      </c>
      <c r="D206" s="402">
        <f>($D$140*0.5)/$C206</f>
        <v>64.664699898925235</v>
      </c>
      <c r="E206" s="402">
        <f>IF($C206&gt;E$199,$D$140/$C206,IF($C206&lt;=E$199,$D$140-SUM($D206:D206),0))</f>
        <v>129.32939979785047</v>
      </c>
      <c r="F206" s="402">
        <f>IF($C206&gt;F$199,$D$140/$C206,IF($C206&lt;=F$199,$D$140-SUM($D206:E206),0))</f>
        <v>129.32939979785047</v>
      </c>
      <c r="G206" s="396"/>
      <c r="H206" s="396"/>
      <c r="I206" s="403"/>
      <c r="J206" s="403"/>
    </row>
    <row r="207" spans="1:10" s="367" customFormat="1">
      <c r="B207" s="400">
        <v>2007</v>
      </c>
      <c r="C207" s="401">
        <f>E$190</f>
        <v>40</v>
      </c>
      <c r="D207" s="402"/>
      <c r="E207" s="402">
        <f>($E$140*0.5)/$C207</f>
        <v>48.080119229457303</v>
      </c>
      <c r="F207" s="402">
        <f>IF($C207&gt;F$200,$E$140/$C207,IF($C207&lt;=F$200,$E$140-SUM($D207:E207),0))</f>
        <v>96.160238458914606</v>
      </c>
      <c r="G207" s="396"/>
      <c r="H207" s="396"/>
      <c r="I207" s="403"/>
      <c r="J207" s="403"/>
    </row>
    <row r="208" spans="1:10" s="367" customFormat="1">
      <c r="B208" s="400">
        <v>2008</v>
      </c>
      <c r="C208" s="401">
        <f>F$190</f>
        <v>40</v>
      </c>
      <c r="D208" s="402"/>
      <c r="E208" s="402"/>
      <c r="F208" s="402">
        <f>($F$140*0.5)/$C208</f>
        <v>49.715095282500002</v>
      </c>
      <c r="G208" s="396"/>
      <c r="H208" s="396"/>
      <c r="I208" s="403"/>
      <c r="J208" s="403"/>
    </row>
    <row r="209" spans="1:10" s="367" customFormat="1">
      <c r="B209" s="400"/>
      <c r="C209" s="401"/>
      <c r="D209" s="404"/>
      <c r="E209" s="404"/>
      <c r="F209" s="404"/>
      <c r="G209" s="396"/>
      <c r="H209" s="396"/>
      <c r="I209" s="403"/>
      <c r="J209" s="403"/>
    </row>
    <row r="210" spans="1:10" s="367" customFormat="1">
      <c r="B210" s="400"/>
      <c r="C210" s="401"/>
      <c r="D210" s="404"/>
      <c r="E210" s="404"/>
      <c r="F210" s="404"/>
      <c r="G210" s="396"/>
      <c r="H210" s="396"/>
      <c r="I210" s="397"/>
      <c r="J210" s="403"/>
    </row>
    <row r="211" spans="1:10" s="367" customFormat="1">
      <c r="D211" s="405">
        <f>SUM(D206:D210)</f>
        <v>64.664699898925235</v>
      </c>
      <c r="E211" s="405">
        <f>SUM(E206:E210)</f>
        <v>177.40951902730777</v>
      </c>
      <c r="F211" s="405">
        <f>SUM(F206:F210)</f>
        <v>275.20473353926508</v>
      </c>
      <c r="G211" s="396"/>
      <c r="H211" s="396"/>
      <c r="I211" s="403"/>
      <c r="J211" s="403"/>
    </row>
    <row r="212" spans="1:10" s="367" customFormat="1">
      <c r="D212" s="403"/>
      <c r="E212" s="403"/>
      <c r="F212" s="403"/>
      <c r="G212" s="396"/>
      <c r="H212" s="396"/>
      <c r="I212" s="397"/>
      <c r="J212" s="397"/>
    </row>
    <row r="213" spans="1:10" s="367" customFormat="1">
      <c r="A213" s="395" t="s">
        <v>175</v>
      </c>
      <c r="C213" s="367" t="s">
        <v>182</v>
      </c>
      <c r="D213" s="399">
        <v>2006</v>
      </c>
      <c r="E213" s="399">
        <v>2007</v>
      </c>
      <c r="F213" s="399">
        <v>2008</v>
      </c>
      <c r="G213" s="396"/>
      <c r="H213" s="396"/>
      <c r="I213" s="394"/>
      <c r="J213" s="394"/>
    </row>
    <row r="214" spans="1:10" s="367" customFormat="1">
      <c r="B214" s="400">
        <v>2006</v>
      </c>
      <c r="C214" s="401">
        <f>D$191</f>
        <v>10</v>
      </c>
      <c r="D214" s="402">
        <f>(($D$150-$D$151)*0.5)/$C214</f>
        <v>20.952986915887845</v>
      </c>
      <c r="E214" s="402">
        <f>IF($C214&gt;E$199,($D$150-$D$151)/$C214,IF($C214&lt;=E$199,($D$150-$D$151)-SUM($D214:D214),0))</f>
        <v>41.90597383177569</v>
      </c>
      <c r="F214" s="402">
        <f>IF($C214&gt;F$199,($D$150-$D$151)/$C214,IF($C214&lt;=F$199,($D$150-$D$151)-SUM($D214:E214),0))</f>
        <v>41.90597383177569</v>
      </c>
      <c r="G214" s="396"/>
      <c r="H214" s="396"/>
      <c r="I214" s="403"/>
      <c r="J214" s="403"/>
    </row>
    <row r="215" spans="1:10" s="367" customFormat="1">
      <c r="B215" s="400">
        <v>2007</v>
      </c>
      <c r="C215" s="401">
        <f>E$191</f>
        <v>10</v>
      </c>
      <c r="D215" s="402"/>
      <c r="E215" s="402">
        <f>(($E$150-$E$151)*0.5)/$C215</f>
        <v>7.6873140947527308</v>
      </c>
      <c r="F215" s="402">
        <f>IF($C215&gt;F$200,($E$150-$E$151)/$C215,IF($C215&lt;=F$200,($E$150-$E$151)-SUM($D215:E215),0))</f>
        <v>15.374628189505462</v>
      </c>
      <c r="G215" s="396"/>
      <c r="H215" s="396"/>
      <c r="I215" s="403"/>
      <c r="J215" s="403"/>
    </row>
    <row r="216" spans="1:10" s="367" customFormat="1">
      <c r="B216" s="400">
        <v>2008</v>
      </c>
      <c r="C216" s="401">
        <f>F$191</f>
        <v>10</v>
      </c>
      <c r="D216" s="402"/>
      <c r="E216" s="402"/>
      <c r="F216" s="402">
        <f>(($F$150-$F$151)*0.5)/$C216</f>
        <v>7.9487230650000509</v>
      </c>
      <c r="G216" s="396"/>
      <c r="H216" s="396"/>
      <c r="I216" s="403"/>
      <c r="J216" s="403"/>
    </row>
    <row r="217" spans="1:10" s="367" customFormat="1">
      <c r="B217" s="400"/>
      <c r="C217" s="401"/>
      <c r="D217" s="404"/>
      <c r="E217" s="404"/>
      <c r="F217" s="404"/>
      <c r="G217" s="396"/>
      <c r="H217" s="396"/>
      <c r="I217" s="403"/>
      <c r="J217" s="403"/>
    </row>
    <row r="218" spans="1:10" s="367" customFormat="1">
      <c r="B218" s="400"/>
      <c r="C218" s="401"/>
      <c r="D218" s="404"/>
      <c r="E218" s="404"/>
      <c r="F218" s="404"/>
      <c r="G218" s="396"/>
      <c r="H218" s="396"/>
      <c r="I218" s="397"/>
      <c r="J218" s="403"/>
    </row>
    <row r="219" spans="1:10" s="367" customFormat="1">
      <c r="D219" s="405">
        <f>SUM(D214:D218)</f>
        <v>20.952986915887845</v>
      </c>
      <c r="E219" s="405">
        <f>SUM(E214:E218)</f>
        <v>49.593287926528419</v>
      </c>
      <c r="F219" s="405">
        <f>SUM(F214:F218)</f>
        <v>65.229325086281207</v>
      </c>
      <c r="G219" s="396"/>
      <c r="H219" s="396"/>
      <c r="I219" s="403"/>
      <c r="J219" s="403"/>
    </row>
    <row r="220" spans="1:10" s="367" customFormat="1">
      <c r="G220" s="396"/>
      <c r="H220" s="396"/>
      <c r="I220" s="397"/>
      <c r="J220" s="397"/>
    </row>
    <row r="221" spans="1:10" s="367" customFormat="1">
      <c r="A221" s="382" t="s">
        <v>90</v>
      </c>
      <c r="C221" s="367" t="s">
        <v>182</v>
      </c>
      <c r="D221" s="399">
        <v>2006</v>
      </c>
      <c r="E221" s="399">
        <v>2007</v>
      </c>
      <c r="F221" s="399">
        <v>2008</v>
      </c>
      <c r="G221" s="396"/>
      <c r="H221" s="396"/>
      <c r="I221" s="394"/>
      <c r="J221" s="394"/>
    </row>
    <row r="222" spans="1:10" s="367" customFormat="1">
      <c r="B222" s="400">
        <v>2006</v>
      </c>
      <c r="C222" s="401">
        <f>D$192</f>
        <v>5</v>
      </c>
      <c r="D222" s="402">
        <f>($D$127*0.5)/$C222</f>
        <v>0</v>
      </c>
      <c r="E222" s="402">
        <f>IF($C222&gt;E$199,$D$127/$C222,IF($C222&lt;=E$199,$D$127-SUM($D222:D222),0))</f>
        <v>0</v>
      </c>
      <c r="F222" s="402">
        <f>IF($C222&gt;F$199,$D$127/$C222,IF($C222&lt;=F$199,$D$127-SUM($D222:E222),0))</f>
        <v>0</v>
      </c>
      <c r="G222" s="396"/>
      <c r="H222" s="396"/>
      <c r="I222" s="403"/>
      <c r="J222" s="403"/>
    </row>
    <row r="223" spans="1:10" s="367" customFormat="1">
      <c r="B223" s="400">
        <v>2007</v>
      </c>
      <c r="C223" s="401">
        <f>E$192</f>
        <v>5</v>
      </c>
      <c r="D223" s="402"/>
      <c r="E223" s="402">
        <f>($E$127*0.5)/$C223</f>
        <v>0</v>
      </c>
      <c r="F223" s="402">
        <f>IF($C223&gt;F$200,$E$127/$C223,IF($C223&lt;=F$200,$E$127-SUM($D223:E223),0))</f>
        <v>0</v>
      </c>
      <c r="G223" s="396"/>
      <c r="H223" s="396"/>
      <c r="I223" s="403"/>
      <c r="J223" s="403"/>
    </row>
    <row r="224" spans="1:10" s="367" customFormat="1">
      <c r="B224" s="400">
        <v>2008</v>
      </c>
      <c r="C224" s="401">
        <f>F$192</f>
        <v>5</v>
      </c>
      <c r="D224" s="402"/>
      <c r="E224" s="402"/>
      <c r="F224" s="402">
        <f>($F$127*0.5)/$C224</f>
        <v>0</v>
      </c>
      <c r="G224" s="396"/>
      <c r="H224" s="396"/>
      <c r="I224" s="403"/>
      <c r="J224" s="403"/>
    </row>
    <row r="225" spans="1:10" s="367" customFormat="1">
      <c r="B225" s="400"/>
      <c r="C225" s="401"/>
      <c r="D225" s="404"/>
      <c r="E225" s="404"/>
      <c r="F225" s="404"/>
      <c r="G225" s="396"/>
      <c r="H225" s="396"/>
      <c r="I225" s="403"/>
      <c r="J225" s="403"/>
    </row>
    <row r="226" spans="1:10" s="367" customFormat="1">
      <c r="B226" s="400"/>
      <c r="C226" s="401"/>
      <c r="D226" s="404"/>
      <c r="E226" s="404"/>
      <c r="F226" s="404"/>
      <c r="G226" s="396"/>
      <c r="H226" s="396"/>
      <c r="I226" s="397"/>
      <c r="J226" s="403"/>
    </row>
    <row r="227" spans="1:10" s="367" customFormat="1">
      <c r="D227" s="405">
        <f>SUM(D222:D226)</f>
        <v>0</v>
      </c>
      <c r="E227" s="405">
        <f>SUM(E222:E226)</f>
        <v>0</v>
      </c>
      <c r="F227" s="405">
        <f>SUM(F222:F226)</f>
        <v>0</v>
      </c>
      <c r="G227" s="396"/>
      <c r="H227" s="396"/>
      <c r="I227" s="403"/>
      <c r="J227" s="403"/>
    </row>
    <row r="228" spans="1:10" s="367" customFormat="1">
      <c r="G228" s="396"/>
      <c r="H228" s="396"/>
      <c r="I228" s="397"/>
      <c r="J228" s="397"/>
    </row>
    <row r="229" spans="1:10" s="367" customFormat="1">
      <c r="A229" s="382" t="s">
        <v>167</v>
      </c>
      <c r="C229" s="367" t="s">
        <v>182</v>
      </c>
      <c r="D229" s="399">
        <v>2006</v>
      </c>
      <c r="E229" s="399">
        <v>2007</v>
      </c>
      <c r="F229" s="399">
        <v>2008</v>
      </c>
      <c r="G229" s="396"/>
      <c r="H229" s="396"/>
      <c r="I229" s="394"/>
      <c r="J229" s="394"/>
    </row>
    <row r="230" spans="1:10" s="367" customFormat="1">
      <c r="B230" s="400">
        <v>2006</v>
      </c>
      <c r="C230" s="401">
        <f>D$193</f>
        <v>5</v>
      </c>
      <c r="D230" s="402">
        <f>($D$128*0.5)/$C230</f>
        <v>0</v>
      </c>
      <c r="E230" s="402">
        <f>IF($C230&gt;E$199,$D$128/$C230,IF($C230&lt;=E$199,$D$128-SUM($D230:D230),0))</f>
        <v>0</v>
      </c>
      <c r="F230" s="402">
        <f>IF($C230&gt;F$199,$D$128/$C230,IF($C230&lt;=F$199,$D$128-SUM($D230:E230),0))</f>
        <v>0</v>
      </c>
      <c r="G230" s="396"/>
      <c r="H230" s="396"/>
      <c r="I230" s="403"/>
      <c r="J230" s="403"/>
    </row>
    <row r="231" spans="1:10" s="367" customFormat="1">
      <c r="B231" s="400">
        <v>2007</v>
      </c>
      <c r="C231" s="401">
        <f>E$193</f>
        <v>5</v>
      </c>
      <c r="D231" s="402"/>
      <c r="E231" s="402">
        <f>($E$128*0.5)/$C231</f>
        <v>0</v>
      </c>
      <c r="F231" s="402">
        <f>IF($C231&gt;F$200,$E$128/$C231,IF($C231&lt;=F$200,$E$128-SUM($D231:E231),0))</f>
        <v>0</v>
      </c>
      <c r="G231" s="396"/>
      <c r="H231" s="396"/>
      <c r="I231" s="403"/>
      <c r="J231" s="403"/>
    </row>
    <row r="232" spans="1:10" s="367" customFormat="1">
      <c r="B232" s="400">
        <v>2008</v>
      </c>
      <c r="C232" s="401">
        <f>F$193</f>
        <v>5</v>
      </c>
      <c r="D232" s="402"/>
      <c r="E232" s="402"/>
      <c r="F232" s="402">
        <f>($F$128*0.5)/$C232</f>
        <v>0</v>
      </c>
      <c r="G232" s="396"/>
      <c r="H232" s="396"/>
      <c r="I232" s="403"/>
      <c r="J232" s="403"/>
    </row>
    <row r="233" spans="1:10" s="367" customFormat="1">
      <c r="B233" s="400"/>
      <c r="C233" s="401"/>
      <c r="D233" s="404"/>
      <c r="E233" s="404"/>
      <c r="F233" s="404"/>
      <c r="G233" s="396"/>
      <c r="H233" s="396"/>
      <c r="I233" s="403"/>
      <c r="J233" s="403"/>
    </row>
    <row r="234" spans="1:10" s="367" customFormat="1">
      <c r="B234" s="400"/>
      <c r="C234" s="401"/>
      <c r="D234" s="404"/>
      <c r="E234" s="404"/>
      <c r="F234" s="404"/>
      <c r="G234" s="396"/>
      <c r="H234" s="396"/>
      <c r="I234" s="397"/>
      <c r="J234" s="403"/>
    </row>
    <row r="235" spans="1:10" s="367" customFormat="1">
      <c r="D235" s="405">
        <f>SUM(D230:D234)</f>
        <v>0</v>
      </c>
      <c r="E235" s="405">
        <f>SUM(E230:E234)</f>
        <v>0</v>
      </c>
      <c r="F235" s="405">
        <f>SUM(F230:F234)</f>
        <v>0</v>
      </c>
      <c r="G235" s="396"/>
      <c r="H235" s="396"/>
      <c r="I235" s="403"/>
      <c r="J235" s="403"/>
    </row>
    <row r="236" spans="1:10" s="280" customFormat="1">
      <c r="G236" s="396"/>
      <c r="H236" s="396"/>
      <c r="I236" s="281"/>
      <c r="J236" s="281"/>
    </row>
    <row r="237" spans="1:10" s="280" customFormat="1">
      <c r="A237" s="356"/>
      <c r="B237" s="356"/>
      <c r="C237" s="356"/>
      <c r="D237" s="356"/>
      <c r="E237" s="356"/>
      <c r="F237" s="356"/>
      <c r="G237" s="396"/>
      <c r="H237" s="396"/>
      <c r="I237" s="281"/>
      <c r="J237" s="281"/>
    </row>
    <row r="238" spans="1:10" s="280" customFormat="1">
      <c r="G238" s="396"/>
      <c r="H238" s="396"/>
      <c r="I238" s="281"/>
      <c r="J238" s="281"/>
    </row>
    <row r="239" spans="1:10" s="280" customFormat="1">
      <c r="I239" s="281"/>
      <c r="J239" s="281"/>
    </row>
    <row r="240" spans="1:10">
      <c r="A240" s="346" t="s">
        <v>183</v>
      </c>
      <c r="I240" s="281"/>
      <c r="J240" s="281"/>
    </row>
    <row r="241" spans="1:10">
      <c r="A241" s="269" t="s">
        <v>184</v>
      </c>
      <c r="B241" s="348"/>
      <c r="C241" s="348"/>
      <c r="D241" s="350">
        <v>2006</v>
      </c>
      <c r="E241" s="350">
        <v>2007</v>
      </c>
      <c r="F241" s="350">
        <v>2008</v>
      </c>
      <c r="G241" s="281"/>
      <c r="H241" s="281"/>
      <c r="I241" s="268"/>
      <c r="J241" s="268"/>
    </row>
    <row r="242" spans="1:10">
      <c r="A242" s="346" t="s">
        <v>185</v>
      </c>
      <c r="G242" s="281"/>
      <c r="H242" s="281"/>
      <c r="I242" s="281"/>
      <c r="J242" s="281"/>
    </row>
    <row r="243" spans="1:10" s="127" customFormat="1" ht="25.5">
      <c r="A243" s="134" t="s">
        <v>186</v>
      </c>
      <c r="D243" s="416" t="s">
        <v>187</v>
      </c>
      <c r="E243" s="253"/>
      <c r="I243" s="158"/>
      <c r="J243" s="158"/>
    </row>
    <row r="244" spans="1:10">
      <c r="A244" s="348" t="s">
        <v>188</v>
      </c>
      <c r="C244" s="406"/>
      <c r="D244" s="406"/>
      <c r="E244" s="406"/>
      <c r="G244" s="281"/>
      <c r="H244" s="281"/>
      <c r="I244" s="281"/>
      <c r="J244" s="281"/>
    </row>
    <row r="245" spans="1:10">
      <c r="A245" s="58" t="s">
        <v>49</v>
      </c>
      <c r="D245" s="413">
        <f>'Data 2006-08'!C176</f>
        <v>0.375</v>
      </c>
      <c r="F245" s="376"/>
      <c r="G245" s="281"/>
      <c r="H245" s="281"/>
      <c r="I245" s="281"/>
      <c r="J245" s="281"/>
    </row>
    <row r="246" spans="1:10">
      <c r="A246" s="58" t="s">
        <v>50</v>
      </c>
      <c r="D246" s="414">
        <f>'Data 2006-08'!C177</f>
        <v>0.06</v>
      </c>
      <c r="F246" s="376"/>
      <c r="G246" s="281"/>
      <c r="H246" s="281"/>
      <c r="I246" s="281"/>
      <c r="J246" s="281"/>
    </row>
    <row r="247" spans="1:10">
      <c r="A247" s="58" t="s">
        <v>90</v>
      </c>
      <c r="D247" s="414">
        <f>'Data 2006-08'!C178</f>
        <v>0.4</v>
      </c>
      <c r="F247" s="376"/>
      <c r="G247" s="281"/>
      <c r="H247" s="281"/>
      <c r="I247" s="281"/>
      <c r="J247" s="281"/>
    </row>
    <row r="248" spans="1:10">
      <c r="A248" s="349" t="s">
        <v>91</v>
      </c>
      <c r="D248" s="415">
        <f>'Data 2006-08'!C179</f>
        <v>0.1764705882352941</v>
      </c>
      <c r="F248" s="376"/>
      <c r="G248" s="281"/>
      <c r="H248" s="281"/>
      <c r="I248" s="281"/>
      <c r="J248" s="281"/>
    </row>
    <row r="249" spans="1:10" s="280" customFormat="1">
      <c r="D249" s="407"/>
      <c r="G249" s="281"/>
      <c r="H249" s="281"/>
      <c r="I249" s="281"/>
      <c r="J249" s="281"/>
    </row>
    <row r="250" spans="1:10" s="280" customFormat="1">
      <c r="D250" s="407"/>
      <c r="G250" s="281"/>
      <c r="H250" s="281"/>
      <c r="I250" s="281"/>
      <c r="J250" s="281"/>
    </row>
    <row r="251" spans="1:10" s="281" customFormat="1">
      <c r="A251" s="268" t="s">
        <v>198</v>
      </c>
    </row>
    <row r="252" spans="1:10" s="280" customFormat="1">
      <c r="A252" s="271" t="s">
        <v>49</v>
      </c>
      <c r="B252" s="281"/>
      <c r="C252" s="281"/>
      <c r="D252" s="281"/>
      <c r="E252" s="281"/>
      <c r="F252" s="281"/>
      <c r="G252" s="281"/>
      <c r="H252" s="281"/>
      <c r="I252" s="281"/>
      <c r="J252" s="281"/>
    </row>
    <row r="253" spans="1:10" s="280" customFormat="1">
      <c r="A253" s="280" t="s">
        <v>353</v>
      </c>
      <c r="B253" s="281"/>
      <c r="C253" s="281"/>
      <c r="D253" s="291">
        <v>0</v>
      </c>
      <c r="E253" s="276">
        <f>D256</f>
        <v>4291.5825429750012</v>
      </c>
      <c r="F253" s="276">
        <f>E256</f>
        <v>5872.937148853126</v>
      </c>
      <c r="G253" s="281"/>
      <c r="H253" s="281"/>
      <c r="I253" s="276"/>
      <c r="J253" s="276"/>
    </row>
    <row r="254" spans="1:10" s="280" customFormat="1">
      <c r="A254" s="280" t="s">
        <v>176</v>
      </c>
      <c r="B254" s="281"/>
      <c r="C254" s="281"/>
      <c r="D254" s="276">
        <f>$D$245*(D253+D255*0.5)</f>
        <v>990.36520222500019</v>
      </c>
      <c r="E254" s="276">
        <f>$D$245*(E253+E255*0.5)</f>
        <v>2345.6583904218755</v>
      </c>
      <c r="F254" s="276">
        <f>$D$245*(F253+F255*0.5)</f>
        <v>2977.8855715511727</v>
      </c>
      <c r="G254" s="281"/>
      <c r="H254" s="281"/>
      <c r="I254" s="276"/>
      <c r="J254" s="276"/>
    </row>
    <row r="255" spans="1:10" s="280" customFormat="1">
      <c r="A255" s="280" t="s">
        <v>200</v>
      </c>
      <c r="B255" s="281"/>
      <c r="C255" s="281"/>
      <c r="D255" s="276">
        <f>'Data 2006-08'!D19/10^3</f>
        <v>5281.947745200001</v>
      </c>
      <c r="E255" s="276">
        <f>'Data 2006-08'!E19/10^3</f>
        <v>3927.0129963000004</v>
      </c>
      <c r="F255" s="276">
        <f>'Data 2006-08'!F19/10^3</f>
        <v>4136.1820839000011</v>
      </c>
      <c r="G255" s="281"/>
      <c r="H255" s="281"/>
      <c r="I255" s="276"/>
      <c r="J255" s="276"/>
    </row>
    <row r="256" spans="1:10" s="280" customFormat="1">
      <c r="A256" s="280" t="s">
        <v>201</v>
      </c>
      <c r="B256" s="281"/>
      <c r="C256" s="281"/>
      <c r="D256" s="383">
        <f>D253-D254+D255</f>
        <v>4291.5825429750012</v>
      </c>
      <c r="E256" s="383">
        <f>E253-E254+E255</f>
        <v>5872.937148853126</v>
      </c>
      <c r="F256" s="383">
        <f>F253-F254+F255</f>
        <v>7031.2336612019544</v>
      </c>
      <c r="G256" s="281"/>
      <c r="H256" s="281"/>
      <c r="I256" s="276"/>
      <c r="J256" s="276"/>
    </row>
    <row r="257" spans="1:10" s="280" customFormat="1">
      <c r="A257" s="281"/>
      <c r="B257" s="281"/>
      <c r="C257" s="281"/>
      <c r="G257" s="281"/>
      <c r="H257" s="281"/>
      <c r="I257" s="281"/>
      <c r="J257" s="281"/>
    </row>
    <row r="258" spans="1:10" s="280" customFormat="1">
      <c r="A258" s="271" t="s">
        <v>50</v>
      </c>
      <c r="B258" s="281"/>
      <c r="C258" s="281"/>
      <c r="D258" s="281"/>
      <c r="E258" s="281"/>
      <c r="F258" s="281"/>
      <c r="G258" s="281"/>
      <c r="H258" s="281"/>
      <c r="I258" s="281"/>
      <c r="J258" s="281"/>
    </row>
    <row r="259" spans="1:10" s="280" customFormat="1">
      <c r="A259" s="280" t="str">
        <f>A$253</f>
        <v>Opening asset value</v>
      </c>
      <c r="B259" s="281"/>
      <c r="C259" s="281"/>
      <c r="D259" s="291">
        <v>0</v>
      </c>
      <c r="E259" s="276">
        <f>D262</f>
        <v>0</v>
      </c>
      <c r="F259" s="276">
        <f>E262</f>
        <v>0</v>
      </c>
      <c r="G259" s="281"/>
      <c r="H259" s="281"/>
      <c r="I259" s="276"/>
      <c r="J259" s="276"/>
    </row>
    <row r="260" spans="1:10" s="280" customFormat="1">
      <c r="A260" s="280" t="str">
        <f>A$254</f>
        <v>Depreciation</v>
      </c>
      <c r="B260" s="281"/>
      <c r="C260" s="281"/>
      <c r="D260" s="276">
        <f>$D$246*(D259+D261*0.5)</f>
        <v>0</v>
      </c>
      <c r="E260" s="276">
        <f>$D$246*(E259+E261*0.5)</f>
        <v>0</v>
      </c>
      <c r="F260" s="276">
        <f>$D$246*(F259+F261*0.5)</f>
        <v>0</v>
      </c>
      <c r="G260" s="281"/>
      <c r="H260" s="281"/>
      <c r="I260" s="276"/>
      <c r="J260" s="276"/>
    </row>
    <row r="261" spans="1:10" s="280" customFormat="1">
      <c r="A261" s="280" t="str">
        <f>A$255</f>
        <v>Gross capex</v>
      </c>
      <c r="B261" s="281"/>
      <c r="C261" s="281"/>
      <c r="D261" s="276">
        <f>'Data 2006-08'!D20/10^3</f>
        <v>0</v>
      </c>
      <c r="E261" s="276">
        <f>'Data 2006-08'!E20/10^3</f>
        <v>0</v>
      </c>
      <c r="F261" s="276">
        <f>'Data 2006-08'!F20/10^3</f>
        <v>0</v>
      </c>
      <c r="G261" s="281"/>
      <c r="H261" s="281"/>
      <c r="I261" s="276"/>
      <c r="J261" s="276"/>
    </row>
    <row r="262" spans="1:10" s="280" customFormat="1">
      <c r="A262" s="280" t="str">
        <f>A$256</f>
        <v>Closing asset value</v>
      </c>
      <c r="B262" s="281"/>
      <c r="C262" s="281"/>
      <c r="D262" s="383">
        <f>D259-D260+D261</f>
        <v>0</v>
      </c>
      <c r="E262" s="383">
        <f>E259-E260+E261</f>
        <v>0</v>
      </c>
      <c r="F262" s="383">
        <f>F259-F260+F261</f>
        <v>0</v>
      </c>
      <c r="G262" s="281"/>
      <c r="H262" s="281"/>
      <c r="I262" s="276"/>
      <c r="J262" s="276"/>
    </row>
    <row r="263" spans="1:10" s="280" customFormat="1">
      <c r="A263" s="281"/>
      <c r="B263" s="281"/>
      <c r="C263" s="281"/>
      <c r="D263" s="276"/>
      <c r="E263" s="276"/>
      <c r="F263" s="276"/>
      <c r="G263" s="281"/>
      <c r="H263" s="281"/>
      <c r="I263" s="276"/>
      <c r="J263" s="276"/>
    </row>
    <row r="264" spans="1:10" s="280" customFormat="1">
      <c r="A264" s="271" t="s">
        <v>90</v>
      </c>
      <c r="G264" s="281"/>
      <c r="H264" s="281"/>
      <c r="I264" s="281"/>
      <c r="J264" s="281"/>
    </row>
    <row r="265" spans="1:10" s="280" customFormat="1">
      <c r="A265" s="280" t="str">
        <f>A$253</f>
        <v>Opening asset value</v>
      </c>
      <c r="B265" s="281"/>
      <c r="C265" s="281"/>
      <c r="D265" s="291">
        <v>0</v>
      </c>
      <c r="E265" s="276">
        <f>D268</f>
        <v>0</v>
      </c>
      <c r="F265" s="276">
        <f>E268</f>
        <v>0</v>
      </c>
      <c r="G265" s="281"/>
      <c r="H265" s="281"/>
      <c r="I265" s="276"/>
      <c r="J265" s="276"/>
    </row>
    <row r="266" spans="1:10" s="280" customFormat="1">
      <c r="A266" s="280" t="str">
        <f>A$254</f>
        <v>Depreciation</v>
      </c>
      <c r="B266" s="281"/>
      <c r="C266" s="281"/>
      <c r="D266" s="276">
        <f>$D$247*(D265+D267*0.5)</f>
        <v>0</v>
      </c>
      <c r="E266" s="276">
        <f>$D$247*(E265+E267*0.5)</f>
        <v>0</v>
      </c>
      <c r="F266" s="276">
        <f>$D$247*(F265+F267*0.5)</f>
        <v>0</v>
      </c>
      <c r="G266" s="281"/>
      <c r="H266" s="281"/>
      <c r="I266" s="276"/>
      <c r="J266" s="276"/>
    </row>
    <row r="267" spans="1:10" s="280" customFormat="1">
      <c r="A267" s="280" t="str">
        <f>A$255</f>
        <v>Gross capex</v>
      </c>
      <c r="B267" s="281"/>
      <c r="C267" s="281"/>
      <c r="D267" s="276">
        <f>'Data 2006-08'!D21/10^3</f>
        <v>0</v>
      </c>
      <c r="E267" s="276">
        <f>'Data 2006-08'!E21/10^3</f>
        <v>0</v>
      </c>
      <c r="F267" s="276">
        <f>'Data 2006-08'!F21/10^3</f>
        <v>0</v>
      </c>
      <c r="G267" s="281"/>
      <c r="H267" s="281"/>
      <c r="I267" s="276"/>
      <c r="J267" s="276"/>
    </row>
    <row r="268" spans="1:10" s="280" customFormat="1">
      <c r="A268" s="280" t="str">
        <f>A$256</f>
        <v>Closing asset value</v>
      </c>
      <c r="B268" s="281"/>
      <c r="C268" s="281"/>
      <c r="D268" s="383">
        <f>D265-D266+D267</f>
        <v>0</v>
      </c>
      <c r="E268" s="383">
        <f>E265-E266+E267</f>
        <v>0</v>
      </c>
      <c r="F268" s="383">
        <f>F265-F266+F267</f>
        <v>0</v>
      </c>
      <c r="G268" s="281"/>
      <c r="H268" s="281"/>
      <c r="I268" s="276"/>
      <c r="J268" s="276"/>
    </row>
    <row r="269" spans="1:10" s="280" customFormat="1">
      <c r="A269" s="281"/>
      <c r="B269" s="281"/>
      <c r="C269" s="281"/>
      <c r="D269" s="276"/>
      <c r="E269" s="276"/>
      <c r="F269" s="276"/>
      <c r="G269" s="281"/>
      <c r="H269" s="281"/>
      <c r="I269" s="276"/>
      <c r="J269" s="276"/>
    </row>
    <row r="270" spans="1:10" s="280" customFormat="1">
      <c r="A270" s="271" t="s">
        <v>91</v>
      </c>
      <c r="G270" s="281"/>
      <c r="H270" s="281"/>
      <c r="I270" s="281"/>
      <c r="J270" s="281"/>
    </row>
    <row r="271" spans="1:10" s="280" customFormat="1">
      <c r="A271" s="280" t="str">
        <f>A$253</f>
        <v>Opening asset value</v>
      </c>
      <c r="B271" s="281"/>
      <c r="C271" s="281"/>
      <c r="D271" s="291">
        <v>0</v>
      </c>
      <c r="E271" s="276">
        <f>D274</f>
        <v>0</v>
      </c>
      <c r="F271" s="276">
        <f>E274</f>
        <v>0</v>
      </c>
      <c r="G271" s="281"/>
      <c r="H271" s="281"/>
      <c r="I271" s="276"/>
      <c r="J271" s="276"/>
    </row>
    <row r="272" spans="1:10" s="280" customFormat="1">
      <c r="A272" s="280" t="str">
        <f>A$254</f>
        <v>Depreciation</v>
      </c>
      <c r="B272" s="281"/>
      <c r="C272" s="281"/>
      <c r="D272" s="276">
        <f>$D$248*(D271+D273*0.5)</f>
        <v>0</v>
      </c>
      <c r="E272" s="276">
        <f>$D$248*(E271+E273*0.5)</f>
        <v>0</v>
      </c>
      <c r="F272" s="276">
        <f>$D$248*(F271+F273*0.5)</f>
        <v>0</v>
      </c>
      <c r="G272" s="281"/>
      <c r="H272" s="281"/>
      <c r="I272" s="276"/>
      <c r="J272" s="276"/>
    </row>
    <row r="273" spans="1:10" s="280" customFormat="1">
      <c r="A273" s="280" t="str">
        <f>A$255</f>
        <v>Gross capex</v>
      </c>
      <c r="B273" s="281"/>
      <c r="C273" s="281"/>
      <c r="D273" s="276">
        <f>'Data 2006-08'!D22/10^3</f>
        <v>0</v>
      </c>
      <c r="E273" s="276">
        <f>'Data 2006-08'!E22/10^3</f>
        <v>0</v>
      </c>
      <c r="F273" s="276">
        <f>'Data 2006-08'!F22/10^3</f>
        <v>0</v>
      </c>
      <c r="G273" s="281"/>
      <c r="H273" s="281"/>
      <c r="I273" s="276"/>
      <c r="J273" s="276"/>
    </row>
    <row r="274" spans="1:10" s="280" customFormat="1">
      <c r="A274" s="280" t="str">
        <f>A$256</f>
        <v>Closing asset value</v>
      </c>
      <c r="B274" s="281"/>
      <c r="C274" s="281"/>
      <c r="D274" s="383">
        <f>D271-D272+D273</f>
        <v>0</v>
      </c>
      <c r="E274" s="383">
        <f>E271-E272+E273</f>
        <v>0</v>
      </c>
      <c r="F274" s="383">
        <f>F271-F272+F273</f>
        <v>0</v>
      </c>
      <c r="G274" s="281"/>
      <c r="H274" s="281"/>
      <c r="I274" s="276"/>
      <c r="J274" s="276"/>
    </row>
    <row r="275" spans="1:10" s="280" customFormat="1">
      <c r="B275" s="281"/>
      <c r="C275" s="281"/>
      <c r="D275" s="276"/>
      <c r="E275" s="276"/>
      <c r="F275" s="276"/>
      <c r="G275" s="281"/>
      <c r="H275" s="281"/>
      <c r="I275" s="276"/>
      <c r="J275" s="276"/>
    </row>
    <row r="276" spans="1:10" s="280" customFormat="1">
      <c r="A276" s="271" t="s">
        <v>45</v>
      </c>
      <c r="B276" s="276"/>
      <c r="C276" s="276"/>
      <c r="D276" s="276"/>
      <c r="E276" s="276"/>
      <c r="F276" s="276"/>
      <c r="G276" s="281"/>
      <c r="H276" s="281"/>
      <c r="I276" s="276"/>
      <c r="J276" s="276"/>
    </row>
    <row r="277" spans="1:10" s="280" customFormat="1">
      <c r="A277" s="280" t="str">
        <f>A$253</f>
        <v>Opening asset value</v>
      </c>
      <c r="B277" s="276"/>
      <c r="C277" s="276"/>
      <c r="D277" s="276">
        <f t="shared" ref="D277:F280" si="9">SUM(D253,D259,D265,D271)</f>
        <v>0</v>
      </c>
      <c r="E277" s="276">
        <f t="shared" si="9"/>
        <v>4291.5825429750012</v>
      </c>
      <c r="F277" s="276">
        <f t="shared" si="9"/>
        <v>5872.937148853126</v>
      </c>
      <c r="G277" s="281"/>
      <c r="H277" s="281"/>
      <c r="I277" s="276"/>
      <c r="J277" s="276"/>
    </row>
    <row r="278" spans="1:10" s="280" customFormat="1">
      <c r="A278" s="280" t="str">
        <f>A$254</f>
        <v>Depreciation</v>
      </c>
      <c r="B278" s="276"/>
      <c r="C278" s="276"/>
      <c r="D278" s="276">
        <f t="shared" si="9"/>
        <v>990.36520222500019</v>
      </c>
      <c r="E278" s="276">
        <f t="shared" si="9"/>
        <v>2345.6583904218755</v>
      </c>
      <c r="F278" s="276">
        <f t="shared" si="9"/>
        <v>2977.8855715511727</v>
      </c>
      <c r="G278" s="281"/>
      <c r="H278" s="281"/>
      <c r="I278" s="276"/>
      <c r="J278" s="276"/>
    </row>
    <row r="279" spans="1:10" s="280" customFormat="1">
      <c r="A279" s="280" t="str">
        <f>A$255</f>
        <v>Gross capex</v>
      </c>
      <c r="B279" s="276"/>
      <c r="C279" s="276"/>
      <c r="D279" s="276">
        <f t="shared" si="9"/>
        <v>5281.947745200001</v>
      </c>
      <c r="E279" s="276">
        <f t="shared" si="9"/>
        <v>3927.0129963000004</v>
      </c>
      <c r="F279" s="276">
        <f t="shared" si="9"/>
        <v>4136.1820839000011</v>
      </c>
      <c r="G279" s="281"/>
      <c r="H279" s="281"/>
      <c r="I279" s="276"/>
      <c r="J279" s="276"/>
    </row>
    <row r="280" spans="1:10" s="280" customFormat="1">
      <c r="A280" s="280" t="str">
        <f>A$256</f>
        <v>Closing asset value</v>
      </c>
      <c r="D280" s="383">
        <f t="shared" si="9"/>
        <v>4291.5825429750012</v>
      </c>
      <c r="E280" s="383">
        <f t="shared" si="9"/>
        <v>5872.937148853126</v>
      </c>
      <c r="F280" s="383">
        <f t="shared" si="9"/>
        <v>7031.2336612019544</v>
      </c>
      <c r="G280" s="281"/>
      <c r="H280" s="281"/>
      <c r="I280" s="276"/>
      <c r="J280" s="276"/>
    </row>
    <row r="281" spans="1:10" s="280" customFormat="1">
      <c r="A281" s="408"/>
      <c r="C281" s="409"/>
      <c r="D281" s="352"/>
      <c r="E281" s="352"/>
      <c r="F281" s="352"/>
      <c r="G281" s="281"/>
      <c r="H281" s="281"/>
      <c r="I281" s="293"/>
      <c r="J281" s="293"/>
    </row>
    <row r="282" spans="1:10">
      <c r="D282" s="410"/>
      <c r="E282" s="410"/>
      <c r="F282" s="410"/>
      <c r="G282" s="281"/>
      <c r="H282" s="281"/>
      <c r="I282" s="291"/>
      <c r="J282" s="291"/>
    </row>
    <row r="283" spans="1:10" s="358" customFormat="1">
      <c r="A283" s="355"/>
      <c r="B283" s="355"/>
      <c r="C283" s="355"/>
      <c r="D283" s="355"/>
      <c r="E283" s="355"/>
      <c r="F283" s="355"/>
      <c r="G283" s="281"/>
      <c r="H283" s="281"/>
      <c r="I283" s="281"/>
      <c r="J283" s="281"/>
    </row>
    <row r="284" spans="1:10">
      <c r="A284" s="269"/>
      <c r="G284" s="281"/>
      <c r="H284" s="281"/>
      <c r="I284" s="281"/>
      <c r="J284" s="281"/>
    </row>
    <row r="285" spans="1:10">
      <c r="A285" s="269"/>
      <c r="G285" s="281"/>
      <c r="H285" s="281"/>
      <c r="I285" s="281"/>
      <c r="J285" s="281"/>
    </row>
  </sheetData>
  <sheetProtection sheet="1" objects="1" scenarios="1"/>
  <phoneticPr fontId="4" type="noConversion"/>
  <pageMargins left="0.75" right="0.75" top="1" bottom="1" header="0.5" footer="0.5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442"/>
  <sheetViews>
    <sheetView zoomScale="85" workbookViewId="0">
      <pane ySplit="1" topLeftCell="A2" activePane="bottomLeft" state="frozen"/>
      <selection pane="bottomLeft" activeCell="A2" sqref="A2"/>
    </sheetView>
  </sheetViews>
  <sheetFormatPr defaultColWidth="9.140625" defaultRowHeight="12.75"/>
  <cols>
    <col min="1" max="1" width="63.140625" style="127" customWidth="1"/>
    <col min="2" max="2" width="10" style="127" customWidth="1"/>
    <col min="3" max="3" width="11.42578125" style="127" customWidth="1"/>
    <col min="4" max="4" width="13.5703125" style="127" customWidth="1"/>
    <col min="5" max="5" width="13.140625" style="127" customWidth="1"/>
    <col min="6" max="6" width="12.85546875" style="127" customWidth="1"/>
    <col min="7" max="7" width="12.7109375" style="127" customWidth="1"/>
    <col min="8" max="8" width="14.42578125" style="127" customWidth="1"/>
    <col min="9" max="9" width="11.5703125" style="127" bestFit="1" customWidth="1"/>
    <col min="10" max="10" width="10" style="127" customWidth="1"/>
    <col min="11" max="11" width="9.140625" style="127"/>
    <col min="12" max="14" width="9.28515625" style="127" bestFit="1" customWidth="1"/>
    <col min="15" max="16" width="10" style="127" customWidth="1"/>
    <col min="17" max="17" width="9.42578125" style="127" bestFit="1" customWidth="1"/>
    <col min="18" max="18" width="9.85546875" style="127" customWidth="1"/>
    <col min="19" max="16384" width="9.140625" style="127"/>
  </cols>
  <sheetData>
    <row r="1" spans="1:10" ht="15.75">
      <c r="A1" s="125" t="s">
        <v>362</v>
      </c>
      <c r="B1" s="126"/>
      <c r="C1" s="126"/>
      <c r="D1" s="126"/>
      <c r="E1" s="126"/>
    </row>
    <row r="2" spans="1:10" ht="15.75">
      <c r="A2" s="128"/>
      <c r="B2" s="126"/>
      <c r="C2" s="126"/>
    </row>
    <row r="3" spans="1:10" ht="15.75">
      <c r="A3" s="129" t="s">
        <v>112</v>
      </c>
      <c r="B3" s="126"/>
      <c r="C3" s="126"/>
    </row>
    <row r="4" spans="1:10">
      <c r="A4" s="130"/>
      <c r="B4" s="131"/>
      <c r="C4" s="131"/>
      <c r="D4" s="132"/>
      <c r="E4" s="132"/>
      <c r="F4" s="132"/>
      <c r="G4" s="132"/>
      <c r="H4" s="132"/>
      <c r="I4" s="132"/>
      <c r="J4" s="132"/>
    </row>
    <row r="5" spans="1:10">
      <c r="A5" s="133" t="s">
        <v>113</v>
      </c>
    </row>
    <row r="6" spans="1:10">
      <c r="A6" s="134" t="s">
        <v>114</v>
      </c>
      <c r="D6" s="135">
        <v>2006</v>
      </c>
      <c r="E6" s="135">
        <v>2007</v>
      </c>
      <c r="F6" s="135">
        <v>2008</v>
      </c>
      <c r="G6" s="135">
        <v>2009</v>
      </c>
      <c r="H6" s="135">
        <v>2010</v>
      </c>
    </row>
    <row r="7" spans="1:10">
      <c r="A7" s="127" t="s">
        <v>115</v>
      </c>
      <c r="D7" s="136">
        <f>D57</f>
        <v>5.0887591295182864</v>
      </c>
      <c r="E7" s="137">
        <f>E57</f>
        <v>6.8604451363671108</v>
      </c>
      <c r="F7" s="137">
        <f>F57</f>
        <v>8.7035170100782153</v>
      </c>
      <c r="G7" s="137">
        <f>G57</f>
        <v>10.593114400135359</v>
      </c>
      <c r="H7" s="138">
        <f>H57</f>
        <v>12.324758032146114</v>
      </c>
    </row>
    <row r="8" spans="1:10">
      <c r="A8" s="127" t="s">
        <v>116</v>
      </c>
      <c r="D8" s="139">
        <f>D130/1000</f>
        <v>8.8917557300000016</v>
      </c>
      <c r="E8" s="140">
        <f>E130/1000</f>
        <v>8.5163466628499993</v>
      </c>
      <c r="F8" s="140">
        <f>F130/1000</f>
        <v>7.8570874304370841</v>
      </c>
      <c r="G8" s="140">
        <f>G130/1000</f>
        <v>12.17051246214044</v>
      </c>
      <c r="H8" s="141">
        <f>H130/1000</f>
        <v>10.134843834391706</v>
      </c>
    </row>
    <row r="9" spans="1:10">
      <c r="A9" s="127" t="s">
        <v>117</v>
      </c>
      <c r="D9" s="139">
        <f t="shared" ref="D9:H10" si="0">D55</f>
        <v>4.2224237630648487</v>
      </c>
      <c r="E9" s="140">
        <f t="shared" si="0"/>
        <v>4.3013195403102307</v>
      </c>
      <c r="F9" s="140">
        <f t="shared" si="0"/>
        <v>4.7249476428417418</v>
      </c>
      <c r="G9" s="140">
        <f t="shared" si="0"/>
        <v>5.1257438866608442</v>
      </c>
      <c r="H9" s="141">
        <f t="shared" si="0"/>
        <v>5.2633310986981012</v>
      </c>
    </row>
    <row r="10" spans="1:10">
      <c r="A10" s="127" t="s">
        <v>118</v>
      </c>
      <c r="D10" s="142">
        <f t="shared" si="0"/>
        <v>0</v>
      </c>
      <c r="E10" s="143">
        <f t="shared" si="0"/>
        <v>0</v>
      </c>
      <c r="F10" s="143">
        <f t="shared" si="0"/>
        <v>0</v>
      </c>
      <c r="G10" s="143">
        <f t="shared" si="0"/>
        <v>0</v>
      </c>
      <c r="H10" s="144">
        <f t="shared" si="0"/>
        <v>0</v>
      </c>
    </row>
    <row r="11" spans="1:10" ht="13.5" thickBot="1">
      <c r="A11" s="134" t="s">
        <v>119</v>
      </c>
      <c r="D11" s="145">
        <f>D7-SUM(D8:D10)</f>
        <v>-8.0254203635465622</v>
      </c>
      <c r="E11" s="145">
        <f>E7-SUM(E8:E10)</f>
        <v>-5.9572210667931182</v>
      </c>
      <c r="F11" s="145">
        <f>F7-SUM(F8:F10)</f>
        <v>-3.8785180632006107</v>
      </c>
      <c r="G11" s="145">
        <f>G7-SUM(G8:G10)</f>
        <v>-6.7031419486659267</v>
      </c>
      <c r="H11" s="145">
        <f>H7-SUM(H8:H10)</f>
        <v>-3.0734169009436929</v>
      </c>
    </row>
    <row r="12" spans="1:10" ht="13.5" thickTop="1">
      <c r="D12" s="146"/>
      <c r="E12" s="146"/>
      <c r="F12" s="146"/>
      <c r="G12" s="146"/>
      <c r="H12" s="146"/>
    </row>
    <row r="13" spans="1:10">
      <c r="A13" s="199" t="str">
        <f>"NPV (WACC = "&amp;D27*100&amp;"% Real)"</f>
        <v>NPV (WACC = 5.9% Real)</v>
      </c>
      <c r="D13" s="147">
        <f>NPV(D27,D11:H11)*(1+D27)^(0.5)</f>
        <v>-24.484871891312785</v>
      </c>
      <c r="E13" s="146"/>
      <c r="F13" s="146"/>
      <c r="G13" s="146"/>
      <c r="H13" s="146"/>
    </row>
    <row r="15" spans="1:10">
      <c r="A15" s="134" t="s">
        <v>120</v>
      </c>
      <c r="D15" s="135">
        <v>2006</v>
      </c>
      <c r="E15" s="135">
        <v>2007</v>
      </c>
      <c r="F15" s="135">
        <v>2008</v>
      </c>
      <c r="G15" s="135">
        <v>2009</v>
      </c>
      <c r="H15" s="135">
        <v>2010</v>
      </c>
    </row>
    <row r="16" spans="1:10">
      <c r="A16" s="127" t="s">
        <v>121</v>
      </c>
      <c r="D16" s="136">
        <f>D435/1000000</f>
        <v>5.4314241485625727</v>
      </c>
      <c r="E16" s="137">
        <f>E435/1000000</f>
        <v>6.6721785955581945</v>
      </c>
      <c r="F16" s="137">
        <f>F435/1000000</f>
        <v>8.2768911830999521</v>
      </c>
      <c r="G16" s="137">
        <f>G435/1000000</f>
        <v>10.373743696566125</v>
      </c>
      <c r="H16" s="138">
        <f>H435/1000000</f>
        <v>12.82814229618498</v>
      </c>
    </row>
    <row r="17" spans="1:8">
      <c r="A17" s="127" t="s">
        <v>116</v>
      </c>
      <c r="D17" s="139">
        <f t="shared" ref="D17:H18" si="1">D8</f>
        <v>8.8917557300000016</v>
      </c>
      <c r="E17" s="140">
        <f t="shared" si="1"/>
        <v>8.5163466628499993</v>
      </c>
      <c r="F17" s="140">
        <f t="shared" si="1"/>
        <v>7.8570874304370841</v>
      </c>
      <c r="G17" s="140">
        <f t="shared" si="1"/>
        <v>12.17051246214044</v>
      </c>
      <c r="H17" s="141">
        <f t="shared" si="1"/>
        <v>10.134843834391706</v>
      </c>
    </row>
    <row r="18" spans="1:8">
      <c r="A18" s="127" t="s">
        <v>117</v>
      </c>
      <c r="D18" s="139">
        <f t="shared" si="1"/>
        <v>4.2224237630648487</v>
      </c>
      <c r="E18" s="140">
        <f t="shared" si="1"/>
        <v>4.3013195403102307</v>
      </c>
      <c r="F18" s="140">
        <f t="shared" si="1"/>
        <v>4.7249476428417418</v>
      </c>
      <c r="G18" s="140">
        <f t="shared" si="1"/>
        <v>5.1257438866608442</v>
      </c>
      <c r="H18" s="141">
        <f t="shared" si="1"/>
        <v>5.2633310986981012</v>
      </c>
    </row>
    <row r="19" spans="1:8">
      <c r="A19" s="127" t="s">
        <v>118</v>
      </c>
      <c r="D19" s="142">
        <f>D45</f>
        <v>0</v>
      </c>
      <c r="E19" s="143">
        <f>E45</f>
        <v>0</v>
      </c>
      <c r="F19" s="143">
        <f>F45</f>
        <v>0</v>
      </c>
      <c r="G19" s="143">
        <f>G45</f>
        <v>0</v>
      </c>
      <c r="H19" s="144">
        <f>H45</f>
        <v>0</v>
      </c>
    </row>
    <row r="20" spans="1:8" ht="13.5" thickBot="1">
      <c r="A20" s="134" t="s">
        <v>119</v>
      </c>
      <c r="D20" s="148">
        <f>D16-SUM(D17:D19)</f>
        <v>-7.6827553445022767</v>
      </c>
      <c r="E20" s="148">
        <f>E16-SUM(E17:E19)</f>
        <v>-6.1454876076020346</v>
      </c>
      <c r="F20" s="148">
        <f>F16-SUM(F17:F19)</f>
        <v>-4.3051438901788739</v>
      </c>
      <c r="G20" s="148">
        <f>G16-SUM(G17:G19)</f>
        <v>-6.9225126522351612</v>
      </c>
      <c r="H20" s="148">
        <f>H16-SUM(H17:H19)</f>
        <v>-2.570032636904827</v>
      </c>
    </row>
    <row r="21" spans="1:8" ht="13.5" thickTop="1">
      <c r="D21" s="146"/>
      <c r="E21" s="146"/>
      <c r="F21" s="146"/>
      <c r="G21" s="146"/>
      <c r="H21" s="146"/>
    </row>
    <row r="22" spans="1:8">
      <c r="A22" s="134" t="str">
        <f>"NPV (WACC = "&amp;D27*100&amp;"% Real)"</f>
        <v>NPV (WACC = 5.9% Real)</v>
      </c>
      <c r="D22" s="147">
        <f>NPV(D27,D20:H20)*(1+D27)^(0.5)</f>
        <v>-24.484871891312778</v>
      </c>
      <c r="E22" s="146"/>
      <c r="F22" s="146"/>
      <c r="G22" s="146"/>
      <c r="H22" s="146"/>
    </row>
    <row r="23" spans="1:8">
      <c r="D23" s="146"/>
      <c r="E23" s="149"/>
      <c r="F23" s="149"/>
      <c r="G23" s="146"/>
      <c r="H23" s="146"/>
    </row>
    <row r="24" spans="1:8">
      <c r="A24" s="127" t="s">
        <v>122</v>
      </c>
      <c r="D24" s="150">
        <f>D13-D22</f>
        <v>0</v>
      </c>
      <c r="E24" s="151"/>
      <c r="F24" s="151"/>
      <c r="G24" s="146"/>
      <c r="H24" s="146"/>
    </row>
    <row r="25" spans="1:8" s="153" customFormat="1">
      <c r="A25" s="152"/>
      <c r="D25" s="154"/>
      <c r="E25" s="155"/>
      <c r="F25" s="155"/>
      <c r="G25" s="155"/>
      <c r="H25" s="155"/>
    </row>
    <row r="26" spans="1:8" s="153" customFormat="1">
      <c r="F26" s="157"/>
      <c r="G26" s="157"/>
      <c r="H26" s="157"/>
    </row>
    <row r="27" spans="1:8" s="153" customFormat="1">
      <c r="A27" s="302" t="str">
        <f>'Data 2006-08'!A141</f>
        <v>'Vanilla' after tax WACC (real)</v>
      </c>
      <c r="B27" s="131"/>
      <c r="C27" s="131"/>
      <c r="D27" s="301">
        <f>'Data 2006-08'!C141</f>
        <v>5.8999999999999997E-2</v>
      </c>
      <c r="F27" s="155"/>
      <c r="G27" s="155"/>
      <c r="H27" s="155"/>
    </row>
    <row r="28" spans="1:8" s="153" customFormat="1">
      <c r="A28" s="152"/>
      <c r="C28" s="158"/>
      <c r="D28" s="159"/>
      <c r="E28" s="155"/>
      <c r="F28" s="155"/>
      <c r="G28" s="155"/>
      <c r="H28" s="155"/>
    </row>
    <row r="29" spans="1:8" s="153" customFormat="1" ht="18.75">
      <c r="A29" s="152"/>
      <c r="C29" s="160" t="s">
        <v>359</v>
      </c>
      <c r="D29" s="539">
        <v>-0.2</v>
      </c>
      <c r="E29" s="155"/>
      <c r="F29" s="155"/>
      <c r="G29" s="155"/>
      <c r="H29" s="155"/>
    </row>
    <row r="30" spans="1:8" s="153" customFormat="1">
      <c r="A30" s="152"/>
      <c r="C30" s="161"/>
      <c r="D30" s="162"/>
      <c r="E30" s="155"/>
      <c r="F30" s="155"/>
      <c r="G30" s="155"/>
      <c r="H30" s="155"/>
    </row>
    <row r="31" spans="1:8" s="153" customFormat="1">
      <c r="A31" s="152"/>
      <c r="C31" s="161"/>
      <c r="D31" s="162"/>
      <c r="E31" s="155"/>
      <c r="F31" s="155"/>
      <c r="G31" s="155"/>
      <c r="H31" s="155"/>
    </row>
    <row r="32" spans="1:8" s="153" customFormat="1">
      <c r="A32" s="163" t="s">
        <v>123</v>
      </c>
      <c r="B32" s="164"/>
      <c r="C32" s="164"/>
      <c r="D32" s="164"/>
      <c r="E32" s="164"/>
      <c r="F32" s="164"/>
      <c r="G32" s="164"/>
      <c r="H32" s="164"/>
    </row>
    <row r="33" spans="1:9" s="153" customFormat="1">
      <c r="A33" s="134" t="s">
        <v>118</v>
      </c>
      <c r="B33" s="127"/>
      <c r="C33" s="127"/>
      <c r="D33" s="127"/>
      <c r="E33" s="127"/>
      <c r="F33" s="127"/>
      <c r="G33" s="127"/>
      <c r="H33" s="127"/>
    </row>
    <row r="34" spans="1:9" s="153" customFormat="1">
      <c r="A34" s="134" t="s">
        <v>124</v>
      </c>
      <c r="B34" s="127"/>
      <c r="C34" s="127"/>
      <c r="D34" s="135">
        <v>2006</v>
      </c>
      <c r="E34" s="135">
        <v>2007</v>
      </c>
      <c r="F34" s="135">
        <v>2008</v>
      </c>
      <c r="G34" s="135">
        <v>2009</v>
      </c>
      <c r="H34" s="135">
        <v>2010</v>
      </c>
    </row>
    <row r="35" spans="1:9" s="153" customFormat="1">
      <c r="A35" s="127" t="s">
        <v>121</v>
      </c>
      <c r="B35" s="127"/>
      <c r="C35" s="127"/>
      <c r="D35" s="165">
        <f>D435/1000000*D71</f>
        <v>5.7089609201936531</v>
      </c>
      <c r="E35" s="166">
        <f>E435/1000000*E71</f>
        <v>7.1926516290227189</v>
      </c>
      <c r="F35" s="166">
        <f>F435/1000000*F71</f>
        <v>9.1509592444377077</v>
      </c>
      <c r="G35" s="166">
        <f>G435/1000000*G71</f>
        <v>11.762859278163251</v>
      </c>
      <c r="H35" s="167">
        <f>H435/1000000*H71</f>
        <v>14.91829423902584</v>
      </c>
    </row>
    <row r="36" spans="1:9" s="153" customFormat="1">
      <c r="A36" s="127" t="s">
        <v>125</v>
      </c>
      <c r="B36" s="127"/>
      <c r="C36" s="127"/>
      <c r="D36" s="168">
        <f t="shared" ref="D36:H39" si="2">D80</f>
        <v>0</v>
      </c>
      <c r="E36" s="169">
        <f t="shared" si="2"/>
        <v>0</v>
      </c>
      <c r="F36" s="169">
        <f t="shared" si="2"/>
        <v>0</v>
      </c>
      <c r="G36" s="169">
        <f t="shared" si="2"/>
        <v>0</v>
      </c>
      <c r="H36" s="170">
        <f t="shared" si="2"/>
        <v>0</v>
      </c>
    </row>
    <row r="37" spans="1:9" s="153" customFormat="1">
      <c r="A37" s="127" t="s">
        <v>126</v>
      </c>
      <c r="B37" s="127"/>
      <c r="C37" s="127"/>
      <c r="D37" s="168">
        <f t="shared" si="2"/>
        <v>4.4381826188650368</v>
      </c>
      <c r="E37" s="169">
        <f t="shared" si="2"/>
        <v>4.6368502514539429</v>
      </c>
      <c r="F37" s="169">
        <f t="shared" si="2"/>
        <v>5.2239182991835467</v>
      </c>
      <c r="G37" s="169">
        <f t="shared" si="2"/>
        <v>5.8121162232545958</v>
      </c>
      <c r="H37" s="170">
        <f t="shared" si="2"/>
        <v>6.1209113677468974</v>
      </c>
    </row>
    <row r="38" spans="1:9" s="153" customFormat="1">
      <c r="A38" s="127" t="s">
        <v>127</v>
      </c>
      <c r="B38" s="127"/>
      <c r="C38" s="127"/>
      <c r="D38" s="168">
        <f t="shared" si="2"/>
        <v>1.7635248472092711</v>
      </c>
      <c r="E38" s="169">
        <f t="shared" si="2"/>
        <v>4.5872467151038858</v>
      </c>
      <c r="F38" s="169">
        <f t="shared" si="2"/>
        <v>6.1329449158200111</v>
      </c>
      <c r="G38" s="169">
        <f t="shared" si="2"/>
        <v>7.9182837833007929</v>
      </c>
      <c r="H38" s="170">
        <f t="shared" si="2"/>
        <v>9.6643877868020986</v>
      </c>
    </row>
    <row r="39" spans="1:9" s="153" customFormat="1">
      <c r="A39" s="127" t="s">
        <v>128</v>
      </c>
      <c r="B39" s="127"/>
      <c r="C39" s="127"/>
      <c r="D39" s="168">
        <f t="shared" si="2"/>
        <v>0.17546540967904839</v>
      </c>
      <c r="E39" s="169">
        <f t="shared" si="2"/>
        <v>0.50443610179450127</v>
      </c>
      <c r="F39" s="169">
        <f t="shared" si="2"/>
        <v>0.77499806733614107</v>
      </c>
      <c r="G39" s="169">
        <f t="shared" si="2"/>
        <v>1.0927399534735358</v>
      </c>
      <c r="H39" s="170">
        <f t="shared" si="2"/>
        <v>1.4253410298437741</v>
      </c>
    </row>
    <row r="40" spans="1:9" s="153" customFormat="1">
      <c r="A40" s="127" t="s">
        <v>129</v>
      </c>
      <c r="B40" s="127"/>
      <c r="C40" s="127"/>
      <c r="D40" s="168">
        <f>D84</f>
        <v>0</v>
      </c>
      <c r="E40" s="171">
        <v>0</v>
      </c>
      <c r="F40" s="171">
        <v>0</v>
      </c>
      <c r="G40" s="171">
        <v>0</v>
      </c>
      <c r="H40" s="172">
        <v>0</v>
      </c>
    </row>
    <row r="41" spans="1:9" s="153" customFormat="1">
      <c r="A41" s="127" t="s">
        <v>130</v>
      </c>
      <c r="B41" s="127"/>
      <c r="C41" s="127"/>
      <c r="D41" s="173">
        <f>SUM(D35:D36)-SUM(D37:D40)</f>
        <v>-0.66821195555970281</v>
      </c>
      <c r="E41" s="174">
        <f>SUM(E35:E36)-SUM(E37:E40)</f>
        <v>-2.5358814393296116</v>
      </c>
      <c r="F41" s="174">
        <f>SUM(F35:F36)-SUM(F37:F40)</f>
        <v>-2.9809020379019895</v>
      </c>
      <c r="G41" s="174">
        <f>SUM(G35:G36)-SUM(G37:G40)</f>
        <v>-3.0602806818656738</v>
      </c>
      <c r="H41" s="175">
        <f>SUM(H35:H36)-SUM(H37:H40)</f>
        <v>-2.2923459453669288</v>
      </c>
    </row>
    <row r="42" spans="1:9" s="153" customFormat="1">
      <c r="A42" s="127" t="s">
        <v>131</v>
      </c>
      <c r="B42" s="127"/>
      <c r="C42" s="127"/>
      <c r="D42" s="173">
        <f>IF(D41&lt;0,0,D41*D65)</f>
        <v>0</v>
      </c>
      <c r="E42" s="174">
        <f>IF(E41&lt;0,0,E41*E65)</f>
        <v>0</v>
      </c>
      <c r="F42" s="174">
        <f>IF(F41&lt;0,0,F41*F65)</f>
        <v>0</v>
      </c>
      <c r="G42" s="174">
        <f>IF(G41&lt;0,0,G41*G65)</f>
        <v>0</v>
      </c>
      <c r="H42" s="175">
        <f>IF(H41&lt;0,0,H41*H65)</f>
        <v>0</v>
      </c>
    </row>
    <row r="43" spans="1:9" s="153" customFormat="1">
      <c r="A43" s="127" t="s">
        <v>132</v>
      </c>
      <c r="B43" s="127"/>
      <c r="C43" s="127"/>
      <c r="D43" s="173">
        <f>D76*D42</f>
        <v>0</v>
      </c>
      <c r="E43" s="174">
        <f>E76*E42</f>
        <v>0</v>
      </c>
      <c r="F43" s="174">
        <f>F76*F42</f>
        <v>0</v>
      </c>
      <c r="G43" s="174">
        <f>G76*G42</f>
        <v>0</v>
      </c>
      <c r="H43" s="175">
        <f>H76*H42</f>
        <v>0</v>
      </c>
    </row>
    <row r="44" spans="1:9" s="153" customFormat="1">
      <c r="A44" s="127" t="s">
        <v>133</v>
      </c>
      <c r="B44" s="127"/>
      <c r="C44" s="127"/>
      <c r="D44" s="173">
        <f>D42-D43</f>
        <v>0</v>
      </c>
      <c r="E44" s="174">
        <f>E42-E43</f>
        <v>0</v>
      </c>
      <c r="F44" s="174">
        <f>F42-F43</f>
        <v>0</v>
      </c>
      <c r="G44" s="174">
        <f>G42-G43</f>
        <v>0</v>
      </c>
      <c r="H44" s="175">
        <f>H42-H43</f>
        <v>0</v>
      </c>
    </row>
    <row r="45" spans="1:9" s="153" customFormat="1">
      <c r="A45" s="127" t="s">
        <v>134</v>
      </c>
      <c r="B45" s="127"/>
      <c r="C45" s="127"/>
      <c r="D45" s="176">
        <f>D44/D71</f>
        <v>0</v>
      </c>
      <c r="E45" s="177">
        <f>E44/E71</f>
        <v>0</v>
      </c>
      <c r="F45" s="177">
        <f>F44/F71</f>
        <v>0</v>
      </c>
      <c r="G45" s="177">
        <f>G44/G71</f>
        <v>0</v>
      </c>
      <c r="H45" s="178">
        <f>H44/H71</f>
        <v>0</v>
      </c>
    </row>
    <row r="46" spans="1:9" s="153" customFormat="1">
      <c r="A46" s="127"/>
      <c r="B46" s="127"/>
      <c r="C46" s="127"/>
      <c r="D46" s="169"/>
      <c r="E46" s="169"/>
      <c r="F46" s="169"/>
      <c r="G46" s="169"/>
      <c r="H46" s="169"/>
    </row>
    <row r="47" spans="1:9" s="153" customFormat="1">
      <c r="A47" s="179"/>
      <c r="B47" s="179"/>
      <c r="C47" s="179"/>
      <c r="D47" s="177"/>
      <c r="E47" s="177"/>
      <c r="F47" s="177"/>
      <c r="G47" s="177"/>
      <c r="H47" s="177"/>
      <c r="I47" s="180"/>
    </row>
    <row r="48" spans="1:9" s="153" customFormat="1">
      <c r="A48" s="127"/>
      <c r="B48" s="127"/>
      <c r="C48" s="127"/>
      <c r="D48" s="169"/>
      <c r="E48" s="169"/>
      <c r="F48" s="169"/>
      <c r="G48" s="169"/>
      <c r="H48" s="169"/>
    </row>
    <row r="49" spans="1:18" s="153" customFormat="1">
      <c r="A49" s="127"/>
      <c r="B49" s="127"/>
      <c r="C49" s="127"/>
      <c r="D49" s="169"/>
      <c r="E49" s="169"/>
      <c r="F49" s="169"/>
      <c r="G49" s="169"/>
      <c r="H49" s="169"/>
    </row>
    <row r="50" spans="1:18" ht="25.5">
      <c r="A50" s="181" t="s">
        <v>135</v>
      </c>
      <c r="B50" s="153"/>
      <c r="C50" s="153"/>
    </row>
    <row r="51" spans="1:18">
      <c r="C51" s="156"/>
      <c r="L51" s="158"/>
      <c r="M51" s="158"/>
      <c r="N51" s="158"/>
      <c r="O51" s="158"/>
      <c r="P51" s="158"/>
      <c r="Q51" s="153"/>
      <c r="R51" s="153"/>
    </row>
    <row r="52" spans="1:18">
      <c r="A52" s="182" t="s">
        <v>113</v>
      </c>
      <c r="B52" s="156"/>
      <c r="C52" s="156"/>
      <c r="D52" s="183">
        <v>2006</v>
      </c>
      <c r="E52" s="183">
        <v>2007</v>
      </c>
      <c r="F52" s="183">
        <v>2008</v>
      </c>
      <c r="G52" s="183">
        <v>2009</v>
      </c>
      <c r="H52" s="183">
        <v>2010</v>
      </c>
      <c r="I52" s="184"/>
      <c r="J52" s="184"/>
      <c r="L52" s="185"/>
      <c r="M52" s="185"/>
      <c r="N52" s="185"/>
      <c r="O52" s="185"/>
      <c r="P52" s="185"/>
      <c r="Q52" s="153"/>
      <c r="R52" s="153"/>
    </row>
    <row r="53" spans="1:18">
      <c r="A53" s="186" t="s">
        <v>136</v>
      </c>
      <c r="B53" s="156"/>
      <c r="C53" s="156"/>
      <c r="D53" s="190">
        <f>D185/1000*$D$27</f>
        <v>0.24394631707843747</v>
      </c>
      <c r="E53" s="190">
        <f>E185/1000*$D$27</f>
        <v>0.68380283938925501</v>
      </c>
      <c r="F53" s="190">
        <f>F185/1000*$D$27</f>
        <v>1.0243475811293694</v>
      </c>
      <c r="G53" s="190">
        <f>G185/1000*$D$27</f>
        <v>1.4082687327385355</v>
      </c>
      <c r="H53" s="190">
        <f>H185/1000*$D$27</f>
        <v>1.7910573378854258</v>
      </c>
      <c r="I53" s="187"/>
      <c r="J53" s="187"/>
      <c r="L53" s="188"/>
      <c r="M53" s="188"/>
      <c r="N53" s="188"/>
      <c r="O53" s="188"/>
      <c r="P53" s="188"/>
      <c r="Q53" s="189"/>
      <c r="R53" s="189"/>
    </row>
    <row r="54" spans="1:18">
      <c r="A54" s="186" t="s">
        <v>137</v>
      </c>
      <c r="B54" s="156"/>
      <c r="C54" s="156"/>
      <c r="D54" s="190">
        <f>D182/1000</f>
        <v>0.62238904937500006</v>
      </c>
      <c r="E54" s="190">
        <f>E182/1000</f>
        <v>1.8753227566676252</v>
      </c>
      <c r="F54" s="190">
        <f>F182/1000</f>
        <v>2.9542217861071038</v>
      </c>
      <c r="G54" s="190">
        <f>G182/1000</f>
        <v>4.0591017807359799</v>
      </c>
      <c r="H54" s="190">
        <f>H182/1000</f>
        <v>5.2703695955625882</v>
      </c>
      <c r="I54" s="190"/>
      <c r="J54" s="190"/>
      <c r="L54" s="188"/>
      <c r="M54" s="188"/>
      <c r="N54" s="188"/>
      <c r="O54" s="188"/>
      <c r="P54" s="188"/>
      <c r="Q54" s="189"/>
      <c r="R54" s="189"/>
    </row>
    <row r="55" spans="1:18">
      <c r="A55" s="186" t="s">
        <v>138</v>
      </c>
      <c r="B55" s="156"/>
      <c r="C55" s="156"/>
      <c r="D55" s="190">
        <f>D114/1000</f>
        <v>4.2224237630648487</v>
      </c>
      <c r="E55" s="190">
        <f>E114/1000</f>
        <v>4.3013195403102307</v>
      </c>
      <c r="F55" s="190">
        <f>F114/1000</f>
        <v>4.7249476428417418</v>
      </c>
      <c r="G55" s="190">
        <f>G114/1000</f>
        <v>5.1257438866608442</v>
      </c>
      <c r="H55" s="190">
        <f>H114/1000</f>
        <v>5.2633310986981012</v>
      </c>
      <c r="I55" s="190"/>
      <c r="J55" s="190"/>
      <c r="L55" s="188"/>
      <c r="M55" s="188"/>
      <c r="N55" s="188"/>
      <c r="O55" s="188"/>
      <c r="P55" s="188"/>
      <c r="Q55" s="189"/>
      <c r="R55" s="189"/>
    </row>
    <row r="56" spans="1:18">
      <c r="A56" s="191" t="s">
        <v>139</v>
      </c>
      <c r="B56" s="158"/>
      <c r="C56" s="156"/>
      <c r="D56" s="190">
        <f>D93</f>
        <v>0</v>
      </c>
      <c r="E56" s="190">
        <f>E93</f>
        <v>0</v>
      </c>
      <c r="F56" s="190">
        <f>F93</f>
        <v>0</v>
      </c>
      <c r="G56" s="190">
        <f>G93</f>
        <v>0</v>
      </c>
      <c r="H56" s="190">
        <f>H93</f>
        <v>0</v>
      </c>
      <c r="I56" s="190"/>
      <c r="J56" s="190"/>
      <c r="L56" s="188"/>
      <c r="M56" s="188"/>
      <c r="N56" s="188"/>
      <c r="O56" s="188"/>
      <c r="P56" s="188"/>
      <c r="Q56" s="189"/>
      <c r="R56" s="189"/>
    </row>
    <row r="57" spans="1:18" ht="13.5" thickBot="1">
      <c r="A57" s="182" t="s">
        <v>114</v>
      </c>
      <c r="B57" s="192"/>
      <c r="C57" s="156"/>
      <c r="D57" s="193">
        <f>SUM(D53:D56)</f>
        <v>5.0887591295182864</v>
      </c>
      <c r="E57" s="193">
        <f>SUM(E53:E56)</f>
        <v>6.8604451363671108</v>
      </c>
      <c r="F57" s="193">
        <f>SUM(F53:F56)</f>
        <v>8.7035170100782153</v>
      </c>
      <c r="G57" s="193">
        <f>SUM(G53:G56)</f>
        <v>10.593114400135359</v>
      </c>
      <c r="H57" s="193">
        <f>SUM(H53:H56)</f>
        <v>12.324758032146114</v>
      </c>
      <c r="I57" s="194"/>
      <c r="J57" s="194"/>
      <c r="L57" s="188"/>
      <c r="M57" s="188"/>
      <c r="N57" s="188"/>
      <c r="O57" s="188"/>
      <c r="P57" s="188"/>
      <c r="Q57" s="189"/>
      <c r="R57" s="189"/>
    </row>
    <row r="58" spans="1:18" s="158" customFormat="1" ht="13.5" thickTop="1">
      <c r="A58" s="195"/>
      <c r="B58" s="196"/>
      <c r="D58" s="197"/>
      <c r="E58" s="197"/>
      <c r="F58" s="197"/>
      <c r="G58" s="197"/>
      <c r="H58" s="197"/>
      <c r="I58" s="197"/>
      <c r="J58" s="197"/>
    </row>
    <row r="59" spans="1:18" s="158" customFormat="1">
      <c r="A59" s="180"/>
      <c r="B59" s="180"/>
      <c r="C59" s="180"/>
      <c r="D59" s="198"/>
      <c r="E59" s="198"/>
      <c r="F59" s="198"/>
      <c r="G59" s="198"/>
      <c r="H59" s="198"/>
      <c r="I59" s="190"/>
      <c r="J59" s="190"/>
    </row>
    <row r="60" spans="1:18" s="153" customFormat="1">
      <c r="C60" s="156"/>
    </row>
    <row r="61" spans="1:18" s="153" customFormat="1">
      <c r="A61" s="199" t="s">
        <v>140</v>
      </c>
      <c r="C61" s="156"/>
    </row>
    <row r="62" spans="1:18" s="153" customFormat="1">
      <c r="C62" s="156"/>
      <c r="D62" s="200">
        <v>2006</v>
      </c>
      <c r="E62" s="201">
        <v>2007</v>
      </c>
      <c r="F62" s="201">
        <v>2008</v>
      </c>
      <c r="G62" s="201">
        <v>2009</v>
      </c>
      <c r="H62" s="201">
        <v>2010</v>
      </c>
      <c r="I62" s="202"/>
      <c r="J62" s="202"/>
    </row>
    <row r="63" spans="1:18" s="153" customFormat="1">
      <c r="A63" s="158" t="s">
        <v>16</v>
      </c>
      <c r="C63" s="156"/>
      <c r="D63" s="303">
        <f>'Data 2006-08'!$C$134</f>
        <v>2.5600000000000001E-2</v>
      </c>
      <c r="E63" s="303">
        <f>'Data 2006-08'!$C$134</f>
        <v>2.5600000000000001E-2</v>
      </c>
      <c r="F63" s="303">
        <f>'Data 2006-08'!$C$134</f>
        <v>2.5600000000000001E-2</v>
      </c>
      <c r="G63" s="303">
        <f>'Data 2006-08'!$C$134</f>
        <v>2.5600000000000001E-2</v>
      </c>
      <c r="H63" s="303">
        <f>'Data 2006-08'!$C$134</f>
        <v>2.5600000000000001E-2</v>
      </c>
      <c r="I63" s="203"/>
      <c r="J63" s="203"/>
    </row>
    <row r="64" spans="1:18" s="153" customFormat="1">
      <c r="A64" s="158" t="s">
        <v>141</v>
      </c>
      <c r="D64" s="304">
        <f>'Data 2006-08'!$C$133</f>
        <v>0.6</v>
      </c>
      <c r="E64" s="304">
        <f>'Data 2006-08'!$C$133</f>
        <v>0.6</v>
      </c>
      <c r="F64" s="304">
        <f>'Data 2006-08'!$C$133</f>
        <v>0.6</v>
      </c>
      <c r="G64" s="304">
        <f>'Data 2006-08'!$C$133</f>
        <v>0.6</v>
      </c>
      <c r="H64" s="304">
        <f>'Data 2006-08'!$C$133</f>
        <v>0.6</v>
      </c>
      <c r="I64" s="205"/>
      <c r="J64" s="205"/>
    </row>
    <row r="65" spans="1:10" s="153" customFormat="1">
      <c r="A65" s="158" t="s">
        <v>142</v>
      </c>
      <c r="D65" s="304">
        <f>'Data 2006-08'!$C$169</f>
        <v>0.3</v>
      </c>
      <c r="E65" s="304">
        <f>'Data 2006-08'!$C$169</f>
        <v>0.3</v>
      </c>
      <c r="F65" s="304">
        <f>'Data 2006-08'!$C$169</f>
        <v>0.3</v>
      </c>
      <c r="G65" s="304">
        <f>'Data 2006-08'!$C$169</f>
        <v>0.3</v>
      </c>
      <c r="H65" s="304">
        <f>'Data 2006-08'!$C$169</f>
        <v>0.3</v>
      </c>
      <c r="I65" s="204"/>
      <c r="J65" s="204"/>
    </row>
    <row r="66" spans="1:10" s="153" customFormat="1">
      <c r="A66" s="158" t="s">
        <v>143</v>
      </c>
      <c r="D66" s="206">
        <f>SUM(D53:D55)</f>
        <v>5.0887591295182864</v>
      </c>
      <c r="E66" s="206">
        <f>SUM(E53:E55)</f>
        <v>6.8604451363671108</v>
      </c>
      <c r="F66" s="206">
        <f>SUM(F53:F55)</f>
        <v>8.7035170100782153</v>
      </c>
      <c r="G66" s="206">
        <f>SUM(G53:G55)</f>
        <v>10.593114400135359</v>
      </c>
      <c r="H66" s="206">
        <f>SUM(H53:H55)</f>
        <v>12.324758032146114</v>
      </c>
      <c r="I66" s="206"/>
      <c r="J66" s="206"/>
    </row>
    <row r="67" spans="1:10" s="153" customFormat="1">
      <c r="A67" s="153" t="s">
        <v>144</v>
      </c>
      <c r="D67" s="206">
        <f>D124/1000</f>
        <v>0</v>
      </c>
      <c r="E67" s="206">
        <f>E124/1000</f>
        <v>0</v>
      </c>
      <c r="F67" s="206">
        <f>F124/1000</f>
        <v>0</v>
      </c>
      <c r="G67" s="206">
        <f>G124/1000</f>
        <v>0</v>
      </c>
      <c r="H67" s="206">
        <f>H124/1000</f>
        <v>0</v>
      </c>
      <c r="I67" s="206"/>
      <c r="J67" s="206"/>
    </row>
    <row r="68" spans="1:10" s="153" customFormat="1">
      <c r="A68" s="153" t="s">
        <v>145</v>
      </c>
      <c r="D68" s="207">
        <f>D114/1000</f>
        <v>4.2224237630648487</v>
      </c>
      <c r="E68" s="207">
        <f>E114/1000</f>
        <v>4.3013195403102307</v>
      </c>
      <c r="F68" s="207">
        <f>F114/1000</f>
        <v>4.7249476428417418</v>
      </c>
      <c r="G68" s="207">
        <f>G114/1000</f>
        <v>5.1257438866608442</v>
      </c>
      <c r="H68" s="207">
        <f>H114/1000</f>
        <v>5.2633310986981012</v>
      </c>
      <c r="I68" s="207"/>
      <c r="J68" s="207"/>
    </row>
    <row r="69" spans="1:10" s="153" customFormat="1">
      <c r="A69" s="158" t="s">
        <v>146</v>
      </c>
      <c r="D69" s="206">
        <f>D185/1000</f>
        <v>4.1346833403124998</v>
      </c>
      <c r="E69" s="206">
        <f>E185/1000</f>
        <v>11.589878633716188</v>
      </c>
      <c r="F69" s="206">
        <f>F185/1000</f>
        <v>17.361823408972363</v>
      </c>
      <c r="G69" s="206">
        <f>G185/1000</f>
        <v>23.868961571839584</v>
      </c>
      <c r="H69" s="206">
        <f>H185/1000</f>
        <v>30.356904031956372</v>
      </c>
      <c r="I69" s="206"/>
      <c r="J69" s="206"/>
    </row>
    <row r="70" spans="1:10" s="153" customFormat="1">
      <c r="A70" s="158" t="str">
        <f>"Debt ("&amp;D64*100&amp;"% of RAB)"</f>
        <v>Debt (60% of RAB)</v>
      </c>
      <c r="D70" s="206">
        <f>D64*D69</f>
        <v>2.4808100041874996</v>
      </c>
      <c r="E70" s="206">
        <f>E64*E69</f>
        <v>6.9539271802297122</v>
      </c>
      <c r="F70" s="206">
        <f>F64*F69</f>
        <v>10.417094045383417</v>
      </c>
      <c r="G70" s="206">
        <f>G64*G69</f>
        <v>14.321376943103751</v>
      </c>
      <c r="H70" s="206">
        <f>H64*H69</f>
        <v>18.214142419173822</v>
      </c>
      <c r="I70" s="206"/>
      <c r="J70" s="206"/>
    </row>
    <row r="71" spans="1:10" s="153" customFormat="1">
      <c r="A71" s="153" t="s">
        <v>147</v>
      </c>
      <c r="D71" s="208">
        <f>(148.4/144.8)*(1+D63)</f>
        <v>1.0510983425414364</v>
      </c>
      <c r="E71" s="208">
        <f>D71*(1+E63)</f>
        <v>1.0780064601104973</v>
      </c>
      <c r="F71" s="208">
        <f>E71*(1+F63)</f>
        <v>1.1056034254893261</v>
      </c>
      <c r="G71" s="208">
        <f>F71*(1+G63)</f>
        <v>1.1339068731818529</v>
      </c>
      <c r="H71" s="208">
        <f>G71*(1+H63)</f>
        <v>1.1629348891353084</v>
      </c>
      <c r="I71" s="209"/>
      <c r="J71" s="209"/>
    </row>
    <row r="72" spans="1:10" s="153" customFormat="1">
      <c r="D72" s="210"/>
      <c r="I72" s="158"/>
      <c r="J72" s="158"/>
    </row>
    <row r="73" spans="1:10" s="153" customFormat="1">
      <c r="A73" s="153" t="s">
        <v>79</v>
      </c>
      <c r="D73" s="305">
        <f>'Data 2006-08'!C128</f>
        <v>2.64E-2</v>
      </c>
      <c r="I73" s="158"/>
      <c r="J73" s="158"/>
    </row>
    <row r="74" spans="1:10" s="153" customFormat="1">
      <c r="A74" s="153" t="s">
        <v>148</v>
      </c>
      <c r="D74" s="306">
        <f>'Data 2006-08'!C129</f>
        <v>1.4250000000000001E-2</v>
      </c>
      <c r="I74" s="158"/>
      <c r="J74" s="158"/>
    </row>
    <row r="75" spans="1:10" s="153" customFormat="1">
      <c r="A75" s="153" t="s">
        <v>84</v>
      </c>
      <c r="D75" s="211">
        <f>(1+SUM(D73:D74))*(1+D63)-1</f>
        <v>6.7290640000000179E-2</v>
      </c>
      <c r="I75" s="158"/>
      <c r="J75" s="158"/>
    </row>
    <row r="76" spans="1:10" s="153" customFormat="1">
      <c r="A76" s="153" t="s">
        <v>17</v>
      </c>
      <c r="D76" s="307">
        <f>'Data 2006-08'!C132</f>
        <v>0.5</v>
      </c>
      <c r="I76" s="158"/>
      <c r="J76" s="158"/>
    </row>
    <row r="77" spans="1:10" s="153" customFormat="1">
      <c r="I77" s="158"/>
      <c r="J77" s="158"/>
    </row>
    <row r="78" spans="1:10" s="153" customFormat="1">
      <c r="A78" s="199" t="s">
        <v>149</v>
      </c>
      <c r="D78" s="200">
        <v>2006</v>
      </c>
      <c r="E78" s="201">
        <v>2007</v>
      </c>
      <c r="F78" s="201">
        <v>2008</v>
      </c>
      <c r="G78" s="201">
        <v>2009</v>
      </c>
      <c r="H78" s="201">
        <v>2010</v>
      </c>
      <c r="I78" s="202"/>
      <c r="J78" s="202"/>
    </row>
    <row r="79" spans="1:10" s="153" customFormat="1">
      <c r="A79" s="153" t="s">
        <v>150</v>
      </c>
      <c r="D79" s="212">
        <f t="shared" ref="D79:H81" si="3">D66*D$71</f>
        <v>5.3487862866292737</v>
      </c>
      <c r="E79" s="212">
        <f t="shared" si="3"/>
        <v>7.395604176237387</v>
      </c>
      <c r="F79" s="212">
        <f t="shared" si="3"/>
        <v>9.6226382201470919</v>
      </c>
      <c r="G79" s="212">
        <f t="shared" si="3"/>
        <v>12.011605226715146</v>
      </c>
      <c r="H79" s="212">
        <f t="shared" si="3"/>
        <v>14.332891115733343</v>
      </c>
      <c r="I79" s="207"/>
      <c r="J79" s="207"/>
    </row>
    <row r="80" spans="1:10" s="153" customFormat="1">
      <c r="A80" s="153" t="s">
        <v>4</v>
      </c>
      <c r="D80" s="207">
        <f t="shared" si="3"/>
        <v>0</v>
      </c>
      <c r="E80" s="207">
        <f t="shared" si="3"/>
        <v>0</v>
      </c>
      <c r="F80" s="207">
        <f t="shared" si="3"/>
        <v>0</v>
      </c>
      <c r="G80" s="207">
        <f t="shared" si="3"/>
        <v>0</v>
      </c>
      <c r="H80" s="207">
        <f t="shared" si="3"/>
        <v>0</v>
      </c>
      <c r="I80" s="207"/>
      <c r="J80" s="207"/>
    </row>
    <row r="81" spans="1:10" s="153" customFormat="1">
      <c r="A81" s="153" t="s">
        <v>126</v>
      </c>
      <c r="D81" s="207">
        <f t="shared" si="3"/>
        <v>4.4381826188650368</v>
      </c>
      <c r="E81" s="207">
        <f t="shared" si="3"/>
        <v>4.6368502514539429</v>
      </c>
      <c r="F81" s="207">
        <f t="shared" si="3"/>
        <v>5.2239182991835467</v>
      </c>
      <c r="G81" s="207">
        <f t="shared" si="3"/>
        <v>5.8121162232545958</v>
      </c>
      <c r="H81" s="207">
        <f t="shared" si="3"/>
        <v>6.1209113677468974</v>
      </c>
      <c r="I81" s="207"/>
      <c r="J81" s="207"/>
    </row>
    <row r="82" spans="1:10" s="153" customFormat="1">
      <c r="A82" s="153" t="s">
        <v>127</v>
      </c>
      <c r="D82" s="207">
        <f>D307/1000</f>
        <v>1.7635248472092711</v>
      </c>
      <c r="E82" s="207">
        <f>E307/1000</f>
        <v>4.5872467151038858</v>
      </c>
      <c r="F82" s="207">
        <f>F307/1000</f>
        <v>6.1329449158200111</v>
      </c>
      <c r="G82" s="207">
        <f>G307/1000</f>
        <v>7.9182837833007929</v>
      </c>
      <c r="H82" s="207">
        <f>H307/1000</f>
        <v>9.6643877868020986</v>
      </c>
      <c r="I82" s="207"/>
      <c r="J82" s="207"/>
    </row>
    <row r="83" spans="1:10" s="153" customFormat="1">
      <c r="A83" s="153" t="s">
        <v>128</v>
      </c>
      <c r="D83" s="207">
        <f>D70*D71*$D$75</f>
        <v>0.17546540967904839</v>
      </c>
      <c r="E83" s="207">
        <f>E70*E71*$D$75</f>
        <v>0.50443610179450127</v>
      </c>
      <c r="F83" s="207">
        <f>F70*F71*$D$75</f>
        <v>0.77499806733614107</v>
      </c>
      <c r="G83" s="207">
        <f>G70*G71*$D$75</f>
        <v>1.0927399534735358</v>
      </c>
      <c r="H83" s="207">
        <f>H70*H71*$D$75</f>
        <v>1.4253410298437741</v>
      </c>
      <c r="I83" s="207"/>
      <c r="J83" s="207"/>
    </row>
    <row r="84" spans="1:10" s="153" customFormat="1">
      <c r="A84" s="153" t="s">
        <v>129</v>
      </c>
      <c r="D84" s="207">
        <v>0</v>
      </c>
      <c r="E84" s="207">
        <f>IF(D85&lt;0,-D85,0)</f>
        <v>1.0283865891240822</v>
      </c>
      <c r="F84" s="207">
        <f>IF(E85&lt;0,-E85,0)</f>
        <v>3.3613154812390258</v>
      </c>
      <c r="G84" s="207">
        <f>IF(F85&lt;0,-F85,0)</f>
        <v>5.870538543431632</v>
      </c>
      <c r="H84" s="207">
        <f>IF(G85&lt;0,-G85,0)</f>
        <v>8.6820732767454114</v>
      </c>
      <c r="I84" s="207"/>
      <c r="J84" s="207"/>
    </row>
    <row r="85" spans="1:10" s="153" customFormat="1">
      <c r="A85" s="153" t="s">
        <v>151</v>
      </c>
      <c r="D85" s="207">
        <f>SUM(D79:D80)-SUM(D81:D84)</f>
        <v>-1.0283865891240822</v>
      </c>
      <c r="E85" s="207">
        <f>SUM(E79:E80)-SUM(E81:E84)</f>
        <v>-3.3613154812390258</v>
      </c>
      <c r="F85" s="207">
        <f>SUM(F79:F80)-SUM(F81:F84)</f>
        <v>-5.870538543431632</v>
      </c>
      <c r="G85" s="207">
        <f>SUM(G79:G80)-SUM(G81:G84)</f>
        <v>-8.6820732767454114</v>
      </c>
      <c r="H85" s="207">
        <f>SUM(H79:H80)-SUM(H81:H84)</f>
        <v>-11.559822345404836</v>
      </c>
      <c r="I85" s="207"/>
      <c r="J85" s="207"/>
    </row>
    <row r="86" spans="1:10" s="153" customFormat="1">
      <c r="A86" s="153" t="s">
        <v>152</v>
      </c>
      <c r="D86" s="207">
        <f>IF(D85&lt;0,0,D85*D65/(1-D65*(1-$D$76)))</f>
        <v>0</v>
      </c>
      <c r="E86" s="207">
        <f>IF(E85&lt;0,0,E85*E65/(1-E65*(1-$D$76)))</f>
        <v>0</v>
      </c>
      <c r="F86" s="207">
        <f>IF(F85&lt;0,0,F85*F65/(1-F65*(1-$D$76)))</f>
        <v>0</v>
      </c>
      <c r="G86" s="207">
        <f>IF(G85&lt;0,0,G85*G65/(1-G65*(1-$D$76)))</f>
        <v>0</v>
      </c>
      <c r="H86" s="207">
        <f>IF(H85&lt;0,0,H85*H65/(1-H65*(1-$D$76)))</f>
        <v>0</v>
      </c>
      <c r="I86" s="207"/>
      <c r="J86" s="207"/>
    </row>
    <row r="87" spans="1:10" s="153" customFormat="1">
      <c r="A87" s="153" t="s">
        <v>132</v>
      </c>
      <c r="D87" s="213">
        <f>D86*$D$76</f>
        <v>0</v>
      </c>
      <c r="E87" s="213">
        <f>E86*$D$76</f>
        <v>0</v>
      </c>
      <c r="F87" s="213">
        <f>F86*$D$76</f>
        <v>0</v>
      </c>
      <c r="G87" s="213">
        <f>G86*$D$76</f>
        <v>0</v>
      </c>
      <c r="H87" s="213">
        <f>H86*$D$76</f>
        <v>0</v>
      </c>
      <c r="I87" s="207"/>
      <c r="J87" s="207"/>
    </row>
    <row r="88" spans="1:10" s="153" customFormat="1">
      <c r="A88" s="153" t="s">
        <v>153</v>
      </c>
      <c r="D88" s="214">
        <f>D86-D87</f>
        <v>0</v>
      </c>
      <c r="E88" s="214">
        <f>E86-E87</f>
        <v>0</v>
      </c>
      <c r="F88" s="214">
        <f>F86-F87</f>
        <v>0</v>
      </c>
      <c r="G88" s="214">
        <f>G86-G87</f>
        <v>0</v>
      </c>
      <c r="H88" s="214">
        <f>H86-H87</f>
        <v>0</v>
      </c>
      <c r="I88" s="215"/>
      <c r="J88" s="215"/>
    </row>
    <row r="89" spans="1:10" s="153" customFormat="1">
      <c r="I89" s="158"/>
      <c r="J89" s="158"/>
    </row>
    <row r="90" spans="1:10" s="153" customFormat="1">
      <c r="A90" s="199" t="s">
        <v>113</v>
      </c>
      <c r="D90" s="200">
        <v>2006</v>
      </c>
      <c r="E90" s="201">
        <v>2007</v>
      </c>
      <c r="F90" s="201">
        <v>2008</v>
      </c>
      <c r="G90" s="201">
        <v>2009</v>
      </c>
      <c r="H90" s="201">
        <v>2010</v>
      </c>
      <c r="I90" s="202"/>
      <c r="J90" s="202"/>
    </row>
    <row r="91" spans="1:10" s="153" customFormat="1">
      <c r="A91" s="153" t="s">
        <v>152</v>
      </c>
      <c r="D91" s="212">
        <f t="shared" ref="D91:H92" si="4">D86/D$71</f>
        <v>0</v>
      </c>
      <c r="E91" s="212">
        <f t="shared" si="4"/>
        <v>0</v>
      </c>
      <c r="F91" s="212">
        <f t="shared" si="4"/>
        <v>0</v>
      </c>
      <c r="G91" s="212">
        <f t="shared" si="4"/>
        <v>0</v>
      </c>
      <c r="H91" s="212">
        <f t="shared" si="4"/>
        <v>0</v>
      </c>
      <c r="I91" s="207"/>
      <c r="J91" s="207"/>
    </row>
    <row r="92" spans="1:10" s="153" customFormat="1">
      <c r="A92" s="153" t="s">
        <v>132</v>
      </c>
      <c r="D92" s="213">
        <f t="shared" si="4"/>
        <v>0</v>
      </c>
      <c r="E92" s="213">
        <f t="shared" si="4"/>
        <v>0</v>
      </c>
      <c r="F92" s="213">
        <f t="shared" si="4"/>
        <v>0</v>
      </c>
      <c r="G92" s="213">
        <f t="shared" si="4"/>
        <v>0</v>
      </c>
      <c r="H92" s="213">
        <f t="shared" si="4"/>
        <v>0</v>
      </c>
      <c r="I92" s="207"/>
      <c r="J92" s="207"/>
    </row>
    <row r="93" spans="1:10" s="153" customFormat="1">
      <c r="A93" s="153" t="s">
        <v>154</v>
      </c>
      <c r="D93" s="214">
        <f>D91-D92</f>
        <v>0</v>
      </c>
      <c r="E93" s="214">
        <f>E91-E92</f>
        <v>0</v>
      </c>
      <c r="F93" s="214">
        <f>F91-F92</f>
        <v>0</v>
      </c>
      <c r="G93" s="214">
        <f>G91-G92</f>
        <v>0</v>
      </c>
      <c r="H93" s="214">
        <f>H91-H92</f>
        <v>0</v>
      </c>
      <c r="I93" s="215"/>
      <c r="J93" s="215"/>
    </row>
    <row r="94" spans="1:10" s="153" customFormat="1">
      <c r="D94" s="210"/>
      <c r="E94" s="210"/>
      <c r="F94" s="210"/>
      <c r="G94" s="210"/>
      <c r="H94" s="210"/>
      <c r="I94" s="209"/>
      <c r="J94" s="209"/>
    </row>
    <row r="95" spans="1:10" s="153" customFormat="1">
      <c r="A95" s="153" t="s">
        <v>155</v>
      </c>
      <c r="D95" s="216">
        <f>D93/D69</f>
        <v>0</v>
      </c>
      <c r="E95" s="216">
        <f>E93/E69</f>
        <v>0</v>
      </c>
      <c r="F95" s="216">
        <f>F93/F69</f>
        <v>0</v>
      </c>
      <c r="G95" s="216">
        <f>G93/G69</f>
        <v>0</v>
      </c>
      <c r="H95" s="216">
        <f>H93/H69</f>
        <v>0</v>
      </c>
      <c r="I95" s="162"/>
      <c r="J95" s="162"/>
    </row>
    <row r="96" spans="1:10">
      <c r="I96" s="158"/>
      <c r="J96" s="158"/>
    </row>
    <row r="97" spans="1:10">
      <c r="I97" s="158"/>
      <c r="J97" s="158"/>
    </row>
    <row r="98" spans="1:10">
      <c r="A98" s="179"/>
      <c r="B98" s="179"/>
      <c r="C98" s="179"/>
      <c r="D98" s="179"/>
      <c r="E98" s="179"/>
      <c r="F98" s="179"/>
      <c r="G98" s="179"/>
      <c r="H98" s="179"/>
      <c r="I98" s="158"/>
      <c r="J98" s="158"/>
    </row>
    <row r="99" spans="1:10">
      <c r="A99" s="134"/>
      <c r="I99" s="158"/>
      <c r="J99" s="158"/>
    </row>
    <row r="100" spans="1:10">
      <c r="A100" s="163" t="s">
        <v>156</v>
      </c>
      <c r="I100" s="158"/>
      <c r="J100" s="158"/>
    </row>
    <row r="101" spans="1:10">
      <c r="A101" s="131" t="s">
        <v>157</v>
      </c>
      <c r="B101" s="217"/>
      <c r="C101" s="218"/>
      <c r="D101" s="135">
        <v>2006</v>
      </c>
      <c r="E101" s="135">
        <v>2007</v>
      </c>
      <c r="F101" s="135">
        <v>2008</v>
      </c>
      <c r="G101" s="135">
        <v>2009</v>
      </c>
      <c r="H101" s="135">
        <v>2010</v>
      </c>
      <c r="I101" s="217"/>
      <c r="J101" s="217"/>
    </row>
    <row r="102" spans="1:10">
      <c r="A102" s="134"/>
      <c r="B102" s="158"/>
      <c r="C102" s="158"/>
      <c r="I102" s="158"/>
      <c r="J102" s="158"/>
    </row>
    <row r="103" spans="1:10">
      <c r="A103" s="129" t="s">
        <v>158</v>
      </c>
      <c r="B103" s="158"/>
      <c r="C103" s="158"/>
      <c r="I103" s="158"/>
      <c r="J103" s="158"/>
    </row>
    <row r="104" spans="1:10">
      <c r="A104" s="156" t="s">
        <v>159</v>
      </c>
      <c r="B104" s="219"/>
      <c r="C104" s="220"/>
      <c r="D104" s="221">
        <f>D349*J349/1000</f>
        <v>603.00000000000011</v>
      </c>
      <c r="E104" s="221">
        <f>E349*K349/1000</f>
        <v>638</v>
      </c>
      <c r="F104" s="221">
        <f>F349*L349/1000</f>
        <v>674</v>
      </c>
      <c r="G104" s="221">
        <f>G349*M349/1000</f>
        <v>711</v>
      </c>
      <c r="H104" s="221">
        <f>H349*N349/1000</f>
        <v>750.99999999999989</v>
      </c>
      <c r="I104" s="222"/>
      <c r="J104" s="222"/>
    </row>
    <row r="105" spans="1:10">
      <c r="A105" s="156" t="s">
        <v>90</v>
      </c>
      <c r="B105" s="221"/>
      <c r="C105" s="220"/>
      <c r="D105" s="221">
        <f>D351/1000</f>
        <v>420</v>
      </c>
      <c r="E105" s="221">
        <f>E351/1000</f>
        <v>420</v>
      </c>
      <c r="F105" s="221">
        <f>F351/1000</f>
        <v>420</v>
      </c>
      <c r="G105" s="221">
        <f>G351/1000</f>
        <v>420</v>
      </c>
      <c r="H105" s="221">
        <f>H351/1000</f>
        <v>420</v>
      </c>
      <c r="I105" s="221"/>
      <c r="J105" s="221"/>
    </row>
    <row r="106" spans="1:10">
      <c r="A106" s="223" t="s">
        <v>45</v>
      </c>
      <c r="B106" s="221"/>
      <c r="C106" s="220"/>
      <c r="D106" s="224">
        <f>SUM(D104:D105)</f>
        <v>1023.0000000000001</v>
      </c>
      <c r="E106" s="224">
        <f>SUM(E104:E105)</f>
        <v>1058</v>
      </c>
      <c r="F106" s="224">
        <f>SUM(F104:F105)</f>
        <v>1094</v>
      </c>
      <c r="G106" s="224">
        <f>SUM(G104:G105)</f>
        <v>1131</v>
      </c>
      <c r="H106" s="224">
        <f>SUM(H104:H105)</f>
        <v>1171</v>
      </c>
      <c r="I106" s="221"/>
      <c r="J106" s="221"/>
    </row>
    <row r="107" spans="1:10">
      <c r="A107" s="134"/>
      <c r="B107" s="225"/>
      <c r="C107" s="220"/>
      <c r="D107" s="132"/>
      <c r="E107" s="132"/>
      <c r="F107" s="132"/>
      <c r="G107" s="132"/>
      <c r="H107" s="132"/>
      <c r="I107" s="221"/>
      <c r="J107" s="221"/>
    </row>
    <row r="108" spans="1:10">
      <c r="A108" s="226" t="s">
        <v>160</v>
      </c>
      <c r="B108" s="227"/>
      <c r="C108" s="220"/>
      <c r="D108" s="228"/>
      <c r="E108" s="132"/>
      <c r="F108" s="132"/>
      <c r="G108" s="132"/>
      <c r="H108" s="132"/>
      <c r="I108" s="221"/>
      <c r="J108" s="221"/>
    </row>
    <row r="109" spans="1:10">
      <c r="A109" t="s">
        <v>24</v>
      </c>
      <c r="B109" s="221"/>
      <c r="C109" s="220"/>
      <c r="D109" s="221">
        <f>(((D365*12+D367)*J370+(D365*4+D367)*J371)+((D366*12+D368)*J372+(D366*4+D368)*J373))/1000</f>
        <v>2621.0949999999998</v>
      </c>
      <c r="E109" s="221">
        <f>(((E365*12+E367)*K370+(E365*4+E367)*K371)+((E366*12+E368)*K372+(E366*4+E368)*K373))/1000</f>
        <v>2710.3618999999999</v>
      </c>
      <c r="F109" s="221">
        <f>(((F365*12+F367)*L370+(F365*4+F367)*L371)+((F366*12+F368)*L372+(F366*4+F368)*L373))/1000</f>
        <v>2936.5852</v>
      </c>
      <c r="G109" s="221">
        <f>(((G365*12+G367)*M370+(G365*4+G367)*M371)+((G366*12+G368)*M372+(G366*4+G368)*M373))/1000</f>
        <v>3203.4598999999998</v>
      </c>
      <c r="H109" s="221">
        <f>(((H365*12+H367)*N370+(H365*4+H367)*N371)+((H366*12+H368)*N372+(H366*4+H368)*N373))/1000</f>
        <v>3431.5680000000002</v>
      </c>
      <c r="I109" s="222"/>
      <c r="J109" s="222"/>
    </row>
    <row r="110" spans="1:10">
      <c r="A110" s="229" t="s">
        <v>161</v>
      </c>
      <c r="B110" s="227"/>
      <c r="C110" s="220"/>
      <c r="D110" s="221">
        <f>SUMPRODUCT(D356:D361,J356:J361)/1000</f>
        <v>238.69499999999999</v>
      </c>
      <c r="E110" s="221">
        <f>SUMPRODUCT(E356:E361,K356:K361)/1000</f>
        <v>188.77500000000001</v>
      </c>
      <c r="F110" s="221">
        <f>SUMPRODUCT(F356:F361,L356:L361)/1000</f>
        <v>345.57</v>
      </c>
      <c r="G110" s="221">
        <f>SUMPRODUCT(G356:G361,M356:M361)/1000</f>
        <v>437.82</v>
      </c>
      <c r="H110" s="221">
        <f>SUMPRODUCT(H356:H361,N356:N361)/1000</f>
        <v>302.565</v>
      </c>
      <c r="I110" s="222"/>
      <c r="J110" s="222"/>
    </row>
    <row r="111" spans="1:10">
      <c r="A111" s="158" t="s">
        <v>54</v>
      </c>
      <c r="B111" s="227"/>
      <c r="C111" s="220"/>
      <c r="D111" s="221">
        <f>D375/1000</f>
        <v>339.63376306484815</v>
      </c>
      <c r="E111" s="221">
        <f>E375/1000</f>
        <v>344.18264031023091</v>
      </c>
      <c r="F111" s="221">
        <f>F375/1000</f>
        <v>348.79244284174194</v>
      </c>
      <c r="G111" s="221">
        <f>G375/1000</f>
        <v>353.46398666084485</v>
      </c>
      <c r="H111" s="221">
        <f>H375/1000</f>
        <v>358.19809869810069</v>
      </c>
      <c r="I111" s="222"/>
      <c r="J111" s="222"/>
    </row>
    <row r="112" spans="1:10">
      <c r="A112" s="230" t="s">
        <v>45</v>
      </c>
      <c r="B112" s="221"/>
      <c r="C112" s="220"/>
      <c r="D112" s="224">
        <f>SUM(D109:D111)</f>
        <v>3199.4237630648481</v>
      </c>
      <c r="E112" s="224">
        <f>SUM(E109:E111)</f>
        <v>3243.3195403102309</v>
      </c>
      <c r="F112" s="224">
        <f>SUM(F109:F111)</f>
        <v>3630.947642841742</v>
      </c>
      <c r="G112" s="224">
        <f>SUM(G109:G111)</f>
        <v>3994.743886660845</v>
      </c>
      <c r="H112" s="224">
        <f>SUM(H109:H111)</f>
        <v>4092.331098698101</v>
      </c>
      <c r="I112" s="221"/>
      <c r="J112" s="221"/>
    </row>
    <row r="113" spans="1:10">
      <c r="B113" s="221"/>
      <c r="C113" s="220"/>
      <c r="D113" s="132"/>
      <c r="E113" s="132"/>
      <c r="F113" s="132"/>
      <c r="G113" s="132"/>
      <c r="H113" s="132"/>
      <c r="I113" s="221"/>
      <c r="J113" s="221"/>
    </row>
    <row r="114" spans="1:10">
      <c r="A114" s="156" t="s">
        <v>162</v>
      </c>
      <c r="B114" s="227"/>
      <c r="C114" s="220"/>
      <c r="D114" s="224">
        <f>SUM(D106,D112)</f>
        <v>4222.4237630648486</v>
      </c>
      <c r="E114" s="224">
        <f>SUM(E106,E112)</f>
        <v>4301.3195403102309</v>
      </c>
      <c r="F114" s="224">
        <f>SUM(F106,F112)</f>
        <v>4724.947642841742</v>
      </c>
      <c r="G114" s="224">
        <f>SUM(G106,G112)</f>
        <v>5125.7438866608445</v>
      </c>
      <c r="H114" s="224">
        <f>SUM(H106,H112)</f>
        <v>5263.3310986981014</v>
      </c>
      <c r="I114" s="221"/>
      <c r="J114" s="221"/>
    </row>
    <row r="115" spans="1:10">
      <c r="A115" s="134"/>
      <c r="B115" s="225"/>
      <c r="C115" s="220"/>
      <c r="D115" s="219"/>
      <c r="E115" s="219"/>
      <c r="F115" s="219"/>
      <c r="G115" s="219"/>
      <c r="H115" s="219"/>
      <c r="I115" s="221"/>
      <c r="J115" s="221"/>
    </row>
    <row r="116" spans="1:10">
      <c r="A116" s="231"/>
      <c r="B116" s="179"/>
      <c r="C116" s="179"/>
      <c r="D116" s="179"/>
      <c r="E116" s="179"/>
      <c r="F116" s="179"/>
      <c r="G116" s="179"/>
      <c r="H116" s="179"/>
      <c r="I116" s="158"/>
      <c r="J116" s="158"/>
    </row>
    <row r="117" spans="1:10">
      <c r="I117" s="158"/>
      <c r="J117" s="158"/>
    </row>
    <row r="118" spans="1:10">
      <c r="A118" s="134"/>
      <c r="B118" s="199"/>
      <c r="C118" s="199"/>
      <c r="D118" s="132"/>
      <c r="E118" s="132"/>
      <c r="F118" s="132"/>
      <c r="G118" s="132"/>
      <c r="H118" s="132"/>
      <c r="I118" s="221"/>
      <c r="J118" s="221"/>
    </row>
    <row r="119" spans="1:10">
      <c r="A119" s="163" t="s">
        <v>163</v>
      </c>
      <c r="I119" s="158"/>
      <c r="J119" s="158"/>
    </row>
    <row r="120" spans="1:10">
      <c r="A120" s="131" t="s">
        <v>157</v>
      </c>
      <c r="B120" s="217"/>
      <c r="D120" s="135">
        <v>2006</v>
      </c>
      <c r="E120" s="135">
        <v>2007</v>
      </c>
      <c r="F120" s="135">
        <v>2008</v>
      </c>
      <c r="G120" s="135">
        <v>2009</v>
      </c>
      <c r="H120" s="135">
        <v>2010</v>
      </c>
      <c r="I120" s="217"/>
      <c r="J120" s="217"/>
    </row>
    <row r="121" spans="1:10">
      <c r="A121" s="156"/>
      <c r="B121" s="225"/>
      <c r="D121" s="131"/>
      <c r="E121" s="131"/>
      <c r="F121" s="131"/>
      <c r="G121" s="131"/>
      <c r="H121" s="131"/>
      <c r="I121" s="158"/>
      <c r="J121" s="158"/>
    </row>
    <row r="122" spans="1:10">
      <c r="A122" s="156" t="s">
        <v>164</v>
      </c>
      <c r="B122" s="232"/>
      <c r="D122" s="221">
        <f>(D323*J323+D331*J331)/1000</f>
        <v>1871.9663233333331</v>
      </c>
      <c r="E122" s="221">
        <f>(E323*K323+E331*K331)/1000</f>
        <v>1540.6046726633333</v>
      </c>
      <c r="F122" s="221">
        <f>(F323*L323+F331*L331)/1000</f>
        <v>0</v>
      </c>
      <c r="G122" s="221">
        <f>(G323*M323+G331*M331)/1000</f>
        <v>0</v>
      </c>
      <c r="H122" s="221">
        <f>(H323*N323+H331*N331)/1000</f>
        <v>0</v>
      </c>
      <c r="I122" s="222"/>
      <c r="J122" s="222"/>
    </row>
    <row r="123" spans="1:10">
      <c r="A123" s="156" t="s">
        <v>165</v>
      </c>
      <c r="B123" s="232"/>
      <c r="D123" s="221">
        <f>(SUMPRODUCT(D325:D328,J325:J328)+SUMPRODUCT(D333:D336,J333:J336))/1000</f>
        <v>2059.7894066666668</v>
      </c>
      <c r="E123" s="221">
        <f>(SUMPRODUCT(E325:E328,K325:K328)+SUMPRODUCT(E333:E336,K333:K336))/1000</f>
        <v>1725.7419901866665</v>
      </c>
      <c r="F123" s="221">
        <f>(SUMPRODUCT(F325:F328,L325:L328)+SUMPRODUCT(F333:F336,L333:L336))/1000</f>
        <v>6747.0874304370845</v>
      </c>
      <c r="G123" s="221">
        <f>(SUMPRODUCT(G325:G328,M325:M328)+SUMPRODUCT(G333:G336,M333:M336))/1000</f>
        <v>11210.512462140439</v>
      </c>
      <c r="H123" s="221">
        <f>(SUMPRODUCT(H325:H328,N325:N328)+SUMPRODUCT(H333:H336,N333:N336))/1000</f>
        <v>9174.843834391706</v>
      </c>
      <c r="I123" s="222"/>
      <c r="J123" s="222"/>
    </row>
    <row r="124" spans="1:10">
      <c r="A124" s="156" t="s">
        <v>4</v>
      </c>
      <c r="B124" s="233"/>
      <c r="D124" s="540">
        <v>0</v>
      </c>
      <c r="E124" s="540">
        <v>0</v>
      </c>
      <c r="F124" s="540">
        <v>0</v>
      </c>
      <c r="G124" s="540">
        <v>0</v>
      </c>
      <c r="H124" s="540">
        <v>0</v>
      </c>
      <c r="I124" s="222"/>
      <c r="J124" s="222"/>
    </row>
    <row r="125" spans="1:10">
      <c r="A125" s="230" t="s">
        <v>166</v>
      </c>
      <c r="B125" s="234"/>
      <c r="D125" s="224">
        <f>D122+D123-D124</f>
        <v>3931.7557299999999</v>
      </c>
      <c r="E125" s="224">
        <f>E122+E123-E124</f>
        <v>3266.34666285</v>
      </c>
      <c r="F125" s="224">
        <f>F122+F123-F124</f>
        <v>6747.0874304370845</v>
      </c>
      <c r="G125" s="224">
        <f>G122+G123-G124</f>
        <v>11210.512462140439</v>
      </c>
      <c r="H125" s="224">
        <f>H122+H123-H124</f>
        <v>9174.843834391706</v>
      </c>
      <c r="I125" s="221"/>
      <c r="J125" s="221"/>
    </row>
    <row r="126" spans="1:10">
      <c r="A126" s="156"/>
      <c r="B126" s="233"/>
      <c r="D126" s="221"/>
      <c r="E126" s="221"/>
      <c r="F126" s="221"/>
      <c r="G126" s="221"/>
      <c r="H126" s="221"/>
      <c r="I126" s="221"/>
      <c r="J126" s="221"/>
    </row>
    <row r="127" spans="1:10">
      <c r="A127" s="156" t="s">
        <v>90</v>
      </c>
      <c r="B127" s="232"/>
      <c r="D127" s="221">
        <f>D341/1000</f>
        <v>4500</v>
      </c>
      <c r="E127" s="221">
        <f>E341/1000</f>
        <v>4790</v>
      </c>
      <c r="F127" s="221">
        <f>F341/1000</f>
        <v>500</v>
      </c>
      <c r="G127" s="221">
        <f>G341/1000</f>
        <v>500</v>
      </c>
      <c r="H127" s="221">
        <f>H341/1000</f>
        <v>500</v>
      </c>
      <c r="I127" s="221"/>
      <c r="J127" s="221"/>
    </row>
    <row r="128" spans="1:10">
      <c r="A128" s="158" t="s">
        <v>167</v>
      </c>
      <c r="B128" s="232"/>
      <c r="D128" s="221">
        <f>SUM(D339,D343)/1000</f>
        <v>460</v>
      </c>
      <c r="E128" s="221">
        <f>SUM(E339,E343)/1000</f>
        <v>460</v>
      </c>
      <c r="F128" s="221">
        <f>SUM(F339,F343)/1000</f>
        <v>610</v>
      </c>
      <c r="G128" s="221">
        <f>SUM(G339,G343)/1000</f>
        <v>460</v>
      </c>
      <c r="H128" s="221">
        <f>SUM(H339,H343)/1000</f>
        <v>460</v>
      </c>
      <c r="I128" s="222"/>
      <c r="J128" s="222"/>
    </row>
    <row r="129" spans="1:10">
      <c r="A129" s="156"/>
      <c r="B129" s="158"/>
      <c r="D129" s="235"/>
      <c r="E129" s="235"/>
      <c r="F129" s="235"/>
      <c r="G129" s="235"/>
      <c r="H129" s="235"/>
      <c r="I129" s="221"/>
      <c r="J129" s="221"/>
    </row>
    <row r="130" spans="1:10">
      <c r="A130" s="156" t="s">
        <v>168</v>
      </c>
      <c r="B130" s="227"/>
      <c r="D130" s="224">
        <f>SUM(D125:D128)</f>
        <v>8891.7557300000008</v>
      </c>
      <c r="E130" s="224">
        <f>SUM(E125:E128)</f>
        <v>8516.3466628499991</v>
      </c>
      <c r="F130" s="224">
        <f>SUM(F125:F128)</f>
        <v>7857.0874304370845</v>
      </c>
      <c r="G130" s="224">
        <f>SUM(G125:G128)</f>
        <v>12170.512462140439</v>
      </c>
      <c r="H130" s="224">
        <f>SUM(H125:H128)</f>
        <v>10134.843834391706</v>
      </c>
      <c r="I130" s="221"/>
      <c r="J130" s="221"/>
    </row>
    <row r="131" spans="1:10">
      <c r="B131" s="225"/>
      <c r="D131" s="219"/>
      <c r="E131" s="219"/>
      <c r="F131" s="219"/>
      <c r="G131" s="219"/>
      <c r="H131" s="219"/>
      <c r="I131" s="158"/>
      <c r="J131" s="158"/>
    </row>
    <row r="132" spans="1:10">
      <c r="A132" s="231"/>
      <c r="B132" s="179"/>
      <c r="C132" s="179"/>
      <c r="D132" s="179"/>
      <c r="E132" s="179"/>
      <c r="F132" s="179"/>
      <c r="G132" s="179"/>
      <c r="H132" s="179"/>
      <c r="I132" s="158"/>
      <c r="J132" s="158"/>
    </row>
    <row r="133" spans="1:10">
      <c r="A133" s="134"/>
      <c r="I133" s="158"/>
      <c r="J133" s="158"/>
    </row>
    <row r="134" spans="1:10">
      <c r="A134" s="134"/>
      <c r="I134" s="158"/>
      <c r="J134" s="158"/>
    </row>
    <row r="135" spans="1:10">
      <c r="A135" s="236" t="s">
        <v>169</v>
      </c>
      <c r="B135" s="153"/>
      <c r="C135" s="153"/>
      <c r="D135" s="153"/>
      <c r="I135" s="158"/>
      <c r="J135" s="158"/>
    </row>
    <row r="136" spans="1:10">
      <c r="A136" s="131" t="s">
        <v>157</v>
      </c>
      <c r="B136" s="131"/>
      <c r="C136" s="131"/>
      <c r="D136" s="135">
        <v>2006</v>
      </c>
      <c r="E136" s="135">
        <v>2007</v>
      </c>
      <c r="F136" s="135">
        <v>2008</v>
      </c>
      <c r="G136" s="135">
        <v>2009</v>
      </c>
      <c r="H136" s="135">
        <v>2010</v>
      </c>
      <c r="I136" s="217"/>
      <c r="J136" s="217"/>
    </row>
    <row r="137" spans="1:10" s="156" customFormat="1">
      <c r="I137" s="158"/>
      <c r="J137" s="158"/>
    </row>
    <row r="138" spans="1:10">
      <c r="A138" s="131" t="s">
        <v>170</v>
      </c>
      <c r="B138" s="156"/>
      <c r="C138" s="156"/>
      <c r="D138" s="156"/>
      <c r="E138" s="156"/>
      <c r="F138" s="156"/>
      <c r="G138" s="156"/>
      <c r="H138" s="156"/>
      <c r="I138" s="158"/>
      <c r="J138" s="158"/>
    </row>
    <row r="139" spans="1:10">
      <c r="A139" s="156" t="s">
        <v>171</v>
      </c>
      <c r="B139" s="158"/>
      <c r="C139" s="158"/>
      <c r="D139" s="222">
        <v>0</v>
      </c>
      <c r="E139" s="235">
        <f>D143</f>
        <v>1848.5667442916665</v>
      </c>
      <c r="F139" s="235">
        <f>E143</f>
        <v>3323.1147004633744</v>
      </c>
      <c r="G139" s="235">
        <f>F143</f>
        <v>3237.8004255634578</v>
      </c>
      <c r="H139" s="235">
        <f>G143</f>
        <v>3152.4861506635411</v>
      </c>
      <c r="I139" s="221"/>
      <c r="J139" s="221"/>
    </row>
    <row r="140" spans="1:10">
      <c r="A140" s="156" t="s">
        <v>172</v>
      </c>
      <c r="B140" s="158"/>
      <c r="C140" s="158"/>
      <c r="D140" s="235">
        <f>D122</f>
        <v>1871.9663233333331</v>
      </c>
      <c r="E140" s="235">
        <f>E122</f>
        <v>1540.6046726633333</v>
      </c>
      <c r="F140" s="235">
        <f>F122</f>
        <v>0</v>
      </c>
      <c r="G140" s="235">
        <f>G122</f>
        <v>0</v>
      </c>
      <c r="H140" s="235">
        <f>H122</f>
        <v>0</v>
      </c>
      <c r="I140" s="221"/>
      <c r="J140" s="221"/>
    </row>
    <row r="141" spans="1:10">
      <c r="A141" s="127" t="s">
        <v>5</v>
      </c>
      <c r="B141" s="158"/>
      <c r="C141" s="158"/>
      <c r="D141" s="540">
        <v>0</v>
      </c>
      <c r="E141" s="540">
        <v>0</v>
      </c>
      <c r="F141" s="540">
        <v>0</v>
      </c>
      <c r="G141" s="540">
        <v>0</v>
      </c>
      <c r="H141" s="540">
        <v>0</v>
      </c>
      <c r="I141" s="221"/>
      <c r="J141" s="221"/>
    </row>
    <row r="142" spans="1:10">
      <c r="A142" s="127" t="s">
        <v>137</v>
      </c>
      <c r="B142" s="158"/>
      <c r="C142" s="158"/>
      <c r="D142" s="221">
        <f>D215</f>
        <v>23.399579041666662</v>
      </c>
      <c r="E142" s="221">
        <f>E215</f>
        <v>66.056716491624996</v>
      </c>
      <c r="F142" s="221">
        <f>F215</f>
        <v>85.314274899916654</v>
      </c>
      <c r="G142" s="221">
        <f>G215</f>
        <v>85.314274899916654</v>
      </c>
      <c r="H142" s="221">
        <f>H215</f>
        <v>85.314274899916654</v>
      </c>
      <c r="I142" s="221"/>
      <c r="J142" s="221"/>
    </row>
    <row r="143" spans="1:10">
      <c r="A143" s="156" t="s">
        <v>173</v>
      </c>
      <c r="B143" s="158"/>
      <c r="C143" s="158"/>
      <c r="D143" s="237">
        <f>D139+D140-D141-D142</f>
        <v>1848.5667442916665</v>
      </c>
      <c r="E143" s="237">
        <f>E139+E140-E141-E142</f>
        <v>3323.1147004633744</v>
      </c>
      <c r="F143" s="237">
        <f>F139+F140-F141-F142</f>
        <v>3237.8004255634578</v>
      </c>
      <c r="G143" s="237">
        <f>G139+G140-G141-G142</f>
        <v>3152.4861506635411</v>
      </c>
      <c r="H143" s="237">
        <f>H139+H140-H141-H142</f>
        <v>3067.1718757636245</v>
      </c>
      <c r="I143" s="221"/>
      <c r="J143" s="221"/>
    </row>
    <row r="144" spans="1:10">
      <c r="A144" s="156"/>
      <c r="B144" s="158"/>
      <c r="C144" s="158"/>
      <c r="D144" s="235"/>
      <c r="E144" s="235"/>
      <c r="F144" s="235"/>
      <c r="G144" s="235"/>
      <c r="H144" s="235"/>
      <c r="I144" s="221"/>
      <c r="J144" s="221"/>
    </row>
    <row r="145" spans="1:10">
      <c r="A145" s="156" t="s">
        <v>174</v>
      </c>
      <c r="B145" s="158"/>
      <c r="C145" s="158"/>
      <c r="D145" s="235">
        <f>(D143+D139)/2</f>
        <v>924.28337214583325</v>
      </c>
      <c r="E145" s="235">
        <f>(E143+E139)/2</f>
        <v>2585.8407223775203</v>
      </c>
      <c r="F145" s="235">
        <f>(F143+F139)/2</f>
        <v>3280.4575630134159</v>
      </c>
      <c r="G145" s="235">
        <f>(G143+G139)/2</f>
        <v>3195.1432881134997</v>
      </c>
      <c r="H145" s="235">
        <f>(H143+H139)/2</f>
        <v>3109.8290132135826</v>
      </c>
      <c r="I145" s="221"/>
      <c r="J145" s="221"/>
    </row>
    <row r="146" spans="1:10">
      <c r="A146" s="156"/>
      <c r="B146" s="156"/>
      <c r="C146" s="156"/>
      <c r="D146" s="156"/>
      <c r="E146" s="156"/>
      <c r="F146" s="156"/>
      <c r="G146" s="156"/>
      <c r="H146" s="156"/>
      <c r="I146" s="158"/>
      <c r="J146" s="158"/>
    </row>
    <row r="147" spans="1:10">
      <c r="A147" s="156"/>
      <c r="B147" s="156"/>
      <c r="C147" s="156"/>
      <c r="D147" s="156"/>
      <c r="E147" s="156"/>
      <c r="F147" s="156"/>
      <c r="G147" s="156"/>
      <c r="H147" s="156"/>
      <c r="I147" s="158"/>
      <c r="J147" s="158"/>
    </row>
    <row r="148" spans="1:10">
      <c r="A148" s="131" t="s">
        <v>175</v>
      </c>
      <c r="B148" s="156"/>
      <c r="C148" s="156"/>
      <c r="D148" s="156"/>
      <c r="E148" s="156"/>
      <c r="F148" s="156"/>
      <c r="G148" s="156"/>
      <c r="H148" s="156"/>
      <c r="I148" s="158"/>
      <c r="J148" s="158"/>
    </row>
    <row r="149" spans="1:10">
      <c r="A149" s="156" t="s">
        <v>171</v>
      </c>
      <c r="B149" s="158"/>
      <c r="C149" s="158"/>
      <c r="D149" s="222">
        <v>0</v>
      </c>
      <c r="E149" s="235">
        <f>D153</f>
        <v>1956.7999363333333</v>
      </c>
      <c r="F149" s="235">
        <f>E153</f>
        <v>3390.2758863439999</v>
      </c>
      <c r="G149" s="235">
        <f>F153</f>
        <v>9421.4558055738962</v>
      </c>
      <c r="H149" s="235">
        <f>G153</f>
        <v>19018.180761878273</v>
      </c>
      <c r="I149" s="221"/>
      <c r="J149" s="221"/>
    </row>
    <row r="150" spans="1:10">
      <c r="A150" s="156" t="s">
        <v>172</v>
      </c>
      <c r="B150" s="158"/>
      <c r="C150" s="158"/>
      <c r="D150" s="235">
        <f>D123-D124</f>
        <v>2059.7894066666668</v>
      </c>
      <c r="E150" s="235">
        <f>E123-E124</f>
        <v>1725.7419901866665</v>
      </c>
      <c r="F150" s="235">
        <f>F123-F124</f>
        <v>6747.0874304370845</v>
      </c>
      <c r="G150" s="235">
        <f>G123-G124</f>
        <v>11210.512462140439</v>
      </c>
      <c r="H150" s="235">
        <f>H123-H124</f>
        <v>9174.843834391706</v>
      </c>
      <c r="I150" s="221"/>
      <c r="J150" s="221"/>
    </row>
    <row r="151" spans="1:10">
      <c r="A151" s="127" t="s">
        <v>5</v>
      </c>
      <c r="B151" s="158"/>
      <c r="C151" s="158"/>
      <c r="D151" s="540">
        <v>0</v>
      </c>
      <c r="E151" s="540">
        <v>0</v>
      </c>
      <c r="F151" s="540">
        <v>0</v>
      </c>
      <c r="G151" s="540">
        <v>0</v>
      </c>
      <c r="H151" s="540">
        <v>0</v>
      </c>
      <c r="I151" s="221"/>
      <c r="J151" s="221"/>
    </row>
    <row r="152" spans="1:10">
      <c r="A152" s="127" t="s">
        <v>137</v>
      </c>
      <c r="B152" s="158"/>
      <c r="C152" s="158"/>
      <c r="D152" s="221">
        <f>D225</f>
        <v>102.98947033333334</v>
      </c>
      <c r="E152" s="221">
        <f>E225</f>
        <v>292.26604017600005</v>
      </c>
      <c r="F152" s="221">
        <f>F225</f>
        <v>715.90751120718755</v>
      </c>
      <c r="G152" s="221">
        <f>G225</f>
        <v>1613.7875058360637</v>
      </c>
      <c r="H152" s="221">
        <f>H225</f>
        <v>2633.055320662671</v>
      </c>
      <c r="I152" s="221"/>
      <c r="J152" s="221"/>
    </row>
    <row r="153" spans="1:10">
      <c r="A153" s="156" t="s">
        <v>173</v>
      </c>
      <c r="B153" s="158"/>
      <c r="C153" s="158"/>
      <c r="D153" s="237">
        <f>D149+D150-D151-D152</f>
        <v>1956.7999363333333</v>
      </c>
      <c r="E153" s="237">
        <f>E149+E150-E151-E152</f>
        <v>3390.2758863439999</v>
      </c>
      <c r="F153" s="237">
        <f>F149+F150-F151-F152</f>
        <v>9421.4558055738962</v>
      </c>
      <c r="G153" s="237">
        <f>G149+G150-G151-G152</f>
        <v>19018.180761878273</v>
      </c>
      <c r="H153" s="237">
        <f>H149+H150-H151-H152</f>
        <v>25559.969275607305</v>
      </c>
      <c r="I153" s="221"/>
      <c r="J153" s="221"/>
    </row>
    <row r="154" spans="1:10">
      <c r="A154" s="156"/>
      <c r="B154" s="158"/>
      <c r="C154" s="158"/>
      <c r="D154" s="235"/>
      <c r="E154" s="235"/>
      <c r="F154" s="235"/>
      <c r="G154" s="235"/>
      <c r="H154" s="235"/>
      <c r="I154" s="221"/>
      <c r="J154" s="221"/>
    </row>
    <row r="155" spans="1:10">
      <c r="A155" s="156" t="s">
        <v>174</v>
      </c>
      <c r="B155" s="158"/>
      <c r="C155" s="158"/>
      <c r="D155" s="235">
        <f>(D153+D149)/2</f>
        <v>978.39996816666667</v>
      </c>
      <c r="E155" s="235">
        <f>(E153+E149)/2</f>
        <v>2673.5379113386666</v>
      </c>
      <c r="F155" s="235">
        <f>(F153+F149)/2</f>
        <v>6405.8658459589478</v>
      </c>
      <c r="G155" s="235">
        <f>(G153+G149)/2</f>
        <v>14219.818283726085</v>
      </c>
      <c r="H155" s="235">
        <f>(H153+H149)/2</f>
        <v>22289.075018742791</v>
      </c>
      <c r="I155" s="221"/>
      <c r="J155" s="221"/>
    </row>
    <row r="156" spans="1:10">
      <c r="A156" s="156"/>
      <c r="B156" s="156"/>
      <c r="C156" s="156"/>
      <c r="E156" s="156"/>
      <c r="F156" s="156"/>
      <c r="G156" s="156"/>
      <c r="H156" s="156"/>
      <c r="I156" s="158"/>
      <c r="J156" s="158"/>
    </row>
    <row r="157" spans="1:10">
      <c r="A157" s="156"/>
      <c r="B157" s="156"/>
      <c r="C157" s="156"/>
      <c r="D157" s="156"/>
      <c r="E157" s="156"/>
      <c r="F157" s="156"/>
      <c r="G157" s="156"/>
      <c r="H157" s="156"/>
      <c r="I157" s="158"/>
      <c r="J157" s="158"/>
    </row>
    <row r="158" spans="1:10">
      <c r="A158" s="131" t="s">
        <v>90</v>
      </c>
      <c r="B158" s="156"/>
      <c r="C158" s="156"/>
      <c r="D158" s="156"/>
      <c r="E158" s="156"/>
      <c r="F158" s="156"/>
      <c r="G158" s="156"/>
      <c r="H158" s="156"/>
      <c r="I158" s="158"/>
      <c r="J158" s="158"/>
    </row>
    <row r="159" spans="1:10">
      <c r="A159" s="156" t="s">
        <v>171</v>
      </c>
      <c r="B159" s="221"/>
      <c r="C159" s="221"/>
      <c r="D159" s="222">
        <v>0</v>
      </c>
      <c r="E159" s="235">
        <f>D163</f>
        <v>4050</v>
      </c>
      <c r="F159" s="235">
        <f>E163</f>
        <v>7461</v>
      </c>
      <c r="G159" s="235">
        <f>F163</f>
        <v>6053</v>
      </c>
      <c r="H159" s="235">
        <f>G163</f>
        <v>4545</v>
      </c>
      <c r="I159" s="221"/>
      <c r="J159" s="221"/>
    </row>
    <row r="160" spans="1:10">
      <c r="A160" s="156" t="s">
        <v>172</v>
      </c>
      <c r="B160" s="221"/>
      <c r="C160" s="221"/>
      <c r="D160" s="235">
        <f>D127</f>
        <v>4500</v>
      </c>
      <c r="E160" s="235">
        <f>E127</f>
        <v>4790</v>
      </c>
      <c r="F160" s="235">
        <f>F127</f>
        <v>500</v>
      </c>
      <c r="G160" s="235">
        <f>G127</f>
        <v>500</v>
      </c>
      <c r="H160" s="235">
        <f>H127</f>
        <v>500</v>
      </c>
      <c r="I160" s="221"/>
      <c r="J160" s="221"/>
    </row>
    <row r="161" spans="1:10">
      <c r="A161" s="127" t="s">
        <v>5</v>
      </c>
      <c r="B161" s="221"/>
      <c r="C161" s="221"/>
      <c r="D161" s="540">
        <v>0</v>
      </c>
      <c r="E161" s="540">
        <v>0</v>
      </c>
      <c r="F161" s="540">
        <v>0</v>
      </c>
      <c r="G161" s="540">
        <v>0</v>
      </c>
      <c r="H161" s="540">
        <v>0</v>
      </c>
      <c r="I161" s="221"/>
      <c r="J161" s="221"/>
    </row>
    <row r="162" spans="1:10">
      <c r="A162" s="156" t="s">
        <v>176</v>
      </c>
      <c r="B162" s="221"/>
      <c r="C162" s="221"/>
      <c r="D162" s="221">
        <f>D235</f>
        <v>450</v>
      </c>
      <c r="E162" s="221">
        <f>E235</f>
        <v>1379</v>
      </c>
      <c r="F162" s="221">
        <f>F235</f>
        <v>1908</v>
      </c>
      <c r="G162" s="221">
        <f>G235</f>
        <v>2008</v>
      </c>
      <c r="H162" s="221">
        <f>H235</f>
        <v>2108</v>
      </c>
      <c r="I162" s="221"/>
      <c r="J162" s="221"/>
    </row>
    <row r="163" spans="1:10">
      <c r="A163" s="156" t="s">
        <v>173</v>
      </c>
      <c r="B163" s="221"/>
      <c r="C163" s="221"/>
      <c r="D163" s="237">
        <f>D159+D160-D161-D162</f>
        <v>4050</v>
      </c>
      <c r="E163" s="237">
        <f>E159+E160-E161-E162</f>
        <v>7461</v>
      </c>
      <c r="F163" s="237">
        <f>F159+F160-F161-F162</f>
        <v>6053</v>
      </c>
      <c r="G163" s="237">
        <f>G159+G160-G161-G162</f>
        <v>4545</v>
      </c>
      <c r="H163" s="237">
        <f>H159+H160-H161-H162</f>
        <v>2937</v>
      </c>
      <c r="I163" s="221"/>
      <c r="J163" s="221"/>
    </row>
    <row r="164" spans="1:10">
      <c r="A164" s="156"/>
      <c r="B164" s="221"/>
      <c r="C164" s="221"/>
      <c r="D164" s="235"/>
      <c r="E164" s="235"/>
      <c r="F164" s="235"/>
      <c r="G164" s="235"/>
      <c r="H164" s="235"/>
      <c r="I164" s="221"/>
      <c r="J164" s="221"/>
    </row>
    <row r="165" spans="1:10">
      <c r="A165" s="156" t="s">
        <v>174</v>
      </c>
      <c r="B165" s="221"/>
      <c r="C165" s="221"/>
      <c r="D165" s="235">
        <f>(D163+D159)/2</f>
        <v>2025</v>
      </c>
      <c r="E165" s="235">
        <f>(E163+E159)/2</f>
        <v>5755.5</v>
      </c>
      <c r="F165" s="235">
        <f>(F163+F159)/2</f>
        <v>6757</v>
      </c>
      <c r="G165" s="235">
        <f>(G163+G159)/2</f>
        <v>5299</v>
      </c>
      <c r="H165" s="235">
        <f>(H163+H159)/2</f>
        <v>3741</v>
      </c>
      <c r="I165" s="221"/>
      <c r="J165" s="221"/>
    </row>
    <row r="166" spans="1:10">
      <c r="A166" s="156"/>
      <c r="B166" s="156"/>
      <c r="C166" s="156"/>
      <c r="E166" s="156"/>
      <c r="F166" s="156"/>
      <c r="G166" s="156"/>
      <c r="H166" s="156"/>
      <c r="I166" s="158"/>
      <c r="J166" s="158"/>
    </row>
    <row r="167" spans="1:10">
      <c r="A167" s="156"/>
      <c r="B167" s="156"/>
      <c r="C167" s="156"/>
      <c r="D167" s="156"/>
      <c r="E167" s="156"/>
      <c r="F167" s="156"/>
      <c r="G167" s="156"/>
      <c r="H167" s="156"/>
      <c r="I167" s="158"/>
      <c r="J167" s="158"/>
    </row>
    <row r="168" spans="1:10">
      <c r="A168" s="131" t="s">
        <v>167</v>
      </c>
      <c r="B168" s="156"/>
      <c r="C168" s="156"/>
      <c r="D168" s="156"/>
      <c r="E168" s="156"/>
      <c r="F168" s="156"/>
      <c r="G168" s="156"/>
      <c r="H168" s="156"/>
      <c r="I168" s="158"/>
      <c r="J168" s="158"/>
    </row>
    <row r="169" spans="1:10">
      <c r="A169" s="156" t="s">
        <v>171</v>
      </c>
      <c r="B169" s="221"/>
      <c r="C169" s="221"/>
      <c r="D169" s="222">
        <v>0</v>
      </c>
      <c r="E169" s="235">
        <f>D173</f>
        <v>414</v>
      </c>
      <c r="F169" s="235">
        <f>E173</f>
        <v>736</v>
      </c>
      <c r="G169" s="235">
        <f>F173</f>
        <v>1101</v>
      </c>
      <c r="H169" s="235">
        <f>G173</f>
        <v>1209</v>
      </c>
      <c r="I169" s="221"/>
      <c r="J169" s="221"/>
    </row>
    <row r="170" spans="1:10">
      <c r="A170" s="156" t="s">
        <v>172</v>
      </c>
      <c r="B170" s="221"/>
      <c r="C170" s="221"/>
      <c r="D170" s="235">
        <f>D128</f>
        <v>460</v>
      </c>
      <c r="E170" s="235">
        <f>E128</f>
        <v>460</v>
      </c>
      <c r="F170" s="235">
        <f>F128</f>
        <v>610</v>
      </c>
      <c r="G170" s="235">
        <f>G128</f>
        <v>460</v>
      </c>
      <c r="H170" s="235">
        <f>H128</f>
        <v>460</v>
      </c>
      <c r="I170" s="221"/>
      <c r="J170" s="221"/>
    </row>
    <row r="171" spans="1:10">
      <c r="A171" s="127" t="s">
        <v>5</v>
      </c>
      <c r="B171" s="221"/>
      <c r="C171" s="221"/>
      <c r="D171" s="540">
        <v>0</v>
      </c>
      <c r="E171" s="540">
        <v>0</v>
      </c>
      <c r="F171" s="540">
        <v>0</v>
      </c>
      <c r="G171" s="540">
        <v>0</v>
      </c>
      <c r="H171" s="540">
        <v>0</v>
      </c>
      <c r="I171" s="221"/>
      <c r="J171" s="221"/>
    </row>
    <row r="172" spans="1:10">
      <c r="A172" s="156" t="s">
        <v>176</v>
      </c>
      <c r="B172" s="221"/>
      <c r="C172" s="221"/>
      <c r="D172" s="221">
        <f>D245</f>
        <v>46</v>
      </c>
      <c r="E172" s="221">
        <f>E245</f>
        <v>138</v>
      </c>
      <c r="F172" s="221">
        <f>F245</f>
        <v>245</v>
      </c>
      <c r="G172" s="221">
        <f>G245</f>
        <v>352</v>
      </c>
      <c r="H172" s="221">
        <f>H245</f>
        <v>444</v>
      </c>
      <c r="I172" s="221"/>
      <c r="J172" s="221"/>
    </row>
    <row r="173" spans="1:10">
      <c r="A173" s="156" t="s">
        <v>173</v>
      </c>
      <c r="B173" s="221"/>
      <c r="C173" s="221"/>
      <c r="D173" s="237">
        <f>D169+D170-D171-D172</f>
        <v>414</v>
      </c>
      <c r="E173" s="237">
        <f>E169+E170-E171-E172</f>
        <v>736</v>
      </c>
      <c r="F173" s="237">
        <f>F169+F170-F171-F172</f>
        <v>1101</v>
      </c>
      <c r="G173" s="237">
        <f>G169+G170-G171-G172</f>
        <v>1209</v>
      </c>
      <c r="H173" s="237">
        <f>H169+H170-H171-H172</f>
        <v>1225</v>
      </c>
      <c r="I173" s="221"/>
      <c r="J173" s="221"/>
    </row>
    <row r="174" spans="1:10">
      <c r="A174" s="156"/>
      <c r="B174" s="221"/>
      <c r="C174" s="221"/>
      <c r="D174" s="235"/>
      <c r="E174" s="235"/>
      <c r="F174" s="235"/>
      <c r="G174" s="235"/>
      <c r="H174" s="235"/>
      <c r="I174" s="221"/>
      <c r="J174" s="221"/>
    </row>
    <row r="175" spans="1:10">
      <c r="A175" s="156" t="s">
        <v>174</v>
      </c>
      <c r="B175" s="221"/>
      <c r="C175" s="221"/>
      <c r="D175" s="235">
        <f>(D173+D169)/2</f>
        <v>207</v>
      </c>
      <c r="E175" s="235">
        <f>(E173+E169)/2</f>
        <v>575</v>
      </c>
      <c r="F175" s="235">
        <f>(F173+F169)/2</f>
        <v>918.5</v>
      </c>
      <c r="G175" s="235">
        <f>(G173+G169)/2</f>
        <v>1155</v>
      </c>
      <c r="H175" s="235">
        <f>(H173+H169)/2</f>
        <v>1217</v>
      </c>
      <c r="I175" s="221"/>
      <c r="J175" s="221"/>
    </row>
    <row r="176" spans="1:10">
      <c r="A176" s="156"/>
      <c r="B176" s="221"/>
      <c r="C176" s="221"/>
      <c r="D176" s="235"/>
      <c r="E176" s="235"/>
      <c r="F176" s="235"/>
      <c r="G176" s="235"/>
      <c r="H176" s="235"/>
      <c r="I176" s="221"/>
      <c r="J176" s="221"/>
    </row>
    <row r="177" spans="1:10">
      <c r="A177" s="156"/>
      <c r="B177" s="221"/>
      <c r="C177" s="221"/>
      <c r="D177" s="235"/>
      <c r="E177" s="235"/>
      <c r="F177" s="235"/>
      <c r="G177" s="235"/>
      <c r="H177" s="235"/>
      <c r="I177" s="221"/>
      <c r="J177" s="221"/>
    </row>
    <row r="178" spans="1:10">
      <c r="A178" s="131" t="s">
        <v>45</v>
      </c>
      <c r="B178" s="235"/>
      <c r="C178" s="235"/>
      <c r="D178" s="235"/>
      <c r="E178" s="235"/>
      <c r="F178" s="235"/>
      <c r="G178" s="235"/>
      <c r="H178" s="235"/>
      <c r="I178" s="221"/>
      <c r="J178" s="221"/>
    </row>
    <row r="179" spans="1:10">
      <c r="A179" s="156" t="s">
        <v>171</v>
      </c>
      <c r="B179" s="235"/>
      <c r="C179" s="235"/>
      <c r="D179" s="235">
        <f t="shared" ref="D179:H183" si="5">SUM(D139,D149,D159,D169)</f>
        <v>0</v>
      </c>
      <c r="E179" s="235">
        <f t="shared" si="5"/>
        <v>8269.3666806250003</v>
      </c>
      <c r="F179" s="235">
        <f t="shared" si="5"/>
        <v>14910.390586807374</v>
      </c>
      <c r="G179" s="235">
        <f t="shared" si="5"/>
        <v>19813.256231137355</v>
      </c>
      <c r="H179" s="235">
        <f t="shared" si="5"/>
        <v>27924.666912541816</v>
      </c>
      <c r="I179" s="221"/>
      <c r="J179" s="221"/>
    </row>
    <row r="180" spans="1:10">
      <c r="A180" s="156" t="s">
        <v>172</v>
      </c>
      <c r="B180" s="235"/>
      <c r="C180" s="235"/>
      <c r="D180" s="235">
        <f t="shared" si="5"/>
        <v>8891.7557300000008</v>
      </c>
      <c r="E180" s="235">
        <f t="shared" si="5"/>
        <v>8516.3466628499991</v>
      </c>
      <c r="F180" s="235">
        <f t="shared" si="5"/>
        <v>7857.0874304370845</v>
      </c>
      <c r="G180" s="235">
        <f t="shared" si="5"/>
        <v>12170.512462140439</v>
      </c>
      <c r="H180" s="235">
        <f t="shared" si="5"/>
        <v>10134.843834391706</v>
      </c>
      <c r="I180" s="221"/>
      <c r="J180" s="221"/>
    </row>
    <row r="181" spans="1:10">
      <c r="A181" s="156" t="s">
        <v>177</v>
      </c>
      <c r="B181" s="235"/>
      <c r="C181" s="235"/>
      <c r="D181" s="235">
        <f t="shared" si="5"/>
        <v>0</v>
      </c>
      <c r="E181" s="235">
        <f t="shared" si="5"/>
        <v>0</v>
      </c>
      <c r="F181" s="235">
        <f t="shared" si="5"/>
        <v>0</v>
      </c>
      <c r="G181" s="235">
        <f t="shared" si="5"/>
        <v>0</v>
      </c>
      <c r="H181" s="235">
        <f t="shared" si="5"/>
        <v>0</v>
      </c>
      <c r="I181" s="221"/>
      <c r="J181" s="221"/>
    </row>
    <row r="182" spans="1:10">
      <c r="A182" s="156" t="s">
        <v>176</v>
      </c>
      <c r="B182" s="235"/>
      <c r="C182" s="235"/>
      <c r="D182" s="235">
        <f t="shared" si="5"/>
        <v>622.38904937500001</v>
      </c>
      <c r="E182" s="235">
        <f t="shared" si="5"/>
        <v>1875.3227566676251</v>
      </c>
      <c r="F182" s="235">
        <f t="shared" si="5"/>
        <v>2954.221786107104</v>
      </c>
      <c r="G182" s="235">
        <f t="shared" si="5"/>
        <v>4059.1017807359804</v>
      </c>
      <c r="H182" s="235">
        <f t="shared" si="5"/>
        <v>5270.3695955625881</v>
      </c>
      <c r="I182" s="221"/>
      <c r="J182" s="221"/>
    </row>
    <row r="183" spans="1:10">
      <c r="A183" s="156" t="s">
        <v>173</v>
      </c>
      <c r="B183" s="235"/>
      <c r="C183" s="235"/>
      <c r="D183" s="237">
        <f t="shared" si="5"/>
        <v>8269.3666806250003</v>
      </c>
      <c r="E183" s="237">
        <f t="shared" si="5"/>
        <v>14910.390586807374</v>
      </c>
      <c r="F183" s="237">
        <f t="shared" si="5"/>
        <v>19813.256231137355</v>
      </c>
      <c r="G183" s="237">
        <f t="shared" si="5"/>
        <v>27924.666912541816</v>
      </c>
      <c r="H183" s="237">
        <f t="shared" si="5"/>
        <v>32789.141151370932</v>
      </c>
      <c r="I183" s="221"/>
      <c r="J183" s="221"/>
    </row>
    <row r="184" spans="1:10">
      <c r="A184" s="156"/>
      <c r="B184" s="235"/>
      <c r="C184" s="235"/>
      <c r="D184" s="235"/>
      <c r="E184" s="235"/>
      <c r="F184" s="235"/>
      <c r="G184" s="235"/>
      <c r="H184" s="235"/>
      <c r="I184" s="221"/>
      <c r="J184" s="221"/>
    </row>
    <row r="185" spans="1:10">
      <c r="A185" s="156" t="s">
        <v>174</v>
      </c>
      <c r="B185" s="235"/>
      <c r="C185" s="235"/>
      <c r="D185" s="235">
        <f>SUM(D145,D155,D165,D175)</f>
        <v>4134.6833403125001</v>
      </c>
      <c r="E185" s="235">
        <f>SUM(E145,E155,E165,E175)</f>
        <v>11589.878633716187</v>
      </c>
      <c r="F185" s="235">
        <f>SUM(F145,F155,F165,F175)</f>
        <v>17361.823408972363</v>
      </c>
      <c r="G185" s="235">
        <f>SUM(G145,G155,G165,G175)</f>
        <v>23868.961571839583</v>
      </c>
      <c r="H185" s="235">
        <f>SUM(H145,H155,H165,H175)</f>
        <v>30356.904031956372</v>
      </c>
      <c r="I185" s="221"/>
      <c r="J185" s="221"/>
    </row>
    <row r="186" spans="1:10">
      <c r="D186" s="238"/>
      <c r="E186" s="238"/>
      <c r="F186" s="238"/>
      <c r="G186" s="238"/>
      <c r="H186" s="238"/>
      <c r="I186" s="196"/>
      <c r="J186" s="196"/>
    </row>
    <row r="187" spans="1:10">
      <c r="A187" s="129" t="s">
        <v>178</v>
      </c>
      <c r="I187" s="158"/>
      <c r="J187" s="158"/>
    </row>
    <row r="188" spans="1:10">
      <c r="D188" s="239">
        <v>2006</v>
      </c>
      <c r="E188" s="239">
        <v>2007</v>
      </c>
      <c r="F188" s="239">
        <v>2008</v>
      </c>
      <c r="G188" s="239">
        <v>2009</v>
      </c>
      <c r="H188" s="239">
        <v>2010</v>
      </c>
      <c r="I188" s="240"/>
      <c r="J188" s="240"/>
    </row>
    <row r="189" spans="1:10">
      <c r="A189" s="128" t="s">
        <v>179</v>
      </c>
      <c r="I189" s="158"/>
      <c r="J189" s="158"/>
    </row>
    <row r="190" spans="1:10">
      <c r="A190" s="241" t="s">
        <v>170</v>
      </c>
      <c r="D190" s="541">
        <v>40</v>
      </c>
      <c r="E190" s="541">
        <v>40</v>
      </c>
      <c r="F190" s="541">
        <v>40</v>
      </c>
      <c r="G190" s="541">
        <v>40</v>
      </c>
      <c r="H190" s="541">
        <v>40</v>
      </c>
      <c r="I190" s="242"/>
      <c r="J190" s="242"/>
    </row>
    <row r="191" spans="1:10">
      <c r="A191" s="241" t="s">
        <v>175</v>
      </c>
      <c r="D191" s="541">
        <v>10</v>
      </c>
      <c r="E191" s="541">
        <v>10</v>
      </c>
      <c r="F191" s="541">
        <v>10</v>
      </c>
      <c r="G191" s="541">
        <v>10</v>
      </c>
      <c r="H191" s="541">
        <v>10</v>
      </c>
      <c r="I191" s="242"/>
      <c r="J191" s="242"/>
    </row>
    <row r="192" spans="1:10">
      <c r="A192" s="132" t="s">
        <v>90</v>
      </c>
      <c r="D192" s="541">
        <v>5</v>
      </c>
      <c r="E192" s="541">
        <v>5</v>
      </c>
      <c r="F192" s="541">
        <v>5</v>
      </c>
      <c r="G192" s="541">
        <v>5</v>
      </c>
      <c r="H192" s="541">
        <v>5</v>
      </c>
      <c r="I192" s="242"/>
      <c r="J192" s="242"/>
    </row>
    <row r="193" spans="1:10">
      <c r="A193" s="132" t="s">
        <v>167</v>
      </c>
      <c r="D193" s="541">
        <v>5</v>
      </c>
      <c r="E193" s="541">
        <v>5</v>
      </c>
      <c r="F193" s="541">
        <v>5</v>
      </c>
      <c r="G193" s="541">
        <v>5</v>
      </c>
      <c r="H193" s="541">
        <v>5</v>
      </c>
      <c r="I193" s="242"/>
      <c r="J193" s="242"/>
    </row>
    <row r="194" spans="1:10">
      <c r="I194" s="158"/>
      <c r="J194" s="158"/>
    </row>
    <row r="195" spans="1:10" s="153" customFormat="1">
      <c r="I195" s="158"/>
      <c r="J195" s="158"/>
    </row>
    <row r="196" spans="1:10" s="191" customFormat="1">
      <c r="A196" s="163" t="s">
        <v>180</v>
      </c>
      <c r="I196" s="243"/>
      <c r="J196" s="243"/>
    </row>
    <row r="197" spans="1:10" s="191" customFormat="1">
      <c r="I197" s="243"/>
      <c r="J197" s="243"/>
    </row>
    <row r="198" spans="1:10" s="191" customFormat="1">
      <c r="A198" s="244" t="s">
        <v>181</v>
      </c>
      <c r="D198" s="245">
        <v>2006</v>
      </c>
      <c r="E198" s="245">
        <v>2007</v>
      </c>
      <c r="F198" s="245">
        <v>2008</v>
      </c>
      <c r="G198" s="245">
        <v>2009</v>
      </c>
      <c r="H198" s="245">
        <v>2010</v>
      </c>
      <c r="I198" s="240"/>
      <c r="J198" s="240"/>
    </row>
    <row r="199" spans="1:10" s="191" customFormat="1">
      <c r="B199" s="246">
        <v>2006</v>
      </c>
      <c r="D199" s="191">
        <v>0.5</v>
      </c>
      <c r="E199" s="191">
        <v>1.5</v>
      </c>
      <c r="F199" s="191">
        <v>2.5</v>
      </c>
      <c r="G199" s="191">
        <v>3.5</v>
      </c>
      <c r="H199" s="191">
        <v>4.5</v>
      </c>
      <c r="I199" s="243"/>
      <c r="J199" s="243"/>
    </row>
    <row r="200" spans="1:10" s="191" customFormat="1">
      <c r="B200" s="246">
        <v>2007</v>
      </c>
      <c r="E200" s="191">
        <v>0.5</v>
      </c>
      <c r="F200" s="191">
        <v>1.5</v>
      </c>
      <c r="G200" s="191">
        <v>2.5</v>
      </c>
      <c r="H200" s="191">
        <v>3.5</v>
      </c>
      <c r="I200" s="243"/>
      <c r="J200" s="243"/>
    </row>
    <row r="201" spans="1:10" s="191" customFormat="1">
      <c r="B201" s="246">
        <v>2008</v>
      </c>
      <c r="F201" s="191">
        <v>0.5</v>
      </c>
      <c r="G201" s="191">
        <v>1.5</v>
      </c>
      <c r="H201" s="191">
        <v>2.5</v>
      </c>
      <c r="I201" s="243"/>
      <c r="J201" s="243"/>
    </row>
    <row r="202" spans="1:10" s="191" customFormat="1">
      <c r="B202" s="246">
        <v>2009</v>
      </c>
      <c r="G202" s="191">
        <v>0.5</v>
      </c>
      <c r="H202" s="191">
        <v>1.5</v>
      </c>
      <c r="I202" s="243"/>
      <c r="J202" s="243"/>
    </row>
    <row r="203" spans="1:10" s="191" customFormat="1">
      <c r="B203" s="246">
        <v>2010</v>
      </c>
      <c r="H203" s="191">
        <v>0.5</v>
      </c>
      <c r="I203" s="243"/>
      <c r="J203" s="243"/>
    </row>
    <row r="204" spans="1:10" s="191" customFormat="1">
      <c r="B204" s="246"/>
      <c r="I204" s="243"/>
      <c r="J204" s="243"/>
    </row>
    <row r="205" spans="1:10" s="191" customFormat="1">
      <c r="B205" s="246"/>
      <c r="I205" s="243"/>
      <c r="J205" s="243"/>
    </row>
    <row r="206" spans="1:10" s="191" customFormat="1">
      <c r="I206" s="243"/>
      <c r="J206" s="243"/>
    </row>
    <row r="207" spans="1:10" s="191" customFormat="1">
      <c r="A207" s="241" t="s">
        <v>170</v>
      </c>
      <c r="C207" s="191" t="s">
        <v>182</v>
      </c>
      <c r="D207" s="245">
        <v>2006</v>
      </c>
      <c r="E207" s="245">
        <v>2007</v>
      </c>
      <c r="F207" s="245">
        <v>2008</v>
      </c>
      <c r="G207" s="245">
        <v>2009</v>
      </c>
      <c r="H207" s="245">
        <v>2010</v>
      </c>
      <c r="I207" s="240"/>
      <c r="J207" s="240"/>
    </row>
    <row r="208" spans="1:10" s="191" customFormat="1">
      <c r="B208" s="246">
        <v>2006</v>
      </c>
      <c r="C208" s="247">
        <f>D$190</f>
        <v>40</v>
      </c>
      <c r="D208" s="248">
        <f>($D$140*0.5)/$C208</f>
        <v>23.399579041666662</v>
      </c>
      <c r="E208" s="248">
        <f>IF($C208&gt;E$199,$D$140/$C208,IF($C208&lt;=E$199,$D$140-SUM($D208:D208),0))</f>
        <v>46.799158083333324</v>
      </c>
      <c r="F208" s="248">
        <f>IF($C208&gt;F$199,$D$140/$C208,IF($C208&lt;=F$199,$D$140-SUM($D208:E208),0))</f>
        <v>46.799158083333324</v>
      </c>
      <c r="G208" s="248">
        <f>IF($C208&gt;G$199,$D$140/$C208,IF($C208&lt;=G$199,$D$140-SUM($D208:F208),0))</f>
        <v>46.799158083333324</v>
      </c>
      <c r="H208" s="248">
        <f>IF($C208&gt;H$199,$D$140/$C208,IF($C208&lt;=H$199,$D$140-SUM($D208:G208),0))</f>
        <v>46.799158083333324</v>
      </c>
      <c r="I208" s="249"/>
      <c r="J208" s="249"/>
    </row>
    <row r="209" spans="1:10" s="191" customFormat="1">
      <c r="B209" s="246">
        <v>2007</v>
      </c>
      <c r="C209" s="247">
        <f>E$190</f>
        <v>40</v>
      </c>
      <c r="D209" s="248"/>
      <c r="E209" s="248">
        <f>($E$140*0.5)/$C209</f>
        <v>19.257558408291665</v>
      </c>
      <c r="F209" s="248">
        <f>IF($C209&gt;F$200,$E$140/$C209,IF($C209&lt;=F$200,$E$140-SUM($D209:E209),0))</f>
        <v>38.51511681658333</v>
      </c>
      <c r="G209" s="248">
        <f>IF($C209&gt;G$200,$E$140/$C209,IF($C209&lt;=G$200,$E$140-SUM($D209:F209),0))</f>
        <v>38.51511681658333</v>
      </c>
      <c r="H209" s="248">
        <f>IF($C209&gt;H$200,$E$140/$C209,IF($C209&lt;=H$200,$E$140-SUM($D209:G209),0))</f>
        <v>38.51511681658333</v>
      </c>
      <c r="I209" s="249"/>
      <c r="J209" s="249"/>
    </row>
    <row r="210" spans="1:10" s="191" customFormat="1">
      <c r="B210" s="246">
        <v>2008</v>
      </c>
      <c r="C210" s="247">
        <f>F$190</f>
        <v>40</v>
      </c>
      <c r="D210" s="248"/>
      <c r="E210" s="248"/>
      <c r="F210" s="248">
        <f>($F$140*0.5)/$C210</f>
        <v>0</v>
      </c>
      <c r="G210" s="248">
        <f>IF($C210&gt;G$201,$F$140/$C210,IF($C210&lt;=G$201,$F$140-SUM($D210:F210),0))</f>
        <v>0</v>
      </c>
      <c r="H210" s="248">
        <f>IF($C210&gt;H$201,$F$140/$C210,IF($C210&lt;=H$201,$F$140-SUM($D210:G210),0))</f>
        <v>0</v>
      </c>
      <c r="I210" s="249"/>
      <c r="J210" s="249"/>
    </row>
    <row r="211" spans="1:10" s="191" customFormat="1">
      <c r="B211" s="246">
        <v>2009</v>
      </c>
      <c r="C211" s="247">
        <f>G$190</f>
        <v>40</v>
      </c>
      <c r="D211" s="248"/>
      <c r="E211" s="248"/>
      <c r="F211" s="248"/>
      <c r="G211" s="248">
        <f>($G$140*0.5)/$C211</f>
        <v>0</v>
      </c>
      <c r="H211" s="248">
        <f>IF($C211&gt;H$202,$G$140/$C211,IF($C211&lt;=H$202,$G$140-SUM($D211:G211),0))</f>
        <v>0</v>
      </c>
      <c r="I211" s="249"/>
      <c r="J211" s="249"/>
    </row>
    <row r="212" spans="1:10" s="191" customFormat="1">
      <c r="B212" s="246">
        <v>2010</v>
      </c>
      <c r="C212" s="247">
        <f>H$190</f>
        <v>40</v>
      </c>
      <c r="D212" s="248"/>
      <c r="E212" s="248"/>
      <c r="F212" s="248"/>
      <c r="G212" s="248"/>
      <c r="H212" s="248">
        <f>($H$140*0.5)/$C212</f>
        <v>0</v>
      </c>
      <c r="I212" s="249"/>
      <c r="J212" s="249"/>
    </row>
    <row r="213" spans="1:10" s="191" customFormat="1">
      <c r="B213" s="246"/>
      <c r="C213" s="247"/>
      <c r="D213" s="250"/>
      <c r="E213" s="250"/>
      <c r="F213" s="250"/>
      <c r="G213" s="250"/>
      <c r="H213" s="250"/>
      <c r="I213" s="249"/>
      <c r="J213" s="249"/>
    </row>
    <row r="214" spans="1:10" s="191" customFormat="1">
      <c r="B214" s="246"/>
      <c r="C214" s="247"/>
      <c r="D214" s="250"/>
      <c r="E214" s="250"/>
      <c r="F214" s="250"/>
      <c r="G214" s="250"/>
      <c r="H214" s="250"/>
      <c r="I214" s="243"/>
      <c r="J214" s="249"/>
    </row>
    <row r="215" spans="1:10" s="191" customFormat="1">
      <c r="D215" s="251">
        <f>SUM(D208:D214)</f>
        <v>23.399579041666662</v>
      </c>
      <c r="E215" s="251">
        <f>SUM(E208:E214)</f>
        <v>66.056716491624996</v>
      </c>
      <c r="F215" s="251">
        <f>SUM(F208:F214)</f>
        <v>85.314274899916654</v>
      </c>
      <c r="G215" s="251">
        <f>SUM(G208:G214)</f>
        <v>85.314274899916654</v>
      </c>
      <c r="H215" s="251">
        <f>SUM(H208:H214)</f>
        <v>85.314274899916654</v>
      </c>
      <c r="I215" s="249"/>
      <c r="J215" s="249"/>
    </row>
    <row r="216" spans="1:10" s="191" customFormat="1">
      <c r="D216" s="249"/>
      <c r="E216" s="249"/>
      <c r="F216" s="249"/>
      <c r="G216" s="249"/>
      <c r="H216" s="249"/>
      <c r="I216" s="243"/>
      <c r="J216" s="243"/>
    </row>
    <row r="217" spans="1:10" s="191" customFormat="1">
      <c r="A217" s="241" t="s">
        <v>175</v>
      </c>
      <c r="C217" s="191" t="s">
        <v>182</v>
      </c>
      <c r="D217" s="245">
        <v>2006</v>
      </c>
      <c r="E217" s="245">
        <v>2007</v>
      </c>
      <c r="F217" s="245">
        <v>2008</v>
      </c>
      <c r="G217" s="245">
        <v>2009</v>
      </c>
      <c r="H217" s="245">
        <v>2010</v>
      </c>
      <c r="I217" s="240"/>
      <c r="J217" s="240"/>
    </row>
    <row r="218" spans="1:10" s="191" customFormat="1">
      <c r="B218" s="246">
        <v>2006</v>
      </c>
      <c r="C218" s="247">
        <f>D$191</f>
        <v>10</v>
      </c>
      <c r="D218" s="248">
        <f>($D$150*0.5)/$C218</f>
        <v>102.98947033333334</v>
      </c>
      <c r="E218" s="248">
        <f>IF($C218&gt;E$199,$D$150/$C218,IF($C218&lt;=E$199,$D$150-SUM($D218:D218),0))</f>
        <v>205.97894066666669</v>
      </c>
      <c r="F218" s="248">
        <f>IF($C218&gt;F$199,$D$150/$C218,IF($C218&lt;=F$199,$D$150-SUM($D218:E218),0))</f>
        <v>205.97894066666669</v>
      </c>
      <c r="G218" s="248">
        <f>IF($C218&gt;G$199,$D$150/$C218,IF($C218&lt;=G$199,$D$150-SUM($D218:F218),0))</f>
        <v>205.97894066666669</v>
      </c>
      <c r="H218" s="248">
        <f>IF($C218&gt;H$199,$D$150/$C218,IF($C218&lt;=H$199,$D$150-SUM($D218:G218),0))</f>
        <v>205.97894066666669</v>
      </c>
      <c r="I218" s="249"/>
      <c r="J218" s="249"/>
    </row>
    <row r="219" spans="1:10" s="191" customFormat="1">
      <c r="B219" s="246">
        <v>2007</v>
      </c>
      <c r="C219" s="247">
        <f>E$191</f>
        <v>10</v>
      </c>
      <c r="D219" s="248"/>
      <c r="E219" s="248">
        <f>($E$150*0.5)/$C219</f>
        <v>86.287099509333331</v>
      </c>
      <c r="F219" s="248">
        <f>IF($C219&gt;F$200,$E$150/$C219,IF($C219&lt;=F$200,$E$150-SUM($D219:E219),0))</f>
        <v>172.57419901866666</v>
      </c>
      <c r="G219" s="248">
        <f>IF($C219&gt;G$200,$E$150/$C219,IF($C219&lt;=G$200,$E$150-SUM($D219:F219),0))</f>
        <v>172.57419901866666</v>
      </c>
      <c r="H219" s="248">
        <f>IF($C219&gt;H$200,$E$150/$C219,IF($C219&lt;=H$200,$E$150-SUM($D219:G219),0))</f>
        <v>172.57419901866666</v>
      </c>
      <c r="I219" s="249"/>
      <c r="J219" s="249"/>
    </row>
    <row r="220" spans="1:10" s="191" customFormat="1">
      <c r="B220" s="246">
        <v>2008</v>
      </c>
      <c r="C220" s="247">
        <f>F$191</f>
        <v>10</v>
      </c>
      <c r="D220" s="248"/>
      <c r="E220" s="248"/>
      <c r="F220" s="248">
        <f>($F$150*0.5)/$C220</f>
        <v>337.3543715218542</v>
      </c>
      <c r="G220" s="248">
        <f>IF($C220&gt;G$201,$F$150/$C220,IF($C220&lt;=G$201,$F$150-SUM($D220:F220),0))</f>
        <v>674.70874304370841</v>
      </c>
      <c r="H220" s="248">
        <f>IF($C220&gt;H$201,$F$150/$C220,IF($C220&lt;=H$201,$F$150-SUM($D220:G220),0))</f>
        <v>674.70874304370841</v>
      </c>
      <c r="I220" s="249"/>
      <c r="J220" s="249"/>
    </row>
    <row r="221" spans="1:10" s="191" customFormat="1">
      <c r="B221" s="246">
        <v>2009</v>
      </c>
      <c r="C221" s="247">
        <f>G$191</f>
        <v>10</v>
      </c>
      <c r="D221" s="248"/>
      <c r="E221" s="248"/>
      <c r="F221" s="248"/>
      <c r="G221" s="248">
        <f>($G$150*0.5)/$C221</f>
        <v>560.52562310702194</v>
      </c>
      <c r="H221" s="248">
        <f>IF($C221&gt;H$202,$G$150/$C221,IF($C221&lt;=H$202,$G$150-SUM($D221:G221),0))</f>
        <v>1121.0512462140439</v>
      </c>
      <c r="I221" s="249"/>
      <c r="J221" s="249"/>
    </row>
    <row r="222" spans="1:10" s="191" customFormat="1">
      <c r="B222" s="246">
        <v>2010</v>
      </c>
      <c r="C222" s="247">
        <f>H$191</f>
        <v>10</v>
      </c>
      <c r="D222" s="248"/>
      <c r="E222" s="248"/>
      <c r="F222" s="248"/>
      <c r="G222" s="248"/>
      <c r="H222" s="248">
        <f>($H$150*0.5)/$C222</f>
        <v>458.74219171958532</v>
      </c>
      <c r="I222" s="249"/>
      <c r="J222" s="249"/>
    </row>
    <row r="223" spans="1:10" s="191" customFormat="1">
      <c r="B223" s="246"/>
      <c r="C223" s="247"/>
      <c r="D223" s="250"/>
      <c r="E223" s="250"/>
      <c r="F223" s="250"/>
      <c r="G223" s="250"/>
      <c r="H223" s="250"/>
      <c r="I223" s="249"/>
      <c r="J223" s="249"/>
    </row>
    <row r="224" spans="1:10" s="191" customFormat="1">
      <c r="B224" s="246"/>
      <c r="C224" s="247"/>
      <c r="D224" s="250"/>
      <c r="E224" s="250"/>
      <c r="F224" s="250"/>
      <c r="G224" s="250"/>
      <c r="H224" s="250"/>
      <c r="I224" s="243"/>
      <c r="J224" s="249"/>
    </row>
    <row r="225" spans="1:10" s="191" customFormat="1">
      <c r="D225" s="251">
        <f>SUM(D218:D224)</f>
        <v>102.98947033333334</v>
      </c>
      <c r="E225" s="251">
        <f>SUM(E218:E224)</f>
        <v>292.26604017600005</v>
      </c>
      <c r="F225" s="251">
        <f>SUM(F218:F224)</f>
        <v>715.90751120718755</v>
      </c>
      <c r="G225" s="251">
        <f>SUM(G218:G224)</f>
        <v>1613.7875058360637</v>
      </c>
      <c r="H225" s="251">
        <f>SUM(H218:H224)</f>
        <v>2633.055320662671</v>
      </c>
      <c r="I225" s="249"/>
      <c r="J225" s="249"/>
    </row>
    <row r="226" spans="1:10" s="191" customFormat="1">
      <c r="I226" s="243"/>
      <c r="J226" s="243"/>
    </row>
    <row r="227" spans="1:10" s="191" customFormat="1">
      <c r="A227" s="219" t="s">
        <v>90</v>
      </c>
      <c r="C227" s="191" t="s">
        <v>182</v>
      </c>
      <c r="D227" s="245">
        <v>2006</v>
      </c>
      <c r="E227" s="245">
        <v>2007</v>
      </c>
      <c r="F227" s="245">
        <v>2008</v>
      </c>
      <c r="G227" s="245">
        <v>2009</v>
      </c>
      <c r="H227" s="245">
        <v>2010</v>
      </c>
      <c r="I227" s="240"/>
      <c r="J227" s="240"/>
    </row>
    <row r="228" spans="1:10" s="191" customFormat="1">
      <c r="B228" s="246">
        <v>2006</v>
      </c>
      <c r="C228" s="247">
        <f>D$192</f>
        <v>5</v>
      </c>
      <c r="D228" s="248">
        <f>($D$127*0.5)/$C228</f>
        <v>450</v>
      </c>
      <c r="E228" s="248">
        <f>IF($C228&gt;E$199,$D$127/$C228,IF($C228&lt;=E$199,$D$127-SUM($D228:D228),0))</f>
        <v>900</v>
      </c>
      <c r="F228" s="248">
        <f>IF($C228&gt;F$199,$D$127/$C228,IF($C228&lt;=F$199,$D$127-SUM($D228:E228),0))</f>
        <v>900</v>
      </c>
      <c r="G228" s="248">
        <f>IF($C228&gt;G$199,$D$127/$C228,IF($C228&lt;=G$199,$D$127-SUM($D228:F228),0))</f>
        <v>900</v>
      </c>
      <c r="H228" s="248">
        <f>IF($C228&gt;H$199,$D$127/$C228,IF($C228&lt;=H$199,$D$127-SUM($D228:G228),0))</f>
        <v>900</v>
      </c>
      <c r="I228" s="249"/>
      <c r="J228" s="249"/>
    </row>
    <row r="229" spans="1:10" s="191" customFormat="1">
      <c r="B229" s="246">
        <v>2007</v>
      </c>
      <c r="C229" s="247">
        <f>E$192</f>
        <v>5</v>
      </c>
      <c r="D229" s="248"/>
      <c r="E229" s="248">
        <f>($E$127*0.5)/$C229</f>
        <v>479</v>
      </c>
      <c r="F229" s="248">
        <f>IF($C229&gt;F$200,$E$127/$C229,IF($C229&lt;=F$200,$E$127-SUM($D229:E229),0))</f>
        <v>958</v>
      </c>
      <c r="G229" s="248">
        <f>IF($C229&gt;G$200,$E$127/$C229,IF($C229&lt;=G$200,$E$127-SUM($D229:F229),0))</f>
        <v>958</v>
      </c>
      <c r="H229" s="248">
        <f>IF($C229&gt;H$200,$E$127/$C229,IF($C229&lt;=H$200,$E$127-SUM($D229:G229),0))</f>
        <v>958</v>
      </c>
      <c r="I229" s="249"/>
      <c r="J229" s="249"/>
    </row>
    <row r="230" spans="1:10" s="191" customFormat="1">
      <c r="B230" s="246">
        <v>2008</v>
      </c>
      <c r="C230" s="247">
        <f>F$192</f>
        <v>5</v>
      </c>
      <c r="D230" s="248"/>
      <c r="E230" s="248"/>
      <c r="F230" s="248">
        <f>($F$127*0.5)/$C230</f>
        <v>50</v>
      </c>
      <c r="G230" s="248">
        <f>IF($C230&gt;G$201,$F$127/$C230,IF($C230&lt;=G$201,$F$127-SUM($D230:F230),0))</f>
        <v>100</v>
      </c>
      <c r="H230" s="248">
        <f>IF($C230&gt;H$201,$F$127/$C230,IF($C230&lt;=H$201,$F$127-SUM($D230:G230),0))</f>
        <v>100</v>
      </c>
      <c r="I230" s="249"/>
      <c r="J230" s="249"/>
    </row>
    <row r="231" spans="1:10" s="191" customFormat="1">
      <c r="B231" s="246">
        <v>2009</v>
      </c>
      <c r="C231" s="247">
        <f>G$192</f>
        <v>5</v>
      </c>
      <c r="D231" s="248"/>
      <c r="E231" s="248"/>
      <c r="F231" s="248"/>
      <c r="G231" s="248">
        <f>($G$127*0.5)/$C231</f>
        <v>50</v>
      </c>
      <c r="H231" s="248">
        <f>IF($C231&gt;H$202,$G$127/$C231,IF($C231&lt;=H$202,$G$127-SUM($D231:G231),0))</f>
        <v>100</v>
      </c>
      <c r="I231" s="249"/>
      <c r="J231" s="249"/>
    </row>
    <row r="232" spans="1:10" s="191" customFormat="1">
      <c r="B232" s="246">
        <v>2010</v>
      </c>
      <c r="C232" s="247">
        <f>H$192</f>
        <v>5</v>
      </c>
      <c r="D232" s="248"/>
      <c r="E232" s="248"/>
      <c r="F232" s="248"/>
      <c r="G232" s="248"/>
      <c r="H232" s="248">
        <f>($H$127*0.5)/$C232</f>
        <v>50</v>
      </c>
      <c r="I232" s="249"/>
      <c r="J232" s="249"/>
    </row>
    <row r="233" spans="1:10" s="191" customFormat="1">
      <c r="B233" s="246"/>
      <c r="C233" s="247"/>
      <c r="D233" s="250"/>
      <c r="E233" s="250"/>
      <c r="F233" s="250"/>
      <c r="G233" s="250"/>
      <c r="H233" s="250"/>
      <c r="I233" s="249"/>
      <c r="J233" s="249"/>
    </row>
    <row r="234" spans="1:10" s="191" customFormat="1">
      <c r="B234" s="246"/>
      <c r="C234" s="247"/>
      <c r="D234" s="250"/>
      <c r="E234" s="250"/>
      <c r="F234" s="250"/>
      <c r="G234" s="250"/>
      <c r="H234" s="250"/>
      <c r="I234" s="243"/>
      <c r="J234" s="249"/>
    </row>
    <row r="235" spans="1:10" s="191" customFormat="1">
      <c r="D235" s="251">
        <f>SUM(D228:D234)</f>
        <v>450</v>
      </c>
      <c r="E235" s="251">
        <f>SUM(E228:E234)</f>
        <v>1379</v>
      </c>
      <c r="F235" s="251">
        <f>SUM(F228:F234)</f>
        <v>1908</v>
      </c>
      <c r="G235" s="251">
        <f>SUM(G228:G234)</f>
        <v>2008</v>
      </c>
      <c r="H235" s="251">
        <f>SUM(H228:H234)</f>
        <v>2108</v>
      </c>
      <c r="I235" s="249"/>
      <c r="J235" s="249"/>
    </row>
    <row r="236" spans="1:10" s="191" customFormat="1">
      <c r="I236" s="243"/>
      <c r="J236" s="243"/>
    </row>
    <row r="237" spans="1:10" s="191" customFormat="1">
      <c r="A237" s="219" t="s">
        <v>167</v>
      </c>
      <c r="C237" s="191" t="s">
        <v>182</v>
      </c>
      <c r="D237" s="245">
        <v>2006</v>
      </c>
      <c r="E237" s="245">
        <v>2007</v>
      </c>
      <c r="F237" s="245">
        <v>2008</v>
      </c>
      <c r="G237" s="245">
        <v>2009</v>
      </c>
      <c r="H237" s="245">
        <v>2010</v>
      </c>
      <c r="I237" s="240"/>
      <c r="J237" s="240"/>
    </row>
    <row r="238" spans="1:10" s="191" customFormat="1">
      <c r="B238" s="246">
        <v>2006</v>
      </c>
      <c r="C238" s="247">
        <f>D$193</f>
        <v>5</v>
      </c>
      <c r="D238" s="248">
        <f>($D$128*0.5)/$C238</f>
        <v>46</v>
      </c>
      <c r="E238" s="248">
        <f>IF($C238&gt;E$199,$D$128/$C238,IF($C238&lt;=E$199,$D$128-SUM($D238:D238),0))</f>
        <v>92</v>
      </c>
      <c r="F238" s="248">
        <f>IF($C238&gt;F$199,$D$128/$C238,IF($C238&lt;=F$199,$D$128-SUM($D238:E238),0))</f>
        <v>92</v>
      </c>
      <c r="G238" s="248">
        <f>IF($C238&gt;G$199,$D$128/$C238,IF($C238&lt;=G$199,$D$128-SUM($D238:F238),0))</f>
        <v>92</v>
      </c>
      <c r="H238" s="248">
        <f>IF($C238&gt;H$199,$D$128/$C238,IF($C238&lt;=H$199,$D$128-SUM($D238:G238),0))</f>
        <v>92</v>
      </c>
      <c r="I238" s="249"/>
      <c r="J238" s="249"/>
    </row>
    <row r="239" spans="1:10" s="191" customFormat="1">
      <c r="B239" s="246">
        <v>2007</v>
      </c>
      <c r="C239" s="247">
        <f>E$193</f>
        <v>5</v>
      </c>
      <c r="D239" s="248"/>
      <c r="E239" s="248">
        <f>($E$128*0.5)/$C239</f>
        <v>46</v>
      </c>
      <c r="F239" s="248">
        <f>IF($C239&gt;F$200,$E$128/$C239,IF($C239&lt;=F$200,$E$128-SUM($D239:E239),0))</f>
        <v>92</v>
      </c>
      <c r="G239" s="248">
        <f>IF($C239&gt;G$200,$E$128/$C239,IF($C239&lt;=G$200,$E$128-SUM($D239:F239),0))</f>
        <v>92</v>
      </c>
      <c r="H239" s="248">
        <f>IF($C239&gt;H$200,$E$128/$C239,IF($C239&lt;=H$200,$E$128-SUM($D239:G239),0))</f>
        <v>92</v>
      </c>
      <c r="I239" s="249"/>
      <c r="J239" s="249"/>
    </row>
    <row r="240" spans="1:10" s="191" customFormat="1">
      <c r="B240" s="246">
        <v>2008</v>
      </c>
      <c r="C240" s="247">
        <f>F$193</f>
        <v>5</v>
      </c>
      <c r="D240" s="248"/>
      <c r="E240" s="248"/>
      <c r="F240" s="248">
        <f>($F$128*0.5)/$C240</f>
        <v>61</v>
      </c>
      <c r="G240" s="248">
        <f>IF($C240&gt;G$201,$F$128/$C240,IF($C240&lt;=G$201,$F$128-SUM($D240:F240),0))</f>
        <v>122</v>
      </c>
      <c r="H240" s="248">
        <f>IF($C240&gt;H$201,$F$128/$C240,IF($C240&lt;=H$201,$F$128-SUM($D240:G240),0))</f>
        <v>122</v>
      </c>
      <c r="I240" s="249"/>
      <c r="J240" s="249"/>
    </row>
    <row r="241" spans="1:10" s="191" customFormat="1">
      <c r="B241" s="246">
        <v>2009</v>
      </c>
      <c r="C241" s="247">
        <f>G$193</f>
        <v>5</v>
      </c>
      <c r="D241" s="248"/>
      <c r="E241" s="248"/>
      <c r="F241" s="248"/>
      <c r="G241" s="248">
        <f>($G$128*0.5)/$C241</f>
        <v>46</v>
      </c>
      <c r="H241" s="248">
        <f>IF($C241&gt;H$202,$G$128/$C241,IF($C241&lt;=H$202,$G$128-SUM($D241:G241),0))</f>
        <v>92</v>
      </c>
      <c r="I241" s="249"/>
      <c r="J241" s="249"/>
    </row>
    <row r="242" spans="1:10" s="191" customFormat="1">
      <c r="B242" s="246">
        <v>2010</v>
      </c>
      <c r="C242" s="247">
        <f>H$193</f>
        <v>5</v>
      </c>
      <c r="D242" s="248"/>
      <c r="E242" s="248"/>
      <c r="F242" s="248"/>
      <c r="G242" s="248"/>
      <c r="H242" s="248">
        <f>($H$128*0.5)/$C242</f>
        <v>46</v>
      </c>
      <c r="I242" s="249"/>
      <c r="J242" s="249"/>
    </row>
    <row r="243" spans="1:10" s="191" customFormat="1">
      <c r="B243" s="246"/>
      <c r="C243" s="247"/>
      <c r="D243" s="250"/>
      <c r="E243" s="250"/>
      <c r="F243" s="250"/>
      <c r="G243" s="250"/>
      <c r="H243" s="250"/>
      <c r="I243" s="249"/>
      <c r="J243" s="249"/>
    </row>
    <row r="244" spans="1:10" s="191" customFormat="1">
      <c r="B244" s="246"/>
      <c r="C244" s="247"/>
      <c r="D244" s="250"/>
      <c r="E244" s="250"/>
      <c r="F244" s="250"/>
      <c r="G244" s="250"/>
      <c r="H244" s="250"/>
      <c r="I244" s="243"/>
      <c r="J244" s="249"/>
    </row>
    <row r="245" spans="1:10" s="191" customFormat="1">
      <c r="D245" s="251">
        <f>SUM(D238:D244)</f>
        <v>46</v>
      </c>
      <c r="E245" s="251">
        <f>SUM(E238:E244)</f>
        <v>138</v>
      </c>
      <c r="F245" s="251">
        <f>SUM(F238:F244)</f>
        <v>245</v>
      </c>
      <c r="G245" s="251">
        <f>SUM(G238:G244)</f>
        <v>352</v>
      </c>
      <c r="H245" s="251">
        <f>SUM(H238:H244)</f>
        <v>444</v>
      </c>
      <c r="I245" s="249"/>
      <c r="J245" s="249"/>
    </row>
    <row r="246" spans="1:10" s="153" customFormat="1">
      <c r="I246" s="158"/>
      <c r="J246" s="158"/>
    </row>
    <row r="247" spans="1:10" s="153" customFormat="1">
      <c r="A247" s="180"/>
      <c r="B247" s="180"/>
      <c r="C247" s="180"/>
      <c r="D247" s="180"/>
      <c r="E247" s="180"/>
      <c r="F247" s="180"/>
      <c r="G247" s="180"/>
      <c r="H247" s="180"/>
      <c r="I247" s="158"/>
      <c r="J247" s="158"/>
    </row>
    <row r="248" spans="1:10" s="153" customFormat="1">
      <c r="I248" s="158"/>
      <c r="J248" s="158"/>
    </row>
    <row r="249" spans="1:10" s="153" customFormat="1">
      <c r="I249" s="158"/>
      <c r="J249" s="158"/>
    </row>
    <row r="250" spans="1:10">
      <c r="A250" s="129" t="s">
        <v>183</v>
      </c>
      <c r="I250" s="158"/>
      <c r="J250" s="158"/>
    </row>
    <row r="251" spans="1:10">
      <c r="A251" s="134" t="s">
        <v>184</v>
      </c>
      <c r="B251" s="131"/>
      <c r="C251" s="131"/>
      <c r="D251" s="135">
        <v>2006</v>
      </c>
      <c r="E251" s="135">
        <v>2007</v>
      </c>
      <c r="F251" s="135">
        <v>2008</v>
      </c>
      <c r="G251" s="135">
        <v>2009</v>
      </c>
      <c r="H251" s="135">
        <v>2010</v>
      </c>
      <c r="I251" s="217"/>
      <c r="J251" s="217"/>
    </row>
    <row r="252" spans="1:10">
      <c r="A252" s="129" t="s">
        <v>185</v>
      </c>
      <c r="I252" s="158"/>
      <c r="J252" s="158"/>
    </row>
    <row r="253" spans="1:10" ht="24">
      <c r="A253" s="134" t="s">
        <v>186</v>
      </c>
      <c r="D253" s="252" t="s">
        <v>187</v>
      </c>
      <c r="E253" s="253"/>
      <c r="I253" s="158"/>
      <c r="J253" s="158"/>
    </row>
    <row r="254" spans="1:10">
      <c r="A254" s="131" t="s">
        <v>188</v>
      </c>
      <c r="C254" s="253"/>
      <c r="D254" s="253"/>
      <c r="E254" s="253"/>
      <c r="I254" s="158"/>
      <c r="J254" s="158"/>
    </row>
    <row r="255" spans="1:10">
      <c r="A255" s="127" t="s">
        <v>49</v>
      </c>
      <c r="D255" s="305">
        <f>'Data 2006-08'!C176</f>
        <v>0.375</v>
      </c>
      <c r="F255" s="203"/>
      <c r="I255" s="158"/>
      <c r="J255" s="158"/>
    </row>
    <row r="256" spans="1:10">
      <c r="A256" s="127" t="s">
        <v>50</v>
      </c>
      <c r="D256" s="306">
        <f>'Data 2006-08'!C177</f>
        <v>0.06</v>
      </c>
      <c r="F256" s="203"/>
      <c r="I256" s="158"/>
      <c r="J256" s="158"/>
    </row>
    <row r="257" spans="1:10">
      <c r="A257" s="127" t="s">
        <v>90</v>
      </c>
      <c r="D257" s="306">
        <f>'Data 2006-08'!C178</f>
        <v>0.4</v>
      </c>
      <c r="F257" s="203"/>
      <c r="I257" s="158"/>
      <c r="J257" s="158"/>
    </row>
    <row r="258" spans="1:10">
      <c r="A258" s="132" t="s">
        <v>91</v>
      </c>
      <c r="D258" s="308">
        <f>'Data 2006-08'!C179</f>
        <v>0.1764705882352941</v>
      </c>
      <c r="F258" s="203"/>
      <c r="I258" s="158"/>
      <c r="J258" s="158"/>
    </row>
    <row r="259" spans="1:10" s="153" customFormat="1">
      <c r="D259" s="254"/>
      <c r="I259" s="158"/>
      <c r="J259" s="158"/>
    </row>
    <row r="260" spans="1:10" s="153" customFormat="1">
      <c r="A260" s="255" t="s">
        <v>189</v>
      </c>
      <c r="D260" s="254"/>
      <c r="I260" s="158"/>
      <c r="J260" s="158"/>
    </row>
    <row r="261" spans="1:10" s="153" customFormat="1">
      <c r="A261" s="127" t="s">
        <v>49</v>
      </c>
      <c r="D261" s="219">
        <f>D263-D262</f>
        <v>3931.7557299999999</v>
      </c>
      <c r="E261" s="219">
        <f>E263-E262</f>
        <v>3266.34666285</v>
      </c>
      <c r="F261" s="219">
        <f>F263-F262</f>
        <v>6747.0874304370845</v>
      </c>
      <c r="G261" s="219">
        <f>G263-G262</f>
        <v>11210.512462140439</v>
      </c>
      <c r="H261" s="219">
        <f>H263-H262</f>
        <v>9174.843834391706</v>
      </c>
      <c r="I261" s="221"/>
      <c r="J261" s="221"/>
    </row>
    <row r="262" spans="1:10" s="153" customFormat="1">
      <c r="A262" s="127" t="s">
        <v>50</v>
      </c>
      <c r="D262" s="221">
        <f>D274</f>
        <v>0</v>
      </c>
      <c r="E262" s="221">
        <f>E274</f>
        <v>0</v>
      </c>
      <c r="F262" s="221">
        <f>F274</f>
        <v>0</v>
      </c>
      <c r="G262" s="221">
        <f>G274</f>
        <v>0</v>
      </c>
      <c r="H262" s="221">
        <f>H274</f>
        <v>0</v>
      </c>
      <c r="I262" s="221"/>
      <c r="J262" s="221"/>
    </row>
    <row r="263" spans="1:10" s="153" customFormat="1">
      <c r="A263" s="153" t="s">
        <v>190</v>
      </c>
      <c r="D263" s="224">
        <f>D122+D123</f>
        <v>3931.7557299999999</v>
      </c>
      <c r="E263" s="224">
        <f>E122+E123</f>
        <v>3266.34666285</v>
      </c>
      <c r="F263" s="224">
        <f>F122+F123</f>
        <v>6747.0874304370845</v>
      </c>
      <c r="G263" s="224">
        <f>G122+G123</f>
        <v>11210.512462140439</v>
      </c>
      <c r="H263" s="224">
        <f>H122+H123</f>
        <v>9174.843834391706</v>
      </c>
      <c r="I263" s="221"/>
      <c r="J263" s="221"/>
    </row>
    <row r="264" spans="1:10" s="153" customFormat="1">
      <c r="D264" s="221"/>
      <c r="E264" s="221"/>
      <c r="F264" s="221"/>
      <c r="G264" s="221"/>
      <c r="H264" s="221"/>
      <c r="I264" s="221"/>
      <c r="J264" s="221"/>
    </row>
    <row r="265" spans="1:10" s="153" customFormat="1">
      <c r="A265" s="255" t="s">
        <v>189</v>
      </c>
      <c r="D265" s="254"/>
      <c r="I265" s="158"/>
      <c r="J265" s="158"/>
    </row>
    <row r="266" spans="1:10" s="158" customFormat="1">
      <c r="A266" s="256" t="s">
        <v>50</v>
      </c>
      <c r="B266" s="221"/>
      <c r="C266" s="221"/>
      <c r="D266" s="257"/>
      <c r="E266" s="257"/>
      <c r="F266" s="257"/>
      <c r="G266" s="257"/>
      <c r="H266" s="257"/>
      <c r="I266" s="221"/>
      <c r="J266" s="221"/>
    </row>
    <row r="267" spans="1:10" s="158" customFormat="1">
      <c r="A267" t="s">
        <v>191</v>
      </c>
      <c r="B267" s="217"/>
      <c r="C267" s="217"/>
      <c r="D267" s="221">
        <f>IF(D323&lt;1000,0,D323*J323)/1000+IF(D331&lt;1000,0,D331*J331)/1000</f>
        <v>0</v>
      </c>
      <c r="E267" s="221">
        <f>IF(E323&lt;1000,0,E323*K323)/1000+IF(E331&lt;1000,0,E331*K331)/1000</f>
        <v>0</v>
      </c>
      <c r="F267" s="221">
        <f>IF(F323&lt;1000,0,F323*L323)/1000+IF(F331&lt;1000,0,F331*L331)/1000</f>
        <v>0</v>
      </c>
      <c r="G267" s="221">
        <f>IF(G323&lt;1000,0,G323*M323)/1000+IF(G331&lt;1000,0,G331*M331)/1000</f>
        <v>0</v>
      </c>
      <c r="H267" s="221">
        <f>IF(H323&lt;1000,0,H323*N323)/1000+IF(H331&lt;1000,0,H331*N331)/1000</f>
        <v>0</v>
      </c>
      <c r="I267" s="217"/>
      <c r="J267" s="217"/>
    </row>
    <row r="268" spans="1:10" s="158" customFormat="1">
      <c r="A268" t="s">
        <v>192</v>
      </c>
      <c r="B268" s="217"/>
      <c r="C268" s="217"/>
      <c r="D268" s="221"/>
      <c r="E268" s="221"/>
      <c r="F268" s="221"/>
      <c r="G268" s="221"/>
      <c r="H268" s="221"/>
      <c r="I268" s="217"/>
      <c r="J268" s="217"/>
    </row>
    <row r="269" spans="1:10" s="158" customFormat="1">
      <c r="A269" s="158" t="s">
        <v>193</v>
      </c>
      <c r="B269" s="221"/>
      <c r="C269" s="221"/>
      <c r="D269" s="221">
        <f>IF(D325&lt;1000,0,D325*J325)/1000+IF(D333&lt;1000,0,D333*J333)/1000</f>
        <v>0</v>
      </c>
      <c r="E269" s="221">
        <f t="shared" ref="E269:H272" si="6">IF(E325&lt;1000,0,E325*K325)/1000+IF(E333&lt;1000,0,E333*K333)/1000</f>
        <v>0</v>
      </c>
      <c r="F269" s="221">
        <f t="shared" si="6"/>
        <v>0</v>
      </c>
      <c r="G269" s="221">
        <f t="shared" si="6"/>
        <v>0</v>
      </c>
      <c r="H269" s="221">
        <f t="shared" si="6"/>
        <v>0</v>
      </c>
      <c r="I269" s="221"/>
      <c r="J269" s="221"/>
    </row>
    <row r="270" spans="1:10" s="158" customFormat="1">
      <c r="A270" s="158" t="s">
        <v>194</v>
      </c>
      <c r="B270" s="221"/>
      <c r="C270" s="221"/>
      <c r="D270" s="221">
        <f>IF(D326&lt;1000,0,D326*J326)/1000+IF(D334&lt;1000,0,D334*J334)/1000</f>
        <v>0</v>
      </c>
      <c r="E270" s="221">
        <f t="shared" si="6"/>
        <v>0</v>
      </c>
      <c r="F270" s="221">
        <f t="shared" si="6"/>
        <v>0</v>
      </c>
      <c r="G270" s="221">
        <f t="shared" si="6"/>
        <v>0</v>
      </c>
      <c r="H270" s="221">
        <f t="shared" si="6"/>
        <v>0</v>
      </c>
      <c r="I270" s="221"/>
      <c r="J270" s="221"/>
    </row>
    <row r="271" spans="1:10" s="158" customFormat="1">
      <c r="A271" s="158" t="s">
        <v>195</v>
      </c>
      <c r="B271" s="221"/>
      <c r="C271" s="221"/>
      <c r="D271" s="221">
        <f>IF(D327&lt;1000,0,D327*J327)/1000+IF(D335&lt;1000,0,D335*J335)/1000</f>
        <v>0</v>
      </c>
      <c r="E271" s="221">
        <f t="shared" si="6"/>
        <v>0</v>
      </c>
      <c r="F271" s="221">
        <f t="shared" si="6"/>
        <v>0</v>
      </c>
      <c r="G271" s="221">
        <f t="shared" si="6"/>
        <v>0</v>
      </c>
      <c r="H271" s="221">
        <f t="shared" si="6"/>
        <v>0</v>
      </c>
      <c r="I271" s="221"/>
      <c r="J271" s="221"/>
    </row>
    <row r="272" spans="1:10" s="158" customFormat="1">
      <c r="A272" s="158" t="s">
        <v>196</v>
      </c>
      <c r="B272" s="221"/>
      <c r="C272" s="221"/>
      <c r="D272" s="221">
        <f>IF(D328&lt;1000,0,D328*J328)/1000+IF(D336&lt;1000,0,D336*J336)/1000</f>
        <v>0</v>
      </c>
      <c r="E272" s="221">
        <f t="shared" si="6"/>
        <v>0</v>
      </c>
      <c r="F272" s="221">
        <f t="shared" si="6"/>
        <v>0</v>
      </c>
      <c r="G272" s="221">
        <f t="shared" si="6"/>
        <v>0</v>
      </c>
      <c r="H272" s="221">
        <f t="shared" si="6"/>
        <v>0</v>
      </c>
      <c r="I272" s="221"/>
      <c r="J272" s="221"/>
    </row>
    <row r="273" spans="1:10" s="158" customFormat="1">
      <c r="A273" s="229"/>
      <c r="B273" s="221"/>
      <c r="C273" s="221"/>
      <c r="D273" s="221"/>
      <c r="E273" s="221"/>
      <c r="F273" s="221"/>
      <c r="G273" s="221"/>
      <c r="H273" s="221"/>
      <c r="I273" s="221"/>
      <c r="J273" s="221"/>
    </row>
    <row r="274" spans="1:10" s="158" customFormat="1">
      <c r="A274" s="258" t="s">
        <v>197</v>
      </c>
      <c r="B274" s="221"/>
      <c r="C274" s="221"/>
      <c r="D274" s="224">
        <f>SUM(D269:D272)</f>
        <v>0</v>
      </c>
      <c r="E274" s="224">
        <f>SUM(E269:E272)</f>
        <v>0</v>
      </c>
      <c r="F274" s="224">
        <f>SUM(F269:F272)</f>
        <v>0</v>
      </c>
      <c r="G274" s="224">
        <f>SUM(G269:G272)</f>
        <v>0</v>
      </c>
      <c r="H274" s="224">
        <f>SUM(H269:H272)</f>
        <v>0</v>
      </c>
      <c r="I274" s="221"/>
      <c r="J274" s="221"/>
    </row>
    <row r="275" spans="1:10" s="153" customFormat="1">
      <c r="D275" s="254"/>
      <c r="I275" s="158"/>
      <c r="J275" s="158"/>
    </row>
    <row r="276" spans="1:10" s="153" customFormat="1">
      <c r="D276" s="254"/>
      <c r="I276" s="158"/>
      <c r="J276" s="158"/>
    </row>
    <row r="277" spans="1:10" s="153" customFormat="1">
      <c r="D277" s="254"/>
      <c r="I277" s="158"/>
      <c r="J277" s="158"/>
    </row>
    <row r="278" spans="1:10" s="153" customFormat="1">
      <c r="A278" s="127" t="s">
        <v>147</v>
      </c>
      <c r="D278" s="259">
        <f>(148.4/144.8)*(1+D$63)</f>
        <v>1.0510983425414364</v>
      </c>
      <c r="E278" s="259">
        <f>D278*(1+E$63)</f>
        <v>1.0780064601104973</v>
      </c>
      <c r="F278" s="259">
        <f>E278*(1+F$63)</f>
        <v>1.1056034254893261</v>
      </c>
      <c r="G278" s="259">
        <f>F278*(1+G$63)</f>
        <v>1.1339068731818529</v>
      </c>
      <c r="H278" s="259">
        <f>G278*(1+H$63)</f>
        <v>1.1629348891353084</v>
      </c>
      <c r="I278" s="260"/>
      <c r="J278" s="260"/>
    </row>
    <row r="279" spans="1:10" s="153" customFormat="1">
      <c r="D279" s="254"/>
      <c r="I279" s="158"/>
      <c r="J279" s="158"/>
    </row>
    <row r="280" spans="1:10" s="158" customFormat="1">
      <c r="A280" s="217" t="s">
        <v>198</v>
      </c>
    </row>
    <row r="281" spans="1:10" s="153" customFormat="1">
      <c r="A281" s="261" t="s">
        <v>49</v>
      </c>
      <c r="B281" s="158"/>
      <c r="C281" s="158"/>
      <c r="D281" s="158"/>
      <c r="E281" s="158"/>
      <c r="F281" s="158"/>
      <c r="G281" s="158"/>
      <c r="H281" s="158"/>
      <c r="I281" s="158"/>
      <c r="J281" s="158"/>
    </row>
    <row r="282" spans="1:10" s="153" customFormat="1">
      <c r="A282" s="153" t="s">
        <v>199</v>
      </c>
      <c r="B282" s="158"/>
      <c r="C282" s="158"/>
      <c r="D282" s="222">
        <v>0</v>
      </c>
      <c r="E282" s="221">
        <f>D285</f>
        <v>3357.7878190031461</v>
      </c>
      <c r="F282" s="221">
        <f>E285</f>
        <v>4959.5459147310066</v>
      </c>
      <c r="G282" s="221">
        <f>F285</f>
        <v>9160.6436140302412</v>
      </c>
      <c r="H282" s="221">
        <f>G285</f>
        <v>16053.639929097288</v>
      </c>
      <c r="I282" s="221"/>
      <c r="J282" s="221"/>
    </row>
    <row r="283" spans="1:10" s="153" customFormat="1">
      <c r="A283" s="153" t="s">
        <v>176</v>
      </c>
      <c r="B283" s="158"/>
      <c r="C283" s="158"/>
      <c r="D283" s="221">
        <f>$D$255*(D282+D284*0.5)</f>
        <v>774.87411207764922</v>
      </c>
      <c r="E283" s="221">
        <f>$D$255*(E282+E284*0.5)</f>
        <v>1919.3847077848045</v>
      </c>
      <c r="F283" s="221">
        <f>$D$255*(F282+F284*0.5)</f>
        <v>3258.5052758679808</v>
      </c>
      <c r="G283" s="221">
        <f>$D$255*(G282+G284*0.5)</f>
        <v>5818.6808176448139</v>
      </c>
      <c r="H283" s="221">
        <f>$D$255*(H282+H284*0.5)</f>
        <v>8020.6923479206243</v>
      </c>
      <c r="I283" s="221"/>
      <c r="J283" s="221"/>
    </row>
    <row r="284" spans="1:10" s="153" customFormat="1">
      <c r="A284" s="153" t="s">
        <v>200</v>
      </c>
      <c r="B284" s="158"/>
      <c r="C284" s="158"/>
      <c r="D284" s="221">
        <f>D261*D$278</f>
        <v>4132.6619310807955</v>
      </c>
      <c r="E284" s="221">
        <f>E261*E$278</f>
        <v>3521.1428035126646</v>
      </c>
      <c r="F284" s="221">
        <f>F261*F$278</f>
        <v>7459.6029751672158</v>
      </c>
      <c r="G284" s="221">
        <f>G261*G$278</f>
        <v>12711.67713271186</v>
      </c>
      <c r="H284" s="221">
        <f>H261*H$278</f>
        <v>10669.745997382086</v>
      </c>
      <c r="I284" s="221"/>
      <c r="J284" s="221"/>
    </row>
    <row r="285" spans="1:10" s="153" customFormat="1">
      <c r="A285" s="153" t="s">
        <v>201</v>
      </c>
      <c r="B285" s="158"/>
      <c r="C285" s="158"/>
      <c r="D285" s="224">
        <f>D282-D283+D284</f>
        <v>3357.7878190031461</v>
      </c>
      <c r="E285" s="224">
        <f>E282-E283+E284</f>
        <v>4959.5459147310066</v>
      </c>
      <c r="F285" s="224">
        <f>F282-F283+F284</f>
        <v>9160.6436140302412</v>
      </c>
      <c r="G285" s="224">
        <f>G282-G283+G284</f>
        <v>16053.639929097288</v>
      </c>
      <c r="H285" s="224">
        <f>H282-H283+H284</f>
        <v>18702.693578558748</v>
      </c>
      <c r="I285" s="221"/>
      <c r="J285" s="221"/>
    </row>
    <row r="286" spans="1:10" s="153" customFormat="1">
      <c r="A286" s="158"/>
      <c r="B286" s="158"/>
      <c r="C286" s="158"/>
      <c r="I286" s="158"/>
      <c r="J286" s="158"/>
    </row>
    <row r="287" spans="1:10" s="153" customFormat="1">
      <c r="A287" s="261" t="s">
        <v>50</v>
      </c>
      <c r="B287" s="158"/>
      <c r="C287" s="158"/>
      <c r="D287" s="158"/>
      <c r="E287" s="158"/>
      <c r="F287" s="158"/>
      <c r="G287" s="158"/>
      <c r="H287" s="158"/>
      <c r="I287" s="158"/>
      <c r="J287" s="158"/>
    </row>
    <row r="288" spans="1:10" s="153" customFormat="1">
      <c r="A288" s="153" t="s">
        <v>199</v>
      </c>
      <c r="B288" s="158"/>
      <c r="C288" s="158"/>
      <c r="D288" s="222">
        <v>0</v>
      </c>
      <c r="E288" s="221">
        <f>D291</f>
        <v>0</v>
      </c>
      <c r="F288" s="221">
        <f>E291</f>
        <v>0</v>
      </c>
      <c r="G288" s="221">
        <f>F291</f>
        <v>0</v>
      </c>
      <c r="H288" s="221">
        <f>G291</f>
        <v>0</v>
      </c>
      <c r="I288" s="221"/>
      <c r="J288" s="221"/>
    </row>
    <row r="289" spans="1:10" s="153" customFormat="1">
      <c r="A289" s="153" t="s">
        <v>176</v>
      </c>
      <c r="B289" s="158"/>
      <c r="C289" s="158"/>
      <c r="D289" s="221">
        <f>$D$256*(D288+D290*0.5)</f>
        <v>0</v>
      </c>
      <c r="E289" s="221">
        <f>$D$256*(E288+E290*0.5)</f>
        <v>0</v>
      </c>
      <c r="F289" s="221">
        <f>$D$256*(F288+F290*0.5)</f>
        <v>0</v>
      </c>
      <c r="G289" s="221">
        <f>$D$256*(G288+G290*0.5)</f>
        <v>0</v>
      </c>
      <c r="H289" s="221">
        <f>$D$256*(H288+H290*0.5)</f>
        <v>0</v>
      </c>
      <c r="I289" s="221"/>
      <c r="J289" s="221"/>
    </row>
    <row r="290" spans="1:10" s="153" customFormat="1">
      <c r="A290" s="153" t="s">
        <v>200</v>
      </c>
      <c r="B290" s="158"/>
      <c r="C290" s="158"/>
      <c r="D290" s="221">
        <f>D263*D$278-D284</f>
        <v>0</v>
      </c>
      <c r="E290" s="221">
        <f>E263*E$278-E284</f>
        <v>0</v>
      </c>
      <c r="F290" s="221">
        <f>F263*F$278-F284</f>
        <v>0</v>
      </c>
      <c r="G290" s="221">
        <f>G263*G$278-G284</f>
        <v>0</v>
      </c>
      <c r="H290" s="221">
        <f>H263*H$278-H284</f>
        <v>0</v>
      </c>
      <c r="I290" s="221"/>
      <c r="J290" s="221"/>
    </row>
    <row r="291" spans="1:10" s="153" customFormat="1">
      <c r="A291" s="153" t="s">
        <v>201</v>
      </c>
      <c r="B291" s="158"/>
      <c r="C291" s="158"/>
      <c r="D291" s="224">
        <f>D288-D289+D290</f>
        <v>0</v>
      </c>
      <c r="E291" s="224">
        <f>E288-E289+E290</f>
        <v>0</v>
      </c>
      <c r="F291" s="224">
        <f>F288-F289+F290</f>
        <v>0</v>
      </c>
      <c r="G291" s="224">
        <f>G288-G289+G290</f>
        <v>0</v>
      </c>
      <c r="H291" s="224">
        <f>H288-H289+H290</f>
        <v>0</v>
      </c>
      <c r="I291" s="221"/>
      <c r="J291" s="221"/>
    </row>
    <row r="292" spans="1:10" s="153" customFormat="1">
      <c r="A292" s="158"/>
      <c r="B292" s="158"/>
      <c r="C292" s="158"/>
      <c r="D292" s="221"/>
      <c r="E292" s="221"/>
      <c r="F292" s="221"/>
      <c r="G292" s="221"/>
      <c r="H292" s="221"/>
      <c r="I292" s="221"/>
      <c r="J292" s="221"/>
    </row>
    <row r="293" spans="1:10" s="153" customFormat="1">
      <c r="A293" s="261" t="s">
        <v>90</v>
      </c>
      <c r="I293" s="158"/>
      <c r="J293" s="158"/>
    </row>
    <row r="294" spans="1:10" s="153" customFormat="1">
      <c r="A294" s="153" t="s">
        <v>199</v>
      </c>
      <c r="B294" s="158"/>
      <c r="C294" s="158"/>
      <c r="D294" s="222">
        <v>0</v>
      </c>
      <c r="E294" s="221">
        <f>D297</f>
        <v>3783.9540331491712</v>
      </c>
      <c r="F294" s="221">
        <f>E297</f>
        <v>6401.293175032928</v>
      </c>
      <c r="G294" s="221">
        <f>F297</f>
        <v>4283.0172752154867</v>
      </c>
      <c r="H294" s="221">
        <f>G297</f>
        <v>3023.373114402033</v>
      </c>
      <c r="I294" s="221"/>
      <c r="J294" s="221"/>
    </row>
    <row r="295" spans="1:10" s="153" customFormat="1">
      <c r="A295" s="153" t="s">
        <v>176</v>
      </c>
      <c r="B295" s="158"/>
      <c r="C295" s="158"/>
      <c r="D295" s="221">
        <f>$D$257*(D294+D296*0.5)</f>
        <v>945.98850828729292</v>
      </c>
      <c r="E295" s="221">
        <f>$D$257*(E294+E296*0.5)</f>
        <v>2546.3118020455254</v>
      </c>
      <c r="F295" s="221">
        <f>$D$257*(F294+F296*0.5)</f>
        <v>2671.0776125621042</v>
      </c>
      <c r="G295" s="221">
        <f>$D$257*(G294+G296*0.5)</f>
        <v>1826.5975974043799</v>
      </c>
      <c r="H295" s="221">
        <f>$D$257*(H294+H296*0.5)</f>
        <v>1325.642734674344</v>
      </c>
      <c r="I295" s="221"/>
      <c r="J295" s="221"/>
    </row>
    <row r="296" spans="1:10" s="153" customFormat="1">
      <c r="A296" s="153" t="s">
        <v>200</v>
      </c>
      <c r="B296" s="158"/>
      <c r="C296" s="158"/>
      <c r="D296" s="221">
        <f>D127*D$278</f>
        <v>4729.9425414364641</v>
      </c>
      <c r="E296" s="221">
        <f>E127*E$278</f>
        <v>5163.6509439292822</v>
      </c>
      <c r="F296" s="221">
        <f>F127*F$278</f>
        <v>552.80171274466306</v>
      </c>
      <c r="G296" s="221">
        <f>G127*G$278</f>
        <v>566.95343659092646</v>
      </c>
      <c r="H296" s="221">
        <f>H127*H$278</f>
        <v>581.46744456765418</v>
      </c>
      <c r="I296" s="221"/>
      <c r="J296" s="221"/>
    </row>
    <row r="297" spans="1:10" s="153" customFormat="1">
      <c r="A297" s="153" t="s">
        <v>201</v>
      </c>
      <c r="B297" s="158"/>
      <c r="C297" s="158"/>
      <c r="D297" s="224">
        <f>D294-D295+D296</f>
        <v>3783.9540331491712</v>
      </c>
      <c r="E297" s="224">
        <f>E294-E295+E296</f>
        <v>6401.293175032928</v>
      </c>
      <c r="F297" s="224">
        <f>F294-F295+F296</f>
        <v>4283.0172752154867</v>
      </c>
      <c r="G297" s="224">
        <f>G294-G295+G296</f>
        <v>3023.373114402033</v>
      </c>
      <c r="H297" s="224">
        <f>H294-H295+H296</f>
        <v>2279.1978242953433</v>
      </c>
      <c r="I297" s="221"/>
      <c r="J297" s="221"/>
    </row>
    <row r="298" spans="1:10" s="153" customFormat="1">
      <c r="A298" s="158"/>
      <c r="B298" s="158"/>
      <c r="C298" s="158"/>
      <c r="D298" s="221"/>
      <c r="E298" s="221"/>
      <c r="F298" s="221"/>
      <c r="G298" s="221"/>
      <c r="H298" s="221"/>
      <c r="I298" s="221"/>
      <c r="J298" s="221"/>
    </row>
    <row r="299" spans="1:10" s="153" customFormat="1">
      <c r="A299" s="261" t="s">
        <v>91</v>
      </c>
      <c r="I299" s="158"/>
      <c r="J299" s="158"/>
    </row>
    <row r="300" spans="1:10" s="153" customFormat="1">
      <c r="A300" s="153" t="s">
        <v>199</v>
      </c>
      <c r="B300" s="158"/>
      <c r="C300" s="158"/>
      <c r="D300" s="222">
        <v>0</v>
      </c>
      <c r="E300" s="221">
        <f>D303</f>
        <v>440.84301072473187</v>
      </c>
      <c r="F300" s="221">
        <f>E303</f>
        <v>815.17577710200544</v>
      </c>
      <c r="G300" s="221">
        <f>F303</f>
        <v>1286.231839260568</v>
      </c>
      <c r="H300" s="221">
        <f>G303</f>
        <v>1534.8236326726214</v>
      </c>
      <c r="I300" s="221"/>
      <c r="J300" s="221"/>
    </row>
    <row r="301" spans="1:10" s="153" customFormat="1">
      <c r="A301" s="153" t="s">
        <v>176</v>
      </c>
      <c r="B301" s="158"/>
      <c r="C301" s="158"/>
      <c r="D301" s="221">
        <f>$D$258*(D300+D302*0.5)</f>
        <v>42.662226844328885</v>
      </c>
      <c r="E301" s="221">
        <f>$D$258*(E300+E302*0.5)</f>
        <v>121.55020527355522</v>
      </c>
      <c r="F301" s="221">
        <f>$D$258*(F300+F302*0.5)</f>
        <v>203.36202738992645</v>
      </c>
      <c r="G301" s="221">
        <f>$D$258*(G300+G302*0.5)</f>
        <v>273.00536825159895</v>
      </c>
      <c r="H301" s="221">
        <f>$D$258*(H300+H302*0.5)</f>
        <v>318.052704207131</v>
      </c>
      <c r="I301" s="221"/>
      <c r="J301" s="221"/>
    </row>
    <row r="302" spans="1:10" s="153" customFormat="1">
      <c r="A302" s="153" t="s">
        <v>200</v>
      </c>
      <c r="B302" s="158"/>
      <c r="C302" s="158"/>
      <c r="D302" s="221">
        <f>D128*D278</f>
        <v>483.50523756906074</v>
      </c>
      <c r="E302" s="221">
        <f>E128*E278</f>
        <v>495.88297165082872</v>
      </c>
      <c r="F302" s="221">
        <f>F128*F278</f>
        <v>674.41808954848898</v>
      </c>
      <c r="G302" s="221">
        <f>G128*G278</f>
        <v>521.59716166365229</v>
      </c>
      <c r="H302" s="221">
        <f>H128*H278</f>
        <v>534.95004900224183</v>
      </c>
      <c r="I302" s="221"/>
      <c r="J302" s="221"/>
    </row>
    <row r="303" spans="1:10" s="153" customFormat="1">
      <c r="A303" s="153" t="s">
        <v>201</v>
      </c>
      <c r="B303" s="158"/>
      <c r="C303" s="158"/>
      <c r="D303" s="224">
        <f>D300-D301+D302</f>
        <v>440.84301072473187</v>
      </c>
      <c r="E303" s="224">
        <f>E300-E301+E302</f>
        <v>815.17577710200544</v>
      </c>
      <c r="F303" s="224">
        <f>F300-F301+F302</f>
        <v>1286.231839260568</v>
      </c>
      <c r="G303" s="224">
        <f>G300-G301+G302</f>
        <v>1534.8236326726214</v>
      </c>
      <c r="H303" s="224">
        <f>H300-H301+H302</f>
        <v>1751.7209774677322</v>
      </c>
      <c r="I303" s="221"/>
      <c r="J303" s="221"/>
    </row>
    <row r="304" spans="1:10" s="153" customFormat="1">
      <c r="B304" s="158"/>
      <c r="C304" s="158"/>
      <c r="D304" s="221"/>
      <c r="E304" s="221"/>
      <c r="F304" s="221"/>
      <c r="G304" s="221"/>
      <c r="H304" s="221"/>
      <c r="I304" s="221"/>
      <c r="J304" s="221"/>
    </row>
    <row r="305" spans="1:16" s="153" customFormat="1">
      <c r="A305" s="261" t="s">
        <v>45</v>
      </c>
      <c r="B305" s="221"/>
      <c r="C305" s="221"/>
      <c r="D305" s="221"/>
      <c r="E305" s="221"/>
      <c r="F305" s="221"/>
      <c r="G305" s="221"/>
      <c r="H305" s="221"/>
      <c r="I305" s="221"/>
      <c r="J305" s="221"/>
    </row>
    <row r="306" spans="1:16" s="153" customFormat="1">
      <c r="A306" s="153" t="s">
        <v>199</v>
      </c>
      <c r="B306" s="221"/>
      <c r="C306" s="221"/>
      <c r="D306" s="221">
        <f t="shared" ref="D306:H309" si="7">SUM(D282,D288,D294,D300)</f>
        <v>0</v>
      </c>
      <c r="E306" s="221">
        <f t="shared" si="7"/>
        <v>7582.58486287705</v>
      </c>
      <c r="F306" s="221">
        <f t="shared" si="7"/>
        <v>12176.01486686594</v>
      </c>
      <c r="G306" s="221">
        <f t="shared" si="7"/>
        <v>14729.892728506296</v>
      </c>
      <c r="H306" s="221">
        <f t="shared" si="7"/>
        <v>20611.836676171941</v>
      </c>
      <c r="I306" s="221"/>
      <c r="J306" s="221"/>
    </row>
    <row r="307" spans="1:16" s="153" customFormat="1">
      <c r="A307" s="153" t="s">
        <v>176</v>
      </c>
      <c r="B307" s="221"/>
      <c r="C307" s="221"/>
      <c r="D307" s="221">
        <f t="shared" si="7"/>
        <v>1763.524847209271</v>
      </c>
      <c r="E307" s="221">
        <f t="shared" si="7"/>
        <v>4587.2467151038854</v>
      </c>
      <c r="F307" s="221">
        <f t="shared" si="7"/>
        <v>6132.9449158200114</v>
      </c>
      <c r="G307" s="221">
        <f t="shared" si="7"/>
        <v>7918.2837833007925</v>
      </c>
      <c r="H307" s="221">
        <f t="shared" si="7"/>
        <v>9664.3877868020991</v>
      </c>
      <c r="I307" s="221"/>
      <c r="J307" s="221"/>
    </row>
    <row r="308" spans="1:16" s="153" customFormat="1">
      <c r="A308" s="153" t="s">
        <v>200</v>
      </c>
      <c r="B308" s="221"/>
      <c r="C308" s="221"/>
      <c r="D308" s="221">
        <f t="shared" si="7"/>
        <v>9346.1097100863208</v>
      </c>
      <c r="E308" s="221">
        <f t="shared" si="7"/>
        <v>9180.6767190927749</v>
      </c>
      <c r="F308" s="221">
        <f t="shared" si="7"/>
        <v>8686.8227774603674</v>
      </c>
      <c r="G308" s="221">
        <f t="shared" si="7"/>
        <v>13800.227730966439</v>
      </c>
      <c r="H308" s="221">
        <f t="shared" si="7"/>
        <v>11786.163490951982</v>
      </c>
      <c r="I308" s="221"/>
      <c r="J308" s="221"/>
    </row>
    <row r="309" spans="1:16" s="153" customFormat="1">
      <c r="A309" s="153" t="s">
        <v>201</v>
      </c>
      <c r="D309" s="224">
        <f t="shared" si="7"/>
        <v>7582.58486287705</v>
      </c>
      <c r="E309" s="224">
        <f t="shared" si="7"/>
        <v>12176.01486686594</v>
      </c>
      <c r="F309" s="224">
        <f t="shared" si="7"/>
        <v>14729.892728506296</v>
      </c>
      <c r="G309" s="224">
        <f t="shared" si="7"/>
        <v>20611.836676171941</v>
      </c>
      <c r="H309" s="224">
        <f t="shared" si="7"/>
        <v>22733.612380321825</v>
      </c>
      <c r="I309" s="221"/>
      <c r="J309" s="221"/>
    </row>
    <row r="310" spans="1:16" s="153" customFormat="1">
      <c r="A310" s="262"/>
      <c r="C310" s="263"/>
      <c r="D310" s="164"/>
      <c r="E310" s="164"/>
      <c r="F310" s="164"/>
      <c r="G310" s="164"/>
      <c r="H310" s="164"/>
      <c r="I310" s="225"/>
      <c r="J310" s="225"/>
    </row>
    <row r="311" spans="1:16">
      <c r="D311" s="264"/>
      <c r="E311" s="264"/>
      <c r="F311" s="264"/>
      <c r="G311" s="264"/>
      <c r="H311" s="264"/>
      <c r="I311" s="222"/>
      <c r="J311" s="222"/>
    </row>
    <row r="312" spans="1:16" s="156" customFormat="1">
      <c r="A312" s="179"/>
      <c r="B312" s="179"/>
      <c r="C312" s="179"/>
      <c r="D312" s="179"/>
      <c r="E312" s="179"/>
      <c r="F312" s="179"/>
      <c r="G312" s="179"/>
      <c r="H312" s="179"/>
      <c r="I312" s="158"/>
      <c r="J312" s="158"/>
    </row>
    <row r="313" spans="1:16">
      <c r="A313" s="134"/>
      <c r="I313" s="158"/>
      <c r="J313" s="158"/>
    </row>
    <row r="314" spans="1:16">
      <c r="A314" s="134"/>
      <c r="I314" s="158"/>
      <c r="J314" s="158"/>
    </row>
    <row r="315" spans="1:16">
      <c r="A315" s="163" t="s">
        <v>202</v>
      </c>
      <c r="I315" s="158"/>
      <c r="J315" s="158"/>
    </row>
    <row r="316" spans="1:16">
      <c r="A316" s="131" t="s">
        <v>203</v>
      </c>
      <c r="I316" s="158"/>
      <c r="J316" s="158"/>
    </row>
    <row r="317" spans="1:16">
      <c r="A317" s="134"/>
      <c r="I317" s="158"/>
      <c r="J317" s="158"/>
    </row>
    <row r="318" spans="1:16" customFormat="1">
      <c r="A318" s="265" t="s">
        <v>204</v>
      </c>
      <c r="B318" s="266"/>
      <c r="C318" s="266"/>
      <c r="D318" s="267">
        <v>2006</v>
      </c>
      <c r="E318" s="267">
        <v>2007</v>
      </c>
      <c r="F318" s="267">
        <v>2008</v>
      </c>
      <c r="G318" s="267">
        <v>2009</v>
      </c>
      <c r="H318" s="267">
        <v>2010</v>
      </c>
      <c r="J318" s="267">
        <v>2006</v>
      </c>
      <c r="K318" s="267">
        <v>2007</v>
      </c>
      <c r="L318" s="267">
        <v>2008</v>
      </c>
      <c r="M318" s="267">
        <v>2009</v>
      </c>
      <c r="N318" s="267">
        <v>2010</v>
      </c>
    </row>
    <row r="319" spans="1:16" customFormat="1">
      <c r="A319" s="265"/>
      <c r="B319" s="265"/>
      <c r="C319" s="265"/>
      <c r="D319" s="268"/>
      <c r="E319" s="268"/>
      <c r="F319" s="268"/>
      <c r="G319" s="268"/>
      <c r="H319" s="268"/>
      <c r="J319" s="268"/>
      <c r="K319" s="268"/>
      <c r="L319" s="268"/>
      <c r="M319" s="268"/>
      <c r="N319" s="268"/>
    </row>
    <row r="320" spans="1:16" customFormat="1">
      <c r="A320" s="269" t="s">
        <v>205</v>
      </c>
      <c r="B320" s="269"/>
      <c r="C320" s="269"/>
      <c r="D320" s="270"/>
      <c r="E320" s="270"/>
      <c r="F320" s="270"/>
      <c r="G320" s="270"/>
      <c r="H320" s="270"/>
      <c r="J320" s="271"/>
      <c r="K320" s="272"/>
      <c r="L320" s="273"/>
      <c r="M320" s="273"/>
      <c r="N320" s="273"/>
      <c r="O320" s="273"/>
      <c r="P320" s="273"/>
    </row>
    <row r="321" spans="1:16" s="229" customFormat="1">
      <c r="A321" s="265" t="s">
        <v>206</v>
      </c>
      <c r="B321" s="265"/>
      <c r="C321" s="265"/>
      <c r="D321" s="270"/>
      <c r="E321" s="270"/>
      <c r="F321" s="270"/>
      <c r="G321" s="270"/>
      <c r="H321" s="270"/>
      <c r="J321" s="265" t="s">
        <v>207</v>
      </c>
      <c r="K321" s="274"/>
      <c r="L321" s="272"/>
      <c r="M321" s="272"/>
      <c r="N321" s="272"/>
      <c r="O321" s="272"/>
      <c r="P321" s="272"/>
    </row>
    <row r="322" spans="1:16" customFormat="1">
      <c r="A322" t="s">
        <v>208</v>
      </c>
      <c r="J322" s="272"/>
      <c r="K322" s="272"/>
      <c r="L322" s="275"/>
      <c r="M322" s="275"/>
      <c r="N322" s="275"/>
      <c r="O322" s="275"/>
      <c r="P322" s="275"/>
    </row>
    <row r="323" spans="1:16" customFormat="1">
      <c r="A323" t="s">
        <v>191</v>
      </c>
      <c r="D323" s="542">
        <v>36.75</v>
      </c>
      <c r="E323" s="542">
        <v>36.75</v>
      </c>
      <c r="F323" s="542">
        <v>36.75</v>
      </c>
      <c r="G323" s="542">
        <v>36.75</v>
      </c>
      <c r="H323" s="542">
        <v>36.75</v>
      </c>
      <c r="J323" s="545">
        <v>4879</v>
      </c>
      <c r="K323" s="545">
        <v>4977</v>
      </c>
      <c r="L323" s="545">
        <v>0</v>
      </c>
      <c r="M323" s="545">
        <v>0</v>
      </c>
      <c r="N323" s="545">
        <v>0</v>
      </c>
      <c r="O323" s="275"/>
      <c r="P323" s="275"/>
    </row>
    <row r="324" spans="1:16" customFormat="1">
      <c r="A324" t="s">
        <v>192</v>
      </c>
      <c r="D324" s="543"/>
      <c r="E324" s="543"/>
      <c r="F324" s="543"/>
      <c r="G324" s="543"/>
      <c r="H324" s="543"/>
      <c r="I324" s="229"/>
      <c r="J324" s="384"/>
      <c r="K324" s="546"/>
      <c r="L324" s="384"/>
      <c r="M324" s="384"/>
      <c r="N324" s="384"/>
      <c r="O324" s="277"/>
      <c r="P324" s="277"/>
    </row>
    <row r="325" spans="1:16" customFormat="1">
      <c r="A325" t="s">
        <v>209</v>
      </c>
      <c r="D325" s="542">
        <v>84</v>
      </c>
      <c r="E325" s="542">
        <v>84</v>
      </c>
      <c r="F325" s="542">
        <v>84</v>
      </c>
      <c r="G325" s="542">
        <v>84</v>
      </c>
      <c r="H325" s="542">
        <v>84</v>
      </c>
      <c r="J325" s="545">
        <v>256</v>
      </c>
      <c r="K325" s="545">
        <v>261</v>
      </c>
      <c r="L325" s="545">
        <v>4851</v>
      </c>
      <c r="M325" s="545">
        <v>4994</v>
      </c>
      <c r="N325" s="545">
        <v>5527.5325673745674</v>
      </c>
      <c r="O325" s="278"/>
      <c r="P325" s="278"/>
    </row>
    <row r="326" spans="1:16" customFormat="1">
      <c r="A326" t="s">
        <v>210</v>
      </c>
      <c r="D326" s="542">
        <v>152.25</v>
      </c>
      <c r="E326" s="542">
        <v>152.25</v>
      </c>
      <c r="F326" s="542">
        <v>152.25</v>
      </c>
      <c r="G326" s="542">
        <v>152.25</v>
      </c>
      <c r="H326" s="542">
        <v>152.25</v>
      </c>
      <c r="J326" s="545">
        <v>905</v>
      </c>
      <c r="K326" s="545">
        <v>923</v>
      </c>
      <c r="L326" s="545">
        <v>855</v>
      </c>
      <c r="M326" s="545">
        <v>880</v>
      </c>
      <c r="N326" s="545">
        <v>974.23347540325278</v>
      </c>
      <c r="O326" s="275"/>
      <c r="P326" s="275"/>
    </row>
    <row r="327" spans="1:16" customFormat="1">
      <c r="A327" t="s">
        <v>211</v>
      </c>
      <c r="D327" s="542">
        <v>309.75</v>
      </c>
      <c r="E327" s="542">
        <v>309.75</v>
      </c>
      <c r="F327" s="542">
        <v>309.75</v>
      </c>
      <c r="G327" s="542">
        <v>309.75</v>
      </c>
      <c r="H327" s="542">
        <v>309.75</v>
      </c>
      <c r="J327" s="545">
        <v>578</v>
      </c>
      <c r="K327" s="545">
        <v>590</v>
      </c>
      <c r="L327" s="545">
        <v>546</v>
      </c>
      <c r="M327" s="545">
        <v>562</v>
      </c>
      <c r="N327" s="545">
        <v>622.6092662827333</v>
      </c>
      <c r="O327" s="275"/>
      <c r="P327" s="275"/>
    </row>
    <row r="328" spans="1:16" customFormat="1">
      <c r="A328" t="s">
        <v>212</v>
      </c>
      <c r="D328" s="542">
        <v>372.75</v>
      </c>
      <c r="E328" s="542">
        <v>372.75</v>
      </c>
      <c r="F328" s="542">
        <v>372.75</v>
      </c>
      <c r="G328" s="542">
        <v>372.75</v>
      </c>
      <c r="H328" s="542">
        <v>372.75</v>
      </c>
      <c r="J328" s="545">
        <v>67</v>
      </c>
      <c r="K328" s="545">
        <v>68</v>
      </c>
      <c r="L328" s="545">
        <v>63</v>
      </c>
      <c r="M328" s="545">
        <v>65</v>
      </c>
      <c r="N328" s="545">
        <v>72.20017093941334</v>
      </c>
      <c r="O328" s="275"/>
      <c r="P328" s="275"/>
    </row>
    <row r="329" spans="1:16" customFormat="1">
      <c r="D329" s="543"/>
      <c r="E329" s="543"/>
      <c r="F329" s="543"/>
      <c r="G329" s="543"/>
      <c r="H329" s="543"/>
      <c r="I329" s="229"/>
      <c r="J329" s="546"/>
      <c r="K329" s="546"/>
      <c r="L329" s="546"/>
      <c r="M329" s="546"/>
      <c r="N329" s="546"/>
      <c r="O329" s="275"/>
      <c r="P329" s="275"/>
    </row>
    <row r="330" spans="1:16" customFormat="1">
      <c r="A330" t="s">
        <v>213</v>
      </c>
      <c r="D330" s="543"/>
      <c r="E330" s="543"/>
      <c r="F330" s="543"/>
      <c r="G330" s="543"/>
      <c r="H330" s="543"/>
      <c r="I330" s="229"/>
      <c r="J330" s="546"/>
      <c r="K330" s="546"/>
      <c r="L330" s="546"/>
      <c r="M330" s="546"/>
      <c r="N330" s="546"/>
      <c r="O330" s="275"/>
      <c r="P330" s="275"/>
    </row>
    <row r="331" spans="1:16" customFormat="1">
      <c r="A331" t="s">
        <v>191</v>
      </c>
      <c r="D331" s="542">
        <v>145.74333333333331</v>
      </c>
      <c r="E331" s="542">
        <v>147.81708466666666</v>
      </c>
      <c r="F331" s="542">
        <v>149.93708065473331</v>
      </c>
      <c r="G331" s="542">
        <v>152.10435255333388</v>
      </c>
      <c r="H331" s="542">
        <v>154.31995461527322</v>
      </c>
      <c r="J331" s="545">
        <v>11614</v>
      </c>
      <c r="K331" s="545">
        <v>9185</v>
      </c>
      <c r="L331" s="545">
        <v>0</v>
      </c>
      <c r="M331" s="545">
        <v>0</v>
      </c>
      <c r="N331" s="545">
        <v>0</v>
      </c>
      <c r="O331" s="275"/>
      <c r="P331" s="275"/>
    </row>
    <row r="332" spans="1:16" customFormat="1">
      <c r="A332" t="s">
        <v>192</v>
      </c>
      <c r="D332" s="543"/>
      <c r="E332" s="543"/>
      <c r="F332" s="543"/>
      <c r="G332" s="543"/>
      <c r="H332" s="543"/>
      <c r="I332" s="229"/>
      <c r="J332" s="546"/>
      <c r="K332" s="546"/>
      <c r="L332" s="546"/>
      <c r="M332" s="546"/>
      <c r="N332" s="546"/>
      <c r="O332" s="275"/>
      <c r="P332" s="275"/>
    </row>
    <row r="333" spans="1:16" customFormat="1">
      <c r="A333" t="s">
        <v>209</v>
      </c>
      <c r="D333" s="542">
        <v>199.66</v>
      </c>
      <c r="E333" s="542">
        <v>201.882418</v>
      </c>
      <c r="F333" s="542">
        <v>204.15439592139998</v>
      </c>
      <c r="G333" s="542">
        <v>206.47703895044722</v>
      </c>
      <c r="H333" s="542">
        <v>208.8514769190422</v>
      </c>
      <c r="J333" s="545">
        <v>609</v>
      </c>
      <c r="K333" s="545">
        <v>482</v>
      </c>
      <c r="L333" s="545">
        <v>17346</v>
      </c>
      <c r="M333" s="545">
        <v>9757</v>
      </c>
      <c r="N333" s="545">
        <v>2169</v>
      </c>
      <c r="O333" s="277"/>
      <c r="P333" s="277"/>
    </row>
    <row r="334" spans="1:16" customFormat="1">
      <c r="A334" t="s">
        <v>210</v>
      </c>
      <c r="D334" s="542">
        <v>329.24333333333334</v>
      </c>
      <c r="E334" s="542">
        <v>332.83348466666666</v>
      </c>
      <c r="F334" s="542">
        <v>336.50369637473335</v>
      </c>
      <c r="G334" s="542">
        <v>340.25575380388989</v>
      </c>
      <c r="H334" s="542">
        <v>344.09148211371661</v>
      </c>
      <c r="J334" s="545">
        <v>2155</v>
      </c>
      <c r="K334" s="545">
        <v>1704</v>
      </c>
      <c r="L334" s="545">
        <v>3324</v>
      </c>
      <c r="M334" s="545">
        <v>11360</v>
      </c>
      <c r="N334" s="545">
        <v>10526</v>
      </c>
      <c r="O334" s="278"/>
      <c r="P334" s="278"/>
    </row>
    <row r="335" spans="1:16" customFormat="1">
      <c r="A335" t="s">
        <v>211</v>
      </c>
      <c r="D335" s="542">
        <v>523.4766666666668</v>
      </c>
      <c r="E335" s="542">
        <v>527.85029133333342</v>
      </c>
      <c r="F335" s="542">
        <v>532.32144783006675</v>
      </c>
      <c r="G335" s="542">
        <v>536.89231111667721</v>
      </c>
      <c r="H335" s="542">
        <v>541.56510465457916</v>
      </c>
      <c r="J335" s="545">
        <v>1376</v>
      </c>
      <c r="K335" s="545">
        <v>1088</v>
      </c>
      <c r="L335" s="545">
        <v>2129</v>
      </c>
      <c r="M335" s="545">
        <v>7474</v>
      </c>
      <c r="N335" s="545">
        <v>6954</v>
      </c>
      <c r="O335" s="275"/>
      <c r="P335" s="275"/>
    </row>
    <row r="336" spans="1:16" customFormat="1">
      <c r="A336" t="s">
        <v>212</v>
      </c>
      <c r="D336" s="542">
        <v>912.41</v>
      </c>
      <c r="E336" s="542">
        <v>924.08761800000002</v>
      </c>
      <c r="F336" s="542">
        <v>936.02564688140001</v>
      </c>
      <c r="G336" s="542">
        <v>948.2298938068551</v>
      </c>
      <c r="H336" s="542">
        <v>960.70629543874804</v>
      </c>
      <c r="J336" s="545">
        <v>159</v>
      </c>
      <c r="K336" s="545">
        <v>126</v>
      </c>
      <c r="L336" s="545">
        <v>239</v>
      </c>
      <c r="M336" s="545">
        <v>597</v>
      </c>
      <c r="N336" s="545">
        <v>522</v>
      </c>
      <c r="O336" s="275"/>
      <c r="P336" s="275"/>
    </row>
    <row r="337" spans="1:16" customFormat="1">
      <c r="D337" s="542"/>
      <c r="E337" s="542"/>
      <c r="F337" s="542"/>
      <c r="G337" s="542"/>
      <c r="H337" s="542"/>
      <c r="J337" s="545"/>
      <c r="K337" s="545"/>
      <c r="L337" s="545"/>
      <c r="M337" s="545"/>
      <c r="N337" s="545"/>
      <c r="O337" s="275"/>
      <c r="P337" s="275"/>
    </row>
    <row r="338" spans="1:16" customFormat="1">
      <c r="D338" s="543"/>
      <c r="E338" s="543"/>
      <c r="F338" s="543"/>
      <c r="G338" s="543"/>
      <c r="H338" s="543"/>
      <c r="J338" s="272"/>
      <c r="K338" s="272"/>
      <c r="L338" s="275"/>
      <c r="M338" s="275"/>
      <c r="N338" s="275"/>
      <c r="O338" s="275"/>
      <c r="P338" s="275"/>
    </row>
    <row r="339" spans="1:16" customFormat="1">
      <c r="A339" s="279" t="s">
        <v>214</v>
      </c>
      <c r="B339" s="279"/>
      <c r="C339" s="279"/>
      <c r="D339" s="544">
        <v>460000</v>
      </c>
      <c r="E339" s="544">
        <v>460000</v>
      </c>
      <c r="F339" s="544">
        <v>460000</v>
      </c>
      <c r="G339" s="544">
        <v>460000</v>
      </c>
      <c r="H339" s="544">
        <v>460000</v>
      </c>
      <c r="J339" s="272"/>
      <c r="K339" s="272"/>
      <c r="L339" s="275"/>
      <c r="M339" s="275"/>
      <c r="N339" s="275"/>
      <c r="O339" s="275"/>
      <c r="P339" s="275"/>
    </row>
    <row r="340" spans="1:16" customFormat="1">
      <c r="A340" s="280"/>
      <c r="B340" s="280"/>
      <c r="C340" s="280"/>
      <c r="D340" s="543"/>
      <c r="E340" s="543"/>
      <c r="F340" s="543"/>
      <c r="G340" s="543"/>
      <c r="H340" s="543"/>
      <c r="J340" s="272"/>
      <c r="K340" s="272"/>
      <c r="L340" s="275"/>
      <c r="M340" s="275"/>
      <c r="N340" s="275"/>
      <c r="O340" s="275"/>
      <c r="P340" s="275"/>
    </row>
    <row r="341" spans="1:16" customFormat="1">
      <c r="A341" s="279" t="s">
        <v>215</v>
      </c>
      <c r="B341" s="279"/>
      <c r="C341" s="279"/>
      <c r="D341" s="544">
        <v>4500000</v>
      </c>
      <c r="E341" s="544">
        <v>4790000</v>
      </c>
      <c r="F341" s="544">
        <v>500000</v>
      </c>
      <c r="G341" s="544">
        <v>500000</v>
      </c>
      <c r="H341" s="544">
        <v>500000</v>
      </c>
      <c r="J341" s="281"/>
      <c r="K341" s="281"/>
      <c r="L341" s="275"/>
      <c r="M341" s="275"/>
      <c r="N341" s="275"/>
      <c r="O341" s="275"/>
      <c r="P341" s="275"/>
    </row>
    <row r="342" spans="1:16" customFormat="1">
      <c r="A342" s="280"/>
      <c r="B342" s="280"/>
      <c r="C342" s="280"/>
      <c r="D342" s="543"/>
      <c r="E342" s="543"/>
      <c r="F342" s="543"/>
      <c r="G342" s="543"/>
      <c r="H342" s="543"/>
      <c r="J342" s="273"/>
      <c r="K342" s="272"/>
      <c r="L342" s="277"/>
      <c r="M342" s="277"/>
      <c r="N342" s="277"/>
      <c r="O342" s="277"/>
      <c r="P342" s="277"/>
    </row>
    <row r="343" spans="1:16" customFormat="1">
      <c r="A343" s="279" t="s">
        <v>216</v>
      </c>
      <c r="B343" s="279"/>
      <c r="C343" s="279"/>
      <c r="D343" s="544">
        <v>0</v>
      </c>
      <c r="E343" s="544">
        <v>0</v>
      </c>
      <c r="F343" s="544">
        <v>150000</v>
      </c>
      <c r="G343" s="544">
        <v>0</v>
      </c>
      <c r="H343" s="544">
        <v>0</v>
      </c>
      <c r="J343" s="272"/>
      <c r="K343" s="272"/>
      <c r="L343" s="278"/>
      <c r="M343" s="278"/>
      <c r="N343" s="278"/>
      <c r="O343" s="278"/>
      <c r="P343" s="278"/>
    </row>
    <row r="344" spans="1:16" customFormat="1">
      <c r="J344" s="272"/>
      <c r="K344" s="272"/>
      <c r="L344" s="275"/>
      <c r="M344" s="275"/>
      <c r="N344" s="275"/>
      <c r="O344" s="275"/>
      <c r="P344" s="275"/>
    </row>
    <row r="345" spans="1:16" customFormat="1">
      <c r="J345" s="272"/>
      <c r="K345" s="272"/>
      <c r="L345" s="275"/>
      <c r="M345" s="275"/>
      <c r="N345" s="275"/>
      <c r="O345" s="275"/>
      <c r="P345" s="275"/>
    </row>
    <row r="346" spans="1:16" customFormat="1">
      <c r="A346" s="265" t="s">
        <v>217</v>
      </c>
      <c r="B346" s="266"/>
      <c r="C346" s="266"/>
      <c r="D346" s="267">
        <v>2006</v>
      </c>
      <c r="E346" s="267">
        <v>2007</v>
      </c>
      <c r="F346" s="267">
        <v>2008</v>
      </c>
      <c r="G346" s="267">
        <v>2009</v>
      </c>
      <c r="H346" s="267">
        <v>2010</v>
      </c>
      <c r="J346" s="267">
        <v>2006</v>
      </c>
      <c r="K346" s="267">
        <v>2007</v>
      </c>
      <c r="L346" s="267">
        <v>2008</v>
      </c>
      <c r="M346" s="267">
        <v>2009</v>
      </c>
      <c r="N346" s="267">
        <v>2010</v>
      </c>
      <c r="O346" s="275"/>
      <c r="P346" s="275"/>
    </row>
    <row r="347" spans="1:16" customFormat="1">
      <c r="J347" s="272"/>
      <c r="K347" s="272"/>
      <c r="L347" s="275"/>
      <c r="M347" s="275"/>
      <c r="N347" s="275"/>
      <c r="O347" s="275"/>
      <c r="P347" s="275"/>
    </row>
    <row r="348" spans="1:16" customFormat="1">
      <c r="A348" s="282" t="s">
        <v>51</v>
      </c>
      <c r="B348" s="282"/>
      <c r="C348" s="282"/>
      <c r="J348" s="271" t="s">
        <v>218</v>
      </c>
      <c r="K348" s="272"/>
      <c r="L348" s="275"/>
      <c r="M348" s="275"/>
      <c r="N348" s="275"/>
      <c r="O348" s="275"/>
      <c r="P348" s="275"/>
    </row>
    <row r="349" spans="1:16" customFormat="1">
      <c r="A349" s="265" t="s">
        <v>219</v>
      </c>
      <c r="B349" s="265"/>
      <c r="C349" s="265"/>
      <c r="D349" s="547">
        <v>2.1080157034934333</v>
      </c>
      <c r="E349" s="547">
        <v>2.1938647437682892</v>
      </c>
      <c r="F349" s="547">
        <v>2.2827183992521896</v>
      </c>
      <c r="G349" s="547">
        <v>2.3719370819502594</v>
      </c>
      <c r="H349" s="547">
        <v>2.4659819270778605</v>
      </c>
      <c r="J349" s="545">
        <v>286051</v>
      </c>
      <c r="K349" s="545">
        <v>290811</v>
      </c>
      <c r="L349" s="545">
        <v>295262</v>
      </c>
      <c r="M349" s="545">
        <v>299755</v>
      </c>
      <c r="N349" s="545">
        <v>304544</v>
      </c>
      <c r="O349" s="275"/>
      <c r="P349" s="275"/>
    </row>
    <row r="350" spans="1:16" customFormat="1">
      <c r="D350" s="543"/>
      <c r="E350" s="543"/>
      <c r="F350" s="543"/>
      <c r="G350" s="543"/>
      <c r="H350" s="543"/>
      <c r="J350" s="273"/>
      <c r="K350" s="272"/>
      <c r="L350" s="277"/>
      <c r="M350" s="277"/>
      <c r="N350" s="277"/>
      <c r="O350" s="277"/>
      <c r="P350" s="277"/>
    </row>
    <row r="351" spans="1:16" customFormat="1">
      <c r="A351" s="269" t="s">
        <v>220</v>
      </c>
      <c r="B351" s="269"/>
      <c r="C351" s="269"/>
      <c r="D351" s="548">
        <v>420000</v>
      </c>
      <c r="E351" s="548">
        <v>420000</v>
      </c>
      <c r="F351" s="548">
        <v>420000</v>
      </c>
      <c r="G351" s="548">
        <v>420000</v>
      </c>
      <c r="H351" s="548">
        <v>420000</v>
      </c>
      <c r="J351" s="273"/>
      <c r="K351" s="272"/>
      <c r="L351" s="277"/>
      <c r="M351" s="277"/>
      <c r="N351" s="277"/>
      <c r="O351" s="277"/>
      <c r="P351" s="277"/>
    </row>
    <row r="352" spans="1:16" customFormat="1">
      <c r="D352" s="549"/>
      <c r="E352" s="549"/>
      <c r="F352" s="549"/>
      <c r="G352" s="549"/>
      <c r="H352" s="549"/>
      <c r="J352" s="272"/>
      <c r="K352" s="272"/>
      <c r="L352" s="278"/>
      <c r="M352" s="278"/>
      <c r="N352" s="278"/>
      <c r="O352" s="278"/>
      <c r="P352" s="278"/>
    </row>
    <row r="353" spans="1:16" customFormat="1">
      <c r="A353" s="282" t="s">
        <v>221</v>
      </c>
      <c r="B353" s="282"/>
      <c r="C353" s="282"/>
      <c r="D353" s="549"/>
      <c r="E353" s="549"/>
      <c r="F353" s="549"/>
      <c r="G353" s="549"/>
      <c r="H353" s="549"/>
      <c r="J353" s="272"/>
      <c r="K353" s="272"/>
      <c r="L353" s="275"/>
      <c r="M353" s="275"/>
      <c r="N353" s="275"/>
      <c r="O353" s="275"/>
      <c r="P353" s="275"/>
    </row>
    <row r="354" spans="1:16" customFormat="1">
      <c r="A354" s="269" t="s">
        <v>222</v>
      </c>
      <c r="B354" s="269"/>
      <c r="C354" s="269"/>
      <c r="D354" s="549"/>
      <c r="E354" s="549"/>
      <c r="F354" s="549"/>
      <c r="G354" s="549"/>
      <c r="H354" s="549"/>
      <c r="J354" s="265" t="s">
        <v>207</v>
      </c>
      <c r="K354" s="272"/>
      <c r="L354" s="275"/>
      <c r="M354" s="275"/>
      <c r="N354" s="275"/>
      <c r="O354" s="275"/>
      <c r="P354" s="275"/>
    </row>
    <row r="355" spans="1:16" customFormat="1">
      <c r="A355" t="s">
        <v>213</v>
      </c>
      <c r="D355" s="549"/>
      <c r="E355" s="549"/>
      <c r="F355" s="549"/>
      <c r="G355" s="549"/>
      <c r="H355" s="549"/>
      <c r="J355" s="272"/>
      <c r="K355" s="272"/>
      <c r="L355" s="275"/>
      <c r="M355" s="275"/>
      <c r="N355" s="275"/>
      <c r="O355" s="275"/>
      <c r="P355" s="275"/>
    </row>
    <row r="356" spans="1:16" customFormat="1">
      <c r="A356" t="s">
        <v>191</v>
      </c>
      <c r="D356" s="547">
        <v>15</v>
      </c>
      <c r="E356" s="547">
        <v>15</v>
      </c>
      <c r="F356" s="547">
        <v>15</v>
      </c>
      <c r="G356" s="547">
        <v>15</v>
      </c>
      <c r="H356" s="547">
        <v>15</v>
      </c>
      <c r="J356" s="275">
        <f>J331</f>
        <v>11614</v>
      </c>
      <c r="K356" s="275">
        <f>K331</f>
        <v>9185</v>
      </c>
      <c r="L356" s="275">
        <f>L331</f>
        <v>0</v>
      </c>
      <c r="M356" s="275">
        <f>M331</f>
        <v>0</v>
      </c>
      <c r="N356" s="275">
        <f>N331</f>
        <v>0</v>
      </c>
      <c r="O356" s="275"/>
      <c r="P356" s="275"/>
    </row>
    <row r="357" spans="1:16" customFormat="1">
      <c r="A357" t="s">
        <v>192</v>
      </c>
      <c r="D357" s="543"/>
      <c r="E357" s="543"/>
      <c r="F357" s="543"/>
      <c r="G357" s="543"/>
      <c r="H357" s="543"/>
      <c r="J357" s="272"/>
      <c r="K357" s="272"/>
      <c r="L357" s="275"/>
      <c r="M357" s="275"/>
      <c r="N357" s="275"/>
      <c r="O357" s="275"/>
      <c r="P357" s="275"/>
    </row>
    <row r="358" spans="1:16" customFormat="1">
      <c r="A358" t="s">
        <v>209</v>
      </c>
      <c r="D358" s="547">
        <v>15</v>
      </c>
      <c r="E358" s="547">
        <v>15</v>
      </c>
      <c r="F358" s="547">
        <v>15</v>
      </c>
      <c r="G358" s="547">
        <v>15</v>
      </c>
      <c r="H358" s="547">
        <v>15</v>
      </c>
      <c r="J358" s="275">
        <f t="shared" ref="J358:N361" si="8">J333</f>
        <v>609</v>
      </c>
      <c r="K358" s="275">
        <f t="shared" si="8"/>
        <v>482</v>
      </c>
      <c r="L358" s="275">
        <f t="shared" si="8"/>
        <v>17346</v>
      </c>
      <c r="M358" s="275">
        <f t="shared" si="8"/>
        <v>9757</v>
      </c>
      <c r="N358" s="275">
        <f t="shared" si="8"/>
        <v>2169</v>
      </c>
      <c r="O358" s="275"/>
      <c r="P358" s="275"/>
    </row>
    <row r="359" spans="1:16" customFormat="1">
      <c r="A359" t="s">
        <v>210</v>
      </c>
      <c r="D359" s="547">
        <v>15</v>
      </c>
      <c r="E359" s="547">
        <v>15</v>
      </c>
      <c r="F359" s="547">
        <v>15</v>
      </c>
      <c r="G359" s="547">
        <v>15</v>
      </c>
      <c r="H359" s="547">
        <v>15</v>
      </c>
      <c r="I359" s="272"/>
      <c r="J359" s="275">
        <f t="shared" si="8"/>
        <v>2155</v>
      </c>
      <c r="K359" s="275">
        <f t="shared" si="8"/>
        <v>1704</v>
      </c>
      <c r="L359" s="275">
        <f t="shared" si="8"/>
        <v>3324</v>
      </c>
      <c r="M359" s="275">
        <f t="shared" si="8"/>
        <v>11360</v>
      </c>
      <c r="N359" s="275">
        <f t="shared" si="8"/>
        <v>10526</v>
      </c>
      <c r="O359" s="277"/>
      <c r="P359" s="277"/>
    </row>
    <row r="360" spans="1:16" customFormat="1">
      <c r="A360" t="s">
        <v>211</v>
      </c>
      <c r="D360" s="547">
        <v>15</v>
      </c>
      <c r="E360" s="547">
        <v>15</v>
      </c>
      <c r="F360" s="547">
        <v>15</v>
      </c>
      <c r="G360" s="547">
        <v>15</v>
      </c>
      <c r="H360" s="547">
        <v>15</v>
      </c>
      <c r="I360" s="272"/>
      <c r="J360" s="275">
        <f t="shared" si="8"/>
        <v>1376</v>
      </c>
      <c r="K360" s="275">
        <f t="shared" si="8"/>
        <v>1088</v>
      </c>
      <c r="L360" s="275">
        <f t="shared" si="8"/>
        <v>2129</v>
      </c>
      <c r="M360" s="275">
        <f t="shared" si="8"/>
        <v>7474</v>
      </c>
      <c r="N360" s="275">
        <f t="shared" si="8"/>
        <v>6954</v>
      </c>
      <c r="O360" s="278"/>
      <c r="P360" s="278"/>
    </row>
    <row r="361" spans="1:16" customFormat="1">
      <c r="A361" t="s">
        <v>212</v>
      </c>
      <c r="D361" s="547">
        <v>15</v>
      </c>
      <c r="E361" s="547">
        <v>15</v>
      </c>
      <c r="F361" s="547">
        <v>15</v>
      </c>
      <c r="G361" s="547">
        <v>15</v>
      </c>
      <c r="H361" s="547">
        <v>15</v>
      </c>
      <c r="I361" s="272"/>
      <c r="J361" s="275">
        <f t="shared" si="8"/>
        <v>159</v>
      </c>
      <c r="K361" s="275">
        <f t="shared" si="8"/>
        <v>126</v>
      </c>
      <c r="L361" s="275">
        <f t="shared" si="8"/>
        <v>239</v>
      </c>
      <c r="M361" s="275">
        <f t="shared" si="8"/>
        <v>597</v>
      </c>
      <c r="N361" s="275">
        <f t="shared" si="8"/>
        <v>522</v>
      </c>
      <c r="O361" s="275"/>
      <c r="P361" s="275"/>
    </row>
    <row r="362" spans="1:16" customFormat="1">
      <c r="D362" s="547"/>
      <c r="E362" s="547"/>
      <c r="F362" s="547"/>
      <c r="G362" s="547"/>
      <c r="H362" s="547"/>
      <c r="I362" s="272"/>
      <c r="J362" s="275"/>
      <c r="K362" s="275"/>
      <c r="L362" s="275"/>
      <c r="M362" s="275"/>
      <c r="N362" s="275"/>
      <c r="O362" s="275"/>
      <c r="P362" s="275"/>
    </row>
    <row r="363" spans="1:16" customFormat="1">
      <c r="D363" s="543"/>
      <c r="E363" s="543"/>
      <c r="F363" s="543"/>
      <c r="G363" s="543"/>
      <c r="H363" s="543"/>
      <c r="I363" s="272"/>
      <c r="J363" s="268"/>
      <c r="K363" s="268"/>
      <c r="L363" s="275"/>
      <c r="M363" s="275"/>
      <c r="N363" s="275"/>
      <c r="O363" s="275"/>
      <c r="P363" s="275"/>
    </row>
    <row r="364" spans="1:16" customFormat="1">
      <c r="A364" s="283" t="s">
        <v>223</v>
      </c>
      <c r="B364" s="283"/>
      <c r="C364" s="283"/>
      <c r="D364" s="543"/>
      <c r="E364" s="543"/>
      <c r="F364" s="543"/>
      <c r="G364" s="543"/>
      <c r="H364" s="543"/>
      <c r="I364" s="272"/>
      <c r="N364" s="277"/>
      <c r="O364" s="277"/>
      <c r="P364" s="277"/>
    </row>
    <row r="365" spans="1:16" customFormat="1">
      <c r="A365" s="284" t="s">
        <v>191</v>
      </c>
      <c r="B365" s="284"/>
      <c r="C365" s="284"/>
      <c r="D365" s="547">
        <v>0.75</v>
      </c>
      <c r="E365" s="547">
        <v>0.75</v>
      </c>
      <c r="F365" s="547">
        <v>0.75</v>
      </c>
      <c r="G365" s="547">
        <v>0.75</v>
      </c>
      <c r="H365" s="547">
        <v>0.75</v>
      </c>
      <c r="I365" s="272"/>
      <c r="N365" s="272"/>
      <c r="O365" s="272"/>
      <c r="P365" s="272"/>
    </row>
    <row r="366" spans="1:16" customFormat="1">
      <c r="A366" s="284" t="s">
        <v>224</v>
      </c>
      <c r="B366" s="284"/>
      <c r="C366" s="284"/>
      <c r="D366" s="547">
        <v>1.5</v>
      </c>
      <c r="E366" s="547">
        <v>1.5</v>
      </c>
      <c r="F366" s="547">
        <v>1.5</v>
      </c>
      <c r="G366" s="547">
        <v>1.5</v>
      </c>
      <c r="H366" s="547">
        <v>1.5</v>
      </c>
      <c r="I366" s="272"/>
      <c r="J366" s="272"/>
      <c r="K366" s="272"/>
      <c r="L366" s="272"/>
      <c r="M366" s="272"/>
      <c r="N366" s="272"/>
      <c r="O366" s="272"/>
      <c r="P366" s="272"/>
    </row>
    <row r="367" spans="1:16" customFormat="1">
      <c r="A367" s="284" t="s">
        <v>225</v>
      </c>
      <c r="B367" s="284"/>
      <c r="C367" s="284"/>
      <c r="D367" s="547">
        <v>4.5</v>
      </c>
      <c r="E367" s="547">
        <v>4.5</v>
      </c>
      <c r="F367" s="547">
        <v>4.5</v>
      </c>
      <c r="G367" s="547">
        <v>4.5</v>
      </c>
      <c r="H367" s="547">
        <v>4.5</v>
      </c>
      <c r="I367" s="272"/>
      <c r="J367" s="272"/>
      <c r="K367" s="272"/>
      <c r="L367" s="272"/>
      <c r="M367" s="272"/>
      <c r="N367" s="272"/>
      <c r="O367" s="272"/>
      <c r="P367" s="272"/>
    </row>
    <row r="368" spans="1:16" customFormat="1">
      <c r="A368" s="284" t="s">
        <v>226</v>
      </c>
      <c r="B368" s="284"/>
      <c r="C368" s="284"/>
      <c r="D368" s="547">
        <v>6.2</v>
      </c>
      <c r="E368" s="547">
        <v>6.2</v>
      </c>
      <c r="F368" s="547">
        <v>6.2</v>
      </c>
      <c r="G368" s="547">
        <v>6.2</v>
      </c>
      <c r="H368" s="547">
        <v>6.2</v>
      </c>
      <c r="I368" s="272"/>
      <c r="J368" s="272"/>
      <c r="K368" s="272"/>
      <c r="L368" s="272"/>
      <c r="M368" s="272"/>
      <c r="N368" s="272"/>
      <c r="O368" s="272"/>
      <c r="P368" s="272"/>
    </row>
    <row r="369" spans="1:16" customFormat="1">
      <c r="D369" s="549"/>
      <c r="E369" s="549"/>
      <c r="F369" s="549"/>
      <c r="G369" s="549"/>
      <c r="H369" s="549"/>
      <c r="I369" s="272"/>
      <c r="J369" s="265" t="s">
        <v>227</v>
      </c>
      <c r="K369" s="272"/>
      <c r="L369" s="277"/>
      <c r="M369" s="277"/>
      <c r="N369" s="272"/>
      <c r="O369" s="272"/>
      <c r="P369" s="272"/>
    </row>
    <row r="370" spans="1:16" customFormat="1">
      <c r="A370" t="s">
        <v>228</v>
      </c>
      <c r="D370" s="549"/>
      <c r="E370" s="549"/>
      <c r="F370" s="549"/>
      <c r="G370" s="549"/>
      <c r="H370" s="549"/>
      <c r="J370" s="550">
        <v>6287</v>
      </c>
      <c r="K370" s="550">
        <v>6322</v>
      </c>
      <c r="L370" s="550">
        <v>5812</v>
      </c>
      <c r="M370" s="550">
        <v>5164</v>
      </c>
      <c r="N370" s="550">
        <v>4717</v>
      </c>
    </row>
    <row r="371" spans="1:16" customFormat="1">
      <c r="A371" t="s">
        <v>229</v>
      </c>
      <c r="D371" s="549"/>
      <c r="E371" s="549"/>
      <c r="F371" s="549"/>
      <c r="G371" s="549"/>
      <c r="H371" s="549"/>
      <c r="J371" s="550">
        <v>308083</v>
      </c>
      <c r="K371" s="550">
        <v>309781</v>
      </c>
      <c r="L371" s="550">
        <v>284764</v>
      </c>
      <c r="M371" s="550">
        <v>253053</v>
      </c>
      <c r="N371" s="550">
        <v>231153</v>
      </c>
    </row>
    <row r="372" spans="1:16" customFormat="1">
      <c r="A372" t="s">
        <v>230</v>
      </c>
      <c r="D372" s="549"/>
      <c r="E372" s="549"/>
      <c r="F372" s="549"/>
      <c r="G372" s="549"/>
      <c r="H372" s="549"/>
      <c r="J372" s="550">
        <v>2828</v>
      </c>
      <c r="K372" s="550">
        <v>3781</v>
      </c>
      <c r="L372" s="550">
        <v>9055</v>
      </c>
      <c r="M372" s="550">
        <v>15491</v>
      </c>
      <c r="N372" s="550">
        <v>20485</v>
      </c>
    </row>
    <row r="373" spans="1:16" customFormat="1">
      <c r="A373" t="s">
        <v>231</v>
      </c>
      <c r="D373" s="549"/>
      <c r="E373" s="549"/>
      <c r="F373" s="549"/>
      <c r="G373" s="549"/>
      <c r="H373" s="549"/>
      <c r="J373" s="550">
        <v>12882</v>
      </c>
      <c r="K373" s="550">
        <v>17226</v>
      </c>
      <c r="L373" s="550">
        <v>41251</v>
      </c>
      <c r="M373" s="550">
        <v>70571</v>
      </c>
      <c r="N373" s="550">
        <v>93320</v>
      </c>
    </row>
    <row r="374" spans="1:16" customFormat="1">
      <c r="D374" s="549"/>
      <c r="E374" s="549"/>
      <c r="F374" s="549"/>
      <c r="G374" s="549"/>
      <c r="H374" s="549"/>
      <c r="J374" s="285">
        <f>SUM(J370:J373)</f>
        <v>330080</v>
      </c>
      <c r="K374" s="285">
        <f>SUM(K370:K373)</f>
        <v>337110</v>
      </c>
      <c r="L374" s="285">
        <f>SUM(L370:L373)</f>
        <v>340882</v>
      </c>
      <c r="M374" s="285">
        <f>SUM(M370:M373)</f>
        <v>344279</v>
      </c>
      <c r="N374" s="285">
        <f>SUM(N370:N373)</f>
        <v>349675</v>
      </c>
    </row>
    <row r="375" spans="1:16" customFormat="1">
      <c r="A375" s="279" t="s">
        <v>54</v>
      </c>
      <c r="D375" s="544">
        <v>339633.76306484814</v>
      </c>
      <c r="E375" s="544">
        <v>344182.6403102309</v>
      </c>
      <c r="F375" s="544">
        <v>348792.44284174195</v>
      </c>
      <c r="G375" s="544">
        <v>353463.98666084488</v>
      </c>
      <c r="H375" s="544">
        <v>358198.09869810072</v>
      </c>
    </row>
    <row r="376" spans="1:16" customFormat="1"/>
    <row r="377" spans="1:16" customFormat="1">
      <c r="A377" s="286"/>
      <c r="B377" s="286"/>
      <c r="C377" s="286"/>
      <c r="D377" s="286"/>
      <c r="E377" s="286"/>
      <c r="F377" s="286"/>
      <c r="G377" s="286"/>
      <c r="H377" s="286"/>
      <c r="I377" s="286"/>
      <c r="J377" s="286"/>
      <c r="K377" s="286"/>
      <c r="L377" s="286"/>
      <c r="M377" s="286"/>
      <c r="N377" s="286"/>
    </row>
    <row r="378" spans="1:16" customFormat="1"/>
    <row r="379" spans="1:16" customFormat="1"/>
    <row r="380" spans="1:16" customFormat="1">
      <c r="A380" s="265" t="s">
        <v>232</v>
      </c>
      <c r="B380" s="266"/>
      <c r="C380" s="266"/>
      <c r="D380" s="267">
        <v>2006</v>
      </c>
      <c r="E380" s="267">
        <v>2007</v>
      </c>
      <c r="F380" s="267">
        <v>2008</v>
      </c>
      <c r="G380" s="267">
        <v>2009</v>
      </c>
      <c r="H380" s="267">
        <v>2010</v>
      </c>
      <c r="J380" s="267">
        <v>2006</v>
      </c>
      <c r="K380" s="267">
        <v>2007</v>
      </c>
      <c r="L380" s="267">
        <v>2008</v>
      </c>
      <c r="M380" s="267">
        <v>2009</v>
      </c>
      <c r="N380" s="267">
        <v>2010</v>
      </c>
    </row>
    <row r="381" spans="1:16" customFormat="1">
      <c r="A381" s="131" t="s">
        <v>203</v>
      </c>
    </row>
    <row r="382" spans="1:16" customFormat="1" ht="15.75">
      <c r="A382" s="131"/>
      <c r="C382" s="287" t="s">
        <v>360</v>
      </c>
      <c r="D382" s="551">
        <v>1</v>
      </c>
    </row>
    <row r="383" spans="1:16" customFormat="1">
      <c r="D383" s="134" t="s">
        <v>233</v>
      </c>
      <c r="J383" s="134" t="s">
        <v>23</v>
      </c>
    </row>
    <row r="384" spans="1:16" customFormat="1">
      <c r="A384" s="256" t="s">
        <v>234</v>
      </c>
      <c r="B384" s="256"/>
      <c r="C384" s="256"/>
      <c r="D384" t="s">
        <v>235</v>
      </c>
      <c r="J384" s="268"/>
      <c r="K384" s="268"/>
      <c r="L384" s="268"/>
      <c r="M384" s="268"/>
      <c r="N384" s="268"/>
    </row>
    <row r="385" spans="1:19" customFormat="1">
      <c r="A385" s="127" t="s">
        <v>236</v>
      </c>
      <c r="B385" s="127"/>
      <c r="C385" s="552">
        <v>0</v>
      </c>
      <c r="D385" s="288">
        <f>C385*$D$382</f>
        <v>0</v>
      </c>
      <c r="E385" s="289">
        <f t="shared" ref="E385:H388" si="9">D385*(1-$D$29)</f>
        <v>0</v>
      </c>
      <c r="F385" s="289">
        <f t="shared" si="9"/>
        <v>0</v>
      </c>
      <c r="G385" s="289">
        <f t="shared" si="9"/>
        <v>0</v>
      </c>
      <c r="H385" s="289">
        <f t="shared" si="9"/>
        <v>0</v>
      </c>
      <c r="J385" s="290">
        <f t="shared" ref="J385:N388" si="10">J370</f>
        <v>6287</v>
      </c>
      <c r="K385" s="290">
        <f t="shared" si="10"/>
        <v>6322</v>
      </c>
      <c r="L385" s="290">
        <f t="shared" si="10"/>
        <v>5812</v>
      </c>
      <c r="M385" s="290">
        <f t="shared" si="10"/>
        <v>5164</v>
      </c>
      <c r="N385" s="290">
        <f t="shared" si="10"/>
        <v>4717</v>
      </c>
      <c r="O385" s="291"/>
      <c r="P385" s="291"/>
      <c r="Q385" s="291"/>
      <c r="R385" s="291"/>
      <c r="S385" s="291"/>
    </row>
    <row r="386" spans="1:19" customFormat="1">
      <c r="A386" s="127" t="s">
        <v>237</v>
      </c>
      <c r="B386" s="127"/>
      <c r="C386" s="552">
        <v>0</v>
      </c>
      <c r="D386" s="288">
        <f>C386*$D$382</f>
        <v>0</v>
      </c>
      <c r="E386" s="289">
        <f t="shared" si="9"/>
        <v>0</v>
      </c>
      <c r="F386" s="289">
        <f t="shared" si="9"/>
        <v>0</v>
      </c>
      <c r="G386" s="289">
        <f t="shared" si="9"/>
        <v>0</v>
      </c>
      <c r="H386" s="289">
        <f t="shared" si="9"/>
        <v>0</v>
      </c>
      <c r="J386" s="290">
        <f t="shared" si="10"/>
        <v>308083</v>
      </c>
      <c r="K386" s="290">
        <f t="shared" si="10"/>
        <v>309781</v>
      </c>
      <c r="L386" s="290">
        <f t="shared" si="10"/>
        <v>284764</v>
      </c>
      <c r="M386" s="290">
        <f t="shared" si="10"/>
        <v>253053</v>
      </c>
      <c r="N386" s="290">
        <f t="shared" si="10"/>
        <v>231153</v>
      </c>
      <c r="O386" s="291"/>
      <c r="P386" s="291"/>
      <c r="Q386" s="291"/>
      <c r="R386" s="291"/>
      <c r="S386" s="291"/>
    </row>
    <row r="387" spans="1:19" customFormat="1">
      <c r="A387" s="127" t="s">
        <v>238</v>
      </c>
      <c r="B387" s="127"/>
      <c r="C387" s="552">
        <v>0</v>
      </c>
      <c r="D387" s="288">
        <f>C387*$D$382</f>
        <v>0</v>
      </c>
      <c r="E387" s="289">
        <f t="shared" si="9"/>
        <v>0</v>
      </c>
      <c r="F387" s="289">
        <f t="shared" si="9"/>
        <v>0</v>
      </c>
      <c r="G387" s="289">
        <f t="shared" si="9"/>
        <v>0</v>
      </c>
      <c r="H387" s="289">
        <f t="shared" si="9"/>
        <v>0</v>
      </c>
      <c r="J387" s="290">
        <f t="shared" si="10"/>
        <v>2828</v>
      </c>
      <c r="K387" s="290">
        <f t="shared" si="10"/>
        <v>3781</v>
      </c>
      <c r="L387" s="290">
        <f t="shared" si="10"/>
        <v>9055</v>
      </c>
      <c r="M387" s="290">
        <f t="shared" si="10"/>
        <v>15491</v>
      </c>
      <c r="N387" s="290">
        <f t="shared" si="10"/>
        <v>20485</v>
      </c>
      <c r="O387" s="291"/>
      <c r="P387" s="291"/>
      <c r="Q387" s="291"/>
      <c r="R387" s="291"/>
      <c r="S387" s="291"/>
    </row>
    <row r="388" spans="1:19" customFormat="1">
      <c r="A388" s="127" t="s">
        <v>239</v>
      </c>
      <c r="B388" s="127"/>
      <c r="C388" s="552">
        <v>0</v>
      </c>
      <c r="D388" s="288">
        <f>C388*$D$382</f>
        <v>0</v>
      </c>
      <c r="E388" s="289">
        <f t="shared" si="9"/>
        <v>0</v>
      </c>
      <c r="F388" s="289">
        <f t="shared" si="9"/>
        <v>0</v>
      </c>
      <c r="G388" s="289">
        <f t="shared" si="9"/>
        <v>0</v>
      </c>
      <c r="H388" s="289">
        <f t="shared" si="9"/>
        <v>0</v>
      </c>
      <c r="J388" s="290">
        <f t="shared" si="10"/>
        <v>12882</v>
      </c>
      <c r="K388" s="290">
        <f t="shared" si="10"/>
        <v>17226</v>
      </c>
      <c r="L388" s="290">
        <f t="shared" si="10"/>
        <v>41251</v>
      </c>
      <c r="M388" s="290">
        <f t="shared" si="10"/>
        <v>70571</v>
      </c>
      <c r="N388" s="290">
        <f t="shared" si="10"/>
        <v>93320</v>
      </c>
      <c r="O388" s="291"/>
      <c r="P388" s="291"/>
      <c r="Q388" s="291"/>
      <c r="R388" s="291"/>
      <c r="S388" s="291"/>
    </row>
    <row r="389" spans="1:19" customFormat="1">
      <c r="A389" s="127"/>
      <c r="B389" s="127"/>
      <c r="C389" s="553"/>
      <c r="D389" s="229"/>
      <c r="E389" s="229"/>
      <c r="F389" s="229"/>
      <c r="G389" s="229"/>
      <c r="H389" s="229"/>
      <c r="J389" s="285">
        <f>SUM(J385:J388)</f>
        <v>330080</v>
      </c>
      <c r="K389" s="285">
        <f>SUM(K385:K388)</f>
        <v>337110</v>
      </c>
      <c r="L389" s="285">
        <f>SUM(L385:L388)</f>
        <v>340882</v>
      </c>
      <c r="M389" s="285">
        <f>SUM(M385:M388)</f>
        <v>344279</v>
      </c>
      <c r="N389" s="285">
        <f>SUM(N385:N388)</f>
        <v>349675</v>
      </c>
      <c r="O389" s="291"/>
      <c r="P389" s="291"/>
      <c r="Q389" s="291"/>
      <c r="R389" s="291"/>
      <c r="S389" s="291"/>
    </row>
    <row r="390" spans="1:19" customFormat="1">
      <c r="A390" s="256" t="s">
        <v>234</v>
      </c>
      <c r="B390" s="256"/>
      <c r="C390" s="554"/>
      <c r="D390" t="s">
        <v>240</v>
      </c>
      <c r="E390" s="229"/>
      <c r="F390" s="229"/>
      <c r="G390" s="229"/>
      <c r="H390" s="229"/>
      <c r="J390" s="292"/>
      <c r="K390" s="292"/>
      <c r="L390" s="292"/>
      <c r="M390" s="292"/>
      <c r="N390" s="292"/>
      <c r="O390" s="293"/>
      <c r="P390" s="293"/>
      <c r="Q390" s="293"/>
      <c r="R390" s="293"/>
      <c r="S390" s="293"/>
    </row>
    <row r="391" spans="1:19" customFormat="1">
      <c r="A391" s="127" t="s">
        <v>251</v>
      </c>
      <c r="B391" s="127"/>
      <c r="C391" s="552">
        <v>33.150654416109148</v>
      </c>
      <c r="D391" s="288">
        <f>C391*$D$382</f>
        <v>33.150654416109148</v>
      </c>
      <c r="E391" s="289">
        <f t="shared" ref="E391:H394" si="11">D391*(1-$D$29)</f>
        <v>39.780785299330979</v>
      </c>
      <c r="F391" s="289">
        <f t="shared" si="11"/>
        <v>47.736942359197172</v>
      </c>
      <c r="G391" s="289">
        <f t="shared" si="11"/>
        <v>57.284330831036606</v>
      </c>
      <c r="H391" s="289">
        <f t="shared" si="11"/>
        <v>68.741196997243918</v>
      </c>
      <c r="J391" s="555">
        <v>5658.4335090288942</v>
      </c>
      <c r="K391" s="555">
        <v>5687.6422108397801</v>
      </c>
      <c r="L391" s="555">
        <v>5195.408312920792</v>
      </c>
      <c r="M391" s="555">
        <v>4651.7570445100437</v>
      </c>
      <c r="N391" s="555">
        <v>4188.1821365942096</v>
      </c>
      <c r="O391" s="293"/>
      <c r="P391" s="272"/>
      <c r="Q391" s="272"/>
      <c r="R391" s="272"/>
      <c r="S391" s="272"/>
    </row>
    <row r="392" spans="1:19" customFormat="1">
      <c r="A392" s="127" t="s">
        <v>252</v>
      </c>
      <c r="B392" s="127"/>
      <c r="C392" s="552">
        <v>11.049056303129639</v>
      </c>
      <c r="D392" s="288">
        <f>C392*$D$382</f>
        <v>11.049056303129639</v>
      </c>
      <c r="E392" s="289">
        <f t="shared" si="11"/>
        <v>13.258867563755567</v>
      </c>
      <c r="F392" s="289">
        <f t="shared" si="11"/>
        <v>15.91064107650668</v>
      </c>
      <c r="G392" s="289">
        <f t="shared" si="11"/>
        <v>19.092769291808015</v>
      </c>
      <c r="H392" s="289">
        <f t="shared" si="11"/>
        <v>22.911323150169618</v>
      </c>
      <c r="J392" s="555">
        <v>277263.24194241577</v>
      </c>
      <c r="K392" s="555">
        <v>278694.4683311492</v>
      </c>
      <c r="L392" s="555">
        <v>254575.00733311879</v>
      </c>
      <c r="M392" s="555">
        <v>227936.09518099212</v>
      </c>
      <c r="N392" s="555">
        <v>205220.92469311628</v>
      </c>
      <c r="O392" s="272"/>
      <c r="P392" s="272"/>
      <c r="Q392" s="272"/>
      <c r="R392" s="272"/>
      <c r="S392" s="272"/>
    </row>
    <row r="393" spans="1:19" customFormat="1">
      <c r="A393" s="127" t="s">
        <v>253</v>
      </c>
      <c r="B393" s="127"/>
      <c r="C393" s="552">
        <v>33.150654416109148</v>
      </c>
      <c r="D393" s="288">
        <f>C393*$D$382</f>
        <v>33.150654416109148</v>
      </c>
      <c r="E393" s="289">
        <f t="shared" si="11"/>
        <v>39.780785299330979</v>
      </c>
      <c r="F393" s="289">
        <f t="shared" si="11"/>
        <v>47.736942359197172</v>
      </c>
      <c r="G393" s="289">
        <f t="shared" si="11"/>
        <v>57.284330831036606</v>
      </c>
      <c r="H393" s="289">
        <f t="shared" si="11"/>
        <v>68.741196997243918</v>
      </c>
      <c r="J393" s="555">
        <v>2827.7171792728245</v>
      </c>
      <c r="K393" s="555">
        <v>3781.3425747954379</v>
      </c>
      <c r="L393" s="555">
        <v>9055.1780636792155</v>
      </c>
      <c r="M393" s="555">
        <v>15491.301063631947</v>
      </c>
      <c r="N393" s="555">
        <v>20484.978605531061</v>
      </c>
      <c r="O393" s="272"/>
      <c r="P393" s="272"/>
      <c r="Q393" s="272"/>
      <c r="R393" s="272"/>
      <c r="S393" s="272"/>
    </row>
    <row r="394" spans="1:19" customFormat="1">
      <c r="A394" s="127" t="s">
        <v>254</v>
      </c>
      <c r="B394" s="127"/>
      <c r="C394" s="552">
        <v>11.049056303129639</v>
      </c>
      <c r="D394" s="288">
        <f>C394*$D$382</f>
        <v>11.049056303129639</v>
      </c>
      <c r="E394" s="289">
        <f t="shared" si="11"/>
        <v>13.258867563755567</v>
      </c>
      <c r="F394" s="289">
        <f t="shared" si="11"/>
        <v>15.91064107650668</v>
      </c>
      <c r="G394" s="289">
        <f t="shared" si="11"/>
        <v>19.092769291808015</v>
      </c>
      <c r="H394" s="289">
        <f t="shared" si="11"/>
        <v>22.911323150169618</v>
      </c>
      <c r="J394" s="555">
        <v>12881.8227055762</v>
      </c>
      <c r="K394" s="555">
        <v>17226.116174068105</v>
      </c>
      <c r="L394" s="555">
        <v>41251.366734538649</v>
      </c>
      <c r="M394" s="555">
        <v>70571.4826232122</v>
      </c>
      <c r="N394" s="555">
        <v>93320.458091863722</v>
      </c>
      <c r="O394" s="272"/>
      <c r="P394" s="272"/>
      <c r="Q394" s="272"/>
      <c r="R394" s="272"/>
      <c r="S394" s="272"/>
    </row>
    <row r="395" spans="1:19" customFormat="1">
      <c r="A395" s="127"/>
      <c r="B395" s="127"/>
      <c r="C395" s="553"/>
      <c r="J395" s="285">
        <f>SUM(J391:J394)</f>
        <v>298631.21533629368</v>
      </c>
      <c r="K395" s="285">
        <f>SUM(K391:K394)</f>
        <v>305389.56929085252</v>
      </c>
      <c r="L395" s="285">
        <f>SUM(L391:L394)</f>
        <v>310076.96044425742</v>
      </c>
      <c r="M395" s="285">
        <f>SUM(M391:M394)</f>
        <v>318650.6359123463</v>
      </c>
      <c r="N395" s="285">
        <f>SUM(N391:N394)</f>
        <v>323214.54352710524</v>
      </c>
      <c r="O395" s="272"/>
      <c r="P395" s="272"/>
      <c r="Q395" s="272"/>
      <c r="R395" s="272"/>
      <c r="S395" s="272"/>
    </row>
    <row r="396" spans="1:19" customFormat="1">
      <c r="A396" s="256" t="s">
        <v>241</v>
      </c>
      <c r="B396" s="256"/>
      <c r="C396" s="554"/>
      <c r="O396" s="272"/>
      <c r="P396" s="272"/>
      <c r="Q396" s="272"/>
      <c r="R396" s="272"/>
      <c r="S396" s="272"/>
    </row>
    <row r="397" spans="1:19" customFormat="1">
      <c r="A397" s="256" t="s">
        <v>242</v>
      </c>
      <c r="B397" s="256"/>
      <c r="C397" s="554"/>
      <c r="D397" t="s">
        <v>243</v>
      </c>
      <c r="O397" s="272"/>
      <c r="P397" s="272"/>
      <c r="Q397" s="272"/>
      <c r="R397" s="272"/>
      <c r="S397" s="272"/>
    </row>
    <row r="398" spans="1:19" customFormat="1">
      <c r="A398" s="127" t="s">
        <v>244</v>
      </c>
      <c r="B398" s="127"/>
      <c r="C398" s="552">
        <v>0</v>
      </c>
      <c r="D398" s="294">
        <f>C398</f>
        <v>0</v>
      </c>
      <c r="E398" s="289">
        <f t="shared" ref="E398:H399" si="12">D398*(1-$D$29)</f>
        <v>0</v>
      </c>
      <c r="F398" s="289">
        <f t="shared" si="12"/>
        <v>0</v>
      </c>
      <c r="G398" s="289">
        <f t="shared" si="12"/>
        <v>0</v>
      </c>
      <c r="H398" s="289">
        <f t="shared" si="12"/>
        <v>0</v>
      </c>
      <c r="J398" s="555">
        <v>35</v>
      </c>
      <c r="K398" s="555">
        <v>35</v>
      </c>
      <c r="L398" s="555">
        <v>35</v>
      </c>
      <c r="M398" s="555">
        <v>35</v>
      </c>
      <c r="N398" s="555">
        <v>35</v>
      </c>
      <c r="O398" s="272"/>
      <c r="P398" s="272"/>
      <c r="Q398" s="272"/>
      <c r="R398" s="272"/>
      <c r="S398" s="272"/>
    </row>
    <row r="399" spans="1:19" customFormat="1">
      <c r="A399" s="127" t="s">
        <v>245</v>
      </c>
      <c r="B399" s="127"/>
      <c r="C399" s="552">
        <v>0.09</v>
      </c>
      <c r="D399" s="294">
        <f>C399</f>
        <v>0.09</v>
      </c>
      <c r="E399" s="289">
        <f t="shared" si="12"/>
        <v>0.108</v>
      </c>
      <c r="F399" s="289">
        <f t="shared" si="12"/>
        <v>0.12959999999999999</v>
      </c>
      <c r="G399" s="289">
        <f t="shared" si="12"/>
        <v>0.15551999999999999</v>
      </c>
      <c r="H399" s="289">
        <f t="shared" si="12"/>
        <v>0.18662399999999998</v>
      </c>
      <c r="J399" s="555">
        <v>63681</v>
      </c>
      <c r="K399" s="555">
        <v>64431</v>
      </c>
      <c r="L399" s="555">
        <v>65181</v>
      </c>
      <c r="M399" s="555">
        <v>65931</v>
      </c>
      <c r="N399" s="555">
        <v>66681</v>
      </c>
      <c r="O399" s="272"/>
      <c r="P399" s="272"/>
      <c r="Q399" s="272"/>
      <c r="R399" s="272"/>
      <c r="S399" s="272"/>
    </row>
    <row r="400" spans="1:19" customFormat="1">
      <c r="A400" s="127"/>
      <c r="B400" s="127"/>
      <c r="C400" s="553"/>
      <c r="D400" s="295"/>
      <c r="E400" s="289"/>
      <c r="F400" s="289"/>
      <c r="G400" s="289"/>
      <c r="H400" s="289"/>
      <c r="J400" s="290"/>
      <c r="K400" s="290"/>
      <c r="L400" s="290"/>
      <c r="M400" s="290"/>
      <c r="N400" s="290"/>
      <c r="O400" s="272"/>
      <c r="P400" s="272"/>
      <c r="Q400" s="272"/>
      <c r="R400" s="272"/>
      <c r="S400" s="272"/>
    </row>
    <row r="401" spans="1:19" customFormat="1">
      <c r="A401" s="256" t="s">
        <v>29</v>
      </c>
      <c r="B401" s="256"/>
      <c r="C401" s="554"/>
      <c r="D401" t="s">
        <v>243</v>
      </c>
      <c r="J401" s="229"/>
      <c r="K401" s="229"/>
      <c r="L401" s="229"/>
      <c r="M401" s="229"/>
      <c r="N401" s="229"/>
      <c r="O401" s="272"/>
      <c r="P401" s="272"/>
      <c r="Q401" s="272"/>
      <c r="R401" s="272"/>
      <c r="S401" s="272"/>
    </row>
    <row r="402" spans="1:19" customFormat="1">
      <c r="A402" s="127" t="s">
        <v>246</v>
      </c>
      <c r="B402" s="127"/>
      <c r="C402" s="552">
        <v>1.8194345079601486</v>
      </c>
      <c r="D402" s="288">
        <f>C402*$D$382</f>
        <v>1.8194345079601486</v>
      </c>
      <c r="E402" s="296">
        <f t="shared" ref="E402:H405" si="13">D402*(1-$D$29)</f>
        <v>2.1833214095521782</v>
      </c>
      <c r="F402" s="296">
        <f t="shared" si="13"/>
        <v>2.6199856914626136</v>
      </c>
      <c r="G402" s="296">
        <f t="shared" si="13"/>
        <v>3.1439828297551364</v>
      </c>
      <c r="H402" s="296">
        <f t="shared" si="13"/>
        <v>3.7727793957061637</v>
      </c>
      <c r="J402" s="555">
        <v>219872</v>
      </c>
      <c r="K402" s="555">
        <v>223531</v>
      </c>
      <c r="L402" s="555">
        <v>226952</v>
      </c>
      <c r="M402" s="555">
        <v>230406</v>
      </c>
      <c r="N402" s="555">
        <v>234086</v>
      </c>
      <c r="O402" s="272"/>
      <c r="P402" s="272"/>
      <c r="Q402" s="272"/>
      <c r="R402" s="272"/>
      <c r="S402" s="272"/>
    </row>
    <row r="403" spans="1:19" customFormat="1">
      <c r="A403" s="127" t="s">
        <v>247</v>
      </c>
      <c r="B403" s="127"/>
      <c r="C403" s="552">
        <v>18.912359463968901</v>
      </c>
      <c r="D403" s="288">
        <f>C403*$D$382</f>
        <v>18.912359463968901</v>
      </c>
      <c r="E403" s="296">
        <f t="shared" si="13"/>
        <v>22.69483135676268</v>
      </c>
      <c r="F403" s="296">
        <f t="shared" si="13"/>
        <v>27.233797628115216</v>
      </c>
      <c r="G403" s="296">
        <f t="shared" si="13"/>
        <v>32.680557153738256</v>
      </c>
      <c r="H403" s="296">
        <f t="shared" si="13"/>
        <v>39.216668584485909</v>
      </c>
      <c r="J403" s="555">
        <v>38698</v>
      </c>
      <c r="K403" s="555">
        <v>39342</v>
      </c>
      <c r="L403" s="555">
        <v>39944</v>
      </c>
      <c r="M403" s="555">
        <v>40552</v>
      </c>
      <c r="N403" s="555">
        <v>41200</v>
      </c>
      <c r="O403" s="272"/>
      <c r="P403" s="272"/>
      <c r="Q403" s="272"/>
      <c r="R403" s="272"/>
      <c r="S403" s="272"/>
    </row>
    <row r="404" spans="1:19" customFormat="1">
      <c r="A404" s="127" t="s">
        <v>248</v>
      </c>
      <c r="B404" s="127"/>
      <c r="C404" s="552">
        <v>31.467154670237974</v>
      </c>
      <c r="D404" s="288">
        <f>C404*$D$382</f>
        <v>31.467154670237974</v>
      </c>
      <c r="E404" s="296">
        <f t="shared" si="13"/>
        <v>37.760585604285566</v>
      </c>
      <c r="F404" s="296">
        <f t="shared" si="13"/>
        <v>45.312702725142678</v>
      </c>
      <c r="G404" s="296">
        <f t="shared" si="13"/>
        <v>54.375243270171211</v>
      </c>
      <c r="H404" s="296">
        <f t="shared" si="13"/>
        <v>65.250291924205456</v>
      </c>
      <c r="J404" s="555">
        <v>25596</v>
      </c>
      <c r="K404" s="555">
        <v>26022</v>
      </c>
      <c r="L404" s="555">
        <v>26420</v>
      </c>
      <c r="M404" s="555">
        <v>26822</v>
      </c>
      <c r="N404" s="555">
        <v>27251</v>
      </c>
      <c r="O404" s="272"/>
      <c r="P404" s="272"/>
      <c r="Q404" s="272"/>
      <c r="R404" s="272"/>
      <c r="S404" s="272"/>
    </row>
    <row r="405" spans="1:19" customFormat="1">
      <c r="A405" s="127" t="s">
        <v>249</v>
      </c>
      <c r="B405" s="127"/>
      <c r="C405" s="552">
        <v>0.63436222308189094</v>
      </c>
      <c r="D405" s="288">
        <f>C405*$D$382</f>
        <v>0.63436222308189094</v>
      </c>
      <c r="E405" s="296">
        <f t="shared" si="13"/>
        <v>0.76123466769826909</v>
      </c>
      <c r="F405" s="296">
        <f t="shared" si="13"/>
        <v>0.91348160123792288</v>
      </c>
      <c r="G405" s="296">
        <f t="shared" si="13"/>
        <v>1.0961779214855074</v>
      </c>
      <c r="H405" s="296">
        <f t="shared" si="13"/>
        <v>1.3154135057826088</v>
      </c>
      <c r="J405" s="555">
        <v>1885</v>
      </c>
      <c r="K405" s="555">
        <v>1916</v>
      </c>
      <c r="L405" s="555">
        <v>1946</v>
      </c>
      <c r="M405" s="555">
        <v>1975</v>
      </c>
      <c r="N405" s="555">
        <v>2007</v>
      </c>
      <c r="O405" s="272"/>
      <c r="P405" s="272"/>
      <c r="Q405" s="272"/>
      <c r="R405" s="272"/>
      <c r="S405" s="272"/>
    </row>
    <row r="406" spans="1:19" customFormat="1">
      <c r="A406" s="223" t="s">
        <v>45</v>
      </c>
      <c r="B406" s="223"/>
      <c r="C406" s="223"/>
      <c r="D406" s="221"/>
      <c r="E406" s="235"/>
      <c r="F406" s="235"/>
      <c r="G406" s="235"/>
      <c r="H406" s="235"/>
      <c r="I406" s="235"/>
      <c r="J406" s="237">
        <f>SUM(J402:J405)</f>
        <v>286051</v>
      </c>
      <c r="K406" s="237">
        <f>SUM(K402:K405)</f>
        <v>290811</v>
      </c>
      <c r="L406" s="237">
        <f>SUM(L402:L405)</f>
        <v>295262</v>
      </c>
      <c r="M406" s="237">
        <f>SUM(M402:M405)</f>
        <v>299755</v>
      </c>
      <c r="N406" s="237">
        <f>SUM(N402:N405)</f>
        <v>304544</v>
      </c>
      <c r="O406" s="291"/>
      <c r="P406" s="291"/>
      <c r="Q406" s="291"/>
      <c r="R406" s="291"/>
      <c r="S406" s="291"/>
    </row>
    <row r="407" spans="1:19" customFormat="1">
      <c r="O407" s="293"/>
      <c r="P407" s="293"/>
      <c r="Q407" s="293"/>
      <c r="R407" s="293"/>
      <c r="S407" s="293"/>
    </row>
    <row r="408" spans="1:19" customFormat="1">
      <c r="O408" s="293"/>
      <c r="P408" s="272"/>
      <c r="Q408" s="272"/>
      <c r="R408" s="272"/>
      <c r="S408" s="272"/>
    </row>
    <row r="409" spans="1:19" customFormat="1">
      <c r="A409" s="134" t="s">
        <v>250</v>
      </c>
      <c r="D409" s="127"/>
      <c r="O409" s="272"/>
      <c r="P409" s="272"/>
      <c r="Q409" s="272"/>
      <c r="R409" s="272"/>
      <c r="S409" s="272"/>
    </row>
    <row r="410" spans="1:19" customFormat="1">
      <c r="A410" s="256" t="s">
        <v>234</v>
      </c>
      <c r="B410" s="256"/>
      <c r="C410" s="256"/>
      <c r="O410" s="272"/>
      <c r="P410" s="272"/>
      <c r="Q410" s="272"/>
      <c r="R410" s="272"/>
      <c r="S410" s="272"/>
    </row>
    <row r="411" spans="1:19" customFormat="1">
      <c r="A411" s="127" t="s">
        <v>236</v>
      </c>
      <c r="B411" s="127"/>
      <c r="C411" s="127"/>
      <c r="D411" s="297">
        <f t="shared" ref="D411:H414" si="14">D385*J385</f>
        <v>0</v>
      </c>
      <c r="E411" s="297">
        <f t="shared" si="14"/>
        <v>0</v>
      </c>
      <c r="F411" s="297">
        <f t="shared" si="14"/>
        <v>0</v>
      </c>
      <c r="G411" s="297">
        <f t="shared" si="14"/>
        <v>0</v>
      </c>
      <c r="H411" s="297">
        <f t="shared" si="14"/>
        <v>0</v>
      </c>
    </row>
    <row r="412" spans="1:19" customFormat="1">
      <c r="A412" s="127" t="s">
        <v>237</v>
      </c>
      <c r="B412" s="127"/>
      <c r="C412" s="127"/>
      <c r="D412" s="297">
        <f t="shared" si="14"/>
        <v>0</v>
      </c>
      <c r="E412" s="297">
        <f t="shared" si="14"/>
        <v>0</v>
      </c>
      <c r="F412" s="297">
        <f t="shared" si="14"/>
        <v>0</v>
      </c>
      <c r="G412" s="297">
        <f t="shared" si="14"/>
        <v>0</v>
      </c>
      <c r="H412" s="297">
        <f t="shared" si="14"/>
        <v>0</v>
      </c>
    </row>
    <row r="413" spans="1:19" customFormat="1">
      <c r="A413" s="127" t="s">
        <v>238</v>
      </c>
      <c r="B413" s="127"/>
      <c r="C413" s="127"/>
      <c r="D413" s="297">
        <f t="shared" si="14"/>
        <v>0</v>
      </c>
      <c r="E413" s="297">
        <f t="shared" si="14"/>
        <v>0</v>
      </c>
      <c r="F413" s="297">
        <f t="shared" si="14"/>
        <v>0</v>
      </c>
      <c r="G413" s="297">
        <f t="shared" si="14"/>
        <v>0</v>
      </c>
      <c r="H413" s="297">
        <f t="shared" si="14"/>
        <v>0</v>
      </c>
    </row>
    <row r="414" spans="1:19" customFormat="1">
      <c r="A414" s="127" t="s">
        <v>239</v>
      </c>
      <c r="B414" s="127"/>
      <c r="C414" s="127"/>
      <c r="D414" s="297">
        <f t="shared" si="14"/>
        <v>0</v>
      </c>
      <c r="E414" s="297">
        <f t="shared" si="14"/>
        <v>0</v>
      </c>
      <c r="F414" s="297">
        <f t="shared" si="14"/>
        <v>0</v>
      </c>
      <c r="G414" s="297">
        <f t="shared" si="14"/>
        <v>0</v>
      </c>
      <c r="H414" s="297">
        <f t="shared" si="14"/>
        <v>0</v>
      </c>
    </row>
    <row r="415" spans="1:19" customFormat="1">
      <c r="A415" s="127"/>
      <c r="B415" s="127"/>
      <c r="C415" s="127"/>
      <c r="D415" s="298">
        <f>SUM(D411:D414)</f>
        <v>0</v>
      </c>
      <c r="E415" s="298">
        <f>SUM(E411:E414)</f>
        <v>0</v>
      </c>
      <c r="F415" s="298">
        <f>SUM(F411:F414)</f>
        <v>0</v>
      </c>
      <c r="G415" s="298">
        <f>SUM(G411:G414)</f>
        <v>0</v>
      </c>
      <c r="H415" s="298">
        <f>SUM(H411:H414)</f>
        <v>0</v>
      </c>
    </row>
    <row r="416" spans="1:19" customFormat="1">
      <c r="A416" s="256" t="s">
        <v>234</v>
      </c>
      <c r="B416" s="256"/>
      <c r="C416" s="256"/>
      <c r="D416" s="297"/>
      <c r="E416" s="297"/>
      <c r="F416" s="297"/>
      <c r="G416" s="297"/>
      <c r="H416" s="297"/>
    </row>
    <row r="417" spans="1:8" customFormat="1">
      <c r="A417" s="127" t="s">
        <v>251</v>
      </c>
      <c r="B417" s="127"/>
      <c r="C417" s="127"/>
      <c r="D417" s="297">
        <f t="shared" ref="D417:H420" si="15">D391*J391</f>
        <v>187580.7737943487</v>
      </c>
      <c r="E417" s="297">
        <f t="shared" si="15"/>
        <v>226258.87364882947</v>
      </c>
      <c r="F417" s="297">
        <f t="shared" si="15"/>
        <v>248012.90716639368</v>
      </c>
      <c r="G417" s="297">
        <f t="shared" si="15"/>
        <v>266472.7894833184</v>
      </c>
      <c r="H417" s="297">
        <f t="shared" si="15"/>
        <v>287900.65331196052</v>
      </c>
    </row>
    <row r="418" spans="1:8" customFormat="1">
      <c r="A418" s="127" t="s">
        <v>252</v>
      </c>
      <c r="B418" s="127"/>
      <c r="C418" s="127"/>
      <c r="D418" s="297">
        <f t="shared" si="15"/>
        <v>3063497.1710100072</v>
      </c>
      <c r="E418" s="297">
        <f t="shared" si="15"/>
        <v>3695173.0463539772</v>
      </c>
      <c r="F418" s="297">
        <f t="shared" si="15"/>
        <v>4050451.5687263091</v>
      </c>
      <c r="G418" s="297">
        <f t="shared" si="15"/>
        <v>4351931.2785662748</v>
      </c>
      <c r="H418" s="297">
        <f t="shared" si="15"/>
        <v>4701882.9228206109</v>
      </c>
    </row>
    <row r="419" spans="1:8" customFormat="1">
      <c r="A419" s="127" t="s">
        <v>253</v>
      </c>
      <c r="B419" s="127"/>
      <c r="C419" s="127"/>
      <c r="D419" s="297">
        <f t="shared" si="15"/>
        <v>93740.67499656837</v>
      </c>
      <c r="E419" s="297">
        <f t="shared" si="15"/>
        <v>150424.7771111567</v>
      </c>
      <c r="F419" s="297">
        <f t="shared" si="15"/>
        <v>432266.51327812136</v>
      </c>
      <c r="G419" s="297">
        <f t="shared" si="15"/>
        <v>887408.81513228174</v>
      </c>
      <c r="H419" s="297">
        <f t="shared" si="15"/>
        <v>1408161.9498071377</v>
      </c>
    </row>
    <row r="420" spans="1:8" customFormat="1">
      <c r="A420" s="127" t="s">
        <v>254</v>
      </c>
      <c r="B420" s="127"/>
      <c r="C420" s="127"/>
      <c r="D420" s="297">
        <f t="shared" si="15"/>
        <v>142331.98436084521</v>
      </c>
      <c r="E420" s="297">
        <f t="shared" si="15"/>
        <v>228398.79298983674</v>
      </c>
      <c r="F420" s="297">
        <f t="shared" si="15"/>
        <v>656335.6900285919</v>
      </c>
      <c r="G420" s="297">
        <f t="shared" si="15"/>
        <v>1347405.0363058287</v>
      </c>
      <c r="H420" s="297">
        <f t="shared" si="15"/>
        <v>2138095.171864551</v>
      </c>
    </row>
    <row r="421" spans="1:8" customFormat="1">
      <c r="A421" s="127"/>
      <c r="B421" s="127"/>
      <c r="C421" s="127"/>
      <c r="D421" s="298">
        <f>SUM(D417:D420)</f>
        <v>3487150.6041617696</v>
      </c>
      <c r="E421" s="298">
        <f>SUM(E417:E420)</f>
        <v>4300255.4901037998</v>
      </c>
      <c r="F421" s="298">
        <f>SUM(F417:F420)</f>
        <v>5387066.6791994162</v>
      </c>
      <c r="G421" s="298">
        <f>SUM(G417:G420)</f>
        <v>6853217.9194877036</v>
      </c>
      <c r="H421" s="298">
        <f>SUM(H417:H420)</f>
        <v>8536040.6978042591</v>
      </c>
    </row>
    <row r="422" spans="1:8" customFormat="1">
      <c r="A422" s="256" t="s">
        <v>241</v>
      </c>
      <c r="B422" s="256"/>
      <c r="C422" s="256"/>
      <c r="D422" s="297"/>
      <c r="E422" s="297"/>
      <c r="F422" s="297"/>
      <c r="G422" s="297"/>
      <c r="H422" s="297"/>
    </row>
    <row r="423" spans="1:8" customFormat="1">
      <c r="A423" s="256" t="s">
        <v>242</v>
      </c>
      <c r="B423" s="256"/>
      <c r="C423" s="256"/>
      <c r="D423" s="297"/>
      <c r="E423" s="297"/>
      <c r="F423" s="297"/>
      <c r="G423" s="297"/>
      <c r="H423" s="297"/>
    </row>
    <row r="424" spans="1:8" customFormat="1">
      <c r="A424" s="127" t="s">
        <v>244</v>
      </c>
      <c r="B424" s="127"/>
      <c r="C424" s="127"/>
      <c r="D424" s="297">
        <f t="shared" ref="D424:H425" si="16">D398*J398</f>
        <v>0</v>
      </c>
      <c r="E424" s="297">
        <f t="shared" si="16"/>
        <v>0</v>
      </c>
      <c r="F424" s="297">
        <f t="shared" si="16"/>
        <v>0</v>
      </c>
      <c r="G424" s="297">
        <f t="shared" si="16"/>
        <v>0</v>
      </c>
      <c r="H424" s="297">
        <f t="shared" si="16"/>
        <v>0</v>
      </c>
    </row>
    <row r="425" spans="1:8" customFormat="1">
      <c r="A425" s="127" t="s">
        <v>245</v>
      </c>
      <c r="B425" s="127"/>
      <c r="C425" s="127"/>
      <c r="D425" s="297">
        <f t="shared" si="16"/>
        <v>5731.29</v>
      </c>
      <c r="E425" s="297">
        <f t="shared" si="16"/>
        <v>6958.5479999999998</v>
      </c>
      <c r="F425" s="297">
        <f t="shared" si="16"/>
        <v>8447.4575999999997</v>
      </c>
      <c r="G425" s="297">
        <f t="shared" si="16"/>
        <v>10253.589119999999</v>
      </c>
      <c r="H425" s="297">
        <f t="shared" si="16"/>
        <v>12444.274943999999</v>
      </c>
    </row>
    <row r="426" spans="1:8" customFormat="1">
      <c r="A426" s="127"/>
      <c r="B426" s="127"/>
      <c r="C426" s="127"/>
      <c r="D426" s="298">
        <f>SUM(D424:D425)</f>
        <v>5731.29</v>
      </c>
      <c r="E426" s="298">
        <f>SUM(E424:E425)</f>
        <v>6958.5479999999998</v>
      </c>
      <c r="F426" s="298">
        <f>SUM(F424:F425)</f>
        <v>8447.4575999999997</v>
      </c>
      <c r="G426" s="298">
        <f>SUM(G424:G425)</f>
        <v>10253.589119999999</v>
      </c>
      <c r="H426" s="298">
        <f>SUM(H424:H425)</f>
        <v>12444.274943999999</v>
      </c>
    </row>
    <row r="427" spans="1:8" customFormat="1">
      <c r="A427" s="127"/>
      <c r="B427" s="127"/>
      <c r="C427" s="127"/>
      <c r="D427" s="297"/>
      <c r="E427" s="297"/>
      <c r="F427" s="297"/>
      <c r="G427" s="297"/>
      <c r="H427" s="297"/>
    </row>
    <row r="428" spans="1:8" customFormat="1">
      <c r="A428" s="127" t="s">
        <v>246</v>
      </c>
      <c r="B428" s="127"/>
      <c r="C428" s="127"/>
      <c r="D428" s="297">
        <f t="shared" ref="D428:H431" si="17">D402*J402</f>
        <v>400042.7041342138</v>
      </c>
      <c r="E428" s="297">
        <f t="shared" si="17"/>
        <v>488040.01799860795</v>
      </c>
      <c r="F428" s="297">
        <f t="shared" si="17"/>
        <v>594610.99264882307</v>
      </c>
      <c r="G428" s="297">
        <f t="shared" si="17"/>
        <v>724392.50787256192</v>
      </c>
      <c r="H428" s="297">
        <f t="shared" si="17"/>
        <v>883154.83762327302</v>
      </c>
    </row>
    <row r="429" spans="1:8" customFormat="1">
      <c r="A429" s="127" t="s">
        <v>247</v>
      </c>
      <c r="B429" s="127"/>
      <c r="C429" s="127"/>
      <c r="D429" s="297">
        <f t="shared" si="17"/>
        <v>731870.4865366685</v>
      </c>
      <c r="E429" s="297">
        <f t="shared" si="17"/>
        <v>892860.05523775739</v>
      </c>
      <c r="F429" s="297">
        <f t="shared" si="17"/>
        <v>1087826.8124574341</v>
      </c>
      <c r="G429" s="297">
        <f t="shared" si="17"/>
        <v>1325261.9536983937</v>
      </c>
      <c r="H429" s="297">
        <f t="shared" si="17"/>
        <v>1615726.7456808195</v>
      </c>
    </row>
    <row r="430" spans="1:8" customFormat="1">
      <c r="A430" s="127" t="s">
        <v>248</v>
      </c>
      <c r="B430" s="127"/>
      <c r="C430" s="127"/>
      <c r="D430" s="297">
        <f t="shared" si="17"/>
        <v>805433.29093941115</v>
      </c>
      <c r="E430" s="297">
        <f t="shared" si="17"/>
        <v>982605.95859471906</v>
      </c>
      <c r="F430" s="297">
        <f t="shared" si="17"/>
        <v>1197161.6059982695</v>
      </c>
      <c r="G430" s="297">
        <f t="shared" si="17"/>
        <v>1458452.7749925323</v>
      </c>
      <c r="H430" s="297">
        <f t="shared" si="17"/>
        <v>1778135.7052265229</v>
      </c>
    </row>
    <row r="431" spans="1:8" customFormat="1">
      <c r="A431" s="127" t="s">
        <v>249</v>
      </c>
      <c r="B431" s="127"/>
      <c r="C431" s="127"/>
      <c r="D431" s="297">
        <f t="shared" si="17"/>
        <v>1195.7727905093643</v>
      </c>
      <c r="E431" s="297">
        <f t="shared" si="17"/>
        <v>1458.5256233098835</v>
      </c>
      <c r="F431" s="297">
        <f t="shared" si="17"/>
        <v>1777.635196008998</v>
      </c>
      <c r="G431" s="297">
        <f t="shared" si="17"/>
        <v>2164.9513949338771</v>
      </c>
      <c r="H431" s="297">
        <f t="shared" si="17"/>
        <v>2640.0349061056959</v>
      </c>
    </row>
    <row r="432" spans="1:8" customFormat="1">
      <c r="A432" s="223" t="s">
        <v>45</v>
      </c>
      <c r="B432" s="223"/>
      <c r="C432" s="223"/>
      <c r="D432" s="298">
        <f>SUM(D428:D431)</f>
        <v>1938542.2544008028</v>
      </c>
      <c r="E432" s="298">
        <f>SUM(E428:E431)</f>
        <v>2364964.5574543942</v>
      </c>
      <c r="F432" s="298">
        <f>SUM(F428:F431)</f>
        <v>2881377.0463005356</v>
      </c>
      <c r="G432" s="298">
        <f>SUM(G428:G431)</f>
        <v>3510272.1879584217</v>
      </c>
      <c r="H432" s="298">
        <f>SUM(H428:H431)</f>
        <v>4279657.3234367212</v>
      </c>
    </row>
    <row r="433" spans="1:14" customFormat="1"/>
    <row r="434" spans="1:14" customFormat="1"/>
    <row r="435" spans="1:14" customFormat="1" ht="13.5" thickBot="1">
      <c r="A435" t="s">
        <v>255</v>
      </c>
      <c r="D435" s="299">
        <f>SUM(D415,D421,D426,D432)</f>
        <v>5431424.1485625729</v>
      </c>
      <c r="E435" s="299">
        <f>SUM(E415,E421,E426,E432)</f>
        <v>6672178.5955581944</v>
      </c>
      <c r="F435" s="299">
        <f>SUM(F415,F421,F426,F432)</f>
        <v>8276891.1830999516</v>
      </c>
      <c r="G435" s="299">
        <f>SUM(G415,G421,G426,G432)</f>
        <v>10373743.696566125</v>
      </c>
      <c r="H435" s="299">
        <f>SUM(H415,H421,H426,H432)</f>
        <v>12828142.296184979</v>
      </c>
    </row>
    <row r="436" spans="1:14" customFormat="1" ht="13.5" thickTop="1">
      <c r="A436" s="269"/>
      <c r="B436" s="269"/>
      <c r="C436" s="269"/>
      <c r="D436" s="300"/>
      <c r="E436" s="300"/>
      <c r="F436" s="300"/>
      <c r="G436" s="300"/>
      <c r="H436" s="300"/>
    </row>
    <row r="437" spans="1:14" customFormat="1">
      <c r="A437" s="269"/>
      <c r="B437" s="269"/>
      <c r="C437" s="269"/>
      <c r="D437" s="300"/>
      <c r="E437" s="300"/>
      <c r="F437" s="300"/>
      <c r="G437" s="300"/>
      <c r="H437" s="300"/>
    </row>
    <row r="438" spans="1:14" customFormat="1">
      <c r="A438" s="269"/>
      <c r="B438" s="269"/>
      <c r="C438" s="269"/>
      <c r="D438" s="300"/>
      <c r="E438" s="300"/>
      <c r="F438" s="300"/>
      <c r="G438" s="300"/>
      <c r="H438" s="300"/>
    </row>
    <row r="439" spans="1:14">
      <c r="A439" s="134"/>
      <c r="I439" s="158"/>
      <c r="J439" s="158"/>
    </row>
    <row r="440" spans="1:14">
      <c r="A440" s="231"/>
      <c r="B440" s="179"/>
      <c r="C440" s="179"/>
      <c r="D440" s="179"/>
      <c r="E440" s="179"/>
      <c r="F440" s="179"/>
      <c r="G440" s="179"/>
      <c r="H440" s="179"/>
      <c r="I440" s="180"/>
      <c r="J440" s="180"/>
      <c r="K440" s="179"/>
      <c r="L440" s="179"/>
      <c r="M440" s="179"/>
      <c r="N440" s="179"/>
    </row>
    <row r="441" spans="1:14">
      <c r="A441" s="134"/>
      <c r="I441" s="158"/>
      <c r="J441" s="158"/>
    </row>
    <row r="442" spans="1:14">
      <c r="A442" s="134"/>
      <c r="I442" s="158"/>
      <c r="J442" s="158"/>
    </row>
  </sheetData>
  <sheetProtection sheet="1" objects="1" scenarios="1"/>
  <phoneticPr fontId="4" type="noConversion"/>
  <pageMargins left="0.75" right="0.75" top="1" bottom="1" header="0.5" footer="0.5"/>
  <pageSetup paperSize="9" orientation="portrait" horizontalDpi="4294967293" verticalDpi="0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B1:XFD52"/>
  <sheetViews>
    <sheetView showGridLines="0" zoomScaleNormal="100" workbookViewId="0"/>
  </sheetViews>
  <sheetFormatPr defaultColWidth="9" defaultRowHeight="11.25" outlineLevelCol="1"/>
  <cols>
    <col min="1" max="2" width="1.28515625" style="967" customWidth="1"/>
    <col min="3" max="3" width="36" style="967" customWidth="1"/>
    <col min="4" max="4" width="19.42578125" style="967" customWidth="1"/>
    <col min="5" max="5" width="13.5703125" style="967" customWidth="1"/>
    <col min="6" max="7" width="9.140625" style="967" customWidth="1"/>
    <col min="8" max="8" width="9.85546875" style="967" customWidth="1"/>
    <col min="9" max="9" width="9.85546875" style="967" customWidth="1" outlineLevel="1"/>
    <col min="10" max="33" width="9.85546875" style="967" customWidth="1"/>
    <col min="34" max="38" width="9.28515625" style="967" customWidth="1"/>
    <col min="39" max="16384" width="9" style="967"/>
  </cols>
  <sheetData>
    <row r="1" spans="2:16384" s="953" customFormat="1" ht="15.75">
      <c r="C1" s="971" t="s">
        <v>424</v>
      </c>
      <c r="D1" s="954"/>
      <c r="E1" s="955"/>
      <c r="F1" s="955"/>
      <c r="G1" s="955"/>
      <c r="H1" s="955"/>
      <c r="I1" s="955"/>
      <c r="J1" s="955"/>
      <c r="K1" s="955"/>
      <c r="L1" s="955"/>
      <c r="M1" s="955"/>
      <c r="N1" s="955"/>
      <c r="O1" s="955"/>
      <c r="P1" s="955"/>
      <c r="Q1" s="955"/>
      <c r="R1" s="955"/>
      <c r="S1" s="955"/>
      <c r="T1" s="955"/>
      <c r="U1" s="955"/>
      <c r="V1" s="955"/>
      <c r="W1" s="955"/>
      <c r="X1" s="955"/>
      <c r="Y1" s="955"/>
      <c r="Z1" s="955"/>
      <c r="AA1" s="955"/>
      <c r="AB1" s="955"/>
      <c r="AC1" s="955"/>
      <c r="AD1" s="955"/>
      <c r="AE1" s="955"/>
      <c r="AF1" s="955"/>
      <c r="AG1" s="955"/>
      <c r="AH1" s="955"/>
      <c r="AI1" s="955"/>
      <c r="AJ1" s="955"/>
      <c r="AK1" s="955"/>
      <c r="AL1" s="955"/>
      <c r="AM1" s="955"/>
      <c r="AN1" s="955"/>
      <c r="AO1" s="955"/>
      <c r="AP1" s="955"/>
      <c r="AQ1" s="955"/>
      <c r="AR1" s="955"/>
      <c r="AS1" s="955"/>
      <c r="AT1" s="955"/>
      <c r="AU1" s="955"/>
      <c r="AV1" s="955"/>
      <c r="AW1" s="955"/>
      <c r="AX1" s="955"/>
      <c r="AY1" s="955"/>
      <c r="AZ1" s="955"/>
      <c r="BA1" s="955"/>
      <c r="BB1" s="955"/>
      <c r="BC1" s="955"/>
      <c r="BD1" s="955"/>
      <c r="BE1" s="955"/>
      <c r="BF1" s="955"/>
      <c r="BG1" s="955"/>
      <c r="BH1" s="955"/>
      <c r="BI1" s="955"/>
      <c r="BJ1" s="955"/>
      <c r="BK1" s="955"/>
      <c r="BL1" s="955"/>
      <c r="BM1" s="955"/>
      <c r="BN1" s="955"/>
      <c r="BO1" s="955"/>
      <c r="BP1" s="955"/>
      <c r="BQ1" s="955"/>
      <c r="BR1" s="955"/>
      <c r="BS1" s="955"/>
      <c r="BT1" s="955"/>
      <c r="BU1" s="955"/>
      <c r="BV1" s="955"/>
      <c r="BW1" s="955"/>
      <c r="BX1" s="955"/>
      <c r="BY1" s="955"/>
      <c r="BZ1" s="955"/>
      <c r="CA1" s="955"/>
      <c r="CB1" s="955"/>
      <c r="CC1" s="955"/>
      <c r="CD1" s="955"/>
      <c r="CE1" s="955"/>
      <c r="CF1" s="955"/>
      <c r="CG1" s="955"/>
      <c r="CH1" s="955"/>
      <c r="CI1" s="955"/>
      <c r="CJ1" s="955"/>
      <c r="CK1" s="955"/>
      <c r="CL1" s="955"/>
      <c r="CM1" s="955"/>
      <c r="CN1" s="955"/>
      <c r="CO1" s="955"/>
      <c r="CP1" s="955"/>
      <c r="CQ1" s="955"/>
      <c r="CR1" s="955"/>
      <c r="CS1" s="955"/>
      <c r="CT1" s="955"/>
      <c r="CU1" s="955"/>
      <c r="CV1" s="955"/>
      <c r="CW1" s="955"/>
      <c r="CX1" s="955"/>
      <c r="CY1" s="955"/>
      <c r="CZ1" s="955"/>
      <c r="DA1" s="955"/>
      <c r="DB1" s="955"/>
      <c r="DC1" s="955"/>
      <c r="DD1" s="955"/>
      <c r="DE1" s="955"/>
      <c r="DF1" s="955"/>
      <c r="DG1" s="955"/>
      <c r="DH1" s="955"/>
      <c r="DI1" s="955"/>
      <c r="DJ1" s="955"/>
      <c r="DK1" s="955"/>
      <c r="DL1" s="955"/>
      <c r="DM1" s="955"/>
      <c r="DN1" s="955"/>
      <c r="DO1" s="955"/>
      <c r="DP1" s="955"/>
      <c r="DQ1" s="955"/>
      <c r="DR1" s="955"/>
      <c r="DS1" s="955"/>
      <c r="DT1" s="955"/>
      <c r="DU1" s="955"/>
      <c r="DV1" s="955"/>
      <c r="DW1" s="955"/>
      <c r="DX1" s="955"/>
      <c r="DY1" s="955"/>
      <c r="DZ1" s="955"/>
      <c r="EA1" s="955"/>
      <c r="EB1" s="955"/>
      <c r="EC1" s="955"/>
      <c r="ED1" s="955"/>
      <c r="EE1" s="955"/>
      <c r="EF1" s="955"/>
      <c r="EG1" s="955"/>
      <c r="EH1" s="955"/>
      <c r="EI1" s="955"/>
      <c r="EJ1" s="955"/>
      <c r="EK1" s="955"/>
      <c r="EL1" s="955"/>
      <c r="EM1" s="955"/>
      <c r="EN1" s="955"/>
      <c r="EO1" s="955"/>
      <c r="EP1" s="955"/>
      <c r="EQ1" s="955"/>
      <c r="ER1" s="955"/>
      <c r="ES1" s="955"/>
      <c r="ET1" s="955"/>
      <c r="EU1" s="955"/>
      <c r="EV1" s="955"/>
      <c r="EW1" s="955"/>
      <c r="EX1" s="955"/>
      <c r="EY1" s="955"/>
      <c r="EZ1" s="955"/>
      <c r="FA1" s="955"/>
      <c r="FB1" s="955"/>
      <c r="FC1" s="955"/>
      <c r="FD1" s="955"/>
      <c r="FE1" s="955"/>
      <c r="FF1" s="955"/>
      <c r="FG1" s="955"/>
      <c r="FH1" s="955"/>
      <c r="FI1" s="955"/>
      <c r="FJ1" s="955"/>
      <c r="FK1" s="955"/>
      <c r="FL1" s="955"/>
      <c r="FM1" s="955"/>
      <c r="FN1" s="955"/>
      <c r="FO1" s="955"/>
      <c r="FP1" s="955"/>
      <c r="FQ1" s="955"/>
      <c r="FR1" s="955"/>
      <c r="FS1" s="955"/>
      <c r="FT1" s="955"/>
      <c r="FU1" s="955"/>
      <c r="FV1" s="955"/>
      <c r="FW1" s="955"/>
      <c r="FX1" s="955"/>
      <c r="FY1" s="955"/>
      <c r="FZ1" s="955"/>
      <c r="GA1" s="955"/>
      <c r="GB1" s="955"/>
      <c r="GC1" s="955"/>
      <c r="GD1" s="955"/>
      <c r="GE1" s="955"/>
      <c r="GF1" s="955"/>
      <c r="GG1" s="955"/>
      <c r="GH1" s="955"/>
      <c r="GI1" s="955"/>
      <c r="GJ1" s="955"/>
      <c r="GK1" s="955"/>
      <c r="GL1" s="955"/>
      <c r="GM1" s="955"/>
      <c r="GN1" s="955"/>
      <c r="GO1" s="955"/>
      <c r="GP1" s="955"/>
      <c r="GQ1" s="955"/>
      <c r="GR1" s="955"/>
      <c r="GS1" s="955"/>
      <c r="GT1" s="955"/>
      <c r="GU1" s="955"/>
      <c r="GV1" s="955"/>
      <c r="GW1" s="955"/>
      <c r="GX1" s="955"/>
      <c r="GY1" s="955"/>
      <c r="GZ1" s="955"/>
      <c r="HA1" s="955"/>
      <c r="HB1" s="955"/>
      <c r="HC1" s="955"/>
      <c r="HD1" s="955"/>
      <c r="HE1" s="955"/>
      <c r="HF1" s="955"/>
      <c r="HG1" s="955"/>
      <c r="HH1" s="955"/>
      <c r="HI1" s="955"/>
      <c r="HJ1" s="955"/>
      <c r="HK1" s="955"/>
      <c r="HL1" s="955"/>
      <c r="HM1" s="955"/>
      <c r="HN1" s="955"/>
      <c r="HO1" s="955"/>
      <c r="HP1" s="955"/>
      <c r="HQ1" s="955"/>
      <c r="HR1" s="955"/>
      <c r="HS1" s="955"/>
      <c r="HT1" s="955"/>
      <c r="HU1" s="955"/>
      <c r="HV1" s="955"/>
      <c r="HW1" s="955"/>
      <c r="HX1" s="955"/>
      <c r="HY1" s="955"/>
      <c r="HZ1" s="955"/>
      <c r="IA1" s="955"/>
      <c r="IB1" s="955"/>
      <c r="IC1" s="955"/>
      <c r="ID1" s="955"/>
      <c r="IE1" s="955"/>
      <c r="IF1" s="955"/>
      <c r="IG1" s="955"/>
      <c r="IH1" s="955"/>
      <c r="II1" s="955"/>
      <c r="IJ1" s="955"/>
      <c r="IK1" s="955"/>
      <c r="IL1" s="955"/>
      <c r="IM1" s="955"/>
      <c r="IN1" s="955"/>
      <c r="IO1" s="955"/>
      <c r="IP1" s="955"/>
      <c r="IQ1" s="955"/>
      <c r="IR1" s="955"/>
      <c r="IS1" s="955"/>
      <c r="IT1" s="955"/>
      <c r="IU1" s="955"/>
      <c r="IV1" s="955"/>
      <c r="IW1" s="955"/>
      <c r="IX1" s="955"/>
      <c r="IY1" s="955"/>
      <c r="IZ1" s="955"/>
      <c r="JA1" s="955"/>
      <c r="JB1" s="955"/>
      <c r="JC1" s="955"/>
      <c r="JD1" s="955"/>
      <c r="JE1" s="955"/>
      <c r="JF1" s="955"/>
      <c r="JG1" s="955"/>
      <c r="JH1" s="955"/>
      <c r="JI1" s="955"/>
      <c r="JJ1" s="955"/>
      <c r="JK1" s="955"/>
      <c r="JL1" s="955"/>
      <c r="JM1" s="955"/>
      <c r="JN1" s="955"/>
      <c r="JO1" s="955"/>
      <c r="JP1" s="955"/>
      <c r="JQ1" s="955"/>
      <c r="JR1" s="955"/>
      <c r="JS1" s="955"/>
      <c r="JT1" s="955"/>
      <c r="JU1" s="955"/>
      <c r="JV1" s="955"/>
      <c r="JW1" s="955"/>
      <c r="JX1" s="955"/>
      <c r="JY1" s="955"/>
      <c r="JZ1" s="955"/>
      <c r="KA1" s="955"/>
      <c r="KB1" s="955"/>
      <c r="KC1" s="955"/>
      <c r="KD1" s="955"/>
      <c r="KE1" s="955"/>
      <c r="KF1" s="955"/>
      <c r="KG1" s="955"/>
      <c r="KH1" s="955"/>
      <c r="KI1" s="955"/>
      <c r="KJ1" s="955"/>
      <c r="KK1" s="955"/>
      <c r="KL1" s="955"/>
      <c r="KM1" s="955"/>
      <c r="KN1" s="955"/>
      <c r="KO1" s="955"/>
      <c r="KP1" s="955"/>
      <c r="KQ1" s="955"/>
      <c r="KR1" s="955"/>
      <c r="KS1" s="955"/>
      <c r="KT1" s="955"/>
      <c r="KU1" s="955"/>
      <c r="KV1" s="955"/>
      <c r="KW1" s="955"/>
      <c r="KX1" s="955"/>
      <c r="KY1" s="955"/>
      <c r="KZ1" s="955"/>
      <c r="LA1" s="955"/>
      <c r="LB1" s="955"/>
      <c r="LC1" s="955"/>
      <c r="LD1" s="955"/>
      <c r="LE1" s="955"/>
      <c r="LF1" s="955"/>
      <c r="LG1" s="955"/>
      <c r="LH1" s="955"/>
      <c r="LI1" s="955"/>
      <c r="LJ1" s="955"/>
      <c r="LK1" s="955"/>
      <c r="LL1" s="955"/>
      <c r="LM1" s="955"/>
      <c r="LN1" s="955"/>
      <c r="LO1" s="955"/>
      <c r="LP1" s="955"/>
      <c r="LQ1" s="955"/>
      <c r="LR1" s="955"/>
      <c r="LS1" s="955"/>
      <c r="LT1" s="955"/>
      <c r="LU1" s="955"/>
      <c r="LV1" s="955"/>
      <c r="LW1" s="955"/>
      <c r="LX1" s="955"/>
      <c r="LY1" s="955"/>
      <c r="LZ1" s="955"/>
      <c r="MA1" s="955"/>
      <c r="MB1" s="955"/>
      <c r="MC1" s="955"/>
      <c r="MD1" s="955"/>
      <c r="ME1" s="955"/>
      <c r="MF1" s="955"/>
      <c r="MG1" s="955"/>
      <c r="MH1" s="955"/>
      <c r="MI1" s="955"/>
      <c r="MJ1" s="955"/>
      <c r="MK1" s="955"/>
      <c r="ML1" s="955"/>
      <c r="MM1" s="955"/>
      <c r="MN1" s="955"/>
      <c r="MO1" s="955"/>
      <c r="MP1" s="955"/>
      <c r="MQ1" s="955"/>
      <c r="MR1" s="955"/>
      <c r="MS1" s="955"/>
      <c r="MT1" s="955"/>
      <c r="MU1" s="955"/>
      <c r="MV1" s="955"/>
      <c r="MW1" s="955"/>
      <c r="MX1" s="955"/>
      <c r="MY1" s="955"/>
      <c r="MZ1" s="955"/>
      <c r="NA1" s="955"/>
      <c r="NB1" s="955"/>
      <c r="NC1" s="955"/>
      <c r="ND1" s="955"/>
      <c r="NE1" s="955"/>
      <c r="NF1" s="955"/>
      <c r="NG1" s="955"/>
      <c r="NH1" s="955"/>
      <c r="NI1" s="955"/>
      <c r="NJ1" s="955"/>
      <c r="NK1" s="955"/>
      <c r="NL1" s="955"/>
      <c r="NM1" s="955"/>
      <c r="NN1" s="955"/>
      <c r="NO1" s="955"/>
      <c r="NP1" s="955"/>
      <c r="NQ1" s="955"/>
      <c r="NR1" s="955"/>
      <c r="NS1" s="955"/>
      <c r="NT1" s="955"/>
      <c r="NU1" s="955"/>
      <c r="NV1" s="955"/>
      <c r="NW1" s="955"/>
      <c r="NX1" s="955"/>
      <c r="NY1" s="955"/>
      <c r="NZ1" s="955"/>
      <c r="OA1" s="955"/>
      <c r="OB1" s="955"/>
      <c r="OC1" s="955"/>
      <c r="OD1" s="955"/>
      <c r="OE1" s="955"/>
      <c r="OF1" s="955"/>
      <c r="OG1" s="955"/>
      <c r="OH1" s="955"/>
      <c r="OI1" s="955"/>
      <c r="OJ1" s="955"/>
      <c r="OK1" s="955"/>
      <c r="OL1" s="955"/>
      <c r="OM1" s="955"/>
      <c r="ON1" s="955"/>
      <c r="OO1" s="955"/>
      <c r="OP1" s="955"/>
      <c r="OQ1" s="955"/>
      <c r="OR1" s="955"/>
      <c r="OS1" s="955"/>
      <c r="OT1" s="955"/>
      <c r="OU1" s="955"/>
      <c r="OV1" s="955"/>
      <c r="OW1" s="955"/>
      <c r="OX1" s="955"/>
      <c r="OY1" s="955"/>
      <c r="OZ1" s="955"/>
      <c r="PA1" s="955"/>
      <c r="PB1" s="955"/>
      <c r="PC1" s="955"/>
      <c r="PD1" s="955"/>
      <c r="PE1" s="955"/>
      <c r="PF1" s="955"/>
      <c r="PG1" s="955"/>
      <c r="PH1" s="955"/>
      <c r="PI1" s="955"/>
      <c r="PJ1" s="955"/>
      <c r="PK1" s="955"/>
      <c r="PL1" s="955"/>
      <c r="PM1" s="955"/>
      <c r="PN1" s="955"/>
      <c r="PO1" s="955"/>
      <c r="PP1" s="955"/>
      <c r="PQ1" s="955"/>
      <c r="PR1" s="955"/>
      <c r="PS1" s="955"/>
      <c r="PT1" s="955"/>
      <c r="PU1" s="955"/>
      <c r="PV1" s="955"/>
      <c r="PW1" s="955"/>
      <c r="PX1" s="955"/>
      <c r="PY1" s="955"/>
      <c r="PZ1" s="955"/>
      <c r="QA1" s="955"/>
      <c r="QB1" s="955"/>
      <c r="QC1" s="955"/>
      <c r="QD1" s="955"/>
      <c r="QE1" s="955"/>
      <c r="QF1" s="955"/>
      <c r="QG1" s="955"/>
      <c r="QH1" s="955"/>
      <c r="QI1" s="955"/>
      <c r="QJ1" s="955"/>
      <c r="QK1" s="955"/>
      <c r="QL1" s="955"/>
      <c r="QM1" s="955"/>
      <c r="QN1" s="955"/>
      <c r="QO1" s="955"/>
      <c r="QP1" s="955"/>
      <c r="QQ1" s="955"/>
      <c r="QR1" s="955"/>
      <c r="QS1" s="955"/>
      <c r="QT1" s="955"/>
      <c r="QU1" s="955"/>
      <c r="QV1" s="955"/>
      <c r="QW1" s="955"/>
      <c r="QX1" s="955"/>
      <c r="QY1" s="955"/>
      <c r="QZ1" s="955"/>
      <c r="RA1" s="955"/>
      <c r="RB1" s="955"/>
      <c r="RC1" s="955"/>
      <c r="RD1" s="955"/>
      <c r="RE1" s="955"/>
      <c r="RF1" s="955"/>
      <c r="RG1" s="955"/>
      <c r="RH1" s="955"/>
      <c r="RI1" s="955"/>
      <c r="RJ1" s="955"/>
      <c r="RK1" s="955"/>
      <c r="RL1" s="955"/>
      <c r="RM1" s="955"/>
      <c r="RN1" s="955"/>
      <c r="RO1" s="955"/>
      <c r="RP1" s="955"/>
      <c r="RQ1" s="955"/>
      <c r="RR1" s="955"/>
      <c r="RS1" s="955"/>
      <c r="RT1" s="955"/>
      <c r="RU1" s="955"/>
      <c r="RV1" s="955"/>
      <c r="RW1" s="955"/>
      <c r="RX1" s="955"/>
      <c r="RY1" s="955"/>
      <c r="RZ1" s="955"/>
      <c r="SA1" s="955"/>
      <c r="SB1" s="955"/>
      <c r="SC1" s="955"/>
      <c r="SD1" s="955"/>
      <c r="SE1" s="955"/>
      <c r="SF1" s="955"/>
      <c r="SG1" s="955"/>
      <c r="SH1" s="955"/>
      <c r="SI1" s="955"/>
      <c r="SJ1" s="955"/>
      <c r="SK1" s="955"/>
      <c r="SL1" s="955"/>
      <c r="SM1" s="955"/>
      <c r="SN1" s="955"/>
      <c r="SO1" s="955"/>
      <c r="SP1" s="955"/>
      <c r="SQ1" s="955"/>
      <c r="SR1" s="955"/>
      <c r="SS1" s="955"/>
      <c r="ST1" s="955"/>
      <c r="SU1" s="955"/>
      <c r="SV1" s="955"/>
      <c r="SW1" s="955"/>
      <c r="SX1" s="955"/>
      <c r="SY1" s="955"/>
      <c r="SZ1" s="955"/>
      <c r="TA1" s="955"/>
      <c r="TB1" s="955"/>
      <c r="TC1" s="955"/>
      <c r="TD1" s="955"/>
      <c r="TE1" s="955"/>
      <c r="TF1" s="955"/>
      <c r="TG1" s="955"/>
      <c r="TH1" s="955"/>
      <c r="TI1" s="955"/>
      <c r="TJ1" s="955"/>
      <c r="TK1" s="955"/>
      <c r="TL1" s="955"/>
      <c r="TM1" s="955"/>
      <c r="TN1" s="955"/>
      <c r="TO1" s="955"/>
      <c r="TP1" s="955"/>
      <c r="TQ1" s="955"/>
      <c r="TR1" s="955"/>
      <c r="TS1" s="955"/>
      <c r="TT1" s="955"/>
      <c r="TU1" s="955"/>
      <c r="TV1" s="955"/>
      <c r="TW1" s="955"/>
      <c r="TX1" s="955"/>
      <c r="TY1" s="955"/>
      <c r="TZ1" s="955"/>
      <c r="UA1" s="955"/>
      <c r="UB1" s="955"/>
      <c r="UC1" s="955"/>
      <c r="UD1" s="955"/>
      <c r="UE1" s="955"/>
      <c r="UF1" s="955"/>
      <c r="UG1" s="955"/>
      <c r="UH1" s="955"/>
      <c r="UI1" s="955"/>
      <c r="UJ1" s="955"/>
      <c r="UK1" s="955"/>
      <c r="UL1" s="955"/>
      <c r="UM1" s="955"/>
      <c r="UN1" s="955"/>
      <c r="UO1" s="955"/>
      <c r="UP1" s="955"/>
      <c r="UQ1" s="955"/>
      <c r="UR1" s="955"/>
      <c r="US1" s="955"/>
      <c r="UT1" s="955"/>
      <c r="UU1" s="955"/>
      <c r="UV1" s="955"/>
      <c r="UW1" s="955"/>
      <c r="UX1" s="955"/>
      <c r="UY1" s="955"/>
      <c r="UZ1" s="955"/>
      <c r="VA1" s="955"/>
      <c r="VB1" s="955"/>
      <c r="VC1" s="955"/>
      <c r="VD1" s="955"/>
      <c r="VE1" s="955"/>
      <c r="VF1" s="955"/>
      <c r="VG1" s="955"/>
      <c r="VH1" s="955"/>
      <c r="VI1" s="955"/>
      <c r="VJ1" s="955"/>
      <c r="VK1" s="955"/>
      <c r="VL1" s="955"/>
      <c r="VM1" s="955"/>
      <c r="VN1" s="955"/>
      <c r="VO1" s="955"/>
      <c r="VP1" s="955"/>
      <c r="VQ1" s="955"/>
      <c r="VR1" s="955"/>
      <c r="VS1" s="955"/>
      <c r="VT1" s="955"/>
      <c r="VU1" s="955"/>
      <c r="VV1" s="955"/>
      <c r="VW1" s="955"/>
      <c r="VX1" s="955"/>
      <c r="VY1" s="955"/>
      <c r="VZ1" s="955"/>
      <c r="WA1" s="955"/>
      <c r="WB1" s="955"/>
      <c r="WC1" s="955"/>
      <c r="WD1" s="955"/>
      <c r="WE1" s="955"/>
      <c r="WF1" s="955"/>
      <c r="WG1" s="955"/>
      <c r="WH1" s="955"/>
      <c r="WI1" s="955"/>
      <c r="WJ1" s="955"/>
      <c r="WK1" s="955"/>
      <c r="WL1" s="955"/>
      <c r="WM1" s="955"/>
      <c r="WN1" s="955"/>
      <c r="WO1" s="955"/>
      <c r="WP1" s="955"/>
      <c r="WQ1" s="955"/>
      <c r="WR1" s="955"/>
      <c r="WS1" s="955"/>
      <c r="WT1" s="955"/>
      <c r="WU1" s="955"/>
      <c r="WV1" s="955"/>
      <c r="WW1" s="955"/>
      <c r="WX1" s="955"/>
      <c r="WY1" s="955"/>
      <c r="WZ1" s="955"/>
      <c r="XA1" s="955"/>
      <c r="XB1" s="955"/>
      <c r="XC1" s="955"/>
      <c r="XD1" s="955"/>
      <c r="XE1" s="955"/>
      <c r="XF1" s="955"/>
      <c r="XG1" s="955"/>
      <c r="XH1" s="955"/>
      <c r="XI1" s="955"/>
      <c r="XJ1" s="955"/>
      <c r="XK1" s="955"/>
      <c r="XL1" s="955"/>
      <c r="XM1" s="955"/>
      <c r="XN1" s="955"/>
      <c r="XO1" s="955"/>
      <c r="XP1" s="955"/>
      <c r="XQ1" s="955"/>
      <c r="XR1" s="955"/>
      <c r="XS1" s="955"/>
      <c r="XT1" s="955"/>
      <c r="XU1" s="955"/>
      <c r="XV1" s="955"/>
      <c r="XW1" s="955"/>
      <c r="XX1" s="955"/>
      <c r="XY1" s="955"/>
      <c r="XZ1" s="955"/>
      <c r="YA1" s="955"/>
      <c r="YB1" s="955"/>
      <c r="YC1" s="955"/>
      <c r="YD1" s="955"/>
      <c r="YE1" s="955"/>
      <c r="YF1" s="955"/>
      <c r="YG1" s="955"/>
      <c r="YH1" s="955"/>
      <c r="YI1" s="955"/>
      <c r="YJ1" s="955"/>
      <c r="YK1" s="955"/>
      <c r="YL1" s="955"/>
      <c r="YM1" s="955"/>
      <c r="YN1" s="955"/>
      <c r="YO1" s="955"/>
      <c r="YP1" s="955"/>
      <c r="YQ1" s="955"/>
      <c r="YR1" s="955"/>
      <c r="YS1" s="955"/>
      <c r="YT1" s="955"/>
      <c r="YU1" s="955"/>
      <c r="YV1" s="955"/>
      <c r="YW1" s="955"/>
      <c r="YX1" s="955"/>
      <c r="YY1" s="955"/>
      <c r="YZ1" s="955"/>
      <c r="ZA1" s="955"/>
      <c r="ZB1" s="955"/>
      <c r="ZC1" s="955"/>
      <c r="ZD1" s="955"/>
      <c r="ZE1" s="955"/>
      <c r="ZF1" s="955"/>
      <c r="ZG1" s="955"/>
      <c r="ZH1" s="955"/>
      <c r="ZI1" s="955"/>
      <c r="ZJ1" s="955"/>
      <c r="ZK1" s="955"/>
      <c r="ZL1" s="955"/>
      <c r="ZM1" s="955"/>
      <c r="ZN1" s="955"/>
      <c r="ZO1" s="955"/>
      <c r="ZP1" s="955"/>
      <c r="ZQ1" s="955"/>
      <c r="ZR1" s="955"/>
      <c r="ZS1" s="955"/>
      <c r="ZT1" s="955"/>
      <c r="ZU1" s="955"/>
      <c r="ZV1" s="955"/>
      <c r="ZW1" s="955"/>
      <c r="ZX1" s="955"/>
      <c r="ZY1" s="955"/>
      <c r="ZZ1" s="955"/>
      <c r="AAA1" s="955"/>
      <c r="AAB1" s="955"/>
      <c r="AAC1" s="955"/>
      <c r="AAD1" s="955"/>
      <c r="AAE1" s="955"/>
      <c r="AAF1" s="955"/>
      <c r="AAG1" s="955"/>
      <c r="AAH1" s="955"/>
      <c r="AAI1" s="955"/>
      <c r="AAJ1" s="955"/>
      <c r="AAK1" s="955"/>
      <c r="AAL1" s="955"/>
      <c r="AAM1" s="955"/>
      <c r="AAN1" s="955"/>
      <c r="AAO1" s="955"/>
      <c r="AAP1" s="955"/>
      <c r="AAQ1" s="955"/>
      <c r="AAR1" s="955"/>
      <c r="AAS1" s="955"/>
      <c r="AAT1" s="955"/>
      <c r="AAU1" s="955"/>
      <c r="AAV1" s="955"/>
      <c r="AAW1" s="955"/>
      <c r="AAX1" s="955"/>
      <c r="AAY1" s="955"/>
      <c r="AAZ1" s="955"/>
      <c r="ABA1" s="955"/>
      <c r="ABB1" s="955"/>
      <c r="ABC1" s="955"/>
      <c r="ABD1" s="955"/>
      <c r="ABE1" s="955"/>
      <c r="ABF1" s="955"/>
      <c r="ABG1" s="955"/>
      <c r="ABH1" s="955"/>
      <c r="ABI1" s="955"/>
      <c r="ABJ1" s="955"/>
      <c r="ABK1" s="955"/>
      <c r="ABL1" s="955"/>
      <c r="ABM1" s="955"/>
      <c r="ABN1" s="955"/>
      <c r="ABO1" s="955"/>
      <c r="ABP1" s="955"/>
      <c r="ABQ1" s="955"/>
      <c r="ABR1" s="955"/>
      <c r="ABS1" s="955"/>
      <c r="ABT1" s="955"/>
      <c r="ABU1" s="955"/>
      <c r="ABV1" s="955"/>
      <c r="ABW1" s="955"/>
      <c r="ABX1" s="955"/>
      <c r="ABY1" s="955"/>
      <c r="ABZ1" s="955"/>
      <c r="ACA1" s="955"/>
      <c r="ACB1" s="955"/>
      <c r="ACC1" s="955"/>
      <c r="ACD1" s="955"/>
      <c r="ACE1" s="955"/>
      <c r="ACF1" s="955"/>
      <c r="ACG1" s="955"/>
      <c r="ACH1" s="955"/>
      <c r="ACI1" s="955"/>
      <c r="ACJ1" s="955"/>
      <c r="ACK1" s="955"/>
      <c r="ACL1" s="955"/>
      <c r="ACM1" s="955"/>
      <c r="ACN1" s="955"/>
      <c r="ACO1" s="955"/>
      <c r="ACP1" s="955"/>
      <c r="ACQ1" s="955"/>
      <c r="ACR1" s="955"/>
      <c r="ACS1" s="955"/>
      <c r="ACT1" s="955"/>
      <c r="ACU1" s="955"/>
      <c r="ACV1" s="955"/>
      <c r="ACW1" s="955"/>
      <c r="ACX1" s="955"/>
      <c r="ACY1" s="955"/>
      <c r="ACZ1" s="955"/>
      <c r="ADA1" s="955"/>
      <c r="ADB1" s="955"/>
      <c r="ADC1" s="955"/>
      <c r="ADD1" s="955"/>
      <c r="ADE1" s="955"/>
      <c r="ADF1" s="955"/>
      <c r="ADG1" s="955"/>
      <c r="ADH1" s="955"/>
      <c r="ADI1" s="955"/>
      <c r="ADJ1" s="955"/>
      <c r="ADK1" s="955"/>
      <c r="ADL1" s="955"/>
      <c r="ADM1" s="955"/>
      <c r="ADN1" s="955"/>
      <c r="ADO1" s="955"/>
      <c r="ADP1" s="955"/>
      <c r="ADQ1" s="955"/>
      <c r="ADR1" s="955"/>
      <c r="ADS1" s="955"/>
      <c r="ADT1" s="955"/>
      <c r="ADU1" s="955"/>
      <c r="ADV1" s="955"/>
      <c r="ADW1" s="955"/>
      <c r="ADX1" s="955"/>
      <c r="ADY1" s="955"/>
      <c r="ADZ1" s="955"/>
      <c r="AEA1" s="955"/>
      <c r="AEB1" s="955"/>
      <c r="AEC1" s="955"/>
      <c r="AED1" s="955"/>
      <c r="AEE1" s="955"/>
      <c r="AEF1" s="955"/>
      <c r="AEG1" s="955"/>
      <c r="AEH1" s="955"/>
      <c r="AEI1" s="955"/>
      <c r="AEJ1" s="955"/>
      <c r="AEK1" s="955"/>
      <c r="AEL1" s="955"/>
      <c r="AEM1" s="955"/>
      <c r="AEN1" s="955"/>
      <c r="AEO1" s="955"/>
      <c r="AEP1" s="955"/>
      <c r="AEQ1" s="955"/>
      <c r="AER1" s="955"/>
      <c r="AES1" s="955"/>
      <c r="AET1" s="955"/>
      <c r="AEU1" s="955"/>
      <c r="AEV1" s="955"/>
      <c r="AEW1" s="955"/>
      <c r="AEX1" s="955"/>
      <c r="AEY1" s="955"/>
      <c r="AEZ1" s="955"/>
      <c r="AFA1" s="955"/>
      <c r="AFB1" s="955"/>
      <c r="AFC1" s="955"/>
      <c r="AFD1" s="955"/>
      <c r="AFE1" s="955"/>
      <c r="AFF1" s="955"/>
      <c r="AFG1" s="955"/>
      <c r="AFH1" s="955"/>
      <c r="AFI1" s="955"/>
      <c r="AFJ1" s="955"/>
      <c r="AFK1" s="955"/>
      <c r="AFL1" s="955"/>
      <c r="AFM1" s="955"/>
      <c r="AFN1" s="955"/>
      <c r="AFO1" s="955"/>
      <c r="AFP1" s="955"/>
      <c r="AFQ1" s="955"/>
      <c r="AFR1" s="955"/>
      <c r="AFS1" s="955"/>
      <c r="AFT1" s="955"/>
      <c r="AFU1" s="955"/>
      <c r="AFV1" s="955"/>
      <c r="AFW1" s="955"/>
      <c r="AFX1" s="955"/>
      <c r="AFY1" s="955"/>
      <c r="AFZ1" s="955"/>
      <c r="AGA1" s="955"/>
      <c r="AGB1" s="955"/>
      <c r="AGC1" s="955"/>
      <c r="AGD1" s="955"/>
      <c r="AGE1" s="955"/>
      <c r="AGF1" s="955"/>
      <c r="AGG1" s="955"/>
      <c r="AGH1" s="955"/>
      <c r="AGI1" s="955"/>
      <c r="AGJ1" s="955"/>
      <c r="AGK1" s="955"/>
      <c r="AGL1" s="955"/>
      <c r="AGM1" s="955"/>
      <c r="AGN1" s="955"/>
      <c r="AGO1" s="955"/>
      <c r="AGP1" s="955"/>
      <c r="AGQ1" s="955"/>
      <c r="AGR1" s="955"/>
      <c r="AGS1" s="955"/>
      <c r="AGT1" s="955"/>
      <c r="AGU1" s="955"/>
      <c r="AGV1" s="955"/>
      <c r="AGW1" s="955"/>
      <c r="AGX1" s="955"/>
      <c r="AGY1" s="955"/>
      <c r="AGZ1" s="955"/>
      <c r="AHA1" s="955"/>
      <c r="AHB1" s="955"/>
      <c r="AHC1" s="955"/>
      <c r="AHD1" s="955"/>
      <c r="AHE1" s="955"/>
      <c r="AHF1" s="955"/>
      <c r="AHG1" s="955"/>
      <c r="AHH1" s="955"/>
      <c r="AHI1" s="955"/>
      <c r="AHJ1" s="955"/>
      <c r="AHK1" s="955"/>
      <c r="AHL1" s="955"/>
      <c r="AHM1" s="955"/>
      <c r="AHN1" s="955"/>
      <c r="AHO1" s="955"/>
      <c r="AHP1" s="955"/>
      <c r="AHQ1" s="955"/>
      <c r="AHR1" s="955"/>
      <c r="AHS1" s="955"/>
      <c r="AHT1" s="955"/>
      <c r="AHU1" s="955"/>
      <c r="AHV1" s="955"/>
      <c r="AHW1" s="955"/>
      <c r="AHX1" s="955"/>
      <c r="AHY1" s="955"/>
      <c r="AHZ1" s="955"/>
      <c r="AIA1" s="955"/>
      <c r="AIB1" s="955"/>
      <c r="AIC1" s="955"/>
      <c r="AID1" s="955"/>
      <c r="AIE1" s="955"/>
      <c r="AIF1" s="955"/>
      <c r="AIG1" s="955"/>
      <c r="AIH1" s="955"/>
      <c r="AII1" s="955"/>
      <c r="AIJ1" s="955"/>
      <c r="AIK1" s="955"/>
      <c r="AIL1" s="955"/>
      <c r="AIM1" s="955"/>
      <c r="AIN1" s="955"/>
      <c r="AIO1" s="955"/>
      <c r="AIP1" s="955"/>
      <c r="AIQ1" s="955"/>
      <c r="AIR1" s="955"/>
      <c r="AIS1" s="955"/>
      <c r="AIT1" s="955"/>
      <c r="AIU1" s="955"/>
      <c r="AIV1" s="955"/>
      <c r="AIW1" s="955"/>
      <c r="AIX1" s="955"/>
      <c r="AIY1" s="955"/>
      <c r="AIZ1" s="955"/>
      <c r="AJA1" s="955"/>
      <c r="AJB1" s="955"/>
      <c r="AJC1" s="955"/>
      <c r="AJD1" s="955"/>
      <c r="AJE1" s="955"/>
      <c r="AJF1" s="955"/>
      <c r="AJG1" s="955"/>
      <c r="AJH1" s="955"/>
      <c r="AJI1" s="955"/>
      <c r="AJJ1" s="955"/>
      <c r="AJK1" s="955"/>
      <c r="AJL1" s="955"/>
      <c r="AJM1" s="955"/>
      <c r="AJN1" s="955"/>
      <c r="AJO1" s="955"/>
      <c r="AJP1" s="955"/>
      <c r="AJQ1" s="955"/>
      <c r="AJR1" s="955"/>
      <c r="AJS1" s="955"/>
      <c r="AJT1" s="955"/>
      <c r="AJU1" s="955"/>
      <c r="AJV1" s="955"/>
      <c r="AJW1" s="955"/>
      <c r="AJX1" s="955"/>
      <c r="AJY1" s="955"/>
      <c r="AJZ1" s="955"/>
      <c r="AKA1" s="955"/>
      <c r="AKB1" s="955"/>
      <c r="AKC1" s="955"/>
      <c r="AKD1" s="955"/>
      <c r="AKE1" s="955"/>
      <c r="AKF1" s="955"/>
      <c r="AKG1" s="955"/>
      <c r="AKH1" s="955"/>
      <c r="AKI1" s="955"/>
      <c r="AKJ1" s="955"/>
      <c r="AKK1" s="955"/>
      <c r="AKL1" s="955"/>
      <c r="AKM1" s="955"/>
      <c r="AKN1" s="955"/>
      <c r="AKO1" s="955"/>
      <c r="AKP1" s="955"/>
      <c r="AKQ1" s="955"/>
      <c r="AKR1" s="955"/>
      <c r="AKS1" s="955"/>
      <c r="AKT1" s="955"/>
      <c r="AKU1" s="955"/>
      <c r="AKV1" s="955"/>
      <c r="AKW1" s="955"/>
      <c r="AKX1" s="955"/>
      <c r="AKY1" s="955"/>
      <c r="AKZ1" s="955"/>
      <c r="ALA1" s="955"/>
      <c r="ALB1" s="955"/>
      <c r="ALC1" s="955"/>
      <c r="ALD1" s="955"/>
      <c r="ALE1" s="955"/>
      <c r="ALF1" s="955"/>
      <c r="ALG1" s="955"/>
      <c r="ALH1" s="955"/>
      <c r="ALI1" s="955"/>
      <c r="ALJ1" s="955"/>
      <c r="ALK1" s="955"/>
      <c r="ALL1" s="955"/>
      <c r="ALM1" s="955"/>
      <c r="ALN1" s="955"/>
      <c r="ALO1" s="955"/>
      <c r="ALP1" s="955"/>
      <c r="ALQ1" s="955"/>
      <c r="ALR1" s="955"/>
      <c r="ALS1" s="955"/>
      <c r="ALT1" s="955"/>
      <c r="ALU1" s="955"/>
      <c r="ALV1" s="955"/>
      <c r="ALW1" s="955"/>
      <c r="ALX1" s="955"/>
      <c r="ALY1" s="955"/>
      <c r="ALZ1" s="955"/>
      <c r="AMA1" s="955"/>
      <c r="AMB1" s="955"/>
      <c r="AMC1" s="955"/>
      <c r="AMD1" s="955"/>
      <c r="AME1" s="955"/>
      <c r="AMF1" s="955"/>
      <c r="AMG1" s="955"/>
      <c r="AMH1" s="955"/>
      <c r="AMI1" s="955"/>
      <c r="AMJ1" s="955"/>
      <c r="AMK1" s="955"/>
      <c r="AML1" s="955"/>
      <c r="AMM1" s="955"/>
      <c r="AMN1" s="955"/>
      <c r="AMO1" s="955"/>
      <c r="AMP1" s="955"/>
      <c r="AMQ1" s="955"/>
      <c r="AMR1" s="955"/>
      <c r="AMS1" s="955"/>
      <c r="AMT1" s="955"/>
      <c r="AMU1" s="955"/>
      <c r="AMV1" s="955"/>
      <c r="AMW1" s="955"/>
      <c r="AMX1" s="955"/>
      <c r="AMY1" s="955"/>
      <c r="AMZ1" s="955"/>
      <c r="ANA1" s="955"/>
      <c r="ANB1" s="955"/>
      <c r="ANC1" s="955"/>
      <c r="AND1" s="955"/>
      <c r="ANE1" s="955"/>
      <c r="ANF1" s="955"/>
      <c r="ANG1" s="955"/>
      <c r="ANH1" s="955"/>
      <c r="ANI1" s="955"/>
      <c r="ANJ1" s="955"/>
      <c r="ANK1" s="955"/>
      <c r="ANL1" s="955"/>
      <c r="ANM1" s="955"/>
      <c r="ANN1" s="955"/>
      <c r="ANO1" s="955"/>
      <c r="ANP1" s="955"/>
      <c r="ANQ1" s="955"/>
      <c r="ANR1" s="955"/>
      <c r="ANS1" s="955"/>
      <c r="ANT1" s="955"/>
      <c r="ANU1" s="955"/>
      <c r="ANV1" s="955"/>
      <c r="ANW1" s="955"/>
      <c r="ANX1" s="955"/>
      <c r="ANY1" s="955"/>
      <c r="ANZ1" s="955"/>
      <c r="AOA1" s="955"/>
      <c r="AOB1" s="955"/>
      <c r="AOC1" s="955"/>
      <c r="AOD1" s="955"/>
      <c r="AOE1" s="955"/>
      <c r="AOF1" s="955"/>
      <c r="AOG1" s="955"/>
      <c r="AOH1" s="955"/>
      <c r="AOI1" s="955"/>
      <c r="AOJ1" s="955"/>
      <c r="AOK1" s="955"/>
      <c r="AOL1" s="955"/>
      <c r="AOM1" s="955"/>
      <c r="AON1" s="955"/>
      <c r="AOO1" s="955"/>
      <c r="AOP1" s="955"/>
      <c r="AOQ1" s="955"/>
      <c r="AOR1" s="955"/>
      <c r="AOS1" s="955"/>
      <c r="AOT1" s="955"/>
      <c r="AOU1" s="955"/>
      <c r="AOV1" s="955"/>
      <c r="AOW1" s="955"/>
      <c r="AOX1" s="955"/>
      <c r="AOY1" s="955"/>
      <c r="AOZ1" s="955"/>
      <c r="APA1" s="955"/>
      <c r="APB1" s="955"/>
      <c r="APC1" s="955"/>
      <c r="APD1" s="955"/>
      <c r="APE1" s="955"/>
      <c r="APF1" s="955"/>
      <c r="APG1" s="955"/>
      <c r="APH1" s="955"/>
      <c r="API1" s="955"/>
      <c r="APJ1" s="955"/>
      <c r="APK1" s="955"/>
      <c r="APL1" s="955"/>
      <c r="APM1" s="955"/>
      <c r="APN1" s="955"/>
      <c r="APO1" s="955"/>
      <c r="APP1" s="955"/>
      <c r="APQ1" s="955"/>
      <c r="APR1" s="955"/>
      <c r="APS1" s="955"/>
      <c r="APT1" s="955"/>
      <c r="APU1" s="955"/>
      <c r="APV1" s="955"/>
      <c r="APW1" s="955"/>
      <c r="APX1" s="955"/>
      <c r="APY1" s="955"/>
      <c r="APZ1" s="955"/>
      <c r="AQA1" s="955"/>
      <c r="AQB1" s="955"/>
      <c r="AQC1" s="955"/>
      <c r="AQD1" s="955"/>
      <c r="AQE1" s="955"/>
      <c r="AQF1" s="955"/>
      <c r="AQG1" s="955"/>
      <c r="AQH1" s="955"/>
      <c r="AQI1" s="955"/>
      <c r="AQJ1" s="955"/>
      <c r="AQK1" s="955"/>
      <c r="AQL1" s="955"/>
      <c r="AQM1" s="955"/>
      <c r="AQN1" s="955"/>
      <c r="AQO1" s="955"/>
      <c r="AQP1" s="955"/>
      <c r="AQQ1" s="955"/>
      <c r="AQR1" s="955"/>
      <c r="AQS1" s="955"/>
      <c r="AQT1" s="955"/>
      <c r="AQU1" s="955"/>
      <c r="AQV1" s="955"/>
      <c r="AQW1" s="955"/>
      <c r="AQX1" s="955"/>
      <c r="AQY1" s="955"/>
      <c r="AQZ1" s="955"/>
      <c r="ARA1" s="955"/>
      <c r="ARB1" s="955"/>
      <c r="ARC1" s="955"/>
      <c r="ARD1" s="955"/>
      <c r="ARE1" s="955"/>
      <c r="ARF1" s="955"/>
      <c r="ARG1" s="955"/>
      <c r="ARH1" s="955"/>
      <c r="ARI1" s="955"/>
      <c r="ARJ1" s="955"/>
      <c r="ARK1" s="955"/>
      <c r="ARL1" s="955"/>
      <c r="ARM1" s="955"/>
      <c r="ARN1" s="955"/>
      <c r="ARO1" s="955"/>
      <c r="ARP1" s="955"/>
      <c r="ARQ1" s="955"/>
      <c r="ARR1" s="955"/>
      <c r="ARS1" s="955"/>
      <c r="ART1" s="955"/>
      <c r="ARU1" s="955"/>
      <c r="ARV1" s="955"/>
      <c r="ARW1" s="955"/>
      <c r="ARX1" s="955"/>
      <c r="ARY1" s="955"/>
      <c r="ARZ1" s="955"/>
      <c r="ASA1" s="955"/>
      <c r="ASB1" s="955"/>
      <c r="ASC1" s="955"/>
      <c r="ASD1" s="955"/>
      <c r="ASE1" s="955"/>
      <c r="ASF1" s="955"/>
      <c r="ASG1" s="955"/>
      <c r="ASH1" s="955"/>
      <c r="ASI1" s="955"/>
      <c r="ASJ1" s="955"/>
      <c r="ASK1" s="955"/>
      <c r="ASL1" s="955"/>
      <c r="ASM1" s="955"/>
      <c r="ASN1" s="955"/>
      <c r="ASO1" s="955"/>
      <c r="ASP1" s="955"/>
      <c r="ASQ1" s="955"/>
      <c r="ASR1" s="955"/>
      <c r="ASS1" s="955"/>
      <c r="AST1" s="955"/>
      <c r="ASU1" s="955"/>
      <c r="ASV1" s="955"/>
      <c r="ASW1" s="955"/>
      <c r="ASX1" s="955"/>
      <c r="ASY1" s="955"/>
      <c r="ASZ1" s="955"/>
      <c r="ATA1" s="955"/>
      <c r="ATB1" s="955"/>
      <c r="ATC1" s="955"/>
      <c r="ATD1" s="955"/>
      <c r="ATE1" s="955"/>
      <c r="ATF1" s="955"/>
      <c r="ATG1" s="955"/>
      <c r="ATH1" s="955"/>
      <c r="ATI1" s="955"/>
      <c r="ATJ1" s="955"/>
      <c r="ATK1" s="955"/>
      <c r="ATL1" s="955"/>
      <c r="ATM1" s="955"/>
      <c r="ATN1" s="955"/>
      <c r="ATO1" s="955"/>
      <c r="ATP1" s="955"/>
      <c r="ATQ1" s="955"/>
      <c r="ATR1" s="955"/>
      <c r="ATS1" s="955"/>
      <c r="ATT1" s="955"/>
      <c r="ATU1" s="955"/>
      <c r="ATV1" s="955"/>
      <c r="ATW1" s="955"/>
      <c r="ATX1" s="955"/>
      <c r="ATY1" s="955"/>
      <c r="ATZ1" s="955"/>
      <c r="AUA1" s="955"/>
      <c r="AUB1" s="955"/>
      <c r="AUC1" s="955"/>
      <c r="AUD1" s="955"/>
      <c r="AUE1" s="955"/>
      <c r="AUF1" s="955"/>
      <c r="AUG1" s="955"/>
      <c r="AUH1" s="955"/>
      <c r="AUI1" s="955"/>
      <c r="AUJ1" s="955"/>
      <c r="AUK1" s="955"/>
      <c r="AUL1" s="955"/>
      <c r="AUM1" s="955"/>
      <c r="AUN1" s="955"/>
      <c r="AUO1" s="955"/>
      <c r="AUP1" s="955"/>
      <c r="AUQ1" s="955"/>
      <c r="AUR1" s="955"/>
      <c r="AUS1" s="955"/>
      <c r="AUT1" s="955"/>
      <c r="AUU1" s="955"/>
      <c r="AUV1" s="955"/>
      <c r="AUW1" s="955"/>
      <c r="AUX1" s="955"/>
      <c r="AUY1" s="955"/>
      <c r="AUZ1" s="955"/>
      <c r="AVA1" s="955"/>
      <c r="AVB1" s="955"/>
      <c r="AVC1" s="955"/>
      <c r="AVD1" s="955"/>
      <c r="AVE1" s="955"/>
      <c r="AVF1" s="955"/>
      <c r="AVG1" s="955"/>
      <c r="AVH1" s="955"/>
      <c r="AVI1" s="955"/>
      <c r="AVJ1" s="955"/>
      <c r="AVK1" s="955"/>
      <c r="AVL1" s="955"/>
      <c r="AVM1" s="955"/>
      <c r="AVN1" s="955"/>
      <c r="AVO1" s="955"/>
      <c r="AVP1" s="955"/>
      <c r="AVQ1" s="955"/>
      <c r="AVR1" s="955"/>
      <c r="AVS1" s="955"/>
      <c r="AVT1" s="955"/>
      <c r="AVU1" s="955"/>
      <c r="AVV1" s="955"/>
      <c r="AVW1" s="955"/>
      <c r="AVX1" s="955"/>
      <c r="AVY1" s="955"/>
      <c r="AVZ1" s="955"/>
      <c r="AWA1" s="955"/>
      <c r="AWB1" s="955"/>
      <c r="AWC1" s="955"/>
      <c r="AWD1" s="955"/>
      <c r="AWE1" s="955"/>
      <c r="AWF1" s="955"/>
      <c r="AWG1" s="955"/>
      <c r="AWH1" s="955"/>
      <c r="AWI1" s="955"/>
      <c r="AWJ1" s="955"/>
      <c r="AWK1" s="955"/>
      <c r="AWL1" s="955"/>
      <c r="AWM1" s="955"/>
      <c r="AWN1" s="955"/>
      <c r="AWO1" s="955"/>
      <c r="AWP1" s="955"/>
      <c r="AWQ1" s="955"/>
      <c r="AWR1" s="955"/>
      <c r="AWS1" s="955"/>
      <c r="AWT1" s="955"/>
      <c r="AWU1" s="955"/>
      <c r="AWV1" s="955"/>
      <c r="AWW1" s="955"/>
      <c r="AWX1" s="955"/>
      <c r="AWY1" s="955"/>
      <c r="AWZ1" s="955"/>
      <c r="AXA1" s="955"/>
      <c r="AXB1" s="955"/>
      <c r="AXC1" s="955"/>
      <c r="AXD1" s="955"/>
      <c r="AXE1" s="955"/>
      <c r="AXF1" s="955"/>
      <c r="AXG1" s="955"/>
      <c r="AXH1" s="955"/>
      <c r="AXI1" s="955"/>
      <c r="AXJ1" s="955"/>
      <c r="AXK1" s="955"/>
      <c r="AXL1" s="955"/>
      <c r="AXM1" s="955"/>
      <c r="AXN1" s="955"/>
      <c r="AXO1" s="955"/>
      <c r="AXP1" s="955"/>
      <c r="AXQ1" s="955"/>
      <c r="AXR1" s="955"/>
      <c r="AXS1" s="955"/>
      <c r="AXT1" s="955"/>
      <c r="AXU1" s="955"/>
      <c r="AXV1" s="955"/>
      <c r="AXW1" s="955"/>
      <c r="AXX1" s="955"/>
      <c r="AXY1" s="955"/>
      <c r="AXZ1" s="955"/>
      <c r="AYA1" s="955"/>
      <c r="AYB1" s="955"/>
      <c r="AYC1" s="955"/>
      <c r="AYD1" s="955"/>
      <c r="AYE1" s="955"/>
      <c r="AYF1" s="955"/>
      <c r="AYG1" s="955"/>
      <c r="AYH1" s="955"/>
      <c r="AYI1" s="955"/>
      <c r="AYJ1" s="955"/>
      <c r="AYK1" s="955"/>
      <c r="AYL1" s="955"/>
      <c r="AYM1" s="955"/>
      <c r="AYN1" s="955"/>
      <c r="AYO1" s="955"/>
      <c r="AYP1" s="955"/>
      <c r="AYQ1" s="955"/>
      <c r="AYR1" s="955"/>
      <c r="AYS1" s="955"/>
      <c r="AYT1" s="955"/>
      <c r="AYU1" s="955"/>
      <c r="AYV1" s="955"/>
      <c r="AYW1" s="955"/>
      <c r="AYX1" s="955"/>
      <c r="AYY1" s="955"/>
      <c r="AYZ1" s="955"/>
      <c r="AZA1" s="955"/>
      <c r="AZB1" s="955"/>
      <c r="AZC1" s="955"/>
      <c r="AZD1" s="955"/>
      <c r="AZE1" s="955"/>
      <c r="AZF1" s="955"/>
      <c r="AZG1" s="955"/>
      <c r="AZH1" s="955"/>
      <c r="AZI1" s="955"/>
      <c r="AZJ1" s="955"/>
      <c r="AZK1" s="955"/>
      <c r="AZL1" s="955"/>
      <c r="AZM1" s="955"/>
      <c r="AZN1" s="955"/>
      <c r="AZO1" s="955"/>
      <c r="AZP1" s="955"/>
      <c r="AZQ1" s="955"/>
      <c r="AZR1" s="955"/>
      <c r="AZS1" s="955"/>
      <c r="AZT1" s="955"/>
      <c r="AZU1" s="955"/>
      <c r="AZV1" s="955"/>
      <c r="AZW1" s="955"/>
      <c r="AZX1" s="955"/>
      <c r="AZY1" s="955"/>
      <c r="AZZ1" s="955"/>
      <c r="BAA1" s="955"/>
      <c r="BAB1" s="955"/>
      <c r="BAC1" s="955"/>
      <c r="BAD1" s="955"/>
      <c r="BAE1" s="955"/>
      <c r="BAF1" s="955"/>
      <c r="BAG1" s="955"/>
      <c r="BAH1" s="955"/>
      <c r="BAI1" s="955"/>
      <c r="BAJ1" s="955"/>
      <c r="BAK1" s="955"/>
      <c r="BAL1" s="955"/>
      <c r="BAM1" s="955"/>
      <c r="BAN1" s="955"/>
      <c r="BAO1" s="955"/>
      <c r="BAP1" s="955"/>
      <c r="BAQ1" s="955"/>
      <c r="BAR1" s="955"/>
      <c r="BAS1" s="955"/>
      <c r="BAT1" s="955"/>
      <c r="BAU1" s="955"/>
      <c r="BAV1" s="955"/>
      <c r="BAW1" s="955"/>
      <c r="BAX1" s="955"/>
      <c r="BAY1" s="955"/>
      <c r="BAZ1" s="955"/>
      <c r="BBA1" s="955"/>
      <c r="BBB1" s="955"/>
      <c r="BBC1" s="955"/>
      <c r="BBD1" s="955"/>
      <c r="BBE1" s="955"/>
      <c r="BBF1" s="955"/>
      <c r="BBG1" s="955"/>
      <c r="BBH1" s="955"/>
      <c r="BBI1" s="955"/>
      <c r="BBJ1" s="955"/>
      <c r="BBK1" s="955"/>
      <c r="BBL1" s="955"/>
      <c r="BBM1" s="955"/>
      <c r="BBN1" s="955"/>
      <c r="BBO1" s="955"/>
      <c r="BBP1" s="955"/>
      <c r="BBQ1" s="955"/>
      <c r="BBR1" s="955"/>
      <c r="BBS1" s="955"/>
      <c r="BBT1" s="955"/>
      <c r="BBU1" s="955"/>
      <c r="BBV1" s="955"/>
      <c r="BBW1" s="955"/>
      <c r="BBX1" s="955"/>
      <c r="BBY1" s="955"/>
      <c r="BBZ1" s="955"/>
      <c r="BCA1" s="955"/>
      <c r="BCB1" s="955"/>
      <c r="BCC1" s="955"/>
      <c r="BCD1" s="955"/>
      <c r="BCE1" s="955"/>
      <c r="BCF1" s="955"/>
      <c r="BCG1" s="955"/>
      <c r="BCH1" s="955"/>
      <c r="BCI1" s="955"/>
      <c r="BCJ1" s="955"/>
      <c r="BCK1" s="955"/>
      <c r="BCL1" s="955"/>
      <c r="BCM1" s="955"/>
      <c r="BCN1" s="955"/>
      <c r="BCO1" s="955"/>
      <c r="BCP1" s="955"/>
      <c r="BCQ1" s="955"/>
      <c r="BCR1" s="955"/>
      <c r="BCS1" s="955"/>
      <c r="BCT1" s="955"/>
      <c r="BCU1" s="955"/>
      <c r="BCV1" s="955"/>
      <c r="BCW1" s="955"/>
      <c r="BCX1" s="955"/>
      <c r="BCY1" s="955"/>
      <c r="BCZ1" s="955"/>
      <c r="BDA1" s="955"/>
      <c r="BDB1" s="955"/>
      <c r="BDC1" s="955"/>
      <c r="BDD1" s="955"/>
      <c r="BDE1" s="955"/>
      <c r="BDF1" s="955"/>
      <c r="BDG1" s="955"/>
      <c r="BDH1" s="955"/>
      <c r="BDI1" s="955"/>
      <c r="BDJ1" s="955"/>
      <c r="BDK1" s="955"/>
      <c r="BDL1" s="955"/>
      <c r="BDM1" s="955"/>
      <c r="BDN1" s="955"/>
      <c r="BDO1" s="955"/>
      <c r="BDP1" s="955"/>
      <c r="BDQ1" s="955"/>
      <c r="BDR1" s="955"/>
      <c r="BDS1" s="955"/>
      <c r="BDT1" s="955"/>
      <c r="BDU1" s="955"/>
      <c r="BDV1" s="955"/>
      <c r="BDW1" s="955"/>
      <c r="BDX1" s="955"/>
      <c r="BDY1" s="955"/>
      <c r="BDZ1" s="955"/>
      <c r="BEA1" s="955"/>
      <c r="BEB1" s="955"/>
      <c r="BEC1" s="955"/>
      <c r="BED1" s="955"/>
      <c r="BEE1" s="955"/>
      <c r="BEF1" s="955"/>
      <c r="BEG1" s="955"/>
      <c r="BEH1" s="955"/>
      <c r="BEI1" s="955"/>
      <c r="BEJ1" s="955"/>
      <c r="BEK1" s="955"/>
      <c r="BEL1" s="955"/>
      <c r="BEM1" s="955"/>
      <c r="BEN1" s="955"/>
      <c r="BEO1" s="955"/>
      <c r="BEP1" s="955"/>
      <c r="BEQ1" s="955"/>
      <c r="BER1" s="955"/>
      <c r="BES1" s="955"/>
      <c r="BET1" s="955"/>
      <c r="BEU1" s="955"/>
      <c r="BEV1" s="955"/>
      <c r="BEW1" s="955"/>
      <c r="BEX1" s="955"/>
      <c r="BEY1" s="955"/>
      <c r="BEZ1" s="955"/>
      <c r="BFA1" s="955"/>
      <c r="BFB1" s="955"/>
      <c r="BFC1" s="955"/>
      <c r="BFD1" s="955"/>
      <c r="BFE1" s="955"/>
      <c r="BFF1" s="955"/>
      <c r="BFG1" s="955"/>
      <c r="BFH1" s="955"/>
      <c r="BFI1" s="955"/>
      <c r="BFJ1" s="955"/>
      <c r="BFK1" s="955"/>
      <c r="BFL1" s="955"/>
      <c r="BFM1" s="955"/>
      <c r="BFN1" s="955"/>
      <c r="BFO1" s="955"/>
      <c r="BFP1" s="955"/>
      <c r="BFQ1" s="955"/>
      <c r="BFR1" s="955"/>
      <c r="BFS1" s="955"/>
      <c r="BFT1" s="955"/>
      <c r="BFU1" s="955"/>
      <c r="BFV1" s="955"/>
      <c r="BFW1" s="955"/>
      <c r="BFX1" s="955"/>
      <c r="BFY1" s="955"/>
      <c r="BFZ1" s="955"/>
      <c r="BGA1" s="955"/>
      <c r="BGB1" s="955"/>
      <c r="BGC1" s="955"/>
      <c r="BGD1" s="955"/>
      <c r="BGE1" s="955"/>
      <c r="BGF1" s="955"/>
      <c r="BGG1" s="955"/>
      <c r="BGH1" s="955"/>
      <c r="BGI1" s="955"/>
      <c r="BGJ1" s="955"/>
      <c r="BGK1" s="955"/>
      <c r="BGL1" s="955"/>
      <c r="BGM1" s="955"/>
      <c r="BGN1" s="955"/>
      <c r="BGO1" s="955"/>
      <c r="BGP1" s="955"/>
      <c r="BGQ1" s="955"/>
      <c r="BGR1" s="955"/>
      <c r="BGS1" s="955"/>
      <c r="BGT1" s="955"/>
      <c r="BGU1" s="955"/>
      <c r="BGV1" s="955"/>
      <c r="BGW1" s="955"/>
      <c r="BGX1" s="955"/>
      <c r="BGY1" s="955"/>
      <c r="BGZ1" s="955"/>
      <c r="BHA1" s="955"/>
      <c r="BHB1" s="955"/>
      <c r="BHC1" s="955"/>
      <c r="BHD1" s="955"/>
      <c r="BHE1" s="955"/>
      <c r="BHF1" s="955"/>
      <c r="BHG1" s="955"/>
      <c r="BHH1" s="955"/>
      <c r="BHI1" s="955"/>
      <c r="BHJ1" s="955"/>
      <c r="BHK1" s="955"/>
      <c r="BHL1" s="955"/>
      <c r="BHM1" s="955"/>
      <c r="BHN1" s="955"/>
      <c r="BHO1" s="955"/>
      <c r="BHP1" s="955"/>
      <c r="BHQ1" s="955"/>
      <c r="BHR1" s="955"/>
      <c r="BHS1" s="955"/>
      <c r="BHT1" s="955"/>
      <c r="BHU1" s="955"/>
      <c r="BHV1" s="955"/>
      <c r="BHW1" s="955"/>
      <c r="BHX1" s="955"/>
      <c r="BHY1" s="955"/>
      <c r="BHZ1" s="955"/>
      <c r="BIA1" s="955"/>
      <c r="BIB1" s="955"/>
      <c r="BIC1" s="955"/>
      <c r="BID1" s="955"/>
      <c r="BIE1" s="955"/>
      <c r="BIF1" s="955"/>
      <c r="BIG1" s="955"/>
      <c r="BIH1" s="955"/>
      <c r="BII1" s="955"/>
      <c r="BIJ1" s="955"/>
      <c r="BIK1" s="955"/>
      <c r="BIL1" s="955"/>
      <c r="BIM1" s="955"/>
      <c r="BIN1" s="955"/>
      <c r="BIO1" s="955"/>
      <c r="BIP1" s="955"/>
      <c r="BIQ1" s="955"/>
      <c r="BIR1" s="955"/>
      <c r="BIS1" s="955"/>
      <c r="BIT1" s="955"/>
      <c r="BIU1" s="955"/>
      <c r="BIV1" s="955"/>
      <c r="BIW1" s="955"/>
      <c r="BIX1" s="955"/>
      <c r="BIY1" s="955"/>
      <c r="BIZ1" s="955"/>
      <c r="BJA1" s="955"/>
      <c r="BJB1" s="955"/>
      <c r="BJC1" s="955"/>
      <c r="BJD1" s="955"/>
      <c r="BJE1" s="955"/>
      <c r="BJF1" s="955"/>
      <c r="BJG1" s="955"/>
      <c r="BJH1" s="955"/>
      <c r="BJI1" s="955"/>
      <c r="BJJ1" s="955"/>
      <c r="BJK1" s="955"/>
      <c r="BJL1" s="955"/>
      <c r="BJM1" s="955"/>
      <c r="BJN1" s="955"/>
      <c r="BJO1" s="955"/>
      <c r="BJP1" s="955"/>
      <c r="BJQ1" s="955"/>
      <c r="BJR1" s="955"/>
      <c r="BJS1" s="955"/>
      <c r="BJT1" s="955"/>
      <c r="BJU1" s="955"/>
      <c r="BJV1" s="955"/>
      <c r="BJW1" s="955"/>
      <c r="BJX1" s="955"/>
      <c r="BJY1" s="955"/>
      <c r="BJZ1" s="955"/>
      <c r="BKA1" s="955"/>
      <c r="BKB1" s="955"/>
      <c r="BKC1" s="955"/>
      <c r="BKD1" s="955"/>
      <c r="BKE1" s="955"/>
      <c r="BKF1" s="955"/>
      <c r="BKG1" s="955"/>
      <c r="BKH1" s="955"/>
      <c r="BKI1" s="955"/>
      <c r="BKJ1" s="955"/>
      <c r="BKK1" s="955"/>
      <c r="BKL1" s="955"/>
      <c r="BKM1" s="955"/>
      <c r="BKN1" s="955"/>
      <c r="BKO1" s="955"/>
      <c r="BKP1" s="955"/>
      <c r="BKQ1" s="955"/>
      <c r="BKR1" s="955"/>
      <c r="BKS1" s="955"/>
      <c r="BKT1" s="955"/>
      <c r="BKU1" s="955"/>
      <c r="BKV1" s="955"/>
      <c r="BKW1" s="955"/>
      <c r="BKX1" s="955"/>
      <c r="BKY1" s="955"/>
      <c r="BKZ1" s="955"/>
      <c r="BLA1" s="955"/>
      <c r="BLB1" s="955"/>
      <c r="BLC1" s="955"/>
      <c r="BLD1" s="955"/>
      <c r="BLE1" s="955"/>
      <c r="BLF1" s="955"/>
      <c r="BLG1" s="955"/>
      <c r="BLH1" s="955"/>
      <c r="BLI1" s="955"/>
      <c r="BLJ1" s="955"/>
      <c r="BLK1" s="955"/>
      <c r="BLL1" s="955"/>
      <c r="BLM1" s="955"/>
      <c r="BLN1" s="955"/>
      <c r="BLO1" s="955"/>
      <c r="BLP1" s="955"/>
      <c r="BLQ1" s="955"/>
      <c r="BLR1" s="955"/>
      <c r="BLS1" s="955"/>
      <c r="BLT1" s="955"/>
      <c r="BLU1" s="955"/>
      <c r="BLV1" s="955"/>
      <c r="BLW1" s="955"/>
      <c r="BLX1" s="955"/>
      <c r="BLY1" s="955"/>
      <c r="BLZ1" s="955"/>
      <c r="BMA1" s="955"/>
      <c r="BMB1" s="955"/>
      <c r="BMC1" s="955"/>
      <c r="BMD1" s="955"/>
      <c r="BME1" s="955"/>
      <c r="BMF1" s="955"/>
      <c r="BMG1" s="955"/>
      <c r="BMH1" s="955"/>
      <c r="BMI1" s="955"/>
      <c r="BMJ1" s="955"/>
      <c r="BMK1" s="955"/>
      <c r="BML1" s="955"/>
      <c r="BMM1" s="955"/>
      <c r="BMN1" s="955"/>
      <c r="BMO1" s="955"/>
      <c r="BMP1" s="955"/>
      <c r="BMQ1" s="955"/>
      <c r="BMR1" s="955"/>
      <c r="BMS1" s="955"/>
      <c r="BMT1" s="955"/>
      <c r="BMU1" s="955"/>
      <c r="BMV1" s="955"/>
      <c r="BMW1" s="955"/>
      <c r="BMX1" s="955"/>
      <c r="BMY1" s="955"/>
      <c r="BMZ1" s="955"/>
      <c r="BNA1" s="955"/>
      <c r="BNB1" s="955"/>
      <c r="BNC1" s="955"/>
      <c r="BND1" s="955"/>
      <c r="BNE1" s="955"/>
      <c r="BNF1" s="955"/>
      <c r="BNG1" s="955"/>
      <c r="BNH1" s="955"/>
      <c r="BNI1" s="955"/>
      <c r="BNJ1" s="955"/>
      <c r="BNK1" s="955"/>
      <c r="BNL1" s="955"/>
      <c r="BNM1" s="955"/>
      <c r="BNN1" s="955"/>
      <c r="BNO1" s="955"/>
      <c r="BNP1" s="955"/>
      <c r="BNQ1" s="955"/>
      <c r="BNR1" s="955"/>
      <c r="BNS1" s="955"/>
      <c r="BNT1" s="955"/>
      <c r="BNU1" s="955"/>
      <c r="BNV1" s="955"/>
      <c r="BNW1" s="955"/>
      <c r="BNX1" s="955"/>
      <c r="BNY1" s="955"/>
      <c r="BNZ1" s="955"/>
      <c r="BOA1" s="955"/>
      <c r="BOB1" s="955"/>
      <c r="BOC1" s="955"/>
      <c r="BOD1" s="955"/>
      <c r="BOE1" s="955"/>
      <c r="BOF1" s="955"/>
      <c r="BOG1" s="955"/>
      <c r="BOH1" s="955"/>
      <c r="BOI1" s="955"/>
      <c r="BOJ1" s="955"/>
      <c r="BOK1" s="955"/>
      <c r="BOL1" s="955"/>
      <c r="BOM1" s="955"/>
      <c r="BON1" s="955"/>
      <c r="BOO1" s="955"/>
      <c r="BOP1" s="955"/>
      <c r="BOQ1" s="955"/>
      <c r="BOR1" s="955"/>
      <c r="BOS1" s="955"/>
      <c r="BOT1" s="955"/>
      <c r="BOU1" s="955"/>
      <c r="BOV1" s="955"/>
      <c r="BOW1" s="955"/>
      <c r="BOX1" s="955"/>
      <c r="BOY1" s="955"/>
      <c r="BOZ1" s="955"/>
      <c r="BPA1" s="955"/>
      <c r="BPB1" s="955"/>
      <c r="BPC1" s="955"/>
      <c r="BPD1" s="955"/>
      <c r="BPE1" s="955"/>
      <c r="BPF1" s="955"/>
      <c r="BPG1" s="955"/>
      <c r="BPH1" s="955"/>
      <c r="BPI1" s="955"/>
      <c r="BPJ1" s="955"/>
      <c r="BPK1" s="955"/>
      <c r="BPL1" s="955"/>
      <c r="BPM1" s="955"/>
      <c r="BPN1" s="955"/>
      <c r="BPO1" s="955"/>
      <c r="BPP1" s="955"/>
      <c r="BPQ1" s="955"/>
      <c r="BPR1" s="955"/>
      <c r="BPS1" s="955"/>
      <c r="BPT1" s="955"/>
      <c r="BPU1" s="955"/>
      <c r="BPV1" s="955"/>
      <c r="BPW1" s="955"/>
      <c r="BPX1" s="955"/>
      <c r="BPY1" s="955"/>
      <c r="BPZ1" s="955"/>
      <c r="BQA1" s="955"/>
      <c r="BQB1" s="955"/>
      <c r="BQC1" s="955"/>
      <c r="BQD1" s="955"/>
      <c r="BQE1" s="955"/>
      <c r="BQF1" s="955"/>
      <c r="BQG1" s="955"/>
      <c r="BQH1" s="955"/>
      <c r="BQI1" s="955"/>
      <c r="BQJ1" s="955"/>
      <c r="BQK1" s="955"/>
      <c r="BQL1" s="955"/>
      <c r="BQM1" s="955"/>
      <c r="BQN1" s="955"/>
      <c r="BQO1" s="955"/>
      <c r="BQP1" s="955"/>
      <c r="BQQ1" s="955"/>
      <c r="BQR1" s="955"/>
      <c r="BQS1" s="955"/>
      <c r="BQT1" s="955"/>
      <c r="BQU1" s="955"/>
      <c r="BQV1" s="955"/>
      <c r="BQW1" s="955"/>
      <c r="BQX1" s="955"/>
      <c r="BQY1" s="955"/>
      <c r="BQZ1" s="955"/>
      <c r="BRA1" s="955"/>
      <c r="BRB1" s="955"/>
      <c r="BRC1" s="955"/>
      <c r="BRD1" s="955"/>
      <c r="BRE1" s="955"/>
      <c r="BRF1" s="955"/>
      <c r="BRG1" s="955"/>
      <c r="BRH1" s="955"/>
      <c r="BRI1" s="955"/>
      <c r="BRJ1" s="955"/>
      <c r="BRK1" s="955"/>
      <c r="BRL1" s="955"/>
      <c r="BRM1" s="955"/>
      <c r="BRN1" s="955"/>
      <c r="BRO1" s="955"/>
      <c r="BRP1" s="955"/>
      <c r="BRQ1" s="955"/>
      <c r="BRR1" s="955"/>
      <c r="BRS1" s="955"/>
      <c r="BRT1" s="955"/>
      <c r="BRU1" s="955"/>
      <c r="BRV1" s="955"/>
      <c r="BRW1" s="955"/>
      <c r="BRX1" s="955"/>
      <c r="BRY1" s="955"/>
      <c r="BRZ1" s="955"/>
      <c r="BSA1" s="955"/>
      <c r="BSB1" s="955"/>
      <c r="BSC1" s="955"/>
      <c r="BSD1" s="955"/>
      <c r="BSE1" s="955"/>
      <c r="BSF1" s="955"/>
      <c r="BSG1" s="955"/>
      <c r="BSH1" s="955"/>
      <c r="BSI1" s="955"/>
      <c r="BSJ1" s="955"/>
      <c r="BSK1" s="955"/>
      <c r="BSL1" s="955"/>
      <c r="BSM1" s="955"/>
      <c r="BSN1" s="955"/>
      <c r="BSO1" s="955"/>
      <c r="BSP1" s="955"/>
      <c r="BSQ1" s="955"/>
      <c r="BSR1" s="955"/>
      <c r="BSS1" s="955"/>
      <c r="BST1" s="955"/>
      <c r="BSU1" s="955"/>
      <c r="BSV1" s="955"/>
      <c r="BSW1" s="955"/>
      <c r="BSX1" s="955"/>
      <c r="BSY1" s="955"/>
      <c r="BSZ1" s="955"/>
      <c r="BTA1" s="955"/>
      <c r="BTB1" s="955"/>
      <c r="BTC1" s="955"/>
      <c r="BTD1" s="955"/>
      <c r="BTE1" s="955"/>
      <c r="BTF1" s="955"/>
      <c r="BTG1" s="955"/>
      <c r="BTH1" s="955"/>
      <c r="BTI1" s="955"/>
      <c r="BTJ1" s="955"/>
      <c r="BTK1" s="955"/>
      <c r="BTL1" s="955"/>
      <c r="BTM1" s="955"/>
      <c r="BTN1" s="955"/>
      <c r="BTO1" s="955"/>
      <c r="BTP1" s="955"/>
      <c r="BTQ1" s="955"/>
      <c r="BTR1" s="955"/>
      <c r="BTS1" s="955"/>
      <c r="BTT1" s="955"/>
      <c r="BTU1" s="955"/>
      <c r="BTV1" s="955"/>
      <c r="BTW1" s="955"/>
      <c r="BTX1" s="955"/>
      <c r="BTY1" s="955"/>
      <c r="BTZ1" s="955"/>
      <c r="BUA1" s="955"/>
      <c r="BUB1" s="955"/>
      <c r="BUC1" s="955"/>
      <c r="BUD1" s="955"/>
      <c r="BUE1" s="955"/>
      <c r="BUF1" s="955"/>
      <c r="BUG1" s="955"/>
      <c r="BUH1" s="955"/>
      <c r="BUI1" s="955"/>
      <c r="BUJ1" s="955"/>
      <c r="BUK1" s="955"/>
      <c r="BUL1" s="955"/>
      <c r="BUM1" s="955"/>
      <c r="BUN1" s="955"/>
      <c r="BUO1" s="955"/>
      <c r="BUP1" s="955"/>
      <c r="BUQ1" s="955"/>
      <c r="BUR1" s="955"/>
      <c r="BUS1" s="955"/>
      <c r="BUT1" s="955"/>
      <c r="BUU1" s="955"/>
      <c r="BUV1" s="955"/>
      <c r="BUW1" s="955"/>
      <c r="BUX1" s="955"/>
      <c r="BUY1" s="955"/>
      <c r="BUZ1" s="955"/>
      <c r="BVA1" s="955"/>
      <c r="BVB1" s="955"/>
      <c r="BVC1" s="955"/>
      <c r="BVD1" s="955"/>
      <c r="BVE1" s="955"/>
      <c r="BVF1" s="955"/>
      <c r="BVG1" s="955"/>
      <c r="BVH1" s="955"/>
      <c r="BVI1" s="955"/>
      <c r="BVJ1" s="955"/>
      <c r="BVK1" s="955"/>
      <c r="BVL1" s="955"/>
      <c r="BVM1" s="955"/>
      <c r="BVN1" s="955"/>
      <c r="BVO1" s="955"/>
      <c r="BVP1" s="955"/>
      <c r="BVQ1" s="955"/>
      <c r="BVR1" s="955"/>
      <c r="BVS1" s="955"/>
      <c r="BVT1" s="955"/>
      <c r="BVU1" s="955"/>
      <c r="BVV1" s="955"/>
      <c r="BVW1" s="955"/>
      <c r="BVX1" s="955"/>
      <c r="BVY1" s="955"/>
      <c r="BVZ1" s="955"/>
      <c r="BWA1" s="955"/>
      <c r="BWB1" s="955"/>
      <c r="BWC1" s="955"/>
      <c r="BWD1" s="955"/>
      <c r="BWE1" s="955"/>
      <c r="BWF1" s="955"/>
      <c r="BWG1" s="955"/>
      <c r="BWH1" s="955"/>
      <c r="BWI1" s="955"/>
      <c r="BWJ1" s="955"/>
      <c r="BWK1" s="955"/>
      <c r="BWL1" s="955"/>
      <c r="BWM1" s="955"/>
      <c r="BWN1" s="955"/>
      <c r="BWO1" s="955"/>
      <c r="BWP1" s="955"/>
      <c r="BWQ1" s="955"/>
      <c r="BWR1" s="955"/>
      <c r="BWS1" s="955"/>
      <c r="BWT1" s="955"/>
      <c r="BWU1" s="955"/>
      <c r="BWV1" s="955"/>
      <c r="BWW1" s="955"/>
      <c r="BWX1" s="955"/>
      <c r="BWY1" s="955"/>
      <c r="BWZ1" s="955"/>
      <c r="BXA1" s="955"/>
      <c r="BXB1" s="955"/>
      <c r="BXC1" s="955"/>
      <c r="BXD1" s="955"/>
      <c r="BXE1" s="955"/>
      <c r="BXF1" s="955"/>
      <c r="BXG1" s="955"/>
      <c r="BXH1" s="955"/>
      <c r="BXI1" s="955"/>
      <c r="BXJ1" s="955"/>
      <c r="BXK1" s="955"/>
      <c r="BXL1" s="955"/>
      <c r="BXM1" s="955"/>
      <c r="BXN1" s="955"/>
      <c r="BXO1" s="955"/>
      <c r="BXP1" s="955"/>
      <c r="BXQ1" s="955"/>
      <c r="BXR1" s="955"/>
      <c r="BXS1" s="955"/>
      <c r="BXT1" s="955"/>
      <c r="BXU1" s="955"/>
      <c r="BXV1" s="955"/>
      <c r="BXW1" s="955"/>
      <c r="BXX1" s="955"/>
      <c r="BXY1" s="955"/>
      <c r="BXZ1" s="955"/>
      <c r="BYA1" s="955"/>
      <c r="BYB1" s="955"/>
      <c r="BYC1" s="955"/>
      <c r="BYD1" s="955"/>
      <c r="BYE1" s="955"/>
      <c r="BYF1" s="955"/>
      <c r="BYG1" s="955"/>
      <c r="BYH1" s="955"/>
      <c r="BYI1" s="955"/>
      <c r="BYJ1" s="955"/>
      <c r="BYK1" s="955"/>
      <c r="BYL1" s="955"/>
      <c r="BYM1" s="955"/>
      <c r="BYN1" s="955"/>
      <c r="BYO1" s="955"/>
      <c r="BYP1" s="955"/>
      <c r="BYQ1" s="955"/>
      <c r="BYR1" s="955"/>
      <c r="BYS1" s="955"/>
      <c r="BYT1" s="955"/>
      <c r="BYU1" s="955"/>
      <c r="BYV1" s="955"/>
      <c r="BYW1" s="955"/>
      <c r="BYX1" s="955"/>
      <c r="BYY1" s="955"/>
      <c r="BYZ1" s="955"/>
      <c r="BZA1" s="955"/>
      <c r="BZB1" s="955"/>
      <c r="BZC1" s="955"/>
      <c r="BZD1" s="955"/>
      <c r="BZE1" s="955"/>
      <c r="BZF1" s="955"/>
      <c r="BZG1" s="955"/>
      <c r="BZH1" s="955"/>
      <c r="BZI1" s="955"/>
      <c r="BZJ1" s="955"/>
      <c r="BZK1" s="955"/>
      <c r="BZL1" s="955"/>
      <c r="BZM1" s="955"/>
      <c r="BZN1" s="955"/>
      <c r="BZO1" s="955"/>
      <c r="BZP1" s="955"/>
      <c r="BZQ1" s="955"/>
      <c r="BZR1" s="955"/>
      <c r="BZS1" s="955"/>
      <c r="BZT1" s="955"/>
      <c r="BZU1" s="955"/>
      <c r="BZV1" s="955"/>
      <c r="BZW1" s="955"/>
      <c r="BZX1" s="955"/>
      <c r="BZY1" s="955"/>
      <c r="BZZ1" s="955"/>
      <c r="CAA1" s="955"/>
      <c r="CAB1" s="955"/>
      <c r="CAC1" s="955"/>
      <c r="CAD1" s="955"/>
      <c r="CAE1" s="955"/>
      <c r="CAF1" s="955"/>
      <c r="CAG1" s="955"/>
      <c r="CAH1" s="955"/>
      <c r="CAI1" s="955"/>
      <c r="CAJ1" s="955"/>
      <c r="CAK1" s="955"/>
      <c r="CAL1" s="955"/>
      <c r="CAM1" s="955"/>
      <c r="CAN1" s="955"/>
      <c r="CAO1" s="955"/>
      <c r="CAP1" s="955"/>
      <c r="CAQ1" s="955"/>
      <c r="CAR1" s="955"/>
      <c r="CAS1" s="955"/>
      <c r="CAT1" s="955"/>
      <c r="CAU1" s="955"/>
      <c r="CAV1" s="955"/>
      <c r="CAW1" s="955"/>
      <c r="CAX1" s="955"/>
      <c r="CAY1" s="955"/>
      <c r="CAZ1" s="955"/>
      <c r="CBA1" s="955"/>
      <c r="CBB1" s="955"/>
      <c r="CBC1" s="955"/>
      <c r="CBD1" s="955"/>
      <c r="CBE1" s="955"/>
      <c r="CBF1" s="955"/>
      <c r="CBG1" s="955"/>
      <c r="CBH1" s="955"/>
      <c r="CBI1" s="955"/>
      <c r="CBJ1" s="955"/>
      <c r="CBK1" s="955"/>
      <c r="CBL1" s="955"/>
      <c r="CBM1" s="955"/>
      <c r="CBN1" s="955"/>
      <c r="CBO1" s="955"/>
      <c r="CBP1" s="955"/>
      <c r="CBQ1" s="955"/>
      <c r="CBR1" s="955"/>
      <c r="CBS1" s="955"/>
      <c r="CBT1" s="955"/>
      <c r="CBU1" s="955"/>
      <c r="CBV1" s="955"/>
      <c r="CBW1" s="955"/>
      <c r="CBX1" s="955"/>
      <c r="CBY1" s="955"/>
      <c r="CBZ1" s="955"/>
      <c r="CCA1" s="955"/>
      <c r="CCB1" s="955"/>
      <c r="CCC1" s="955"/>
      <c r="CCD1" s="955"/>
      <c r="CCE1" s="955"/>
      <c r="CCF1" s="955"/>
      <c r="CCG1" s="955"/>
      <c r="CCH1" s="955"/>
      <c r="CCI1" s="955"/>
      <c r="CCJ1" s="955"/>
      <c r="CCK1" s="955"/>
      <c r="CCL1" s="955"/>
      <c r="CCM1" s="955"/>
      <c r="CCN1" s="955"/>
      <c r="CCO1" s="955"/>
      <c r="CCP1" s="955"/>
      <c r="CCQ1" s="955"/>
      <c r="CCR1" s="955"/>
      <c r="CCS1" s="955"/>
      <c r="CCT1" s="955"/>
      <c r="CCU1" s="955"/>
      <c r="CCV1" s="955"/>
      <c r="CCW1" s="955"/>
      <c r="CCX1" s="955"/>
      <c r="CCY1" s="955"/>
      <c r="CCZ1" s="955"/>
      <c r="CDA1" s="955"/>
      <c r="CDB1" s="955"/>
      <c r="CDC1" s="955"/>
      <c r="CDD1" s="955"/>
      <c r="CDE1" s="955"/>
      <c r="CDF1" s="955"/>
      <c r="CDG1" s="955"/>
      <c r="CDH1" s="955"/>
      <c r="CDI1" s="955"/>
      <c r="CDJ1" s="955"/>
      <c r="CDK1" s="955"/>
      <c r="CDL1" s="955"/>
      <c r="CDM1" s="955"/>
      <c r="CDN1" s="955"/>
      <c r="CDO1" s="955"/>
      <c r="CDP1" s="955"/>
      <c r="CDQ1" s="955"/>
      <c r="CDR1" s="955"/>
      <c r="CDS1" s="955"/>
      <c r="CDT1" s="955"/>
      <c r="CDU1" s="955"/>
      <c r="CDV1" s="955"/>
      <c r="CDW1" s="955"/>
      <c r="CDX1" s="955"/>
      <c r="CDY1" s="955"/>
      <c r="CDZ1" s="955"/>
      <c r="CEA1" s="955"/>
      <c r="CEB1" s="955"/>
      <c r="CEC1" s="955"/>
      <c r="CED1" s="955"/>
      <c r="CEE1" s="955"/>
      <c r="CEF1" s="955"/>
      <c r="CEG1" s="955"/>
      <c r="CEH1" s="955"/>
      <c r="CEI1" s="955"/>
      <c r="CEJ1" s="955"/>
      <c r="CEK1" s="955"/>
      <c r="CEL1" s="955"/>
      <c r="CEM1" s="955"/>
      <c r="CEN1" s="955"/>
      <c r="CEO1" s="955"/>
      <c r="CEP1" s="955"/>
      <c r="CEQ1" s="955"/>
      <c r="CER1" s="955"/>
      <c r="CES1" s="955"/>
      <c r="CET1" s="955"/>
      <c r="CEU1" s="955"/>
      <c r="CEV1" s="955"/>
      <c r="CEW1" s="955"/>
      <c r="CEX1" s="955"/>
      <c r="CEY1" s="955"/>
      <c r="CEZ1" s="955"/>
      <c r="CFA1" s="955"/>
      <c r="CFB1" s="955"/>
      <c r="CFC1" s="955"/>
      <c r="CFD1" s="955"/>
      <c r="CFE1" s="955"/>
      <c r="CFF1" s="955"/>
      <c r="CFG1" s="955"/>
      <c r="CFH1" s="955"/>
      <c r="CFI1" s="955"/>
      <c r="CFJ1" s="955"/>
      <c r="CFK1" s="955"/>
      <c r="CFL1" s="955"/>
      <c r="CFM1" s="955"/>
      <c r="CFN1" s="955"/>
      <c r="CFO1" s="955"/>
      <c r="CFP1" s="955"/>
      <c r="CFQ1" s="955"/>
      <c r="CFR1" s="955"/>
      <c r="CFS1" s="955"/>
      <c r="CFT1" s="955"/>
      <c r="CFU1" s="955"/>
      <c r="CFV1" s="955"/>
      <c r="CFW1" s="955"/>
      <c r="CFX1" s="955"/>
      <c r="CFY1" s="955"/>
      <c r="CFZ1" s="955"/>
      <c r="CGA1" s="955"/>
      <c r="CGB1" s="955"/>
      <c r="CGC1" s="955"/>
      <c r="CGD1" s="955"/>
      <c r="CGE1" s="955"/>
      <c r="CGF1" s="955"/>
      <c r="CGG1" s="955"/>
      <c r="CGH1" s="955"/>
      <c r="CGI1" s="955"/>
      <c r="CGJ1" s="955"/>
      <c r="CGK1" s="955"/>
      <c r="CGL1" s="955"/>
      <c r="CGM1" s="955"/>
      <c r="CGN1" s="955"/>
      <c r="CGO1" s="955"/>
      <c r="CGP1" s="955"/>
      <c r="CGQ1" s="955"/>
      <c r="CGR1" s="955"/>
      <c r="CGS1" s="955"/>
      <c r="CGT1" s="955"/>
      <c r="CGU1" s="955"/>
      <c r="CGV1" s="955"/>
      <c r="CGW1" s="955"/>
      <c r="CGX1" s="955"/>
      <c r="CGY1" s="955"/>
      <c r="CGZ1" s="955"/>
      <c r="CHA1" s="955"/>
      <c r="CHB1" s="955"/>
      <c r="CHC1" s="955"/>
      <c r="CHD1" s="955"/>
      <c r="CHE1" s="955"/>
      <c r="CHF1" s="955"/>
      <c r="CHG1" s="955"/>
      <c r="CHH1" s="955"/>
      <c r="CHI1" s="955"/>
      <c r="CHJ1" s="955"/>
      <c r="CHK1" s="955"/>
      <c r="CHL1" s="955"/>
      <c r="CHM1" s="955"/>
      <c r="CHN1" s="955"/>
      <c r="CHO1" s="955"/>
      <c r="CHP1" s="955"/>
      <c r="CHQ1" s="955"/>
      <c r="CHR1" s="955"/>
      <c r="CHS1" s="955"/>
      <c r="CHT1" s="955"/>
      <c r="CHU1" s="955"/>
      <c r="CHV1" s="955"/>
      <c r="CHW1" s="955"/>
      <c r="CHX1" s="955"/>
      <c r="CHY1" s="955"/>
      <c r="CHZ1" s="955"/>
      <c r="CIA1" s="955"/>
      <c r="CIB1" s="955"/>
      <c r="CIC1" s="955"/>
      <c r="CID1" s="955"/>
      <c r="CIE1" s="955"/>
      <c r="CIF1" s="955"/>
      <c r="CIG1" s="955"/>
      <c r="CIH1" s="955"/>
      <c r="CII1" s="955"/>
      <c r="CIJ1" s="955"/>
      <c r="CIK1" s="955"/>
      <c r="CIL1" s="955"/>
      <c r="CIM1" s="955"/>
      <c r="CIN1" s="955"/>
      <c r="CIO1" s="955"/>
      <c r="CIP1" s="955"/>
      <c r="CIQ1" s="955"/>
      <c r="CIR1" s="955"/>
      <c r="CIS1" s="955"/>
      <c r="CIT1" s="955"/>
      <c r="CIU1" s="955"/>
      <c r="CIV1" s="955"/>
      <c r="CIW1" s="955"/>
      <c r="CIX1" s="955"/>
      <c r="CIY1" s="955"/>
      <c r="CIZ1" s="955"/>
      <c r="CJA1" s="955"/>
      <c r="CJB1" s="955"/>
      <c r="CJC1" s="955"/>
      <c r="CJD1" s="955"/>
      <c r="CJE1" s="955"/>
      <c r="CJF1" s="955"/>
      <c r="CJG1" s="955"/>
      <c r="CJH1" s="955"/>
      <c r="CJI1" s="955"/>
      <c r="CJJ1" s="955"/>
      <c r="CJK1" s="955"/>
      <c r="CJL1" s="955"/>
      <c r="CJM1" s="955"/>
      <c r="CJN1" s="955"/>
      <c r="CJO1" s="955"/>
      <c r="CJP1" s="955"/>
      <c r="CJQ1" s="955"/>
      <c r="CJR1" s="955"/>
      <c r="CJS1" s="955"/>
      <c r="CJT1" s="955"/>
      <c r="CJU1" s="955"/>
      <c r="CJV1" s="955"/>
      <c r="CJW1" s="955"/>
      <c r="CJX1" s="955"/>
      <c r="CJY1" s="955"/>
      <c r="CJZ1" s="955"/>
      <c r="CKA1" s="955"/>
      <c r="CKB1" s="955"/>
      <c r="CKC1" s="955"/>
      <c r="CKD1" s="955"/>
      <c r="CKE1" s="955"/>
      <c r="CKF1" s="955"/>
      <c r="CKG1" s="955"/>
      <c r="CKH1" s="955"/>
      <c r="CKI1" s="955"/>
      <c r="CKJ1" s="955"/>
      <c r="CKK1" s="955"/>
      <c r="CKL1" s="955"/>
      <c r="CKM1" s="955"/>
      <c r="CKN1" s="955"/>
      <c r="CKO1" s="955"/>
      <c r="CKP1" s="955"/>
      <c r="CKQ1" s="955"/>
      <c r="CKR1" s="955"/>
      <c r="CKS1" s="955"/>
      <c r="CKT1" s="955"/>
      <c r="CKU1" s="955"/>
      <c r="CKV1" s="955"/>
      <c r="CKW1" s="955"/>
      <c r="CKX1" s="955"/>
      <c r="CKY1" s="955"/>
      <c r="CKZ1" s="955"/>
      <c r="CLA1" s="955"/>
      <c r="CLB1" s="955"/>
      <c r="CLC1" s="955"/>
      <c r="CLD1" s="955"/>
      <c r="CLE1" s="955"/>
      <c r="CLF1" s="955"/>
      <c r="CLG1" s="955"/>
      <c r="CLH1" s="955"/>
      <c r="CLI1" s="955"/>
      <c r="CLJ1" s="955"/>
      <c r="CLK1" s="955"/>
      <c r="CLL1" s="955"/>
      <c r="CLM1" s="955"/>
      <c r="CLN1" s="955"/>
      <c r="CLO1" s="955"/>
      <c r="CLP1" s="955"/>
      <c r="CLQ1" s="955"/>
      <c r="CLR1" s="955"/>
      <c r="CLS1" s="955"/>
      <c r="CLT1" s="955"/>
      <c r="CLU1" s="955"/>
      <c r="CLV1" s="955"/>
      <c r="CLW1" s="955"/>
      <c r="CLX1" s="955"/>
      <c r="CLY1" s="955"/>
      <c r="CLZ1" s="955"/>
      <c r="CMA1" s="955"/>
      <c r="CMB1" s="955"/>
      <c r="CMC1" s="955"/>
      <c r="CMD1" s="955"/>
      <c r="CME1" s="955"/>
      <c r="CMF1" s="955"/>
      <c r="CMG1" s="955"/>
      <c r="CMH1" s="955"/>
      <c r="CMI1" s="955"/>
      <c r="CMJ1" s="955"/>
      <c r="CMK1" s="955"/>
      <c r="CML1" s="955"/>
      <c r="CMM1" s="955"/>
      <c r="CMN1" s="955"/>
      <c r="CMO1" s="955"/>
      <c r="CMP1" s="955"/>
      <c r="CMQ1" s="955"/>
      <c r="CMR1" s="955"/>
      <c r="CMS1" s="955"/>
      <c r="CMT1" s="955"/>
      <c r="CMU1" s="955"/>
      <c r="CMV1" s="955"/>
      <c r="CMW1" s="955"/>
      <c r="CMX1" s="955"/>
      <c r="CMY1" s="955"/>
      <c r="CMZ1" s="955"/>
      <c r="CNA1" s="955"/>
      <c r="CNB1" s="955"/>
      <c r="CNC1" s="955"/>
      <c r="CND1" s="955"/>
      <c r="CNE1" s="955"/>
      <c r="CNF1" s="955"/>
      <c r="CNG1" s="955"/>
      <c r="CNH1" s="955"/>
      <c r="CNI1" s="955"/>
      <c r="CNJ1" s="955"/>
      <c r="CNK1" s="955"/>
      <c r="CNL1" s="955"/>
      <c r="CNM1" s="955"/>
      <c r="CNN1" s="955"/>
      <c r="CNO1" s="955"/>
      <c r="CNP1" s="955"/>
      <c r="CNQ1" s="955"/>
      <c r="CNR1" s="955"/>
      <c r="CNS1" s="955"/>
      <c r="CNT1" s="955"/>
      <c r="CNU1" s="955"/>
      <c r="CNV1" s="955"/>
      <c r="CNW1" s="955"/>
      <c r="CNX1" s="955"/>
      <c r="CNY1" s="955"/>
      <c r="CNZ1" s="955"/>
      <c r="COA1" s="955"/>
      <c r="COB1" s="955"/>
      <c r="COC1" s="955"/>
      <c r="COD1" s="955"/>
      <c r="COE1" s="955"/>
      <c r="COF1" s="955"/>
      <c r="COG1" s="955"/>
      <c r="COH1" s="955"/>
      <c r="COI1" s="955"/>
      <c r="COJ1" s="955"/>
      <c r="COK1" s="955"/>
      <c r="COL1" s="955"/>
      <c r="COM1" s="955"/>
      <c r="CON1" s="955"/>
      <c r="COO1" s="955"/>
      <c r="COP1" s="955"/>
      <c r="COQ1" s="955"/>
      <c r="COR1" s="955"/>
      <c r="COS1" s="955"/>
      <c r="COT1" s="955"/>
      <c r="COU1" s="955"/>
      <c r="COV1" s="955"/>
      <c r="COW1" s="955"/>
      <c r="COX1" s="955"/>
      <c r="COY1" s="955"/>
      <c r="COZ1" s="955"/>
      <c r="CPA1" s="955"/>
      <c r="CPB1" s="955"/>
      <c r="CPC1" s="955"/>
      <c r="CPD1" s="955"/>
      <c r="CPE1" s="955"/>
      <c r="CPF1" s="955"/>
      <c r="CPG1" s="955"/>
      <c r="CPH1" s="955"/>
      <c r="CPI1" s="955"/>
      <c r="CPJ1" s="955"/>
      <c r="CPK1" s="955"/>
      <c r="CPL1" s="955"/>
      <c r="CPM1" s="955"/>
      <c r="CPN1" s="955"/>
      <c r="CPO1" s="955"/>
      <c r="CPP1" s="955"/>
      <c r="CPQ1" s="955"/>
      <c r="CPR1" s="955"/>
      <c r="CPS1" s="955"/>
      <c r="CPT1" s="955"/>
      <c r="CPU1" s="955"/>
      <c r="CPV1" s="955"/>
      <c r="CPW1" s="955"/>
      <c r="CPX1" s="955"/>
      <c r="CPY1" s="955"/>
      <c r="CPZ1" s="955"/>
      <c r="CQA1" s="955"/>
      <c r="CQB1" s="955"/>
      <c r="CQC1" s="955"/>
      <c r="CQD1" s="955"/>
      <c r="CQE1" s="955"/>
      <c r="CQF1" s="955"/>
      <c r="CQG1" s="955"/>
      <c r="CQH1" s="955"/>
      <c r="CQI1" s="955"/>
      <c r="CQJ1" s="955"/>
      <c r="CQK1" s="955"/>
      <c r="CQL1" s="955"/>
      <c r="CQM1" s="955"/>
      <c r="CQN1" s="955"/>
      <c r="CQO1" s="955"/>
      <c r="CQP1" s="955"/>
      <c r="CQQ1" s="955"/>
      <c r="CQR1" s="955"/>
      <c r="CQS1" s="955"/>
      <c r="CQT1" s="955"/>
      <c r="CQU1" s="955"/>
      <c r="CQV1" s="955"/>
      <c r="CQW1" s="955"/>
      <c r="CQX1" s="955"/>
      <c r="CQY1" s="955"/>
      <c r="CQZ1" s="955"/>
      <c r="CRA1" s="955"/>
      <c r="CRB1" s="955"/>
      <c r="CRC1" s="955"/>
      <c r="CRD1" s="955"/>
      <c r="CRE1" s="955"/>
      <c r="CRF1" s="955"/>
      <c r="CRG1" s="955"/>
      <c r="CRH1" s="955"/>
      <c r="CRI1" s="955"/>
      <c r="CRJ1" s="955"/>
      <c r="CRK1" s="955"/>
      <c r="CRL1" s="955"/>
      <c r="CRM1" s="955"/>
      <c r="CRN1" s="955"/>
      <c r="CRO1" s="955"/>
      <c r="CRP1" s="955"/>
      <c r="CRQ1" s="955"/>
      <c r="CRR1" s="955"/>
      <c r="CRS1" s="955"/>
      <c r="CRT1" s="955"/>
      <c r="CRU1" s="955"/>
      <c r="CRV1" s="955"/>
      <c r="CRW1" s="955"/>
      <c r="CRX1" s="955"/>
      <c r="CRY1" s="955"/>
      <c r="CRZ1" s="955"/>
      <c r="CSA1" s="955"/>
      <c r="CSB1" s="955"/>
      <c r="CSC1" s="955"/>
      <c r="CSD1" s="955"/>
      <c r="CSE1" s="955"/>
      <c r="CSF1" s="955"/>
      <c r="CSG1" s="955"/>
      <c r="CSH1" s="955"/>
      <c r="CSI1" s="955"/>
      <c r="CSJ1" s="955"/>
      <c r="CSK1" s="955"/>
      <c r="CSL1" s="955"/>
      <c r="CSM1" s="955"/>
      <c r="CSN1" s="955"/>
      <c r="CSO1" s="955"/>
      <c r="CSP1" s="955"/>
      <c r="CSQ1" s="955"/>
      <c r="CSR1" s="955"/>
      <c r="CSS1" s="955"/>
      <c r="CST1" s="955"/>
      <c r="CSU1" s="955"/>
      <c r="CSV1" s="955"/>
      <c r="CSW1" s="955"/>
      <c r="CSX1" s="955"/>
      <c r="CSY1" s="955"/>
      <c r="CSZ1" s="955"/>
      <c r="CTA1" s="955"/>
      <c r="CTB1" s="955"/>
      <c r="CTC1" s="955"/>
      <c r="CTD1" s="955"/>
      <c r="CTE1" s="955"/>
      <c r="CTF1" s="955"/>
      <c r="CTG1" s="955"/>
      <c r="CTH1" s="955"/>
      <c r="CTI1" s="955"/>
      <c r="CTJ1" s="955"/>
      <c r="CTK1" s="955"/>
      <c r="CTL1" s="955"/>
      <c r="CTM1" s="955"/>
      <c r="CTN1" s="955"/>
      <c r="CTO1" s="955"/>
      <c r="CTP1" s="955"/>
      <c r="CTQ1" s="955"/>
      <c r="CTR1" s="955"/>
      <c r="CTS1" s="955"/>
      <c r="CTT1" s="955"/>
      <c r="CTU1" s="955"/>
      <c r="CTV1" s="955"/>
      <c r="CTW1" s="955"/>
      <c r="CTX1" s="955"/>
      <c r="CTY1" s="955"/>
      <c r="CTZ1" s="955"/>
      <c r="CUA1" s="955"/>
      <c r="CUB1" s="955"/>
      <c r="CUC1" s="955"/>
      <c r="CUD1" s="955"/>
      <c r="CUE1" s="955"/>
      <c r="CUF1" s="955"/>
      <c r="CUG1" s="955"/>
      <c r="CUH1" s="955"/>
      <c r="CUI1" s="955"/>
      <c r="CUJ1" s="955"/>
      <c r="CUK1" s="955"/>
      <c r="CUL1" s="955"/>
      <c r="CUM1" s="955"/>
      <c r="CUN1" s="955"/>
      <c r="CUO1" s="955"/>
      <c r="CUP1" s="955"/>
      <c r="CUQ1" s="955"/>
      <c r="CUR1" s="955"/>
      <c r="CUS1" s="955"/>
      <c r="CUT1" s="955"/>
      <c r="CUU1" s="955"/>
      <c r="CUV1" s="955"/>
      <c r="CUW1" s="955"/>
      <c r="CUX1" s="955"/>
      <c r="CUY1" s="955"/>
      <c r="CUZ1" s="955"/>
      <c r="CVA1" s="955"/>
      <c r="CVB1" s="955"/>
      <c r="CVC1" s="955"/>
      <c r="CVD1" s="955"/>
      <c r="CVE1" s="955"/>
      <c r="CVF1" s="955"/>
      <c r="CVG1" s="955"/>
      <c r="CVH1" s="955"/>
      <c r="CVI1" s="955"/>
      <c r="CVJ1" s="955"/>
      <c r="CVK1" s="955"/>
      <c r="CVL1" s="955"/>
      <c r="CVM1" s="955"/>
      <c r="CVN1" s="955"/>
      <c r="CVO1" s="955"/>
      <c r="CVP1" s="955"/>
      <c r="CVQ1" s="955"/>
      <c r="CVR1" s="955"/>
      <c r="CVS1" s="955"/>
      <c r="CVT1" s="955"/>
      <c r="CVU1" s="955"/>
      <c r="CVV1" s="955"/>
      <c r="CVW1" s="955"/>
      <c r="CVX1" s="955"/>
      <c r="CVY1" s="955"/>
      <c r="CVZ1" s="955"/>
      <c r="CWA1" s="955"/>
      <c r="CWB1" s="955"/>
      <c r="CWC1" s="955"/>
      <c r="CWD1" s="955"/>
      <c r="CWE1" s="955"/>
      <c r="CWF1" s="955"/>
      <c r="CWG1" s="955"/>
      <c r="CWH1" s="955"/>
      <c r="CWI1" s="955"/>
      <c r="CWJ1" s="955"/>
      <c r="CWK1" s="955"/>
      <c r="CWL1" s="955"/>
      <c r="CWM1" s="955"/>
      <c r="CWN1" s="955"/>
      <c r="CWO1" s="955"/>
      <c r="CWP1" s="955"/>
      <c r="CWQ1" s="955"/>
      <c r="CWR1" s="955"/>
      <c r="CWS1" s="955"/>
      <c r="CWT1" s="955"/>
      <c r="CWU1" s="955"/>
      <c r="CWV1" s="955"/>
      <c r="CWW1" s="955"/>
      <c r="CWX1" s="955"/>
      <c r="CWY1" s="955"/>
      <c r="CWZ1" s="955"/>
      <c r="CXA1" s="955"/>
      <c r="CXB1" s="955"/>
      <c r="CXC1" s="955"/>
      <c r="CXD1" s="955"/>
      <c r="CXE1" s="955"/>
      <c r="CXF1" s="955"/>
      <c r="CXG1" s="955"/>
      <c r="CXH1" s="955"/>
      <c r="CXI1" s="955"/>
      <c r="CXJ1" s="955"/>
      <c r="CXK1" s="955"/>
      <c r="CXL1" s="955"/>
      <c r="CXM1" s="955"/>
      <c r="CXN1" s="955"/>
      <c r="CXO1" s="955"/>
      <c r="CXP1" s="955"/>
      <c r="CXQ1" s="955"/>
      <c r="CXR1" s="955"/>
      <c r="CXS1" s="955"/>
      <c r="CXT1" s="955"/>
      <c r="CXU1" s="955"/>
      <c r="CXV1" s="955"/>
      <c r="CXW1" s="955"/>
      <c r="CXX1" s="955"/>
      <c r="CXY1" s="955"/>
      <c r="CXZ1" s="955"/>
      <c r="CYA1" s="955"/>
      <c r="CYB1" s="955"/>
      <c r="CYC1" s="955"/>
      <c r="CYD1" s="955"/>
      <c r="CYE1" s="955"/>
      <c r="CYF1" s="955"/>
      <c r="CYG1" s="955"/>
      <c r="CYH1" s="955"/>
      <c r="CYI1" s="955"/>
      <c r="CYJ1" s="955"/>
      <c r="CYK1" s="955"/>
      <c r="CYL1" s="955"/>
      <c r="CYM1" s="955"/>
      <c r="CYN1" s="955"/>
      <c r="CYO1" s="955"/>
      <c r="CYP1" s="955"/>
      <c r="CYQ1" s="955"/>
      <c r="CYR1" s="955"/>
      <c r="CYS1" s="955"/>
      <c r="CYT1" s="955"/>
      <c r="CYU1" s="955"/>
      <c r="CYV1" s="955"/>
      <c r="CYW1" s="955"/>
      <c r="CYX1" s="955"/>
      <c r="CYY1" s="955"/>
      <c r="CYZ1" s="955"/>
      <c r="CZA1" s="955"/>
      <c r="CZB1" s="955"/>
      <c r="CZC1" s="955"/>
      <c r="CZD1" s="955"/>
      <c r="CZE1" s="955"/>
      <c r="CZF1" s="955"/>
      <c r="CZG1" s="955"/>
      <c r="CZH1" s="955"/>
      <c r="CZI1" s="955"/>
      <c r="CZJ1" s="955"/>
      <c r="CZK1" s="955"/>
      <c r="CZL1" s="955"/>
      <c r="CZM1" s="955"/>
      <c r="CZN1" s="955"/>
      <c r="CZO1" s="955"/>
      <c r="CZP1" s="955"/>
      <c r="CZQ1" s="955"/>
      <c r="CZR1" s="955"/>
      <c r="CZS1" s="955"/>
      <c r="CZT1" s="955"/>
      <c r="CZU1" s="955"/>
      <c r="CZV1" s="955"/>
      <c r="CZW1" s="955"/>
      <c r="CZX1" s="955"/>
      <c r="CZY1" s="955"/>
      <c r="CZZ1" s="955"/>
      <c r="DAA1" s="955"/>
      <c r="DAB1" s="955"/>
      <c r="DAC1" s="955"/>
      <c r="DAD1" s="955"/>
      <c r="DAE1" s="955"/>
      <c r="DAF1" s="955"/>
      <c r="DAG1" s="955"/>
      <c r="DAH1" s="955"/>
      <c r="DAI1" s="955"/>
      <c r="DAJ1" s="955"/>
      <c r="DAK1" s="955"/>
      <c r="DAL1" s="955"/>
      <c r="DAM1" s="955"/>
      <c r="DAN1" s="955"/>
      <c r="DAO1" s="955"/>
      <c r="DAP1" s="955"/>
      <c r="DAQ1" s="955"/>
      <c r="DAR1" s="955"/>
      <c r="DAS1" s="955"/>
      <c r="DAT1" s="955"/>
      <c r="DAU1" s="955"/>
      <c r="DAV1" s="955"/>
      <c r="DAW1" s="955"/>
      <c r="DAX1" s="955"/>
      <c r="DAY1" s="955"/>
      <c r="DAZ1" s="955"/>
      <c r="DBA1" s="955"/>
      <c r="DBB1" s="955"/>
      <c r="DBC1" s="955"/>
      <c r="DBD1" s="955"/>
      <c r="DBE1" s="955"/>
      <c r="DBF1" s="955"/>
      <c r="DBG1" s="955"/>
      <c r="DBH1" s="955"/>
      <c r="DBI1" s="955"/>
      <c r="DBJ1" s="955"/>
      <c r="DBK1" s="955"/>
      <c r="DBL1" s="955"/>
      <c r="DBM1" s="955"/>
      <c r="DBN1" s="955"/>
      <c r="DBO1" s="955"/>
      <c r="DBP1" s="955"/>
      <c r="DBQ1" s="955"/>
      <c r="DBR1" s="955"/>
      <c r="DBS1" s="955"/>
      <c r="DBT1" s="955"/>
      <c r="DBU1" s="955"/>
      <c r="DBV1" s="955"/>
      <c r="DBW1" s="955"/>
      <c r="DBX1" s="955"/>
      <c r="DBY1" s="955"/>
      <c r="DBZ1" s="955"/>
      <c r="DCA1" s="955"/>
      <c r="DCB1" s="955"/>
      <c r="DCC1" s="955"/>
      <c r="DCD1" s="955"/>
      <c r="DCE1" s="955"/>
      <c r="DCF1" s="955"/>
      <c r="DCG1" s="955"/>
      <c r="DCH1" s="955"/>
      <c r="DCI1" s="955"/>
      <c r="DCJ1" s="955"/>
      <c r="DCK1" s="955"/>
      <c r="DCL1" s="955"/>
      <c r="DCM1" s="955"/>
      <c r="DCN1" s="955"/>
      <c r="DCO1" s="955"/>
      <c r="DCP1" s="955"/>
      <c r="DCQ1" s="955"/>
      <c r="DCR1" s="955"/>
      <c r="DCS1" s="955"/>
      <c r="DCT1" s="955"/>
      <c r="DCU1" s="955"/>
      <c r="DCV1" s="955"/>
      <c r="DCW1" s="955"/>
      <c r="DCX1" s="955"/>
      <c r="DCY1" s="955"/>
      <c r="DCZ1" s="955"/>
      <c r="DDA1" s="955"/>
      <c r="DDB1" s="955"/>
      <c r="DDC1" s="955"/>
      <c r="DDD1" s="955"/>
      <c r="DDE1" s="955"/>
      <c r="DDF1" s="955"/>
      <c r="DDG1" s="955"/>
      <c r="DDH1" s="955"/>
      <c r="DDI1" s="955"/>
      <c r="DDJ1" s="955"/>
      <c r="DDK1" s="955"/>
      <c r="DDL1" s="955"/>
      <c r="DDM1" s="955"/>
      <c r="DDN1" s="955"/>
      <c r="DDO1" s="955"/>
      <c r="DDP1" s="955"/>
      <c r="DDQ1" s="955"/>
      <c r="DDR1" s="955"/>
      <c r="DDS1" s="955"/>
      <c r="DDT1" s="955"/>
      <c r="DDU1" s="955"/>
      <c r="DDV1" s="955"/>
      <c r="DDW1" s="955"/>
      <c r="DDX1" s="955"/>
      <c r="DDY1" s="955"/>
      <c r="DDZ1" s="955"/>
      <c r="DEA1" s="955"/>
      <c r="DEB1" s="955"/>
      <c r="DEC1" s="955"/>
      <c r="DED1" s="955"/>
      <c r="DEE1" s="955"/>
      <c r="DEF1" s="955"/>
      <c r="DEG1" s="955"/>
      <c r="DEH1" s="955"/>
      <c r="DEI1" s="955"/>
      <c r="DEJ1" s="955"/>
      <c r="DEK1" s="955"/>
      <c r="DEL1" s="955"/>
      <c r="DEM1" s="955"/>
      <c r="DEN1" s="955"/>
      <c r="DEO1" s="955"/>
      <c r="DEP1" s="955"/>
      <c r="DEQ1" s="955"/>
      <c r="DER1" s="955"/>
      <c r="DES1" s="955"/>
      <c r="DET1" s="955"/>
      <c r="DEU1" s="955"/>
      <c r="DEV1" s="955"/>
      <c r="DEW1" s="955"/>
      <c r="DEX1" s="955"/>
      <c r="DEY1" s="955"/>
      <c r="DEZ1" s="955"/>
      <c r="DFA1" s="955"/>
      <c r="DFB1" s="955"/>
      <c r="DFC1" s="955"/>
      <c r="DFD1" s="955"/>
      <c r="DFE1" s="955"/>
      <c r="DFF1" s="955"/>
      <c r="DFG1" s="955"/>
      <c r="DFH1" s="955"/>
      <c r="DFI1" s="955"/>
      <c r="DFJ1" s="955"/>
      <c r="DFK1" s="955"/>
      <c r="DFL1" s="955"/>
      <c r="DFM1" s="955"/>
      <c r="DFN1" s="955"/>
      <c r="DFO1" s="955"/>
      <c r="DFP1" s="955"/>
      <c r="DFQ1" s="955"/>
      <c r="DFR1" s="955"/>
      <c r="DFS1" s="955"/>
      <c r="DFT1" s="955"/>
      <c r="DFU1" s="955"/>
      <c r="DFV1" s="955"/>
      <c r="DFW1" s="955"/>
      <c r="DFX1" s="955"/>
      <c r="DFY1" s="955"/>
      <c r="DFZ1" s="955"/>
      <c r="DGA1" s="955"/>
      <c r="DGB1" s="955"/>
      <c r="DGC1" s="955"/>
      <c r="DGD1" s="955"/>
      <c r="DGE1" s="955"/>
      <c r="DGF1" s="955"/>
      <c r="DGG1" s="955"/>
      <c r="DGH1" s="955"/>
      <c r="DGI1" s="955"/>
      <c r="DGJ1" s="955"/>
      <c r="DGK1" s="955"/>
      <c r="DGL1" s="955"/>
      <c r="DGM1" s="955"/>
      <c r="DGN1" s="955"/>
      <c r="DGO1" s="955"/>
      <c r="DGP1" s="955"/>
      <c r="DGQ1" s="955"/>
      <c r="DGR1" s="955"/>
      <c r="DGS1" s="955"/>
      <c r="DGT1" s="955"/>
      <c r="DGU1" s="955"/>
      <c r="DGV1" s="955"/>
      <c r="DGW1" s="955"/>
      <c r="DGX1" s="955"/>
      <c r="DGY1" s="955"/>
      <c r="DGZ1" s="955"/>
      <c r="DHA1" s="955"/>
      <c r="DHB1" s="955"/>
      <c r="DHC1" s="955"/>
      <c r="DHD1" s="955"/>
      <c r="DHE1" s="955"/>
      <c r="DHF1" s="955"/>
      <c r="DHG1" s="955"/>
      <c r="DHH1" s="955"/>
      <c r="DHI1" s="955"/>
      <c r="DHJ1" s="955"/>
      <c r="DHK1" s="955"/>
      <c r="DHL1" s="955"/>
      <c r="DHM1" s="955"/>
      <c r="DHN1" s="955"/>
      <c r="DHO1" s="955"/>
      <c r="DHP1" s="955"/>
      <c r="DHQ1" s="955"/>
      <c r="DHR1" s="955"/>
      <c r="DHS1" s="955"/>
      <c r="DHT1" s="955"/>
      <c r="DHU1" s="955"/>
      <c r="DHV1" s="955"/>
      <c r="DHW1" s="955"/>
      <c r="DHX1" s="955"/>
      <c r="DHY1" s="955"/>
      <c r="DHZ1" s="955"/>
      <c r="DIA1" s="955"/>
      <c r="DIB1" s="955"/>
      <c r="DIC1" s="955"/>
      <c r="DID1" s="955"/>
      <c r="DIE1" s="955"/>
      <c r="DIF1" s="955"/>
      <c r="DIG1" s="955"/>
      <c r="DIH1" s="955"/>
      <c r="DII1" s="955"/>
      <c r="DIJ1" s="955"/>
      <c r="DIK1" s="955"/>
      <c r="DIL1" s="955"/>
      <c r="DIM1" s="955"/>
      <c r="DIN1" s="955"/>
      <c r="DIO1" s="955"/>
      <c r="DIP1" s="955"/>
      <c r="DIQ1" s="955"/>
      <c r="DIR1" s="955"/>
      <c r="DIS1" s="955"/>
      <c r="DIT1" s="955"/>
      <c r="DIU1" s="955"/>
      <c r="DIV1" s="955"/>
      <c r="DIW1" s="955"/>
      <c r="DIX1" s="955"/>
      <c r="DIY1" s="955"/>
      <c r="DIZ1" s="955"/>
      <c r="DJA1" s="955"/>
      <c r="DJB1" s="955"/>
      <c r="DJC1" s="955"/>
      <c r="DJD1" s="955"/>
      <c r="DJE1" s="955"/>
      <c r="DJF1" s="955"/>
      <c r="DJG1" s="955"/>
      <c r="DJH1" s="955"/>
      <c r="DJI1" s="955"/>
      <c r="DJJ1" s="955"/>
      <c r="DJK1" s="955"/>
      <c r="DJL1" s="955"/>
      <c r="DJM1" s="955"/>
      <c r="DJN1" s="955"/>
      <c r="DJO1" s="955"/>
      <c r="DJP1" s="955"/>
      <c r="DJQ1" s="955"/>
      <c r="DJR1" s="955"/>
      <c r="DJS1" s="955"/>
      <c r="DJT1" s="955"/>
      <c r="DJU1" s="955"/>
      <c r="DJV1" s="955"/>
      <c r="DJW1" s="955"/>
      <c r="DJX1" s="955"/>
      <c r="DJY1" s="955"/>
      <c r="DJZ1" s="955"/>
      <c r="DKA1" s="955"/>
      <c r="DKB1" s="955"/>
      <c r="DKC1" s="955"/>
      <c r="DKD1" s="955"/>
      <c r="DKE1" s="955"/>
      <c r="DKF1" s="955"/>
      <c r="DKG1" s="955"/>
      <c r="DKH1" s="955"/>
      <c r="DKI1" s="955"/>
      <c r="DKJ1" s="955"/>
      <c r="DKK1" s="955"/>
      <c r="DKL1" s="955"/>
      <c r="DKM1" s="955"/>
      <c r="DKN1" s="955"/>
      <c r="DKO1" s="955"/>
      <c r="DKP1" s="955"/>
      <c r="DKQ1" s="955"/>
      <c r="DKR1" s="955"/>
      <c r="DKS1" s="955"/>
      <c r="DKT1" s="955"/>
      <c r="DKU1" s="955"/>
      <c r="DKV1" s="955"/>
      <c r="DKW1" s="955"/>
      <c r="DKX1" s="955"/>
      <c r="DKY1" s="955"/>
      <c r="DKZ1" s="955"/>
      <c r="DLA1" s="955"/>
      <c r="DLB1" s="955"/>
      <c r="DLC1" s="955"/>
      <c r="DLD1" s="955"/>
      <c r="DLE1" s="955"/>
      <c r="DLF1" s="955"/>
      <c r="DLG1" s="955"/>
      <c r="DLH1" s="955"/>
      <c r="DLI1" s="955"/>
      <c r="DLJ1" s="955"/>
      <c r="DLK1" s="955"/>
      <c r="DLL1" s="955"/>
      <c r="DLM1" s="955"/>
      <c r="DLN1" s="955"/>
      <c r="DLO1" s="955"/>
      <c r="DLP1" s="955"/>
      <c r="DLQ1" s="955"/>
      <c r="DLR1" s="955"/>
      <c r="DLS1" s="955"/>
      <c r="DLT1" s="955"/>
      <c r="DLU1" s="955"/>
      <c r="DLV1" s="955"/>
      <c r="DLW1" s="955"/>
      <c r="DLX1" s="955"/>
      <c r="DLY1" s="955"/>
      <c r="DLZ1" s="955"/>
      <c r="DMA1" s="955"/>
      <c r="DMB1" s="955"/>
      <c r="DMC1" s="955"/>
      <c r="DMD1" s="955"/>
      <c r="DME1" s="955"/>
      <c r="DMF1" s="955"/>
      <c r="DMG1" s="955"/>
      <c r="DMH1" s="955"/>
      <c r="DMI1" s="955"/>
      <c r="DMJ1" s="955"/>
      <c r="DMK1" s="955"/>
      <c r="DML1" s="955"/>
      <c r="DMM1" s="955"/>
      <c r="DMN1" s="955"/>
      <c r="DMO1" s="955"/>
      <c r="DMP1" s="955"/>
      <c r="DMQ1" s="955"/>
      <c r="DMR1" s="955"/>
      <c r="DMS1" s="955"/>
      <c r="DMT1" s="955"/>
      <c r="DMU1" s="955"/>
      <c r="DMV1" s="955"/>
      <c r="DMW1" s="955"/>
      <c r="DMX1" s="955"/>
      <c r="DMY1" s="955"/>
      <c r="DMZ1" s="955"/>
      <c r="DNA1" s="955"/>
      <c r="DNB1" s="955"/>
      <c r="DNC1" s="955"/>
      <c r="DND1" s="955"/>
      <c r="DNE1" s="955"/>
      <c r="DNF1" s="955"/>
      <c r="DNG1" s="955"/>
      <c r="DNH1" s="955"/>
      <c r="DNI1" s="955"/>
      <c r="DNJ1" s="955"/>
      <c r="DNK1" s="955"/>
      <c r="DNL1" s="955"/>
      <c r="DNM1" s="955"/>
      <c r="DNN1" s="955"/>
      <c r="DNO1" s="955"/>
      <c r="DNP1" s="955"/>
      <c r="DNQ1" s="955"/>
      <c r="DNR1" s="955"/>
      <c r="DNS1" s="955"/>
      <c r="DNT1" s="955"/>
      <c r="DNU1" s="955"/>
      <c r="DNV1" s="955"/>
      <c r="DNW1" s="955"/>
      <c r="DNX1" s="955"/>
      <c r="DNY1" s="955"/>
      <c r="DNZ1" s="955"/>
      <c r="DOA1" s="955"/>
      <c r="DOB1" s="955"/>
      <c r="DOC1" s="955"/>
      <c r="DOD1" s="955"/>
      <c r="DOE1" s="955"/>
      <c r="DOF1" s="955"/>
      <c r="DOG1" s="955"/>
      <c r="DOH1" s="955"/>
      <c r="DOI1" s="955"/>
      <c r="DOJ1" s="955"/>
      <c r="DOK1" s="955"/>
      <c r="DOL1" s="955"/>
      <c r="DOM1" s="955"/>
      <c r="DON1" s="955"/>
      <c r="DOO1" s="955"/>
      <c r="DOP1" s="955"/>
      <c r="DOQ1" s="955"/>
      <c r="DOR1" s="955"/>
      <c r="DOS1" s="955"/>
      <c r="DOT1" s="955"/>
      <c r="DOU1" s="955"/>
      <c r="DOV1" s="955"/>
      <c r="DOW1" s="955"/>
      <c r="DOX1" s="955"/>
      <c r="DOY1" s="955"/>
      <c r="DOZ1" s="955"/>
      <c r="DPA1" s="955"/>
      <c r="DPB1" s="955"/>
      <c r="DPC1" s="955"/>
      <c r="DPD1" s="955"/>
      <c r="DPE1" s="955"/>
      <c r="DPF1" s="955"/>
      <c r="DPG1" s="955"/>
      <c r="DPH1" s="955"/>
      <c r="DPI1" s="955"/>
      <c r="DPJ1" s="955"/>
      <c r="DPK1" s="955"/>
      <c r="DPL1" s="955"/>
      <c r="DPM1" s="955"/>
      <c r="DPN1" s="955"/>
      <c r="DPO1" s="955"/>
      <c r="DPP1" s="955"/>
      <c r="DPQ1" s="955"/>
      <c r="DPR1" s="955"/>
      <c r="DPS1" s="955"/>
      <c r="DPT1" s="955"/>
      <c r="DPU1" s="955"/>
      <c r="DPV1" s="955"/>
      <c r="DPW1" s="955"/>
      <c r="DPX1" s="955"/>
      <c r="DPY1" s="955"/>
      <c r="DPZ1" s="955"/>
      <c r="DQA1" s="955"/>
      <c r="DQB1" s="955"/>
      <c r="DQC1" s="955"/>
      <c r="DQD1" s="955"/>
      <c r="DQE1" s="955"/>
      <c r="DQF1" s="955"/>
      <c r="DQG1" s="955"/>
      <c r="DQH1" s="955"/>
      <c r="DQI1" s="955"/>
      <c r="DQJ1" s="955"/>
      <c r="DQK1" s="955"/>
      <c r="DQL1" s="955"/>
      <c r="DQM1" s="955"/>
      <c r="DQN1" s="955"/>
      <c r="DQO1" s="955"/>
      <c r="DQP1" s="955"/>
      <c r="DQQ1" s="955"/>
      <c r="DQR1" s="955"/>
      <c r="DQS1" s="955"/>
      <c r="DQT1" s="955"/>
      <c r="DQU1" s="955"/>
      <c r="DQV1" s="955"/>
      <c r="DQW1" s="955"/>
      <c r="DQX1" s="955"/>
      <c r="DQY1" s="955"/>
      <c r="DQZ1" s="955"/>
      <c r="DRA1" s="955"/>
      <c r="DRB1" s="955"/>
      <c r="DRC1" s="955"/>
      <c r="DRD1" s="955"/>
      <c r="DRE1" s="955"/>
      <c r="DRF1" s="955"/>
      <c r="DRG1" s="955"/>
      <c r="DRH1" s="955"/>
      <c r="DRI1" s="955"/>
      <c r="DRJ1" s="955"/>
      <c r="DRK1" s="955"/>
      <c r="DRL1" s="955"/>
      <c r="DRM1" s="955"/>
      <c r="DRN1" s="955"/>
      <c r="DRO1" s="955"/>
      <c r="DRP1" s="955"/>
      <c r="DRQ1" s="955"/>
      <c r="DRR1" s="955"/>
      <c r="DRS1" s="955"/>
      <c r="DRT1" s="955"/>
      <c r="DRU1" s="955"/>
      <c r="DRV1" s="955"/>
      <c r="DRW1" s="955"/>
      <c r="DRX1" s="955"/>
      <c r="DRY1" s="955"/>
      <c r="DRZ1" s="955"/>
      <c r="DSA1" s="955"/>
      <c r="DSB1" s="955"/>
      <c r="DSC1" s="955"/>
      <c r="DSD1" s="955"/>
      <c r="DSE1" s="955"/>
      <c r="DSF1" s="955"/>
      <c r="DSG1" s="955"/>
      <c r="DSH1" s="955"/>
      <c r="DSI1" s="955"/>
      <c r="DSJ1" s="955"/>
      <c r="DSK1" s="955"/>
      <c r="DSL1" s="955"/>
      <c r="DSM1" s="955"/>
      <c r="DSN1" s="955"/>
      <c r="DSO1" s="955"/>
      <c r="DSP1" s="955"/>
      <c r="DSQ1" s="955"/>
      <c r="DSR1" s="955"/>
      <c r="DSS1" s="955"/>
      <c r="DST1" s="955"/>
      <c r="DSU1" s="955"/>
      <c r="DSV1" s="955"/>
      <c r="DSW1" s="955"/>
      <c r="DSX1" s="955"/>
      <c r="DSY1" s="955"/>
      <c r="DSZ1" s="955"/>
      <c r="DTA1" s="955"/>
      <c r="DTB1" s="955"/>
      <c r="DTC1" s="955"/>
      <c r="DTD1" s="955"/>
      <c r="DTE1" s="955"/>
      <c r="DTF1" s="955"/>
      <c r="DTG1" s="955"/>
      <c r="DTH1" s="955"/>
      <c r="DTI1" s="955"/>
      <c r="DTJ1" s="955"/>
      <c r="DTK1" s="955"/>
      <c r="DTL1" s="955"/>
      <c r="DTM1" s="955"/>
      <c r="DTN1" s="955"/>
      <c r="DTO1" s="955"/>
      <c r="DTP1" s="955"/>
      <c r="DTQ1" s="955"/>
      <c r="DTR1" s="955"/>
      <c r="DTS1" s="955"/>
      <c r="DTT1" s="955"/>
      <c r="DTU1" s="955"/>
      <c r="DTV1" s="955"/>
      <c r="DTW1" s="955"/>
      <c r="DTX1" s="955"/>
      <c r="DTY1" s="955"/>
      <c r="DTZ1" s="955"/>
      <c r="DUA1" s="955"/>
      <c r="DUB1" s="955"/>
      <c r="DUC1" s="955"/>
      <c r="DUD1" s="955"/>
      <c r="DUE1" s="955"/>
      <c r="DUF1" s="955"/>
      <c r="DUG1" s="955"/>
      <c r="DUH1" s="955"/>
      <c r="DUI1" s="955"/>
      <c r="DUJ1" s="955"/>
      <c r="DUK1" s="955"/>
      <c r="DUL1" s="955"/>
      <c r="DUM1" s="955"/>
      <c r="DUN1" s="955"/>
      <c r="DUO1" s="955"/>
      <c r="DUP1" s="955"/>
      <c r="DUQ1" s="955"/>
      <c r="DUR1" s="955"/>
      <c r="DUS1" s="955"/>
      <c r="DUT1" s="955"/>
      <c r="DUU1" s="955"/>
      <c r="DUV1" s="955"/>
      <c r="DUW1" s="955"/>
      <c r="DUX1" s="955"/>
      <c r="DUY1" s="955"/>
      <c r="DUZ1" s="955"/>
      <c r="DVA1" s="955"/>
      <c r="DVB1" s="955"/>
      <c r="DVC1" s="955"/>
      <c r="DVD1" s="955"/>
      <c r="DVE1" s="955"/>
      <c r="DVF1" s="955"/>
      <c r="DVG1" s="955"/>
      <c r="DVH1" s="955"/>
      <c r="DVI1" s="955"/>
      <c r="DVJ1" s="955"/>
      <c r="DVK1" s="955"/>
      <c r="DVL1" s="955"/>
      <c r="DVM1" s="955"/>
      <c r="DVN1" s="955"/>
      <c r="DVO1" s="955"/>
      <c r="DVP1" s="955"/>
      <c r="DVQ1" s="955"/>
      <c r="DVR1" s="955"/>
      <c r="DVS1" s="955"/>
      <c r="DVT1" s="955"/>
      <c r="DVU1" s="955"/>
      <c r="DVV1" s="955"/>
      <c r="DVW1" s="955"/>
      <c r="DVX1" s="955"/>
      <c r="DVY1" s="955"/>
      <c r="DVZ1" s="955"/>
      <c r="DWA1" s="955"/>
      <c r="DWB1" s="955"/>
      <c r="DWC1" s="955"/>
      <c r="DWD1" s="955"/>
      <c r="DWE1" s="955"/>
      <c r="DWF1" s="955"/>
      <c r="DWG1" s="955"/>
      <c r="DWH1" s="955"/>
      <c r="DWI1" s="955"/>
      <c r="DWJ1" s="955"/>
      <c r="DWK1" s="955"/>
      <c r="DWL1" s="955"/>
      <c r="DWM1" s="955"/>
      <c r="DWN1" s="955"/>
      <c r="DWO1" s="955"/>
      <c r="DWP1" s="955"/>
      <c r="DWQ1" s="955"/>
      <c r="DWR1" s="955"/>
      <c r="DWS1" s="955"/>
      <c r="DWT1" s="955"/>
      <c r="DWU1" s="955"/>
      <c r="DWV1" s="955"/>
      <c r="DWW1" s="955"/>
      <c r="DWX1" s="955"/>
      <c r="DWY1" s="955"/>
      <c r="DWZ1" s="955"/>
      <c r="DXA1" s="955"/>
      <c r="DXB1" s="955"/>
      <c r="DXC1" s="955"/>
      <c r="DXD1" s="955"/>
      <c r="DXE1" s="955"/>
      <c r="DXF1" s="955"/>
      <c r="DXG1" s="955"/>
      <c r="DXH1" s="955"/>
      <c r="DXI1" s="955"/>
      <c r="DXJ1" s="955"/>
      <c r="DXK1" s="955"/>
      <c r="DXL1" s="955"/>
      <c r="DXM1" s="955"/>
      <c r="DXN1" s="955"/>
      <c r="DXO1" s="955"/>
      <c r="DXP1" s="955"/>
      <c r="DXQ1" s="955"/>
      <c r="DXR1" s="955"/>
      <c r="DXS1" s="955"/>
      <c r="DXT1" s="955"/>
      <c r="DXU1" s="955"/>
      <c r="DXV1" s="955"/>
      <c r="DXW1" s="955"/>
      <c r="DXX1" s="955"/>
      <c r="DXY1" s="955"/>
      <c r="DXZ1" s="955"/>
      <c r="DYA1" s="955"/>
      <c r="DYB1" s="955"/>
      <c r="DYC1" s="955"/>
      <c r="DYD1" s="955"/>
      <c r="DYE1" s="955"/>
      <c r="DYF1" s="955"/>
      <c r="DYG1" s="955"/>
      <c r="DYH1" s="955"/>
      <c r="DYI1" s="955"/>
      <c r="DYJ1" s="955"/>
      <c r="DYK1" s="955"/>
      <c r="DYL1" s="955"/>
      <c r="DYM1" s="955"/>
      <c r="DYN1" s="955"/>
      <c r="DYO1" s="955"/>
      <c r="DYP1" s="955"/>
      <c r="DYQ1" s="955"/>
      <c r="DYR1" s="955"/>
      <c r="DYS1" s="955"/>
      <c r="DYT1" s="955"/>
      <c r="DYU1" s="955"/>
      <c r="DYV1" s="955"/>
      <c r="DYW1" s="955"/>
      <c r="DYX1" s="955"/>
      <c r="DYY1" s="955"/>
      <c r="DYZ1" s="955"/>
      <c r="DZA1" s="955"/>
      <c r="DZB1" s="955"/>
      <c r="DZC1" s="955"/>
      <c r="DZD1" s="955"/>
      <c r="DZE1" s="955"/>
      <c r="DZF1" s="955"/>
      <c r="DZG1" s="955"/>
      <c r="DZH1" s="955"/>
      <c r="DZI1" s="955"/>
      <c r="DZJ1" s="955"/>
      <c r="DZK1" s="955"/>
      <c r="DZL1" s="955"/>
      <c r="DZM1" s="955"/>
      <c r="DZN1" s="955"/>
      <c r="DZO1" s="955"/>
      <c r="DZP1" s="955"/>
      <c r="DZQ1" s="955"/>
      <c r="DZR1" s="955"/>
      <c r="DZS1" s="955"/>
      <c r="DZT1" s="955"/>
      <c r="DZU1" s="955"/>
      <c r="DZV1" s="955"/>
      <c r="DZW1" s="955"/>
      <c r="DZX1" s="955"/>
      <c r="DZY1" s="955"/>
      <c r="DZZ1" s="955"/>
      <c r="EAA1" s="955"/>
      <c r="EAB1" s="955"/>
      <c r="EAC1" s="955"/>
      <c r="EAD1" s="955"/>
      <c r="EAE1" s="955"/>
      <c r="EAF1" s="955"/>
      <c r="EAG1" s="955"/>
      <c r="EAH1" s="955"/>
      <c r="EAI1" s="955"/>
      <c r="EAJ1" s="955"/>
      <c r="EAK1" s="955"/>
      <c r="EAL1" s="955"/>
      <c r="EAM1" s="955"/>
      <c r="EAN1" s="955"/>
      <c r="EAO1" s="955"/>
      <c r="EAP1" s="955"/>
      <c r="EAQ1" s="955"/>
      <c r="EAR1" s="955"/>
      <c r="EAS1" s="955"/>
      <c r="EAT1" s="955"/>
      <c r="EAU1" s="955"/>
      <c r="EAV1" s="955"/>
      <c r="EAW1" s="955"/>
      <c r="EAX1" s="955"/>
      <c r="EAY1" s="955"/>
      <c r="EAZ1" s="955"/>
      <c r="EBA1" s="955"/>
      <c r="EBB1" s="955"/>
      <c r="EBC1" s="955"/>
      <c r="EBD1" s="955"/>
      <c r="EBE1" s="955"/>
      <c r="EBF1" s="955"/>
      <c r="EBG1" s="955"/>
      <c r="EBH1" s="955"/>
      <c r="EBI1" s="955"/>
      <c r="EBJ1" s="955"/>
      <c r="EBK1" s="955"/>
      <c r="EBL1" s="955"/>
      <c r="EBM1" s="955"/>
      <c r="EBN1" s="955"/>
      <c r="EBO1" s="955"/>
      <c r="EBP1" s="955"/>
      <c r="EBQ1" s="955"/>
      <c r="EBR1" s="955"/>
      <c r="EBS1" s="955"/>
      <c r="EBT1" s="955"/>
      <c r="EBU1" s="955"/>
      <c r="EBV1" s="955"/>
      <c r="EBW1" s="955"/>
      <c r="EBX1" s="955"/>
      <c r="EBY1" s="955"/>
      <c r="EBZ1" s="955"/>
      <c r="ECA1" s="955"/>
      <c r="ECB1" s="955"/>
      <c r="ECC1" s="955"/>
      <c r="ECD1" s="955"/>
      <c r="ECE1" s="955"/>
      <c r="ECF1" s="955"/>
      <c r="ECG1" s="955"/>
      <c r="ECH1" s="955"/>
      <c r="ECI1" s="955"/>
      <c r="ECJ1" s="955"/>
      <c r="ECK1" s="955"/>
      <c r="ECL1" s="955"/>
      <c r="ECM1" s="955"/>
      <c r="ECN1" s="955"/>
      <c r="ECO1" s="955"/>
      <c r="ECP1" s="955"/>
      <c r="ECQ1" s="955"/>
      <c r="ECR1" s="955"/>
      <c r="ECS1" s="955"/>
      <c r="ECT1" s="955"/>
      <c r="ECU1" s="955"/>
      <c r="ECV1" s="955"/>
      <c r="ECW1" s="955"/>
      <c r="ECX1" s="955"/>
      <c r="ECY1" s="955"/>
      <c r="ECZ1" s="955"/>
      <c r="EDA1" s="955"/>
      <c r="EDB1" s="955"/>
      <c r="EDC1" s="955"/>
      <c r="EDD1" s="955"/>
      <c r="EDE1" s="955"/>
      <c r="EDF1" s="955"/>
      <c r="EDG1" s="955"/>
      <c r="EDH1" s="955"/>
      <c r="EDI1" s="955"/>
      <c r="EDJ1" s="955"/>
      <c r="EDK1" s="955"/>
      <c r="EDL1" s="955"/>
      <c r="EDM1" s="955"/>
      <c r="EDN1" s="955"/>
      <c r="EDO1" s="955"/>
      <c r="EDP1" s="955"/>
      <c r="EDQ1" s="955"/>
      <c r="EDR1" s="955"/>
      <c r="EDS1" s="955"/>
      <c r="EDT1" s="955"/>
      <c r="EDU1" s="955"/>
      <c r="EDV1" s="955"/>
      <c r="EDW1" s="955"/>
      <c r="EDX1" s="955"/>
      <c r="EDY1" s="955"/>
      <c r="EDZ1" s="955"/>
      <c r="EEA1" s="955"/>
      <c r="EEB1" s="955"/>
      <c r="EEC1" s="955"/>
      <c r="EED1" s="955"/>
      <c r="EEE1" s="955"/>
      <c r="EEF1" s="955"/>
      <c r="EEG1" s="955"/>
      <c r="EEH1" s="955"/>
      <c r="EEI1" s="955"/>
      <c r="EEJ1" s="955"/>
      <c r="EEK1" s="955"/>
      <c r="EEL1" s="955"/>
      <c r="EEM1" s="955"/>
      <c r="EEN1" s="955"/>
      <c r="EEO1" s="955"/>
      <c r="EEP1" s="955"/>
      <c r="EEQ1" s="955"/>
      <c r="EER1" s="955"/>
      <c r="EES1" s="955"/>
      <c r="EET1" s="955"/>
      <c r="EEU1" s="955"/>
      <c r="EEV1" s="955"/>
      <c r="EEW1" s="955"/>
      <c r="EEX1" s="955"/>
      <c r="EEY1" s="955"/>
      <c r="EEZ1" s="955"/>
      <c r="EFA1" s="955"/>
      <c r="EFB1" s="955"/>
      <c r="EFC1" s="955"/>
      <c r="EFD1" s="955"/>
      <c r="EFE1" s="955"/>
      <c r="EFF1" s="955"/>
      <c r="EFG1" s="955"/>
      <c r="EFH1" s="955"/>
      <c r="EFI1" s="955"/>
      <c r="EFJ1" s="955"/>
      <c r="EFK1" s="955"/>
      <c r="EFL1" s="955"/>
      <c r="EFM1" s="955"/>
      <c r="EFN1" s="955"/>
      <c r="EFO1" s="955"/>
      <c r="EFP1" s="955"/>
      <c r="EFQ1" s="955"/>
      <c r="EFR1" s="955"/>
      <c r="EFS1" s="955"/>
      <c r="EFT1" s="955"/>
      <c r="EFU1" s="955"/>
      <c r="EFV1" s="955"/>
      <c r="EFW1" s="955"/>
      <c r="EFX1" s="955"/>
      <c r="EFY1" s="955"/>
      <c r="EFZ1" s="955"/>
      <c r="EGA1" s="955"/>
      <c r="EGB1" s="955"/>
      <c r="EGC1" s="955"/>
      <c r="EGD1" s="955"/>
      <c r="EGE1" s="955"/>
      <c r="EGF1" s="955"/>
      <c r="EGG1" s="955"/>
      <c r="EGH1" s="955"/>
      <c r="EGI1" s="955"/>
      <c r="EGJ1" s="955"/>
      <c r="EGK1" s="955"/>
      <c r="EGL1" s="955"/>
      <c r="EGM1" s="955"/>
      <c r="EGN1" s="955"/>
      <c r="EGO1" s="955"/>
      <c r="EGP1" s="955"/>
      <c r="EGQ1" s="955"/>
      <c r="EGR1" s="955"/>
      <c r="EGS1" s="955"/>
      <c r="EGT1" s="955"/>
      <c r="EGU1" s="955"/>
      <c r="EGV1" s="955"/>
      <c r="EGW1" s="955"/>
      <c r="EGX1" s="955"/>
      <c r="EGY1" s="955"/>
      <c r="EGZ1" s="955"/>
      <c r="EHA1" s="955"/>
      <c r="EHB1" s="955"/>
      <c r="EHC1" s="955"/>
      <c r="EHD1" s="955"/>
      <c r="EHE1" s="955"/>
      <c r="EHF1" s="955"/>
      <c r="EHG1" s="955"/>
      <c r="EHH1" s="955"/>
      <c r="EHI1" s="955"/>
      <c r="EHJ1" s="955"/>
      <c r="EHK1" s="955"/>
      <c r="EHL1" s="955"/>
      <c r="EHM1" s="955"/>
      <c r="EHN1" s="955"/>
      <c r="EHO1" s="955"/>
      <c r="EHP1" s="955"/>
      <c r="EHQ1" s="955"/>
      <c r="EHR1" s="955"/>
      <c r="EHS1" s="955"/>
      <c r="EHT1" s="955"/>
      <c r="EHU1" s="955"/>
      <c r="EHV1" s="955"/>
      <c r="EHW1" s="955"/>
      <c r="EHX1" s="955"/>
      <c r="EHY1" s="955"/>
      <c r="EHZ1" s="955"/>
      <c r="EIA1" s="955"/>
      <c r="EIB1" s="955"/>
      <c r="EIC1" s="955"/>
      <c r="EID1" s="955"/>
      <c r="EIE1" s="955"/>
      <c r="EIF1" s="955"/>
      <c r="EIG1" s="955"/>
      <c r="EIH1" s="955"/>
      <c r="EII1" s="955"/>
      <c r="EIJ1" s="955"/>
      <c r="EIK1" s="955"/>
      <c r="EIL1" s="955"/>
      <c r="EIM1" s="955"/>
      <c r="EIN1" s="955"/>
      <c r="EIO1" s="955"/>
      <c r="EIP1" s="955"/>
      <c r="EIQ1" s="955"/>
      <c r="EIR1" s="955"/>
      <c r="EIS1" s="955"/>
      <c r="EIT1" s="955"/>
      <c r="EIU1" s="955"/>
      <c r="EIV1" s="955"/>
      <c r="EIW1" s="955"/>
      <c r="EIX1" s="955"/>
      <c r="EIY1" s="955"/>
      <c r="EIZ1" s="955"/>
      <c r="EJA1" s="955"/>
      <c r="EJB1" s="955"/>
      <c r="EJC1" s="955"/>
      <c r="EJD1" s="955"/>
      <c r="EJE1" s="955"/>
      <c r="EJF1" s="955"/>
      <c r="EJG1" s="955"/>
      <c r="EJH1" s="955"/>
      <c r="EJI1" s="955"/>
      <c r="EJJ1" s="955"/>
      <c r="EJK1" s="955"/>
      <c r="EJL1" s="955"/>
      <c r="EJM1" s="955"/>
      <c r="EJN1" s="955"/>
      <c r="EJO1" s="955"/>
      <c r="EJP1" s="955"/>
      <c r="EJQ1" s="955"/>
      <c r="EJR1" s="955"/>
      <c r="EJS1" s="955"/>
      <c r="EJT1" s="955"/>
      <c r="EJU1" s="955"/>
      <c r="EJV1" s="955"/>
      <c r="EJW1" s="955"/>
      <c r="EJX1" s="955"/>
      <c r="EJY1" s="955"/>
      <c r="EJZ1" s="955"/>
      <c r="EKA1" s="955"/>
      <c r="EKB1" s="955"/>
      <c r="EKC1" s="955"/>
      <c r="EKD1" s="955"/>
      <c r="EKE1" s="955"/>
      <c r="EKF1" s="955"/>
      <c r="EKG1" s="955"/>
      <c r="EKH1" s="955"/>
      <c r="EKI1" s="955"/>
      <c r="EKJ1" s="955"/>
      <c r="EKK1" s="955"/>
      <c r="EKL1" s="955"/>
      <c r="EKM1" s="955"/>
      <c r="EKN1" s="955"/>
      <c r="EKO1" s="955"/>
      <c r="EKP1" s="955"/>
      <c r="EKQ1" s="955"/>
      <c r="EKR1" s="955"/>
      <c r="EKS1" s="955"/>
      <c r="EKT1" s="955"/>
      <c r="EKU1" s="955"/>
      <c r="EKV1" s="955"/>
      <c r="EKW1" s="955"/>
      <c r="EKX1" s="955"/>
      <c r="EKY1" s="955"/>
      <c r="EKZ1" s="955"/>
      <c r="ELA1" s="955"/>
      <c r="ELB1" s="955"/>
      <c r="ELC1" s="955"/>
      <c r="ELD1" s="955"/>
      <c r="ELE1" s="955"/>
      <c r="ELF1" s="955"/>
      <c r="ELG1" s="955"/>
      <c r="ELH1" s="955"/>
      <c r="ELI1" s="955"/>
      <c r="ELJ1" s="955"/>
      <c r="ELK1" s="955"/>
      <c r="ELL1" s="955"/>
      <c r="ELM1" s="955"/>
      <c r="ELN1" s="955"/>
      <c r="ELO1" s="955"/>
      <c r="ELP1" s="955"/>
      <c r="ELQ1" s="955"/>
      <c r="ELR1" s="955"/>
      <c r="ELS1" s="955"/>
      <c r="ELT1" s="955"/>
      <c r="ELU1" s="955"/>
      <c r="ELV1" s="955"/>
      <c r="ELW1" s="955"/>
      <c r="ELX1" s="955"/>
      <c r="ELY1" s="955"/>
      <c r="ELZ1" s="955"/>
      <c r="EMA1" s="955"/>
      <c r="EMB1" s="955"/>
      <c r="EMC1" s="955"/>
      <c r="EMD1" s="955"/>
      <c r="EME1" s="955"/>
      <c r="EMF1" s="955"/>
      <c r="EMG1" s="955"/>
      <c r="EMH1" s="955"/>
      <c r="EMI1" s="955"/>
      <c r="EMJ1" s="955"/>
      <c r="EMK1" s="955"/>
      <c r="EML1" s="955"/>
      <c r="EMM1" s="955"/>
      <c r="EMN1" s="955"/>
      <c r="EMO1" s="955"/>
      <c r="EMP1" s="955"/>
      <c r="EMQ1" s="955"/>
      <c r="EMR1" s="955"/>
      <c r="EMS1" s="955"/>
      <c r="EMT1" s="955"/>
      <c r="EMU1" s="955"/>
      <c r="EMV1" s="955"/>
      <c r="EMW1" s="955"/>
      <c r="EMX1" s="955"/>
      <c r="EMY1" s="955"/>
      <c r="EMZ1" s="955"/>
      <c r="ENA1" s="955"/>
      <c r="ENB1" s="955"/>
      <c r="ENC1" s="955"/>
      <c r="END1" s="955"/>
      <c r="ENE1" s="955"/>
      <c r="ENF1" s="955"/>
      <c r="ENG1" s="955"/>
      <c r="ENH1" s="955"/>
      <c r="ENI1" s="955"/>
      <c r="ENJ1" s="955"/>
      <c r="ENK1" s="955"/>
      <c r="ENL1" s="955"/>
      <c r="ENM1" s="955"/>
      <c r="ENN1" s="955"/>
      <c r="ENO1" s="955"/>
      <c r="ENP1" s="955"/>
      <c r="ENQ1" s="955"/>
      <c r="ENR1" s="955"/>
      <c r="ENS1" s="955"/>
      <c r="ENT1" s="955"/>
      <c r="ENU1" s="955"/>
      <c r="ENV1" s="955"/>
      <c r="ENW1" s="955"/>
      <c r="ENX1" s="955"/>
      <c r="ENY1" s="955"/>
      <c r="ENZ1" s="955"/>
      <c r="EOA1" s="955"/>
      <c r="EOB1" s="955"/>
      <c r="EOC1" s="955"/>
      <c r="EOD1" s="955"/>
      <c r="EOE1" s="955"/>
      <c r="EOF1" s="955"/>
      <c r="EOG1" s="955"/>
      <c r="EOH1" s="955"/>
      <c r="EOI1" s="955"/>
      <c r="EOJ1" s="955"/>
      <c r="EOK1" s="955"/>
      <c r="EOL1" s="955"/>
      <c r="EOM1" s="955"/>
      <c r="EON1" s="955"/>
      <c r="EOO1" s="955"/>
      <c r="EOP1" s="955"/>
      <c r="EOQ1" s="955"/>
      <c r="EOR1" s="955"/>
      <c r="EOS1" s="955"/>
      <c r="EOT1" s="955"/>
      <c r="EOU1" s="955"/>
      <c r="EOV1" s="955"/>
      <c r="EOW1" s="955"/>
      <c r="EOX1" s="955"/>
      <c r="EOY1" s="955"/>
      <c r="EOZ1" s="955"/>
      <c r="EPA1" s="955"/>
      <c r="EPB1" s="955"/>
      <c r="EPC1" s="955"/>
      <c r="EPD1" s="955"/>
      <c r="EPE1" s="955"/>
      <c r="EPF1" s="955"/>
      <c r="EPG1" s="955"/>
      <c r="EPH1" s="955"/>
      <c r="EPI1" s="955"/>
      <c r="EPJ1" s="955"/>
      <c r="EPK1" s="955"/>
      <c r="EPL1" s="955"/>
      <c r="EPM1" s="955"/>
      <c r="EPN1" s="955"/>
      <c r="EPO1" s="955"/>
      <c r="EPP1" s="955"/>
      <c r="EPQ1" s="955"/>
      <c r="EPR1" s="955"/>
      <c r="EPS1" s="955"/>
      <c r="EPT1" s="955"/>
      <c r="EPU1" s="955"/>
      <c r="EPV1" s="955"/>
      <c r="EPW1" s="955"/>
      <c r="EPX1" s="955"/>
      <c r="EPY1" s="955"/>
      <c r="EPZ1" s="955"/>
      <c r="EQA1" s="955"/>
      <c r="EQB1" s="955"/>
      <c r="EQC1" s="955"/>
      <c r="EQD1" s="955"/>
      <c r="EQE1" s="955"/>
      <c r="EQF1" s="955"/>
      <c r="EQG1" s="955"/>
      <c r="EQH1" s="955"/>
      <c r="EQI1" s="955"/>
      <c r="EQJ1" s="955"/>
      <c r="EQK1" s="955"/>
      <c r="EQL1" s="955"/>
      <c r="EQM1" s="955"/>
      <c r="EQN1" s="955"/>
      <c r="EQO1" s="955"/>
      <c r="EQP1" s="955"/>
      <c r="EQQ1" s="955"/>
      <c r="EQR1" s="955"/>
      <c r="EQS1" s="955"/>
      <c r="EQT1" s="955"/>
      <c r="EQU1" s="955"/>
      <c r="EQV1" s="955"/>
      <c r="EQW1" s="955"/>
      <c r="EQX1" s="955"/>
      <c r="EQY1" s="955"/>
      <c r="EQZ1" s="955"/>
      <c r="ERA1" s="955"/>
      <c r="ERB1" s="955"/>
      <c r="ERC1" s="955"/>
      <c r="ERD1" s="955"/>
      <c r="ERE1" s="955"/>
      <c r="ERF1" s="955"/>
      <c r="ERG1" s="955"/>
      <c r="ERH1" s="955"/>
      <c r="ERI1" s="955"/>
      <c r="ERJ1" s="955"/>
      <c r="ERK1" s="955"/>
      <c r="ERL1" s="955"/>
      <c r="ERM1" s="955"/>
      <c r="ERN1" s="955"/>
      <c r="ERO1" s="955"/>
      <c r="ERP1" s="955"/>
      <c r="ERQ1" s="955"/>
      <c r="ERR1" s="955"/>
      <c r="ERS1" s="955"/>
      <c r="ERT1" s="955"/>
      <c r="ERU1" s="955"/>
      <c r="ERV1" s="955"/>
      <c r="ERW1" s="955"/>
      <c r="ERX1" s="955"/>
      <c r="ERY1" s="955"/>
      <c r="ERZ1" s="955"/>
      <c r="ESA1" s="955"/>
      <c r="ESB1" s="955"/>
      <c r="ESC1" s="955"/>
      <c r="ESD1" s="955"/>
      <c r="ESE1" s="955"/>
      <c r="ESF1" s="955"/>
      <c r="ESG1" s="955"/>
      <c r="ESH1" s="955"/>
      <c r="ESI1" s="955"/>
      <c r="ESJ1" s="955"/>
      <c r="ESK1" s="955"/>
      <c r="ESL1" s="955"/>
      <c r="ESM1" s="955"/>
      <c r="ESN1" s="955"/>
      <c r="ESO1" s="955"/>
      <c r="ESP1" s="955"/>
      <c r="ESQ1" s="955"/>
      <c r="ESR1" s="955"/>
      <c r="ESS1" s="955"/>
      <c r="EST1" s="955"/>
      <c r="ESU1" s="955"/>
      <c r="ESV1" s="955"/>
      <c r="ESW1" s="955"/>
      <c r="ESX1" s="955"/>
      <c r="ESY1" s="955"/>
      <c r="ESZ1" s="955"/>
      <c r="ETA1" s="955"/>
      <c r="ETB1" s="955"/>
      <c r="ETC1" s="955"/>
      <c r="ETD1" s="955"/>
      <c r="ETE1" s="955"/>
      <c r="ETF1" s="955"/>
      <c r="ETG1" s="955"/>
      <c r="ETH1" s="955"/>
      <c r="ETI1" s="955"/>
      <c r="ETJ1" s="955"/>
      <c r="ETK1" s="955"/>
      <c r="ETL1" s="955"/>
      <c r="ETM1" s="955"/>
      <c r="ETN1" s="955"/>
      <c r="ETO1" s="955"/>
      <c r="ETP1" s="955"/>
      <c r="ETQ1" s="955"/>
      <c r="ETR1" s="955"/>
      <c r="ETS1" s="955"/>
      <c r="ETT1" s="955"/>
      <c r="ETU1" s="955"/>
      <c r="ETV1" s="955"/>
      <c r="ETW1" s="955"/>
      <c r="ETX1" s="955"/>
      <c r="ETY1" s="955"/>
      <c r="ETZ1" s="955"/>
      <c r="EUA1" s="955"/>
      <c r="EUB1" s="955"/>
      <c r="EUC1" s="955"/>
      <c r="EUD1" s="955"/>
      <c r="EUE1" s="955"/>
      <c r="EUF1" s="955"/>
      <c r="EUG1" s="955"/>
      <c r="EUH1" s="955"/>
      <c r="EUI1" s="955"/>
      <c r="EUJ1" s="955"/>
      <c r="EUK1" s="955"/>
      <c r="EUL1" s="955"/>
      <c r="EUM1" s="955"/>
      <c r="EUN1" s="955"/>
      <c r="EUO1" s="955"/>
      <c r="EUP1" s="955"/>
      <c r="EUQ1" s="955"/>
      <c r="EUR1" s="955"/>
      <c r="EUS1" s="955"/>
      <c r="EUT1" s="955"/>
      <c r="EUU1" s="955"/>
      <c r="EUV1" s="955"/>
      <c r="EUW1" s="955"/>
      <c r="EUX1" s="955"/>
      <c r="EUY1" s="955"/>
      <c r="EUZ1" s="955"/>
      <c r="EVA1" s="955"/>
      <c r="EVB1" s="955"/>
      <c r="EVC1" s="955"/>
      <c r="EVD1" s="955"/>
      <c r="EVE1" s="955"/>
      <c r="EVF1" s="955"/>
      <c r="EVG1" s="955"/>
      <c r="EVH1" s="955"/>
      <c r="EVI1" s="955"/>
      <c r="EVJ1" s="955"/>
      <c r="EVK1" s="955"/>
      <c r="EVL1" s="955"/>
      <c r="EVM1" s="955"/>
      <c r="EVN1" s="955"/>
      <c r="EVO1" s="955"/>
      <c r="EVP1" s="955"/>
      <c r="EVQ1" s="955"/>
      <c r="EVR1" s="955"/>
      <c r="EVS1" s="955"/>
      <c r="EVT1" s="955"/>
      <c r="EVU1" s="955"/>
      <c r="EVV1" s="955"/>
      <c r="EVW1" s="955"/>
      <c r="EVX1" s="955"/>
      <c r="EVY1" s="955"/>
      <c r="EVZ1" s="955"/>
      <c r="EWA1" s="955"/>
      <c r="EWB1" s="955"/>
      <c r="EWC1" s="955"/>
      <c r="EWD1" s="955"/>
      <c r="EWE1" s="955"/>
      <c r="EWF1" s="955"/>
      <c r="EWG1" s="955"/>
      <c r="EWH1" s="955"/>
      <c r="EWI1" s="955"/>
      <c r="EWJ1" s="955"/>
      <c r="EWK1" s="955"/>
      <c r="EWL1" s="955"/>
      <c r="EWM1" s="955"/>
      <c r="EWN1" s="955"/>
      <c r="EWO1" s="955"/>
      <c r="EWP1" s="955"/>
      <c r="EWQ1" s="955"/>
      <c r="EWR1" s="955"/>
      <c r="EWS1" s="955"/>
      <c r="EWT1" s="955"/>
      <c r="EWU1" s="955"/>
      <c r="EWV1" s="955"/>
      <c r="EWW1" s="955"/>
      <c r="EWX1" s="955"/>
      <c r="EWY1" s="955"/>
      <c r="EWZ1" s="955"/>
      <c r="EXA1" s="955"/>
      <c r="EXB1" s="955"/>
      <c r="EXC1" s="955"/>
      <c r="EXD1" s="955"/>
      <c r="EXE1" s="955"/>
      <c r="EXF1" s="955"/>
      <c r="EXG1" s="955"/>
      <c r="EXH1" s="955"/>
      <c r="EXI1" s="955"/>
      <c r="EXJ1" s="955"/>
      <c r="EXK1" s="955"/>
      <c r="EXL1" s="955"/>
      <c r="EXM1" s="955"/>
      <c r="EXN1" s="955"/>
      <c r="EXO1" s="955"/>
      <c r="EXP1" s="955"/>
      <c r="EXQ1" s="955"/>
      <c r="EXR1" s="955"/>
      <c r="EXS1" s="955"/>
      <c r="EXT1" s="955"/>
      <c r="EXU1" s="955"/>
      <c r="EXV1" s="955"/>
      <c r="EXW1" s="955"/>
      <c r="EXX1" s="955"/>
      <c r="EXY1" s="955"/>
      <c r="EXZ1" s="955"/>
      <c r="EYA1" s="955"/>
      <c r="EYB1" s="955"/>
      <c r="EYC1" s="955"/>
      <c r="EYD1" s="955"/>
      <c r="EYE1" s="955"/>
      <c r="EYF1" s="955"/>
      <c r="EYG1" s="955"/>
      <c r="EYH1" s="955"/>
      <c r="EYI1" s="955"/>
      <c r="EYJ1" s="955"/>
      <c r="EYK1" s="955"/>
      <c r="EYL1" s="955"/>
      <c r="EYM1" s="955"/>
      <c r="EYN1" s="955"/>
      <c r="EYO1" s="955"/>
      <c r="EYP1" s="955"/>
      <c r="EYQ1" s="955"/>
      <c r="EYR1" s="955"/>
      <c r="EYS1" s="955"/>
      <c r="EYT1" s="955"/>
      <c r="EYU1" s="955"/>
      <c r="EYV1" s="955"/>
      <c r="EYW1" s="955"/>
      <c r="EYX1" s="955"/>
      <c r="EYY1" s="955"/>
      <c r="EYZ1" s="955"/>
      <c r="EZA1" s="955"/>
      <c r="EZB1" s="955"/>
      <c r="EZC1" s="955"/>
      <c r="EZD1" s="955"/>
      <c r="EZE1" s="955"/>
      <c r="EZF1" s="955"/>
      <c r="EZG1" s="955"/>
      <c r="EZH1" s="955"/>
      <c r="EZI1" s="955"/>
      <c r="EZJ1" s="955"/>
      <c r="EZK1" s="955"/>
      <c r="EZL1" s="955"/>
      <c r="EZM1" s="955"/>
      <c r="EZN1" s="955"/>
      <c r="EZO1" s="955"/>
      <c r="EZP1" s="955"/>
      <c r="EZQ1" s="955"/>
      <c r="EZR1" s="955"/>
      <c r="EZS1" s="955"/>
      <c r="EZT1" s="955"/>
      <c r="EZU1" s="955"/>
      <c r="EZV1" s="955"/>
      <c r="EZW1" s="955"/>
      <c r="EZX1" s="955"/>
      <c r="EZY1" s="955"/>
      <c r="EZZ1" s="955"/>
      <c r="FAA1" s="955"/>
      <c r="FAB1" s="955"/>
      <c r="FAC1" s="955"/>
      <c r="FAD1" s="955"/>
      <c r="FAE1" s="955"/>
      <c r="FAF1" s="955"/>
      <c r="FAG1" s="955"/>
      <c r="FAH1" s="955"/>
      <c r="FAI1" s="955"/>
      <c r="FAJ1" s="955"/>
      <c r="FAK1" s="955"/>
      <c r="FAL1" s="955"/>
      <c r="FAM1" s="955"/>
      <c r="FAN1" s="955"/>
      <c r="FAO1" s="955"/>
      <c r="FAP1" s="955"/>
      <c r="FAQ1" s="955"/>
      <c r="FAR1" s="955"/>
      <c r="FAS1" s="955"/>
      <c r="FAT1" s="955"/>
      <c r="FAU1" s="955"/>
      <c r="FAV1" s="955"/>
      <c r="FAW1" s="955"/>
      <c r="FAX1" s="955"/>
      <c r="FAY1" s="955"/>
      <c r="FAZ1" s="955"/>
      <c r="FBA1" s="955"/>
      <c r="FBB1" s="955"/>
      <c r="FBC1" s="955"/>
      <c r="FBD1" s="955"/>
      <c r="FBE1" s="955"/>
      <c r="FBF1" s="955"/>
      <c r="FBG1" s="955"/>
      <c r="FBH1" s="955"/>
      <c r="FBI1" s="955"/>
      <c r="FBJ1" s="955"/>
      <c r="FBK1" s="955"/>
      <c r="FBL1" s="955"/>
      <c r="FBM1" s="955"/>
      <c r="FBN1" s="955"/>
      <c r="FBO1" s="955"/>
      <c r="FBP1" s="955"/>
      <c r="FBQ1" s="955"/>
      <c r="FBR1" s="955"/>
      <c r="FBS1" s="955"/>
      <c r="FBT1" s="955"/>
      <c r="FBU1" s="955"/>
      <c r="FBV1" s="955"/>
      <c r="FBW1" s="955"/>
      <c r="FBX1" s="955"/>
      <c r="FBY1" s="955"/>
      <c r="FBZ1" s="955"/>
      <c r="FCA1" s="955"/>
      <c r="FCB1" s="955"/>
      <c r="FCC1" s="955"/>
      <c r="FCD1" s="955"/>
      <c r="FCE1" s="955"/>
      <c r="FCF1" s="955"/>
      <c r="FCG1" s="955"/>
      <c r="FCH1" s="955"/>
      <c r="FCI1" s="955"/>
      <c r="FCJ1" s="955"/>
      <c r="FCK1" s="955"/>
      <c r="FCL1" s="955"/>
      <c r="FCM1" s="955"/>
      <c r="FCN1" s="955"/>
      <c r="FCO1" s="955"/>
      <c r="FCP1" s="955"/>
      <c r="FCQ1" s="955"/>
      <c r="FCR1" s="955"/>
      <c r="FCS1" s="955"/>
      <c r="FCT1" s="955"/>
      <c r="FCU1" s="955"/>
      <c r="FCV1" s="955"/>
      <c r="FCW1" s="955"/>
      <c r="FCX1" s="955"/>
      <c r="FCY1" s="955"/>
      <c r="FCZ1" s="955"/>
      <c r="FDA1" s="955"/>
      <c r="FDB1" s="955"/>
      <c r="FDC1" s="955"/>
      <c r="FDD1" s="955"/>
      <c r="FDE1" s="955"/>
      <c r="FDF1" s="955"/>
      <c r="FDG1" s="955"/>
      <c r="FDH1" s="955"/>
      <c r="FDI1" s="955"/>
      <c r="FDJ1" s="955"/>
      <c r="FDK1" s="955"/>
      <c r="FDL1" s="955"/>
      <c r="FDM1" s="955"/>
      <c r="FDN1" s="955"/>
      <c r="FDO1" s="955"/>
      <c r="FDP1" s="955"/>
      <c r="FDQ1" s="955"/>
      <c r="FDR1" s="955"/>
      <c r="FDS1" s="955"/>
      <c r="FDT1" s="955"/>
      <c r="FDU1" s="955"/>
      <c r="FDV1" s="955"/>
      <c r="FDW1" s="955"/>
      <c r="FDX1" s="955"/>
      <c r="FDY1" s="955"/>
      <c r="FDZ1" s="955"/>
      <c r="FEA1" s="955"/>
      <c r="FEB1" s="955"/>
      <c r="FEC1" s="955"/>
      <c r="FED1" s="955"/>
      <c r="FEE1" s="955"/>
      <c r="FEF1" s="955"/>
      <c r="FEG1" s="955"/>
      <c r="FEH1" s="955"/>
      <c r="FEI1" s="955"/>
      <c r="FEJ1" s="955"/>
      <c r="FEK1" s="955"/>
      <c r="FEL1" s="955"/>
      <c r="FEM1" s="955"/>
      <c r="FEN1" s="955"/>
      <c r="FEO1" s="955"/>
      <c r="FEP1" s="955"/>
      <c r="FEQ1" s="955"/>
      <c r="FER1" s="955"/>
      <c r="FES1" s="955"/>
      <c r="FET1" s="955"/>
      <c r="FEU1" s="955"/>
      <c r="FEV1" s="955"/>
      <c r="FEW1" s="955"/>
      <c r="FEX1" s="955"/>
      <c r="FEY1" s="955"/>
      <c r="FEZ1" s="955"/>
      <c r="FFA1" s="955"/>
      <c r="FFB1" s="955"/>
      <c r="FFC1" s="955"/>
      <c r="FFD1" s="955"/>
      <c r="FFE1" s="955"/>
      <c r="FFF1" s="955"/>
      <c r="FFG1" s="955"/>
      <c r="FFH1" s="955"/>
      <c r="FFI1" s="955"/>
      <c r="FFJ1" s="955"/>
      <c r="FFK1" s="955"/>
      <c r="FFL1" s="955"/>
      <c r="FFM1" s="955"/>
      <c r="FFN1" s="955"/>
      <c r="FFO1" s="955"/>
      <c r="FFP1" s="955"/>
      <c r="FFQ1" s="955"/>
      <c r="FFR1" s="955"/>
      <c r="FFS1" s="955"/>
      <c r="FFT1" s="955"/>
      <c r="FFU1" s="955"/>
      <c r="FFV1" s="955"/>
      <c r="FFW1" s="955"/>
      <c r="FFX1" s="955"/>
      <c r="FFY1" s="955"/>
      <c r="FFZ1" s="955"/>
      <c r="FGA1" s="955"/>
      <c r="FGB1" s="955"/>
      <c r="FGC1" s="955"/>
      <c r="FGD1" s="955"/>
      <c r="FGE1" s="955"/>
      <c r="FGF1" s="955"/>
      <c r="FGG1" s="955"/>
      <c r="FGH1" s="955"/>
      <c r="FGI1" s="955"/>
      <c r="FGJ1" s="955"/>
      <c r="FGK1" s="955"/>
      <c r="FGL1" s="955"/>
      <c r="FGM1" s="955"/>
      <c r="FGN1" s="955"/>
      <c r="FGO1" s="955"/>
      <c r="FGP1" s="955"/>
      <c r="FGQ1" s="955"/>
      <c r="FGR1" s="955"/>
      <c r="FGS1" s="955"/>
      <c r="FGT1" s="955"/>
      <c r="FGU1" s="955"/>
      <c r="FGV1" s="955"/>
      <c r="FGW1" s="955"/>
      <c r="FGX1" s="955"/>
      <c r="FGY1" s="955"/>
      <c r="FGZ1" s="955"/>
      <c r="FHA1" s="955"/>
      <c r="FHB1" s="955"/>
      <c r="FHC1" s="955"/>
      <c r="FHD1" s="955"/>
      <c r="FHE1" s="955"/>
      <c r="FHF1" s="955"/>
      <c r="FHG1" s="955"/>
      <c r="FHH1" s="955"/>
      <c r="FHI1" s="955"/>
      <c r="FHJ1" s="955"/>
      <c r="FHK1" s="955"/>
      <c r="FHL1" s="955"/>
      <c r="FHM1" s="955"/>
      <c r="FHN1" s="955"/>
      <c r="FHO1" s="955"/>
      <c r="FHP1" s="955"/>
      <c r="FHQ1" s="955"/>
      <c r="FHR1" s="955"/>
      <c r="FHS1" s="955"/>
      <c r="FHT1" s="955"/>
      <c r="FHU1" s="955"/>
      <c r="FHV1" s="955"/>
      <c r="FHW1" s="955"/>
      <c r="FHX1" s="955"/>
      <c r="FHY1" s="955"/>
      <c r="FHZ1" s="955"/>
      <c r="FIA1" s="955"/>
      <c r="FIB1" s="955"/>
      <c r="FIC1" s="955"/>
      <c r="FID1" s="955"/>
      <c r="FIE1" s="955"/>
      <c r="FIF1" s="955"/>
      <c r="FIG1" s="955"/>
      <c r="FIH1" s="955"/>
      <c r="FII1" s="955"/>
      <c r="FIJ1" s="955"/>
      <c r="FIK1" s="955"/>
      <c r="FIL1" s="955"/>
      <c r="FIM1" s="955"/>
      <c r="FIN1" s="955"/>
      <c r="FIO1" s="955"/>
      <c r="FIP1" s="955"/>
      <c r="FIQ1" s="955"/>
      <c r="FIR1" s="955"/>
      <c r="FIS1" s="955"/>
      <c r="FIT1" s="955"/>
      <c r="FIU1" s="955"/>
      <c r="FIV1" s="955"/>
      <c r="FIW1" s="955"/>
      <c r="FIX1" s="955"/>
      <c r="FIY1" s="955"/>
      <c r="FIZ1" s="955"/>
      <c r="FJA1" s="955"/>
      <c r="FJB1" s="955"/>
      <c r="FJC1" s="955"/>
      <c r="FJD1" s="955"/>
      <c r="FJE1" s="955"/>
      <c r="FJF1" s="955"/>
      <c r="FJG1" s="955"/>
      <c r="FJH1" s="955"/>
      <c r="FJI1" s="955"/>
      <c r="FJJ1" s="955"/>
      <c r="FJK1" s="955"/>
      <c r="FJL1" s="955"/>
      <c r="FJM1" s="955"/>
      <c r="FJN1" s="955"/>
      <c r="FJO1" s="955"/>
      <c r="FJP1" s="955"/>
      <c r="FJQ1" s="955"/>
      <c r="FJR1" s="955"/>
      <c r="FJS1" s="955"/>
      <c r="FJT1" s="955"/>
      <c r="FJU1" s="955"/>
      <c r="FJV1" s="955"/>
      <c r="FJW1" s="955"/>
      <c r="FJX1" s="955"/>
      <c r="FJY1" s="955"/>
      <c r="FJZ1" s="955"/>
      <c r="FKA1" s="955"/>
      <c r="FKB1" s="955"/>
      <c r="FKC1" s="955"/>
      <c r="FKD1" s="955"/>
      <c r="FKE1" s="955"/>
      <c r="FKF1" s="955"/>
      <c r="FKG1" s="955"/>
      <c r="FKH1" s="955"/>
      <c r="FKI1" s="955"/>
      <c r="FKJ1" s="955"/>
      <c r="FKK1" s="955"/>
      <c r="FKL1" s="955"/>
      <c r="FKM1" s="955"/>
      <c r="FKN1" s="955"/>
      <c r="FKO1" s="955"/>
      <c r="FKP1" s="955"/>
      <c r="FKQ1" s="955"/>
      <c r="FKR1" s="955"/>
      <c r="FKS1" s="955"/>
      <c r="FKT1" s="955"/>
      <c r="FKU1" s="955"/>
      <c r="FKV1" s="955"/>
      <c r="FKW1" s="955"/>
      <c r="FKX1" s="955"/>
      <c r="FKY1" s="955"/>
      <c r="FKZ1" s="955"/>
      <c r="FLA1" s="955"/>
      <c r="FLB1" s="955"/>
      <c r="FLC1" s="955"/>
      <c r="FLD1" s="955"/>
      <c r="FLE1" s="955"/>
      <c r="FLF1" s="955"/>
      <c r="FLG1" s="955"/>
      <c r="FLH1" s="955"/>
      <c r="FLI1" s="955"/>
      <c r="FLJ1" s="955"/>
      <c r="FLK1" s="955"/>
      <c r="FLL1" s="955"/>
      <c r="FLM1" s="955"/>
      <c r="FLN1" s="955"/>
      <c r="FLO1" s="955"/>
      <c r="FLP1" s="955"/>
      <c r="FLQ1" s="955"/>
      <c r="FLR1" s="955"/>
      <c r="FLS1" s="955"/>
      <c r="FLT1" s="955"/>
      <c r="FLU1" s="955"/>
      <c r="FLV1" s="955"/>
      <c r="FLW1" s="955"/>
      <c r="FLX1" s="955"/>
      <c r="FLY1" s="955"/>
      <c r="FLZ1" s="955"/>
      <c r="FMA1" s="955"/>
      <c r="FMB1" s="955"/>
      <c r="FMC1" s="955"/>
      <c r="FMD1" s="955"/>
      <c r="FME1" s="955"/>
      <c r="FMF1" s="955"/>
      <c r="FMG1" s="955"/>
      <c r="FMH1" s="955"/>
      <c r="FMI1" s="955"/>
      <c r="FMJ1" s="955"/>
      <c r="FMK1" s="955"/>
      <c r="FML1" s="955"/>
      <c r="FMM1" s="955"/>
      <c r="FMN1" s="955"/>
      <c r="FMO1" s="955"/>
      <c r="FMP1" s="955"/>
      <c r="FMQ1" s="955"/>
      <c r="FMR1" s="955"/>
      <c r="FMS1" s="955"/>
      <c r="FMT1" s="955"/>
      <c r="FMU1" s="955"/>
      <c r="FMV1" s="955"/>
      <c r="FMW1" s="955"/>
      <c r="FMX1" s="955"/>
      <c r="FMY1" s="955"/>
      <c r="FMZ1" s="955"/>
      <c r="FNA1" s="955"/>
      <c r="FNB1" s="955"/>
      <c r="FNC1" s="955"/>
      <c r="FND1" s="955"/>
      <c r="FNE1" s="955"/>
      <c r="FNF1" s="955"/>
      <c r="FNG1" s="955"/>
      <c r="FNH1" s="955"/>
      <c r="FNI1" s="955"/>
      <c r="FNJ1" s="955"/>
      <c r="FNK1" s="955"/>
      <c r="FNL1" s="955"/>
      <c r="FNM1" s="955"/>
      <c r="FNN1" s="955"/>
      <c r="FNO1" s="955"/>
      <c r="FNP1" s="955"/>
      <c r="FNQ1" s="955"/>
      <c r="FNR1" s="955"/>
      <c r="FNS1" s="955"/>
      <c r="FNT1" s="955"/>
      <c r="FNU1" s="955"/>
      <c r="FNV1" s="955"/>
      <c r="FNW1" s="955"/>
      <c r="FNX1" s="955"/>
      <c r="FNY1" s="955"/>
      <c r="FNZ1" s="955"/>
      <c r="FOA1" s="955"/>
      <c r="FOB1" s="955"/>
      <c r="FOC1" s="955"/>
      <c r="FOD1" s="955"/>
      <c r="FOE1" s="955"/>
      <c r="FOF1" s="955"/>
      <c r="FOG1" s="955"/>
      <c r="FOH1" s="955"/>
      <c r="FOI1" s="955"/>
      <c r="FOJ1" s="955"/>
      <c r="FOK1" s="955"/>
      <c r="FOL1" s="955"/>
      <c r="FOM1" s="955"/>
      <c r="FON1" s="955"/>
      <c r="FOO1" s="955"/>
      <c r="FOP1" s="955"/>
      <c r="FOQ1" s="955"/>
      <c r="FOR1" s="955"/>
      <c r="FOS1" s="955"/>
      <c r="FOT1" s="955"/>
      <c r="FOU1" s="955"/>
      <c r="FOV1" s="955"/>
      <c r="FOW1" s="955"/>
      <c r="FOX1" s="955"/>
      <c r="FOY1" s="955"/>
      <c r="FOZ1" s="955"/>
      <c r="FPA1" s="955"/>
      <c r="FPB1" s="955"/>
      <c r="FPC1" s="955"/>
      <c r="FPD1" s="955"/>
      <c r="FPE1" s="955"/>
      <c r="FPF1" s="955"/>
      <c r="FPG1" s="955"/>
      <c r="FPH1" s="955"/>
      <c r="FPI1" s="955"/>
      <c r="FPJ1" s="955"/>
      <c r="FPK1" s="955"/>
      <c r="FPL1" s="955"/>
      <c r="FPM1" s="955"/>
      <c r="FPN1" s="955"/>
      <c r="FPO1" s="955"/>
      <c r="FPP1" s="955"/>
      <c r="FPQ1" s="955"/>
      <c r="FPR1" s="955"/>
      <c r="FPS1" s="955"/>
      <c r="FPT1" s="955"/>
      <c r="FPU1" s="955"/>
      <c r="FPV1" s="955"/>
      <c r="FPW1" s="955"/>
      <c r="FPX1" s="955"/>
      <c r="FPY1" s="955"/>
      <c r="FPZ1" s="955"/>
      <c r="FQA1" s="955"/>
      <c r="FQB1" s="955"/>
      <c r="FQC1" s="955"/>
      <c r="FQD1" s="955"/>
      <c r="FQE1" s="955"/>
      <c r="FQF1" s="955"/>
      <c r="FQG1" s="955"/>
      <c r="FQH1" s="955"/>
      <c r="FQI1" s="955"/>
      <c r="FQJ1" s="955"/>
      <c r="FQK1" s="955"/>
      <c r="FQL1" s="955"/>
      <c r="FQM1" s="955"/>
      <c r="FQN1" s="955"/>
      <c r="FQO1" s="955"/>
      <c r="FQP1" s="955"/>
      <c r="FQQ1" s="955"/>
      <c r="FQR1" s="955"/>
      <c r="FQS1" s="955"/>
      <c r="FQT1" s="955"/>
      <c r="FQU1" s="955"/>
      <c r="FQV1" s="955"/>
      <c r="FQW1" s="955"/>
      <c r="FQX1" s="955"/>
      <c r="FQY1" s="955"/>
      <c r="FQZ1" s="955"/>
      <c r="FRA1" s="955"/>
      <c r="FRB1" s="955"/>
      <c r="FRC1" s="955"/>
      <c r="FRD1" s="955"/>
      <c r="FRE1" s="955"/>
      <c r="FRF1" s="955"/>
      <c r="FRG1" s="955"/>
      <c r="FRH1" s="955"/>
      <c r="FRI1" s="955"/>
      <c r="FRJ1" s="955"/>
      <c r="FRK1" s="955"/>
      <c r="FRL1" s="955"/>
      <c r="FRM1" s="955"/>
      <c r="FRN1" s="955"/>
      <c r="FRO1" s="955"/>
      <c r="FRP1" s="955"/>
      <c r="FRQ1" s="955"/>
      <c r="FRR1" s="955"/>
      <c r="FRS1" s="955"/>
      <c r="FRT1" s="955"/>
      <c r="FRU1" s="955"/>
      <c r="FRV1" s="955"/>
      <c r="FRW1" s="955"/>
      <c r="FRX1" s="955"/>
      <c r="FRY1" s="955"/>
      <c r="FRZ1" s="955"/>
      <c r="FSA1" s="955"/>
      <c r="FSB1" s="955"/>
      <c r="FSC1" s="955"/>
      <c r="FSD1" s="955"/>
      <c r="FSE1" s="955"/>
      <c r="FSF1" s="955"/>
      <c r="FSG1" s="955"/>
      <c r="FSH1" s="955"/>
      <c r="FSI1" s="955"/>
      <c r="FSJ1" s="955"/>
      <c r="FSK1" s="955"/>
      <c r="FSL1" s="955"/>
      <c r="FSM1" s="955"/>
      <c r="FSN1" s="955"/>
      <c r="FSO1" s="955"/>
      <c r="FSP1" s="955"/>
      <c r="FSQ1" s="955"/>
      <c r="FSR1" s="955"/>
      <c r="FSS1" s="955"/>
      <c r="FST1" s="955"/>
      <c r="FSU1" s="955"/>
      <c r="FSV1" s="955"/>
      <c r="FSW1" s="955"/>
      <c r="FSX1" s="955"/>
      <c r="FSY1" s="955"/>
      <c r="FSZ1" s="955"/>
      <c r="FTA1" s="955"/>
      <c r="FTB1" s="955"/>
      <c r="FTC1" s="955"/>
      <c r="FTD1" s="955"/>
      <c r="FTE1" s="955"/>
      <c r="FTF1" s="955"/>
      <c r="FTG1" s="955"/>
      <c r="FTH1" s="955"/>
      <c r="FTI1" s="955"/>
      <c r="FTJ1" s="955"/>
      <c r="FTK1" s="955"/>
      <c r="FTL1" s="955"/>
      <c r="FTM1" s="955"/>
      <c r="FTN1" s="955"/>
      <c r="FTO1" s="955"/>
      <c r="FTP1" s="955"/>
      <c r="FTQ1" s="955"/>
      <c r="FTR1" s="955"/>
      <c r="FTS1" s="955"/>
      <c r="FTT1" s="955"/>
      <c r="FTU1" s="955"/>
      <c r="FTV1" s="955"/>
      <c r="FTW1" s="955"/>
      <c r="FTX1" s="955"/>
      <c r="FTY1" s="955"/>
      <c r="FTZ1" s="955"/>
      <c r="FUA1" s="955"/>
      <c r="FUB1" s="955"/>
      <c r="FUC1" s="955"/>
      <c r="FUD1" s="955"/>
      <c r="FUE1" s="955"/>
      <c r="FUF1" s="955"/>
      <c r="FUG1" s="955"/>
      <c r="FUH1" s="955"/>
      <c r="FUI1" s="955"/>
      <c r="FUJ1" s="955"/>
      <c r="FUK1" s="955"/>
      <c r="FUL1" s="955"/>
      <c r="FUM1" s="955"/>
      <c r="FUN1" s="955"/>
      <c r="FUO1" s="955"/>
      <c r="FUP1" s="955"/>
      <c r="FUQ1" s="955"/>
      <c r="FUR1" s="955"/>
      <c r="FUS1" s="955"/>
      <c r="FUT1" s="955"/>
      <c r="FUU1" s="955"/>
      <c r="FUV1" s="955"/>
      <c r="FUW1" s="955"/>
      <c r="FUX1" s="955"/>
      <c r="FUY1" s="955"/>
      <c r="FUZ1" s="955"/>
      <c r="FVA1" s="955"/>
      <c r="FVB1" s="955"/>
      <c r="FVC1" s="955"/>
      <c r="FVD1" s="955"/>
      <c r="FVE1" s="955"/>
      <c r="FVF1" s="955"/>
      <c r="FVG1" s="955"/>
      <c r="FVH1" s="955"/>
      <c r="FVI1" s="955"/>
      <c r="FVJ1" s="955"/>
      <c r="FVK1" s="955"/>
      <c r="FVL1" s="955"/>
      <c r="FVM1" s="955"/>
      <c r="FVN1" s="955"/>
      <c r="FVO1" s="955"/>
      <c r="FVP1" s="955"/>
      <c r="FVQ1" s="955"/>
      <c r="FVR1" s="955"/>
      <c r="FVS1" s="955"/>
      <c r="FVT1" s="955"/>
      <c r="FVU1" s="955"/>
      <c r="FVV1" s="955"/>
      <c r="FVW1" s="955"/>
      <c r="FVX1" s="955"/>
      <c r="FVY1" s="955"/>
      <c r="FVZ1" s="955"/>
      <c r="FWA1" s="955"/>
      <c r="FWB1" s="955"/>
      <c r="FWC1" s="955"/>
      <c r="FWD1" s="955"/>
      <c r="FWE1" s="955"/>
      <c r="FWF1" s="955"/>
      <c r="FWG1" s="955"/>
      <c r="FWH1" s="955"/>
      <c r="FWI1" s="955"/>
      <c r="FWJ1" s="955"/>
      <c r="FWK1" s="955"/>
      <c r="FWL1" s="955"/>
      <c r="FWM1" s="955"/>
      <c r="FWN1" s="955"/>
      <c r="FWO1" s="955"/>
      <c r="FWP1" s="955"/>
      <c r="FWQ1" s="955"/>
      <c r="FWR1" s="955"/>
      <c r="FWS1" s="955"/>
      <c r="FWT1" s="955"/>
      <c r="FWU1" s="955"/>
      <c r="FWV1" s="955"/>
      <c r="FWW1" s="955"/>
      <c r="FWX1" s="955"/>
      <c r="FWY1" s="955"/>
      <c r="FWZ1" s="955"/>
      <c r="FXA1" s="955"/>
      <c r="FXB1" s="955"/>
      <c r="FXC1" s="955"/>
      <c r="FXD1" s="955"/>
      <c r="FXE1" s="955"/>
      <c r="FXF1" s="955"/>
      <c r="FXG1" s="955"/>
      <c r="FXH1" s="955"/>
      <c r="FXI1" s="955"/>
      <c r="FXJ1" s="955"/>
      <c r="FXK1" s="955"/>
      <c r="FXL1" s="955"/>
      <c r="FXM1" s="955"/>
      <c r="FXN1" s="955"/>
      <c r="FXO1" s="955"/>
      <c r="FXP1" s="955"/>
      <c r="FXQ1" s="955"/>
      <c r="FXR1" s="955"/>
      <c r="FXS1" s="955"/>
      <c r="FXT1" s="955"/>
      <c r="FXU1" s="955"/>
      <c r="FXV1" s="955"/>
      <c r="FXW1" s="955"/>
      <c r="FXX1" s="955"/>
      <c r="FXY1" s="955"/>
      <c r="FXZ1" s="955"/>
      <c r="FYA1" s="955"/>
      <c r="FYB1" s="955"/>
      <c r="FYC1" s="955"/>
      <c r="FYD1" s="955"/>
      <c r="FYE1" s="955"/>
      <c r="FYF1" s="955"/>
      <c r="FYG1" s="955"/>
      <c r="FYH1" s="955"/>
      <c r="FYI1" s="955"/>
      <c r="FYJ1" s="955"/>
      <c r="FYK1" s="955"/>
      <c r="FYL1" s="955"/>
      <c r="FYM1" s="955"/>
      <c r="FYN1" s="955"/>
      <c r="FYO1" s="955"/>
      <c r="FYP1" s="955"/>
      <c r="FYQ1" s="955"/>
      <c r="FYR1" s="955"/>
      <c r="FYS1" s="955"/>
      <c r="FYT1" s="955"/>
      <c r="FYU1" s="955"/>
      <c r="FYV1" s="955"/>
      <c r="FYW1" s="955"/>
      <c r="FYX1" s="955"/>
      <c r="FYY1" s="955"/>
      <c r="FYZ1" s="955"/>
      <c r="FZA1" s="955"/>
      <c r="FZB1" s="955"/>
      <c r="FZC1" s="955"/>
      <c r="FZD1" s="955"/>
      <c r="FZE1" s="955"/>
      <c r="FZF1" s="955"/>
      <c r="FZG1" s="955"/>
      <c r="FZH1" s="955"/>
      <c r="FZI1" s="955"/>
      <c r="FZJ1" s="955"/>
      <c r="FZK1" s="955"/>
      <c r="FZL1" s="955"/>
      <c r="FZM1" s="955"/>
      <c r="FZN1" s="955"/>
      <c r="FZO1" s="955"/>
      <c r="FZP1" s="955"/>
      <c r="FZQ1" s="955"/>
      <c r="FZR1" s="955"/>
      <c r="FZS1" s="955"/>
      <c r="FZT1" s="955"/>
      <c r="FZU1" s="955"/>
      <c r="FZV1" s="955"/>
      <c r="FZW1" s="955"/>
      <c r="FZX1" s="955"/>
      <c r="FZY1" s="955"/>
      <c r="FZZ1" s="955"/>
      <c r="GAA1" s="955"/>
      <c r="GAB1" s="955"/>
      <c r="GAC1" s="955"/>
      <c r="GAD1" s="955"/>
      <c r="GAE1" s="955"/>
      <c r="GAF1" s="955"/>
      <c r="GAG1" s="955"/>
      <c r="GAH1" s="955"/>
      <c r="GAI1" s="955"/>
      <c r="GAJ1" s="955"/>
      <c r="GAK1" s="955"/>
      <c r="GAL1" s="955"/>
      <c r="GAM1" s="955"/>
      <c r="GAN1" s="955"/>
      <c r="GAO1" s="955"/>
      <c r="GAP1" s="955"/>
      <c r="GAQ1" s="955"/>
      <c r="GAR1" s="955"/>
      <c r="GAS1" s="955"/>
      <c r="GAT1" s="955"/>
      <c r="GAU1" s="955"/>
      <c r="GAV1" s="955"/>
      <c r="GAW1" s="955"/>
      <c r="GAX1" s="955"/>
      <c r="GAY1" s="955"/>
      <c r="GAZ1" s="955"/>
      <c r="GBA1" s="955"/>
      <c r="GBB1" s="955"/>
      <c r="GBC1" s="955"/>
      <c r="GBD1" s="955"/>
      <c r="GBE1" s="955"/>
      <c r="GBF1" s="955"/>
      <c r="GBG1" s="955"/>
      <c r="GBH1" s="955"/>
      <c r="GBI1" s="955"/>
      <c r="GBJ1" s="955"/>
      <c r="GBK1" s="955"/>
      <c r="GBL1" s="955"/>
      <c r="GBM1" s="955"/>
      <c r="GBN1" s="955"/>
      <c r="GBO1" s="955"/>
      <c r="GBP1" s="955"/>
      <c r="GBQ1" s="955"/>
      <c r="GBR1" s="955"/>
      <c r="GBS1" s="955"/>
      <c r="GBT1" s="955"/>
      <c r="GBU1" s="955"/>
      <c r="GBV1" s="955"/>
      <c r="GBW1" s="955"/>
      <c r="GBX1" s="955"/>
      <c r="GBY1" s="955"/>
      <c r="GBZ1" s="955"/>
      <c r="GCA1" s="955"/>
      <c r="GCB1" s="955"/>
      <c r="GCC1" s="955"/>
      <c r="GCD1" s="955"/>
      <c r="GCE1" s="955"/>
      <c r="GCF1" s="955"/>
      <c r="GCG1" s="955"/>
      <c r="GCH1" s="955"/>
      <c r="GCI1" s="955"/>
      <c r="GCJ1" s="955"/>
      <c r="GCK1" s="955"/>
      <c r="GCL1" s="955"/>
      <c r="GCM1" s="955"/>
      <c r="GCN1" s="955"/>
      <c r="GCO1" s="955"/>
      <c r="GCP1" s="955"/>
      <c r="GCQ1" s="955"/>
      <c r="GCR1" s="955"/>
      <c r="GCS1" s="955"/>
      <c r="GCT1" s="955"/>
      <c r="GCU1" s="955"/>
      <c r="GCV1" s="955"/>
      <c r="GCW1" s="955"/>
      <c r="GCX1" s="955"/>
      <c r="GCY1" s="955"/>
      <c r="GCZ1" s="955"/>
      <c r="GDA1" s="955"/>
      <c r="GDB1" s="955"/>
      <c r="GDC1" s="955"/>
      <c r="GDD1" s="955"/>
      <c r="GDE1" s="955"/>
      <c r="GDF1" s="955"/>
      <c r="GDG1" s="955"/>
      <c r="GDH1" s="955"/>
      <c r="GDI1" s="955"/>
      <c r="GDJ1" s="955"/>
      <c r="GDK1" s="955"/>
      <c r="GDL1" s="955"/>
      <c r="GDM1" s="955"/>
      <c r="GDN1" s="955"/>
      <c r="GDO1" s="955"/>
      <c r="GDP1" s="955"/>
      <c r="GDQ1" s="955"/>
      <c r="GDR1" s="955"/>
      <c r="GDS1" s="955"/>
      <c r="GDT1" s="955"/>
      <c r="GDU1" s="955"/>
      <c r="GDV1" s="955"/>
      <c r="GDW1" s="955"/>
      <c r="GDX1" s="955"/>
      <c r="GDY1" s="955"/>
      <c r="GDZ1" s="955"/>
      <c r="GEA1" s="955"/>
      <c r="GEB1" s="955"/>
      <c r="GEC1" s="955"/>
      <c r="GED1" s="955"/>
      <c r="GEE1" s="955"/>
      <c r="GEF1" s="955"/>
      <c r="GEG1" s="955"/>
      <c r="GEH1" s="955"/>
      <c r="GEI1" s="955"/>
      <c r="GEJ1" s="955"/>
      <c r="GEK1" s="955"/>
      <c r="GEL1" s="955"/>
      <c r="GEM1" s="955"/>
      <c r="GEN1" s="955"/>
      <c r="GEO1" s="955"/>
      <c r="GEP1" s="955"/>
      <c r="GEQ1" s="955"/>
      <c r="GER1" s="955"/>
      <c r="GES1" s="955"/>
      <c r="GET1" s="955"/>
      <c r="GEU1" s="955"/>
      <c r="GEV1" s="955"/>
      <c r="GEW1" s="955"/>
      <c r="GEX1" s="955"/>
      <c r="GEY1" s="955"/>
      <c r="GEZ1" s="955"/>
      <c r="GFA1" s="955"/>
      <c r="GFB1" s="955"/>
      <c r="GFC1" s="955"/>
      <c r="GFD1" s="955"/>
      <c r="GFE1" s="955"/>
      <c r="GFF1" s="955"/>
      <c r="GFG1" s="955"/>
      <c r="GFH1" s="955"/>
      <c r="GFI1" s="955"/>
      <c r="GFJ1" s="955"/>
      <c r="GFK1" s="955"/>
      <c r="GFL1" s="955"/>
      <c r="GFM1" s="955"/>
      <c r="GFN1" s="955"/>
      <c r="GFO1" s="955"/>
      <c r="GFP1" s="955"/>
      <c r="GFQ1" s="955"/>
      <c r="GFR1" s="955"/>
      <c r="GFS1" s="955"/>
      <c r="GFT1" s="955"/>
      <c r="GFU1" s="955"/>
      <c r="GFV1" s="955"/>
      <c r="GFW1" s="955"/>
      <c r="GFX1" s="955"/>
      <c r="GFY1" s="955"/>
      <c r="GFZ1" s="955"/>
      <c r="GGA1" s="955"/>
      <c r="GGB1" s="955"/>
      <c r="GGC1" s="955"/>
      <c r="GGD1" s="955"/>
      <c r="GGE1" s="955"/>
      <c r="GGF1" s="955"/>
      <c r="GGG1" s="955"/>
      <c r="GGH1" s="955"/>
      <c r="GGI1" s="955"/>
      <c r="GGJ1" s="955"/>
      <c r="GGK1" s="955"/>
      <c r="GGL1" s="955"/>
      <c r="GGM1" s="955"/>
      <c r="GGN1" s="955"/>
      <c r="GGO1" s="955"/>
      <c r="GGP1" s="955"/>
      <c r="GGQ1" s="955"/>
      <c r="GGR1" s="955"/>
      <c r="GGS1" s="955"/>
      <c r="GGT1" s="955"/>
      <c r="GGU1" s="955"/>
      <c r="GGV1" s="955"/>
      <c r="GGW1" s="955"/>
      <c r="GGX1" s="955"/>
      <c r="GGY1" s="955"/>
      <c r="GGZ1" s="955"/>
      <c r="GHA1" s="955"/>
      <c r="GHB1" s="955"/>
      <c r="GHC1" s="955"/>
      <c r="GHD1" s="955"/>
      <c r="GHE1" s="955"/>
      <c r="GHF1" s="955"/>
      <c r="GHG1" s="955"/>
      <c r="GHH1" s="955"/>
      <c r="GHI1" s="955"/>
      <c r="GHJ1" s="955"/>
      <c r="GHK1" s="955"/>
      <c r="GHL1" s="955"/>
      <c r="GHM1" s="955"/>
      <c r="GHN1" s="955"/>
      <c r="GHO1" s="955"/>
      <c r="GHP1" s="955"/>
      <c r="GHQ1" s="955"/>
      <c r="GHR1" s="955"/>
      <c r="GHS1" s="955"/>
      <c r="GHT1" s="955"/>
      <c r="GHU1" s="955"/>
      <c r="GHV1" s="955"/>
      <c r="GHW1" s="955"/>
      <c r="GHX1" s="955"/>
      <c r="GHY1" s="955"/>
      <c r="GHZ1" s="955"/>
      <c r="GIA1" s="955"/>
      <c r="GIB1" s="955"/>
      <c r="GIC1" s="955"/>
      <c r="GID1" s="955"/>
      <c r="GIE1" s="955"/>
      <c r="GIF1" s="955"/>
      <c r="GIG1" s="955"/>
      <c r="GIH1" s="955"/>
      <c r="GII1" s="955"/>
      <c r="GIJ1" s="955"/>
      <c r="GIK1" s="955"/>
      <c r="GIL1" s="955"/>
      <c r="GIM1" s="955"/>
      <c r="GIN1" s="955"/>
      <c r="GIO1" s="955"/>
      <c r="GIP1" s="955"/>
      <c r="GIQ1" s="955"/>
      <c r="GIR1" s="955"/>
      <c r="GIS1" s="955"/>
      <c r="GIT1" s="955"/>
      <c r="GIU1" s="955"/>
      <c r="GIV1" s="955"/>
      <c r="GIW1" s="955"/>
      <c r="GIX1" s="955"/>
      <c r="GIY1" s="955"/>
      <c r="GIZ1" s="955"/>
      <c r="GJA1" s="955"/>
      <c r="GJB1" s="955"/>
      <c r="GJC1" s="955"/>
      <c r="GJD1" s="955"/>
      <c r="GJE1" s="955"/>
      <c r="GJF1" s="955"/>
      <c r="GJG1" s="955"/>
      <c r="GJH1" s="955"/>
      <c r="GJI1" s="955"/>
      <c r="GJJ1" s="955"/>
      <c r="GJK1" s="955"/>
      <c r="GJL1" s="955"/>
      <c r="GJM1" s="955"/>
      <c r="GJN1" s="955"/>
      <c r="GJO1" s="955"/>
      <c r="GJP1" s="955"/>
      <c r="GJQ1" s="955"/>
      <c r="GJR1" s="955"/>
      <c r="GJS1" s="955"/>
      <c r="GJT1" s="955"/>
      <c r="GJU1" s="955"/>
      <c r="GJV1" s="955"/>
      <c r="GJW1" s="955"/>
      <c r="GJX1" s="955"/>
      <c r="GJY1" s="955"/>
      <c r="GJZ1" s="955"/>
      <c r="GKA1" s="955"/>
      <c r="GKB1" s="955"/>
      <c r="GKC1" s="955"/>
      <c r="GKD1" s="955"/>
      <c r="GKE1" s="955"/>
      <c r="GKF1" s="955"/>
      <c r="GKG1" s="955"/>
      <c r="GKH1" s="955"/>
      <c r="GKI1" s="955"/>
      <c r="GKJ1" s="955"/>
      <c r="GKK1" s="955"/>
      <c r="GKL1" s="955"/>
      <c r="GKM1" s="955"/>
      <c r="GKN1" s="955"/>
      <c r="GKO1" s="955"/>
      <c r="GKP1" s="955"/>
      <c r="GKQ1" s="955"/>
      <c r="GKR1" s="955"/>
      <c r="GKS1" s="955"/>
      <c r="GKT1" s="955"/>
      <c r="GKU1" s="955"/>
      <c r="GKV1" s="955"/>
      <c r="GKW1" s="955"/>
      <c r="GKX1" s="955"/>
      <c r="GKY1" s="955"/>
      <c r="GKZ1" s="955"/>
      <c r="GLA1" s="955"/>
      <c r="GLB1" s="955"/>
      <c r="GLC1" s="955"/>
      <c r="GLD1" s="955"/>
      <c r="GLE1" s="955"/>
      <c r="GLF1" s="955"/>
      <c r="GLG1" s="955"/>
      <c r="GLH1" s="955"/>
      <c r="GLI1" s="955"/>
      <c r="GLJ1" s="955"/>
      <c r="GLK1" s="955"/>
      <c r="GLL1" s="955"/>
      <c r="GLM1" s="955"/>
      <c r="GLN1" s="955"/>
      <c r="GLO1" s="955"/>
      <c r="GLP1" s="955"/>
      <c r="GLQ1" s="955"/>
      <c r="GLR1" s="955"/>
      <c r="GLS1" s="955"/>
      <c r="GLT1" s="955"/>
      <c r="GLU1" s="955"/>
      <c r="GLV1" s="955"/>
      <c r="GLW1" s="955"/>
      <c r="GLX1" s="955"/>
      <c r="GLY1" s="955"/>
      <c r="GLZ1" s="955"/>
      <c r="GMA1" s="955"/>
      <c r="GMB1" s="955"/>
      <c r="GMC1" s="955"/>
      <c r="GMD1" s="955"/>
      <c r="GME1" s="955"/>
      <c r="GMF1" s="955"/>
      <c r="GMG1" s="955"/>
      <c r="GMH1" s="955"/>
      <c r="GMI1" s="955"/>
      <c r="GMJ1" s="955"/>
      <c r="GMK1" s="955"/>
      <c r="GML1" s="955"/>
      <c r="GMM1" s="955"/>
      <c r="GMN1" s="955"/>
      <c r="GMO1" s="955"/>
      <c r="GMP1" s="955"/>
      <c r="GMQ1" s="955"/>
      <c r="GMR1" s="955"/>
      <c r="GMS1" s="955"/>
      <c r="GMT1" s="955"/>
      <c r="GMU1" s="955"/>
      <c r="GMV1" s="955"/>
      <c r="GMW1" s="955"/>
      <c r="GMX1" s="955"/>
      <c r="GMY1" s="955"/>
      <c r="GMZ1" s="955"/>
      <c r="GNA1" s="955"/>
      <c r="GNB1" s="955"/>
      <c r="GNC1" s="955"/>
      <c r="GND1" s="955"/>
      <c r="GNE1" s="955"/>
      <c r="GNF1" s="955"/>
      <c r="GNG1" s="955"/>
      <c r="GNH1" s="955"/>
      <c r="GNI1" s="955"/>
      <c r="GNJ1" s="955"/>
      <c r="GNK1" s="955"/>
      <c r="GNL1" s="955"/>
      <c r="GNM1" s="955"/>
      <c r="GNN1" s="955"/>
      <c r="GNO1" s="955"/>
      <c r="GNP1" s="955"/>
      <c r="GNQ1" s="955"/>
      <c r="GNR1" s="955"/>
      <c r="GNS1" s="955"/>
      <c r="GNT1" s="955"/>
      <c r="GNU1" s="955"/>
      <c r="GNV1" s="955"/>
      <c r="GNW1" s="955"/>
      <c r="GNX1" s="955"/>
      <c r="GNY1" s="955"/>
      <c r="GNZ1" s="955"/>
      <c r="GOA1" s="955"/>
      <c r="GOB1" s="955"/>
      <c r="GOC1" s="955"/>
      <c r="GOD1" s="955"/>
      <c r="GOE1" s="955"/>
      <c r="GOF1" s="955"/>
      <c r="GOG1" s="955"/>
      <c r="GOH1" s="955"/>
      <c r="GOI1" s="955"/>
      <c r="GOJ1" s="955"/>
      <c r="GOK1" s="955"/>
      <c r="GOL1" s="955"/>
      <c r="GOM1" s="955"/>
      <c r="GON1" s="955"/>
      <c r="GOO1" s="955"/>
      <c r="GOP1" s="955"/>
      <c r="GOQ1" s="955"/>
      <c r="GOR1" s="955"/>
      <c r="GOS1" s="955"/>
      <c r="GOT1" s="955"/>
      <c r="GOU1" s="955"/>
      <c r="GOV1" s="955"/>
      <c r="GOW1" s="955"/>
      <c r="GOX1" s="955"/>
      <c r="GOY1" s="955"/>
      <c r="GOZ1" s="955"/>
      <c r="GPA1" s="955"/>
      <c r="GPB1" s="955"/>
      <c r="GPC1" s="955"/>
      <c r="GPD1" s="955"/>
      <c r="GPE1" s="955"/>
      <c r="GPF1" s="955"/>
      <c r="GPG1" s="955"/>
      <c r="GPH1" s="955"/>
      <c r="GPI1" s="955"/>
      <c r="GPJ1" s="955"/>
      <c r="GPK1" s="955"/>
      <c r="GPL1" s="955"/>
      <c r="GPM1" s="955"/>
      <c r="GPN1" s="955"/>
      <c r="GPO1" s="955"/>
      <c r="GPP1" s="955"/>
      <c r="GPQ1" s="955"/>
      <c r="GPR1" s="955"/>
      <c r="GPS1" s="955"/>
      <c r="GPT1" s="955"/>
      <c r="GPU1" s="955"/>
      <c r="GPV1" s="955"/>
      <c r="GPW1" s="955"/>
      <c r="GPX1" s="955"/>
      <c r="GPY1" s="955"/>
      <c r="GPZ1" s="955"/>
      <c r="GQA1" s="955"/>
      <c r="GQB1" s="955"/>
      <c r="GQC1" s="955"/>
      <c r="GQD1" s="955"/>
      <c r="GQE1" s="955"/>
      <c r="GQF1" s="955"/>
      <c r="GQG1" s="955"/>
      <c r="GQH1" s="955"/>
      <c r="GQI1" s="955"/>
      <c r="GQJ1" s="955"/>
      <c r="GQK1" s="955"/>
      <c r="GQL1" s="955"/>
      <c r="GQM1" s="955"/>
      <c r="GQN1" s="955"/>
      <c r="GQO1" s="955"/>
      <c r="GQP1" s="955"/>
      <c r="GQQ1" s="955"/>
      <c r="GQR1" s="955"/>
      <c r="GQS1" s="955"/>
      <c r="GQT1" s="955"/>
      <c r="GQU1" s="955"/>
      <c r="GQV1" s="955"/>
      <c r="GQW1" s="955"/>
      <c r="GQX1" s="955"/>
      <c r="GQY1" s="955"/>
      <c r="GQZ1" s="955"/>
      <c r="GRA1" s="955"/>
      <c r="GRB1" s="955"/>
      <c r="GRC1" s="955"/>
      <c r="GRD1" s="955"/>
      <c r="GRE1" s="955"/>
      <c r="GRF1" s="955"/>
      <c r="GRG1" s="955"/>
      <c r="GRH1" s="955"/>
      <c r="GRI1" s="955"/>
      <c r="GRJ1" s="955"/>
      <c r="GRK1" s="955"/>
      <c r="GRL1" s="955"/>
      <c r="GRM1" s="955"/>
      <c r="GRN1" s="955"/>
      <c r="GRO1" s="955"/>
      <c r="GRP1" s="955"/>
      <c r="GRQ1" s="955"/>
      <c r="GRR1" s="955"/>
      <c r="GRS1" s="955"/>
      <c r="GRT1" s="955"/>
      <c r="GRU1" s="955"/>
      <c r="GRV1" s="955"/>
      <c r="GRW1" s="955"/>
      <c r="GRX1" s="955"/>
      <c r="GRY1" s="955"/>
      <c r="GRZ1" s="955"/>
      <c r="GSA1" s="955"/>
      <c r="GSB1" s="955"/>
      <c r="GSC1" s="955"/>
      <c r="GSD1" s="955"/>
      <c r="GSE1" s="955"/>
      <c r="GSF1" s="955"/>
      <c r="GSG1" s="955"/>
      <c r="GSH1" s="955"/>
      <c r="GSI1" s="955"/>
      <c r="GSJ1" s="955"/>
      <c r="GSK1" s="955"/>
      <c r="GSL1" s="955"/>
      <c r="GSM1" s="955"/>
      <c r="GSN1" s="955"/>
      <c r="GSO1" s="955"/>
      <c r="GSP1" s="955"/>
      <c r="GSQ1" s="955"/>
      <c r="GSR1" s="955"/>
      <c r="GSS1" s="955"/>
      <c r="GST1" s="955"/>
      <c r="GSU1" s="955"/>
      <c r="GSV1" s="955"/>
      <c r="GSW1" s="955"/>
      <c r="GSX1" s="955"/>
      <c r="GSY1" s="955"/>
      <c r="GSZ1" s="955"/>
      <c r="GTA1" s="955"/>
      <c r="GTB1" s="955"/>
      <c r="GTC1" s="955"/>
      <c r="GTD1" s="955"/>
      <c r="GTE1" s="955"/>
      <c r="GTF1" s="955"/>
      <c r="GTG1" s="955"/>
      <c r="GTH1" s="955"/>
      <c r="GTI1" s="955"/>
      <c r="GTJ1" s="955"/>
      <c r="GTK1" s="955"/>
      <c r="GTL1" s="955"/>
      <c r="GTM1" s="955"/>
      <c r="GTN1" s="955"/>
      <c r="GTO1" s="955"/>
      <c r="GTP1" s="955"/>
      <c r="GTQ1" s="955"/>
      <c r="GTR1" s="955"/>
      <c r="GTS1" s="955"/>
      <c r="GTT1" s="955"/>
      <c r="GTU1" s="955"/>
      <c r="GTV1" s="955"/>
      <c r="GTW1" s="955"/>
      <c r="GTX1" s="955"/>
      <c r="GTY1" s="955"/>
      <c r="GTZ1" s="955"/>
      <c r="GUA1" s="955"/>
      <c r="GUB1" s="955"/>
      <c r="GUC1" s="955"/>
      <c r="GUD1" s="955"/>
      <c r="GUE1" s="955"/>
      <c r="GUF1" s="955"/>
      <c r="GUG1" s="955"/>
      <c r="GUH1" s="955"/>
      <c r="GUI1" s="955"/>
      <c r="GUJ1" s="955"/>
      <c r="GUK1" s="955"/>
      <c r="GUL1" s="955"/>
      <c r="GUM1" s="955"/>
      <c r="GUN1" s="955"/>
      <c r="GUO1" s="955"/>
      <c r="GUP1" s="955"/>
      <c r="GUQ1" s="955"/>
      <c r="GUR1" s="955"/>
      <c r="GUS1" s="955"/>
      <c r="GUT1" s="955"/>
      <c r="GUU1" s="955"/>
      <c r="GUV1" s="955"/>
      <c r="GUW1" s="955"/>
      <c r="GUX1" s="955"/>
      <c r="GUY1" s="955"/>
      <c r="GUZ1" s="955"/>
      <c r="GVA1" s="955"/>
      <c r="GVB1" s="955"/>
      <c r="GVC1" s="955"/>
      <c r="GVD1" s="955"/>
      <c r="GVE1" s="955"/>
      <c r="GVF1" s="955"/>
      <c r="GVG1" s="955"/>
      <c r="GVH1" s="955"/>
      <c r="GVI1" s="955"/>
      <c r="GVJ1" s="955"/>
      <c r="GVK1" s="955"/>
      <c r="GVL1" s="955"/>
      <c r="GVM1" s="955"/>
      <c r="GVN1" s="955"/>
      <c r="GVO1" s="955"/>
      <c r="GVP1" s="955"/>
      <c r="GVQ1" s="955"/>
      <c r="GVR1" s="955"/>
      <c r="GVS1" s="955"/>
      <c r="GVT1" s="955"/>
      <c r="GVU1" s="955"/>
      <c r="GVV1" s="955"/>
      <c r="GVW1" s="955"/>
      <c r="GVX1" s="955"/>
      <c r="GVY1" s="955"/>
      <c r="GVZ1" s="955"/>
      <c r="GWA1" s="955"/>
      <c r="GWB1" s="955"/>
      <c r="GWC1" s="955"/>
      <c r="GWD1" s="955"/>
      <c r="GWE1" s="955"/>
      <c r="GWF1" s="955"/>
      <c r="GWG1" s="955"/>
      <c r="GWH1" s="955"/>
      <c r="GWI1" s="955"/>
      <c r="GWJ1" s="955"/>
      <c r="GWK1" s="955"/>
      <c r="GWL1" s="955"/>
      <c r="GWM1" s="955"/>
      <c r="GWN1" s="955"/>
      <c r="GWO1" s="955"/>
      <c r="GWP1" s="955"/>
      <c r="GWQ1" s="955"/>
      <c r="GWR1" s="955"/>
      <c r="GWS1" s="955"/>
      <c r="GWT1" s="955"/>
      <c r="GWU1" s="955"/>
      <c r="GWV1" s="955"/>
      <c r="GWW1" s="955"/>
      <c r="GWX1" s="955"/>
      <c r="GWY1" s="955"/>
      <c r="GWZ1" s="955"/>
      <c r="GXA1" s="955"/>
      <c r="GXB1" s="955"/>
      <c r="GXC1" s="955"/>
      <c r="GXD1" s="955"/>
      <c r="GXE1" s="955"/>
      <c r="GXF1" s="955"/>
      <c r="GXG1" s="955"/>
      <c r="GXH1" s="955"/>
      <c r="GXI1" s="955"/>
      <c r="GXJ1" s="955"/>
      <c r="GXK1" s="955"/>
      <c r="GXL1" s="955"/>
      <c r="GXM1" s="955"/>
      <c r="GXN1" s="955"/>
      <c r="GXO1" s="955"/>
      <c r="GXP1" s="955"/>
      <c r="GXQ1" s="955"/>
      <c r="GXR1" s="955"/>
      <c r="GXS1" s="955"/>
      <c r="GXT1" s="955"/>
      <c r="GXU1" s="955"/>
      <c r="GXV1" s="955"/>
      <c r="GXW1" s="955"/>
      <c r="GXX1" s="955"/>
      <c r="GXY1" s="955"/>
      <c r="GXZ1" s="955"/>
      <c r="GYA1" s="955"/>
      <c r="GYB1" s="955"/>
      <c r="GYC1" s="955"/>
      <c r="GYD1" s="955"/>
      <c r="GYE1" s="955"/>
      <c r="GYF1" s="955"/>
      <c r="GYG1" s="955"/>
      <c r="GYH1" s="955"/>
      <c r="GYI1" s="955"/>
      <c r="GYJ1" s="955"/>
      <c r="GYK1" s="955"/>
      <c r="GYL1" s="955"/>
      <c r="GYM1" s="955"/>
      <c r="GYN1" s="955"/>
      <c r="GYO1" s="955"/>
      <c r="GYP1" s="955"/>
      <c r="GYQ1" s="955"/>
      <c r="GYR1" s="955"/>
      <c r="GYS1" s="955"/>
      <c r="GYT1" s="955"/>
      <c r="GYU1" s="955"/>
      <c r="GYV1" s="955"/>
      <c r="GYW1" s="955"/>
      <c r="GYX1" s="955"/>
      <c r="GYY1" s="955"/>
      <c r="GYZ1" s="955"/>
      <c r="GZA1" s="955"/>
      <c r="GZB1" s="955"/>
      <c r="GZC1" s="955"/>
      <c r="GZD1" s="955"/>
      <c r="GZE1" s="955"/>
      <c r="GZF1" s="955"/>
      <c r="GZG1" s="955"/>
      <c r="GZH1" s="955"/>
      <c r="GZI1" s="955"/>
      <c r="GZJ1" s="955"/>
      <c r="GZK1" s="955"/>
      <c r="GZL1" s="955"/>
      <c r="GZM1" s="955"/>
      <c r="GZN1" s="955"/>
      <c r="GZO1" s="955"/>
      <c r="GZP1" s="955"/>
      <c r="GZQ1" s="955"/>
      <c r="GZR1" s="955"/>
      <c r="GZS1" s="955"/>
      <c r="GZT1" s="955"/>
      <c r="GZU1" s="955"/>
      <c r="GZV1" s="955"/>
      <c r="GZW1" s="955"/>
      <c r="GZX1" s="955"/>
      <c r="GZY1" s="955"/>
      <c r="GZZ1" s="955"/>
      <c r="HAA1" s="955"/>
      <c r="HAB1" s="955"/>
      <c r="HAC1" s="955"/>
      <c r="HAD1" s="955"/>
      <c r="HAE1" s="955"/>
      <c r="HAF1" s="955"/>
      <c r="HAG1" s="955"/>
      <c r="HAH1" s="955"/>
      <c r="HAI1" s="955"/>
      <c r="HAJ1" s="955"/>
      <c r="HAK1" s="955"/>
      <c r="HAL1" s="955"/>
      <c r="HAM1" s="955"/>
      <c r="HAN1" s="955"/>
      <c r="HAO1" s="955"/>
      <c r="HAP1" s="955"/>
      <c r="HAQ1" s="955"/>
      <c r="HAR1" s="955"/>
      <c r="HAS1" s="955"/>
      <c r="HAT1" s="955"/>
      <c r="HAU1" s="955"/>
      <c r="HAV1" s="955"/>
      <c r="HAW1" s="955"/>
      <c r="HAX1" s="955"/>
      <c r="HAY1" s="955"/>
      <c r="HAZ1" s="955"/>
      <c r="HBA1" s="955"/>
      <c r="HBB1" s="955"/>
      <c r="HBC1" s="955"/>
      <c r="HBD1" s="955"/>
      <c r="HBE1" s="955"/>
      <c r="HBF1" s="955"/>
      <c r="HBG1" s="955"/>
      <c r="HBH1" s="955"/>
      <c r="HBI1" s="955"/>
      <c r="HBJ1" s="955"/>
      <c r="HBK1" s="955"/>
      <c r="HBL1" s="955"/>
      <c r="HBM1" s="955"/>
      <c r="HBN1" s="955"/>
      <c r="HBO1" s="955"/>
      <c r="HBP1" s="955"/>
      <c r="HBQ1" s="955"/>
      <c r="HBR1" s="955"/>
      <c r="HBS1" s="955"/>
      <c r="HBT1" s="955"/>
      <c r="HBU1" s="955"/>
      <c r="HBV1" s="955"/>
      <c r="HBW1" s="955"/>
      <c r="HBX1" s="955"/>
      <c r="HBY1" s="955"/>
      <c r="HBZ1" s="955"/>
      <c r="HCA1" s="955"/>
      <c r="HCB1" s="955"/>
      <c r="HCC1" s="955"/>
      <c r="HCD1" s="955"/>
      <c r="HCE1" s="955"/>
      <c r="HCF1" s="955"/>
      <c r="HCG1" s="955"/>
      <c r="HCH1" s="955"/>
      <c r="HCI1" s="955"/>
      <c r="HCJ1" s="955"/>
      <c r="HCK1" s="955"/>
      <c r="HCL1" s="955"/>
      <c r="HCM1" s="955"/>
      <c r="HCN1" s="955"/>
      <c r="HCO1" s="955"/>
      <c r="HCP1" s="955"/>
      <c r="HCQ1" s="955"/>
      <c r="HCR1" s="955"/>
      <c r="HCS1" s="955"/>
      <c r="HCT1" s="955"/>
      <c r="HCU1" s="955"/>
      <c r="HCV1" s="955"/>
      <c r="HCW1" s="955"/>
      <c r="HCX1" s="955"/>
      <c r="HCY1" s="955"/>
      <c r="HCZ1" s="955"/>
      <c r="HDA1" s="955"/>
      <c r="HDB1" s="955"/>
      <c r="HDC1" s="955"/>
      <c r="HDD1" s="955"/>
      <c r="HDE1" s="955"/>
      <c r="HDF1" s="955"/>
      <c r="HDG1" s="955"/>
      <c r="HDH1" s="955"/>
      <c r="HDI1" s="955"/>
      <c r="HDJ1" s="955"/>
      <c r="HDK1" s="955"/>
      <c r="HDL1" s="955"/>
      <c r="HDM1" s="955"/>
      <c r="HDN1" s="955"/>
      <c r="HDO1" s="955"/>
      <c r="HDP1" s="955"/>
      <c r="HDQ1" s="955"/>
      <c r="HDR1" s="955"/>
      <c r="HDS1" s="955"/>
      <c r="HDT1" s="955"/>
      <c r="HDU1" s="955"/>
      <c r="HDV1" s="955"/>
      <c r="HDW1" s="955"/>
      <c r="HDX1" s="955"/>
      <c r="HDY1" s="955"/>
      <c r="HDZ1" s="955"/>
      <c r="HEA1" s="955"/>
      <c r="HEB1" s="955"/>
      <c r="HEC1" s="955"/>
      <c r="HED1" s="955"/>
      <c r="HEE1" s="955"/>
      <c r="HEF1" s="955"/>
      <c r="HEG1" s="955"/>
      <c r="HEH1" s="955"/>
      <c r="HEI1" s="955"/>
      <c r="HEJ1" s="955"/>
      <c r="HEK1" s="955"/>
      <c r="HEL1" s="955"/>
      <c r="HEM1" s="955"/>
      <c r="HEN1" s="955"/>
      <c r="HEO1" s="955"/>
      <c r="HEP1" s="955"/>
      <c r="HEQ1" s="955"/>
      <c r="HER1" s="955"/>
      <c r="HES1" s="955"/>
      <c r="HET1" s="955"/>
      <c r="HEU1" s="955"/>
      <c r="HEV1" s="955"/>
      <c r="HEW1" s="955"/>
      <c r="HEX1" s="955"/>
      <c r="HEY1" s="955"/>
      <c r="HEZ1" s="955"/>
      <c r="HFA1" s="955"/>
      <c r="HFB1" s="955"/>
      <c r="HFC1" s="955"/>
      <c r="HFD1" s="955"/>
      <c r="HFE1" s="955"/>
      <c r="HFF1" s="955"/>
      <c r="HFG1" s="955"/>
      <c r="HFH1" s="955"/>
      <c r="HFI1" s="955"/>
      <c r="HFJ1" s="955"/>
      <c r="HFK1" s="955"/>
      <c r="HFL1" s="955"/>
      <c r="HFM1" s="955"/>
      <c r="HFN1" s="955"/>
      <c r="HFO1" s="955"/>
      <c r="HFP1" s="955"/>
      <c r="HFQ1" s="955"/>
      <c r="HFR1" s="955"/>
      <c r="HFS1" s="955"/>
      <c r="HFT1" s="955"/>
      <c r="HFU1" s="955"/>
      <c r="HFV1" s="955"/>
      <c r="HFW1" s="955"/>
      <c r="HFX1" s="955"/>
      <c r="HFY1" s="955"/>
      <c r="HFZ1" s="955"/>
      <c r="HGA1" s="955"/>
      <c r="HGB1" s="955"/>
      <c r="HGC1" s="955"/>
      <c r="HGD1" s="955"/>
      <c r="HGE1" s="955"/>
      <c r="HGF1" s="955"/>
      <c r="HGG1" s="955"/>
      <c r="HGH1" s="955"/>
      <c r="HGI1" s="955"/>
      <c r="HGJ1" s="955"/>
      <c r="HGK1" s="955"/>
      <c r="HGL1" s="955"/>
      <c r="HGM1" s="955"/>
      <c r="HGN1" s="955"/>
      <c r="HGO1" s="955"/>
      <c r="HGP1" s="955"/>
      <c r="HGQ1" s="955"/>
      <c r="HGR1" s="955"/>
      <c r="HGS1" s="955"/>
      <c r="HGT1" s="955"/>
      <c r="HGU1" s="955"/>
      <c r="HGV1" s="955"/>
      <c r="HGW1" s="955"/>
      <c r="HGX1" s="955"/>
      <c r="HGY1" s="955"/>
      <c r="HGZ1" s="955"/>
      <c r="HHA1" s="955"/>
      <c r="HHB1" s="955"/>
      <c r="HHC1" s="955"/>
      <c r="HHD1" s="955"/>
      <c r="HHE1" s="955"/>
      <c r="HHF1" s="955"/>
      <c r="HHG1" s="955"/>
      <c r="HHH1" s="955"/>
      <c r="HHI1" s="955"/>
      <c r="HHJ1" s="955"/>
      <c r="HHK1" s="955"/>
      <c r="HHL1" s="955"/>
      <c r="HHM1" s="955"/>
      <c r="HHN1" s="955"/>
      <c r="HHO1" s="955"/>
      <c r="HHP1" s="955"/>
      <c r="HHQ1" s="955"/>
      <c r="HHR1" s="955"/>
      <c r="HHS1" s="955"/>
      <c r="HHT1" s="955"/>
      <c r="HHU1" s="955"/>
      <c r="HHV1" s="955"/>
      <c r="HHW1" s="955"/>
      <c r="HHX1" s="955"/>
      <c r="HHY1" s="955"/>
      <c r="HHZ1" s="955"/>
      <c r="HIA1" s="955"/>
      <c r="HIB1" s="955"/>
      <c r="HIC1" s="955"/>
      <c r="HID1" s="955"/>
      <c r="HIE1" s="955"/>
      <c r="HIF1" s="955"/>
      <c r="HIG1" s="955"/>
      <c r="HIH1" s="955"/>
      <c r="HII1" s="955"/>
      <c r="HIJ1" s="955"/>
      <c r="HIK1" s="955"/>
      <c r="HIL1" s="955"/>
      <c r="HIM1" s="955"/>
      <c r="HIN1" s="955"/>
      <c r="HIO1" s="955"/>
      <c r="HIP1" s="955"/>
      <c r="HIQ1" s="955"/>
      <c r="HIR1" s="955"/>
      <c r="HIS1" s="955"/>
      <c r="HIT1" s="955"/>
      <c r="HIU1" s="955"/>
      <c r="HIV1" s="955"/>
      <c r="HIW1" s="955"/>
      <c r="HIX1" s="955"/>
      <c r="HIY1" s="955"/>
      <c r="HIZ1" s="955"/>
      <c r="HJA1" s="955"/>
      <c r="HJB1" s="955"/>
      <c r="HJC1" s="955"/>
      <c r="HJD1" s="955"/>
      <c r="HJE1" s="955"/>
      <c r="HJF1" s="955"/>
      <c r="HJG1" s="955"/>
      <c r="HJH1" s="955"/>
      <c r="HJI1" s="955"/>
      <c r="HJJ1" s="955"/>
      <c r="HJK1" s="955"/>
      <c r="HJL1" s="955"/>
      <c r="HJM1" s="955"/>
      <c r="HJN1" s="955"/>
      <c r="HJO1" s="955"/>
      <c r="HJP1" s="955"/>
      <c r="HJQ1" s="955"/>
      <c r="HJR1" s="955"/>
      <c r="HJS1" s="955"/>
      <c r="HJT1" s="955"/>
      <c r="HJU1" s="955"/>
      <c r="HJV1" s="955"/>
      <c r="HJW1" s="955"/>
      <c r="HJX1" s="955"/>
      <c r="HJY1" s="955"/>
      <c r="HJZ1" s="955"/>
      <c r="HKA1" s="955"/>
      <c r="HKB1" s="955"/>
      <c r="HKC1" s="955"/>
      <c r="HKD1" s="955"/>
      <c r="HKE1" s="955"/>
      <c r="HKF1" s="955"/>
      <c r="HKG1" s="955"/>
      <c r="HKH1" s="955"/>
      <c r="HKI1" s="955"/>
      <c r="HKJ1" s="955"/>
      <c r="HKK1" s="955"/>
      <c r="HKL1" s="955"/>
      <c r="HKM1" s="955"/>
      <c r="HKN1" s="955"/>
      <c r="HKO1" s="955"/>
      <c r="HKP1" s="955"/>
      <c r="HKQ1" s="955"/>
      <c r="HKR1" s="955"/>
      <c r="HKS1" s="955"/>
      <c r="HKT1" s="955"/>
      <c r="HKU1" s="955"/>
      <c r="HKV1" s="955"/>
      <c r="HKW1" s="955"/>
      <c r="HKX1" s="955"/>
      <c r="HKY1" s="955"/>
      <c r="HKZ1" s="955"/>
      <c r="HLA1" s="955"/>
      <c r="HLB1" s="955"/>
      <c r="HLC1" s="955"/>
      <c r="HLD1" s="955"/>
      <c r="HLE1" s="955"/>
      <c r="HLF1" s="955"/>
      <c r="HLG1" s="955"/>
      <c r="HLH1" s="955"/>
      <c r="HLI1" s="955"/>
      <c r="HLJ1" s="955"/>
      <c r="HLK1" s="955"/>
      <c r="HLL1" s="955"/>
      <c r="HLM1" s="955"/>
      <c r="HLN1" s="955"/>
      <c r="HLO1" s="955"/>
      <c r="HLP1" s="955"/>
      <c r="HLQ1" s="955"/>
      <c r="HLR1" s="955"/>
      <c r="HLS1" s="955"/>
      <c r="HLT1" s="955"/>
      <c r="HLU1" s="955"/>
      <c r="HLV1" s="955"/>
      <c r="HLW1" s="955"/>
      <c r="HLX1" s="955"/>
      <c r="HLY1" s="955"/>
      <c r="HLZ1" s="955"/>
      <c r="HMA1" s="955"/>
      <c r="HMB1" s="955"/>
      <c r="HMC1" s="955"/>
      <c r="HMD1" s="955"/>
      <c r="HME1" s="955"/>
      <c r="HMF1" s="955"/>
      <c r="HMG1" s="955"/>
      <c r="HMH1" s="955"/>
      <c r="HMI1" s="955"/>
      <c r="HMJ1" s="955"/>
      <c r="HMK1" s="955"/>
      <c r="HML1" s="955"/>
      <c r="HMM1" s="955"/>
      <c r="HMN1" s="955"/>
      <c r="HMO1" s="955"/>
      <c r="HMP1" s="955"/>
      <c r="HMQ1" s="955"/>
      <c r="HMR1" s="955"/>
      <c r="HMS1" s="955"/>
      <c r="HMT1" s="955"/>
      <c r="HMU1" s="955"/>
      <c r="HMV1" s="955"/>
      <c r="HMW1" s="955"/>
      <c r="HMX1" s="955"/>
      <c r="HMY1" s="955"/>
      <c r="HMZ1" s="955"/>
      <c r="HNA1" s="955"/>
      <c r="HNB1" s="955"/>
      <c r="HNC1" s="955"/>
      <c r="HND1" s="955"/>
      <c r="HNE1" s="955"/>
      <c r="HNF1" s="955"/>
      <c r="HNG1" s="955"/>
      <c r="HNH1" s="955"/>
      <c r="HNI1" s="955"/>
      <c r="HNJ1" s="955"/>
      <c r="HNK1" s="955"/>
      <c r="HNL1" s="955"/>
      <c r="HNM1" s="955"/>
      <c r="HNN1" s="955"/>
      <c r="HNO1" s="955"/>
      <c r="HNP1" s="955"/>
      <c r="HNQ1" s="955"/>
      <c r="HNR1" s="955"/>
      <c r="HNS1" s="955"/>
      <c r="HNT1" s="955"/>
      <c r="HNU1" s="955"/>
      <c r="HNV1" s="955"/>
      <c r="HNW1" s="955"/>
      <c r="HNX1" s="955"/>
      <c r="HNY1" s="955"/>
      <c r="HNZ1" s="955"/>
      <c r="HOA1" s="955"/>
      <c r="HOB1" s="955"/>
      <c r="HOC1" s="955"/>
      <c r="HOD1" s="955"/>
      <c r="HOE1" s="955"/>
      <c r="HOF1" s="955"/>
      <c r="HOG1" s="955"/>
      <c r="HOH1" s="955"/>
      <c r="HOI1" s="955"/>
      <c r="HOJ1" s="955"/>
      <c r="HOK1" s="955"/>
      <c r="HOL1" s="955"/>
      <c r="HOM1" s="955"/>
      <c r="HON1" s="955"/>
      <c r="HOO1" s="955"/>
      <c r="HOP1" s="955"/>
      <c r="HOQ1" s="955"/>
      <c r="HOR1" s="955"/>
      <c r="HOS1" s="955"/>
      <c r="HOT1" s="955"/>
      <c r="HOU1" s="955"/>
      <c r="HOV1" s="955"/>
      <c r="HOW1" s="955"/>
      <c r="HOX1" s="955"/>
      <c r="HOY1" s="955"/>
      <c r="HOZ1" s="955"/>
      <c r="HPA1" s="955"/>
      <c r="HPB1" s="955"/>
      <c r="HPC1" s="955"/>
      <c r="HPD1" s="955"/>
      <c r="HPE1" s="955"/>
      <c r="HPF1" s="955"/>
      <c r="HPG1" s="955"/>
      <c r="HPH1" s="955"/>
      <c r="HPI1" s="955"/>
      <c r="HPJ1" s="955"/>
      <c r="HPK1" s="955"/>
      <c r="HPL1" s="955"/>
      <c r="HPM1" s="955"/>
      <c r="HPN1" s="955"/>
      <c r="HPO1" s="955"/>
      <c r="HPP1" s="955"/>
      <c r="HPQ1" s="955"/>
      <c r="HPR1" s="955"/>
      <c r="HPS1" s="955"/>
      <c r="HPT1" s="955"/>
      <c r="HPU1" s="955"/>
      <c r="HPV1" s="955"/>
      <c r="HPW1" s="955"/>
      <c r="HPX1" s="955"/>
      <c r="HPY1" s="955"/>
      <c r="HPZ1" s="955"/>
      <c r="HQA1" s="955"/>
      <c r="HQB1" s="955"/>
      <c r="HQC1" s="955"/>
      <c r="HQD1" s="955"/>
      <c r="HQE1" s="955"/>
      <c r="HQF1" s="955"/>
      <c r="HQG1" s="955"/>
      <c r="HQH1" s="955"/>
      <c r="HQI1" s="955"/>
      <c r="HQJ1" s="955"/>
      <c r="HQK1" s="955"/>
      <c r="HQL1" s="955"/>
      <c r="HQM1" s="955"/>
      <c r="HQN1" s="955"/>
      <c r="HQO1" s="955"/>
      <c r="HQP1" s="955"/>
      <c r="HQQ1" s="955"/>
      <c r="HQR1" s="955"/>
      <c r="HQS1" s="955"/>
      <c r="HQT1" s="955"/>
      <c r="HQU1" s="955"/>
      <c r="HQV1" s="955"/>
      <c r="HQW1" s="955"/>
      <c r="HQX1" s="955"/>
      <c r="HQY1" s="955"/>
      <c r="HQZ1" s="955"/>
      <c r="HRA1" s="955"/>
      <c r="HRB1" s="955"/>
      <c r="HRC1" s="955"/>
      <c r="HRD1" s="955"/>
      <c r="HRE1" s="955"/>
      <c r="HRF1" s="955"/>
      <c r="HRG1" s="955"/>
      <c r="HRH1" s="955"/>
      <c r="HRI1" s="955"/>
      <c r="HRJ1" s="955"/>
      <c r="HRK1" s="955"/>
      <c r="HRL1" s="955"/>
      <c r="HRM1" s="955"/>
      <c r="HRN1" s="955"/>
      <c r="HRO1" s="955"/>
      <c r="HRP1" s="955"/>
      <c r="HRQ1" s="955"/>
      <c r="HRR1" s="955"/>
      <c r="HRS1" s="955"/>
      <c r="HRT1" s="955"/>
      <c r="HRU1" s="955"/>
      <c r="HRV1" s="955"/>
      <c r="HRW1" s="955"/>
      <c r="HRX1" s="955"/>
      <c r="HRY1" s="955"/>
      <c r="HRZ1" s="955"/>
      <c r="HSA1" s="955"/>
      <c r="HSB1" s="955"/>
      <c r="HSC1" s="955"/>
      <c r="HSD1" s="955"/>
      <c r="HSE1" s="955"/>
      <c r="HSF1" s="955"/>
      <c r="HSG1" s="955"/>
      <c r="HSH1" s="955"/>
      <c r="HSI1" s="955"/>
      <c r="HSJ1" s="955"/>
      <c r="HSK1" s="955"/>
      <c r="HSL1" s="955"/>
      <c r="HSM1" s="955"/>
      <c r="HSN1" s="955"/>
      <c r="HSO1" s="955"/>
      <c r="HSP1" s="955"/>
      <c r="HSQ1" s="955"/>
      <c r="HSR1" s="955"/>
      <c r="HSS1" s="955"/>
      <c r="HST1" s="955"/>
      <c r="HSU1" s="955"/>
      <c r="HSV1" s="955"/>
      <c r="HSW1" s="955"/>
      <c r="HSX1" s="955"/>
      <c r="HSY1" s="955"/>
      <c r="HSZ1" s="955"/>
      <c r="HTA1" s="955"/>
      <c r="HTB1" s="955"/>
      <c r="HTC1" s="955"/>
      <c r="HTD1" s="955"/>
      <c r="HTE1" s="955"/>
      <c r="HTF1" s="955"/>
      <c r="HTG1" s="955"/>
      <c r="HTH1" s="955"/>
      <c r="HTI1" s="955"/>
      <c r="HTJ1" s="955"/>
      <c r="HTK1" s="955"/>
      <c r="HTL1" s="955"/>
      <c r="HTM1" s="955"/>
      <c r="HTN1" s="955"/>
      <c r="HTO1" s="955"/>
      <c r="HTP1" s="955"/>
      <c r="HTQ1" s="955"/>
      <c r="HTR1" s="955"/>
      <c r="HTS1" s="955"/>
      <c r="HTT1" s="955"/>
      <c r="HTU1" s="955"/>
      <c r="HTV1" s="955"/>
      <c r="HTW1" s="955"/>
      <c r="HTX1" s="955"/>
      <c r="HTY1" s="955"/>
      <c r="HTZ1" s="955"/>
      <c r="HUA1" s="955"/>
      <c r="HUB1" s="955"/>
      <c r="HUC1" s="955"/>
      <c r="HUD1" s="955"/>
      <c r="HUE1" s="955"/>
      <c r="HUF1" s="955"/>
      <c r="HUG1" s="955"/>
      <c r="HUH1" s="955"/>
      <c r="HUI1" s="955"/>
      <c r="HUJ1" s="955"/>
      <c r="HUK1" s="955"/>
      <c r="HUL1" s="955"/>
      <c r="HUM1" s="955"/>
      <c r="HUN1" s="955"/>
      <c r="HUO1" s="955"/>
      <c r="HUP1" s="955"/>
      <c r="HUQ1" s="955"/>
      <c r="HUR1" s="955"/>
      <c r="HUS1" s="955"/>
      <c r="HUT1" s="955"/>
      <c r="HUU1" s="955"/>
      <c r="HUV1" s="955"/>
      <c r="HUW1" s="955"/>
      <c r="HUX1" s="955"/>
      <c r="HUY1" s="955"/>
      <c r="HUZ1" s="955"/>
      <c r="HVA1" s="955"/>
      <c r="HVB1" s="955"/>
      <c r="HVC1" s="955"/>
      <c r="HVD1" s="955"/>
      <c r="HVE1" s="955"/>
      <c r="HVF1" s="955"/>
      <c r="HVG1" s="955"/>
      <c r="HVH1" s="955"/>
      <c r="HVI1" s="955"/>
      <c r="HVJ1" s="955"/>
      <c r="HVK1" s="955"/>
      <c r="HVL1" s="955"/>
      <c r="HVM1" s="955"/>
      <c r="HVN1" s="955"/>
      <c r="HVO1" s="955"/>
      <c r="HVP1" s="955"/>
      <c r="HVQ1" s="955"/>
      <c r="HVR1" s="955"/>
      <c r="HVS1" s="955"/>
      <c r="HVT1" s="955"/>
      <c r="HVU1" s="955"/>
      <c r="HVV1" s="955"/>
      <c r="HVW1" s="955"/>
      <c r="HVX1" s="955"/>
      <c r="HVY1" s="955"/>
      <c r="HVZ1" s="955"/>
      <c r="HWA1" s="955"/>
      <c r="HWB1" s="955"/>
      <c r="HWC1" s="955"/>
      <c r="HWD1" s="955"/>
      <c r="HWE1" s="955"/>
      <c r="HWF1" s="955"/>
      <c r="HWG1" s="955"/>
      <c r="HWH1" s="955"/>
      <c r="HWI1" s="955"/>
      <c r="HWJ1" s="955"/>
      <c r="HWK1" s="955"/>
      <c r="HWL1" s="955"/>
      <c r="HWM1" s="955"/>
      <c r="HWN1" s="955"/>
      <c r="HWO1" s="955"/>
      <c r="HWP1" s="955"/>
      <c r="HWQ1" s="955"/>
      <c r="HWR1" s="955"/>
      <c r="HWS1" s="955"/>
      <c r="HWT1" s="955"/>
      <c r="HWU1" s="955"/>
      <c r="HWV1" s="955"/>
      <c r="HWW1" s="955"/>
      <c r="HWX1" s="955"/>
      <c r="HWY1" s="955"/>
      <c r="HWZ1" s="955"/>
      <c r="HXA1" s="955"/>
      <c r="HXB1" s="955"/>
      <c r="HXC1" s="955"/>
      <c r="HXD1" s="955"/>
      <c r="HXE1" s="955"/>
      <c r="HXF1" s="955"/>
      <c r="HXG1" s="955"/>
      <c r="HXH1" s="955"/>
      <c r="HXI1" s="955"/>
      <c r="HXJ1" s="955"/>
      <c r="HXK1" s="955"/>
      <c r="HXL1" s="955"/>
      <c r="HXM1" s="955"/>
      <c r="HXN1" s="955"/>
      <c r="HXO1" s="955"/>
      <c r="HXP1" s="955"/>
      <c r="HXQ1" s="955"/>
      <c r="HXR1" s="955"/>
      <c r="HXS1" s="955"/>
      <c r="HXT1" s="955"/>
      <c r="HXU1" s="955"/>
      <c r="HXV1" s="955"/>
      <c r="HXW1" s="955"/>
      <c r="HXX1" s="955"/>
      <c r="HXY1" s="955"/>
      <c r="HXZ1" s="955"/>
      <c r="HYA1" s="955"/>
      <c r="HYB1" s="955"/>
      <c r="HYC1" s="955"/>
      <c r="HYD1" s="955"/>
      <c r="HYE1" s="955"/>
      <c r="HYF1" s="955"/>
      <c r="HYG1" s="955"/>
      <c r="HYH1" s="955"/>
      <c r="HYI1" s="955"/>
      <c r="HYJ1" s="955"/>
      <c r="HYK1" s="955"/>
      <c r="HYL1" s="955"/>
      <c r="HYM1" s="955"/>
      <c r="HYN1" s="955"/>
      <c r="HYO1" s="955"/>
      <c r="HYP1" s="955"/>
      <c r="HYQ1" s="955"/>
      <c r="HYR1" s="955"/>
      <c r="HYS1" s="955"/>
      <c r="HYT1" s="955"/>
      <c r="HYU1" s="955"/>
      <c r="HYV1" s="955"/>
      <c r="HYW1" s="955"/>
      <c r="HYX1" s="955"/>
      <c r="HYY1" s="955"/>
      <c r="HYZ1" s="955"/>
      <c r="HZA1" s="955"/>
      <c r="HZB1" s="955"/>
      <c r="HZC1" s="955"/>
      <c r="HZD1" s="955"/>
      <c r="HZE1" s="955"/>
      <c r="HZF1" s="955"/>
      <c r="HZG1" s="955"/>
      <c r="HZH1" s="955"/>
      <c r="HZI1" s="955"/>
      <c r="HZJ1" s="955"/>
      <c r="HZK1" s="955"/>
      <c r="HZL1" s="955"/>
      <c r="HZM1" s="955"/>
      <c r="HZN1" s="955"/>
      <c r="HZO1" s="955"/>
      <c r="HZP1" s="955"/>
      <c r="HZQ1" s="955"/>
      <c r="HZR1" s="955"/>
      <c r="HZS1" s="955"/>
      <c r="HZT1" s="955"/>
      <c r="HZU1" s="955"/>
      <c r="HZV1" s="955"/>
      <c r="HZW1" s="955"/>
      <c r="HZX1" s="955"/>
      <c r="HZY1" s="955"/>
      <c r="HZZ1" s="955"/>
      <c r="IAA1" s="955"/>
      <c r="IAB1" s="955"/>
      <c r="IAC1" s="955"/>
      <c r="IAD1" s="955"/>
      <c r="IAE1" s="955"/>
      <c r="IAF1" s="955"/>
      <c r="IAG1" s="955"/>
      <c r="IAH1" s="955"/>
      <c r="IAI1" s="955"/>
      <c r="IAJ1" s="955"/>
      <c r="IAK1" s="955"/>
      <c r="IAL1" s="955"/>
      <c r="IAM1" s="955"/>
      <c r="IAN1" s="955"/>
      <c r="IAO1" s="955"/>
      <c r="IAP1" s="955"/>
      <c r="IAQ1" s="955"/>
      <c r="IAR1" s="955"/>
      <c r="IAS1" s="955"/>
      <c r="IAT1" s="955"/>
      <c r="IAU1" s="955"/>
      <c r="IAV1" s="955"/>
      <c r="IAW1" s="955"/>
      <c r="IAX1" s="955"/>
      <c r="IAY1" s="955"/>
      <c r="IAZ1" s="955"/>
      <c r="IBA1" s="955"/>
      <c r="IBB1" s="955"/>
      <c r="IBC1" s="955"/>
      <c r="IBD1" s="955"/>
      <c r="IBE1" s="955"/>
      <c r="IBF1" s="955"/>
      <c r="IBG1" s="955"/>
      <c r="IBH1" s="955"/>
      <c r="IBI1" s="955"/>
      <c r="IBJ1" s="955"/>
      <c r="IBK1" s="955"/>
      <c r="IBL1" s="955"/>
      <c r="IBM1" s="955"/>
      <c r="IBN1" s="955"/>
      <c r="IBO1" s="955"/>
      <c r="IBP1" s="955"/>
      <c r="IBQ1" s="955"/>
      <c r="IBR1" s="955"/>
      <c r="IBS1" s="955"/>
      <c r="IBT1" s="955"/>
      <c r="IBU1" s="955"/>
      <c r="IBV1" s="955"/>
      <c r="IBW1" s="955"/>
      <c r="IBX1" s="955"/>
      <c r="IBY1" s="955"/>
      <c r="IBZ1" s="955"/>
      <c r="ICA1" s="955"/>
      <c r="ICB1" s="955"/>
      <c r="ICC1" s="955"/>
      <c r="ICD1" s="955"/>
      <c r="ICE1" s="955"/>
      <c r="ICF1" s="955"/>
      <c r="ICG1" s="955"/>
      <c r="ICH1" s="955"/>
      <c r="ICI1" s="955"/>
      <c r="ICJ1" s="955"/>
      <c r="ICK1" s="955"/>
      <c r="ICL1" s="955"/>
      <c r="ICM1" s="955"/>
      <c r="ICN1" s="955"/>
      <c r="ICO1" s="955"/>
      <c r="ICP1" s="955"/>
      <c r="ICQ1" s="955"/>
      <c r="ICR1" s="955"/>
      <c r="ICS1" s="955"/>
      <c r="ICT1" s="955"/>
      <c r="ICU1" s="955"/>
      <c r="ICV1" s="955"/>
      <c r="ICW1" s="955"/>
      <c r="ICX1" s="955"/>
      <c r="ICY1" s="955"/>
      <c r="ICZ1" s="955"/>
      <c r="IDA1" s="955"/>
      <c r="IDB1" s="955"/>
      <c r="IDC1" s="955"/>
      <c r="IDD1" s="955"/>
      <c r="IDE1" s="955"/>
      <c r="IDF1" s="955"/>
      <c r="IDG1" s="955"/>
      <c r="IDH1" s="955"/>
      <c r="IDI1" s="955"/>
      <c r="IDJ1" s="955"/>
      <c r="IDK1" s="955"/>
      <c r="IDL1" s="955"/>
      <c r="IDM1" s="955"/>
      <c r="IDN1" s="955"/>
      <c r="IDO1" s="955"/>
      <c r="IDP1" s="955"/>
      <c r="IDQ1" s="955"/>
      <c r="IDR1" s="955"/>
      <c r="IDS1" s="955"/>
      <c r="IDT1" s="955"/>
      <c r="IDU1" s="955"/>
      <c r="IDV1" s="955"/>
      <c r="IDW1" s="955"/>
      <c r="IDX1" s="955"/>
      <c r="IDY1" s="955"/>
      <c r="IDZ1" s="955"/>
      <c r="IEA1" s="955"/>
      <c r="IEB1" s="955"/>
      <c r="IEC1" s="955"/>
      <c r="IED1" s="955"/>
      <c r="IEE1" s="955"/>
      <c r="IEF1" s="955"/>
      <c r="IEG1" s="955"/>
      <c r="IEH1" s="955"/>
      <c r="IEI1" s="955"/>
      <c r="IEJ1" s="955"/>
      <c r="IEK1" s="955"/>
      <c r="IEL1" s="955"/>
      <c r="IEM1" s="955"/>
      <c r="IEN1" s="955"/>
      <c r="IEO1" s="955"/>
      <c r="IEP1" s="955"/>
      <c r="IEQ1" s="955"/>
      <c r="IER1" s="955"/>
      <c r="IES1" s="955"/>
      <c r="IET1" s="955"/>
      <c r="IEU1" s="955"/>
      <c r="IEV1" s="955"/>
      <c r="IEW1" s="955"/>
      <c r="IEX1" s="955"/>
      <c r="IEY1" s="955"/>
      <c r="IEZ1" s="955"/>
      <c r="IFA1" s="955"/>
      <c r="IFB1" s="955"/>
      <c r="IFC1" s="955"/>
      <c r="IFD1" s="955"/>
      <c r="IFE1" s="955"/>
      <c r="IFF1" s="955"/>
      <c r="IFG1" s="955"/>
      <c r="IFH1" s="955"/>
      <c r="IFI1" s="955"/>
      <c r="IFJ1" s="955"/>
      <c r="IFK1" s="955"/>
      <c r="IFL1" s="955"/>
      <c r="IFM1" s="955"/>
      <c r="IFN1" s="955"/>
      <c r="IFO1" s="955"/>
      <c r="IFP1" s="955"/>
      <c r="IFQ1" s="955"/>
      <c r="IFR1" s="955"/>
      <c r="IFS1" s="955"/>
      <c r="IFT1" s="955"/>
      <c r="IFU1" s="955"/>
      <c r="IFV1" s="955"/>
      <c r="IFW1" s="955"/>
      <c r="IFX1" s="955"/>
      <c r="IFY1" s="955"/>
      <c r="IFZ1" s="955"/>
      <c r="IGA1" s="955"/>
      <c r="IGB1" s="955"/>
      <c r="IGC1" s="955"/>
      <c r="IGD1" s="955"/>
      <c r="IGE1" s="955"/>
      <c r="IGF1" s="955"/>
      <c r="IGG1" s="955"/>
      <c r="IGH1" s="955"/>
      <c r="IGI1" s="955"/>
      <c r="IGJ1" s="955"/>
      <c r="IGK1" s="955"/>
      <c r="IGL1" s="955"/>
      <c r="IGM1" s="955"/>
      <c r="IGN1" s="955"/>
      <c r="IGO1" s="955"/>
      <c r="IGP1" s="955"/>
      <c r="IGQ1" s="955"/>
      <c r="IGR1" s="955"/>
      <c r="IGS1" s="955"/>
      <c r="IGT1" s="955"/>
      <c r="IGU1" s="955"/>
      <c r="IGV1" s="955"/>
      <c r="IGW1" s="955"/>
      <c r="IGX1" s="955"/>
      <c r="IGY1" s="955"/>
      <c r="IGZ1" s="955"/>
      <c r="IHA1" s="955"/>
      <c r="IHB1" s="955"/>
      <c r="IHC1" s="955"/>
      <c r="IHD1" s="955"/>
      <c r="IHE1" s="955"/>
      <c r="IHF1" s="955"/>
      <c r="IHG1" s="955"/>
      <c r="IHH1" s="955"/>
      <c r="IHI1" s="955"/>
      <c r="IHJ1" s="955"/>
      <c r="IHK1" s="955"/>
      <c r="IHL1" s="955"/>
      <c r="IHM1" s="955"/>
      <c r="IHN1" s="955"/>
      <c r="IHO1" s="955"/>
      <c r="IHP1" s="955"/>
      <c r="IHQ1" s="955"/>
      <c r="IHR1" s="955"/>
      <c r="IHS1" s="955"/>
      <c r="IHT1" s="955"/>
      <c r="IHU1" s="955"/>
      <c r="IHV1" s="955"/>
      <c r="IHW1" s="955"/>
      <c r="IHX1" s="955"/>
      <c r="IHY1" s="955"/>
      <c r="IHZ1" s="955"/>
      <c r="IIA1" s="955"/>
      <c r="IIB1" s="955"/>
      <c r="IIC1" s="955"/>
      <c r="IID1" s="955"/>
      <c r="IIE1" s="955"/>
      <c r="IIF1" s="955"/>
      <c r="IIG1" s="955"/>
      <c r="IIH1" s="955"/>
      <c r="III1" s="955"/>
      <c r="IIJ1" s="955"/>
      <c r="IIK1" s="955"/>
      <c r="IIL1" s="955"/>
      <c r="IIM1" s="955"/>
      <c r="IIN1" s="955"/>
      <c r="IIO1" s="955"/>
      <c r="IIP1" s="955"/>
      <c r="IIQ1" s="955"/>
      <c r="IIR1" s="955"/>
      <c r="IIS1" s="955"/>
      <c r="IIT1" s="955"/>
      <c r="IIU1" s="955"/>
      <c r="IIV1" s="955"/>
      <c r="IIW1" s="955"/>
      <c r="IIX1" s="955"/>
      <c r="IIY1" s="955"/>
      <c r="IIZ1" s="955"/>
      <c r="IJA1" s="955"/>
      <c r="IJB1" s="955"/>
      <c r="IJC1" s="955"/>
      <c r="IJD1" s="955"/>
      <c r="IJE1" s="955"/>
      <c r="IJF1" s="955"/>
      <c r="IJG1" s="955"/>
      <c r="IJH1" s="955"/>
      <c r="IJI1" s="955"/>
      <c r="IJJ1" s="955"/>
      <c r="IJK1" s="955"/>
      <c r="IJL1" s="955"/>
      <c r="IJM1" s="955"/>
      <c r="IJN1" s="955"/>
      <c r="IJO1" s="955"/>
      <c r="IJP1" s="955"/>
      <c r="IJQ1" s="955"/>
      <c r="IJR1" s="955"/>
      <c r="IJS1" s="955"/>
      <c r="IJT1" s="955"/>
      <c r="IJU1" s="955"/>
      <c r="IJV1" s="955"/>
      <c r="IJW1" s="955"/>
      <c r="IJX1" s="955"/>
      <c r="IJY1" s="955"/>
      <c r="IJZ1" s="955"/>
      <c r="IKA1" s="955"/>
      <c r="IKB1" s="955"/>
      <c r="IKC1" s="955"/>
      <c r="IKD1" s="955"/>
      <c r="IKE1" s="955"/>
      <c r="IKF1" s="955"/>
      <c r="IKG1" s="955"/>
      <c r="IKH1" s="955"/>
      <c r="IKI1" s="955"/>
      <c r="IKJ1" s="955"/>
      <c r="IKK1" s="955"/>
      <c r="IKL1" s="955"/>
      <c r="IKM1" s="955"/>
      <c r="IKN1" s="955"/>
      <c r="IKO1" s="955"/>
      <c r="IKP1" s="955"/>
      <c r="IKQ1" s="955"/>
      <c r="IKR1" s="955"/>
      <c r="IKS1" s="955"/>
      <c r="IKT1" s="955"/>
      <c r="IKU1" s="955"/>
      <c r="IKV1" s="955"/>
      <c r="IKW1" s="955"/>
      <c r="IKX1" s="955"/>
      <c r="IKY1" s="955"/>
      <c r="IKZ1" s="955"/>
      <c r="ILA1" s="955"/>
      <c r="ILB1" s="955"/>
      <c r="ILC1" s="955"/>
      <c r="ILD1" s="955"/>
      <c r="ILE1" s="955"/>
      <c r="ILF1" s="955"/>
      <c r="ILG1" s="955"/>
      <c r="ILH1" s="955"/>
      <c r="ILI1" s="955"/>
      <c r="ILJ1" s="955"/>
      <c r="ILK1" s="955"/>
      <c r="ILL1" s="955"/>
      <c r="ILM1" s="955"/>
      <c r="ILN1" s="955"/>
      <c r="ILO1" s="955"/>
      <c r="ILP1" s="955"/>
      <c r="ILQ1" s="955"/>
      <c r="ILR1" s="955"/>
      <c r="ILS1" s="955"/>
      <c r="ILT1" s="955"/>
      <c r="ILU1" s="955"/>
      <c r="ILV1" s="955"/>
      <c r="ILW1" s="955"/>
      <c r="ILX1" s="955"/>
      <c r="ILY1" s="955"/>
      <c r="ILZ1" s="955"/>
      <c r="IMA1" s="955"/>
      <c r="IMB1" s="955"/>
      <c r="IMC1" s="955"/>
      <c r="IMD1" s="955"/>
      <c r="IME1" s="955"/>
      <c r="IMF1" s="955"/>
      <c r="IMG1" s="955"/>
      <c r="IMH1" s="955"/>
      <c r="IMI1" s="955"/>
      <c r="IMJ1" s="955"/>
      <c r="IMK1" s="955"/>
      <c r="IML1" s="955"/>
      <c r="IMM1" s="955"/>
      <c r="IMN1" s="955"/>
      <c r="IMO1" s="955"/>
      <c r="IMP1" s="955"/>
      <c r="IMQ1" s="955"/>
      <c r="IMR1" s="955"/>
      <c r="IMS1" s="955"/>
      <c r="IMT1" s="955"/>
      <c r="IMU1" s="955"/>
      <c r="IMV1" s="955"/>
      <c r="IMW1" s="955"/>
      <c r="IMX1" s="955"/>
      <c r="IMY1" s="955"/>
      <c r="IMZ1" s="955"/>
      <c r="INA1" s="955"/>
      <c r="INB1" s="955"/>
      <c r="INC1" s="955"/>
      <c r="IND1" s="955"/>
      <c r="INE1" s="955"/>
      <c r="INF1" s="955"/>
      <c r="ING1" s="955"/>
      <c r="INH1" s="955"/>
      <c r="INI1" s="955"/>
      <c r="INJ1" s="955"/>
      <c r="INK1" s="955"/>
      <c r="INL1" s="955"/>
      <c r="INM1" s="955"/>
      <c r="INN1" s="955"/>
      <c r="INO1" s="955"/>
      <c r="INP1" s="955"/>
      <c r="INQ1" s="955"/>
      <c r="INR1" s="955"/>
      <c r="INS1" s="955"/>
      <c r="INT1" s="955"/>
      <c r="INU1" s="955"/>
      <c r="INV1" s="955"/>
      <c r="INW1" s="955"/>
      <c r="INX1" s="955"/>
      <c r="INY1" s="955"/>
      <c r="INZ1" s="955"/>
      <c r="IOA1" s="955"/>
      <c r="IOB1" s="955"/>
      <c r="IOC1" s="955"/>
      <c r="IOD1" s="955"/>
      <c r="IOE1" s="955"/>
      <c r="IOF1" s="955"/>
      <c r="IOG1" s="955"/>
      <c r="IOH1" s="955"/>
      <c r="IOI1" s="955"/>
      <c r="IOJ1" s="955"/>
      <c r="IOK1" s="955"/>
      <c r="IOL1" s="955"/>
      <c r="IOM1" s="955"/>
      <c r="ION1" s="955"/>
      <c r="IOO1" s="955"/>
      <c r="IOP1" s="955"/>
      <c r="IOQ1" s="955"/>
      <c r="IOR1" s="955"/>
      <c r="IOS1" s="955"/>
      <c r="IOT1" s="955"/>
      <c r="IOU1" s="955"/>
      <c r="IOV1" s="955"/>
      <c r="IOW1" s="955"/>
      <c r="IOX1" s="955"/>
      <c r="IOY1" s="955"/>
      <c r="IOZ1" s="955"/>
      <c r="IPA1" s="955"/>
      <c r="IPB1" s="955"/>
      <c r="IPC1" s="955"/>
      <c r="IPD1" s="955"/>
      <c r="IPE1" s="955"/>
      <c r="IPF1" s="955"/>
      <c r="IPG1" s="955"/>
      <c r="IPH1" s="955"/>
      <c r="IPI1" s="955"/>
      <c r="IPJ1" s="955"/>
      <c r="IPK1" s="955"/>
      <c r="IPL1" s="955"/>
      <c r="IPM1" s="955"/>
      <c r="IPN1" s="955"/>
      <c r="IPO1" s="955"/>
      <c r="IPP1" s="955"/>
      <c r="IPQ1" s="955"/>
      <c r="IPR1" s="955"/>
      <c r="IPS1" s="955"/>
      <c r="IPT1" s="955"/>
      <c r="IPU1" s="955"/>
      <c r="IPV1" s="955"/>
      <c r="IPW1" s="955"/>
      <c r="IPX1" s="955"/>
      <c r="IPY1" s="955"/>
      <c r="IPZ1" s="955"/>
      <c r="IQA1" s="955"/>
      <c r="IQB1" s="955"/>
      <c r="IQC1" s="955"/>
      <c r="IQD1" s="955"/>
      <c r="IQE1" s="955"/>
      <c r="IQF1" s="955"/>
      <c r="IQG1" s="955"/>
      <c r="IQH1" s="955"/>
      <c r="IQI1" s="955"/>
      <c r="IQJ1" s="955"/>
      <c r="IQK1" s="955"/>
      <c r="IQL1" s="955"/>
      <c r="IQM1" s="955"/>
      <c r="IQN1" s="955"/>
      <c r="IQO1" s="955"/>
      <c r="IQP1" s="955"/>
      <c r="IQQ1" s="955"/>
      <c r="IQR1" s="955"/>
      <c r="IQS1" s="955"/>
      <c r="IQT1" s="955"/>
      <c r="IQU1" s="955"/>
      <c r="IQV1" s="955"/>
      <c r="IQW1" s="955"/>
      <c r="IQX1" s="955"/>
      <c r="IQY1" s="955"/>
      <c r="IQZ1" s="955"/>
      <c r="IRA1" s="955"/>
      <c r="IRB1" s="955"/>
      <c r="IRC1" s="955"/>
      <c r="IRD1" s="955"/>
      <c r="IRE1" s="955"/>
      <c r="IRF1" s="955"/>
      <c r="IRG1" s="955"/>
      <c r="IRH1" s="955"/>
      <c r="IRI1" s="955"/>
      <c r="IRJ1" s="955"/>
      <c r="IRK1" s="955"/>
      <c r="IRL1" s="955"/>
      <c r="IRM1" s="955"/>
      <c r="IRN1" s="955"/>
      <c r="IRO1" s="955"/>
      <c r="IRP1" s="955"/>
      <c r="IRQ1" s="955"/>
      <c r="IRR1" s="955"/>
      <c r="IRS1" s="955"/>
      <c r="IRT1" s="955"/>
      <c r="IRU1" s="955"/>
      <c r="IRV1" s="955"/>
      <c r="IRW1" s="955"/>
      <c r="IRX1" s="955"/>
      <c r="IRY1" s="955"/>
      <c r="IRZ1" s="955"/>
      <c r="ISA1" s="955"/>
      <c r="ISB1" s="955"/>
      <c r="ISC1" s="955"/>
      <c r="ISD1" s="955"/>
      <c r="ISE1" s="955"/>
      <c r="ISF1" s="955"/>
      <c r="ISG1" s="955"/>
      <c r="ISH1" s="955"/>
      <c r="ISI1" s="955"/>
      <c r="ISJ1" s="955"/>
      <c r="ISK1" s="955"/>
      <c r="ISL1" s="955"/>
      <c r="ISM1" s="955"/>
      <c r="ISN1" s="955"/>
      <c r="ISO1" s="955"/>
      <c r="ISP1" s="955"/>
      <c r="ISQ1" s="955"/>
      <c r="ISR1" s="955"/>
      <c r="ISS1" s="955"/>
      <c r="IST1" s="955"/>
      <c r="ISU1" s="955"/>
      <c r="ISV1" s="955"/>
      <c r="ISW1" s="955"/>
      <c r="ISX1" s="955"/>
      <c r="ISY1" s="955"/>
      <c r="ISZ1" s="955"/>
      <c r="ITA1" s="955"/>
      <c r="ITB1" s="955"/>
      <c r="ITC1" s="955"/>
      <c r="ITD1" s="955"/>
      <c r="ITE1" s="955"/>
      <c r="ITF1" s="955"/>
      <c r="ITG1" s="955"/>
      <c r="ITH1" s="955"/>
      <c r="ITI1" s="955"/>
      <c r="ITJ1" s="955"/>
      <c r="ITK1" s="955"/>
      <c r="ITL1" s="955"/>
      <c r="ITM1" s="955"/>
      <c r="ITN1" s="955"/>
      <c r="ITO1" s="955"/>
      <c r="ITP1" s="955"/>
      <c r="ITQ1" s="955"/>
      <c r="ITR1" s="955"/>
      <c r="ITS1" s="955"/>
      <c r="ITT1" s="955"/>
      <c r="ITU1" s="955"/>
      <c r="ITV1" s="955"/>
      <c r="ITW1" s="955"/>
      <c r="ITX1" s="955"/>
      <c r="ITY1" s="955"/>
      <c r="ITZ1" s="955"/>
      <c r="IUA1" s="955"/>
      <c r="IUB1" s="955"/>
      <c r="IUC1" s="955"/>
      <c r="IUD1" s="955"/>
      <c r="IUE1" s="955"/>
      <c r="IUF1" s="955"/>
      <c r="IUG1" s="955"/>
      <c r="IUH1" s="955"/>
      <c r="IUI1" s="955"/>
      <c r="IUJ1" s="955"/>
      <c r="IUK1" s="955"/>
      <c r="IUL1" s="955"/>
      <c r="IUM1" s="955"/>
      <c r="IUN1" s="955"/>
      <c r="IUO1" s="955"/>
      <c r="IUP1" s="955"/>
      <c r="IUQ1" s="955"/>
      <c r="IUR1" s="955"/>
      <c r="IUS1" s="955"/>
      <c r="IUT1" s="955"/>
      <c r="IUU1" s="955"/>
      <c r="IUV1" s="955"/>
      <c r="IUW1" s="955"/>
      <c r="IUX1" s="955"/>
      <c r="IUY1" s="955"/>
      <c r="IUZ1" s="955"/>
      <c r="IVA1" s="955"/>
      <c r="IVB1" s="955"/>
      <c r="IVC1" s="955"/>
      <c r="IVD1" s="955"/>
      <c r="IVE1" s="955"/>
      <c r="IVF1" s="955"/>
      <c r="IVG1" s="955"/>
      <c r="IVH1" s="955"/>
      <c r="IVI1" s="955"/>
      <c r="IVJ1" s="955"/>
      <c r="IVK1" s="955"/>
      <c r="IVL1" s="955"/>
      <c r="IVM1" s="955"/>
      <c r="IVN1" s="955"/>
      <c r="IVO1" s="955"/>
      <c r="IVP1" s="955"/>
      <c r="IVQ1" s="955"/>
      <c r="IVR1" s="955"/>
      <c r="IVS1" s="955"/>
      <c r="IVT1" s="955"/>
      <c r="IVU1" s="955"/>
      <c r="IVV1" s="955"/>
      <c r="IVW1" s="955"/>
      <c r="IVX1" s="955"/>
      <c r="IVY1" s="955"/>
      <c r="IVZ1" s="955"/>
      <c r="IWA1" s="955"/>
      <c r="IWB1" s="955"/>
      <c r="IWC1" s="955"/>
      <c r="IWD1" s="955"/>
      <c r="IWE1" s="955"/>
      <c r="IWF1" s="955"/>
      <c r="IWG1" s="955"/>
      <c r="IWH1" s="955"/>
      <c r="IWI1" s="955"/>
      <c r="IWJ1" s="955"/>
      <c r="IWK1" s="955"/>
      <c r="IWL1" s="955"/>
      <c r="IWM1" s="955"/>
      <c r="IWN1" s="955"/>
      <c r="IWO1" s="955"/>
      <c r="IWP1" s="955"/>
      <c r="IWQ1" s="955"/>
      <c r="IWR1" s="955"/>
      <c r="IWS1" s="955"/>
      <c r="IWT1" s="955"/>
      <c r="IWU1" s="955"/>
      <c r="IWV1" s="955"/>
      <c r="IWW1" s="955"/>
      <c r="IWX1" s="955"/>
      <c r="IWY1" s="955"/>
      <c r="IWZ1" s="955"/>
      <c r="IXA1" s="955"/>
      <c r="IXB1" s="955"/>
      <c r="IXC1" s="955"/>
      <c r="IXD1" s="955"/>
      <c r="IXE1" s="955"/>
      <c r="IXF1" s="955"/>
      <c r="IXG1" s="955"/>
      <c r="IXH1" s="955"/>
      <c r="IXI1" s="955"/>
      <c r="IXJ1" s="955"/>
      <c r="IXK1" s="955"/>
      <c r="IXL1" s="955"/>
      <c r="IXM1" s="955"/>
      <c r="IXN1" s="955"/>
      <c r="IXO1" s="955"/>
      <c r="IXP1" s="955"/>
      <c r="IXQ1" s="955"/>
      <c r="IXR1" s="955"/>
      <c r="IXS1" s="955"/>
      <c r="IXT1" s="955"/>
      <c r="IXU1" s="955"/>
      <c r="IXV1" s="955"/>
      <c r="IXW1" s="955"/>
      <c r="IXX1" s="955"/>
      <c r="IXY1" s="955"/>
      <c r="IXZ1" s="955"/>
      <c r="IYA1" s="955"/>
      <c r="IYB1" s="955"/>
      <c r="IYC1" s="955"/>
      <c r="IYD1" s="955"/>
      <c r="IYE1" s="955"/>
      <c r="IYF1" s="955"/>
      <c r="IYG1" s="955"/>
      <c r="IYH1" s="955"/>
      <c r="IYI1" s="955"/>
      <c r="IYJ1" s="955"/>
      <c r="IYK1" s="955"/>
      <c r="IYL1" s="955"/>
      <c r="IYM1" s="955"/>
      <c r="IYN1" s="955"/>
      <c r="IYO1" s="955"/>
      <c r="IYP1" s="955"/>
      <c r="IYQ1" s="955"/>
      <c r="IYR1" s="955"/>
      <c r="IYS1" s="955"/>
      <c r="IYT1" s="955"/>
      <c r="IYU1" s="955"/>
      <c r="IYV1" s="955"/>
      <c r="IYW1" s="955"/>
      <c r="IYX1" s="955"/>
      <c r="IYY1" s="955"/>
      <c r="IYZ1" s="955"/>
      <c r="IZA1" s="955"/>
      <c r="IZB1" s="955"/>
      <c r="IZC1" s="955"/>
      <c r="IZD1" s="955"/>
      <c r="IZE1" s="955"/>
      <c r="IZF1" s="955"/>
      <c r="IZG1" s="955"/>
      <c r="IZH1" s="955"/>
      <c r="IZI1" s="955"/>
      <c r="IZJ1" s="955"/>
      <c r="IZK1" s="955"/>
      <c r="IZL1" s="955"/>
      <c r="IZM1" s="955"/>
      <c r="IZN1" s="955"/>
      <c r="IZO1" s="955"/>
      <c r="IZP1" s="955"/>
      <c r="IZQ1" s="955"/>
      <c r="IZR1" s="955"/>
      <c r="IZS1" s="955"/>
      <c r="IZT1" s="955"/>
      <c r="IZU1" s="955"/>
      <c r="IZV1" s="955"/>
      <c r="IZW1" s="955"/>
      <c r="IZX1" s="955"/>
      <c r="IZY1" s="955"/>
      <c r="IZZ1" s="955"/>
      <c r="JAA1" s="955"/>
      <c r="JAB1" s="955"/>
      <c r="JAC1" s="955"/>
      <c r="JAD1" s="955"/>
      <c r="JAE1" s="955"/>
      <c r="JAF1" s="955"/>
      <c r="JAG1" s="955"/>
      <c r="JAH1" s="955"/>
      <c r="JAI1" s="955"/>
      <c r="JAJ1" s="955"/>
      <c r="JAK1" s="955"/>
      <c r="JAL1" s="955"/>
      <c r="JAM1" s="955"/>
      <c r="JAN1" s="955"/>
      <c r="JAO1" s="955"/>
      <c r="JAP1" s="955"/>
      <c r="JAQ1" s="955"/>
      <c r="JAR1" s="955"/>
      <c r="JAS1" s="955"/>
      <c r="JAT1" s="955"/>
      <c r="JAU1" s="955"/>
      <c r="JAV1" s="955"/>
      <c r="JAW1" s="955"/>
      <c r="JAX1" s="955"/>
      <c r="JAY1" s="955"/>
      <c r="JAZ1" s="955"/>
      <c r="JBA1" s="955"/>
      <c r="JBB1" s="955"/>
      <c r="JBC1" s="955"/>
      <c r="JBD1" s="955"/>
      <c r="JBE1" s="955"/>
      <c r="JBF1" s="955"/>
      <c r="JBG1" s="955"/>
      <c r="JBH1" s="955"/>
      <c r="JBI1" s="955"/>
      <c r="JBJ1" s="955"/>
      <c r="JBK1" s="955"/>
      <c r="JBL1" s="955"/>
      <c r="JBM1" s="955"/>
      <c r="JBN1" s="955"/>
      <c r="JBO1" s="955"/>
      <c r="JBP1" s="955"/>
      <c r="JBQ1" s="955"/>
      <c r="JBR1" s="955"/>
      <c r="JBS1" s="955"/>
      <c r="JBT1" s="955"/>
      <c r="JBU1" s="955"/>
      <c r="JBV1" s="955"/>
      <c r="JBW1" s="955"/>
      <c r="JBX1" s="955"/>
      <c r="JBY1" s="955"/>
      <c r="JBZ1" s="955"/>
      <c r="JCA1" s="955"/>
      <c r="JCB1" s="955"/>
      <c r="JCC1" s="955"/>
      <c r="JCD1" s="955"/>
      <c r="JCE1" s="955"/>
      <c r="JCF1" s="955"/>
      <c r="JCG1" s="955"/>
      <c r="JCH1" s="955"/>
      <c r="JCI1" s="955"/>
      <c r="JCJ1" s="955"/>
      <c r="JCK1" s="955"/>
      <c r="JCL1" s="955"/>
      <c r="JCM1" s="955"/>
      <c r="JCN1" s="955"/>
      <c r="JCO1" s="955"/>
      <c r="JCP1" s="955"/>
      <c r="JCQ1" s="955"/>
      <c r="JCR1" s="955"/>
      <c r="JCS1" s="955"/>
      <c r="JCT1" s="955"/>
      <c r="JCU1" s="955"/>
      <c r="JCV1" s="955"/>
      <c r="JCW1" s="955"/>
      <c r="JCX1" s="955"/>
      <c r="JCY1" s="955"/>
      <c r="JCZ1" s="955"/>
      <c r="JDA1" s="955"/>
      <c r="JDB1" s="955"/>
      <c r="JDC1" s="955"/>
      <c r="JDD1" s="955"/>
      <c r="JDE1" s="955"/>
      <c r="JDF1" s="955"/>
      <c r="JDG1" s="955"/>
      <c r="JDH1" s="955"/>
      <c r="JDI1" s="955"/>
      <c r="JDJ1" s="955"/>
      <c r="JDK1" s="955"/>
      <c r="JDL1" s="955"/>
      <c r="JDM1" s="955"/>
      <c r="JDN1" s="955"/>
      <c r="JDO1" s="955"/>
      <c r="JDP1" s="955"/>
      <c r="JDQ1" s="955"/>
      <c r="JDR1" s="955"/>
      <c r="JDS1" s="955"/>
      <c r="JDT1" s="955"/>
      <c r="JDU1" s="955"/>
      <c r="JDV1" s="955"/>
      <c r="JDW1" s="955"/>
      <c r="JDX1" s="955"/>
      <c r="JDY1" s="955"/>
      <c r="JDZ1" s="955"/>
      <c r="JEA1" s="955"/>
      <c r="JEB1" s="955"/>
      <c r="JEC1" s="955"/>
      <c r="JED1" s="955"/>
      <c r="JEE1" s="955"/>
      <c r="JEF1" s="955"/>
      <c r="JEG1" s="955"/>
      <c r="JEH1" s="955"/>
      <c r="JEI1" s="955"/>
      <c r="JEJ1" s="955"/>
      <c r="JEK1" s="955"/>
      <c r="JEL1" s="955"/>
      <c r="JEM1" s="955"/>
      <c r="JEN1" s="955"/>
      <c r="JEO1" s="955"/>
      <c r="JEP1" s="955"/>
      <c r="JEQ1" s="955"/>
      <c r="JER1" s="955"/>
      <c r="JES1" s="955"/>
      <c r="JET1" s="955"/>
      <c r="JEU1" s="955"/>
      <c r="JEV1" s="955"/>
      <c r="JEW1" s="955"/>
      <c r="JEX1" s="955"/>
      <c r="JEY1" s="955"/>
      <c r="JEZ1" s="955"/>
      <c r="JFA1" s="955"/>
      <c r="JFB1" s="955"/>
      <c r="JFC1" s="955"/>
      <c r="JFD1" s="955"/>
      <c r="JFE1" s="955"/>
      <c r="JFF1" s="955"/>
      <c r="JFG1" s="955"/>
      <c r="JFH1" s="955"/>
      <c r="JFI1" s="955"/>
      <c r="JFJ1" s="955"/>
      <c r="JFK1" s="955"/>
      <c r="JFL1" s="955"/>
      <c r="JFM1" s="955"/>
      <c r="JFN1" s="955"/>
      <c r="JFO1" s="955"/>
      <c r="JFP1" s="955"/>
      <c r="JFQ1" s="955"/>
      <c r="JFR1" s="955"/>
      <c r="JFS1" s="955"/>
      <c r="JFT1" s="955"/>
      <c r="JFU1" s="955"/>
      <c r="JFV1" s="955"/>
      <c r="JFW1" s="955"/>
      <c r="JFX1" s="955"/>
      <c r="JFY1" s="955"/>
      <c r="JFZ1" s="955"/>
      <c r="JGA1" s="955"/>
      <c r="JGB1" s="955"/>
      <c r="JGC1" s="955"/>
      <c r="JGD1" s="955"/>
      <c r="JGE1" s="955"/>
      <c r="JGF1" s="955"/>
      <c r="JGG1" s="955"/>
      <c r="JGH1" s="955"/>
      <c r="JGI1" s="955"/>
      <c r="JGJ1" s="955"/>
      <c r="JGK1" s="955"/>
      <c r="JGL1" s="955"/>
      <c r="JGM1" s="955"/>
      <c r="JGN1" s="955"/>
      <c r="JGO1" s="955"/>
      <c r="JGP1" s="955"/>
      <c r="JGQ1" s="955"/>
      <c r="JGR1" s="955"/>
      <c r="JGS1" s="955"/>
      <c r="JGT1" s="955"/>
      <c r="JGU1" s="955"/>
      <c r="JGV1" s="955"/>
      <c r="JGW1" s="955"/>
      <c r="JGX1" s="955"/>
      <c r="JGY1" s="955"/>
      <c r="JGZ1" s="955"/>
      <c r="JHA1" s="955"/>
      <c r="JHB1" s="955"/>
      <c r="JHC1" s="955"/>
      <c r="JHD1" s="955"/>
      <c r="JHE1" s="955"/>
      <c r="JHF1" s="955"/>
      <c r="JHG1" s="955"/>
      <c r="JHH1" s="955"/>
      <c r="JHI1" s="955"/>
      <c r="JHJ1" s="955"/>
      <c r="JHK1" s="955"/>
      <c r="JHL1" s="955"/>
      <c r="JHM1" s="955"/>
      <c r="JHN1" s="955"/>
      <c r="JHO1" s="955"/>
      <c r="JHP1" s="955"/>
      <c r="JHQ1" s="955"/>
      <c r="JHR1" s="955"/>
      <c r="JHS1" s="955"/>
      <c r="JHT1" s="955"/>
      <c r="JHU1" s="955"/>
      <c r="JHV1" s="955"/>
      <c r="JHW1" s="955"/>
      <c r="JHX1" s="955"/>
      <c r="JHY1" s="955"/>
      <c r="JHZ1" s="955"/>
      <c r="JIA1" s="955"/>
      <c r="JIB1" s="955"/>
      <c r="JIC1" s="955"/>
      <c r="JID1" s="955"/>
      <c r="JIE1" s="955"/>
      <c r="JIF1" s="955"/>
      <c r="JIG1" s="955"/>
      <c r="JIH1" s="955"/>
      <c r="JII1" s="955"/>
      <c r="JIJ1" s="955"/>
      <c r="JIK1" s="955"/>
      <c r="JIL1" s="955"/>
      <c r="JIM1" s="955"/>
      <c r="JIN1" s="955"/>
      <c r="JIO1" s="955"/>
      <c r="JIP1" s="955"/>
      <c r="JIQ1" s="955"/>
      <c r="JIR1" s="955"/>
      <c r="JIS1" s="955"/>
      <c r="JIT1" s="955"/>
      <c r="JIU1" s="955"/>
      <c r="JIV1" s="955"/>
      <c r="JIW1" s="955"/>
      <c r="JIX1" s="955"/>
      <c r="JIY1" s="955"/>
      <c r="JIZ1" s="955"/>
      <c r="JJA1" s="955"/>
      <c r="JJB1" s="955"/>
      <c r="JJC1" s="955"/>
      <c r="JJD1" s="955"/>
      <c r="JJE1" s="955"/>
      <c r="JJF1" s="955"/>
      <c r="JJG1" s="955"/>
      <c r="JJH1" s="955"/>
      <c r="JJI1" s="955"/>
      <c r="JJJ1" s="955"/>
      <c r="JJK1" s="955"/>
      <c r="JJL1" s="955"/>
      <c r="JJM1" s="955"/>
      <c r="JJN1" s="955"/>
      <c r="JJO1" s="955"/>
      <c r="JJP1" s="955"/>
      <c r="JJQ1" s="955"/>
      <c r="JJR1" s="955"/>
      <c r="JJS1" s="955"/>
      <c r="JJT1" s="955"/>
      <c r="JJU1" s="955"/>
      <c r="JJV1" s="955"/>
      <c r="JJW1" s="955"/>
      <c r="JJX1" s="955"/>
      <c r="JJY1" s="955"/>
      <c r="JJZ1" s="955"/>
      <c r="JKA1" s="955"/>
      <c r="JKB1" s="955"/>
      <c r="JKC1" s="955"/>
      <c r="JKD1" s="955"/>
      <c r="JKE1" s="955"/>
      <c r="JKF1" s="955"/>
      <c r="JKG1" s="955"/>
      <c r="JKH1" s="955"/>
      <c r="JKI1" s="955"/>
      <c r="JKJ1" s="955"/>
      <c r="JKK1" s="955"/>
      <c r="JKL1" s="955"/>
      <c r="JKM1" s="955"/>
      <c r="JKN1" s="955"/>
      <c r="JKO1" s="955"/>
      <c r="JKP1" s="955"/>
      <c r="JKQ1" s="955"/>
      <c r="JKR1" s="955"/>
      <c r="JKS1" s="955"/>
      <c r="JKT1" s="955"/>
      <c r="JKU1" s="955"/>
      <c r="JKV1" s="955"/>
      <c r="JKW1" s="955"/>
      <c r="JKX1" s="955"/>
      <c r="JKY1" s="955"/>
      <c r="JKZ1" s="955"/>
      <c r="JLA1" s="955"/>
      <c r="JLB1" s="955"/>
      <c r="JLC1" s="955"/>
      <c r="JLD1" s="955"/>
      <c r="JLE1" s="955"/>
      <c r="JLF1" s="955"/>
      <c r="JLG1" s="955"/>
      <c r="JLH1" s="955"/>
      <c r="JLI1" s="955"/>
      <c r="JLJ1" s="955"/>
      <c r="JLK1" s="955"/>
      <c r="JLL1" s="955"/>
      <c r="JLM1" s="955"/>
      <c r="JLN1" s="955"/>
      <c r="JLO1" s="955"/>
      <c r="JLP1" s="955"/>
      <c r="JLQ1" s="955"/>
      <c r="JLR1" s="955"/>
      <c r="JLS1" s="955"/>
      <c r="JLT1" s="955"/>
      <c r="JLU1" s="955"/>
      <c r="JLV1" s="955"/>
      <c r="JLW1" s="955"/>
      <c r="JLX1" s="955"/>
      <c r="JLY1" s="955"/>
      <c r="JLZ1" s="955"/>
      <c r="JMA1" s="955"/>
      <c r="JMB1" s="955"/>
      <c r="JMC1" s="955"/>
      <c r="JMD1" s="955"/>
      <c r="JME1" s="955"/>
      <c r="JMF1" s="955"/>
      <c r="JMG1" s="955"/>
      <c r="JMH1" s="955"/>
      <c r="JMI1" s="955"/>
      <c r="JMJ1" s="955"/>
      <c r="JMK1" s="955"/>
      <c r="JML1" s="955"/>
      <c r="JMM1" s="955"/>
      <c r="JMN1" s="955"/>
      <c r="JMO1" s="955"/>
      <c r="JMP1" s="955"/>
      <c r="JMQ1" s="955"/>
      <c r="JMR1" s="955"/>
      <c r="JMS1" s="955"/>
      <c r="JMT1" s="955"/>
      <c r="JMU1" s="955"/>
      <c r="JMV1" s="955"/>
      <c r="JMW1" s="955"/>
      <c r="JMX1" s="955"/>
      <c r="JMY1" s="955"/>
      <c r="JMZ1" s="955"/>
      <c r="JNA1" s="955"/>
      <c r="JNB1" s="955"/>
      <c r="JNC1" s="955"/>
      <c r="JND1" s="955"/>
      <c r="JNE1" s="955"/>
      <c r="JNF1" s="955"/>
      <c r="JNG1" s="955"/>
      <c r="JNH1" s="955"/>
      <c r="JNI1" s="955"/>
      <c r="JNJ1" s="955"/>
      <c r="JNK1" s="955"/>
      <c r="JNL1" s="955"/>
      <c r="JNM1" s="955"/>
      <c r="JNN1" s="955"/>
      <c r="JNO1" s="955"/>
      <c r="JNP1" s="955"/>
      <c r="JNQ1" s="955"/>
      <c r="JNR1" s="955"/>
      <c r="JNS1" s="955"/>
      <c r="JNT1" s="955"/>
      <c r="JNU1" s="955"/>
      <c r="JNV1" s="955"/>
      <c r="JNW1" s="955"/>
      <c r="JNX1" s="955"/>
      <c r="JNY1" s="955"/>
      <c r="JNZ1" s="955"/>
      <c r="JOA1" s="955"/>
      <c r="JOB1" s="955"/>
      <c r="JOC1" s="955"/>
      <c r="JOD1" s="955"/>
      <c r="JOE1" s="955"/>
      <c r="JOF1" s="955"/>
      <c r="JOG1" s="955"/>
      <c r="JOH1" s="955"/>
      <c r="JOI1" s="955"/>
      <c r="JOJ1" s="955"/>
      <c r="JOK1" s="955"/>
      <c r="JOL1" s="955"/>
      <c r="JOM1" s="955"/>
      <c r="JON1" s="955"/>
      <c r="JOO1" s="955"/>
      <c r="JOP1" s="955"/>
      <c r="JOQ1" s="955"/>
      <c r="JOR1" s="955"/>
      <c r="JOS1" s="955"/>
      <c r="JOT1" s="955"/>
      <c r="JOU1" s="955"/>
      <c r="JOV1" s="955"/>
      <c r="JOW1" s="955"/>
      <c r="JOX1" s="955"/>
      <c r="JOY1" s="955"/>
      <c r="JOZ1" s="955"/>
      <c r="JPA1" s="955"/>
      <c r="JPB1" s="955"/>
      <c r="JPC1" s="955"/>
      <c r="JPD1" s="955"/>
      <c r="JPE1" s="955"/>
      <c r="JPF1" s="955"/>
      <c r="JPG1" s="955"/>
      <c r="JPH1" s="955"/>
      <c r="JPI1" s="955"/>
      <c r="JPJ1" s="955"/>
      <c r="JPK1" s="955"/>
      <c r="JPL1" s="955"/>
      <c r="JPM1" s="955"/>
      <c r="JPN1" s="955"/>
      <c r="JPO1" s="955"/>
      <c r="JPP1" s="955"/>
      <c r="JPQ1" s="955"/>
      <c r="JPR1" s="955"/>
      <c r="JPS1" s="955"/>
      <c r="JPT1" s="955"/>
      <c r="JPU1" s="955"/>
      <c r="JPV1" s="955"/>
      <c r="JPW1" s="955"/>
      <c r="JPX1" s="955"/>
      <c r="JPY1" s="955"/>
      <c r="JPZ1" s="955"/>
      <c r="JQA1" s="955"/>
      <c r="JQB1" s="955"/>
      <c r="JQC1" s="955"/>
      <c r="JQD1" s="955"/>
      <c r="JQE1" s="955"/>
      <c r="JQF1" s="955"/>
      <c r="JQG1" s="955"/>
      <c r="JQH1" s="955"/>
      <c r="JQI1" s="955"/>
      <c r="JQJ1" s="955"/>
      <c r="JQK1" s="955"/>
      <c r="JQL1" s="955"/>
      <c r="JQM1" s="955"/>
      <c r="JQN1" s="955"/>
      <c r="JQO1" s="955"/>
      <c r="JQP1" s="955"/>
      <c r="JQQ1" s="955"/>
      <c r="JQR1" s="955"/>
      <c r="JQS1" s="955"/>
      <c r="JQT1" s="955"/>
      <c r="JQU1" s="955"/>
      <c r="JQV1" s="955"/>
      <c r="JQW1" s="955"/>
      <c r="JQX1" s="955"/>
      <c r="JQY1" s="955"/>
      <c r="JQZ1" s="955"/>
      <c r="JRA1" s="955"/>
      <c r="JRB1" s="955"/>
      <c r="JRC1" s="955"/>
      <c r="JRD1" s="955"/>
      <c r="JRE1" s="955"/>
      <c r="JRF1" s="955"/>
      <c r="JRG1" s="955"/>
      <c r="JRH1" s="955"/>
      <c r="JRI1" s="955"/>
      <c r="JRJ1" s="955"/>
      <c r="JRK1" s="955"/>
      <c r="JRL1" s="955"/>
      <c r="JRM1" s="955"/>
      <c r="JRN1" s="955"/>
      <c r="JRO1" s="955"/>
      <c r="JRP1" s="955"/>
      <c r="JRQ1" s="955"/>
      <c r="JRR1" s="955"/>
      <c r="JRS1" s="955"/>
      <c r="JRT1" s="955"/>
      <c r="JRU1" s="955"/>
      <c r="JRV1" s="955"/>
      <c r="JRW1" s="955"/>
      <c r="JRX1" s="955"/>
      <c r="JRY1" s="955"/>
      <c r="JRZ1" s="955"/>
      <c r="JSA1" s="955"/>
      <c r="JSB1" s="955"/>
      <c r="JSC1" s="955"/>
      <c r="JSD1" s="955"/>
      <c r="JSE1" s="955"/>
      <c r="JSF1" s="955"/>
      <c r="JSG1" s="955"/>
      <c r="JSH1" s="955"/>
      <c r="JSI1" s="955"/>
      <c r="JSJ1" s="955"/>
      <c r="JSK1" s="955"/>
      <c r="JSL1" s="955"/>
      <c r="JSM1" s="955"/>
      <c r="JSN1" s="955"/>
      <c r="JSO1" s="955"/>
      <c r="JSP1" s="955"/>
      <c r="JSQ1" s="955"/>
      <c r="JSR1" s="955"/>
      <c r="JSS1" s="955"/>
      <c r="JST1" s="955"/>
      <c r="JSU1" s="955"/>
      <c r="JSV1" s="955"/>
      <c r="JSW1" s="955"/>
      <c r="JSX1" s="955"/>
      <c r="JSY1" s="955"/>
      <c r="JSZ1" s="955"/>
      <c r="JTA1" s="955"/>
      <c r="JTB1" s="955"/>
      <c r="JTC1" s="955"/>
      <c r="JTD1" s="955"/>
      <c r="JTE1" s="955"/>
      <c r="JTF1" s="955"/>
      <c r="JTG1" s="955"/>
      <c r="JTH1" s="955"/>
      <c r="JTI1" s="955"/>
      <c r="JTJ1" s="955"/>
      <c r="JTK1" s="955"/>
      <c r="JTL1" s="955"/>
      <c r="JTM1" s="955"/>
      <c r="JTN1" s="955"/>
      <c r="JTO1" s="955"/>
      <c r="JTP1" s="955"/>
      <c r="JTQ1" s="955"/>
      <c r="JTR1" s="955"/>
      <c r="JTS1" s="955"/>
      <c r="JTT1" s="955"/>
      <c r="JTU1" s="955"/>
      <c r="JTV1" s="955"/>
      <c r="JTW1" s="955"/>
      <c r="JTX1" s="955"/>
      <c r="JTY1" s="955"/>
      <c r="JTZ1" s="955"/>
      <c r="JUA1" s="955"/>
      <c r="JUB1" s="955"/>
      <c r="JUC1" s="955"/>
      <c r="JUD1" s="955"/>
      <c r="JUE1" s="955"/>
      <c r="JUF1" s="955"/>
      <c r="JUG1" s="955"/>
      <c r="JUH1" s="955"/>
      <c r="JUI1" s="955"/>
      <c r="JUJ1" s="955"/>
      <c r="JUK1" s="955"/>
      <c r="JUL1" s="955"/>
      <c r="JUM1" s="955"/>
      <c r="JUN1" s="955"/>
      <c r="JUO1" s="955"/>
      <c r="JUP1" s="955"/>
      <c r="JUQ1" s="955"/>
      <c r="JUR1" s="955"/>
      <c r="JUS1" s="955"/>
      <c r="JUT1" s="955"/>
      <c r="JUU1" s="955"/>
      <c r="JUV1" s="955"/>
      <c r="JUW1" s="955"/>
      <c r="JUX1" s="955"/>
      <c r="JUY1" s="955"/>
      <c r="JUZ1" s="955"/>
      <c r="JVA1" s="955"/>
      <c r="JVB1" s="955"/>
      <c r="JVC1" s="955"/>
      <c r="JVD1" s="955"/>
      <c r="JVE1" s="955"/>
      <c r="JVF1" s="955"/>
      <c r="JVG1" s="955"/>
      <c r="JVH1" s="955"/>
      <c r="JVI1" s="955"/>
      <c r="JVJ1" s="955"/>
      <c r="JVK1" s="955"/>
      <c r="JVL1" s="955"/>
      <c r="JVM1" s="955"/>
      <c r="JVN1" s="955"/>
      <c r="JVO1" s="955"/>
      <c r="JVP1" s="955"/>
      <c r="JVQ1" s="955"/>
      <c r="JVR1" s="955"/>
      <c r="JVS1" s="955"/>
      <c r="JVT1" s="955"/>
      <c r="JVU1" s="955"/>
      <c r="JVV1" s="955"/>
      <c r="JVW1" s="955"/>
      <c r="JVX1" s="955"/>
      <c r="JVY1" s="955"/>
      <c r="JVZ1" s="955"/>
      <c r="JWA1" s="955"/>
      <c r="JWB1" s="955"/>
      <c r="JWC1" s="955"/>
      <c r="JWD1" s="955"/>
      <c r="JWE1" s="955"/>
      <c r="JWF1" s="955"/>
      <c r="JWG1" s="955"/>
      <c r="JWH1" s="955"/>
      <c r="JWI1" s="955"/>
      <c r="JWJ1" s="955"/>
      <c r="JWK1" s="955"/>
      <c r="JWL1" s="955"/>
      <c r="JWM1" s="955"/>
      <c r="JWN1" s="955"/>
      <c r="JWO1" s="955"/>
      <c r="JWP1" s="955"/>
      <c r="JWQ1" s="955"/>
      <c r="JWR1" s="955"/>
      <c r="JWS1" s="955"/>
      <c r="JWT1" s="955"/>
      <c r="JWU1" s="955"/>
      <c r="JWV1" s="955"/>
      <c r="JWW1" s="955"/>
      <c r="JWX1" s="955"/>
      <c r="JWY1" s="955"/>
      <c r="JWZ1" s="955"/>
      <c r="JXA1" s="955"/>
      <c r="JXB1" s="955"/>
      <c r="JXC1" s="955"/>
      <c r="JXD1" s="955"/>
      <c r="JXE1" s="955"/>
      <c r="JXF1" s="955"/>
      <c r="JXG1" s="955"/>
      <c r="JXH1" s="955"/>
      <c r="JXI1" s="955"/>
      <c r="JXJ1" s="955"/>
      <c r="JXK1" s="955"/>
      <c r="JXL1" s="955"/>
      <c r="JXM1" s="955"/>
      <c r="JXN1" s="955"/>
      <c r="JXO1" s="955"/>
      <c r="JXP1" s="955"/>
      <c r="JXQ1" s="955"/>
      <c r="JXR1" s="955"/>
      <c r="JXS1" s="955"/>
      <c r="JXT1" s="955"/>
      <c r="JXU1" s="955"/>
      <c r="JXV1" s="955"/>
      <c r="JXW1" s="955"/>
      <c r="JXX1" s="955"/>
      <c r="JXY1" s="955"/>
      <c r="JXZ1" s="955"/>
      <c r="JYA1" s="955"/>
      <c r="JYB1" s="955"/>
      <c r="JYC1" s="955"/>
      <c r="JYD1" s="955"/>
      <c r="JYE1" s="955"/>
      <c r="JYF1" s="955"/>
      <c r="JYG1" s="955"/>
      <c r="JYH1" s="955"/>
      <c r="JYI1" s="955"/>
      <c r="JYJ1" s="955"/>
      <c r="JYK1" s="955"/>
      <c r="JYL1" s="955"/>
      <c r="JYM1" s="955"/>
      <c r="JYN1" s="955"/>
      <c r="JYO1" s="955"/>
      <c r="JYP1" s="955"/>
      <c r="JYQ1" s="955"/>
      <c r="JYR1" s="955"/>
      <c r="JYS1" s="955"/>
      <c r="JYT1" s="955"/>
      <c r="JYU1" s="955"/>
      <c r="JYV1" s="955"/>
      <c r="JYW1" s="955"/>
      <c r="JYX1" s="955"/>
      <c r="JYY1" s="955"/>
      <c r="JYZ1" s="955"/>
      <c r="JZA1" s="955"/>
      <c r="JZB1" s="955"/>
      <c r="JZC1" s="955"/>
      <c r="JZD1" s="955"/>
      <c r="JZE1" s="955"/>
      <c r="JZF1" s="955"/>
      <c r="JZG1" s="955"/>
      <c r="JZH1" s="955"/>
      <c r="JZI1" s="955"/>
      <c r="JZJ1" s="955"/>
      <c r="JZK1" s="955"/>
      <c r="JZL1" s="955"/>
      <c r="JZM1" s="955"/>
      <c r="JZN1" s="955"/>
      <c r="JZO1" s="955"/>
      <c r="JZP1" s="955"/>
      <c r="JZQ1" s="955"/>
      <c r="JZR1" s="955"/>
      <c r="JZS1" s="955"/>
      <c r="JZT1" s="955"/>
      <c r="JZU1" s="955"/>
      <c r="JZV1" s="955"/>
      <c r="JZW1" s="955"/>
      <c r="JZX1" s="955"/>
      <c r="JZY1" s="955"/>
      <c r="JZZ1" s="955"/>
      <c r="KAA1" s="955"/>
      <c r="KAB1" s="955"/>
      <c r="KAC1" s="955"/>
      <c r="KAD1" s="955"/>
      <c r="KAE1" s="955"/>
      <c r="KAF1" s="955"/>
      <c r="KAG1" s="955"/>
      <c r="KAH1" s="955"/>
      <c r="KAI1" s="955"/>
      <c r="KAJ1" s="955"/>
      <c r="KAK1" s="955"/>
      <c r="KAL1" s="955"/>
      <c r="KAM1" s="955"/>
      <c r="KAN1" s="955"/>
      <c r="KAO1" s="955"/>
      <c r="KAP1" s="955"/>
      <c r="KAQ1" s="955"/>
      <c r="KAR1" s="955"/>
      <c r="KAS1" s="955"/>
      <c r="KAT1" s="955"/>
      <c r="KAU1" s="955"/>
      <c r="KAV1" s="955"/>
      <c r="KAW1" s="955"/>
      <c r="KAX1" s="955"/>
      <c r="KAY1" s="955"/>
      <c r="KAZ1" s="955"/>
      <c r="KBA1" s="955"/>
      <c r="KBB1" s="955"/>
      <c r="KBC1" s="955"/>
      <c r="KBD1" s="955"/>
      <c r="KBE1" s="955"/>
      <c r="KBF1" s="955"/>
      <c r="KBG1" s="955"/>
      <c r="KBH1" s="955"/>
      <c r="KBI1" s="955"/>
      <c r="KBJ1" s="955"/>
      <c r="KBK1" s="955"/>
      <c r="KBL1" s="955"/>
      <c r="KBM1" s="955"/>
      <c r="KBN1" s="955"/>
      <c r="KBO1" s="955"/>
      <c r="KBP1" s="955"/>
      <c r="KBQ1" s="955"/>
      <c r="KBR1" s="955"/>
      <c r="KBS1" s="955"/>
      <c r="KBT1" s="955"/>
      <c r="KBU1" s="955"/>
      <c r="KBV1" s="955"/>
      <c r="KBW1" s="955"/>
      <c r="KBX1" s="955"/>
      <c r="KBY1" s="955"/>
      <c r="KBZ1" s="955"/>
      <c r="KCA1" s="955"/>
      <c r="KCB1" s="955"/>
      <c r="KCC1" s="955"/>
      <c r="KCD1" s="955"/>
      <c r="KCE1" s="955"/>
      <c r="KCF1" s="955"/>
      <c r="KCG1" s="955"/>
      <c r="KCH1" s="955"/>
      <c r="KCI1" s="955"/>
      <c r="KCJ1" s="955"/>
      <c r="KCK1" s="955"/>
      <c r="KCL1" s="955"/>
      <c r="KCM1" s="955"/>
      <c r="KCN1" s="955"/>
      <c r="KCO1" s="955"/>
      <c r="KCP1" s="955"/>
      <c r="KCQ1" s="955"/>
      <c r="KCR1" s="955"/>
      <c r="KCS1" s="955"/>
      <c r="KCT1" s="955"/>
      <c r="KCU1" s="955"/>
      <c r="KCV1" s="955"/>
      <c r="KCW1" s="955"/>
      <c r="KCX1" s="955"/>
      <c r="KCY1" s="955"/>
      <c r="KCZ1" s="955"/>
      <c r="KDA1" s="955"/>
      <c r="KDB1" s="955"/>
      <c r="KDC1" s="955"/>
      <c r="KDD1" s="955"/>
      <c r="KDE1" s="955"/>
      <c r="KDF1" s="955"/>
      <c r="KDG1" s="955"/>
      <c r="KDH1" s="955"/>
      <c r="KDI1" s="955"/>
      <c r="KDJ1" s="955"/>
      <c r="KDK1" s="955"/>
      <c r="KDL1" s="955"/>
      <c r="KDM1" s="955"/>
      <c r="KDN1" s="955"/>
      <c r="KDO1" s="955"/>
      <c r="KDP1" s="955"/>
      <c r="KDQ1" s="955"/>
      <c r="KDR1" s="955"/>
      <c r="KDS1" s="955"/>
      <c r="KDT1" s="955"/>
      <c r="KDU1" s="955"/>
      <c r="KDV1" s="955"/>
      <c r="KDW1" s="955"/>
      <c r="KDX1" s="955"/>
      <c r="KDY1" s="955"/>
      <c r="KDZ1" s="955"/>
      <c r="KEA1" s="955"/>
      <c r="KEB1" s="955"/>
      <c r="KEC1" s="955"/>
      <c r="KED1" s="955"/>
      <c r="KEE1" s="955"/>
      <c r="KEF1" s="955"/>
      <c r="KEG1" s="955"/>
      <c r="KEH1" s="955"/>
      <c r="KEI1" s="955"/>
      <c r="KEJ1" s="955"/>
      <c r="KEK1" s="955"/>
      <c r="KEL1" s="955"/>
      <c r="KEM1" s="955"/>
      <c r="KEN1" s="955"/>
      <c r="KEO1" s="955"/>
      <c r="KEP1" s="955"/>
      <c r="KEQ1" s="955"/>
      <c r="KER1" s="955"/>
      <c r="KES1" s="955"/>
      <c r="KET1" s="955"/>
      <c r="KEU1" s="955"/>
      <c r="KEV1" s="955"/>
      <c r="KEW1" s="955"/>
      <c r="KEX1" s="955"/>
      <c r="KEY1" s="955"/>
      <c r="KEZ1" s="955"/>
      <c r="KFA1" s="955"/>
      <c r="KFB1" s="955"/>
      <c r="KFC1" s="955"/>
      <c r="KFD1" s="955"/>
      <c r="KFE1" s="955"/>
      <c r="KFF1" s="955"/>
      <c r="KFG1" s="955"/>
      <c r="KFH1" s="955"/>
      <c r="KFI1" s="955"/>
      <c r="KFJ1" s="955"/>
      <c r="KFK1" s="955"/>
      <c r="KFL1" s="955"/>
      <c r="KFM1" s="955"/>
      <c r="KFN1" s="955"/>
      <c r="KFO1" s="955"/>
      <c r="KFP1" s="955"/>
      <c r="KFQ1" s="955"/>
      <c r="KFR1" s="955"/>
      <c r="KFS1" s="955"/>
      <c r="KFT1" s="955"/>
      <c r="KFU1" s="955"/>
      <c r="KFV1" s="955"/>
      <c r="KFW1" s="955"/>
      <c r="KFX1" s="955"/>
      <c r="KFY1" s="955"/>
      <c r="KFZ1" s="955"/>
      <c r="KGA1" s="955"/>
      <c r="KGB1" s="955"/>
      <c r="KGC1" s="955"/>
      <c r="KGD1" s="955"/>
      <c r="KGE1" s="955"/>
      <c r="KGF1" s="955"/>
      <c r="KGG1" s="955"/>
      <c r="KGH1" s="955"/>
      <c r="KGI1" s="955"/>
      <c r="KGJ1" s="955"/>
      <c r="KGK1" s="955"/>
      <c r="KGL1" s="955"/>
      <c r="KGM1" s="955"/>
      <c r="KGN1" s="955"/>
      <c r="KGO1" s="955"/>
      <c r="KGP1" s="955"/>
      <c r="KGQ1" s="955"/>
      <c r="KGR1" s="955"/>
      <c r="KGS1" s="955"/>
      <c r="KGT1" s="955"/>
      <c r="KGU1" s="955"/>
      <c r="KGV1" s="955"/>
      <c r="KGW1" s="955"/>
      <c r="KGX1" s="955"/>
      <c r="KGY1" s="955"/>
      <c r="KGZ1" s="955"/>
      <c r="KHA1" s="955"/>
      <c r="KHB1" s="955"/>
      <c r="KHC1" s="955"/>
      <c r="KHD1" s="955"/>
      <c r="KHE1" s="955"/>
      <c r="KHF1" s="955"/>
      <c r="KHG1" s="955"/>
      <c r="KHH1" s="955"/>
      <c r="KHI1" s="955"/>
      <c r="KHJ1" s="955"/>
      <c r="KHK1" s="955"/>
      <c r="KHL1" s="955"/>
      <c r="KHM1" s="955"/>
      <c r="KHN1" s="955"/>
      <c r="KHO1" s="955"/>
      <c r="KHP1" s="955"/>
      <c r="KHQ1" s="955"/>
      <c r="KHR1" s="955"/>
      <c r="KHS1" s="955"/>
      <c r="KHT1" s="955"/>
      <c r="KHU1" s="955"/>
      <c r="KHV1" s="955"/>
      <c r="KHW1" s="955"/>
      <c r="KHX1" s="955"/>
      <c r="KHY1" s="955"/>
      <c r="KHZ1" s="955"/>
      <c r="KIA1" s="955"/>
      <c r="KIB1" s="955"/>
      <c r="KIC1" s="955"/>
      <c r="KID1" s="955"/>
      <c r="KIE1" s="955"/>
      <c r="KIF1" s="955"/>
      <c r="KIG1" s="955"/>
      <c r="KIH1" s="955"/>
      <c r="KII1" s="955"/>
      <c r="KIJ1" s="955"/>
      <c r="KIK1" s="955"/>
      <c r="KIL1" s="955"/>
      <c r="KIM1" s="955"/>
      <c r="KIN1" s="955"/>
      <c r="KIO1" s="955"/>
      <c r="KIP1" s="955"/>
      <c r="KIQ1" s="955"/>
      <c r="KIR1" s="955"/>
      <c r="KIS1" s="955"/>
      <c r="KIT1" s="955"/>
      <c r="KIU1" s="955"/>
      <c r="KIV1" s="955"/>
      <c r="KIW1" s="955"/>
      <c r="KIX1" s="955"/>
      <c r="KIY1" s="955"/>
      <c r="KIZ1" s="955"/>
      <c r="KJA1" s="955"/>
      <c r="KJB1" s="955"/>
      <c r="KJC1" s="955"/>
      <c r="KJD1" s="955"/>
      <c r="KJE1" s="955"/>
      <c r="KJF1" s="955"/>
      <c r="KJG1" s="955"/>
      <c r="KJH1" s="955"/>
      <c r="KJI1" s="955"/>
      <c r="KJJ1" s="955"/>
      <c r="KJK1" s="955"/>
      <c r="KJL1" s="955"/>
      <c r="KJM1" s="955"/>
      <c r="KJN1" s="955"/>
      <c r="KJO1" s="955"/>
      <c r="KJP1" s="955"/>
      <c r="KJQ1" s="955"/>
      <c r="KJR1" s="955"/>
      <c r="KJS1" s="955"/>
      <c r="KJT1" s="955"/>
      <c r="KJU1" s="955"/>
      <c r="KJV1" s="955"/>
      <c r="KJW1" s="955"/>
      <c r="KJX1" s="955"/>
      <c r="KJY1" s="955"/>
      <c r="KJZ1" s="955"/>
      <c r="KKA1" s="955"/>
      <c r="KKB1" s="955"/>
      <c r="KKC1" s="955"/>
      <c r="KKD1" s="955"/>
      <c r="KKE1" s="955"/>
      <c r="KKF1" s="955"/>
      <c r="KKG1" s="955"/>
      <c r="KKH1" s="955"/>
      <c r="KKI1" s="955"/>
      <c r="KKJ1" s="955"/>
      <c r="KKK1" s="955"/>
      <c r="KKL1" s="955"/>
      <c r="KKM1" s="955"/>
      <c r="KKN1" s="955"/>
      <c r="KKO1" s="955"/>
      <c r="KKP1" s="955"/>
      <c r="KKQ1" s="955"/>
      <c r="KKR1" s="955"/>
      <c r="KKS1" s="955"/>
      <c r="KKT1" s="955"/>
      <c r="KKU1" s="955"/>
      <c r="KKV1" s="955"/>
      <c r="KKW1" s="955"/>
      <c r="KKX1" s="955"/>
      <c r="KKY1" s="955"/>
      <c r="KKZ1" s="955"/>
      <c r="KLA1" s="955"/>
      <c r="KLB1" s="955"/>
      <c r="KLC1" s="955"/>
      <c r="KLD1" s="955"/>
      <c r="KLE1" s="955"/>
      <c r="KLF1" s="955"/>
      <c r="KLG1" s="955"/>
      <c r="KLH1" s="955"/>
      <c r="KLI1" s="955"/>
      <c r="KLJ1" s="955"/>
      <c r="KLK1" s="955"/>
      <c r="KLL1" s="955"/>
      <c r="KLM1" s="955"/>
      <c r="KLN1" s="955"/>
      <c r="KLO1" s="955"/>
      <c r="KLP1" s="955"/>
      <c r="KLQ1" s="955"/>
      <c r="KLR1" s="955"/>
      <c r="KLS1" s="955"/>
      <c r="KLT1" s="955"/>
      <c r="KLU1" s="955"/>
      <c r="KLV1" s="955"/>
      <c r="KLW1" s="955"/>
      <c r="KLX1" s="955"/>
      <c r="KLY1" s="955"/>
      <c r="KLZ1" s="955"/>
      <c r="KMA1" s="955"/>
      <c r="KMB1" s="955"/>
      <c r="KMC1" s="955"/>
      <c r="KMD1" s="955"/>
      <c r="KME1" s="955"/>
      <c r="KMF1" s="955"/>
      <c r="KMG1" s="955"/>
      <c r="KMH1" s="955"/>
      <c r="KMI1" s="955"/>
      <c r="KMJ1" s="955"/>
      <c r="KMK1" s="955"/>
      <c r="KML1" s="955"/>
      <c r="KMM1" s="955"/>
      <c r="KMN1" s="955"/>
      <c r="KMO1" s="955"/>
      <c r="KMP1" s="955"/>
      <c r="KMQ1" s="955"/>
      <c r="KMR1" s="955"/>
      <c r="KMS1" s="955"/>
      <c r="KMT1" s="955"/>
      <c r="KMU1" s="955"/>
      <c r="KMV1" s="955"/>
      <c r="KMW1" s="955"/>
      <c r="KMX1" s="955"/>
      <c r="KMY1" s="955"/>
      <c r="KMZ1" s="955"/>
      <c r="KNA1" s="955"/>
      <c r="KNB1" s="955"/>
      <c r="KNC1" s="955"/>
      <c r="KND1" s="955"/>
      <c r="KNE1" s="955"/>
      <c r="KNF1" s="955"/>
      <c r="KNG1" s="955"/>
      <c r="KNH1" s="955"/>
      <c r="KNI1" s="955"/>
      <c r="KNJ1" s="955"/>
      <c r="KNK1" s="955"/>
      <c r="KNL1" s="955"/>
      <c r="KNM1" s="955"/>
      <c r="KNN1" s="955"/>
      <c r="KNO1" s="955"/>
      <c r="KNP1" s="955"/>
      <c r="KNQ1" s="955"/>
      <c r="KNR1" s="955"/>
      <c r="KNS1" s="955"/>
      <c r="KNT1" s="955"/>
      <c r="KNU1" s="955"/>
      <c r="KNV1" s="955"/>
      <c r="KNW1" s="955"/>
      <c r="KNX1" s="955"/>
      <c r="KNY1" s="955"/>
      <c r="KNZ1" s="955"/>
      <c r="KOA1" s="955"/>
      <c r="KOB1" s="955"/>
      <c r="KOC1" s="955"/>
      <c r="KOD1" s="955"/>
      <c r="KOE1" s="955"/>
      <c r="KOF1" s="955"/>
      <c r="KOG1" s="955"/>
      <c r="KOH1" s="955"/>
      <c r="KOI1" s="955"/>
      <c r="KOJ1" s="955"/>
      <c r="KOK1" s="955"/>
      <c r="KOL1" s="955"/>
      <c r="KOM1" s="955"/>
      <c r="KON1" s="955"/>
      <c r="KOO1" s="955"/>
      <c r="KOP1" s="955"/>
      <c r="KOQ1" s="955"/>
      <c r="KOR1" s="955"/>
      <c r="KOS1" s="955"/>
      <c r="KOT1" s="955"/>
      <c r="KOU1" s="955"/>
      <c r="KOV1" s="955"/>
      <c r="KOW1" s="955"/>
      <c r="KOX1" s="955"/>
      <c r="KOY1" s="955"/>
      <c r="KOZ1" s="955"/>
      <c r="KPA1" s="955"/>
      <c r="KPB1" s="955"/>
      <c r="KPC1" s="955"/>
      <c r="KPD1" s="955"/>
      <c r="KPE1" s="955"/>
      <c r="KPF1" s="955"/>
      <c r="KPG1" s="955"/>
      <c r="KPH1" s="955"/>
      <c r="KPI1" s="955"/>
      <c r="KPJ1" s="955"/>
      <c r="KPK1" s="955"/>
      <c r="KPL1" s="955"/>
      <c r="KPM1" s="955"/>
      <c r="KPN1" s="955"/>
      <c r="KPO1" s="955"/>
      <c r="KPP1" s="955"/>
      <c r="KPQ1" s="955"/>
      <c r="KPR1" s="955"/>
      <c r="KPS1" s="955"/>
      <c r="KPT1" s="955"/>
      <c r="KPU1" s="955"/>
      <c r="KPV1" s="955"/>
      <c r="KPW1" s="955"/>
      <c r="KPX1" s="955"/>
      <c r="KPY1" s="955"/>
      <c r="KPZ1" s="955"/>
      <c r="KQA1" s="955"/>
      <c r="KQB1" s="955"/>
      <c r="KQC1" s="955"/>
      <c r="KQD1" s="955"/>
      <c r="KQE1" s="955"/>
      <c r="KQF1" s="955"/>
      <c r="KQG1" s="955"/>
      <c r="KQH1" s="955"/>
      <c r="KQI1" s="955"/>
      <c r="KQJ1" s="955"/>
      <c r="KQK1" s="955"/>
      <c r="KQL1" s="955"/>
      <c r="KQM1" s="955"/>
      <c r="KQN1" s="955"/>
      <c r="KQO1" s="955"/>
      <c r="KQP1" s="955"/>
      <c r="KQQ1" s="955"/>
      <c r="KQR1" s="955"/>
      <c r="KQS1" s="955"/>
      <c r="KQT1" s="955"/>
      <c r="KQU1" s="955"/>
      <c r="KQV1" s="955"/>
      <c r="KQW1" s="955"/>
      <c r="KQX1" s="955"/>
      <c r="KQY1" s="955"/>
      <c r="KQZ1" s="955"/>
      <c r="KRA1" s="955"/>
      <c r="KRB1" s="955"/>
      <c r="KRC1" s="955"/>
      <c r="KRD1" s="955"/>
      <c r="KRE1" s="955"/>
      <c r="KRF1" s="955"/>
      <c r="KRG1" s="955"/>
      <c r="KRH1" s="955"/>
      <c r="KRI1" s="955"/>
      <c r="KRJ1" s="955"/>
      <c r="KRK1" s="955"/>
      <c r="KRL1" s="955"/>
      <c r="KRM1" s="955"/>
      <c r="KRN1" s="955"/>
      <c r="KRO1" s="955"/>
      <c r="KRP1" s="955"/>
      <c r="KRQ1" s="955"/>
      <c r="KRR1" s="955"/>
      <c r="KRS1" s="955"/>
      <c r="KRT1" s="955"/>
      <c r="KRU1" s="955"/>
      <c r="KRV1" s="955"/>
      <c r="KRW1" s="955"/>
      <c r="KRX1" s="955"/>
      <c r="KRY1" s="955"/>
      <c r="KRZ1" s="955"/>
      <c r="KSA1" s="955"/>
      <c r="KSB1" s="955"/>
      <c r="KSC1" s="955"/>
      <c r="KSD1" s="955"/>
      <c r="KSE1" s="955"/>
      <c r="KSF1" s="955"/>
      <c r="KSG1" s="955"/>
      <c r="KSH1" s="955"/>
      <c r="KSI1" s="955"/>
      <c r="KSJ1" s="955"/>
      <c r="KSK1" s="955"/>
      <c r="KSL1" s="955"/>
      <c r="KSM1" s="955"/>
      <c r="KSN1" s="955"/>
      <c r="KSO1" s="955"/>
      <c r="KSP1" s="955"/>
      <c r="KSQ1" s="955"/>
      <c r="KSR1" s="955"/>
      <c r="KSS1" s="955"/>
      <c r="KST1" s="955"/>
      <c r="KSU1" s="955"/>
      <c r="KSV1" s="955"/>
      <c r="KSW1" s="955"/>
      <c r="KSX1" s="955"/>
      <c r="KSY1" s="955"/>
      <c r="KSZ1" s="955"/>
      <c r="KTA1" s="955"/>
      <c r="KTB1" s="955"/>
      <c r="KTC1" s="955"/>
      <c r="KTD1" s="955"/>
      <c r="KTE1" s="955"/>
      <c r="KTF1" s="955"/>
      <c r="KTG1" s="955"/>
      <c r="KTH1" s="955"/>
      <c r="KTI1" s="955"/>
      <c r="KTJ1" s="955"/>
      <c r="KTK1" s="955"/>
      <c r="KTL1" s="955"/>
      <c r="KTM1" s="955"/>
      <c r="KTN1" s="955"/>
      <c r="KTO1" s="955"/>
      <c r="KTP1" s="955"/>
      <c r="KTQ1" s="955"/>
      <c r="KTR1" s="955"/>
      <c r="KTS1" s="955"/>
      <c r="KTT1" s="955"/>
      <c r="KTU1" s="955"/>
      <c r="KTV1" s="955"/>
      <c r="KTW1" s="955"/>
      <c r="KTX1" s="955"/>
      <c r="KTY1" s="955"/>
      <c r="KTZ1" s="955"/>
      <c r="KUA1" s="955"/>
      <c r="KUB1" s="955"/>
      <c r="KUC1" s="955"/>
      <c r="KUD1" s="955"/>
      <c r="KUE1" s="955"/>
      <c r="KUF1" s="955"/>
      <c r="KUG1" s="955"/>
      <c r="KUH1" s="955"/>
      <c r="KUI1" s="955"/>
      <c r="KUJ1" s="955"/>
      <c r="KUK1" s="955"/>
      <c r="KUL1" s="955"/>
      <c r="KUM1" s="955"/>
      <c r="KUN1" s="955"/>
      <c r="KUO1" s="955"/>
      <c r="KUP1" s="955"/>
      <c r="KUQ1" s="955"/>
      <c r="KUR1" s="955"/>
      <c r="KUS1" s="955"/>
      <c r="KUT1" s="955"/>
      <c r="KUU1" s="955"/>
      <c r="KUV1" s="955"/>
      <c r="KUW1" s="955"/>
      <c r="KUX1" s="955"/>
      <c r="KUY1" s="955"/>
      <c r="KUZ1" s="955"/>
      <c r="KVA1" s="955"/>
      <c r="KVB1" s="955"/>
      <c r="KVC1" s="955"/>
      <c r="KVD1" s="955"/>
      <c r="KVE1" s="955"/>
      <c r="KVF1" s="955"/>
      <c r="KVG1" s="955"/>
      <c r="KVH1" s="955"/>
      <c r="KVI1" s="955"/>
      <c r="KVJ1" s="955"/>
      <c r="KVK1" s="955"/>
      <c r="KVL1" s="955"/>
      <c r="KVM1" s="955"/>
      <c r="KVN1" s="955"/>
      <c r="KVO1" s="955"/>
      <c r="KVP1" s="955"/>
      <c r="KVQ1" s="955"/>
      <c r="KVR1" s="955"/>
      <c r="KVS1" s="955"/>
      <c r="KVT1" s="955"/>
      <c r="KVU1" s="955"/>
      <c r="KVV1" s="955"/>
      <c r="KVW1" s="955"/>
      <c r="KVX1" s="955"/>
      <c r="KVY1" s="955"/>
      <c r="KVZ1" s="955"/>
      <c r="KWA1" s="955"/>
      <c r="KWB1" s="955"/>
      <c r="KWC1" s="955"/>
      <c r="KWD1" s="955"/>
      <c r="KWE1" s="955"/>
      <c r="KWF1" s="955"/>
      <c r="KWG1" s="955"/>
      <c r="KWH1" s="955"/>
      <c r="KWI1" s="955"/>
      <c r="KWJ1" s="955"/>
      <c r="KWK1" s="955"/>
      <c r="KWL1" s="955"/>
      <c r="KWM1" s="955"/>
      <c r="KWN1" s="955"/>
      <c r="KWO1" s="955"/>
      <c r="KWP1" s="955"/>
      <c r="KWQ1" s="955"/>
      <c r="KWR1" s="955"/>
      <c r="KWS1" s="955"/>
      <c r="KWT1" s="955"/>
      <c r="KWU1" s="955"/>
      <c r="KWV1" s="955"/>
      <c r="KWW1" s="955"/>
      <c r="KWX1" s="955"/>
      <c r="KWY1" s="955"/>
      <c r="KWZ1" s="955"/>
      <c r="KXA1" s="955"/>
      <c r="KXB1" s="955"/>
      <c r="KXC1" s="955"/>
      <c r="KXD1" s="955"/>
      <c r="KXE1" s="955"/>
      <c r="KXF1" s="955"/>
      <c r="KXG1" s="955"/>
      <c r="KXH1" s="955"/>
      <c r="KXI1" s="955"/>
      <c r="KXJ1" s="955"/>
      <c r="KXK1" s="955"/>
      <c r="KXL1" s="955"/>
      <c r="KXM1" s="955"/>
      <c r="KXN1" s="955"/>
      <c r="KXO1" s="955"/>
      <c r="KXP1" s="955"/>
      <c r="KXQ1" s="955"/>
      <c r="KXR1" s="955"/>
      <c r="KXS1" s="955"/>
      <c r="KXT1" s="955"/>
      <c r="KXU1" s="955"/>
      <c r="KXV1" s="955"/>
      <c r="KXW1" s="955"/>
      <c r="KXX1" s="955"/>
      <c r="KXY1" s="955"/>
      <c r="KXZ1" s="955"/>
      <c r="KYA1" s="955"/>
      <c r="KYB1" s="955"/>
      <c r="KYC1" s="955"/>
      <c r="KYD1" s="955"/>
      <c r="KYE1" s="955"/>
      <c r="KYF1" s="955"/>
      <c r="KYG1" s="955"/>
      <c r="KYH1" s="955"/>
      <c r="KYI1" s="955"/>
      <c r="KYJ1" s="955"/>
      <c r="KYK1" s="955"/>
      <c r="KYL1" s="955"/>
      <c r="KYM1" s="955"/>
      <c r="KYN1" s="955"/>
      <c r="KYO1" s="955"/>
      <c r="KYP1" s="955"/>
      <c r="KYQ1" s="955"/>
      <c r="KYR1" s="955"/>
      <c r="KYS1" s="955"/>
      <c r="KYT1" s="955"/>
      <c r="KYU1" s="955"/>
      <c r="KYV1" s="955"/>
      <c r="KYW1" s="955"/>
      <c r="KYX1" s="955"/>
      <c r="KYY1" s="955"/>
      <c r="KYZ1" s="955"/>
      <c r="KZA1" s="955"/>
      <c r="KZB1" s="955"/>
      <c r="KZC1" s="955"/>
      <c r="KZD1" s="955"/>
      <c r="KZE1" s="955"/>
      <c r="KZF1" s="955"/>
      <c r="KZG1" s="955"/>
      <c r="KZH1" s="955"/>
      <c r="KZI1" s="955"/>
      <c r="KZJ1" s="955"/>
      <c r="KZK1" s="955"/>
      <c r="KZL1" s="955"/>
      <c r="KZM1" s="955"/>
      <c r="KZN1" s="955"/>
      <c r="KZO1" s="955"/>
      <c r="KZP1" s="955"/>
      <c r="KZQ1" s="955"/>
      <c r="KZR1" s="955"/>
      <c r="KZS1" s="955"/>
      <c r="KZT1" s="955"/>
      <c r="KZU1" s="955"/>
      <c r="KZV1" s="955"/>
      <c r="KZW1" s="955"/>
      <c r="KZX1" s="955"/>
      <c r="KZY1" s="955"/>
      <c r="KZZ1" s="955"/>
      <c r="LAA1" s="955"/>
      <c r="LAB1" s="955"/>
      <c r="LAC1" s="955"/>
      <c r="LAD1" s="955"/>
      <c r="LAE1" s="955"/>
      <c r="LAF1" s="955"/>
      <c r="LAG1" s="955"/>
      <c r="LAH1" s="955"/>
      <c r="LAI1" s="955"/>
      <c r="LAJ1" s="955"/>
      <c r="LAK1" s="955"/>
      <c r="LAL1" s="955"/>
      <c r="LAM1" s="955"/>
      <c r="LAN1" s="955"/>
      <c r="LAO1" s="955"/>
      <c r="LAP1" s="955"/>
      <c r="LAQ1" s="955"/>
      <c r="LAR1" s="955"/>
      <c r="LAS1" s="955"/>
      <c r="LAT1" s="955"/>
      <c r="LAU1" s="955"/>
      <c r="LAV1" s="955"/>
      <c r="LAW1" s="955"/>
      <c r="LAX1" s="955"/>
      <c r="LAY1" s="955"/>
      <c r="LAZ1" s="955"/>
      <c r="LBA1" s="955"/>
      <c r="LBB1" s="955"/>
      <c r="LBC1" s="955"/>
      <c r="LBD1" s="955"/>
      <c r="LBE1" s="955"/>
      <c r="LBF1" s="955"/>
      <c r="LBG1" s="955"/>
      <c r="LBH1" s="955"/>
      <c r="LBI1" s="955"/>
      <c r="LBJ1" s="955"/>
      <c r="LBK1" s="955"/>
      <c r="LBL1" s="955"/>
      <c r="LBM1" s="955"/>
      <c r="LBN1" s="955"/>
      <c r="LBO1" s="955"/>
      <c r="LBP1" s="955"/>
      <c r="LBQ1" s="955"/>
      <c r="LBR1" s="955"/>
      <c r="LBS1" s="955"/>
      <c r="LBT1" s="955"/>
      <c r="LBU1" s="955"/>
      <c r="LBV1" s="955"/>
      <c r="LBW1" s="955"/>
      <c r="LBX1" s="955"/>
      <c r="LBY1" s="955"/>
      <c r="LBZ1" s="955"/>
      <c r="LCA1" s="955"/>
      <c r="LCB1" s="955"/>
      <c r="LCC1" s="955"/>
      <c r="LCD1" s="955"/>
      <c r="LCE1" s="955"/>
      <c r="LCF1" s="955"/>
      <c r="LCG1" s="955"/>
      <c r="LCH1" s="955"/>
      <c r="LCI1" s="955"/>
      <c r="LCJ1" s="955"/>
      <c r="LCK1" s="955"/>
      <c r="LCL1" s="955"/>
      <c r="LCM1" s="955"/>
      <c r="LCN1" s="955"/>
      <c r="LCO1" s="955"/>
      <c r="LCP1" s="955"/>
      <c r="LCQ1" s="955"/>
      <c r="LCR1" s="955"/>
      <c r="LCS1" s="955"/>
      <c r="LCT1" s="955"/>
      <c r="LCU1" s="955"/>
      <c r="LCV1" s="955"/>
      <c r="LCW1" s="955"/>
      <c r="LCX1" s="955"/>
      <c r="LCY1" s="955"/>
      <c r="LCZ1" s="955"/>
      <c r="LDA1" s="955"/>
      <c r="LDB1" s="955"/>
      <c r="LDC1" s="955"/>
      <c r="LDD1" s="955"/>
      <c r="LDE1" s="955"/>
      <c r="LDF1" s="955"/>
      <c r="LDG1" s="955"/>
      <c r="LDH1" s="955"/>
      <c r="LDI1" s="955"/>
      <c r="LDJ1" s="955"/>
      <c r="LDK1" s="955"/>
      <c r="LDL1" s="955"/>
      <c r="LDM1" s="955"/>
      <c r="LDN1" s="955"/>
      <c r="LDO1" s="955"/>
      <c r="LDP1" s="955"/>
      <c r="LDQ1" s="955"/>
      <c r="LDR1" s="955"/>
      <c r="LDS1" s="955"/>
      <c r="LDT1" s="955"/>
      <c r="LDU1" s="955"/>
      <c r="LDV1" s="955"/>
      <c r="LDW1" s="955"/>
      <c r="LDX1" s="955"/>
      <c r="LDY1" s="955"/>
      <c r="LDZ1" s="955"/>
      <c r="LEA1" s="955"/>
      <c r="LEB1" s="955"/>
      <c r="LEC1" s="955"/>
      <c r="LED1" s="955"/>
      <c r="LEE1" s="955"/>
      <c r="LEF1" s="955"/>
      <c r="LEG1" s="955"/>
      <c r="LEH1" s="955"/>
      <c r="LEI1" s="955"/>
      <c r="LEJ1" s="955"/>
      <c r="LEK1" s="955"/>
      <c r="LEL1" s="955"/>
      <c r="LEM1" s="955"/>
      <c r="LEN1" s="955"/>
      <c r="LEO1" s="955"/>
      <c r="LEP1" s="955"/>
      <c r="LEQ1" s="955"/>
      <c r="LER1" s="955"/>
      <c r="LES1" s="955"/>
      <c r="LET1" s="955"/>
      <c r="LEU1" s="955"/>
      <c r="LEV1" s="955"/>
      <c r="LEW1" s="955"/>
      <c r="LEX1" s="955"/>
      <c r="LEY1" s="955"/>
      <c r="LEZ1" s="955"/>
      <c r="LFA1" s="955"/>
      <c r="LFB1" s="955"/>
      <c r="LFC1" s="955"/>
      <c r="LFD1" s="955"/>
      <c r="LFE1" s="955"/>
      <c r="LFF1" s="955"/>
      <c r="LFG1" s="955"/>
      <c r="LFH1" s="955"/>
      <c r="LFI1" s="955"/>
      <c r="LFJ1" s="955"/>
      <c r="LFK1" s="955"/>
      <c r="LFL1" s="955"/>
      <c r="LFM1" s="955"/>
      <c r="LFN1" s="955"/>
      <c r="LFO1" s="955"/>
      <c r="LFP1" s="955"/>
      <c r="LFQ1" s="955"/>
      <c r="LFR1" s="955"/>
      <c r="LFS1" s="955"/>
      <c r="LFT1" s="955"/>
      <c r="LFU1" s="955"/>
      <c r="LFV1" s="955"/>
      <c r="LFW1" s="955"/>
      <c r="LFX1" s="955"/>
      <c r="LFY1" s="955"/>
      <c r="LFZ1" s="955"/>
      <c r="LGA1" s="955"/>
      <c r="LGB1" s="955"/>
      <c r="LGC1" s="955"/>
      <c r="LGD1" s="955"/>
      <c r="LGE1" s="955"/>
      <c r="LGF1" s="955"/>
      <c r="LGG1" s="955"/>
      <c r="LGH1" s="955"/>
      <c r="LGI1" s="955"/>
      <c r="LGJ1" s="955"/>
      <c r="LGK1" s="955"/>
      <c r="LGL1" s="955"/>
      <c r="LGM1" s="955"/>
      <c r="LGN1" s="955"/>
      <c r="LGO1" s="955"/>
      <c r="LGP1" s="955"/>
      <c r="LGQ1" s="955"/>
      <c r="LGR1" s="955"/>
      <c r="LGS1" s="955"/>
      <c r="LGT1" s="955"/>
      <c r="LGU1" s="955"/>
      <c r="LGV1" s="955"/>
      <c r="LGW1" s="955"/>
      <c r="LGX1" s="955"/>
      <c r="LGY1" s="955"/>
      <c r="LGZ1" s="955"/>
      <c r="LHA1" s="955"/>
      <c r="LHB1" s="955"/>
      <c r="LHC1" s="955"/>
      <c r="LHD1" s="955"/>
      <c r="LHE1" s="955"/>
      <c r="LHF1" s="955"/>
      <c r="LHG1" s="955"/>
      <c r="LHH1" s="955"/>
      <c r="LHI1" s="955"/>
      <c r="LHJ1" s="955"/>
      <c r="LHK1" s="955"/>
      <c r="LHL1" s="955"/>
      <c r="LHM1" s="955"/>
      <c r="LHN1" s="955"/>
      <c r="LHO1" s="955"/>
      <c r="LHP1" s="955"/>
      <c r="LHQ1" s="955"/>
      <c r="LHR1" s="955"/>
      <c r="LHS1" s="955"/>
      <c r="LHT1" s="955"/>
      <c r="LHU1" s="955"/>
      <c r="LHV1" s="955"/>
      <c r="LHW1" s="955"/>
      <c r="LHX1" s="955"/>
      <c r="LHY1" s="955"/>
      <c r="LHZ1" s="955"/>
      <c r="LIA1" s="955"/>
      <c r="LIB1" s="955"/>
      <c r="LIC1" s="955"/>
      <c r="LID1" s="955"/>
      <c r="LIE1" s="955"/>
      <c r="LIF1" s="955"/>
      <c r="LIG1" s="955"/>
      <c r="LIH1" s="955"/>
      <c r="LII1" s="955"/>
      <c r="LIJ1" s="955"/>
      <c r="LIK1" s="955"/>
      <c r="LIL1" s="955"/>
      <c r="LIM1" s="955"/>
      <c r="LIN1" s="955"/>
      <c r="LIO1" s="955"/>
      <c r="LIP1" s="955"/>
      <c r="LIQ1" s="955"/>
      <c r="LIR1" s="955"/>
      <c r="LIS1" s="955"/>
      <c r="LIT1" s="955"/>
      <c r="LIU1" s="955"/>
      <c r="LIV1" s="955"/>
      <c r="LIW1" s="955"/>
      <c r="LIX1" s="955"/>
      <c r="LIY1" s="955"/>
      <c r="LIZ1" s="955"/>
      <c r="LJA1" s="955"/>
      <c r="LJB1" s="955"/>
      <c r="LJC1" s="955"/>
      <c r="LJD1" s="955"/>
      <c r="LJE1" s="955"/>
      <c r="LJF1" s="955"/>
      <c r="LJG1" s="955"/>
      <c r="LJH1" s="955"/>
      <c r="LJI1" s="955"/>
      <c r="LJJ1" s="955"/>
      <c r="LJK1" s="955"/>
      <c r="LJL1" s="955"/>
      <c r="LJM1" s="955"/>
      <c r="LJN1" s="955"/>
      <c r="LJO1" s="955"/>
      <c r="LJP1" s="955"/>
      <c r="LJQ1" s="955"/>
      <c r="LJR1" s="955"/>
      <c r="LJS1" s="955"/>
      <c r="LJT1" s="955"/>
      <c r="LJU1" s="955"/>
      <c r="LJV1" s="955"/>
      <c r="LJW1" s="955"/>
      <c r="LJX1" s="955"/>
      <c r="LJY1" s="955"/>
      <c r="LJZ1" s="955"/>
      <c r="LKA1" s="955"/>
      <c r="LKB1" s="955"/>
      <c r="LKC1" s="955"/>
      <c r="LKD1" s="955"/>
      <c r="LKE1" s="955"/>
      <c r="LKF1" s="955"/>
      <c r="LKG1" s="955"/>
      <c r="LKH1" s="955"/>
      <c r="LKI1" s="955"/>
      <c r="LKJ1" s="955"/>
      <c r="LKK1" s="955"/>
      <c r="LKL1" s="955"/>
      <c r="LKM1" s="955"/>
      <c r="LKN1" s="955"/>
      <c r="LKO1" s="955"/>
      <c r="LKP1" s="955"/>
      <c r="LKQ1" s="955"/>
      <c r="LKR1" s="955"/>
      <c r="LKS1" s="955"/>
      <c r="LKT1" s="955"/>
      <c r="LKU1" s="955"/>
      <c r="LKV1" s="955"/>
      <c r="LKW1" s="955"/>
      <c r="LKX1" s="955"/>
      <c r="LKY1" s="955"/>
      <c r="LKZ1" s="955"/>
      <c r="LLA1" s="955"/>
      <c r="LLB1" s="955"/>
      <c r="LLC1" s="955"/>
      <c r="LLD1" s="955"/>
      <c r="LLE1" s="955"/>
      <c r="LLF1" s="955"/>
      <c r="LLG1" s="955"/>
      <c r="LLH1" s="955"/>
      <c r="LLI1" s="955"/>
      <c r="LLJ1" s="955"/>
      <c r="LLK1" s="955"/>
      <c r="LLL1" s="955"/>
      <c r="LLM1" s="955"/>
      <c r="LLN1" s="955"/>
      <c r="LLO1" s="955"/>
      <c r="LLP1" s="955"/>
      <c r="LLQ1" s="955"/>
      <c r="LLR1" s="955"/>
      <c r="LLS1" s="955"/>
      <c r="LLT1" s="955"/>
      <c r="LLU1" s="955"/>
      <c r="LLV1" s="955"/>
      <c r="LLW1" s="955"/>
      <c r="LLX1" s="955"/>
      <c r="LLY1" s="955"/>
      <c r="LLZ1" s="955"/>
      <c r="LMA1" s="955"/>
      <c r="LMB1" s="955"/>
      <c r="LMC1" s="955"/>
      <c r="LMD1" s="955"/>
      <c r="LME1" s="955"/>
      <c r="LMF1" s="955"/>
      <c r="LMG1" s="955"/>
      <c r="LMH1" s="955"/>
      <c r="LMI1" s="955"/>
      <c r="LMJ1" s="955"/>
      <c r="LMK1" s="955"/>
      <c r="LML1" s="955"/>
      <c r="LMM1" s="955"/>
      <c r="LMN1" s="955"/>
      <c r="LMO1" s="955"/>
      <c r="LMP1" s="955"/>
      <c r="LMQ1" s="955"/>
      <c r="LMR1" s="955"/>
      <c r="LMS1" s="955"/>
      <c r="LMT1" s="955"/>
      <c r="LMU1" s="955"/>
      <c r="LMV1" s="955"/>
      <c r="LMW1" s="955"/>
      <c r="LMX1" s="955"/>
      <c r="LMY1" s="955"/>
      <c r="LMZ1" s="955"/>
      <c r="LNA1" s="955"/>
      <c r="LNB1" s="955"/>
      <c r="LNC1" s="955"/>
      <c r="LND1" s="955"/>
      <c r="LNE1" s="955"/>
      <c r="LNF1" s="955"/>
      <c r="LNG1" s="955"/>
      <c r="LNH1" s="955"/>
      <c r="LNI1" s="955"/>
      <c r="LNJ1" s="955"/>
      <c r="LNK1" s="955"/>
      <c r="LNL1" s="955"/>
      <c r="LNM1" s="955"/>
      <c r="LNN1" s="955"/>
      <c r="LNO1" s="955"/>
      <c r="LNP1" s="955"/>
      <c r="LNQ1" s="955"/>
      <c r="LNR1" s="955"/>
      <c r="LNS1" s="955"/>
      <c r="LNT1" s="955"/>
      <c r="LNU1" s="955"/>
      <c r="LNV1" s="955"/>
      <c r="LNW1" s="955"/>
      <c r="LNX1" s="955"/>
      <c r="LNY1" s="955"/>
      <c r="LNZ1" s="955"/>
      <c r="LOA1" s="955"/>
      <c r="LOB1" s="955"/>
      <c r="LOC1" s="955"/>
      <c r="LOD1" s="955"/>
      <c r="LOE1" s="955"/>
      <c r="LOF1" s="955"/>
      <c r="LOG1" s="955"/>
      <c r="LOH1" s="955"/>
      <c r="LOI1" s="955"/>
      <c r="LOJ1" s="955"/>
      <c r="LOK1" s="955"/>
      <c r="LOL1" s="955"/>
      <c r="LOM1" s="955"/>
      <c r="LON1" s="955"/>
      <c r="LOO1" s="955"/>
      <c r="LOP1" s="955"/>
      <c r="LOQ1" s="955"/>
      <c r="LOR1" s="955"/>
      <c r="LOS1" s="955"/>
      <c r="LOT1" s="955"/>
      <c r="LOU1" s="955"/>
      <c r="LOV1" s="955"/>
      <c r="LOW1" s="955"/>
      <c r="LOX1" s="955"/>
      <c r="LOY1" s="955"/>
      <c r="LOZ1" s="955"/>
      <c r="LPA1" s="955"/>
      <c r="LPB1" s="955"/>
      <c r="LPC1" s="955"/>
      <c r="LPD1" s="955"/>
      <c r="LPE1" s="955"/>
      <c r="LPF1" s="955"/>
      <c r="LPG1" s="955"/>
      <c r="LPH1" s="955"/>
      <c r="LPI1" s="955"/>
      <c r="LPJ1" s="955"/>
      <c r="LPK1" s="955"/>
      <c r="LPL1" s="955"/>
      <c r="LPM1" s="955"/>
      <c r="LPN1" s="955"/>
      <c r="LPO1" s="955"/>
      <c r="LPP1" s="955"/>
      <c r="LPQ1" s="955"/>
      <c r="LPR1" s="955"/>
      <c r="LPS1" s="955"/>
      <c r="LPT1" s="955"/>
      <c r="LPU1" s="955"/>
      <c r="LPV1" s="955"/>
      <c r="LPW1" s="955"/>
      <c r="LPX1" s="955"/>
      <c r="LPY1" s="955"/>
      <c r="LPZ1" s="955"/>
      <c r="LQA1" s="955"/>
      <c r="LQB1" s="955"/>
      <c r="LQC1" s="955"/>
      <c r="LQD1" s="955"/>
      <c r="LQE1" s="955"/>
      <c r="LQF1" s="955"/>
      <c r="LQG1" s="955"/>
      <c r="LQH1" s="955"/>
      <c r="LQI1" s="955"/>
      <c r="LQJ1" s="955"/>
      <c r="LQK1" s="955"/>
      <c r="LQL1" s="955"/>
      <c r="LQM1" s="955"/>
      <c r="LQN1" s="955"/>
      <c r="LQO1" s="955"/>
      <c r="LQP1" s="955"/>
      <c r="LQQ1" s="955"/>
      <c r="LQR1" s="955"/>
      <c r="LQS1" s="955"/>
      <c r="LQT1" s="955"/>
      <c r="LQU1" s="955"/>
      <c r="LQV1" s="955"/>
      <c r="LQW1" s="955"/>
      <c r="LQX1" s="955"/>
      <c r="LQY1" s="955"/>
      <c r="LQZ1" s="955"/>
      <c r="LRA1" s="955"/>
      <c r="LRB1" s="955"/>
      <c r="LRC1" s="955"/>
      <c r="LRD1" s="955"/>
      <c r="LRE1" s="955"/>
      <c r="LRF1" s="955"/>
      <c r="LRG1" s="955"/>
      <c r="LRH1" s="955"/>
      <c r="LRI1" s="955"/>
      <c r="LRJ1" s="955"/>
      <c r="LRK1" s="955"/>
      <c r="LRL1" s="955"/>
      <c r="LRM1" s="955"/>
      <c r="LRN1" s="955"/>
      <c r="LRO1" s="955"/>
      <c r="LRP1" s="955"/>
      <c r="LRQ1" s="955"/>
      <c r="LRR1" s="955"/>
      <c r="LRS1" s="955"/>
      <c r="LRT1" s="955"/>
      <c r="LRU1" s="955"/>
      <c r="LRV1" s="955"/>
      <c r="LRW1" s="955"/>
      <c r="LRX1" s="955"/>
      <c r="LRY1" s="955"/>
      <c r="LRZ1" s="955"/>
      <c r="LSA1" s="955"/>
      <c r="LSB1" s="955"/>
      <c r="LSC1" s="955"/>
      <c r="LSD1" s="955"/>
      <c r="LSE1" s="955"/>
      <c r="LSF1" s="955"/>
      <c r="LSG1" s="955"/>
      <c r="LSH1" s="955"/>
      <c r="LSI1" s="955"/>
      <c r="LSJ1" s="955"/>
      <c r="LSK1" s="955"/>
      <c r="LSL1" s="955"/>
      <c r="LSM1" s="955"/>
      <c r="LSN1" s="955"/>
      <c r="LSO1" s="955"/>
      <c r="LSP1" s="955"/>
      <c r="LSQ1" s="955"/>
      <c r="LSR1" s="955"/>
      <c r="LSS1" s="955"/>
      <c r="LST1" s="955"/>
      <c r="LSU1" s="955"/>
      <c r="LSV1" s="955"/>
      <c r="LSW1" s="955"/>
      <c r="LSX1" s="955"/>
      <c r="LSY1" s="955"/>
      <c r="LSZ1" s="955"/>
      <c r="LTA1" s="955"/>
      <c r="LTB1" s="955"/>
      <c r="LTC1" s="955"/>
      <c r="LTD1" s="955"/>
      <c r="LTE1" s="955"/>
      <c r="LTF1" s="955"/>
      <c r="LTG1" s="955"/>
      <c r="LTH1" s="955"/>
      <c r="LTI1" s="955"/>
      <c r="LTJ1" s="955"/>
      <c r="LTK1" s="955"/>
      <c r="LTL1" s="955"/>
      <c r="LTM1" s="955"/>
      <c r="LTN1" s="955"/>
      <c r="LTO1" s="955"/>
      <c r="LTP1" s="955"/>
      <c r="LTQ1" s="955"/>
      <c r="LTR1" s="955"/>
      <c r="LTS1" s="955"/>
      <c r="LTT1" s="955"/>
      <c r="LTU1" s="955"/>
      <c r="LTV1" s="955"/>
      <c r="LTW1" s="955"/>
      <c r="LTX1" s="955"/>
      <c r="LTY1" s="955"/>
      <c r="LTZ1" s="955"/>
      <c r="LUA1" s="955"/>
      <c r="LUB1" s="955"/>
      <c r="LUC1" s="955"/>
      <c r="LUD1" s="955"/>
      <c r="LUE1" s="955"/>
      <c r="LUF1" s="955"/>
      <c r="LUG1" s="955"/>
      <c r="LUH1" s="955"/>
      <c r="LUI1" s="955"/>
      <c r="LUJ1" s="955"/>
      <c r="LUK1" s="955"/>
      <c r="LUL1" s="955"/>
      <c r="LUM1" s="955"/>
      <c r="LUN1" s="955"/>
      <c r="LUO1" s="955"/>
      <c r="LUP1" s="955"/>
      <c r="LUQ1" s="955"/>
      <c r="LUR1" s="955"/>
      <c r="LUS1" s="955"/>
      <c r="LUT1" s="955"/>
      <c r="LUU1" s="955"/>
      <c r="LUV1" s="955"/>
      <c r="LUW1" s="955"/>
      <c r="LUX1" s="955"/>
      <c r="LUY1" s="955"/>
      <c r="LUZ1" s="955"/>
      <c r="LVA1" s="955"/>
      <c r="LVB1" s="955"/>
      <c r="LVC1" s="955"/>
      <c r="LVD1" s="955"/>
      <c r="LVE1" s="955"/>
      <c r="LVF1" s="955"/>
      <c r="LVG1" s="955"/>
      <c r="LVH1" s="955"/>
      <c r="LVI1" s="955"/>
      <c r="LVJ1" s="955"/>
      <c r="LVK1" s="955"/>
      <c r="LVL1" s="955"/>
      <c r="LVM1" s="955"/>
      <c r="LVN1" s="955"/>
      <c r="LVO1" s="955"/>
      <c r="LVP1" s="955"/>
      <c r="LVQ1" s="955"/>
      <c r="LVR1" s="955"/>
      <c r="LVS1" s="955"/>
      <c r="LVT1" s="955"/>
      <c r="LVU1" s="955"/>
      <c r="LVV1" s="955"/>
      <c r="LVW1" s="955"/>
      <c r="LVX1" s="955"/>
      <c r="LVY1" s="955"/>
      <c r="LVZ1" s="955"/>
      <c r="LWA1" s="955"/>
      <c r="LWB1" s="955"/>
      <c r="LWC1" s="955"/>
      <c r="LWD1" s="955"/>
      <c r="LWE1" s="955"/>
      <c r="LWF1" s="955"/>
      <c r="LWG1" s="955"/>
      <c r="LWH1" s="955"/>
      <c r="LWI1" s="955"/>
      <c r="LWJ1" s="955"/>
      <c r="LWK1" s="955"/>
      <c r="LWL1" s="955"/>
      <c r="LWM1" s="955"/>
      <c r="LWN1" s="955"/>
      <c r="LWO1" s="955"/>
      <c r="LWP1" s="955"/>
      <c r="LWQ1" s="955"/>
      <c r="LWR1" s="955"/>
      <c r="LWS1" s="955"/>
      <c r="LWT1" s="955"/>
      <c r="LWU1" s="955"/>
      <c r="LWV1" s="955"/>
      <c r="LWW1" s="955"/>
      <c r="LWX1" s="955"/>
      <c r="LWY1" s="955"/>
      <c r="LWZ1" s="955"/>
      <c r="LXA1" s="955"/>
      <c r="LXB1" s="955"/>
      <c r="LXC1" s="955"/>
      <c r="LXD1" s="955"/>
      <c r="LXE1" s="955"/>
      <c r="LXF1" s="955"/>
      <c r="LXG1" s="955"/>
      <c r="LXH1" s="955"/>
      <c r="LXI1" s="955"/>
      <c r="LXJ1" s="955"/>
      <c r="LXK1" s="955"/>
      <c r="LXL1" s="955"/>
      <c r="LXM1" s="955"/>
      <c r="LXN1" s="955"/>
      <c r="LXO1" s="955"/>
      <c r="LXP1" s="955"/>
      <c r="LXQ1" s="955"/>
      <c r="LXR1" s="955"/>
      <c r="LXS1" s="955"/>
      <c r="LXT1" s="955"/>
      <c r="LXU1" s="955"/>
      <c r="LXV1" s="955"/>
      <c r="LXW1" s="955"/>
      <c r="LXX1" s="955"/>
      <c r="LXY1" s="955"/>
      <c r="LXZ1" s="955"/>
      <c r="LYA1" s="955"/>
      <c r="LYB1" s="955"/>
      <c r="LYC1" s="955"/>
      <c r="LYD1" s="955"/>
      <c r="LYE1" s="955"/>
      <c r="LYF1" s="955"/>
      <c r="LYG1" s="955"/>
      <c r="LYH1" s="955"/>
      <c r="LYI1" s="955"/>
      <c r="LYJ1" s="955"/>
      <c r="LYK1" s="955"/>
      <c r="LYL1" s="955"/>
      <c r="LYM1" s="955"/>
      <c r="LYN1" s="955"/>
      <c r="LYO1" s="955"/>
      <c r="LYP1" s="955"/>
      <c r="LYQ1" s="955"/>
      <c r="LYR1" s="955"/>
      <c r="LYS1" s="955"/>
      <c r="LYT1" s="955"/>
      <c r="LYU1" s="955"/>
      <c r="LYV1" s="955"/>
      <c r="LYW1" s="955"/>
      <c r="LYX1" s="955"/>
      <c r="LYY1" s="955"/>
      <c r="LYZ1" s="955"/>
      <c r="LZA1" s="955"/>
      <c r="LZB1" s="955"/>
      <c r="LZC1" s="955"/>
      <c r="LZD1" s="955"/>
      <c r="LZE1" s="955"/>
      <c r="LZF1" s="955"/>
      <c r="LZG1" s="955"/>
      <c r="LZH1" s="955"/>
      <c r="LZI1" s="955"/>
      <c r="LZJ1" s="955"/>
      <c r="LZK1" s="955"/>
      <c r="LZL1" s="955"/>
      <c r="LZM1" s="955"/>
      <c r="LZN1" s="955"/>
      <c r="LZO1" s="955"/>
      <c r="LZP1" s="955"/>
      <c r="LZQ1" s="955"/>
      <c r="LZR1" s="955"/>
      <c r="LZS1" s="955"/>
      <c r="LZT1" s="955"/>
      <c r="LZU1" s="955"/>
      <c r="LZV1" s="955"/>
      <c r="LZW1" s="955"/>
      <c r="LZX1" s="955"/>
      <c r="LZY1" s="955"/>
      <c r="LZZ1" s="955"/>
      <c r="MAA1" s="955"/>
      <c r="MAB1" s="955"/>
      <c r="MAC1" s="955"/>
      <c r="MAD1" s="955"/>
      <c r="MAE1" s="955"/>
      <c r="MAF1" s="955"/>
      <c r="MAG1" s="955"/>
      <c r="MAH1" s="955"/>
      <c r="MAI1" s="955"/>
      <c r="MAJ1" s="955"/>
      <c r="MAK1" s="955"/>
      <c r="MAL1" s="955"/>
      <c r="MAM1" s="955"/>
      <c r="MAN1" s="955"/>
      <c r="MAO1" s="955"/>
      <c r="MAP1" s="955"/>
      <c r="MAQ1" s="955"/>
      <c r="MAR1" s="955"/>
      <c r="MAS1" s="955"/>
      <c r="MAT1" s="955"/>
      <c r="MAU1" s="955"/>
      <c r="MAV1" s="955"/>
      <c r="MAW1" s="955"/>
      <c r="MAX1" s="955"/>
      <c r="MAY1" s="955"/>
      <c r="MAZ1" s="955"/>
      <c r="MBA1" s="955"/>
      <c r="MBB1" s="955"/>
      <c r="MBC1" s="955"/>
      <c r="MBD1" s="955"/>
      <c r="MBE1" s="955"/>
      <c r="MBF1" s="955"/>
      <c r="MBG1" s="955"/>
      <c r="MBH1" s="955"/>
      <c r="MBI1" s="955"/>
      <c r="MBJ1" s="955"/>
      <c r="MBK1" s="955"/>
      <c r="MBL1" s="955"/>
      <c r="MBM1" s="955"/>
      <c r="MBN1" s="955"/>
      <c r="MBO1" s="955"/>
      <c r="MBP1" s="955"/>
      <c r="MBQ1" s="955"/>
      <c r="MBR1" s="955"/>
      <c r="MBS1" s="955"/>
      <c r="MBT1" s="955"/>
      <c r="MBU1" s="955"/>
      <c r="MBV1" s="955"/>
      <c r="MBW1" s="955"/>
      <c r="MBX1" s="955"/>
      <c r="MBY1" s="955"/>
      <c r="MBZ1" s="955"/>
      <c r="MCA1" s="955"/>
      <c r="MCB1" s="955"/>
      <c r="MCC1" s="955"/>
      <c r="MCD1" s="955"/>
      <c r="MCE1" s="955"/>
      <c r="MCF1" s="955"/>
      <c r="MCG1" s="955"/>
      <c r="MCH1" s="955"/>
      <c r="MCI1" s="955"/>
      <c r="MCJ1" s="955"/>
      <c r="MCK1" s="955"/>
      <c r="MCL1" s="955"/>
      <c r="MCM1" s="955"/>
      <c r="MCN1" s="955"/>
      <c r="MCO1" s="955"/>
      <c r="MCP1" s="955"/>
      <c r="MCQ1" s="955"/>
      <c r="MCR1" s="955"/>
      <c r="MCS1" s="955"/>
      <c r="MCT1" s="955"/>
      <c r="MCU1" s="955"/>
      <c r="MCV1" s="955"/>
      <c r="MCW1" s="955"/>
      <c r="MCX1" s="955"/>
      <c r="MCY1" s="955"/>
      <c r="MCZ1" s="955"/>
      <c r="MDA1" s="955"/>
      <c r="MDB1" s="955"/>
      <c r="MDC1" s="955"/>
      <c r="MDD1" s="955"/>
      <c r="MDE1" s="955"/>
      <c r="MDF1" s="955"/>
      <c r="MDG1" s="955"/>
      <c r="MDH1" s="955"/>
      <c r="MDI1" s="955"/>
      <c r="MDJ1" s="955"/>
      <c r="MDK1" s="955"/>
      <c r="MDL1" s="955"/>
      <c r="MDM1" s="955"/>
      <c r="MDN1" s="955"/>
      <c r="MDO1" s="955"/>
      <c r="MDP1" s="955"/>
      <c r="MDQ1" s="955"/>
      <c r="MDR1" s="955"/>
      <c r="MDS1" s="955"/>
      <c r="MDT1" s="955"/>
      <c r="MDU1" s="955"/>
      <c r="MDV1" s="955"/>
      <c r="MDW1" s="955"/>
      <c r="MDX1" s="955"/>
      <c r="MDY1" s="955"/>
      <c r="MDZ1" s="955"/>
      <c r="MEA1" s="955"/>
      <c r="MEB1" s="955"/>
      <c r="MEC1" s="955"/>
      <c r="MED1" s="955"/>
      <c r="MEE1" s="955"/>
      <c r="MEF1" s="955"/>
      <c r="MEG1" s="955"/>
      <c r="MEH1" s="955"/>
      <c r="MEI1" s="955"/>
      <c r="MEJ1" s="955"/>
      <c r="MEK1" s="955"/>
      <c r="MEL1" s="955"/>
      <c r="MEM1" s="955"/>
      <c r="MEN1" s="955"/>
      <c r="MEO1" s="955"/>
      <c r="MEP1" s="955"/>
      <c r="MEQ1" s="955"/>
      <c r="MER1" s="955"/>
      <c r="MES1" s="955"/>
      <c r="MET1" s="955"/>
      <c r="MEU1" s="955"/>
      <c r="MEV1" s="955"/>
      <c r="MEW1" s="955"/>
      <c r="MEX1" s="955"/>
      <c r="MEY1" s="955"/>
      <c r="MEZ1" s="955"/>
      <c r="MFA1" s="955"/>
      <c r="MFB1" s="955"/>
      <c r="MFC1" s="955"/>
      <c r="MFD1" s="955"/>
      <c r="MFE1" s="955"/>
      <c r="MFF1" s="955"/>
      <c r="MFG1" s="955"/>
      <c r="MFH1" s="955"/>
      <c r="MFI1" s="955"/>
      <c r="MFJ1" s="955"/>
      <c r="MFK1" s="955"/>
      <c r="MFL1" s="955"/>
      <c r="MFM1" s="955"/>
      <c r="MFN1" s="955"/>
      <c r="MFO1" s="955"/>
      <c r="MFP1" s="955"/>
      <c r="MFQ1" s="955"/>
      <c r="MFR1" s="955"/>
      <c r="MFS1" s="955"/>
      <c r="MFT1" s="955"/>
      <c r="MFU1" s="955"/>
      <c r="MFV1" s="955"/>
      <c r="MFW1" s="955"/>
      <c r="MFX1" s="955"/>
      <c r="MFY1" s="955"/>
      <c r="MFZ1" s="955"/>
      <c r="MGA1" s="955"/>
      <c r="MGB1" s="955"/>
      <c r="MGC1" s="955"/>
      <c r="MGD1" s="955"/>
      <c r="MGE1" s="955"/>
      <c r="MGF1" s="955"/>
      <c r="MGG1" s="955"/>
      <c r="MGH1" s="955"/>
      <c r="MGI1" s="955"/>
      <c r="MGJ1" s="955"/>
      <c r="MGK1" s="955"/>
      <c r="MGL1" s="955"/>
      <c r="MGM1" s="955"/>
      <c r="MGN1" s="955"/>
      <c r="MGO1" s="955"/>
      <c r="MGP1" s="955"/>
      <c r="MGQ1" s="955"/>
      <c r="MGR1" s="955"/>
      <c r="MGS1" s="955"/>
      <c r="MGT1" s="955"/>
      <c r="MGU1" s="955"/>
      <c r="MGV1" s="955"/>
      <c r="MGW1" s="955"/>
      <c r="MGX1" s="955"/>
      <c r="MGY1" s="955"/>
      <c r="MGZ1" s="955"/>
      <c r="MHA1" s="955"/>
      <c r="MHB1" s="955"/>
      <c r="MHC1" s="955"/>
      <c r="MHD1" s="955"/>
      <c r="MHE1" s="955"/>
      <c r="MHF1" s="955"/>
      <c r="MHG1" s="955"/>
      <c r="MHH1" s="955"/>
      <c r="MHI1" s="955"/>
      <c r="MHJ1" s="955"/>
      <c r="MHK1" s="955"/>
      <c r="MHL1" s="955"/>
      <c r="MHM1" s="955"/>
      <c r="MHN1" s="955"/>
      <c r="MHO1" s="955"/>
      <c r="MHP1" s="955"/>
      <c r="MHQ1" s="955"/>
      <c r="MHR1" s="955"/>
      <c r="MHS1" s="955"/>
      <c r="MHT1" s="955"/>
      <c r="MHU1" s="955"/>
      <c r="MHV1" s="955"/>
      <c r="MHW1" s="955"/>
      <c r="MHX1" s="955"/>
      <c r="MHY1" s="955"/>
      <c r="MHZ1" s="955"/>
      <c r="MIA1" s="955"/>
      <c r="MIB1" s="955"/>
      <c r="MIC1" s="955"/>
      <c r="MID1" s="955"/>
      <c r="MIE1" s="955"/>
      <c r="MIF1" s="955"/>
      <c r="MIG1" s="955"/>
      <c r="MIH1" s="955"/>
      <c r="MII1" s="955"/>
      <c r="MIJ1" s="955"/>
      <c r="MIK1" s="955"/>
      <c r="MIL1" s="955"/>
      <c r="MIM1" s="955"/>
      <c r="MIN1" s="955"/>
      <c r="MIO1" s="955"/>
      <c r="MIP1" s="955"/>
      <c r="MIQ1" s="955"/>
      <c r="MIR1" s="955"/>
      <c r="MIS1" s="955"/>
      <c r="MIT1" s="955"/>
      <c r="MIU1" s="955"/>
      <c r="MIV1" s="955"/>
      <c r="MIW1" s="955"/>
      <c r="MIX1" s="955"/>
      <c r="MIY1" s="955"/>
      <c r="MIZ1" s="955"/>
      <c r="MJA1" s="955"/>
      <c r="MJB1" s="955"/>
      <c r="MJC1" s="955"/>
      <c r="MJD1" s="955"/>
      <c r="MJE1" s="955"/>
      <c r="MJF1" s="955"/>
      <c r="MJG1" s="955"/>
      <c r="MJH1" s="955"/>
      <c r="MJI1" s="955"/>
      <c r="MJJ1" s="955"/>
      <c r="MJK1" s="955"/>
      <c r="MJL1" s="955"/>
      <c r="MJM1" s="955"/>
      <c r="MJN1" s="955"/>
      <c r="MJO1" s="955"/>
      <c r="MJP1" s="955"/>
      <c r="MJQ1" s="955"/>
      <c r="MJR1" s="955"/>
      <c r="MJS1" s="955"/>
      <c r="MJT1" s="955"/>
      <c r="MJU1" s="955"/>
      <c r="MJV1" s="955"/>
      <c r="MJW1" s="955"/>
      <c r="MJX1" s="955"/>
      <c r="MJY1" s="955"/>
      <c r="MJZ1" s="955"/>
      <c r="MKA1" s="955"/>
      <c r="MKB1" s="955"/>
      <c r="MKC1" s="955"/>
      <c r="MKD1" s="955"/>
      <c r="MKE1" s="955"/>
      <c r="MKF1" s="955"/>
      <c r="MKG1" s="955"/>
      <c r="MKH1" s="955"/>
      <c r="MKI1" s="955"/>
      <c r="MKJ1" s="955"/>
      <c r="MKK1" s="955"/>
      <c r="MKL1" s="955"/>
      <c r="MKM1" s="955"/>
      <c r="MKN1" s="955"/>
      <c r="MKO1" s="955"/>
      <c r="MKP1" s="955"/>
      <c r="MKQ1" s="955"/>
      <c r="MKR1" s="955"/>
      <c r="MKS1" s="955"/>
      <c r="MKT1" s="955"/>
      <c r="MKU1" s="955"/>
      <c r="MKV1" s="955"/>
      <c r="MKW1" s="955"/>
      <c r="MKX1" s="955"/>
      <c r="MKY1" s="955"/>
      <c r="MKZ1" s="955"/>
      <c r="MLA1" s="955"/>
      <c r="MLB1" s="955"/>
      <c r="MLC1" s="955"/>
      <c r="MLD1" s="955"/>
      <c r="MLE1" s="955"/>
      <c r="MLF1" s="955"/>
      <c r="MLG1" s="955"/>
      <c r="MLH1" s="955"/>
      <c r="MLI1" s="955"/>
      <c r="MLJ1" s="955"/>
      <c r="MLK1" s="955"/>
      <c r="MLL1" s="955"/>
      <c r="MLM1" s="955"/>
      <c r="MLN1" s="955"/>
      <c r="MLO1" s="955"/>
      <c r="MLP1" s="955"/>
      <c r="MLQ1" s="955"/>
      <c r="MLR1" s="955"/>
      <c r="MLS1" s="955"/>
      <c r="MLT1" s="955"/>
      <c r="MLU1" s="955"/>
      <c r="MLV1" s="955"/>
      <c r="MLW1" s="955"/>
      <c r="MLX1" s="955"/>
      <c r="MLY1" s="955"/>
      <c r="MLZ1" s="955"/>
      <c r="MMA1" s="955"/>
      <c r="MMB1" s="955"/>
      <c r="MMC1" s="955"/>
      <c r="MMD1" s="955"/>
      <c r="MME1" s="955"/>
      <c r="MMF1" s="955"/>
      <c r="MMG1" s="955"/>
      <c r="MMH1" s="955"/>
      <c r="MMI1" s="955"/>
      <c r="MMJ1" s="955"/>
      <c r="MMK1" s="955"/>
      <c r="MML1" s="955"/>
      <c r="MMM1" s="955"/>
      <c r="MMN1" s="955"/>
      <c r="MMO1" s="955"/>
      <c r="MMP1" s="955"/>
      <c r="MMQ1" s="955"/>
      <c r="MMR1" s="955"/>
      <c r="MMS1" s="955"/>
      <c r="MMT1" s="955"/>
      <c r="MMU1" s="955"/>
      <c r="MMV1" s="955"/>
      <c r="MMW1" s="955"/>
      <c r="MMX1" s="955"/>
      <c r="MMY1" s="955"/>
      <c r="MMZ1" s="955"/>
      <c r="MNA1" s="955"/>
      <c r="MNB1" s="955"/>
      <c r="MNC1" s="955"/>
      <c r="MND1" s="955"/>
      <c r="MNE1" s="955"/>
      <c r="MNF1" s="955"/>
      <c r="MNG1" s="955"/>
      <c r="MNH1" s="955"/>
      <c r="MNI1" s="955"/>
      <c r="MNJ1" s="955"/>
      <c r="MNK1" s="955"/>
      <c r="MNL1" s="955"/>
      <c r="MNM1" s="955"/>
      <c r="MNN1" s="955"/>
      <c r="MNO1" s="955"/>
      <c r="MNP1" s="955"/>
      <c r="MNQ1" s="955"/>
      <c r="MNR1" s="955"/>
      <c r="MNS1" s="955"/>
      <c r="MNT1" s="955"/>
      <c r="MNU1" s="955"/>
      <c r="MNV1" s="955"/>
      <c r="MNW1" s="955"/>
      <c r="MNX1" s="955"/>
      <c r="MNY1" s="955"/>
      <c r="MNZ1" s="955"/>
      <c r="MOA1" s="955"/>
      <c r="MOB1" s="955"/>
      <c r="MOC1" s="955"/>
      <c r="MOD1" s="955"/>
      <c r="MOE1" s="955"/>
      <c r="MOF1" s="955"/>
      <c r="MOG1" s="955"/>
      <c r="MOH1" s="955"/>
      <c r="MOI1" s="955"/>
      <c r="MOJ1" s="955"/>
      <c r="MOK1" s="955"/>
      <c r="MOL1" s="955"/>
      <c r="MOM1" s="955"/>
      <c r="MON1" s="955"/>
      <c r="MOO1" s="955"/>
      <c r="MOP1" s="955"/>
      <c r="MOQ1" s="955"/>
      <c r="MOR1" s="955"/>
      <c r="MOS1" s="955"/>
      <c r="MOT1" s="955"/>
      <c r="MOU1" s="955"/>
      <c r="MOV1" s="955"/>
      <c r="MOW1" s="955"/>
      <c r="MOX1" s="955"/>
      <c r="MOY1" s="955"/>
      <c r="MOZ1" s="955"/>
      <c r="MPA1" s="955"/>
      <c r="MPB1" s="955"/>
      <c r="MPC1" s="955"/>
      <c r="MPD1" s="955"/>
      <c r="MPE1" s="955"/>
      <c r="MPF1" s="955"/>
      <c r="MPG1" s="955"/>
      <c r="MPH1" s="955"/>
      <c r="MPI1" s="955"/>
      <c r="MPJ1" s="955"/>
      <c r="MPK1" s="955"/>
      <c r="MPL1" s="955"/>
      <c r="MPM1" s="955"/>
      <c r="MPN1" s="955"/>
      <c r="MPO1" s="955"/>
      <c r="MPP1" s="955"/>
      <c r="MPQ1" s="955"/>
      <c r="MPR1" s="955"/>
      <c r="MPS1" s="955"/>
      <c r="MPT1" s="955"/>
      <c r="MPU1" s="955"/>
      <c r="MPV1" s="955"/>
      <c r="MPW1" s="955"/>
      <c r="MPX1" s="955"/>
      <c r="MPY1" s="955"/>
      <c r="MPZ1" s="955"/>
      <c r="MQA1" s="955"/>
      <c r="MQB1" s="955"/>
      <c r="MQC1" s="955"/>
      <c r="MQD1" s="955"/>
      <c r="MQE1" s="955"/>
      <c r="MQF1" s="955"/>
      <c r="MQG1" s="955"/>
      <c r="MQH1" s="955"/>
      <c r="MQI1" s="955"/>
      <c r="MQJ1" s="955"/>
      <c r="MQK1" s="955"/>
      <c r="MQL1" s="955"/>
      <c r="MQM1" s="955"/>
      <c r="MQN1" s="955"/>
      <c r="MQO1" s="955"/>
      <c r="MQP1" s="955"/>
      <c r="MQQ1" s="955"/>
      <c r="MQR1" s="955"/>
      <c r="MQS1" s="955"/>
      <c r="MQT1" s="955"/>
      <c r="MQU1" s="955"/>
      <c r="MQV1" s="955"/>
      <c r="MQW1" s="955"/>
      <c r="MQX1" s="955"/>
      <c r="MQY1" s="955"/>
      <c r="MQZ1" s="955"/>
      <c r="MRA1" s="955"/>
      <c r="MRB1" s="955"/>
      <c r="MRC1" s="955"/>
      <c r="MRD1" s="955"/>
      <c r="MRE1" s="955"/>
      <c r="MRF1" s="955"/>
      <c r="MRG1" s="955"/>
      <c r="MRH1" s="955"/>
      <c r="MRI1" s="955"/>
      <c r="MRJ1" s="955"/>
      <c r="MRK1" s="955"/>
      <c r="MRL1" s="955"/>
      <c r="MRM1" s="955"/>
      <c r="MRN1" s="955"/>
      <c r="MRO1" s="955"/>
      <c r="MRP1" s="955"/>
      <c r="MRQ1" s="955"/>
      <c r="MRR1" s="955"/>
      <c r="MRS1" s="955"/>
      <c r="MRT1" s="955"/>
      <c r="MRU1" s="955"/>
      <c r="MRV1" s="955"/>
      <c r="MRW1" s="955"/>
      <c r="MRX1" s="955"/>
      <c r="MRY1" s="955"/>
      <c r="MRZ1" s="955"/>
      <c r="MSA1" s="955"/>
      <c r="MSB1" s="955"/>
      <c r="MSC1" s="955"/>
      <c r="MSD1" s="955"/>
      <c r="MSE1" s="955"/>
      <c r="MSF1" s="955"/>
      <c r="MSG1" s="955"/>
      <c r="MSH1" s="955"/>
      <c r="MSI1" s="955"/>
      <c r="MSJ1" s="955"/>
      <c r="MSK1" s="955"/>
      <c r="MSL1" s="955"/>
      <c r="MSM1" s="955"/>
      <c r="MSN1" s="955"/>
      <c r="MSO1" s="955"/>
      <c r="MSP1" s="955"/>
      <c r="MSQ1" s="955"/>
      <c r="MSR1" s="955"/>
      <c r="MSS1" s="955"/>
      <c r="MST1" s="955"/>
      <c r="MSU1" s="955"/>
      <c r="MSV1" s="955"/>
      <c r="MSW1" s="955"/>
      <c r="MSX1" s="955"/>
      <c r="MSY1" s="955"/>
      <c r="MSZ1" s="955"/>
      <c r="MTA1" s="955"/>
      <c r="MTB1" s="955"/>
      <c r="MTC1" s="955"/>
      <c r="MTD1" s="955"/>
      <c r="MTE1" s="955"/>
      <c r="MTF1" s="955"/>
      <c r="MTG1" s="955"/>
      <c r="MTH1" s="955"/>
      <c r="MTI1" s="955"/>
      <c r="MTJ1" s="955"/>
      <c r="MTK1" s="955"/>
      <c r="MTL1" s="955"/>
      <c r="MTM1" s="955"/>
      <c r="MTN1" s="955"/>
      <c r="MTO1" s="955"/>
      <c r="MTP1" s="955"/>
      <c r="MTQ1" s="955"/>
      <c r="MTR1" s="955"/>
      <c r="MTS1" s="955"/>
      <c r="MTT1" s="955"/>
      <c r="MTU1" s="955"/>
      <c r="MTV1" s="955"/>
      <c r="MTW1" s="955"/>
      <c r="MTX1" s="955"/>
      <c r="MTY1" s="955"/>
      <c r="MTZ1" s="955"/>
      <c r="MUA1" s="955"/>
      <c r="MUB1" s="955"/>
      <c r="MUC1" s="955"/>
      <c r="MUD1" s="955"/>
      <c r="MUE1" s="955"/>
      <c r="MUF1" s="955"/>
      <c r="MUG1" s="955"/>
      <c r="MUH1" s="955"/>
      <c r="MUI1" s="955"/>
      <c r="MUJ1" s="955"/>
      <c r="MUK1" s="955"/>
      <c r="MUL1" s="955"/>
      <c r="MUM1" s="955"/>
      <c r="MUN1" s="955"/>
      <c r="MUO1" s="955"/>
      <c r="MUP1" s="955"/>
      <c r="MUQ1" s="955"/>
      <c r="MUR1" s="955"/>
      <c r="MUS1" s="955"/>
      <c r="MUT1" s="955"/>
      <c r="MUU1" s="955"/>
      <c r="MUV1" s="955"/>
      <c r="MUW1" s="955"/>
      <c r="MUX1" s="955"/>
      <c r="MUY1" s="955"/>
      <c r="MUZ1" s="955"/>
      <c r="MVA1" s="955"/>
      <c r="MVB1" s="955"/>
      <c r="MVC1" s="955"/>
      <c r="MVD1" s="955"/>
      <c r="MVE1" s="955"/>
      <c r="MVF1" s="955"/>
      <c r="MVG1" s="955"/>
      <c r="MVH1" s="955"/>
      <c r="MVI1" s="955"/>
      <c r="MVJ1" s="955"/>
      <c r="MVK1" s="955"/>
      <c r="MVL1" s="955"/>
      <c r="MVM1" s="955"/>
      <c r="MVN1" s="955"/>
      <c r="MVO1" s="955"/>
      <c r="MVP1" s="955"/>
      <c r="MVQ1" s="955"/>
      <c r="MVR1" s="955"/>
      <c r="MVS1" s="955"/>
      <c r="MVT1" s="955"/>
      <c r="MVU1" s="955"/>
      <c r="MVV1" s="955"/>
      <c r="MVW1" s="955"/>
      <c r="MVX1" s="955"/>
      <c r="MVY1" s="955"/>
      <c r="MVZ1" s="955"/>
      <c r="MWA1" s="955"/>
      <c r="MWB1" s="955"/>
      <c r="MWC1" s="955"/>
      <c r="MWD1" s="955"/>
      <c r="MWE1" s="955"/>
      <c r="MWF1" s="955"/>
      <c r="MWG1" s="955"/>
      <c r="MWH1" s="955"/>
      <c r="MWI1" s="955"/>
      <c r="MWJ1" s="955"/>
      <c r="MWK1" s="955"/>
      <c r="MWL1" s="955"/>
      <c r="MWM1" s="955"/>
      <c r="MWN1" s="955"/>
      <c r="MWO1" s="955"/>
      <c r="MWP1" s="955"/>
      <c r="MWQ1" s="955"/>
      <c r="MWR1" s="955"/>
      <c r="MWS1" s="955"/>
      <c r="MWT1" s="955"/>
      <c r="MWU1" s="955"/>
      <c r="MWV1" s="955"/>
      <c r="MWW1" s="955"/>
      <c r="MWX1" s="955"/>
      <c r="MWY1" s="955"/>
      <c r="MWZ1" s="955"/>
      <c r="MXA1" s="955"/>
      <c r="MXB1" s="955"/>
      <c r="MXC1" s="955"/>
      <c r="MXD1" s="955"/>
      <c r="MXE1" s="955"/>
      <c r="MXF1" s="955"/>
      <c r="MXG1" s="955"/>
      <c r="MXH1" s="955"/>
      <c r="MXI1" s="955"/>
      <c r="MXJ1" s="955"/>
      <c r="MXK1" s="955"/>
      <c r="MXL1" s="955"/>
      <c r="MXM1" s="955"/>
      <c r="MXN1" s="955"/>
      <c r="MXO1" s="955"/>
      <c r="MXP1" s="955"/>
      <c r="MXQ1" s="955"/>
      <c r="MXR1" s="955"/>
      <c r="MXS1" s="955"/>
      <c r="MXT1" s="955"/>
      <c r="MXU1" s="955"/>
      <c r="MXV1" s="955"/>
      <c r="MXW1" s="955"/>
      <c r="MXX1" s="955"/>
      <c r="MXY1" s="955"/>
      <c r="MXZ1" s="955"/>
      <c r="MYA1" s="955"/>
      <c r="MYB1" s="955"/>
      <c r="MYC1" s="955"/>
      <c r="MYD1" s="955"/>
      <c r="MYE1" s="955"/>
      <c r="MYF1" s="955"/>
      <c r="MYG1" s="955"/>
      <c r="MYH1" s="955"/>
      <c r="MYI1" s="955"/>
      <c r="MYJ1" s="955"/>
      <c r="MYK1" s="955"/>
      <c r="MYL1" s="955"/>
      <c r="MYM1" s="955"/>
      <c r="MYN1" s="955"/>
      <c r="MYO1" s="955"/>
      <c r="MYP1" s="955"/>
      <c r="MYQ1" s="955"/>
      <c r="MYR1" s="955"/>
      <c r="MYS1" s="955"/>
      <c r="MYT1" s="955"/>
      <c r="MYU1" s="955"/>
      <c r="MYV1" s="955"/>
      <c r="MYW1" s="955"/>
      <c r="MYX1" s="955"/>
      <c r="MYY1" s="955"/>
      <c r="MYZ1" s="955"/>
      <c r="MZA1" s="955"/>
      <c r="MZB1" s="955"/>
      <c r="MZC1" s="955"/>
      <c r="MZD1" s="955"/>
      <c r="MZE1" s="955"/>
      <c r="MZF1" s="955"/>
      <c r="MZG1" s="955"/>
      <c r="MZH1" s="955"/>
      <c r="MZI1" s="955"/>
      <c r="MZJ1" s="955"/>
      <c r="MZK1" s="955"/>
      <c r="MZL1" s="955"/>
      <c r="MZM1" s="955"/>
      <c r="MZN1" s="955"/>
      <c r="MZO1" s="955"/>
      <c r="MZP1" s="955"/>
      <c r="MZQ1" s="955"/>
      <c r="MZR1" s="955"/>
      <c r="MZS1" s="955"/>
      <c r="MZT1" s="955"/>
      <c r="MZU1" s="955"/>
      <c r="MZV1" s="955"/>
      <c r="MZW1" s="955"/>
      <c r="MZX1" s="955"/>
      <c r="MZY1" s="955"/>
      <c r="MZZ1" s="955"/>
      <c r="NAA1" s="955"/>
      <c r="NAB1" s="955"/>
      <c r="NAC1" s="955"/>
      <c r="NAD1" s="955"/>
      <c r="NAE1" s="955"/>
      <c r="NAF1" s="955"/>
      <c r="NAG1" s="955"/>
      <c r="NAH1" s="955"/>
      <c r="NAI1" s="955"/>
      <c r="NAJ1" s="955"/>
      <c r="NAK1" s="955"/>
      <c r="NAL1" s="955"/>
      <c r="NAM1" s="955"/>
      <c r="NAN1" s="955"/>
      <c r="NAO1" s="955"/>
      <c r="NAP1" s="955"/>
      <c r="NAQ1" s="955"/>
      <c r="NAR1" s="955"/>
      <c r="NAS1" s="955"/>
      <c r="NAT1" s="955"/>
      <c r="NAU1" s="955"/>
      <c r="NAV1" s="955"/>
      <c r="NAW1" s="955"/>
      <c r="NAX1" s="955"/>
      <c r="NAY1" s="955"/>
      <c r="NAZ1" s="955"/>
      <c r="NBA1" s="955"/>
      <c r="NBB1" s="955"/>
      <c r="NBC1" s="955"/>
      <c r="NBD1" s="955"/>
      <c r="NBE1" s="955"/>
      <c r="NBF1" s="955"/>
      <c r="NBG1" s="955"/>
      <c r="NBH1" s="955"/>
      <c r="NBI1" s="955"/>
      <c r="NBJ1" s="955"/>
      <c r="NBK1" s="955"/>
      <c r="NBL1" s="955"/>
      <c r="NBM1" s="955"/>
      <c r="NBN1" s="955"/>
      <c r="NBO1" s="955"/>
      <c r="NBP1" s="955"/>
      <c r="NBQ1" s="955"/>
      <c r="NBR1" s="955"/>
      <c r="NBS1" s="955"/>
      <c r="NBT1" s="955"/>
      <c r="NBU1" s="955"/>
      <c r="NBV1" s="955"/>
      <c r="NBW1" s="955"/>
      <c r="NBX1" s="955"/>
      <c r="NBY1" s="955"/>
      <c r="NBZ1" s="955"/>
      <c r="NCA1" s="955"/>
      <c r="NCB1" s="955"/>
      <c r="NCC1" s="955"/>
      <c r="NCD1" s="955"/>
      <c r="NCE1" s="955"/>
      <c r="NCF1" s="955"/>
      <c r="NCG1" s="955"/>
      <c r="NCH1" s="955"/>
      <c r="NCI1" s="955"/>
      <c r="NCJ1" s="955"/>
      <c r="NCK1" s="955"/>
      <c r="NCL1" s="955"/>
      <c r="NCM1" s="955"/>
      <c r="NCN1" s="955"/>
      <c r="NCO1" s="955"/>
      <c r="NCP1" s="955"/>
      <c r="NCQ1" s="955"/>
      <c r="NCR1" s="955"/>
      <c r="NCS1" s="955"/>
      <c r="NCT1" s="955"/>
      <c r="NCU1" s="955"/>
      <c r="NCV1" s="955"/>
      <c r="NCW1" s="955"/>
      <c r="NCX1" s="955"/>
      <c r="NCY1" s="955"/>
      <c r="NCZ1" s="955"/>
      <c r="NDA1" s="955"/>
      <c r="NDB1" s="955"/>
      <c r="NDC1" s="955"/>
      <c r="NDD1" s="955"/>
      <c r="NDE1" s="955"/>
      <c r="NDF1" s="955"/>
      <c r="NDG1" s="955"/>
      <c r="NDH1" s="955"/>
      <c r="NDI1" s="955"/>
      <c r="NDJ1" s="955"/>
      <c r="NDK1" s="955"/>
      <c r="NDL1" s="955"/>
      <c r="NDM1" s="955"/>
      <c r="NDN1" s="955"/>
      <c r="NDO1" s="955"/>
      <c r="NDP1" s="955"/>
      <c r="NDQ1" s="955"/>
      <c r="NDR1" s="955"/>
      <c r="NDS1" s="955"/>
      <c r="NDT1" s="955"/>
      <c r="NDU1" s="955"/>
      <c r="NDV1" s="955"/>
      <c r="NDW1" s="955"/>
      <c r="NDX1" s="955"/>
      <c r="NDY1" s="955"/>
      <c r="NDZ1" s="955"/>
      <c r="NEA1" s="955"/>
      <c r="NEB1" s="955"/>
      <c r="NEC1" s="955"/>
      <c r="NED1" s="955"/>
      <c r="NEE1" s="955"/>
      <c r="NEF1" s="955"/>
      <c r="NEG1" s="955"/>
      <c r="NEH1" s="955"/>
      <c r="NEI1" s="955"/>
      <c r="NEJ1" s="955"/>
      <c r="NEK1" s="955"/>
      <c r="NEL1" s="955"/>
      <c r="NEM1" s="955"/>
      <c r="NEN1" s="955"/>
      <c r="NEO1" s="955"/>
      <c r="NEP1" s="955"/>
      <c r="NEQ1" s="955"/>
      <c r="NER1" s="955"/>
      <c r="NES1" s="955"/>
      <c r="NET1" s="955"/>
      <c r="NEU1" s="955"/>
      <c r="NEV1" s="955"/>
      <c r="NEW1" s="955"/>
      <c r="NEX1" s="955"/>
      <c r="NEY1" s="955"/>
      <c r="NEZ1" s="955"/>
      <c r="NFA1" s="955"/>
      <c r="NFB1" s="955"/>
      <c r="NFC1" s="955"/>
      <c r="NFD1" s="955"/>
      <c r="NFE1" s="955"/>
      <c r="NFF1" s="955"/>
      <c r="NFG1" s="955"/>
      <c r="NFH1" s="955"/>
      <c r="NFI1" s="955"/>
      <c r="NFJ1" s="955"/>
      <c r="NFK1" s="955"/>
      <c r="NFL1" s="955"/>
      <c r="NFM1" s="955"/>
      <c r="NFN1" s="955"/>
      <c r="NFO1" s="955"/>
      <c r="NFP1" s="955"/>
      <c r="NFQ1" s="955"/>
      <c r="NFR1" s="955"/>
      <c r="NFS1" s="955"/>
      <c r="NFT1" s="955"/>
      <c r="NFU1" s="955"/>
      <c r="NFV1" s="955"/>
      <c r="NFW1" s="955"/>
      <c r="NFX1" s="955"/>
      <c r="NFY1" s="955"/>
      <c r="NFZ1" s="955"/>
      <c r="NGA1" s="955"/>
      <c r="NGB1" s="955"/>
      <c r="NGC1" s="955"/>
      <c r="NGD1" s="955"/>
      <c r="NGE1" s="955"/>
      <c r="NGF1" s="955"/>
      <c r="NGG1" s="955"/>
      <c r="NGH1" s="955"/>
      <c r="NGI1" s="955"/>
      <c r="NGJ1" s="955"/>
      <c r="NGK1" s="955"/>
      <c r="NGL1" s="955"/>
      <c r="NGM1" s="955"/>
      <c r="NGN1" s="955"/>
      <c r="NGO1" s="955"/>
      <c r="NGP1" s="955"/>
      <c r="NGQ1" s="955"/>
      <c r="NGR1" s="955"/>
      <c r="NGS1" s="955"/>
      <c r="NGT1" s="955"/>
      <c r="NGU1" s="955"/>
      <c r="NGV1" s="955"/>
      <c r="NGW1" s="955"/>
      <c r="NGX1" s="955"/>
      <c r="NGY1" s="955"/>
      <c r="NGZ1" s="955"/>
      <c r="NHA1" s="955"/>
      <c r="NHB1" s="955"/>
      <c r="NHC1" s="955"/>
      <c r="NHD1" s="955"/>
      <c r="NHE1" s="955"/>
      <c r="NHF1" s="955"/>
      <c r="NHG1" s="955"/>
      <c r="NHH1" s="955"/>
      <c r="NHI1" s="955"/>
      <c r="NHJ1" s="955"/>
      <c r="NHK1" s="955"/>
      <c r="NHL1" s="955"/>
      <c r="NHM1" s="955"/>
      <c r="NHN1" s="955"/>
      <c r="NHO1" s="955"/>
      <c r="NHP1" s="955"/>
      <c r="NHQ1" s="955"/>
      <c r="NHR1" s="955"/>
      <c r="NHS1" s="955"/>
      <c r="NHT1" s="955"/>
      <c r="NHU1" s="955"/>
      <c r="NHV1" s="955"/>
      <c r="NHW1" s="955"/>
      <c r="NHX1" s="955"/>
      <c r="NHY1" s="955"/>
      <c r="NHZ1" s="955"/>
      <c r="NIA1" s="955"/>
      <c r="NIB1" s="955"/>
      <c r="NIC1" s="955"/>
      <c r="NID1" s="955"/>
      <c r="NIE1" s="955"/>
      <c r="NIF1" s="955"/>
      <c r="NIG1" s="955"/>
      <c r="NIH1" s="955"/>
      <c r="NII1" s="955"/>
      <c r="NIJ1" s="955"/>
      <c r="NIK1" s="955"/>
      <c r="NIL1" s="955"/>
      <c r="NIM1" s="955"/>
      <c r="NIN1" s="955"/>
      <c r="NIO1" s="955"/>
      <c r="NIP1" s="955"/>
      <c r="NIQ1" s="955"/>
      <c r="NIR1" s="955"/>
      <c r="NIS1" s="955"/>
      <c r="NIT1" s="955"/>
      <c r="NIU1" s="955"/>
      <c r="NIV1" s="955"/>
      <c r="NIW1" s="955"/>
      <c r="NIX1" s="955"/>
      <c r="NIY1" s="955"/>
      <c r="NIZ1" s="955"/>
      <c r="NJA1" s="955"/>
      <c r="NJB1" s="955"/>
      <c r="NJC1" s="955"/>
      <c r="NJD1" s="955"/>
      <c r="NJE1" s="955"/>
      <c r="NJF1" s="955"/>
      <c r="NJG1" s="955"/>
      <c r="NJH1" s="955"/>
      <c r="NJI1" s="955"/>
      <c r="NJJ1" s="955"/>
      <c r="NJK1" s="955"/>
      <c r="NJL1" s="955"/>
      <c r="NJM1" s="955"/>
      <c r="NJN1" s="955"/>
      <c r="NJO1" s="955"/>
      <c r="NJP1" s="955"/>
      <c r="NJQ1" s="955"/>
      <c r="NJR1" s="955"/>
      <c r="NJS1" s="955"/>
      <c r="NJT1" s="955"/>
      <c r="NJU1" s="955"/>
      <c r="NJV1" s="955"/>
      <c r="NJW1" s="955"/>
      <c r="NJX1" s="955"/>
      <c r="NJY1" s="955"/>
      <c r="NJZ1" s="955"/>
      <c r="NKA1" s="955"/>
      <c r="NKB1" s="955"/>
      <c r="NKC1" s="955"/>
      <c r="NKD1" s="955"/>
      <c r="NKE1" s="955"/>
      <c r="NKF1" s="955"/>
      <c r="NKG1" s="955"/>
      <c r="NKH1" s="955"/>
      <c r="NKI1" s="955"/>
      <c r="NKJ1" s="955"/>
      <c r="NKK1" s="955"/>
      <c r="NKL1" s="955"/>
      <c r="NKM1" s="955"/>
      <c r="NKN1" s="955"/>
      <c r="NKO1" s="955"/>
      <c r="NKP1" s="955"/>
      <c r="NKQ1" s="955"/>
      <c r="NKR1" s="955"/>
      <c r="NKS1" s="955"/>
      <c r="NKT1" s="955"/>
      <c r="NKU1" s="955"/>
      <c r="NKV1" s="955"/>
      <c r="NKW1" s="955"/>
      <c r="NKX1" s="955"/>
      <c r="NKY1" s="955"/>
      <c r="NKZ1" s="955"/>
      <c r="NLA1" s="955"/>
      <c r="NLB1" s="955"/>
      <c r="NLC1" s="955"/>
      <c r="NLD1" s="955"/>
      <c r="NLE1" s="955"/>
      <c r="NLF1" s="955"/>
      <c r="NLG1" s="955"/>
      <c r="NLH1" s="955"/>
      <c r="NLI1" s="955"/>
      <c r="NLJ1" s="955"/>
      <c r="NLK1" s="955"/>
      <c r="NLL1" s="955"/>
      <c r="NLM1" s="955"/>
      <c r="NLN1" s="955"/>
      <c r="NLO1" s="955"/>
      <c r="NLP1" s="955"/>
      <c r="NLQ1" s="955"/>
      <c r="NLR1" s="955"/>
      <c r="NLS1" s="955"/>
      <c r="NLT1" s="955"/>
      <c r="NLU1" s="955"/>
      <c r="NLV1" s="955"/>
      <c r="NLW1" s="955"/>
      <c r="NLX1" s="955"/>
      <c r="NLY1" s="955"/>
      <c r="NLZ1" s="955"/>
      <c r="NMA1" s="955"/>
      <c r="NMB1" s="955"/>
      <c r="NMC1" s="955"/>
      <c r="NMD1" s="955"/>
      <c r="NME1" s="955"/>
      <c r="NMF1" s="955"/>
      <c r="NMG1" s="955"/>
      <c r="NMH1" s="955"/>
      <c r="NMI1" s="955"/>
      <c r="NMJ1" s="955"/>
      <c r="NMK1" s="955"/>
      <c r="NML1" s="955"/>
      <c r="NMM1" s="955"/>
      <c r="NMN1" s="955"/>
      <c r="NMO1" s="955"/>
      <c r="NMP1" s="955"/>
      <c r="NMQ1" s="955"/>
      <c r="NMR1" s="955"/>
      <c r="NMS1" s="955"/>
      <c r="NMT1" s="955"/>
      <c r="NMU1" s="955"/>
      <c r="NMV1" s="955"/>
      <c r="NMW1" s="955"/>
      <c r="NMX1" s="955"/>
      <c r="NMY1" s="955"/>
      <c r="NMZ1" s="955"/>
      <c r="NNA1" s="955"/>
      <c r="NNB1" s="955"/>
      <c r="NNC1" s="955"/>
      <c r="NND1" s="955"/>
      <c r="NNE1" s="955"/>
      <c r="NNF1" s="955"/>
      <c r="NNG1" s="955"/>
      <c r="NNH1" s="955"/>
      <c r="NNI1" s="955"/>
      <c r="NNJ1" s="955"/>
      <c r="NNK1" s="955"/>
      <c r="NNL1" s="955"/>
      <c r="NNM1" s="955"/>
      <c r="NNN1" s="955"/>
      <c r="NNO1" s="955"/>
      <c r="NNP1" s="955"/>
      <c r="NNQ1" s="955"/>
      <c r="NNR1" s="955"/>
      <c r="NNS1" s="955"/>
      <c r="NNT1" s="955"/>
      <c r="NNU1" s="955"/>
      <c r="NNV1" s="955"/>
      <c r="NNW1" s="955"/>
      <c r="NNX1" s="955"/>
      <c r="NNY1" s="955"/>
      <c r="NNZ1" s="955"/>
      <c r="NOA1" s="955"/>
      <c r="NOB1" s="955"/>
      <c r="NOC1" s="955"/>
      <c r="NOD1" s="955"/>
      <c r="NOE1" s="955"/>
      <c r="NOF1" s="955"/>
      <c r="NOG1" s="955"/>
      <c r="NOH1" s="955"/>
      <c r="NOI1" s="955"/>
      <c r="NOJ1" s="955"/>
      <c r="NOK1" s="955"/>
      <c r="NOL1" s="955"/>
      <c r="NOM1" s="955"/>
      <c r="NON1" s="955"/>
      <c r="NOO1" s="955"/>
      <c r="NOP1" s="955"/>
      <c r="NOQ1" s="955"/>
      <c r="NOR1" s="955"/>
      <c r="NOS1" s="955"/>
      <c r="NOT1" s="955"/>
      <c r="NOU1" s="955"/>
      <c r="NOV1" s="955"/>
      <c r="NOW1" s="955"/>
      <c r="NOX1" s="955"/>
      <c r="NOY1" s="955"/>
      <c r="NOZ1" s="955"/>
      <c r="NPA1" s="955"/>
      <c r="NPB1" s="955"/>
      <c r="NPC1" s="955"/>
      <c r="NPD1" s="955"/>
      <c r="NPE1" s="955"/>
      <c r="NPF1" s="955"/>
      <c r="NPG1" s="955"/>
      <c r="NPH1" s="955"/>
      <c r="NPI1" s="955"/>
      <c r="NPJ1" s="955"/>
      <c r="NPK1" s="955"/>
      <c r="NPL1" s="955"/>
      <c r="NPM1" s="955"/>
      <c r="NPN1" s="955"/>
      <c r="NPO1" s="955"/>
      <c r="NPP1" s="955"/>
      <c r="NPQ1" s="955"/>
      <c r="NPR1" s="955"/>
      <c r="NPS1" s="955"/>
      <c r="NPT1" s="955"/>
      <c r="NPU1" s="955"/>
      <c r="NPV1" s="955"/>
      <c r="NPW1" s="955"/>
      <c r="NPX1" s="955"/>
      <c r="NPY1" s="955"/>
      <c r="NPZ1" s="955"/>
      <c r="NQA1" s="955"/>
      <c r="NQB1" s="955"/>
      <c r="NQC1" s="955"/>
      <c r="NQD1" s="955"/>
      <c r="NQE1" s="955"/>
      <c r="NQF1" s="955"/>
      <c r="NQG1" s="955"/>
      <c r="NQH1" s="955"/>
      <c r="NQI1" s="955"/>
      <c r="NQJ1" s="955"/>
      <c r="NQK1" s="955"/>
      <c r="NQL1" s="955"/>
      <c r="NQM1" s="955"/>
      <c r="NQN1" s="955"/>
      <c r="NQO1" s="955"/>
      <c r="NQP1" s="955"/>
      <c r="NQQ1" s="955"/>
      <c r="NQR1" s="955"/>
      <c r="NQS1" s="955"/>
      <c r="NQT1" s="955"/>
      <c r="NQU1" s="955"/>
      <c r="NQV1" s="955"/>
      <c r="NQW1" s="955"/>
      <c r="NQX1" s="955"/>
      <c r="NQY1" s="955"/>
      <c r="NQZ1" s="955"/>
      <c r="NRA1" s="955"/>
      <c r="NRB1" s="955"/>
      <c r="NRC1" s="955"/>
      <c r="NRD1" s="955"/>
      <c r="NRE1" s="955"/>
      <c r="NRF1" s="955"/>
      <c r="NRG1" s="955"/>
      <c r="NRH1" s="955"/>
      <c r="NRI1" s="955"/>
      <c r="NRJ1" s="955"/>
      <c r="NRK1" s="955"/>
      <c r="NRL1" s="955"/>
      <c r="NRM1" s="955"/>
      <c r="NRN1" s="955"/>
      <c r="NRO1" s="955"/>
      <c r="NRP1" s="955"/>
      <c r="NRQ1" s="955"/>
      <c r="NRR1" s="955"/>
      <c r="NRS1" s="955"/>
      <c r="NRT1" s="955"/>
      <c r="NRU1" s="955"/>
      <c r="NRV1" s="955"/>
      <c r="NRW1" s="955"/>
      <c r="NRX1" s="955"/>
      <c r="NRY1" s="955"/>
      <c r="NRZ1" s="955"/>
      <c r="NSA1" s="955"/>
      <c r="NSB1" s="955"/>
      <c r="NSC1" s="955"/>
      <c r="NSD1" s="955"/>
      <c r="NSE1" s="955"/>
      <c r="NSF1" s="955"/>
      <c r="NSG1" s="955"/>
      <c r="NSH1" s="955"/>
      <c r="NSI1" s="955"/>
      <c r="NSJ1" s="955"/>
      <c r="NSK1" s="955"/>
      <c r="NSL1" s="955"/>
      <c r="NSM1" s="955"/>
      <c r="NSN1" s="955"/>
      <c r="NSO1" s="955"/>
      <c r="NSP1" s="955"/>
      <c r="NSQ1" s="955"/>
      <c r="NSR1" s="955"/>
      <c r="NSS1" s="955"/>
      <c r="NST1" s="955"/>
      <c r="NSU1" s="955"/>
      <c r="NSV1" s="955"/>
      <c r="NSW1" s="955"/>
      <c r="NSX1" s="955"/>
      <c r="NSY1" s="955"/>
      <c r="NSZ1" s="955"/>
      <c r="NTA1" s="955"/>
      <c r="NTB1" s="955"/>
      <c r="NTC1" s="955"/>
      <c r="NTD1" s="955"/>
      <c r="NTE1" s="955"/>
      <c r="NTF1" s="955"/>
      <c r="NTG1" s="955"/>
      <c r="NTH1" s="955"/>
      <c r="NTI1" s="955"/>
      <c r="NTJ1" s="955"/>
      <c r="NTK1" s="955"/>
      <c r="NTL1" s="955"/>
      <c r="NTM1" s="955"/>
      <c r="NTN1" s="955"/>
      <c r="NTO1" s="955"/>
      <c r="NTP1" s="955"/>
      <c r="NTQ1" s="955"/>
      <c r="NTR1" s="955"/>
      <c r="NTS1" s="955"/>
      <c r="NTT1" s="955"/>
      <c r="NTU1" s="955"/>
      <c r="NTV1" s="955"/>
      <c r="NTW1" s="955"/>
      <c r="NTX1" s="955"/>
      <c r="NTY1" s="955"/>
      <c r="NTZ1" s="955"/>
      <c r="NUA1" s="955"/>
      <c r="NUB1" s="955"/>
      <c r="NUC1" s="955"/>
      <c r="NUD1" s="955"/>
      <c r="NUE1" s="955"/>
      <c r="NUF1" s="955"/>
      <c r="NUG1" s="955"/>
      <c r="NUH1" s="955"/>
      <c r="NUI1" s="955"/>
      <c r="NUJ1" s="955"/>
      <c r="NUK1" s="955"/>
      <c r="NUL1" s="955"/>
      <c r="NUM1" s="955"/>
      <c r="NUN1" s="955"/>
      <c r="NUO1" s="955"/>
      <c r="NUP1" s="955"/>
      <c r="NUQ1" s="955"/>
      <c r="NUR1" s="955"/>
      <c r="NUS1" s="955"/>
      <c r="NUT1" s="955"/>
      <c r="NUU1" s="955"/>
      <c r="NUV1" s="955"/>
      <c r="NUW1" s="955"/>
      <c r="NUX1" s="955"/>
      <c r="NUY1" s="955"/>
      <c r="NUZ1" s="955"/>
      <c r="NVA1" s="955"/>
      <c r="NVB1" s="955"/>
      <c r="NVC1" s="955"/>
      <c r="NVD1" s="955"/>
      <c r="NVE1" s="955"/>
      <c r="NVF1" s="955"/>
      <c r="NVG1" s="955"/>
      <c r="NVH1" s="955"/>
      <c r="NVI1" s="955"/>
      <c r="NVJ1" s="955"/>
      <c r="NVK1" s="955"/>
      <c r="NVL1" s="955"/>
      <c r="NVM1" s="955"/>
      <c r="NVN1" s="955"/>
      <c r="NVO1" s="955"/>
      <c r="NVP1" s="955"/>
      <c r="NVQ1" s="955"/>
      <c r="NVR1" s="955"/>
      <c r="NVS1" s="955"/>
      <c r="NVT1" s="955"/>
      <c r="NVU1" s="955"/>
      <c r="NVV1" s="955"/>
      <c r="NVW1" s="955"/>
      <c r="NVX1" s="955"/>
      <c r="NVY1" s="955"/>
      <c r="NVZ1" s="955"/>
      <c r="NWA1" s="955"/>
      <c r="NWB1" s="955"/>
      <c r="NWC1" s="955"/>
      <c r="NWD1" s="955"/>
      <c r="NWE1" s="955"/>
      <c r="NWF1" s="955"/>
      <c r="NWG1" s="955"/>
      <c r="NWH1" s="955"/>
      <c r="NWI1" s="955"/>
      <c r="NWJ1" s="955"/>
      <c r="NWK1" s="955"/>
      <c r="NWL1" s="955"/>
      <c r="NWM1" s="955"/>
      <c r="NWN1" s="955"/>
      <c r="NWO1" s="955"/>
      <c r="NWP1" s="955"/>
      <c r="NWQ1" s="955"/>
      <c r="NWR1" s="955"/>
      <c r="NWS1" s="955"/>
      <c r="NWT1" s="955"/>
      <c r="NWU1" s="955"/>
      <c r="NWV1" s="955"/>
      <c r="NWW1" s="955"/>
      <c r="NWX1" s="955"/>
      <c r="NWY1" s="955"/>
      <c r="NWZ1" s="955"/>
      <c r="NXA1" s="955"/>
      <c r="NXB1" s="955"/>
      <c r="NXC1" s="955"/>
      <c r="NXD1" s="955"/>
      <c r="NXE1" s="955"/>
      <c r="NXF1" s="955"/>
      <c r="NXG1" s="955"/>
      <c r="NXH1" s="955"/>
      <c r="NXI1" s="955"/>
      <c r="NXJ1" s="955"/>
      <c r="NXK1" s="955"/>
      <c r="NXL1" s="955"/>
      <c r="NXM1" s="955"/>
      <c r="NXN1" s="955"/>
      <c r="NXO1" s="955"/>
      <c r="NXP1" s="955"/>
      <c r="NXQ1" s="955"/>
      <c r="NXR1" s="955"/>
      <c r="NXS1" s="955"/>
      <c r="NXT1" s="955"/>
      <c r="NXU1" s="955"/>
      <c r="NXV1" s="955"/>
      <c r="NXW1" s="955"/>
      <c r="NXX1" s="955"/>
      <c r="NXY1" s="955"/>
      <c r="NXZ1" s="955"/>
      <c r="NYA1" s="955"/>
      <c r="NYB1" s="955"/>
      <c r="NYC1" s="955"/>
      <c r="NYD1" s="955"/>
      <c r="NYE1" s="955"/>
      <c r="NYF1" s="955"/>
      <c r="NYG1" s="955"/>
      <c r="NYH1" s="955"/>
      <c r="NYI1" s="955"/>
      <c r="NYJ1" s="955"/>
      <c r="NYK1" s="955"/>
      <c r="NYL1" s="955"/>
      <c r="NYM1" s="955"/>
      <c r="NYN1" s="955"/>
      <c r="NYO1" s="955"/>
      <c r="NYP1" s="955"/>
      <c r="NYQ1" s="955"/>
      <c r="NYR1" s="955"/>
      <c r="NYS1" s="955"/>
      <c r="NYT1" s="955"/>
      <c r="NYU1" s="955"/>
      <c r="NYV1" s="955"/>
      <c r="NYW1" s="955"/>
      <c r="NYX1" s="955"/>
      <c r="NYY1" s="955"/>
      <c r="NYZ1" s="955"/>
      <c r="NZA1" s="955"/>
      <c r="NZB1" s="955"/>
      <c r="NZC1" s="955"/>
      <c r="NZD1" s="955"/>
      <c r="NZE1" s="955"/>
      <c r="NZF1" s="955"/>
      <c r="NZG1" s="955"/>
      <c r="NZH1" s="955"/>
      <c r="NZI1" s="955"/>
      <c r="NZJ1" s="955"/>
      <c r="NZK1" s="955"/>
      <c r="NZL1" s="955"/>
      <c r="NZM1" s="955"/>
      <c r="NZN1" s="955"/>
      <c r="NZO1" s="955"/>
      <c r="NZP1" s="955"/>
      <c r="NZQ1" s="955"/>
      <c r="NZR1" s="955"/>
      <c r="NZS1" s="955"/>
      <c r="NZT1" s="955"/>
      <c r="NZU1" s="955"/>
      <c r="NZV1" s="955"/>
      <c r="NZW1" s="955"/>
      <c r="NZX1" s="955"/>
      <c r="NZY1" s="955"/>
      <c r="NZZ1" s="955"/>
      <c r="OAA1" s="955"/>
      <c r="OAB1" s="955"/>
      <c r="OAC1" s="955"/>
      <c r="OAD1" s="955"/>
      <c r="OAE1" s="955"/>
      <c r="OAF1" s="955"/>
      <c r="OAG1" s="955"/>
      <c r="OAH1" s="955"/>
      <c r="OAI1" s="955"/>
      <c r="OAJ1" s="955"/>
      <c r="OAK1" s="955"/>
      <c r="OAL1" s="955"/>
      <c r="OAM1" s="955"/>
      <c r="OAN1" s="955"/>
      <c r="OAO1" s="955"/>
      <c r="OAP1" s="955"/>
      <c r="OAQ1" s="955"/>
      <c r="OAR1" s="955"/>
      <c r="OAS1" s="955"/>
      <c r="OAT1" s="955"/>
      <c r="OAU1" s="955"/>
      <c r="OAV1" s="955"/>
      <c r="OAW1" s="955"/>
      <c r="OAX1" s="955"/>
      <c r="OAY1" s="955"/>
      <c r="OAZ1" s="955"/>
      <c r="OBA1" s="955"/>
      <c r="OBB1" s="955"/>
      <c r="OBC1" s="955"/>
      <c r="OBD1" s="955"/>
      <c r="OBE1" s="955"/>
      <c r="OBF1" s="955"/>
      <c r="OBG1" s="955"/>
      <c r="OBH1" s="955"/>
      <c r="OBI1" s="955"/>
      <c r="OBJ1" s="955"/>
      <c r="OBK1" s="955"/>
      <c r="OBL1" s="955"/>
      <c r="OBM1" s="955"/>
      <c r="OBN1" s="955"/>
      <c r="OBO1" s="955"/>
      <c r="OBP1" s="955"/>
      <c r="OBQ1" s="955"/>
      <c r="OBR1" s="955"/>
      <c r="OBS1" s="955"/>
      <c r="OBT1" s="955"/>
      <c r="OBU1" s="955"/>
      <c r="OBV1" s="955"/>
      <c r="OBW1" s="955"/>
      <c r="OBX1" s="955"/>
      <c r="OBY1" s="955"/>
      <c r="OBZ1" s="955"/>
      <c r="OCA1" s="955"/>
      <c r="OCB1" s="955"/>
      <c r="OCC1" s="955"/>
      <c r="OCD1" s="955"/>
      <c r="OCE1" s="955"/>
      <c r="OCF1" s="955"/>
      <c r="OCG1" s="955"/>
      <c r="OCH1" s="955"/>
      <c r="OCI1" s="955"/>
      <c r="OCJ1" s="955"/>
      <c r="OCK1" s="955"/>
      <c r="OCL1" s="955"/>
      <c r="OCM1" s="955"/>
      <c r="OCN1" s="955"/>
      <c r="OCO1" s="955"/>
      <c r="OCP1" s="955"/>
      <c r="OCQ1" s="955"/>
      <c r="OCR1" s="955"/>
      <c r="OCS1" s="955"/>
      <c r="OCT1" s="955"/>
      <c r="OCU1" s="955"/>
      <c r="OCV1" s="955"/>
      <c r="OCW1" s="955"/>
      <c r="OCX1" s="955"/>
      <c r="OCY1" s="955"/>
      <c r="OCZ1" s="955"/>
      <c r="ODA1" s="955"/>
      <c r="ODB1" s="955"/>
      <c r="ODC1" s="955"/>
      <c r="ODD1" s="955"/>
      <c r="ODE1" s="955"/>
      <c r="ODF1" s="955"/>
      <c r="ODG1" s="955"/>
      <c r="ODH1" s="955"/>
      <c r="ODI1" s="955"/>
      <c r="ODJ1" s="955"/>
      <c r="ODK1" s="955"/>
      <c r="ODL1" s="955"/>
      <c r="ODM1" s="955"/>
      <c r="ODN1" s="955"/>
      <c r="ODO1" s="955"/>
      <c r="ODP1" s="955"/>
      <c r="ODQ1" s="955"/>
      <c r="ODR1" s="955"/>
      <c r="ODS1" s="955"/>
      <c r="ODT1" s="955"/>
      <c r="ODU1" s="955"/>
      <c r="ODV1" s="955"/>
      <c r="ODW1" s="955"/>
      <c r="ODX1" s="955"/>
      <c r="ODY1" s="955"/>
      <c r="ODZ1" s="955"/>
      <c r="OEA1" s="955"/>
      <c r="OEB1" s="955"/>
      <c r="OEC1" s="955"/>
      <c r="OED1" s="955"/>
      <c r="OEE1" s="955"/>
      <c r="OEF1" s="955"/>
      <c r="OEG1" s="955"/>
      <c r="OEH1" s="955"/>
      <c r="OEI1" s="955"/>
      <c r="OEJ1" s="955"/>
      <c r="OEK1" s="955"/>
      <c r="OEL1" s="955"/>
      <c r="OEM1" s="955"/>
      <c r="OEN1" s="955"/>
      <c r="OEO1" s="955"/>
      <c r="OEP1" s="955"/>
      <c r="OEQ1" s="955"/>
      <c r="OER1" s="955"/>
      <c r="OES1" s="955"/>
      <c r="OET1" s="955"/>
      <c r="OEU1" s="955"/>
      <c r="OEV1" s="955"/>
      <c r="OEW1" s="955"/>
      <c r="OEX1" s="955"/>
      <c r="OEY1" s="955"/>
      <c r="OEZ1" s="955"/>
      <c r="OFA1" s="955"/>
      <c r="OFB1" s="955"/>
      <c r="OFC1" s="955"/>
      <c r="OFD1" s="955"/>
      <c r="OFE1" s="955"/>
      <c r="OFF1" s="955"/>
      <c r="OFG1" s="955"/>
      <c r="OFH1" s="955"/>
      <c r="OFI1" s="955"/>
      <c r="OFJ1" s="955"/>
      <c r="OFK1" s="955"/>
      <c r="OFL1" s="955"/>
      <c r="OFM1" s="955"/>
      <c r="OFN1" s="955"/>
      <c r="OFO1" s="955"/>
      <c r="OFP1" s="955"/>
      <c r="OFQ1" s="955"/>
      <c r="OFR1" s="955"/>
      <c r="OFS1" s="955"/>
      <c r="OFT1" s="955"/>
      <c r="OFU1" s="955"/>
      <c r="OFV1" s="955"/>
      <c r="OFW1" s="955"/>
      <c r="OFX1" s="955"/>
      <c r="OFY1" s="955"/>
      <c r="OFZ1" s="955"/>
      <c r="OGA1" s="955"/>
      <c r="OGB1" s="955"/>
      <c r="OGC1" s="955"/>
      <c r="OGD1" s="955"/>
      <c r="OGE1" s="955"/>
      <c r="OGF1" s="955"/>
      <c r="OGG1" s="955"/>
      <c r="OGH1" s="955"/>
      <c r="OGI1" s="955"/>
      <c r="OGJ1" s="955"/>
      <c r="OGK1" s="955"/>
      <c r="OGL1" s="955"/>
      <c r="OGM1" s="955"/>
      <c r="OGN1" s="955"/>
      <c r="OGO1" s="955"/>
      <c r="OGP1" s="955"/>
      <c r="OGQ1" s="955"/>
      <c r="OGR1" s="955"/>
      <c r="OGS1" s="955"/>
      <c r="OGT1" s="955"/>
      <c r="OGU1" s="955"/>
      <c r="OGV1" s="955"/>
      <c r="OGW1" s="955"/>
      <c r="OGX1" s="955"/>
      <c r="OGY1" s="955"/>
      <c r="OGZ1" s="955"/>
      <c r="OHA1" s="955"/>
      <c r="OHB1" s="955"/>
      <c r="OHC1" s="955"/>
      <c r="OHD1" s="955"/>
      <c r="OHE1" s="955"/>
      <c r="OHF1" s="955"/>
      <c r="OHG1" s="955"/>
      <c r="OHH1" s="955"/>
      <c r="OHI1" s="955"/>
      <c r="OHJ1" s="955"/>
      <c r="OHK1" s="955"/>
      <c r="OHL1" s="955"/>
      <c r="OHM1" s="955"/>
      <c r="OHN1" s="955"/>
      <c r="OHO1" s="955"/>
      <c r="OHP1" s="955"/>
      <c r="OHQ1" s="955"/>
      <c r="OHR1" s="955"/>
      <c r="OHS1" s="955"/>
      <c r="OHT1" s="955"/>
      <c r="OHU1" s="955"/>
      <c r="OHV1" s="955"/>
      <c r="OHW1" s="955"/>
      <c r="OHX1" s="955"/>
      <c r="OHY1" s="955"/>
      <c r="OHZ1" s="955"/>
      <c r="OIA1" s="955"/>
      <c r="OIB1" s="955"/>
      <c r="OIC1" s="955"/>
      <c r="OID1" s="955"/>
      <c r="OIE1" s="955"/>
      <c r="OIF1" s="955"/>
      <c r="OIG1" s="955"/>
      <c r="OIH1" s="955"/>
      <c r="OII1" s="955"/>
      <c r="OIJ1" s="955"/>
      <c r="OIK1" s="955"/>
      <c r="OIL1" s="955"/>
      <c r="OIM1" s="955"/>
      <c r="OIN1" s="955"/>
      <c r="OIO1" s="955"/>
      <c r="OIP1" s="955"/>
      <c r="OIQ1" s="955"/>
      <c r="OIR1" s="955"/>
      <c r="OIS1" s="955"/>
      <c r="OIT1" s="955"/>
      <c r="OIU1" s="955"/>
      <c r="OIV1" s="955"/>
      <c r="OIW1" s="955"/>
      <c r="OIX1" s="955"/>
      <c r="OIY1" s="955"/>
      <c r="OIZ1" s="955"/>
      <c r="OJA1" s="955"/>
      <c r="OJB1" s="955"/>
      <c r="OJC1" s="955"/>
      <c r="OJD1" s="955"/>
      <c r="OJE1" s="955"/>
      <c r="OJF1" s="955"/>
      <c r="OJG1" s="955"/>
      <c r="OJH1" s="955"/>
      <c r="OJI1" s="955"/>
      <c r="OJJ1" s="955"/>
      <c r="OJK1" s="955"/>
      <c r="OJL1" s="955"/>
      <c r="OJM1" s="955"/>
      <c r="OJN1" s="955"/>
      <c r="OJO1" s="955"/>
      <c r="OJP1" s="955"/>
      <c r="OJQ1" s="955"/>
      <c r="OJR1" s="955"/>
      <c r="OJS1" s="955"/>
      <c r="OJT1" s="955"/>
      <c r="OJU1" s="955"/>
      <c r="OJV1" s="955"/>
      <c r="OJW1" s="955"/>
      <c r="OJX1" s="955"/>
      <c r="OJY1" s="955"/>
      <c r="OJZ1" s="955"/>
      <c r="OKA1" s="955"/>
      <c r="OKB1" s="955"/>
      <c r="OKC1" s="955"/>
      <c r="OKD1" s="955"/>
      <c r="OKE1" s="955"/>
      <c r="OKF1" s="955"/>
      <c r="OKG1" s="955"/>
      <c r="OKH1" s="955"/>
      <c r="OKI1" s="955"/>
      <c r="OKJ1" s="955"/>
      <c r="OKK1" s="955"/>
      <c r="OKL1" s="955"/>
      <c r="OKM1" s="955"/>
      <c r="OKN1" s="955"/>
      <c r="OKO1" s="955"/>
      <c r="OKP1" s="955"/>
      <c r="OKQ1" s="955"/>
      <c r="OKR1" s="955"/>
      <c r="OKS1" s="955"/>
      <c r="OKT1" s="955"/>
      <c r="OKU1" s="955"/>
      <c r="OKV1" s="955"/>
      <c r="OKW1" s="955"/>
      <c r="OKX1" s="955"/>
      <c r="OKY1" s="955"/>
      <c r="OKZ1" s="955"/>
      <c r="OLA1" s="955"/>
      <c r="OLB1" s="955"/>
      <c r="OLC1" s="955"/>
      <c r="OLD1" s="955"/>
      <c r="OLE1" s="955"/>
      <c r="OLF1" s="955"/>
      <c r="OLG1" s="955"/>
      <c r="OLH1" s="955"/>
      <c r="OLI1" s="955"/>
      <c r="OLJ1" s="955"/>
      <c r="OLK1" s="955"/>
      <c r="OLL1" s="955"/>
      <c r="OLM1" s="955"/>
      <c r="OLN1" s="955"/>
      <c r="OLO1" s="955"/>
      <c r="OLP1" s="955"/>
      <c r="OLQ1" s="955"/>
      <c r="OLR1" s="955"/>
      <c r="OLS1" s="955"/>
      <c r="OLT1" s="955"/>
      <c r="OLU1" s="955"/>
      <c r="OLV1" s="955"/>
      <c r="OLW1" s="955"/>
      <c r="OLX1" s="955"/>
      <c r="OLY1" s="955"/>
      <c r="OLZ1" s="955"/>
      <c r="OMA1" s="955"/>
      <c r="OMB1" s="955"/>
      <c r="OMC1" s="955"/>
      <c r="OMD1" s="955"/>
      <c r="OME1" s="955"/>
      <c r="OMF1" s="955"/>
      <c r="OMG1" s="955"/>
      <c r="OMH1" s="955"/>
      <c r="OMI1" s="955"/>
      <c r="OMJ1" s="955"/>
      <c r="OMK1" s="955"/>
      <c r="OML1" s="955"/>
      <c r="OMM1" s="955"/>
      <c r="OMN1" s="955"/>
      <c r="OMO1" s="955"/>
      <c r="OMP1" s="955"/>
      <c r="OMQ1" s="955"/>
      <c r="OMR1" s="955"/>
      <c r="OMS1" s="955"/>
      <c r="OMT1" s="955"/>
      <c r="OMU1" s="955"/>
      <c r="OMV1" s="955"/>
      <c r="OMW1" s="955"/>
      <c r="OMX1" s="955"/>
      <c r="OMY1" s="955"/>
      <c r="OMZ1" s="955"/>
      <c r="ONA1" s="955"/>
      <c r="ONB1" s="955"/>
      <c r="ONC1" s="955"/>
      <c r="OND1" s="955"/>
      <c r="ONE1" s="955"/>
      <c r="ONF1" s="955"/>
      <c r="ONG1" s="955"/>
      <c r="ONH1" s="955"/>
      <c r="ONI1" s="955"/>
      <c r="ONJ1" s="955"/>
      <c r="ONK1" s="955"/>
      <c r="ONL1" s="955"/>
      <c r="ONM1" s="955"/>
      <c r="ONN1" s="955"/>
      <c r="ONO1" s="955"/>
      <c r="ONP1" s="955"/>
      <c r="ONQ1" s="955"/>
      <c r="ONR1" s="955"/>
      <c r="ONS1" s="955"/>
      <c r="ONT1" s="955"/>
      <c r="ONU1" s="955"/>
      <c r="ONV1" s="955"/>
      <c r="ONW1" s="955"/>
      <c r="ONX1" s="955"/>
      <c r="ONY1" s="955"/>
      <c r="ONZ1" s="955"/>
      <c r="OOA1" s="955"/>
      <c r="OOB1" s="955"/>
      <c r="OOC1" s="955"/>
      <c r="OOD1" s="955"/>
      <c r="OOE1" s="955"/>
      <c r="OOF1" s="955"/>
      <c r="OOG1" s="955"/>
      <c r="OOH1" s="955"/>
      <c r="OOI1" s="955"/>
      <c r="OOJ1" s="955"/>
      <c r="OOK1" s="955"/>
      <c r="OOL1" s="955"/>
      <c r="OOM1" s="955"/>
      <c r="OON1" s="955"/>
      <c r="OOO1" s="955"/>
      <c r="OOP1" s="955"/>
      <c r="OOQ1" s="955"/>
      <c r="OOR1" s="955"/>
      <c r="OOS1" s="955"/>
      <c r="OOT1" s="955"/>
      <c r="OOU1" s="955"/>
      <c r="OOV1" s="955"/>
      <c r="OOW1" s="955"/>
      <c r="OOX1" s="955"/>
      <c r="OOY1" s="955"/>
      <c r="OOZ1" s="955"/>
      <c r="OPA1" s="955"/>
      <c r="OPB1" s="955"/>
      <c r="OPC1" s="955"/>
      <c r="OPD1" s="955"/>
      <c r="OPE1" s="955"/>
      <c r="OPF1" s="955"/>
      <c r="OPG1" s="955"/>
      <c r="OPH1" s="955"/>
      <c r="OPI1" s="955"/>
      <c r="OPJ1" s="955"/>
      <c r="OPK1" s="955"/>
      <c r="OPL1" s="955"/>
      <c r="OPM1" s="955"/>
      <c r="OPN1" s="955"/>
      <c r="OPO1" s="955"/>
      <c r="OPP1" s="955"/>
      <c r="OPQ1" s="955"/>
      <c r="OPR1" s="955"/>
      <c r="OPS1" s="955"/>
      <c r="OPT1" s="955"/>
      <c r="OPU1" s="955"/>
      <c r="OPV1" s="955"/>
      <c r="OPW1" s="955"/>
      <c r="OPX1" s="955"/>
      <c r="OPY1" s="955"/>
      <c r="OPZ1" s="955"/>
      <c r="OQA1" s="955"/>
      <c r="OQB1" s="955"/>
      <c r="OQC1" s="955"/>
      <c r="OQD1" s="955"/>
      <c r="OQE1" s="955"/>
      <c r="OQF1" s="955"/>
      <c r="OQG1" s="955"/>
      <c r="OQH1" s="955"/>
      <c r="OQI1" s="955"/>
      <c r="OQJ1" s="955"/>
      <c r="OQK1" s="955"/>
      <c r="OQL1" s="955"/>
      <c r="OQM1" s="955"/>
      <c r="OQN1" s="955"/>
      <c r="OQO1" s="955"/>
      <c r="OQP1" s="955"/>
      <c r="OQQ1" s="955"/>
      <c r="OQR1" s="955"/>
      <c r="OQS1" s="955"/>
      <c r="OQT1" s="955"/>
      <c r="OQU1" s="955"/>
      <c r="OQV1" s="955"/>
      <c r="OQW1" s="955"/>
      <c r="OQX1" s="955"/>
      <c r="OQY1" s="955"/>
      <c r="OQZ1" s="955"/>
      <c r="ORA1" s="955"/>
      <c r="ORB1" s="955"/>
      <c r="ORC1" s="955"/>
      <c r="ORD1" s="955"/>
      <c r="ORE1" s="955"/>
      <c r="ORF1" s="955"/>
      <c r="ORG1" s="955"/>
      <c r="ORH1" s="955"/>
      <c r="ORI1" s="955"/>
      <c r="ORJ1" s="955"/>
      <c r="ORK1" s="955"/>
      <c r="ORL1" s="955"/>
      <c r="ORM1" s="955"/>
      <c r="ORN1" s="955"/>
      <c r="ORO1" s="955"/>
      <c r="ORP1" s="955"/>
      <c r="ORQ1" s="955"/>
      <c r="ORR1" s="955"/>
      <c r="ORS1" s="955"/>
      <c r="ORT1" s="955"/>
      <c r="ORU1" s="955"/>
      <c r="ORV1" s="955"/>
      <c r="ORW1" s="955"/>
      <c r="ORX1" s="955"/>
      <c r="ORY1" s="955"/>
      <c r="ORZ1" s="955"/>
      <c r="OSA1" s="955"/>
      <c r="OSB1" s="955"/>
      <c r="OSC1" s="955"/>
      <c r="OSD1" s="955"/>
      <c r="OSE1" s="955"/>
      <c r="OSF1" s="955"/>
      <c r="OSG1" s="955"/>
      <c r="OSH1" s="955"/>
      <c r="OSI1" s="955"/>
      <c r="OSJ1" s="955"/>
      <c r="OSK1" s="955"/>
      <c r="OSL1" s="955"/>
      <c r="OSM1" s="955"/>
      <c r="OSN1" s="955"/>
      <c r="OSO1" s="955"/>
      <c r="OSP1" s="955"/>
      <c r="OSQ1" s="955"/>
      <c r="OSR1" s="955"/>
      <c r="OSS1" s="955"/>
      <c r="OST1" s="955"/>
      <c r="OSU1" s="955"/>
      <c r="OSV1" s="955"/>
      <c r="OSW1" s="955"/>
      <c r="OSX1" s="955"/>
      <c r="OSY1" s="955"/>
      <c r="OSZ1" s="955"/>
      <c r="OTA1" s="955"/>
      <c r="OTB1" s="955"/>
      <c r="OTC1" s="955"/>
      <c r="OTD1" s="955"/>
      <c r="OTE1" s="955"/>
      <c r="OTF1" s="955"/>
      <c r="OTG1" s="955"/>
      <c r="OTH1" s="955"/>
      <c r="OTI1" s="955"/>
      <c r="OTJ1" s="955"/>
      <c r="OTK1" s="955"/>
      <c r="OTL1" s="955"/>
      <c r="OTM1" s="955"/>
      <c r="OTN1" s="955"/>
      <c r="OTO1" s="955"/>
      <c r="OTP1" s="955"/>
      <c r="OTQ1" s="955"/>
      <c r="OTR1" s="955"/>
      <c r="OTS1" s="955"/>
      <c r="OTT1" s="955"/>
      <c r="OTU1" s="955"/>
      <c r="OTV1" s="955"/>
      <c r="OTW1" s="955"/>
      <c r="OTX1" s="955"/>
      <c r="OTY1" s="955"/>
      <c r="OTZ1" s="955"/>
      <c r="OUA1" s="955"/>
      <c r="OUB1" s="955"/>
      <c r="OUC1" s="955"/>
      <c r="OUD1" s="955"/>
      <c r="OUE1" s="955"/>
      <c r="OUF1" s="955"/>
      <c r="OUG1" s="955"/>
      <c r="OUH1" s="955"/>
      <c r="OUI1" s="955"/>
      <c r="OUJ1" s="955"/>
      <c r="OUK1" s="955"/>
      <c r="OUL1" s="955"/>
      <c r="OUM1" s="955"/>
      <c r="OUN1" s="955"/>
      <c r="OUO1" s="955"/>
      <c r="OUP1" s="955"/>
      <c r="OUQ1" s="955"/>
      <c r="OUR1" s="955"/>
      <c r="OUS1" s="955"/>
      <c r="OUT1" s="955"/>
      <c r="OUU1" s="955"/>
      <c r="OUV1" s="955"/>
      <c r="OUW1" s="955"/>
      <c r="OUX1" s="955"/>
      <c r="OUY1" s="955"/>
      <c r="OUZ1" s="955"/>
      <c r="OVA1" s="955"/>
      <c r="OVB1" s="955"/>
      <c r="OVC1" s="955"/>
      <c r="OVD1" s="955"/>
      <c r="OVE1" s="955"/>
      <c r="OVF1" s="955"/>
      <c r="OVG1" s="955"/>
      <c r="OVH1" s="955"/>
      <c r="OVI1" s="955"/>
      <c r="OVJ1" s="955"/>
      <c r="OVK1" s="955"/>
      <c r="OVL1" s="955"/>
      <c r="OVM1" s="955"/>
      <c r="OVN1" s="955"/>
      <c r="OVO1" s="955"/>
      <c r="OVP1" s="955"/>
      <c r="OVQ1" s="955"/>
      <c r="OVR1" s="955"/>
      <c r="OVS1" s="955"/>
      <c r="OVT1" s="955"/>
      <c r="OVU1" s="955"/>
      <c r="OVV1" s="955"/>
      <c r="OVW1" s="955"/>
      <c r="OVX1" s="955"/>
      <c r="OVY1" s="955"/>
      <c r="OVZ1" s="955"/>
      <c r="OWA1" s="955"/>
      <c r="OWB1" s="955"/>
      <c r="OWC1" s="955"/>
      <c r="OWD1" s="955"/>
      <c r="OWE1" s="955"/>
      <c r="OWF1" s="955"/>
      <c r="OWG1" s="955"/>
      <c r="OWH1" s="955"/>
      <c r="OWI1" s="955"/>
      <c r="OWJ1" s="955"/>
      <c r="OWK1" s="955"/>
      <c r="OWL1" s="955"/>
      <c r="OWM1" s="955"/>
      <c r="OWN1" s="955"/>
      <c r="OWO1" s="955"/>
      <c r="OWP1" s="955"/>
      <c r="OWQ1" s="955"/>
      <c r="OWR1" s="955"/>
      <c r="OWS1" s="955"/>
      <c r="OWT1" s="955"/>
      <c r="OWU1" s="955"/>
      <c r="OWV1" s="955"/>
      <c r="OWW1" s="955"/>
      <c r="OWX1" s="955"/>
      <c r="OWY1" s="955"/>
      <c r="OWZ1" s="955"/>
      <c r="OXA1" s="955"/>
      <c r="OXB1" s="955"/>
      <c r="OXC1" s="955"/>
      <c r="OXD1" s="955"/>
      <c r="OXE1" s="955"/>
      <c r="OXF1" s="955"/>
      <c r="OXG1" s="955"/>
      <c r="OXH1" s="955"/>
      <c r="OXI1" s="955"/>
      <c r="OXJ1" s="955"/>
      <c r="OXK1" s="955"/>
      <c r="OXL1" s="955"/>
      <c r="OXM1" s="955"/>
      <c r="OXN1" s="955"/>
      <c r="OXO1" s="955"/>
      <c r="OXP1" s="955"/>
      <c r="OXQ1" s="955"/>
      <c r="OXR1" s="955"/>
      <c r="OXS1" s="955"/>
      <c r="OXT1" s="955"/>
      <c r="OXU1" s="955"/>
      <c r="OXV1" s="955"/>
      <c r="OXW1" s="955"/>
      <c r="OXX1" s="955"/>
      <c r="OXY1" s="955"/>
      <c r="OXZ1" s="955"/>
      <c r="OYA1" s="955"/>
      <c r="OYB1" s="955"/>
      <c r="OYC1" s="955"/>
      <c r="OYD1" s="955"/>
      <c r="OYE1" s="955"/>
      <c r="OYF1" s="955"/>
      <c r="OYG1" s="955"/>
      <c r="OYH1" s="955"/>
      <c r="OYI1" s="955"/>
      <c r="OYJ1" s="955"/>
      <c r="OYK1" s="955"/>
      <c r="OYL1" s="955"/>
      <c r="OYM1" s="955"/>
      <c r="OYN1" s="955"/>
      <c r="OYO1" s="955"/>
      <c r="OYP1" s="955"/>
      <c r="OYQ1" s="955"/>
      <c r="OYR1" s="955"/>
      <c r="OYS1" s="955"/>
      <c r="OYT1" s="955"/>
      <c r="OYU1" s="955"/>
      <c r="OYV1" s="955"/>
      <c r="OYW1" s="955"/>
      <c r="OYX1" s="955"/>
      <c r="OYY1" s="955"/>
      <c r="OYZ1" s="955"/>
      <c r="OZA1" s="955"/>
      <c r="OZB1" s="955"/>
      <c r="OZC1" s="955"/>
      <c r="OZD1" s="955"/>
      <c r="OZE1" s="955"/>
      <c r="OZF1" s="955"/>
      <c r="OZG1" s="955"/>
      <c r="OZH1" s="955"/>
      <c r="OZI1" s="955"/>
      <c r="OZJ1" s="955"/>
      <c r="OZK1" s="955"/>
      <c r="OZL1" s="955"/>
      <c r="OZM1" s="955"/>
      <c r="OZN1" s="955"/>
      <c r="OZO1" s="955"/>
      <c r="OZP1" s="955"/>
      <c r="OZQ1" s="955"/>
      <c r="OZR1" s="955"/>
      <c r="OZS1" s="955"/>
      <c r="OZT1" s="955"/>
      <c r="OZU1" s="955"/>
      <c r="OZV1" s="955"/>
      <c r="OZW1" s="955"/>
      <c r="OZX1" s="955"/>
      <c r="OZY1" s="955"/>
      <c r="OZZ1" s="955"/>
      <c r="PAA1" s="955"/>
      <c r="PAB1" s="955"/>
      <c r="PAC1" s="955"/>
      <c r="PAD1" s="955"/>
      <c r="PAE1" s="955"/>
      <c r="PAF1" s="955"/>
      <c r="PAG1" s="955"/>
      <c r="PAH1" s="955"/>
      <c r="PAI1" s="955"/>
      <c r="PAJ1" s="955"/>
      <c r="PAK1" s="955"/>
      <c r="PAL1" s="955"/>
      <c r="PAM1" s="955"/>
      <c r="PAN1" s="955"/>
      <c r="PAO1" s="955"/>
      <c r="PAP1" s="955"/>
      <c r="PAQ1" s="955"/>
      <c r="PAR1" s="955"/>
      <c r="PAS1" s="955"/>
      <c r="PAT1" s="955"/>
      <c r="PAU1" s="955"/>
      <c r="PAV1" s="955"/>
      <c r="PAW1" s="955"/>
      <c r="PAX1" s="955"/>
      <c r="PAY1" s="955"/>
      <c r="PAZ1" s="955"/>
      <c r="PBA1" s="955"/>
      <c r="PBB1" s="955"/>
      <c r="PBC1" s="955"/>
      <c r="PBD1" s="955"/>
      <c r="PBE1" s="955"/>
      <c r="PBF1" s="955"/>
      <c r="PBG1" s="955"/>
      <c r="PBH1" s="955"/>
      <c r="PBI1" s="955"/>
      <c r="PBJ1" s="955"/>
      <c r="PBK1" s="955"/>
      <c r="PBL1" s="955"/>
      <c r="PBM1" s="955"/>
      <c r="PBN1" s="955"/>
      <c r="PBO1" s="955"/>
      <c r="PBP1" s="955"/>
      <c r="PBQ1" s="955"/>
      <c r="PBR1" s="955"/>
      <c r="PBS1" s="955"/>
      <c r="PBT1" s="955"/>
      <c r="PBU1" s="955"/>
      <c r="PBV1" s="955"/>
      <c r="PBW1" s="955"/>
      <c r="PBX1" s="955"/>
      <c r="PBY1" s="955"/>
      <c r="PBZ1" s="955"/>
      <c r="PCA1" s="955"/>
      <c r="PCB1" s="955"/>
      <c r="PCC1" s="955"/>
      <c r="PCD1" s="955"/>
      <c r="PCE1" s="955"/>
      <c r="PCF1" s="955"/>
      <c r="PCG1" s="955"/>
      <c r="PCH1" s="955"/>
      <c r="PCI1" s="955"/>
      <c r="PCJ1" s="955"/>
      <c r="PCK1" s="955"/>
      <c r="PCL1" s="955"/>
      <c r="PCM1" s="955"/>
      <c r="PCN1" s="955"/>
      <c r="PCO1" s="955"/>
      <c r="PCP1" s="955"/>
      <c r="PCQ1" s="955"/>
      <c r="PCR1" s="955"/>
      <c r="PCS1" s="955"/>
      <c r="PCT1" s="955"/>
      <c r="PCU1" s="955"/>
      <c r="PCV1" s="955"/>
      <c r="PCW1" s="955"/>
      <c r="PCX1" s="955"/>
      <c r="PCY1" s="955"/>
      <c r="PCZ1" s="955"/>
      <c r="PDA1" s="955"/>
      <c r="PDB1" s="955"/>
      <c r="PDC1" s="955"/>
      <c r="PDD1" s="955"/>
      <c r="PDE1" s="955"/>
      <c r="PDF1" s="955"/>
      <c r="PDG1" s="955"/>
      <c r="PDH1" s="955"/>
      <c r="PDI1" s="955"/>
      <c r="PDJ1" s="955"/>
      <c r="PDK1" s="955"/>
      <c r="PDL1" s="955"/>
      <c r="PDM1" s="955"/>
      <c r="PDN1" s="955"/>
      <c r="PDO1" s="955"/>
      <c r="PDP1" s="955"/>
      <c r="PDQ1" s="955"/>
      <c r="PDR1" s="955"/>
      <c r="PDS1" s="955"/>
      <c r="PDT1" s="955"/>
      <c r="PDU1" s="955"/>
      <c r="PDV1" s="955"/>
      <c r="PDW1" s="955"/>
      <c r="PDX1" s="955"/>
      <c r="PDY1" s="955"/>
      <c r="PDZ1" s="955"/>
      <c r="PEA1" s="955"/>
      <c r="PEB1" s="955"/>
      <c r="PEC1" s="955"/>
      <c r="PED1" s="955"/>
      <c r="PEE1" s="955"/>
      <c r="PEF1" s="955"/>
      <c r="PEG1" s="955"/>
      <c r="PEH1" s="955"/>
      <c r="PEI1" s="955"/>
      <c r="PEJ1" s="955"/>
      <c r="PEK1" s="955"/>
      <c r="PEL1" s="955"/>
      <c r="PEM1" s="955"/>
      <c r="PEN1" s="955"/>
      <c r="PEO1" s="955"/>
      <c r="PEP1" s="955"/>
      <c r="PEQ1" s="955"/>
      <c r="PER1" s="955"/>
      <c r="PES1" s="955"/>
      <c r="PET1" s="955"/>
      <c r="PEU1" s="955"/>
      <c r="PEV1" s="955"/>
      <c r="PEW1" s="955"/>
      <c r="PEX1" s="955"/>
      <c r="PEY1" s="955"/>
      <c r="PEZ1" s="955"/>
      <c r="PFA1" s="955"/>
      <c r="PFB1" s="955"/>
      <c r="PFC1" s="955"/>
      <c r="PFD1" s="955"/>
      <c r="PFE1" s="955"/>
      <c r="PFF1" s="955"/>
      <c r="PFG1" s="955"/>
      <c r="PFH1" s="955"/>
      <c r="PFI1" s="955"/>
      <c r="PFJ1" s="955"/>
      <c r="PFK1" s="955"/>
      <c r="PFL1" s="955"/>
      <c r="PFM1" s="955"/>
      <c r="PFN1" s="955"/>
      <c r="PFO1" s="955"/>
      <c r="PFP1" s="955"/>
      <c r="PFQ1" s="955"/>
      <c r="PFR1" s="955"/>
      <c r="PFS1" s="955"/>
      <c r="PFT1" s="955"/>
      <c r="PFU1" s="955"/>
      <c r="PFV1" s="955"/>
      <c r="PFW1" s="955"/>
      <c r="PFX1" s="955"/>
      <c r="PFY1" s="955"/>
      <c r="PFZ1" s="955"/>
      <c r="PGA1" s="955"/>
      <c r="PGB1" s="955"/>
      <c r="PGC1" s="955"/>
      <c r="PGD1" s="955"/>
      <c r="PGE1" s="955"/>
      <c r="PGF1" s="955"/>
      <c r="PGG1" s="955"/>
      <c r="PGH1" s="955"/>
      <c r="PGI1" s="955"/>
      <c r="PGJ1" s="955"/>
      <c r="PGK1" s="955"/>
      <c r="PGL1" s="955"/>
      <c r="PGM1" s="955"/>
      <c r="PGN1" s="955"/>
      <c r="PGO1" s="955"/>
      <c r="PGP1" s="955"/>
      <c r="PGQ1" s="955"/>
      <c r="PGR1" s="955"/>
      <c r="PGS1" s="955"/>
      <c r="PGT1" s="955"/>
      <c r="PGU1" s="955"/>
      <c r="PGV1" s="955"/>
      <c r="PGW1" s="955"/>
      <c r="PGX1" s="955"/>
      <c r="PGY1" s="955"/>
      <c r="PGZ1" s="955"/>
      <c r="PHA1" s="955"/>
      <c r="PHB1" s="955"/>
      <c r="PHC1" s="955"/>
      <c r="PHD1" s="955"/>
      <c r="PHE1" s="955"/>
      <c r="PHF1" s="955"/>
      <c r="PHG1" s="955"/>
      <c r="PHH1" s="955"/>
      <c r="PHI1" s="955"/>
      <c r="PHJ1" s="955"/>
      <c r="PHK1" s="955"/>
      <c r="PHL1" s="955"/>
      <c r="PHM1" s="955"/>
      <c r="PHN1" s="955"/>
      <c r="PHO1" s="955"/>
      <c r="PHP1" s="955"/>
      <c r="PHQ1" s="955"/>
      <c r="PHR1" s="955"/>
      <c r="PHS1" s="955"/>
      <c r="PHT1" s="955"/>
      <c r="PHU1" s="955"/>
      <c r="PHV1" s="955"/>
      <c r="PHW1" s="955"/>
      <c r="PHX1" s="955"/>
      <c r="PHY1" s="955"/>
      <c r="PHZ1" s="955"/>
      <c r="PIA1" s="955"/>
      <c r="PIB1" s="955"/>
      <c r="PIC1" s="955"/>
      <c r="PID1" s="955"/>
      <c r="PIE1" s="955"/>
      <c r="PIF1" s="955"/>
      <c r="PIG1" s="955"/>
      <c r="PIH1" s="955"/>
      <c r="PII1" s="955"/>
      <c r="PIJ1" s="955"/>
      <c r="PIK1" s="955"/>
      <c r="PIL1" s="955"/>
      <c r="PIM1" s="955"/>
      <c r="PIN1" s="955"/>
      <c r="PIO1" s="955"/>
      <c r="PIP1" s="955"/>
      <c r="PIQ1" s="955"/>
      <c r="PIR1" s="955"/>
      <c r="PIS1" s="955"/>
      <c r="PIT1" s="955"/>
      <c r="PIU1" s="955"/>
      <c r="PIV1" s="955"/>
      <c r="PIW1" s="955"/>
      <c r="PIX1" s="955"/>
      <c r="PIY1" s="955"/>
      <c r="PIZ1" s="955"/>
      <c r="PJA1" s="955"/>
      <c r="PJB1" s="955"/>
      <c r="PJC1" s="955"/>
      <c r="PJD1" s="955"/>
      <c r="PJE1" s="955"/>
      <c r="PJF1" s="955"/>
      <c r="PJG1" s="955"/>
      <c r="PJH1" s="955"/>
      <c r="PJI1" s="955"/>
      <c r="PJJ1" s="955"/>
      <c r="PJK1" s="955"/>
      <c r="PJL1" s="955"/>
      <c r="PJM1" s="955"/>
      <c r="PJN1" s="955"/>
      <c r="PJO1" s="955"/>
      <c r="PJP1" s="955"/>
      <c r="PJQ1" s="955"/>
      <c r="PJR1" s="955"/>
      <c r="PJS1" s="955"/>
      <c r="PJT1" s="955"/>
      <c r="PJU1" s="955"/>
      <c r="PJV1" s="955"/>
      <c r="PJW1" s="955"/>
      <c r="PJX1" s="955"/>
      <c r="PJY1" s="955"/>
      <c r="PJZ1" s="955"/>
      <c r="PKA1" s="955"/>
      <c r="PKB1" s="955"/>
      <c r="PKC1" s="955"/>
      <c r="PKD1" s="955"/>
      <c r="PKE1" s="955"/>
      <c r="PKF1" s="955"/>
      <c r="PKG1" s="955"/>
      <c r="PKH1" s="955"/>
      <c r="PKI1" s="955"/>
      <c r="PKJ1" s="955"/>
      <c r="PKK1" s="955"/>
      <c r="PKL1" s="955"/>
      <c r="PKM1" s="955"/>
      <c r="PKN1" s="955"/>
      <c r="PKO1" s="955"/>
      <c r="PKP1" s="955"/>
      <c r="PKQ1" s="955"/>
      <c r="PKR1" s="955"/>
      <c r="PKS1" s="955"/>
      <c r="PKT1" s="955"/>
      <c r="PKU1" s="955"/>
      <c r="PKV1" s="955"/>
      <c r="PKW1" s="955"/>
      <c r="PKX1" s="955"/>
      <c r="PKY1" s="955"/>
      <c r="PKZ1" s="955"/>
      <c r="PLA1" s="955"/>
      <c r="PLB1" s="955"/>
      <c r="PLC1" s="955"/>
      <c r="PLD1" s="955"/>
      <c r="PLE1" s="955"/>
      <c r="PLF1" s="955"/>
      <c r="PLG1" s="955"/>
      <c r="PLH1" s="955"/>
      <c r="PLI1" s="955"/>
      <c r="PLJ1" s="955"/>
      <c r="PLK1" s="955"/>
      <c r="PLL1" s="955"/>
      <c r="PLM1" s="955"/>
      <c r="PLN1" s="955"/>
      <c r="PLO1" s="955"/>
      <c r="PLP1" s="955"/>
      <c r="PLQ1" s="955"/>
      <c r="PLR1" s="955"/>
      <c r="PLS1" s="955"/>
      <c r="PLT1" s="955"/>
      <c r="PLU1" s="955"/>
      <c r="PLV1" s="955"/>
      <c r="PLW1" s="955"/>
      <c r="PLX1" s="955"/>
      <c r="PLY1" s="955"/>
      <c r="PLZ1" s="955"/>
      <c r="PMA1" s="955"/>
      <c r="PMB1" s="955"/>
      <c r="PMC1" s="955"/>
      <c r="PMD1" s="955"/>
      <c r="PME1" s="955"/>
      <c r="PMF1" s="955"/>
      <c r="PMG1" s="955"/>
      <c r="PMH1" s="955"/>
      <c r="PMI1" s="955"/>
      <c r="PMJ1" s="955"/>
      <c r="PMK1" s="955"/>
      <c r="PML1" s="955"/>
      <c r="PMM1" s="955"/>
      <c r="PMN1" s="955"/>
      <c r="PMO1" s="955"/>
      <c r="PMP1" s="955"/>
      <c r="PMQ1" s="955"/>
      <c r="PMR1" s="955"/>
      <c r="PMS1" s="955"/>
      <c r="PMT1" s="955"/>
      <c r="PMU1" s="955"/>
      <c r="PMV1" s="955"/>
      <c r="PMW1" s="955"/>
      <c r="PMX1" s="955"/>
      <c r="PMY1" s="955"/>
      <c r="PMZ1" s="955"/>
      <c r="PNA1" s="955"/>
      <c r="PNB1" s="955"/>
      <c r="PNC1" s="955"/>
      <c r="PND1" s="955"/>
      <c r="PNE1" s="955"/>
      <c r="PNF1" s="955"/>
      <c r="PNG1" s="955"/>
      <c r="PNH1" s="955"/>
      <c r="PNI1" s="955"/>
      <c r="PNJ1" s="955"/>
      <c r="PNK1" s="955"/>
      <c r="PNL1" s="955"/>
      <c r="PNM1" s="955"/>
      <c r="PNN1" s="955"/>
      <c r="PNO1" s="955"/>
      <c r="PNP1" s="955"/>
      <c r="PNQ1" s="955"/>
      <c r="PNR1" s="955"/>
      <c r="PNS1" s="955"/>
      <c r="PNT1" s="955"/>
      <c r="PNU1" s="955"/>
      <c r="PNV1" s="955"/>
      <c r="PNW1" s="955"/>
      <c r="PNX1" s="955"/>
      <c r="PNY1" s="955"/>
      <c r="PNZ1" s="955"/>
      <c r="POA1" s="955"/>
      <c r="POB1" s="955"/>
      <c r="POC1" s="955"/>
      <c r="POD1" s="955"/>
      <c r="POE1" s="955"/>
      <c r="POF1" s="955"/>
      <c r="POG1" s="955"/>
      <c r="POH1" s="955"/>
      <c r="POI1" s="955"/>
      <c r="POJ1" s="955"/>
      <c r="POK1" s="955"/>
      <c r="POL1" s="955"/>
      <c r="POM1" s="955"/>
      <c r="PON1" s="955"/>
      <c r="POO1" s="955"/>
      <c r="POP1" s="955"/>
      <c r="POQ1" s="955"/>
      <c r="POR1" s="955"/>
      <c r="POS1" s="955"/>
      <c r="POT1" s="955"/>
      <c r="POU1" s="955"/>
      <c r="POV1" s="955"/>
      <c r="POW1" s="955"/>
      <c r="POX1" s="955"/>
      <c r="POY1" s="955"/>
      <c r="POZ1" s="955"/>
      <c r="PPA1" s="955"/>
      <c r="PPB1" s="955"/>
      <c r="PPC1" s="955"/>
      <c r="PPD1" s="955"/>
      <c r="PPE1" s="955"/>
      <c r="PPF1" s="955"/>
      <c r="PPG1" s="955"/>
      <c r="PPH1" s="955"/>
      <c r="PPI1" s="955"/>
      <c r="PPJ1" s="955"/>
      <c r="PPK1" s="955"/>
      <c r="PPL1" s="955"/>
      <c r="PPM1" s="955"/>
      <c r="PPN1" s="955"/>
      <c r="PPO1" s="955"/>
      <c r="PPP1" s="955"/>
      <c r="PPQ1" s="955"/>
      <c r="PPR1" s="955"/>
      <c r="PPS1" s="955"/>
      <c r="PPT1" s="955"/>
      <c r="PPU1" s="955"/>
      <c r="PPV1" s="955"/>
      <c r="PPW1" s="955"/>
      <c r="PPX1" s="955"/>
      <c r="PPY1" s="955"/>
      <c r="PPZ1" s="955"/>
      <c r="PQA1" s="955"/>
      <c r="PQB1" s="955"/>
      <c r="PQC1" s="955"/>
      <c r="PQD1" s="955"/>
      <c r="PQE1" s="955"/>
      <c r="PQF1" s="955"/>
      <c r="PQG1" s="955"/>
      <c r="PQH1" s="955"/>
      <c r="PQI1" s="955"/>
      <c r="PQJ1" s="955"/>
      <c r="PQK1" s="955"/>
      <c r="PQL1" s="955"/>
      <c r="PQM1" s="955"/>
      <c r="PQN1" s="955"/>
      <c r="PQO1" s="955"/>
      <c r="PQP1" s="955"/>
      <c r="PQQ1" s="955"/>
      <c r="PQR1" s="955"/>
      <c r="PQS1" s="955"/>
      <c r="PQT1" s="955"/>
      <c r="PQU1" s="955"/>
      <c r="PQV1" s="955"/>
      <c r="PQW1" s="955"/>
      <c r="PQX1" s="955"/>
      <c r="PQY1" s="955"/>
      <c r="PQZ1" s="955"/>
      <c r="PRA1" s="955"/>
      <c r="PRB1" s="955"/>
      <c r="PRC1" s="955"/>
      <c r="PRD1" s="955"/>
      <c r="PRE1" s="955"/>
      <c r="PRF1" s="955"/>
      <c r="PRG1" s="955"/>
      <c r="PRH1" s="955"/>
      <c r="PRI1" s="955"/>
      <c r="PRJ1" s="955"/>
      <c r="PRK1" s="955"/>
      <c r="PRL1" s="955"/>
      <c r="PRM1" s="955"/>
      <c r="PRN1" s="955"/>
      <c r="PRO1" s="955"/>
      <c r="PRP1" s="955"/>
      <c r="PRQ1" s="955"/>
      <c r="PRR1" s="955"/>
      <c r="PRS1" s="955"/>
      <c r="PRT1" s="955"/>
      <c r="PRU1" s="955"/>
      <c r="PRV1" s="955"/>
      <c r="PRW1" s="955"/>
      <c r="PRX1" s="955"/>
      <c r="PRY1" s="955"/>
      <c r="PRZ1" s="955"/>
      <c r="PSA1" s="955"/>
      <c r="PSB1" s="955"/>
      <c r="PSC1" s="955"/>
      <c r="PSD1" s="955"/>
      <c r="PSE1" s="955"/>
      <c r="PSF1" s="955"/>
      <c r="PSG1" s="955"/>
      <c r="PSH1" s="955"/>
      <c r="PSI1" s="955"/>
      <c r="PSJ1" s="955"/>
      <c r="PSK1" s="955"/>
      <c r="PSL1" s="955"/>
      <c r="PSM1" s="955"/>
      <c r="PSN1" s="955"/>
      <c r="PSO1" s="955"/>
      <c r="PSP1" s="955"/>
      <c r="PSQ1" s="955"/>
      <c r="PSR1" s="955"/>
      <c r="PSS1" s="955"/>
      <c r="PST1" s="955"/>
      <c r="PSU1" s="955"/>
      <c r="PSV1" s="955"/>
      <c r="PSW1" s="955"/>
      <c r="PSX1" s="955"/>
      <c r="PSY1" s="955"/>
      <c r="PSZ1" s="955"/>
      <c r="PTA1" s="955"/>
      <c r="PTB1" s="955"/>
      <c r="PTC1" s="955"/>
      <c r="PTD1" s="955"/>
      <c r="PTE1" s="955"/>
      <c r="PTF1" s="955"/>
      <c r="PTG1" s="955"/>
      <c r="PTH1" s="955"/>
      <c r="PTI1" s="955"/>
      <c r="PTJ1" s="955"/>
      <c r="PTK1" s="955"/>
      <c r="PTL1" s="955"/>
      <c r="PTM1" s="955"/>
      <c r="PTN1" s="955"/>
      <c r="PTO1" s="955"/>
      <c r="PTP1" s="955"/>
      <c r="PTQ1" s="955"/>
      <c r="PTR1" s="955"/>
      <c r="PTS1" s="955"/>
      <c r="PTT1" s="955"/>
      <c r="PTU1" s="955"/>
      <c r="PTV1" s="955"/>
      <c r="PTW1" s="955"/>
      <c r="PTX1" s="955"/>
      <c r="PTY1" s="955"/>
      <c r="PTZ1" s="955"/>
      <c r="PUA1" s="955"/>
      <c r="PUB1" s="955"/>
      <c r="PUC1" s="955"/>
      <c r="PUD1" s="955"/>
      <c r="PUE1" s="955"/>
      <c r="PUF1" s="955"/>
      <c r="PUG1" s="955"/>
      <c r="PUH1" s="955"/>
      <c r="PUI1" s="955"/>
      <c r="PUJ1" s="955"/>
      <c r="PUK1" s="955"/>
      <c r="PUL1" s="955"/>
      <c r="PUM1" s="955"/>
      <c r="PUN1" s="955"/>
      <c r="PUO1" s="955"/>
      <c r="PUP1" s="955"/>
      <c r="PUQ1" s="955"/>
      <c r="PUR1" s="955"/>
      <c r="PUS1" s="955"/>
      <c r="PUT1" s="955"/>
      <c r="PUU1" s="955"/>
      <c r="PUV1" s="955"/>
      <c r="PUW1" s="955"/>
      <c r="PUX1" s="955"/>
      <c r="PUY1" s="955"/>
      <c r="PUZ1" s="955"/>
      <c r="PVA1" s="955"/>
      <c r="PVB1" s="955"/>
      <c r="PVC1" s="955"/>
      <c r="PVD1" s="955"/>
      <c r="PVE1" s="955"/>
      <c r="PVF1" s="955"/>
      <c r="PVG1" s="955"/>
      <c r="PVH1" s="955"/>
      <c r="PVI1" s="955"/>
      <c r="PVJ1" s="955"/>
      <c r="PVK1" s="955"/>
      <c r="PVL1" s="955"/>
      <c r="PVM1" s="955"/>
      <c r="PVN1" s="955"/>
      <c r="PVO1" s="955"/>
      <c r="PVP1" s="955"/>
      <c r="PVQ1" s="955"/>
      <c r="PVR1" s="955"/>
      <c r="PVS1" s="955"/>
      <c r="PVT1" s="955"/>
      <c r="PVU1" s="955"/>
      <c r="PVV1" s="955"/>
      <c r="PVW1" s="955"/>
      <c r="PVX1" s="955"/>
      <c r="PVY1" s="955"/>
      <c r="PVZ1" s="955"/>
      <c r="PWA1" s="955"/>
      <c r="PWB1" s="955"/>
      <c r="PWC1" s="955"/>
      <c r="PWD1" s="955"/>
      <c r="PWE1" s="955"/>
      <c r="PWF1" s="955"/>
      <c r="PWG1" s="955"/>
      <c r="PWH1" s="955"/>
      <c r="PWI1" s="955"/>
      <c r="PWJ1" s="955"/>
      <c r="PWK1" s="955"/>
      <c r="PWL1" s="955"/>
      <c r="PWM1" s="955"/>
      <c r="PWN1" s="955"/>
      <c r="PWO1" s="955"/>
      <c r="PWP1" s="955"/>
      <c r="PWQ1" s="955"/>
      <c r="PWR1" s="955"/>
      <c r="PWS1" s="955"/>
      <c r="PWT1" s="955"/>
      <c r="PWU1" s="955"/>
      <c r="PWV1" s="955"/>
      <c r="PWW1" s="955"/>
      <c r="PWX1" s="955"/>
      <c r="PWY1" s="955"/>
      <c r="PWZ1" s="955"/>
      <c r="PXA1" s="955"/>
      <c r="PXB1" s="955"/>
      <c r="PXC1" s="955"/>
      <c r="PXD1" s="955"/>
      <c r="PXE1" s="955"/>
      <c r="PXF1" s="955"/>
      <c r="PXG1" s="955"/>
      <c r="PXH1" s="955"/>
      <c r="PXI1" s="955"/>
      <c r="PXJ1" s="955"/>
      <c r="PXK1" s="955"/>
      <c r="PXL1" s="955"/>
      <c r="PXM1" s="955"/>
      <c r="PXN1" s="955"/>
      <c r="PXO1" s="955"/>
      <c r="PXP1" s="955"/>
      <c r="PXQ1" s="955"/>
      <c r="PXR1" s="955"/>
      <c r="PXS1" s="955"/>
      <c r="PXT1" s="955"/>
      <c r="PXU1" s="955"/>
      <c r="PXV1" s="955"/>
      <c r="PXW1" s="955"/>
      <c r="PXX1" s="955"/>
      <c r="PXY1" s="955"/>
      <c r="PXZ1" s="955"/>
      <c r="PYA1" s="955"/>
      <c r="PYB1" s="955"/>
      <c r="PYC1" s="955"/>
      <c r="PYD1" s="955"/>
      <c r="PYE1" s="955"/>
      <c r="PYF1" s="955"/>
      <c r="PYG1" s="955"/>
      <c r="PYH1" s="955"/>
      <c r="PYI1" s="955"/>
      <c r="PYJ1" s="955"/>
      <c r="PYK1" s="955"/>
      <c r="PYL1" s="955"/>
      <c r="PYM1" s="955"/>
      <c r="PYN1" s="955"/>
      <c r="PYO1" s="955"/>
      <c r="PYP1" s="955"/>
      <c r="PYQ1" s="955"/>
      <c r="PYR1" s="955"/>
      <c r="PYS1" s="955"/>
      <c r="PYT1" s="955"/>
      <c r="PYU1" s="955"/>
      <c r="PYV1" s="955"/>
      <c r="PYW1" s="955"/>
      <c r="PYX1" s="955"/>
      <c r="PYY1" s="955"/>
      <c r="PYZ1" s="955"/>
      <c r="PZA1" s="955"/>
      <c r="PZB1" s="955"/>
      <c r="PZC1" s="955"/>
      <c r="PZD1" s="955"/>
      <c r="PZE1" s="955"/>
      <c r="PZF1" s="955"/>
      <c r="PZG1" s="955"/>
      <c r="PZH1" s="955"/>
      <c r="PZI1" s="955"/>
      <c r="PZJ1" s="955"/>
      <c r="PZK1" s="955"/>
      <c r="PZL1" s="955"/>
      <c r="PZM1" s="955"/>
      <c r="PZN1" s="955"/>
      <c r="PZO1" s="955"/>
      <c r="PZP1" s="955"/>
      <c r="PZQ1" s="955"/>
      <c r="PZR1" s="955"/>
      <c r="PZS1" s="955"/>
      <c r="PZT1" s="955"/>
      <c r="PZU1" s="955"/>
      <c r="PZV1" s="955"/>
      <c r="PZW1" s="955"/>
      <c r="PZX1" s="955"/>
      <c r="PZY1" s="955"/>
      <c r="PZZ1" s="955"/>
      <c r="QAA1" s="955"/>
      <c r="QAB1" s="955"/>
      <c r="QAC1" s="955"/>
      <c r="QAD1" s="955"/>
      <c r="QAE1" s="955"/>
      <c r="QAF1" s="955"/>
      <c r="QAG1" s="955"/>
      <c r="QAH1" s="955"/>
      <c r="QAI1" s="955"/>
      <c r="QAJ1" s="955"/>
      <c r="QAK1" s="955"/>
      <c r="QAL1" s="955"/>
      <c r="QAM1" s="955"/>
      <c r="QAN1" s="955"/>
      <c r="QAO1" s="955"/>
      <c r="QAP1" s="955"/>
      <c r="QAQ1" s="955"/>
      <c r="QAR1" s="955"/>
      <c r="QAS1" s="955"/>
      <c r="QAT1" s="955"/>
      <c r="QAU1" s="955"/>
      <c r="QAV1" s="955"/>
      <c r="QAW1" s="955"/>
      <c r="QAX1" s="955"/>
      <c r="QAY1" s="955"/>
      <c r="QAZ1" s="955"/>
      <c r="QBA1" s="955"/>
      <c r="QBB1" s="955"/>
      <c r="QBC1" s="955"/>
      <c r="QBD1" s="955"/>
      <c r="QBE1" s="955"/>
      <c r="QBF1" s="955"/>
      <c r="QBG1" s="955"/>
      <c r="QBH1" s="955"/>
      <c r="QBI1" s="955"/>
      <c r="QBJ1" s="955"/>
      <c r="QBK1" s="955"/>
      <c r="QBL1" s="955"/>
      <c r="QBM1" s="955"/>
      <c r="QBN1" s="955"/>
      <c r="QBO1" s="955"/>
      <c r="QBP1" s="955"/>
      <c r="QBQ1" s="955"/>
      <c r="QBR1" s="955"/>
      <c r="QBS1" s="955"/>
      <c r="QBT1" s="955"/>
      <c r="QBU1" s="955"/>
      <c r="QBV1" s="955"/>
      <c r="QBW1" s="955"/>
      <c r="QBX1" s="955"/>
      <c r="QBY1" s="955"/>
      <c r="QBZ1" s="955"/>
      <c r="QCA1" s="955"/>
      <c r="QCB1" s="955"/>
      <c r="QCC1" s="955"/>
      <c r="QCD1" s="955"/>
      <c r="QCE1" s="955"/>
      <c r="QCF1" s="955"/>
      <c r="QCG1" s="955"/>
      <c r="QCH1" s="955"/>
      <c r="QCI1" s="955"/>
      <c r="QCJ1" s="955"/>
      <c r="QCK1" s="955"/>
      <c r="QCL1" s="955"/>
      <c r="QCM1" s="955"/>
      <c r="QCN1" s="955"/>
      <c r="QCO1" s="955"/>
      <c r="QCP1" s="955"/>
      <c r="QCQ1" s="955"/>
      <c r="QCR1" s="955"/>
      <c r="QCS1" s="955"/>
      <c r="QCT1" s="955"/>
      <c r="QCU1" s="955"/>
      <c r="QCV1" s="955"/>
      <c r="QCW1" s="955"/>
      <c r="QCX1" s="955"/>
      <c r="QCY1" s="955"/>
      <c r="QCZ1" s="955"/>
      <c r="QDA1" s="955"/>
      <c r="QDB1" s="955"/>
      <c r="QDC1" s="955"/>
      <c r="QDD1" s="955"/>
      <c r="QDE1" s="955"/>
      <c r="QDF1" s="955"/>
      <c r="QDG1" s="955"/>
      <c r="QDH1" s="955"/>
      <c r="QDI1" s="955"/>
      <c r="QDJ1" s="955"/>
      <c r="QDK1" s="955"/>
      <c r="QDL1" s="955"/>
      <c r="QDM1" s="955"/>
      <c r="QDN1" s="955"/>
      <c r="QDO1" s="955"/>
      <c r="QDP1" s="955"/>
      <c r="QDQ1" s="955"/>
      <c r="QDR1" s="955"/>
      <c r="QDS1" s="955"/>
      <c r="QDT1" s="955"/>
      <c r="QDU1" s="955"/>
      <c r="QDV1" s="955"/>
      <c r="QDW1" s="955"/>
      <c r="QDX1" s="955"/>
      <c r="QDY1" s="955"/>
      <c r="QDZ1" s="955"/>
      <c r="QEA1" s="955"/>
      <c r="QEB1" s="955"/>
      <c r="QEC1" s="955"/>
      <c r="QED1" s="955"/>
      <c r="QEE1" s="955"/>
      <c r="QEF1" s="955"/>
      <c r="QEG1" s="955"/>
      <c r="QEH1" s="955"/>
      <c r="QEI1" s="955"/>
      <c r="QEJ1" s="955"/>
      <c r="QEK1" s="955"/>
      <c r="QEL1" s="955"/>
      <c r="QEM1" s="955"/>
      <c r="QEN1" s="955"/>
      <c r="QEO1" s="955"/>
      <c r="QEP1" s="955"/>
      <c r="QEQ1" s="955"/>
      <c r="QER1" s="955"/>
      <c r="QES1" s="955"/>
      <c r="QET1" s="955"/>
      <c r="QEU1" s="955"/>
      <c r="QEV1" s="955"/>
      <c r="QEW1" s="955"/>
      <c r="QEX1" s="955"/>
      <c r="QEY1" s="955"/>
      <c r="QEZ1" s="955"/>
      <c r="QFA1" s="955"/>
      <c r="QFB1" s="955"/>
      <c r="QFC1" s="955"/>
      <c r="QFD1" s="955"/>
      <c r="QFE1" s="955"/>
      <c r="QFF1" s="955"/>
      <c r="QFG1" s="955"/>
      <c r="QFH1" s="955"/>
      <c r="QFI1" s="955"/>
      <c r="QFJ1" s="955"/>
      <c r="QFK1" s="955"/>
      <c r="QFL1" s="955"/>
      <c r="QFM1" s="955"/>
      <c r="QFN1" s="955"/>
      <c r="QFO1" s="955"/>
      <c r="QFP1" s="955"/>
      <c r="QFQ1" s="955"/>
      <c r="QFR1" s="955"/>
      <c r="QFS1" s="955"/>
      <c r="QFT1" s="955"/>
      <c r="QFU1" s="955"/>
      <c r="QFV1" s="955"/>
      <c r="QFW1" s="955"/>
      <c r="QFX1" s="955"/>
      <c r="QFY1" s="955"/>
      <c r="QFZ1" s="955"/>
      <c r="QGA1" s="955"/>
      <c r="QGB1" s="955"/>
      <c r="QGC1" s="955"/>
      <c r="QGD1" s="955"/>
      <c r="QGE1" s="955"/>
      <c r="QGF1" s="955"/>
      <c r="QGG1" s="955"/>
      <c r="QGH1" s="955"/>
      <c r="QGI1" s="955"/>
      <c r="QGJ1" s="955"/>
      <c r="QGK1" s="955"/>
      <c r="QGL1" s="955"/>
      <c r="QGM1" s="955"/>
      <c r="QGN1" s="955"/>
      <c r="QGO1" s="955"/>
      <c r="QGP1" s="955"/>
      <c r="QGQ1" s="955"/>
      <c r="QGR1" s="955"/>
      <c r="QGS1" s="955"/>
      <c r="QGT1" s="955"/>
      <c r="QGU1" s="955"/>
      <c r="QGV1" s="955"/>
      <c r="QGW1" s="955"/>
      <c r="QGX1" s="955"/>
      <c r="QGY1" s="955"/>
      <c r="QGZ1" s="955"/>
      <c r="QHA1" s="955"/>
      <c r="QHB1" s="955"/>
      <c r="QHC1" s="955"/>
      <c r="QHD1" s="955"/>
      <c r="QHE1" s="955"/>
      <c r="QHF1" s="955"/>
      <c r="QHG1" s="955"/>
      <c r="QHH1" s="955"/>
      <c r="QHI1" s="955"/>
      <c r="QHJ1" s="955"/>
      <c r="QHK1" s="955"/>
      <c r="QHL1" s="955"/>
      <c r="QHM1" s="955"/>
      <c r="QHN1" s="955"/>
      <c r="QHO1" s="955"/>
      <c r="QHP1" s="955"/>
      <c r="QHQ1" s="955"/>
      <c r="QHR1" s="955"/>
      <c r="QHS1" s="955"/>
      <c r="QHT1" s="955"/>
      <c r="QHU1" s="955"/>
      <c r="QHV1" s="955"/>
      <c r="QHW1" s="955"/>
      <c r="QHX1" s="955"/>
      <c r="QHY1" s="955"/>
      <c r="QHZ1" s="955"/>
      <c r="QIA1" s="955"/>
      <c r="QIB1" s="955"/>
      <c r="QIC1" s="955"/>
      <c r="QID1" s="955"/>
      <c r="QIE1" s="955"/>
      <c r="QIF1" s="955"/>
      <c r="QIG1" s="955"/>
      <c r="QIH1" s="955"/>
      <c r="QII1" s="955"/>
      <c r="QIJ1" s="955"/>
      <c r="QIK1" s="955"/>
      <c r="QIL1" s="955"/>
      <c r="QIM1" s="955"/>
      <c r="QIN1" s="955"/>
      <c r="QIO1" s="955"/>
      <c r="QIP1" s="955"/>
      <c r="QIQ1" s="955"/>
      <c r="QIR1" s="955"/>
      <c r="QIS1" s="955"/>
      <c r="QIT1" s="955"/>
      <c r="QIU1" s="955"/>
      <c r="QIV1" s="955"/>
      <c r="QIW1" s="955"/>
      <c r="QIX1" s="955"/>
      <c r="QIY1" s="955"/>
      <c r="QIZ1" s="955"/>
      <c r="QJA1" s="955"/>
      <c r="QJB1" s="955"/>
      <c r="QJC1" s="955"/>
      <c r="QJD1" s="955"/>
      <c r="QJE1" s="955"/>
      <c r="QJF1" s="955"/>
      <c r="QJG1" s="955"/>
      <c r="QJH1" s="955"/>
      <c r="QJI1" s="955"/>
      <c r="QJJ1" s="955"/>
      <c r="QJK1" s="955"/>
      <c r="QJL1" s="955"/>
      <c r="QJM1" s="955"/>
      <c r="QJN1" s="955"/>
      <c r="QJO1" s="955"/>
      <c r="QJP1" s="955"/>
      <c r="QJQ1" s="955"/>
      <c r="QJR1" s="955"/>
      <c r="QJS1" s="955"/>
      <c r="QJT1" s="955"/>
      <c r="QJU1" s="955"/>
      <c r="QJV1" s="955"/>
      <c r="QJW1" s="955"/>
      <c r="QJX1" s="955"/>
      <c r="QJY1" s="955"/>
      <c r="QJZ1" s="955"/>
      <c r="QKA1" s="955"/>
      <c r="QKB1" s="955"/>
      <c r="QKC1" s="955"/>
      <c r="QKD1" s="955"/>
      <c r="QKE1" s="955"/>
      <c r="QKF1" s="955"/>
      <c r="QKG1" s="955"/>
      <c r="QKH1" s="955"/>
      <c r="QKI1" s="955"/>
      <c r="QKJ1" s="955"/>
      <c r="QKK1" s="955"/>
      <c r="QKL1" s="955"/>
      <c r="QKM1" s="955"/>
      <c r="QKN1" s="955"/>
      <c r="QKO1" s="955"/>
      <c r="QKP1" s="955"/>
      <c r="QKQ1" s="955"/>
      <c r="QKR1" s="955"/>
      <c r="QKS1" s="955"/>
      <c r="QKT1" s="955"/>
      <c r="QKU1" s="955"/>
      <c r="QKV1" s="955"/>
      <c r="QKW1" s="955"/>
      <c r="QKX1" s="955"/>
      <c r="QKY1" s="955"/>
      <c r="QKZ1" s="955"/>
      <c r="QLA1" s="955"/>
      <c r="QLB1" s="955"/>
      <c r="QLC1" s="955"/>
      <c r="QLD1" s="955"/>
      <c r="QLE1" s="955"/>
      <c r="QLF1" s="955"/>
      <c r="QLG1" s="955"/>
      <c r="QLH1" s="955"/>
      <c r="QLI1" s="955"/>
      <c r="QLJ1" s="955"/>
      <c r="QLK1" s="955"/>
      <c r="QLL1" s="955"/>
      <c r="QLM1" s="955"/>
      <c r="QLN1" s="955"/>
      <c r="QLO1" s="955"/>
      <c r="QLP1" s="955"/>
      <c r="QLQ1" s="955"/>
      <c r="QLR1" s="955"/>
      <c r="QLS1" s="955"/>
      <c r="QLT1" s="955"/>
      <c r="QLU1" s="955"/>
      <c r="QLV1" s="955"/>
      <c r="QLW1" s="955"/>
      <c r="QLX1" s="955"/>
      <c r="QLY1" s="955"/>
      <c r="QLZ1" s="955"/>
      <c r="QMA1" s="955"/>
      <c r="QMB1" s="955"/>
      <c r="QMC1" s="955"/>
      <c r="QMD1" s="955"/>
      <c r="QME1" s="955"/>
      <c r="QMF1" s="955"/>
      <c r="QMG1" s="955"/>
      <c r="QMH1" s="955"/>
      <c r="QMI1" s="955"/>
      <c r="QMJ1" s="955"/>
      <c r="QMK1" s="955"/>
      <c r="QML1" s="955"/>
      <c r="QMM1" s="955"/>
      <c r="QMN1" s="955"/>
      <c r="QMO1" s="955"/>
      <c r="QMP1" s="955"/>
      <c r="QMQ1" s="955"/>
      <c r="QMR1" s="955"/>
      <c r="QMS1" s="955"/>
      <c r="QMT1" s="955"/>
      <c r="QMU1" s="955"/>
      <c r="QMV1" s="955"/>
      <c r="QMW1" s="955"/>
      <c r="QMX1" s="955"/>
      <c r="QMY1" s="955"/>
      <c r="QMZ1" s="955"/>
      <c r="QNA1" s="955"/>
      <c r="QNB1" s="955"/>
      <c r="QNC1" s="955"/>
      <c r="QND1" s="955"/>
      <c r="QNE1" s="955"/>
      <c r="QNF1" s="955"/>
      <c r="QNG1" s="955"/>
      <c r="QNH1" s="955"/>
      <c r="QNI1" s="955"/>
      <c r="QNJ1" s="955"/>
      <c r="QNK1" s="955"/>
      <c r="QNL1" s="955"/>
      <c r="QNM1" s="955"/>
      <c r="QNN1" s="955"/>
      <c r="QNO1" s="955"/>
      <c r="QNP1" s="955"/>
      <c r="QNQ1" s="955"/>
      <c r="QNR1" s="955"/>
      <c r="QNS1" s="955"/>
      <c r="QNT1" s="955"/>
      <c r="QNU1" s="955"/>
      <c r="QNV1" s="955"/>
      <c r="QNW1" s="955"/>
      <c r="QNX1" s="955"/>
      <c r="QNY1" s="955"/>
      <c r="QNZ1" s="955"/>
      <c r="QOA1" s="955"/>
      <c r="QOB1" s="955"/>
      <c r="QOC1" s="955"/>
      <c r="QOD1" s="955"/>
      <c r="QOE1" s="955"/>
      <c r="QOF1" s="955"/>
      <c r="QOG1" s="955"/>
      <c r="QOH1" s="955"/>
      <c r="QOI1" s="955"/>
      <c r="QOJ1" s="955"/>
      <c r="QOK1" s="955"/>
      <c r="QOL1" s="955"/>
      <c r="QOM1" s="955"/>
      <c r="QON1" s="955"/>
      <c r="QOO1" s="955"/>
      <c r="QOP1" s="955"/>
      <c r="QOQ1" s="955"/>
      <c r="QOR1" s="955"/>
      <c r="QOS1" s="955"/>
      <c r="QOT1" s="955"/>
      <c r="QOU1" s="955"/>
      <c r="QOV1" s="955"/>
      <c r="QOW1" s="955"/>
      <c r="QOX1" s="955"/>
      <c r="QOY1" s="955"/>
      <c r="QOZ1" s="955"/>
      <c r="QPA1" s="955"/>
      <c r="QPB1" s="955"/>
      <c r="QPC1" s="955"/>
      <c r="QPD1" s="955"/>
      <c r="QPE1" s="955"/>
      <c r="QPF1" s="955"/>
      <c r="QPG1" s="955"/>
      <c r="QPH1" s="955"/>
      <c r="QPI1" s="955"/>
      <c r="QPJ1" s="955"/>
      <c r="QPK1" s="955"/>
      <c r="QPL1" s="955"/>
      <c r="QPM1" s="955"/>
      <c r="QPN1" s="955"/>
      <c r="QPO1" s="955"/>
      <c r="QPP1" s="955"/>
      <c r="QPQ1" s="955"/>
      <c r="QPR1" s="955"/>
      <c r="QPS1" s="955"/>
      <c r="QPT1" s="955"/>
      <c r="QPU1" s="955"/>
      <c r="QPV1" s="955"/>
      <c r="QPW1" s="955"/>
      <c r="QPX1" s="955"/>
      <c r="QPY1" s="955"/>
      <c r="QPZ1" s="955"/>
      <c r="QQA1" s="955"/>
      <c r="QQB1" s="955"/>
      <c r="QQC1" s="955"/>
      <c r="QQD1" s="955"/>
      <c r="QQE1" s="955"/>
      <c r="QQF1" s="955"/>
      <c r="QQG1" s="955"/>
      <c r="QQH1" s="955"/>
      <c r="QQI1" s="955"/>
      <c r="QQJ1" s="955"/>
      <c r="QQK1" s="955"/>
      <c r="QQL1" s="955"/>
      <c r="QQM1" s="955"/>
      <c r="QQN1" s="955"/>
      <c r="QQO1" s="955"/>
      <c r="QQP1" s="955"/>
      <c r="QQQ1" s="955"/>
      <c r="QQR1" s="955"/>
      <c r="QQS1" s="955"/>
      <c r="QQT1" s="955"/>
      <c r="QQU1" s="955"/>
      <c r="QQV1" s="955"/>
      <c r="QQW1" s="955"/>
      <c r="QQX1" s="955"/>
      <c r="QQY1" s="955"/>
      <c r="QQZ1" s="955"/>
      <c r="QRA1" s="955"/>
      <c r="QRB1" s="955"/>
      <c r="QRC1" s="955"/>
      <c r="QRD1" s="955"/>
      <c r="QRE1" s="955"/>
      <c r="QRF1" s="955"/>
      <c r="QRG1" s="955"/>
      <c r="QRH1" s="955"/>
      <c r="QRI1" s="955"/>
      <c r="QRJ1" s="955"/>
      <c r="QRK1" s="955"/>
      <c r="QRL1" s="955"/>
      <c r="QRM1" s="955"/>
      <c r="QRN1" s="955"/>
      <c r="QRO1" s="955"/>
      <c r="QRP1" s="955"/>
      <c r="QRQ1" s="955"/>
      <c r="QRR1" s="955"/>
      <c r="QRS1" s="955"/>
      <c r="QRT1" s="955"/>
      <c r="QRU1" s="955"/>
      <c r="QRV1" s="955"/>
      <c r="QRW1" s="955"/>
      <c r="QRX1" s="955"/>
      <c r="QRY1" s="955"/>
      <c r="QRZ1" s="955"/>
      <c r="QSA1" s="955"/>
      <c r="QSB1" s="955"/>
      <c r="QSC1" s="955"/>
      <c r="QSD1" s="955"/>
      <c r="QSE1" s="955"/>
      <c r="QSF1" s="955"/>
      <c r="QSG1" s="955"/>
      <c r="QSH1" s="955"/>
      <c r="QSI1" s="955"/>
      <c r="QSJ1" s="955"/>
      <c r="QSK1" s="955"/>
      <c r="QSL1" s="955"/>
      <c r="QSM1" s="955"/>
      <c r="QSN1" s="955"/>
      <c r="QSO1" s="955"/>
      <c r="QSP1" s="955"/>
      <c r="QSQ1" s="955"/>
      <c r="QSR1" s="955"/>
      <c r="QSS1" s="955"/>
      <c r="QST1" s="955"/>
      <c r="QSU1" s="955"/>
      <c r="QSV1" s="955"/>
      <c r="QSW1" s="955"/>
      <c r="QSX1" s="955"/>
      <c r="QSY1" s="955"/>
      <c r="QSZ1" s="955"/>
      <c r="QTA1" s="955"/>
      <c r="QTB1" s="955"/>
      <c r="QTC1" s="955"/>
      <c r="QTD1" s="955"/>
      <c r="QTE1" s="955"/>
      <c r="QTF1" s="955"/>
      <c r="QTG1" s="955"/>
      <c r="QTH1" s="955"/>
      <c r="QTI1" s="955"/>
      <c r="QTJ1" s="955"/>
      <c r="QTK1" s="955"/>
      <c r="QTL1" s="955"/>
      <c r="QTM1" s="955"/>
      <c r="QTN1" s="955"/>
      <c r="QTO1" s="955"/>
      <c r="QTP1" s="955"/>
      <c r="QTQ1" s="955"/>
      <c r="QTR1" s="955"/>
      <c r="QTS1" s="955"/>
      <c r="QTT1" s="955"/>
      <c r="QTU1" s="955"/>
      <c r="QTV1" s="955"/>
      <c r="QTW1" s="955"/>
      <c r="QTX1" s="955"/>
      <c r="QTY1" s="955"/>
      <c r="QTZ1" s="955"/>
      <c r="QUA1" s="955"/>
      <c r="QUB1" s="955"/>
      <c r="QUC1" s="955"/>
      <c r="QUD1" s="955"/>
      <c r="QUE1" s="955"/>
      <c r="QUF1" s="955"/>
      <c r="QUG1" s="955"/>
      <c r="QUH1" s="955"/>
      <c r="QUI1" s="955"/>
      <c r="QUJ1" s="955"/>
      <c r="QUK1" s="955"/>
      <c r="QUL1" s="955"/>
      <c r="QUM1" s="955"/>
      <c r="QUN1" s="955"/>
      <c r="QUO1" s="955"/>
      <c r="QUP1" s="955"/>
      <c r="QUQ1" s="955"/>
      <c r="QUR1" s="955"/>
      <c r="QUS1" s="955"/>
      <c r="QUT1" s="955"/>
      <c r="QUU1" s="955"/>
      <c r="QUV1" s="955"/>
      <c r="QUW1" s="955"/>
      <c r="QUX1" s="955"/>
      <c r="QUY1" s="955"/>
      <c r="QUZ1" s="955"/>
      <c r="QVA1" s="955"/>
      <c r="QVB1" s="955"/>
      <c r="QVC1" s="955"/>
      <c r="QVD1" s="955"/>
      <c r="QVE1" s="955"/>
      <c r="QVF1" s="955"/>
      <c r="QVG1" s="955"/>
      <c r="QVH1" s="955"/>
      <c r="QVI1" s="955"/>
      <c r="QVJ1" s="955"/>
      <c r="QVK1" s="955"/>
      <c r="QVL1" s="955"/>
      <c r="QVM1" s="955"/>
      <c r="QVN1" s="955"/>
      <c r="QVO1" s="955"/>
      <c r="QVP1" s="955"/>
      <c r="QVQ1" s="955"/>
      <c r="QVR1" s="955"/>
      <c r="QVS1" s="955"/>
      <c r="QVT1" s="955"/>
      <c r="QVU1" s="955"/>
      <c r="QVV1" s="955"/>
      <c r="QVW1" s="955"/>
      <c r="QVX1" s="955"/>
      <c r="QVY1" s="955"/>
      <c r="QVZ1" s="955"/>
      <c r="QWA1" s="955"/>
      <c r="QWB1" s="955"/>
      <c r="QWC1" s="955"/>
      <c r="QWD1" s="955"/>
      <c r="QWE1" s="955"/>
      <c r="QWF1" s="955"/>
      <c r="QWG1" s="955"/>
      <c r="QWH1" s="955"/>
      <c r="QWI1" s="955"/>
      <c r="QWJ1" s="955"/>
      <c r="QWK1" s="955"/>
      <c r="QWL1" s="955"/>
      <c r="QWM1" s="955"/>
      <c r="QWN1" s="955"/>
      <c r="QWO1" s="955"/>
      <c r="QWP1" s="955"/>
      <c r="QWQ1" s="955"/>
      <c r="QWR1" s="955"/>
      <c r="QWS1" s="955"/>
      <c r="QWT1" s="955"/>
      <c r="QWU1" s="955"/>
      <c r="QWV1" s="955"/>
      <c r="QWW1" s="955"/>
      <c r="QWX1" s="955"/>
      <c r="QWY1" s="955"/>
      <c r="QWZ1" s="955"/>
      <c r="QXA1" s="955"/>
      <c r="QXB1" s="955"/>
      <c r="QXC1" s="955"/>
      <c r="QXD1" s="955"/>
      <c r="QXE1" s="955"/>
      <c r="QXF1" s="955"/>
      <c r="QXG1" s="955"/>
      <c r="QXH1" s="955"/>
      <c r="QXI1" s="955"/>
      <c r="QXJ1" s="955"/>
      <c r="QXK1" s="955"/>
      <c r="QXL1" s="955"/>
      <c r="QXM1" s="955"/>
      <c r="QXN1" s="955"/>
      <c r="QXO1" s="955"/>
      <c r="QXP1" s="955"/>
      <c r="QXQ1" s="955"/>
      <c r="QXR1" s="955"/>
      <c r="QXS1" s="955"/>
      <c r="QXT1" s="955"/>
      <c r="QXU1" s="955"/>
      <c r="QXV1" s="955"/>
      <c r="QXW1" s="955"/>
      <c r="QXX1" s="955"/>
      <c r="QXY1" s="955"/>
      <c r="QXZ1" s="955"/>
      <c r="QYA1" s="955"/>
      <c r="QYB1" s="955"/>
      <c r="QYC1" s="955"/>
      <c r="QYD1" s="955"/>
      <c r="QYE1" s="955"/>
      <c r="QYF1" s="955"/>
      <c r="QYG1" s="955"/>
      <c r="QYH1" s="955"/>
      <c r="QYI1" s="955"/>
      <c r="QYJ1" s="955"/>
      <c r="QYK1" s="955"/>
      <c r="QYL1" s="955"/>
      <c r="QYM1" s="955"/>
      <c r="QYN1" s="955"/>
      <c r="QYO1" s="955"/>
      <c r="QYP1" s="955"/>
      <c r="QYQ1" s="955"/>
      <c r="QYR1" s="955"/>
      <c r="QYS1" s="955"/>
      <c r="QYT1" s="955"/>
      <c r="QYU1" s="955"/>
      <c r="QYV1" s="955"/>
      <c r="QYW1" s="955"/>
      <c r="QYX1" s="955"/>
      <c r="QYY1" s="955"/>
      <c r="QYZ1" s="955"/>
      <c r="QZA1" s="955"/>
      <c r="QZB1" s="955"/>
      <c r="QZC1" s="955"/>
      <c r="QZD1" s="955"/>
      <c r="QZE1" s="955"/>
      <c r="QZF1" s="955"/>
      <c r="QZG1" s="955"/>
      <c r="QZH1" s="955"/>
      <c r="QZI1" s="955"/>
      <c r="QZJ1" s="955"/>
      <c r="QZK1" s="955"/>
      <c r="QZL1" s="955"/>
      <c r="QZM1" s="955"/>
      <c r="QZN1" s="955"/>
      <c r="QZO1" s="955"/>
      <c r="QZP1" s="955"/>
      <c r="QZQ1" s="955"/>
      <c r="QZR1" s="955"/>
      <c r="QZS1" s="955"/>
      <c r="QZT1" s="955"/>
      <c r="QZU1" s="955"/>
      <c r="QZV1" s="955"/>
      <c r="QZW1" s="955"/>
      <c r="QZX1" s="955"/>
      <c r="QZY1" s="955"/>
      <c r="QZZ1" s="955"/>
      <c r="RAA1" s="955"/>
      <c r="RAB1" s="955"/>
      <c r="RAC1" s="955"/>
      <c r="RAD1" s="955"/>
      <c r="RAE1" s="955"/>
      <c r="RAF1" s="955"/>
      <c r="RAG1" s="955"/>
      <c r="RAH1" s="955"/>
      <c r="RAI1" s="955"/>
      <c r="RAJ1" s="955"/>
      <c r="RAK1" s="955"/>
      <c r="RAL1" s="955"/>
      <c r="RAM1" s="955"/>
      <c r="RAN1" s="955"/>
      <c r="RAO1" s="955"/>
      <c r="RAP1" s="955"/>
      <c r="RAQ1" s="955"/>
      <c r="RAR1" s="955"/>
      <c r="RAS1" s="955"/>
      <c r="RAT1" s="955"/>
      <c r="RAU1" s="955"/>
      <c r="RAV1" s="955"/>
      <c r="RAW1" s="955"/>
      <c r="RAX1" s="955"/>
      <c r="RAY1" s="955"/>
      <c r="RAZ1" s="955"/>
      <c r="RBA1" s="955"/>
      <c r="RBB1" s="955"/>
      <c r="RBC1" s="955"/>
      <c r="RBD1" s="955"/>
      <c r="RBE1" s="955"/>
      <c r="RBF1" s="955"/>
      <c r="RBG1" s="955"/>
      <c r="RBH1" s="955"/>
      <c r="RBI1" s="955"/>
      <c r="RBJ1" s="955"/>
      <c r="RBK1" s="955"/>
      <c r="RBL1" s="955"/>
      <c r="RBM1" s="955"/>
      <c r="RBN1" s="955"/>
      <c r="RBO1" s="955"/>
      <c r="RBP1" s="955"/>
      <c r="RBQ1" s="955"/>
      <c r="RBR1" s="955"/>
      <c r="RBS1" s="955"/>
      <c r="RBT1" s="955"/>
      <c r="RBU1" s="955"/>
      <c r="RBV1" s="955"/>
      <c r="RBW1" s="955"/>
      <c r="RBX1" s="955"/>
      <c r="RBY1" s="955"/>
      <c r="RBZ1" s="955"/>
      <c r="RCA1" s="955"/>
      <c r="RCB1" s="955"/>
      <c r="RCC1" s="955"/>
      <c r="RCD1" s="955"/>
      <c r="RCE1" s="955"/>
      <c r="RCF1" s="955"/>
      <c r="RCG1" s="955"/>
      <c r="RCH1" s="955"/>
      <c r="RCI1" s="955"/>
      <c r="RCJ1" s="955"/>
      <c r="RCK1" s="955"/>
      <c r="RCL1" s="955"/>
      <c r="RCM1" s="955"/>
      <c r="RCN1" s="955"/>
      <c r="RCO1" s="955"/>
      <c r="RCP1" s="955"/>
      <c r="RCQ1" s="955"/>
      <c r="RCR1" s="955"/>
      <c r="RCS1" s="955"/>
      <c r="RCT1" s="955"/>
      <c r="RCU1" s="955"/>
      <c r="RCV1" s="955"/>
      <c r="RCW1" s="955"/>
      <c r="RCX1" s="955"/>
      <c r="RCY1" s="955"/>
      <c r="RCZ1" s="955"/>
      <c r="RDA1" s="955"/>
      <c r="RDB1" s="955"/>
      <c r="RDC1" s="955"/>
      <c r="RDD1" s="955"/>
      <c r="RDE1" s="955"/>
      <c r="RDF1" s="955"/>
      <c r="RDG1" s="955"/>
      <c r="RDH1" s="955"/>
      <c r="RDI1" s="955"/>
      <c r="RDJ1" s="955"/>
      <c r="RDK1" s="955"/>
      <c r="RDL1" s="955"/>
      <c r="RDM1" s="955"/>
      <c r="RDN1" s="955"/>
      <c r="RDO1" s="955"/>
      <c r="RDP1" s="955"/>
      <c r="RDQ1" s="955"/>
      <c r="RDR1" s="955"/>
      <c r="RDS1" s="955"/>
      <c r="RDT1" s="955"/>
      <c r="RDU1" s="955"/>
      <c r="RDV1" s="955"/>
      <c r="RDW1" s="955"/>
      <c r="RDX1" s="955"/>
      <c r="RDY1" s="955"/>
      <c r="RDZ1" s="955"/>
      <c r="REA1" s="955"/>
      <c r="REB1" s="955"/>
      <c r="REC1" s="955"/>
      <c r="RED1" s="955"/>
      <c r="REE1" s="955"/>
      <c r="REF1" s="955"/>
      <c r="REG1" s="955"/>
      <c r="REH1" s="955"/>
      <c r="REI1" s="955"/>
      <c r="REJ1" s="955"/>
      <c r="REK1" s="955"/>
      <c r="REL1" s="955"/>
      <c r="REM1" s="955"/>
      <c r="REN1" s="955"/>
      <c r="REO1" s="955"/>
      <c r="REP1" s="955"/>
      <c r="REQ1" s="955"/>
      <c r="RER1" s="955"/>
      <c r="RES1" s="955"/>
      <c r="RET1" s="955"/>
      <c r="REU1" s="955"/>
      <c r="REV1" s="955"/>
      <c r="REW1" s="955"/>
      <c r="REX1" s="955"/>
      <c r="REY1" s="955"/>
      <c r="REZ1" s="955"/>
      <c r="RFA1" s="955"/>
      <c r="RFB1" s="955"/>
      <c r="RFC1" s="955"/>
      <c r="RFD1" s="955"/>
      <c r="RFE1" s="955"/>
      <c r="RFF1" s="955"/>
      <c r="RFG1" s="955"/>
      <c r="RFH1" s="955"/>
      <c r="RFI1" s="955"/>
      <c r="RFJ1" s="955"/>
      <c r="RFK1" s="955"/>
      <c r="RFL1" s="955"/>
      <c r="RFM1" s="955"/>
      <c r="RFN1" s="955"/>
      <c r="RFO1" s="955"/>
      <c r="RFP1" s="955"/>
      <c r="RFQ1" s="955"/>
      <c r="RFR1" s="955"/>
      <c r="RFS1" s="955"/>
      <c r="RFT1" s="955"/>
      <c r="RFU1" s="955"/>
      <c r="RFV1" s="955"/>
      <c r="RFW1" s="955"/>
      <c r="RFX1" s="955"/>
      <c r="RFY1" s="955"/>
      <c r="RFZ1" s="955"/>
      <c r="RGA1" s="955"/>
      <c r="RGB1" s="955"/>
      <c r="RGC1" s="955"/>
      <c r="RGD1" s="955"/>
      <c r="RGE1" s="955"/>
      <c r="RGF1" s="955"/>
      <c r="RGG1" s="955"/>
      <c r="RGH1" s="955"/>
      <c r="RGI1" s="955"/>
      <c r="RGJ1" s="955"/>
      <c r="RGK1" s="955"/>
      <c r="RGL1" s="955"/>
      <c r="RGM1" s="955"/>
      <c r="RGN1" s="955"/>
      <c r="RGO1" s="955"/>
      <c r="RGP1" s="955"/>
      <c r="RGQ1" s="955"/>
      <c r="RGR1" s="955"/>
      <c r="RGS1" s="955"/>
      <c r="RGT1" s="955"/>
      <c r="RGU1" s="955"/>
      <c r="RGV1" s="955"/>
      <c r="RGW1" s="955"/>
      <c r="RGX1" s="955"/>
      <c r="RGY1" s="955"/>
      <c r="RGZ1" s="955"/>
      <c r="RHA1" s="955"/>
      <c r="RHB1" s="955"/>
      <c r="RHC1" s="955"/>
      <c r="RHD1" s="955"/>
      <c r="RHE1" s="955"/>
      <c r="RHF1" s="955"/>
      <c r="RHG1" s="955"/>
      <c r="RHH1" s="955"/>
      <c r="RHI1" s="955"/>
      <c r="RHJ1" s="955"/>
      <c r="RHK1" s="955"/>
      <c r="RHL1" s="955"/>
      <c r="RHM1" s="955"/>
      <c r="RHN1" s="955"/>
      <c r="RHO1" s="955"/>
      <c r="RHP1" s="955"/>
      <c r="RHQ1" s="955"/>
      <c r="RHR1" s="955"/>
      <c r="RHS1" s="955"/>
      <c r="RHT1" s="955"/>
      <c r="RHU1" s="955"/>
      <c r="RHV1" s="955"/>
      <c r="RHW1" s="955"/>
      <c r="RHX1" s="955"/>
      <c r="RHY1" s="955"/>
      <c r="RHZ1" s="955"/>
      <c r="RIA1" s="955"/>
      <c r="RIB1" s="955"/>
      <c r="RIC1" s="955"/>
      <c r="RID1" s="955"/>
      <c r="RIE1" s="955"/>
      <c r="RIF1" s="955"/>
      <c r="RIG1" s="955"/>
      <c r="RIH1" s="955"/>
      <c r="RII1" s="955"/>
      <c r="RIJ1" s="955"/>
      <c r="RIK1" s="955"/>
      <c r="RIL1" s="955"/>
      <c r="RIM1" s="955"/>
      <c r="RIN1" s="955"/>
      <c r="RIO1" s="955"/>
      <c r="RIP1" s="955"/>
      <c r="RIQ1" s="955"/>
      <c r="RIR1" s="955"/>
      <c r="RIS1" s="955"/>
      <c r="RIT1" s="955"/>
      <c r="RIU1" s="955"/>
      <c r="RIV1" s="955"/>
      <c r="RIW1" s="955"/>
      <c r="RIX1" s="955"/>
      <c r="RIY1" s="955"/>
      <c r="RIZ1" s="955"/>
      <c r="RJA1" s="955"/>
      <c r="RJB1" s="955"/>
      <c r="RJC1" s="955"/>
      <c r="RJD1" s="955"/>
      <c r="RJE1" s="955"/>
      <c r="RJF1" s="955"/>
      <c r="RJG1" s="955"/>
      <c r="RJH1" s="955"/>
      <c r="RJI1" s="955"/>
      <c r="RJJ1" s="955"/>
      <c r="RJK1" s="955"/>
      <c r="RJL1" s="955"/>
      <c r="RJM1" s="955"/>
      <c r="RJN1" s="955"/>
      <c r="RJO1" s="955"/>
      <c r="RJP1" s="955"/>
      <c r="RJQ1" s="955"/>
      <c r="RJR1" s="955"/>
      <c r="RJS1" s="955"/>
      <c r="RJT1" s="955"/>
      <c r="RJU1" s="955"/>
      <c r="RJV1" s="955"/>
      <c r="RJW1" s="955"/>
      <c r="RJX1" s="955"/>
      <c r="RJY1" s="955"/>
      <c r="RJZ1" s="955"/>
      <c r="RKA1" s="955"/>
      <c r="RKB1" s="955"/>
      <c r="RKC1" s="955"/>
      <c r="RKD1" s="955"/>
      <c r="RKE1" s="955"/>
      <c r="RKF1" s="955"/>
      <c r="RKG1" s="955"/>
      <c r="RKH1" s="955"/>
      <c r="RKI1" s="955"/>
      <c r="RKJ1" s="955"/>
      <c r="RKK1" s="955"/>
      <c r="RKL1" s="955"/>
      <c r="RKM1" s="955"/>
      <c r="RKN1" s="955"/>
      <c r="RKO1" s="955"/>
      <c r="RKP1" s="955"/>
      <c r="RKQ1" s="955"/>
      <c r="RKR1" s="955"/>
      <c r="RKS1" s="955"/>
      <c r="RKT1" s="955"/>
      <c r="RKU1" s="955"/>
      <c r="RKV1" s="955"/>
      <c r="RKW1" s="955"/>
      <c r="RKX1" s="955"/>
      <c r="RKY1" s="955"/>
      <c r="RKZ1" s="955"/>
      <c r="RLA1" s="955"/>
      <c r="RLB1" s="955"/>
      <c r="RLC1" s="955"/>
      <c r="RLD1" s="955"/>
      <c r="RLE1" s="955"/>
      <c r="RLF1" s="955"/>
      <c r="RLG1" s="955"/>
      <c r="RLH1" s="955"/>
      <c r="RLI1" s="955"/>
      <c r="RLJ1" s="955"/>
      <c r="RLK1" s="955"/>
      <c r="RLL1" s="955"/>
      <c r="RLM1" s="955"/>
      <c r="RLN1" s="955"/>
      <c r="RLO1" s="955"/>
      <c r="RLP1" s="955"/>
      <c r="RLQ1" s="955"/>
      <c r="RLR1" s="955"/>
      <c r="RLS1" s="955"/>
      <c r="RLT1" s="955"/>
      <c r="RLU1" s="955"/>
      <c r="RLV1" s="955"/>
      <c r="RLW1" s="955"/>
      <c r="RLX1" s="955"/>
      <c r="RLY1" s="955"/>
      <c r="RLZ1" s="955"/>
      <c r="RMA1" s="955"/>
      <c r="RMB1" s="955"/>
      <c r="RMC1" s="955"/>
      <c r="RMD1" s="955"/>
      <c r="RME1" s="955"/>
      <c r="RMF1" s="955"/>
      <c r="RMG1" s="955"/>
      <c r="RMH1" s="955"/>
      <c r="RMI1" s="955"/>
      <c r="RMJ1" s="955"/>
      <c r="RMK1" s="955"/>
      <c r="RML1" s="955"/>
      <c r="RMM1" s="955"/>
      <c r="RMN1" s="955"/>
      <c r="RMO1" s="955"/>
      <c r="RMP1" s="955"/>
      <c r="RMQ1" s="955"/>
      <c r="RMR1" s="955"/>
      <c r="RMS1" s="955"/>
      <c r="RMT1" s="955"/>
      <c r="RMU1" s="955"/>
      <c r="RMV1" s="955"/>
      <c r="RMW1" s="955"/>
      <c r="RMX1" s="955"/>
      <c r="RMY1" s="955"/>
      <c r="RMZ1" s="955"/>
      <c r="RNA1" s="955"/>
      <c r="RNB1" s="955"/>
      <c r="RNC1" s="955"/>
      <c r="RND1" s="955"/>
      <c r="RNE1" s="955"/>
      <c r="RNF1" s="955"/>
      <c r="RNG1" s="955"/>
      <c r="RNH1" s="955"/>
      <c r="RNI1" s="955"/>
      <c r="RNJ1" s="955"/>
      <c r="RNK1" s="955"/>
      <c r="RNL1" s="955"/>
      <c r="RNM1" s="955"/>
      <c r="RNN1" s="955"/>
      <c r="RNO1" s="955"/>
      <c r="RNP1" s="955"/>
      <c r="RNQ1" s="955"/>
      <c r="RNR1" s="955"/>
      <c r="RNS1" s="955"/>
      <c r="RNT1" s="955"/>
      <c r="RNU1" s="955"/>
      <c r="RNV1" s="955"/>
      <c r="RNW1" s="955"/>
      <c r="RNX1" s="955"/>
      <c r="RNY1" s="955"/>
      <c r="RNZ1" s="955"/>
      <c r="ROA1" s="955"/>
      <c r="ROB1" s="955"/>
      <c r="ROC1" s="955"/>
      <c r="ROD1" s="955"/>
      <c r="ROE1" s="955"/>
      <c r="ROF1" s="955"/>
      <c r="ROG1" s="955"/>
      <c r="ROH1" s="955"/>
      <c r="ROI1" s="955"/>
      <c r="ROJ1" s="955"/>
      <c r="ROK1" s="955"/>
      <c r="ROL1" s="955"/>
      <c r="ROM1" s="955"/>
      <c r="RON1" s="955"/>
      <c r="ROO1" s="955"/>
      <c r="ROP1" s="955"/>
      <c r="ROQ1" s="955"/>
      <c r="ROR1" s="955"/>
      <c r="ROS1" s="955"/>
      <c r="ROT1" s="955"/>
      <c r="ROU1" s="955"/>
      <c r="ROV1" s="955"/>
      <c r="ROW1" s="955"/>
      <c r="ROX1" s="955"/>
      <c r="ROY1" s="955"/>
      <c r="ROZ1" s="955"/>
      <c r="RPA1" s="955"/>
      <c r="RPB1" s="955"/>
      <c r="RPC1" s="955"/>
      <c r="RPD1" s="955"/>
      <c r="RPE1" s="955"/>
      <c r="RPF1" s="955"/>
      <c r="RPG1" s="955"/>
      <c r="RPH1" s="955"/>
      <c r="RPI1" s="955"/>
      <c r="RPJ1" s="955"/>
      <c r="RPK1" s="955"/>
      <c r="RPL1" s="955"/>
      <c r="RPM1" s="955"/>
      <c r="RPN1" s="955"/>
      <c r="RPO1" s="955"/>
      <c r="RPP1" s="955"/>
      <c r="RPQ1" s="955"/>
      <c r="RPR1" s="955"/>
      <c r="RPS1" s="955"/>
      <c r="RPT1" s="955"/>
      <c r="RPU1" s="955"/>
      <c r="RPV1" s="955"/>
      <c r="RPW1" s="955"/>
      <c r="RPX1" s="955"/>
      <c r="RPY1" s="955"/>
      <c r="RPZ1" s="955"/>
      <c r="RQA1" s="955"/>
      <c r="RQB1" s="955"/>
      <c r="RQC1" s="955"/>
      <c r="RQD1" s="955"/>
      <c r="RQE1" s="955"/>
      <c r="RQF1" s="955"/>
      <c r="RQG1" s="955"/>
      <c r="RQH1" s="955"/>
      <c r="RQI1" s="955"/>
      <c r="RQJ1" s="955"/>
      <c r="RQK1" s="955"/>
      <c r="RQL1" s="955"/>
      <c r="RQM1" s="955"/>
      <c r="RQN1" s="955"/>
      <c r="RQO1" s="955"/>
      <c r="RQP1" s="955"/>
      <c r="RQQ1" s="955"/>
      <c r="RQR1" s="955"/>
      <c r="RQS1" s="955"/>
      <c r="RQT1" s="955"/>
      <c r="RQU1" s="955"/>
      <c r="RQV1" s="955"/>
      <c r="RQW1" s="955"/>
      <c r="RQX1" s="955"/>
      <c r="RQY1" s="955"/>
      <c r="RQZ1" s="955"/>
      <c r="RRA1" s="955"/>
      <c r="RRB1" s="955"/>
      <c r="RRC1" s="955"/>
      <c r="RRD1" s="955"/>
      <c r="RRE1" s="955"/>
      <c r="RRF1" s="955"/>
      <c r="RRG1" s="955"/>
      <c r="RRH1" s="955"/>
      <c r="RRI1" s="955"/>
      <c r="RRJ1" s="955"/>
      <c r="RRK1" s="955"/>
      <c r="RRL1" s="955"/>
      <c r="RRM1" s="955"/>
      <c r="RRN1" s="955"/>
      <c r="RRO1" s="955"/>
      <c r="RRP1" s="955"/>
      <c r="RRQ1" s="955"/>
      <c r="RRR1" s="955"/>
      <c r="RRS1" s="955"/>
      <c r="RRT1" s="955"/>
      <c r="RRU1" s="955"/>
      <c r="RRV1" s="955"/>
      <c r="RRW1" s="955"/>
      <c r="RRX1" s="955"/>
      <c r="RRY1" s="955"/>
      <c r="RRZ1" s="955"/>
      <c r="RSA1" s="955"/>
      <c r="RSB1" s="955"/>
      <c r="RSC1" s="955"/>
      <c r="RSD1" s="955"/>
      <c r="RSE1" s="955"/>
      <c r="RSF1" s="955"/>
      <c r="RSG1" s="955"/>
      <c r="RSH1" s="955"/>
      <c r="RSI1" s="955"/>
      <c r="RSJ1" s="955"/>
      <c r="RSK1" s="955"/>
      <c r="RSL1" s="955"/>
      <c r="RSM1" s="955"/>
      <c r="RSN1" s="955"/>
      <c r="RSO1" s="955"/>
      <c r="RSP1" s="955"/>
      <c r="RSQ1" s="955"/>
      <c r="RSR1" s="955"/>
      <c r="RSS1" s="955"/>
      <c r="RST1" s="955"/>
      <c r="RSU1" s="955"/>
      <c r="RSV1" s="955"/>
      <c r="RSW1" s="955"/>
      <c r="RSX1" s="955"/>
      <c r="RSY1" s="955"/>
      <c r="RSZ1" s="955"/>
      <c r="RTA1" s="955"/>
      <c r="RTB1" s="955"/>
      <c r="RTC1" s="955"/>
      <c r="RTD1" s="955"/>
      <c r="RTE1" s="955"/>
      <c r="RTF1" s="955"/>
      <c r="RTG1" s="955"/>
      <c r="RTH1" s="955"/>
      <c r="RTI1" s="955"/>
      <c r="RTJ1" s="955"/>
      <c r="RTK1" s="955"/>
      <c r="RTL1" s="955"/>
      <c r="RTM1" s="955"/>
      <c r="RTN1" s="955"/>
      <c r="RTO1" s="955"/>
      <c r="RTP1" s="955"/>
      <c r="RTQ1" s="955"/>
      <c r="RTR1" s="955"/>
      <c r="RTS1" s="955"/>
      <c r="RTT1" s="955"/>
      <c r="RTU1" s="955"/>
      <c r="RTV1" s="955"/>
      <c r="RTW1" s="955"/>
      <c r="RTX1" s="955"/>
      <c r="RTY1" s="955"/>
      <c r="RTZ1" s="955"/>
      <c r="RUA1" s="955"/>
      <c r="RUB1" s="955"/>
      <c r="RUC1" s="955"/>
      <c r="RUD1" s="955"/>
      <c r="RUE1" s="955"/>
      <c r="RUF1" s="955"/>
      <c r="RUG1" s="955"/>
      <c r="RUH1" s="955"/>
      <c r="RUI1" s="955"/>
      <c r="RUJ1" s="955"/>
      <c r="RUK1" s="955"/>
      <c r="RUL1" s="955"/>
      <c r="RUM1" s="955"/>
      <c r="RUN1" s="955"/>
      <c r="RUO1" s="955"/>
      <c r="RUP1" s="955"/>
      <c r="RUQ1" s="955"/>
      <c r="RUR1" s="955"/>
      <c r="RUS1" s="955"/>
      <c r="RUT1" s="955"/>
      <c r="RUU1" s="955"/>
      <c r="RUV1" s="955"/>
      <c r="RUW1" s="955"/>
      <c r="RUX1" s="955"/>
      <c r="RUY1" s="955"/>
      <c r="RUZ1" s="955"/>
      <c r="RVA1" s="955"/>
      <c r="RVB1" s="955"/>
      <c r="RVC1" s="955"/>
      <c r="RVD1" s="955"/>
      <c r="RVE1" s="955"/>
      <c r="RVF1" s="955"/>
      <c r="RVG1" s="955"/>
      <c r="RVH1" s="955"/>
      <c r="RVI1" s="955"/>
      <c r="RVJ1" s="955"/>
      <c r="RVK1" s="955"/>
      <c r="RVL1" s="955"/>
      <c r="RVM1" s="955"/>
      <c r="RVN1" s="955"/>
      <c r="RVO1" s="955"/>
      <c r="RVP1" s="955"/>
      <c r="RVQ1" s="955"/>
      <c r="RVR1" s="955"/>
      <c r="RVS1" s="955"/>
      <c r="RVT1" s="955"/>
      <c r="RVU1" s="955"/>
      <c r="RVV1" s="955"/>
      <c r="RVW1" s="955"/>
      <c r="RVX1" s="955"/>
      <c r="RVY1" s="955"/>
      <c r="RVZ1" s="955"/>
      <c r="RWA1" s="955"/>
      <c r="RWB1" s="955"/>
      <c r="RWC1" s="955"/>
      <c r="RWD1" s="955"/>
      <c r="RWE1" s="955"/>
      <c r="RWF1" s="955"/>
      <c r="RWG1" s="955"/>
      <c r="RWH1" s="955"/>
      <c r="RWI1" s="955"/>
      <c r="RWJ1" s="955"/>
      <c r="RWK1" s="955"/>
      <c r="RWL1" s="955"/>
      <c r="RWM1" s="955"/>
      <c r="RWN1" s="955"/>
      <c r="RWO1" s="955"/>
      <c r="RWP1" s="955"/>
      <c r="RWQ1" s="955"/>
      <c r="RWR1" s="955"/>
      <c r="RWS1" s="955"/>
      <c r="RWT1" s="955"/>
      <c r="RWU1" s="955"/>
      <c r="RWV1" s="955"/>
      <c r="RWW1" s="955"/>
      <c r="RWX1" s="955"/>
      <c r="RWY1" s="955"/>
      <c r="RWZ1" s="955"/>
      <c r="RXA1" s="955"/>
      <c r="RXB1" s="955"/>
      <c r="RXC1" s="955"/>
      <c r="RXD1" s="955"/>
      <c r="RXE1" s="955"/>
      <c r="RXF1" s="955"/>
      <c r="RXG1" s="955"/>
      <c r="RXH1" s="955"/>
      <c r="RXI1" s="955"/>
      <c r="RXJ1" s="955"/>
      <c r="RXK1" s="955"/>
      <c r="RXL1" s="955"/>
      <c r="RXM1" s="955"/>
      <c r="RXN1" s="955"/>
      <c r="RXO1" s="955"/>
      <c r="RXP1" s="955"/>
      <c r="RXQ1" s="955"/>
      <c r="RXR1" s="955"/>
      <c r="RXS1" s="955"/>
      <c r="RXT1" s="955"/>
      <c r="RXU1" s="955"/>
      <c r="RXV1" s="955"/>
      <c r="RXW1" s="955"/>
      <c r="RXX1" s="955"/>
      <c r="RXY1" s="955"/>
      <c r="RXZ1" s="955"/>
      <c r="RYA1" s="955"/>
      <c r="RYB1" s="955"/>
      <c r="RYC1" s="955"/>
      <c r="RYD1" s="955"/>
      <c r="RYE1" s="955"/>
      <c r="RYF1" s="955"/>
      <c r="RYG1" s="955"/>
      <c r="RYH1" s="955"/>
      <c r="RYI1" s="955"/>
      <c r="RYJ1" s="955"/>
      <c r="RYK1" s="955"/>
      <c r="RYL1" s="955"/>
      <c r="RYM1" s="955"/>
      <c r="RYN1" s="955"/>
      <c r="RYO1" s="955"/>
      <c r="RYP1" s="955"/>
      <c r="RYQ1" s="955"/>
      <c r="RYR1" s="955"/>
      <c r="RYS1" s="955"/>
      <c r="RYT1" s="955"/>
      <c r="RYU1" s="955"/>
      <c r="RYV1" s="955"/>
      <c r="RYW1" s="955"/>
      <c r="RYX1" s="955"/>
      <c r="RYY1" s="955"/>
      <c r="RYZ1" s="955"/>
      <c r="RZA1" s="955"/>
      <c r="RZB1" s="955"/>
      <c r="RZC1" s="955"/>
      <c r="RZD1" s="955"/>
      <c r="RZE1" s="955"/>
      <c r="RZF1" s="955"/>
      <c r="RZG1" s="955"/>
      <c r="RZH1" s="955"/>
      <c r="RZI1" s="955"/>
      <c r="RZJ1" s="955"/>
      <c r="RZK1" s="955"/>
      <c r="RZL1" s="955"/>
      <c r="RZM1" s="955"/>
      <c r="RZN1" s="955"/>
      <c r="RZO1" s="955"/>
      <c r="RZP1" s="955"/>
      <c r="RZQ1" s="955"/>
      <c r="RZR1" s="955"/>
      <c r="RZS1" s="955"/>
      <c r="RZT1" s="955"/>
      <c r="RZU1" s="955"/>
      <c r="RZV1" s="955"/>
      <c r="RZW1" s="955"/>
      <c r="RZX1" s="955"/>
      <c r="RZY1" s="955"/>
      <c r="RZZ1" s="955"/>
      <c r="SAA1" s="955"/>
      <c r="SAB1" s="955"/>
      <c r="SAC1" s="955"/>
      <c r="SAD1" s="955"/>
      <c r="SAE1" s="955"/>
      <c r="SAF1" s="955"/>
      <c r="SAG1" s="955"/>
      <c r="SAH1" s="955"/>
      <c r="SAI1" s="955"/>
      <c r="SAJ1" s="955"/>
      <c r="SAK1" s="955"/>
      <c r="SAL1" s="955"/>
      <c r="SAM1" s="955"/>
      <c r="SAN1" s="955"/>
      <c r="SAO1" s="955"/>
      <c r="SAP1" s="955"/>
      <c r="SAQ1" s="955"/>
      <c r="SAR1" s="955"/>
      <c r="SAS1" s="955"/>
      <c r="SAT1" s="955"/>
      <c r="SAU1" s="955"/>
      <c r="SAV1" s="955"/>
      <c r="SAW1" s="955"/>
      <c r="SAX1" s="955"/>
      <c r="SAY1" s="955"/>
      <c r="SAZ1" s="955"/>
      <c r="SBA1" s="955"/>
      <c r="SBB1" s="955"/>
      <c r="SBC1" s="955"/>
      <c r="SBD1" s="955"/>
      <c r="SBE1" s="955"/>
      <c r="SBF1" s="955"/>
      <c r="SBG1" s="955"/>
      <c r="SBH1" s="955"/>
      <c r="SBI1" s="955"/>
      <c r="SBJ1" s="955"/>
      <c r="SBK1" s="955"/>
      <c r="SBL1" s="955"/>
      <c r="SBM1" s="955"/>
      <c r="SBN1" s="955"/>
      <c r="SBO1" s="955"/>
      <c r="SBP1" s="955"/>
      <c r="SBQ1" s="955"/>
      <c r="SBR1" s="955"/>
      <c r="SBS1" s="955"/>
      <c r="SBT1" s="955"/>
      <c r="SBU1" s="955"/>
      <c r="SBV1" s="955"/>
      <c r="SBW1" s="955"/>
      <c r="SBX1" s="955"/>
      <c r="SBY1" s="955"/>
      <c r="SBZ1" s="955"/>
      <c r="SCA1" s="955"/>
      <c r="SCB1" s="955"/>
      <c r="SCC1" s="955"/>
      <c r="SCD1" s="955"/>
      <c r="SCE1" s="955"/>
      <c r="SCF1" s="955"/>
      <c r="SCG1" s="955"/>
      <c r="SCH1" s="955"/>
      <c r="SCI1" s="955"/>
      <c r="SCJ1" s="955"/>
      <c r="SCK1" s="955"/>
      <c r="SCL1" s="955"/>
      <c r="SCM1" s="955"/>
      <c r="SCN1" s="955"/>
      <c r="SCO1" s="955"/>
      <c r="SCP1" s="955"/>
      <c r="SCQ1" s="955"/>
      <c r="SCR1" s="955"/>
      <c r="SCS1" s="955"/>
      <c r="SCT1" s="955"/>
      <c r="SCU1" s="955"/>
      <c r="SCV1" s="955"/>
      <c r="SCW1" s="955"/>
      <c r="SCX1" s="955"/>
      <c r="SCY1" s="955"/>
      <c r="SCZ1" s="955"/>
      <c r="SDA1" s="955"/>
      <c r="SDB1" s="955"/>
      <c r="SDC1" s="955"/>
      <c r="SDD1" s="955"/>
      <c r="SDE1" s="955"/>
      <c r="SDF1" s="955"/>
      <c r="SDG1" s="955"/>
      <c r="SDH1" s="955"/>
      <c r="SDI1" s="955"/>
      <c r="SDJ1" s="955"/>
      <c r="SDK1" s="955"/>
      <c r="SDL1" s="955"/>
      <c r="SDM1" s="955"/>
      <c r="SDN1" s="955"/>
      <c r="SDO1" s="955"/>
      <c r="SDP1" s="955"/>
      <c r="SDQ1" s="955"/>
      <c r="SDR1" s="955"/>
      <c r="SDS1" s="955"/>
      <c r="SDT1" s="955"/>
      <c r="SDU1" s="955"/>
      <c r="SDV1" s="955"/>
      <c r="SDW1" s="955"/>
      <c r="SDX1" s="955"/>
      <c r="SDY1" s="955"/>
      <c r="SDZ1" s="955"/>
      <c r="SEA1" s="955"/>
      <c r="SEB1" s="955"/>
      <c r="SEC1" s="955"/>
      <c r="SED1" s="955"/>
      <c r="SEE1" s="955"/>
      <c r="SEF1" s="955"/>
      <c r="SEG1" s="955"/>
      <c r="SEH1" s="955"/>
      <c r="SEI1" s="955"/>
      <c r="SEJ1" s="955"/>
      <c r="SEK1" s="955"/>
      <c r="SEL1" s="955"/>
      <c r="SEM1" s="955"/>
      <c r="SEN1" s="955"/>
      <c r="SEO1" s="955"/>
      <c r="SEP1" s="955"/>
      <c r="SEQ1" s="955"/>
      <c r="SER1" s="955"/>
      <c r="SES1" s="955"/>
      <c r="SET1" s="955"/>
      <c r="SEU1" s="955"/>
      <c r="SEV1" s="955"/>
      <c r="SEW1" s="955"/>
      <c r="SEX1" s="955"/>
      <c r="SEY1" s="955"/>
      <c r="SEZ1" s="955"/>
      <c r="SFA1" s="955"/>
      <c r="SFB1" s="955"/>
      <c r="SFC1" s="955"/>
      <c r="SFD1" s="955"/>
      <c r="SFE1" s="955"/>
      <c r="SFF1" s="955"/>
      <c r="SFG1" s="955"/>
      <c r="SFH1" s="955"/>
      <c r="SFI1" s="955"/>
      <c r="SFJ1" s="955"/>
      <c r="SFK1" s="955"/>
      <c r="SFL1" s="955"/>
      <c r="SFM1" s="955"/>
      <c r="SFN1" s="955"/>
      <c r="SFO1" s="955"/>
      <c r="SFP1" s="955"/>
      <c r="SFQ1" s="955"/>
      <c r="SFR1" s="955"/>
      <c r="SFS1" s="955"/>
      <c r="SFT1" s="955"/>
      <c r="SFU1" s="955"/>
      <c r="SFV1" s="955"/>
      <c r="SFW1" s="955"/>
      <c r="SFX1" s="955"/>
      <c r="SFY1" s="955"/>
      <c r="SFZ1" s="955"/>
      <c r="SGA1" s="955"/>
      <c r="SGB1" s="955"/>
      <c r="SGC1" s="955"/>
      <c r="SGD1" s="955"/>
      <c r="SGE1" s="955"/>
      <c r="SGF1" s="955"/>
      <c r="SGG1" s="955"/>
      <c r="SGH1" s="955"/>
      <c r="SGI1" s="955"/>
      <c r="SGJ1" s="955"/>
      <c r="SGK1" s="955"/>
      <c r="SGL1" s="955"/>
      <c r="SGM1" s="955"/>
      <c r="SGN1" s="955"/>
      <c r="SGO1" s="955"/>
      <c r="SGP1" s="955"/>
      <c r="SGQ1" s="955"/>
      <c r="SGR1" s="955"/>
      <c r="SGS1" s="955"/>
      <c r="SGT1" s="955"/>
      <c r="SGU1" s="955"/>
      <c r="SGV1" s="955"/>
      <c r="SGW1" s="955"/>
      <c r="SGX1" s="955"/>
      <c r="SGY1" s="955"/>
      <c r="SGZ1" s="955"/>
      <c r="SHA1" s="955"/>
      <c r="SHB1" s="955"/>
      <c r="SHC1" s="955"/>
      <c r="SHD1" s="955"/>
      <c r="SHE1" s="955"/>
      <c r="SHF1" s="955"/>
      <c r="SHG1" s="955"/>
      <c r="SHH1" s="955"/>
      <c r="SHI1" s="955"/>
      <c r="SHJ1" s="955"/>
      <c r="SHK1" s="955"/>
      <c r="SHL1" s="955"/>
      <c r="SHM1" s="955"/>
      <c r="SHN1" s="955"/>
      <c r="SHO1" s="955"/>
      <c r="SHP1" s="955"/>
      <c r="SHQ1" s="955"/>
      <c r="SHR1" s="955"/>
      <c r="SHS1" s="955"/>
      <c r="SHT1" s="955"/>
      <c r="SHU1" s="955"/>
      <c r="SHV1" s="955"/>
      <c r="SHW1" s="955"/>
      <c r="SHX1" s="955"/>
      <c r="SHY1" s="955"/>
      <c r="SHZ1" s="955"/>
      <c r="SIA1" s="955"/>
      <c r="SIB1" s="955"/>
      <c r="SIC1" s="955"/>
      <c r="SID1" s="955"/>
      <c r="SIE1" s="955"/>
      <c r="SIF1" s="955"/>
      <c r="SIG1" s="955"/>
      <c r="SIH1" s="955"/>
      <c r="SII1" s="955"/>
      <c r="SIJ1" s="955"/>
      <c r="SIK1" s="955"/>
      <c r="SIL1" s="955"/>
      <c r="SIM1" s="955"/>
      <c r="SIN1" s="955"/>
      <c r="SIO1" s="955"/>
      <c r="SIP1" s="955"/>
      <c r="SIQ1" s="955"/>
      <c r="SIR1" s="955"/>
      <c r="SIS1" s="955"/>
      <c r="SIT1" s="955"/>
      <c r="SIU1" s="955"/>
      <c r="SIV1" s="955"/>
      <c r="SIW1" s="955"/>
      <c r="SIX1" s="955"/>
      <c r="SIY1" s="955"/>
      <c r="SIZ1" s="955"/>
      <c r="SJA1" s="955"/>
      <c r="SJB1" s="955"/>
      <c r="SJC1" s="955"/>
      <c r="SJD1" s="955"/>
      <c r="SJE1" s="955"/>
      <c r="SJF1" s="955"/>
      <c r="SJG1" s="955"/>
      <c r="SJH1" s="955"/>
      <c r="SJI1" s="955"/>
      <c r="SJJ1" s="955"/>
      <c r="SJK1" s="955"/>
      <c r="SJL1" s="955"/>
      <c r="SJM1" s="955"/>
      <c r="SJN1" s="955"/>
      <c r="SJO1" s="955"/>
      <c r="SJP1" s="955"/>
      <c r="SJQ1" s="955"/>
      <c r="SJR1" s="955"/>
      <c r="SJS1" s="955"/>
      <c r="SJT1" s="955"/>
      <c r="SJU1" s="955"/>
      <c r="SJV1" s="955"/>
      <c r="SJW1" s="955"/>
      <c r="SJX1" s="955"/>
      <c r="SJY1" s="955"/>
      <c r="SJZ1" s="955"/>
      <c r="SKA1" s="955"/>
      <c r="SKB1" s="955"/>
      <c r="SKC1" s="955"/>
      <c r="SKD1" s="955"/>
      <c r="SKE1" s="955"/>
      <c r="SKF1" s="955"/>
      <c r="SKG1" s="955"/>
      <c r="SKH1" s="955"/>
      <c r="SKI1" s="955"/>
      <c r="SKJ1" s="955"/>
      <c r="SKK1" s="955"/>
      <c r="SKL1" s="955"/>
      <c r="SKM1" s="955"/>
      <c r="SKN1" s="955"/>
      <c r="SKO1" s="955"/>
      <c r="SKP1" s="955"/>
      <c r="SKQ1" s="955"/>
      <c r="SKR1" s="955"/>
      <c r="SKS1" s="955"/>
      <c r="SKT1" s="955"/>
      <c r="SKU1" s="955"/>
      <c r="SKV1" s="955"/>
      <c r="SKW1" s="955"/>
      <c r="SKX1" s="955"/>
      <c r="SKY1" s="955"/>
      <c r="SKZ1" s="955"/>
      <c r="SLA1" s="955"/>
      <c r="SLB1" s="955"/>
      <c r="SLC1" s="955"/>
      <c r="SLD1" s="955"/>
      <c r="SLE1" s="955"/>
      <c r="SLF1" s="955"/>
      <c r="SLG1" s="955"/>
      <c r="SLH1" s="955"/>
      <c r="SLI1" s="955"/>
      <c r="SLJ1" s="955"/>
      <c r="SLK1" s="955"/>
      <c r="SLL1" s="955"/>
      <c r="SLM1" s="955"/>
      <c r="SLN1" s="955"/>
      <c r="SLO1" s="955"/>
      <c r="SLP1" s="955"/>
      <c r="SLQ1" s="955"/>
      <c r="SLR1" s="955"/>
      <c r="SLS1" s="955"/>
      <c r="SLT1" s="955"/>
      <c r="SLU1" s="955"/>
      <c r="SLV1" s="955"/>
      <c r="SLW1" s="955"/>
      <c r="SLX1" s="955"/>
      <c r="SLY1" s="955"/>
      <c r="SLZ1" s="955"/>
      <c r="SMA1" s="955"/>
      <c r="SMB1" s="955"/>
      <c r="SMC1" s="955"/>
      <c r="SMD1" s="955"/>
      <c r="SME1" s="955"/>
      <c r="SMF1" s="955"/>
      <c r="SMG1" s="955"/>
      <c r="SMH1" s="955"/>
      <c r="SMI1" s="955"/>
      <c r="SMJ1" s="955"/>
      <c r="SMK1" s="955"/>
      <c r="SML1" s="955"/>
      <c r="SMM1" s="955"/>
      <c r="SMN1" s="955"/>
      <c r="SMO1" s="955"/>
      <c r="SMP1" s="955"/>
      <c r="SMQ1" s="955"/>
      <c r="SMR1" s="955"/>
      <c r="SMS1" s="955"/>
      <c r="SMT1" s="955"/>
      <c r="SMU1" s="955"/>
      <c r="SMV1" s="955"/>
      <c r="SMW1" s="955"/>
      <c r="SMX1" s="955"/>
      <c r="SMY1" s="955"/>
      <c r="SMZ1" s="955"/>
      <c r="SNA1" s="955"/>
      <c r="SNB1" s="955"/>
      <c r="SNC1" s="955"/>
      <c r="SND1" s="955"/>
      <c r="SNE1" s="955"/>
      <c r="SNF1" s="955"/>
      <c r="SNG1" s="955"/>
      <c r="SNH1" s="955"/>
      <c r="SNI1" s="955"/>
      <c r="SNJ1" s="955"/>
      <c r="SNK1" s="955"/>
      <c r="SNL1" s="955"/>
      <c r="SNM1" s="955"/>
      <c r="SNN1" s="955"/>
      <c r="SNO1" s="955"/>
      <c r="SNP1" s="955"/>
      <c r="SNQ1" s="955"/>
      <c r="SNR1" s="955"/>
      <c r="SNS1" s="955"/>
      <c r="SNT1" s="955"/>
      <c r="SNU1" s="955"/>
      <c r="SNV1" s="955"/>
      <c r="SNW1" s="955"/>
      <c r="SNX1" s="955"/>
      <c r="SNY1" s="955"/>
      <c r="SNZ1" s="955"/>
      <c r="SOA1" s="955"/>
      <c r="SOB1" s="955"/>
      <c r="SOC1" s="955"/>
      <c r="SOD1" s="955"/>
      <c r="SOE1" s="955"/>
      <c r="SOF1" s="955"/>
      <c r="SOG1" s="955"/>
      <c r="SOH1" s="955"/>
      <c r="SOI1" s="955"/>
      <c r="SOJ1" s="955"/>
      <c r="SOK1" s="955"/>
      <c r="SOL1" s="955"/>
      <c r="SOM1" s="955"/>
      <c r="SON1" s="955"/>
      <c r="SOO1" s="955"/>
      <c r="SOP1" s="955"/>
      <c r="SOQ1" s="955"/>
      <c r="SOR1" s="955"/>
      <c r="SOS1" s="955"/>
      <c r="SOT1" s="955"/>
      <c r="SOU1" s="955"/>
      <c r="SOV1" s="955"/>
      <c r="SOW1" s="955"/>
      <c r="SOX1" s="955"/>
      <c r="SOY1" s="955"/>
      <c r="SOZ1" s="955"/>
      <c r="SPA1" s="955"/>
      <c r="SPB1" s="955"/>
      <c r="SPC1" s="955"/>
      <c r="SPD1" s="955"/>
      <c r="SPE1" s="955"/>
      <c r="SPF1" s="955"/>
      <c r="SPG1" s="955"/>
      <c r="SPH1" s="955"/>
      <c r="SPI1" s="955"/>
      <c r="SPJ1" s="955"/>
      <c r="SPK1" s="955"/>
      <c r="SPL1" s="955"/>
      <c r="SPM1" s="955"/>
      <c r="SPN1" s="955"/>
      <c r="SPO1" s="955"/>
      <c r="SPP1" s="955"/>
      <c r="SPQ1" s="955"/>
      <c r="SPR1" s="955"/>
      <c r="SPS1" s="955"/>
      <c r="SPT1" s="955"/>
      <c r="SPU1" s="955"/>
      <c r="SPV1" s="955"/>
      <c r="SPW1" s="955"/>
      <c r="SPX1" s="955"/>
      <c r="SPY1" s="955"/>
      <c r="SPZ1" s="955"/>
      <c r="SQA1" s="955"/>
      <c r="SQB1" s="955"/>
      <c r="SQC1" s="955"/>
      <c r="SQD1" s="955"/>
      <c r="SQE1" s="955"/>
      <c r="SQF1" s="955"/>
      <c r="SQG1" s="955"/>
      <c r="SQH1" s="955"/>
      <c r="SQI1" s="955"/>
      <c r="SQJ1" s="955"/>
      <c r="SQK1" s="955"/>
      <c r="SQL1" s="955"/>
      <c r="SQM1" s="955"/>
      <c r="SQN1" s="955"/>
      <c r="SQO1" s="955"/>
      <c r="SQP1" s="955"/>
      <c r="SQQ1" s="955"/>
      <c r="SQR1" s="955"/>
      <c r="SQS1" s="955"/>
      <c r="SQT1" s="955"/>
      <c r="SQU1" s="955"/>
      <c r="SQV1" s="955"/>
      <c r="SQW1" s="955"/>
      <c r="SQX1" s="955"/>
      <c r="SQY1" s="955"/>
      <c r="SQZ1" s="955"/>
      <c r="SRA1" s="955"/>
      <c r="SRB1" s="955"/>
      <c r="SRC1" s="955"/>
      <c r="SRD1" s="955"/>
      <c r="SRE1" s="955"/>
      <c r="SRF1" s="955"/>
      <c r="SRG1" s="955"/>
      <c r="SRH1" s="955"/>
      <c r="SRI1" s="955"/>
      <c r="SRJ1" s="955"/>
      <c r="SRK1" s="955"/>
      <c r="SRL1" s="955"/>
      <c r="SRM1" s="955"/>
      <c r="SRN1" s="955"/>
      <c r="SRO1" s="955"/>
      <c r="SRP1" s="955"/>
      <c r="SRQ1" s="955"/>
      <c r="SRR1" s="955"/>
      <c r="SRS1" s="955"/>
      <c r="SRT1" s="955"/>
      <c r="SRU1" s="955"/>
      <c r="SRV1" s="955"/>
      <c r="SRW1" s="955"/>
      <c r="SRX1" s="955"/>
      <c r="SRY1" s="955"/>
      <c r="SRZ1" s="955"/>
      <c r="SSA1" s="955"/>
      <c r="SSB1" s="955"/>
      <c r="SSC1" s="955"/>
      <c r="SSD1" s="955"/>
      <c r="SSE1" s="955"/>
      <c r="SSF1" s="955"/>
      <c r="SSG1" s="955"/>
      <c r="SSH1" s="955"/>
      <c r="SSI1" s="955"/>
      <c r="SSJ1" s="955"/>
      <c r="SSK1" s="955"/>
      <c r="SSL1" s="955"/>
      <c r="SSM1" s="955"/>
      <c r="SSN1" s="955"/>
      <c r="SSO1" s="955"/>
      <c r="SSP1" s="955"/>
      <c r="SSQ1" s="955"/>
      <c r="SSR1" s="955"/>
      <c r="SSS1" s="955"/>
      <c r="SST1" s="955"/>
      <c r="SSU1" s="955"/>
      <c r="SSV1" s="955"/>
      <c r="SSW1" s="955"/>
      <c r="SSX1" s="955"/>
      <c r="SSY1" s="955"/>
      <c r="SSZ1" s="955"/>
      <c r="STA1" s="955"/>
      <c r="STB1" s="955"/>
      <c r="STC1" s="955"/>
      <c r="STD1" s="955"/>
      <c r="STE1" s="955"/>
      <c r="STF1" s="955"/>
      <c r="STG1" s="955"/>
      <c r="STH1" s="955"/>
      <c r="STI1" s="955"/>
      <c r="STJ1" s="955"/>
      <c r="STK1" s="955"/>
      <c r="STL1" s="955"/>
      <c r="STM1" s="955"/>
      <c r="STN1" s="955"/>
      <c r="STO1" s="955"/>
      <c r="STP1" s="955"/>
      <c r="STQ1" s="955"/>
      <c r="STR1" s="955"/>
      <c r="STS1" s="955"/>
      <c r="STT1" s="955"/>
      <c r="STU1" s="955"/>
      <c r="STV1" s="955"/>
      <c r="STW1" s="955"/>
      <c r="STX1" s="955"/>
      <c r="STY1" s="955"/>
      <c r="STZ1" s="955"/>
      <c r="SUA1" s="955"/>
      <c r="SUB1" s="955"/>
      <c r="SUC1" s="955"/>
      <c r="SUD1" s="955"/>
      <c r="SUE1" s="955"/>
      <c r="SUF1" s="955"/>
      <c r="SUG1" s="955"/>
      <c r="SUH1" s="955"/>
      <c r="SUI1" s="955"/>
      <c r="SUJ1" s="955"/>
      <c r="SUK1" s="955"/>
      <c r="SUL1" s="955"/>
      <c r="SUM1" s="955"/>
      <c r="SUN1" s="955"/>
      <c r="SUO1" s="955"/>
      <c r="SUP1" s="955"/>
      <c r="SUQ1" s="955"/>
      <c r="SUR1" s="955"/>
      <c r="SUS1" s="955"/>
      <c r="SUT1" s="955"/>
      <c r="SUU1" s="955"/>
      <c r="SUV1" s="955"/>
      <c r="SUW1" s="955"/>
      <c r="SUX1" s="955"/>
      <c r="SUY1" s="955"/>
      <c r="SUZ1" s="955"/>
      <c r="SVA1" s="955"/>
      <c r="SVB1" s="955"/>
      <c r="SVC1" s="955"/>
      <c r="SVD1" s="955"/>
      <c r="SVE1" s="955"/>
      <c r="SVF1" s="955"/>
      <c r="SVG1" s="955"/>
      <c r="SVH1" s="955"/>
      <c r="SVI1" s="955"/>
      <c r="SVJ1" s="955"/>
      <c r="SVK1" s="955"/>
      <c r="SVL1" s="955"/>
      <c r="SVM1" s="955"/>
      <c r="SVN1" s="955"/>
      <c r="SVO1" s="955"/>
      <c r="SVP1" s="955"/>
      <c r="SVQ1" s="955"/>
      <c r="SVR1" s="955"/>
      <c r="SVS1" s="955"/>
      <c r="SVT1" s="955"/>
      <c r="SVU1" s="955"/>
      <c r="SVV1" s="955"/>
      <c r="SVW1" s="955"/>
      <c r="SVX1" s="955"/>
      <c r="SVY1" s="955"/>
      <c r="SVZ1" s="955"/>
      <c r="SWA1" s="955"/>
      <c r="SWB1" s="955"/>
      <c r="SWC1" s="955"/>
      <c r="SWD1" s="955"/>
      <c r="SWE1" s="955"/>
      <c r="SWF1" s="955"/>
      <c r="SWG1" s="955"/>
      <c r="SWH1" s="955"/>
      <c r="SWI1" s="955"/>
      <c r="SWJ1" s="955"/>
      <c r="SWK1" s="955"/>
      <c r="SWL1" s="955"/>
      <c r="SWM1" s="955"/>
      <c r="SWN1" s="955"/>
      <c r="SWO1" s="955"/>
      <c r="SWP1" s="955"/>
      <c r="SWQ1" s="955"/>
      <c r="SWR1" s="955"/>
      <c r="SWS1" s="955"/>
      <c r="SWT1" s="955"/>
      <c r="SWU1" s="955"/>
      <c r="SWV1" s="955"/>
      <c r="SWW1" s="955"/>
      <c r="SWX1" s="955"/>
      <c r="SWY1" s="955"/>
      <c r="SWZ1" s="955"/>
      <c r="SXA1" s="955"/>
      <c r="SXB1" s="955"/>
      <c r="SXC1" s="955"/>
      <c r="SXD1" s="955"/>
      <c r="SXE1" s="955"/>
      <c r="SXF1" s="955"/>
      <c r="SXG1" s="955"/>
      <c r="SXH1" s="955"/>
      <c r="SXI1" s="955"/>
      <c r="SXJ1" s="955"/>
      <c r="SXK1" s="955"/>
      <c r="SXL1" s="955"/>
      <c r="SXM1" s="955"/>
      <c r="SXN1" s="955"/>
      <c r="SXO1" s="955"/>
      <c r="SXP1" s="955"/>
      <c r="SXQ1" s="955"/>
      <c r="SXR1" s="955"/>
      <c r="SXS1" s="955"/>
      <c r="SXT1" s="955"/>
      <c r="SXU1" s="955"/>
      <c r="SXV1" s="955"/>
      <c r="SXW1" s="955"/>
      <c r="SXX1" s="955"/>
      <c r="SXY1" s="955"/>
      <c r="SXZ1" s="955"/>
      <c r="SYA1" s="955"/>
      <c r="SYB1" s="955"/>
      <c r="SYC1" s="955"/>
      <c r="SYD1" s="955"/>
      <c r="SYE1" s="955"/>
      <c r="SYF1" s="955"/>
      <c r="SYG1" s="955"/>
      <c r="SYH1" s="955"/>
      <c r="SYI1" s="955"/>
      <c r="SYJ1" s="955"/>
      <c r="SYK1" s="955"/>
      <c r="SYL1" s="955"/>
      <c r="SYM1" s="955"/>
      <c r="SYN1" s="955"/>
      <c r="SYO1" s="955"/>
      <c r="SYP1" s="955"/>
      <c r="SYQ1" s="955"/>
      <c r="SYR1" s="955"/>
      <c r="SYS1" s="955"/>
      <c r="SYT1" s="955"/>
      <c r="SYU1" s="955"/>
      <c r="SYV1" s="955"/>
      <c r="SYW1" s="955"/>
      <c r="SYX1" s="955"/>
      <c r="SYY1" s="955"/>
      <c r="SYZ1" s="955"/>
      <c r="SZA1" s="955"/>
      <c r="SZB1" s="955"/>
      <c r="SZC1" s="955"/>
      <c r="SZD1" s="955"/>
      <c r="SZE1" s="955"/>
      <c r="SZF1" s="955"/>
      <c r="SZG1" s="955"/>
      <c r="SZH1" s="955"/>
      <c r="SZI1" s="955"/>
      <c r="SZJ1" s="955"/>
      <c r="SZK1" s="955"/>
      <c r="SZL1" s="955"/>
      <c r="SZM1" s="955"/>
      <c r="SZN1" s="955"/>
      <c r="SZO1" s="955"/>
      <c r="SZP1" s="955"/>
      <c r="SZQ1" s="955"/>
      <c r="SZR1" s="955"/>
      <c r="SZS1" s="955"/>
      <c r="SZT1" s="955"/>
      <c r="SZU1" s="955"/>
      <c r="SZV1" s="955"/>
      <c r="SZW1" s="955"/>
      <c r="SZX1" s="955"/>
      <c r="SZY1" s="955"/>
      <c r="SZZ1" s="955"/>
      <c r="TAA1" s="955"/>
      <c r="TAB1" s="955"/>
      <c r="TAC1" s="955"/>
      <c r="TAD1" s="955"/>
      <c r="TAE1" s="955"/>
      <c r="TAF1" s="955"/>
      <c r="TAG1" s="955"/>
      <c r="TAH1" s="955"/>
      <c r="TAI1" s="955"/>
      <c r="TAJ1" s="955"/>
      <c r="TAK1" s="955"/>
      <c r="TAL1" s="955"/>
      <c r="TAM1" s="955"/>
      <c r="TAN1" s="955"/>
      <c r="TAO1" s="955"/>
      <c r="TAP1" s="955"/>
      <c r="TAQ1" s="955"/>
      <c r="TAR1" s="955"/>
      <c r="TAS1" s="955"/>
      <c r="TAT1" s="955"/>
      <c r="TAU1" s="955"/>
      <c r="TAV1" s="955"/>
      <c r="TAW1" s="955"/>
      <c r="TAX1" s="955"/>
      <c r="TAY1" s="955"/>
      <c r="TAZ1" s="955"/>
      <c r="TBA1" s="955"/>
      <c r="TBB1" s="955"/>
      <c r="TBC1" s="955"/>
      <c r="TBD1" s="955"/>
      <c r="TBE1" s="955"/>
      <c r="TBF1" s="955"/>
      <c r="TBG1" s="955"/>
      <c r="TBH1" s="955"/>
      <c r="TBI1" s="955"/>
      <c r="TBJ1" s="955"/>
      <c r="TBK1" s="955"/>
      <c r="TBL1" s="955"/>
      <c r="TBM1" s="955"/>
      <c r="TBN1" s="955"/>
      <c r="TBO1" s="955"/>
      <c r="TBP1" s="955"/>
      <c r="TBQ1" s="955"/>
      <c r="TBR1" s="955"/>
      <c r="TBS1" s="955"/>
      <c r="TBT1" s="955"/>
      <c r="TBU1" s="955"/>
      <c r="TBV1" s="955"/>
      <c r="TBW1" s="955"/>
      <c r="TBX1" s="955"/>
      <c r="TBY1" s="955"/>
      <c r="TBZ1" s="955"/>
      <c r="TCA1" s="955"/>
      <c r="TCB1" s="955"/>
      <c r="TCC1" s="955"/>
      <c r="TCD1" s="955"/>
      <c r="TCE1" s="955"/>
      <c r="TCF1" s="955"/>
      <c r="TCG1" s="955"/>
      <c r="TCH1" s="955"/>
      <c r="TCI1" s="955"/>
      <c r="TCJ1" s="955"/>
      <c r="TCK1" s="955"/>
      <c r="TCL1" s="955"/>
      <c r="TCM1" s="955"/>
      <c r="TCN1" s="955"/>
      <c r="TCO1" s="955"/>
      <c r="TCP1" s="955"/>
      <c r="TCQ1" s="955"/>
      <c r="TCR1" s="955"/>
      <c r="TCS1" s="955"/>
      <c r="TCT1" s="955"/>
      <c r="TCU1" s="955"/>
      <c r="TCV1" s="955"/>
      <c r="TCW1" s="955"/>
      <c r="TCX1" s="955"/>
      <c r="TCY1" s="955"/>
      <c r="TCZ1" s="955"/>
      <c r="TDA1" s="955"/>
      <c r="TDB1" s="955"/>
      <c r="TDC1" s="955"/>
      <c r="TDD1" s="955"/>
      <c r="TDE1" s="955"/>
      <c r="TDF1" s="955"/>
      <c r="TDG1" s="955"/>
      <c r="TDH1" s="955"/>
      <c r="TDI1" s="955"/>
      <c r="TDJ1" s="955"/>
      <c r="TDK1" s="955"/>
      <c r="TDL1" s="955"/>
      <c r="TDM1" s="955"/>
      <c r="TDN1" s="955"/>
      <c r="TDO1" s="955"/>
      <c r="TDP1" s="955"/>
      <c r="TDQ1" s="955"/>
      <c r="TDR1" s="955"/>
      <c r="TDS1" s="955"/>
      <c r="TDT1" s="955"/>
      <c r="TDU1" s="955"/>
      <c r="TDV1" s="955"/>
      <c r="TDW1" s="955"/>
      <c r="TDX1" s="955"/>
      <c r="TDY1" s="955"/>
      <c r="TDZ1" s="955"/>
      <c r="TEA1" s="955"/>
      <c r="TEB1" s="955"/>
      <c r="TEC1" s="955"/>
      <c r="TED1" s="955"/>
      <c r="TEE1" s="955"/>
      <c r="TEF1" s="955"/>
      <c r="TEG1" s="955"/>
      <c r="TEH1" s="955"/>
      <c r="TEI1" s="955"/>
      <c r="TEJ1" s="955"/>
      <c r="TEK1" s="955"/>
      <c r="TEL1" s="955"/>
      <c r="TEM1" s="955"/>
      <c r="TEN1" s="955"/>
      <c r="TEO1" s="955"/>
      <c r="TEP1" s="955"/>
      <c r="TEQ1" s="955"/>
      <c r="TER1" s="955"/>
      <c r="TES1" s="955"/>
      <c r="TET1" s="955"/>
      <c r="TEU1" s="955"/>
      <c r="TEV1" s="955"/>
      <c r="TEW1" s="955"/>
      <c r="TEX1" s="955"/>
      <c r="TEY1" s="955"/>
      <c r="TEZ1" s="955"/>
      <c r="TFA1" s="955"/>
      <c r="TFB1" s="955"/>
      <c r="TFC1" s="955"/>
      <c r="TFD1" s="955"/>
      <c r="TFE1" s="955"/>
      <c r="TFF1" s="955"/>
      <c r="TFG1" s="955"/>
      <c r="TFH1" s="955"/>
      <c r="TFI1" s="955"/>
      <c r="TFJ1" s="955"/>
      <c r="TFK1" s="955"/>
      <c r="TFL1" s="955"/>
      <c r="TFM1" s="955"/>
      <c r="TFN1" s="955"/>
      <c r="TFO1" s="955"/>
      <c r="TFP1" s="955"/>
      <c r="TFQ1" s="955"/>
      <c r="TFR1" s="955"/>
      <c r="TFS1" s="955"/>
      <c r="TFT1" s="955"/>
      <c r="TFU1" s="955"/>
      <c r="TFV1" s="955"/>
      <c r="TFW1" s="955"/>
      <c r="TFX1" s="955"/>
      <c r="TFY1" s="955"/>
      <c r="TFZ1" s="955"/>
      <c r="TGA1" s="955"/>
      <c r="TGB1" s="955"/>
      <c r="TGC1" s="955"/>
      <c r="TGD1" s="955"/>
      <c r="TGE1" s="955"/>
      <c r="TGF1" s="955"/>
      <c r="TGG1" s="955"/>
      <c r="TGH1" s="955"/>
      <c r="TGI1" s="955"/>
      <c r="TGJ1" s="955"/>
      <c r="TGK1" s="955"/>
      <c r="TGL1" s="955"/>
      <c r="TGM1" s="955"/>
      <c r="TGN1" s="955"/>
      <c r="TGO1" s="955"/>
      <c r="TGP1" s="955"/>
      <c r="TGQ1" s="955"/>
      <c r="TGR1" s="955"/>
      <c r="TGS1" s="955"/>
      <c r="TGT1" s="955"/>
      <c r="TGU1" s="955"/>
      <c r="TGV1" s="955"/>
      <c r="TGW1" s="955"/>
      <c r="TGX1" s="955"/>
      <c r="TGY1" s="955"/>
      <c r="TGZ1" s="955"/>
      <c r="THA1" s="955"/>
      <c r="THB1" s="955"/>
      <c r="THC1" s="955"/>
      <c r="THD1" s="955"/>
      <c r="THE1" s="955"/>
      <c r="THF1" s="955"/>
      <c r="THG1" s="955"/>
      <c r="THH1" s="955"/>
      <c r="THI1" s="955"/>
      <c r="THJ1" s="955"/>
      <c r="THK1" s="955"/>
      <c r="THL1" s="955"/>
      <c r="THM1" s="955"/>
      <c r="THN1" s="955"/>
      <c r="THO1" s="955"/>
      <c r="THP1" s="955"/>
      <c r="THQ1" s="955"/>
      <c r="THR1" s="955"/>
      <c r="THS1" s="955"/>
      <c r="THT1" s="955"/>
      <c r="THU1" s="955"/>
      <c r="THV1" s="955"/>
      <c r="THW1" s="955"/>
      <c r="THX1" s="955"/>
      <c r="THY1" s="955"/>
      <c r="THZ1" s="955"/>
      <c r="TIA1" s="955"/>
      <c r="TIB1" s="955"/>
      <c r="TIC1" s="955"/>
      <c r="TID1" s="955"/>
      <c r="TIE1" s="955"/>
      <c r="TIF1" s="955"/>
      <c r="TIG1" s="955"/>
      <c r="TIH1" s="955"/>
      <c r="TII1" s="955"/>
      <c r="TIJ1" s="955"/>
      <c r="TIK1" s="955"/>
      <c r="TIL1" s="955"/>
      <c r="TIM1" s="955"/>
      <c r="TIN1" s="955"/>
      <c r="TIO1" s="955"/>
      <c r="TIP1" s="955"/>
      <c r="TIQ1" s="955"/>
      <c r="TIR1" s="955"/>
      <c r="TIS1" s="955"/>
      <c r="TIT1" s="955"/>
      <c r="TIU1" s="955"/>
      <c r="TIV1" s="955"/>
      <c r="TIW1" s="955"/>
      <c r="TIX1" s="955"/>
      <c r="TIY1" s="955"/>
      <c r="TIZ1" s="955"/>
      <c r="TJA1" s="955"/>
      <c r="TJB1" s="955"/>
      <c r="TJC1" s="955"/>
      <c r="TJD1" s="955"/>
      <c r="TJE1" s="955"/>
      <c r="TJF1" s="955"/>
      <c r="TJG1" s="955"/>
      <c r="TJH1" s="955"/>
      <c r="TJI1" s="955"/>
      <c r="TJJ1" s="955"/>
      <c r="TJK1" s="955"/>
      <c r="TJL1" s="955"/>
      <c r="TJM1" s="955"/>
      <c r="TJN1" s="955"/>
      <c r="TJO1" s="955"/>
      <c r="TJP1" s="955"/>
      <c r="TJQ1" s="955"/>
      <c r="TJR1" s="955"/>
      <c r="TJS1" s="955"/>
      <c r="TJT1" s="955"/>
      <c r="TJU1" s="955"/>
      <c r="TJV1" s="955"/>
      <c r="TJW1" s="955"/>
      <c r="TJX1" s="955"/>
      <c r="TJY1" s="955"/>
      <c r="TJZ1" s="955"/>
      <c r="TKA1" s="955"/>
      <c r="TKB1" s="955"/>
      <c r="TKC1" s="955"/>
      <c r="TKD1" s="955"/>
      <c r="TKE1" s="955"/>
      <c r="TKF1" s="955"/>
      <c r="TKG1" s="955"/>
      <c r="TKH1" s="955"/>
      <c r="TKI1" s="955"/>
      <c r="TKJ1" s="955"/>
      <c r="TKK1" s="955"/>
      <c r="TKL1" s="955"/>
      <c r="TKM1" s="955"/>
      <c r="TKN1" s="955"/>
      <c r="TKO1" s="955"/>
      <c r="TKP1" s="955"/>
      <c r="TKQ1" s="955"/>
      <c r="TKR1" s="955"/>
      <c r="TKS1" s="955"/>
      <c r="TKT1" s="955"/>
      <c r="TKU1" s="955"/>
      <c r="TKV1" s="955"/>
      <c r="TKW1" s="955"/>
      <c r="TKX1" s="955"/>
      <c r="TKY1" s="955"/>
      <c r="TKZ1" s="955"/>
      <c r="TLA1" s="955"/>
      <c r="TLB1" s="955"/>
      <c r="TLC1" s="955"/>
      <c r="TLD1" s="955"/>
      <c r="TLE1" s="955"/>
      <c r="TLF1" s="955"/>
      <c r="TLG1" s="955"/>
      <c r="TLH1" s="955"/>
      <c r="TLI1" s="955"/>
      <c r="TLJ1" s="955"/>
      <c r="TLK1" s="955"/>
      <c r="TLL1" s="955"/>
      <c r="TLM1" s="955"/>
      <c r="TLN1" s="955"/>
      <c r="TLO1" s="955"/>
      <c r="TLP1" s="955"/>
      <c r="TLQ1" s="955"/>
      <c r="TLR1" s="955"/>
      <c r="TLS1" s="955"/>
      <c r="TLT1" s="955"/>
      <c r="TLU1" s="955"/>
      <c r="TLV1" s="955"/>
      <c r="TLW1" s="955"/>
      <c r="TLX1" s="955"/>
      <c r="TLY1" s="955"/>
      <c r="TLZ1" s="955"/>
      <c r="TMA1" s="955"/>
      <c r="TMB1" s="955"/>
      <c r="TMC1" s="955"/>
      <c r="TMD1" s="955"/>
      <c r="TME1" s="955"/>
      <c r="TMF1" s="955"/>
      <c r="TMG1" s="955"/>
      <c r="TMH1" s="955"/>
      <c r="TMI1" s="955"/>
      <c r="TMJ1" s="955"/>
      <c r="TMK1" s="955"/>
      <c r="TML1" s="955"/>
      <c r="TMM1" s="955"/>
      <c r="TMN1" s="955"/>
      <c r="TMO1" s="955"/>
      <c r="TMP1" s="955"/>
      <c r="TMQ1" s="955"/>
      <c r="TMR1" s="955"/>
      <c r="TMS1" s="955"/>
      <c r="TMT1" s="955"/>
      <c r="TMU1" s="955"/>
      <c r="TMV1" s="955"/>
      <c r="TMW1" s="955"/>
      <c r="TMX1" s="955"/>
      <c r="TMY1" s="955"/>
      <c r="TMZ1" s="955"/>
      <c r="TNA1" s="955"/>
      <c r="TNB1" s="955"/>
      <c r="TNC1" s="955"/>
      <c r="TND1" s="955"/>
      <c r="TNE1" s="955"/>
      <c r="TNF1" s="955"/>
      <c r="TNG1" s="955"/>
      <c r="TNH1" s="955"/>
      <c r="TNI1" s="955"/>
      <c r="TNJ1" s="955"/>
      <c r="TNK1" s="955"/>
      <c r="TNL1" s="955"/>
      <c r="TNM1" s="955"/>
      <c r="TNN1" s="955"/>
      <c r="TNO1" s="955"/>
      <c r="TNP1" s="955"/>
      <c r="TNQ1" s="955"/>
      <c r="TNR1" s="955"/>
      <c r="TNS1" s="955"/>
      <c r="TNT1" s="955"/>
      <c r="TNU1" s="955"/>
      <c r="TNV1" s="955"/>
      <c r="TNW1" s="955"/>
      <c r="TNX1" s="955"/>
      <c r="TNY1" s="955"/>
      <c r="TNZ1" s="955"/>
      <c r="TOA1" s="955"/>
      <c r="TOB1" s="955"/>
      <c r="TOC1" s="955"/>
      <c r="TOD1" s="955"/>
      <c r="TOE1" s="955"/>
      <c r="TOF1" s="955"/>
      <c r="TOG1" s="955"/>
      <c r="TOH1" s="955"/>
      <c r="TOI1" s="955"/>
      <c r="TOJ1" s="955"/>
      <c r="TOK1" s="955"/>
      <c r="TOL1" s="955"/>
      <c r="TOM1" s="955"/>
      <c r="TON1" s="955"/>
      <c r="TOO1" s="955"/>
      <c r="TOP1" s="955"/>
      <c r="TOQ1" s="955"/>
      <c r="TOR1" s="955"/>
      <c r="TOS1" s="955"/>
      <c r="TOT1" s="955"/>
      <c r="TOU1" s="955"/>
      <c r="TOV1" s="955"/>
      <c r="TOW1" s="955"/>
      <c r="TOX1" s="955"/>
      <c r="TOY1" s="955"/>
      <c r="TOZ1" s="955"/>
      <c r="TPA1" s="955"/>
      <c r="TPB1" s="955"/>
      <c r="TPC1" s="955"/>
      <c r="TPD1" s="955"/>
      <c r="TPE1" s="955"/>
      <c r="TPF1" s="955"/>
      <c r="TPG1" s="955"/>
      <c r="TPH1" s="955"/>
      <c r="TPI1" s="955"/>
      <c r="TPJ1" s="955"/>
      <c r="TPK1" s="955"/>
      <c r="TPL1" s="955"/>
      <c r="TPM1" s="955"/>
      <c r="TPN1" s="955"/>
      <c r="TPO1" s="955"/>
      <c r="TPP1" s="955"/>
      <c r="TPQ1" s="955"/>
      <c r="TPR1" s="955"/>
      <c r="TPS1" s="955"/>
      <c r="TPT1" s="955"/>
      <c r="TPU1" s="955"/>
      <c r="TPV1" s="955"/>
      <c r="TPW1" s="955"/>
      <c r="TPX1" s="955"/>
      <c r="TPY1" s="955"/>
      <c r="TPZ1" s="955"/>
      <c r="TQA1" s="955"/>
      <c r="TQB1" s="955"/>
      <c r="TQC1" s="955"/>
      <c r="TQD1" s="955"/>
      <c r="TQE1" s="955"/>
      <c r="TQF1" s="955"/>
      <c r="TQG1" s="955"/>
      <c r="TQH1" s="955"/>
      <c r="TQI1" s="955"/>
      <c r="TQJ1" s="955"/>
      <c r="TQK1" s="955"/>
      <c r="TQL1" s="955"/>
      <c r="TQM1" s="955"/>
      <c r="TQN1" s="955"/>
      <c r="TQO1" s="955"/>
      <c r="TQP1" s="955"/>
      <c r="TQQ1" s="955"/>
      <c r="TQR1" s="955"/>
      <c r="TQS1" s="955"/>
      <c r="TQT1" s="955"/>
      <c r="TQU1" s="955"/>
      <c r="TQV1" s="955"/>
      <c r="TQW1" s="955"/>
      <c r="TQX1" s="955"/>
      <c r="TQY1" s="955"/>
      <c r="TQZ1" s="955"/>
      <c r="TRA1" s="955"/>
      <c r="TRB1" s="955"/>
      <c r="TRC1" s="955"/>
      <c r="TRD1" s="955"/>
      <c r="TRE1" s="955"/>
      <c r="TRF1" s="955"/>
      <c r="TRG1" s="955"/>
      <c r="TRH1" s="955"/>
      <c r="TRI1" s="955"/>
      <c r="TRJ1" s="955"/>
      <c r="TRK1" s="955"/>
      <c r="TRL1" s="955"/>
      <c r="TRM1" s="955"/>
      <c r="TRN1" s="955"/>
      <c r="TRO1" s="955"/>
      <c r="TRP1" s="955"/>
      <c r="TRQ1" s="955"/>
      <c r="TRR1" s="955"/>
      <c r="TRS1" s="955"/>
      <c r="TRT1" s="955"/>
      <c r="TRU1" s="955"/>
      <c r="TRV1" s="955"/>
      <c r="TRW1" s="955"/>
      <c r="TRX1" s="955"/>
      <c r="TRY1" s="955"/>
      <c r="TRZ1" s="955"/>
      <c r="TSA1" s="955"/>
      <c r="TSB1" s="955"/>
      <c r="TSC1" s="955"/>
      <c r="TSD1" s="955"/>
      <c r="TSE1" s="955"/>
      <c r="TSF1" s="955"/>
      <c r="TSG1" s="955"/>
      <c r="TSH1" s="955"/>
      <c r="TSI1" s="955"/>
      <c r="TSJ1" s="955"/>
      <c r="TSK1" s="955"/>
      <c r="TSL1" s="955"/>
      <c r="TSM1" s="955"/>
      <c r="TSN1" s="955"/>
      <c r="TSO1" s="955"/>
      <c r="TSP1" s="955"/>
      <c r="TSQ1" s="955"/>
      <c r="TSR1" s="955"/>
      <c r="TSS1" s="955"/>
      <c r="TST1" s="955"/>
      <c r="TSU1" s="955"/>
      <c r="TSV1" s="955"/>
      <c r="TSW1" s="955"/>
      <c r="TSX1" s="955"/>
      <c r="TSY1" s="955"/>
      <c r="TSZ1" s="955"/>
      <c r="TTA1" s="955"/>
      <c r="TTB1" s="955"/>
      <c r="TTC1" s="955"/>
      <c r="TTD1" s="955"/>
      <c r="TTE1" s="955"/>
      <c r="TTF1" s="955"/>
      <c r="TTG1" s="955"/>
      <c r="TTH1" s="955"/>
      <c r="TTI1" s="955"/>
      <c r="TTJ1" s="955"/>
      <c r="TTK1" s="955"/>
      <c r="TTL1" s="955"/>
      <c r="TTM1" s="955"/>
      <c r="TTN1" s="955"/>
      <c r="TTO1" s="955"/>
      <c r="TTP1" s="955"/>
      <c r="TTQ1" s="955"/>
      <c r="TTR1" s="955"/>
      <c r="TTS1" s="955"/>
      <c r="TTT1" s="955"/>
      <c r="TTU1" s="955"/>
      <c r="TTV1" s="955"/>
      <c r="TTW1" s="955"/>
      <c r="TTX1" s="955"/>
      <c r="TTY1" s="955"/>
      <c r="TTZ1" s="955"/>
      <c r="TUA1" s="955"/>
      <c r="TUB1" s="955"/>
      <c r="TUC1" s="955"/>
      <c r="TUD1" s="955"/>
      <c r="TUE1" s="955"/>
      <c r="TUF1" s="955"/>
      <c r="TUG1" s="955"/>
      <c r="TUH1" s="955"/>
      <c r="TUI1" s="955"/>
      <c r="TUJ1" s="955"/>
      <c r="TUK1" s="955"/>
      <c r="TUL1" s="955"/>
      <c r="TUM1" s="955"/>
      <c r="TUN1" s="955"/>
      <c r="TUO1" s="955"/>
      <c r="TUP1" s="955"/>
      <c r="TUQ1" s="955"/>
      <c r="TUR1" s="955"/>
      <c r="TUS1" s="955"/>
      <c r="TUT1" s="955"/>
      <c r="TUU1" s="955"/>
      <c r="TUV1" s="955"/>
      <c r="TUW1" s="955"/>
      <c r="TUX1" s="955"/>
      <c r="TUY1" s="955"/>
      <c r="TUZ1" s="955"/>
      <c r="TVA1" s="955"/>
      <c r="TVB1" s="955"/>
      <c r="TVC1" s="955"/>
      <c r="TVD1" s="955"/>
      <c r="TVE1" s="955"/>
      <c r="TVF1" s="955"/>
      <c r="TVG1" s="955"/>
      <c r="TVH1" s="955"/>
      <c r="TVI1" s="955"/>
      <c r="TVJ1" s="955"/>
      <c r="TVK1" s="955"/>
      <c r="TVL1" s="955"/>
      <c r="TVM1" s="955"/>
      <c r="TVN1" s="955"/>
      <c r="TVO1" s="955"/>
      <c r="TVP1" s="955"/>
      <c r="TVQ1" s="955"/>
      <c r="TVR1" s="955"/>
      <c r="TVS1" s="955"/>
      <c r="TVT1" s="955"/>
      <c r="TVU1" s="955"/>
      <c r="TVV1" s="955"/>
      <c r="TVW1" s="955"/>
      <c r="TVX1" s="955"/>
      <c r="TVY1" s="955"/>
      <c r="TVZ1" s="955"/>
      <c r="TWA1" s="955"/>
      <c r="TWB1" s="955"/>
      <c r="TWC1" s="955"/>
      <c r="TWD1" s="955"/>
      <c r="TWE1" s="955"/>
      <c r="TWF1" s="955"/>
      <c r="TWG1" s="955"/>
      <c r="TWH1" s="955"/>
      <c r="TWI1" s="955"/>
      <c r="TWJ1" s="955"/>
      <c r="TWK1" s="955"/>
      <c r="TWL1" s="955"/>
      <c r="TWM1" s="955"/>
      <c r="TWN1" s="955"/>
      <c r="TWO1" s="955"/>
      <c r="TWP1" s="955"/>
      <c r="TWQ1" s="955"/>
      <c r="TWR1" s="955"/>
      <c r="TWS1" s="955"/>
      <c r="TWT1" s="955"/>
      <c r="TWU1" s="955"/>
      <c r="TWV1" s="955"/>
      <c r="TWW1" s="955"/>
      <c r="TWX1" s="955"/>
      <c r="TWY1" s="955"/>
      <c r="TWZ1" s="955"/>
      <c r="TXA1" s="955"/>
      <c r="TXB1" s="955"/>
      <c r="TXC1" s="955"/>
      <c r="TXD1" s="955"/>
      <c r="TXE1" s="955"/>
      <c r="TXF1" s="955"/>
      <c r="TXG1" s="955"/>
      <c r="TXH1" s="955"/>
      <c r="TXI1" s="955"/>
      <c r="TXJ1" s="955"/>
      <c r="TXK1" s="955"/>
      <c r="TXL1" s="955"/>
      <c r="TXM1" s="955"/>
      <c r="TXN1" s="955"/>
      <c r="TXO1" s="955"/>
      <c r="TXP1" s="955"/>
      <c r="TXQ1" s="955"/>
      <c r="TXR1" s="955"/>
      <c r="TXS1" s="955"/>
      <c r="TXT1" s="955"/>
      <c r="TXU1" s="955"/>
      <c r="TXV1" s="955"/>
      <c r="TXW1" s="955"/>
      <c r="TXX1" s="955"/>
      <c r="TXY1" s="955"/>
      <c r="TXZ1" s="955"/>
      <c r="TYA1" s="955"/>
      <c r="TYB1" s="955"/>
      <c r="TYC1" s="955"/>
      <c r="TYD1" s="955"/>
      <c r="TYE1" s="955"/>
      <c r="TYF1" s="955"/>
      <c r="TYG1" s="955"/>
      <c r="TYH1" s="955"/>
      <c r="TYI1" s="955"/>
      <c r="TYJ1" s="955"/>
      <c r="TYK1" s="955"/>
      <c r="TYL1" s="955"/>
      <c r="TYM1" s="955"/>
      <c r="TYN1" s="955"/>
      <c r="TYO1" s="955"/>
      <c r="TYP1" s="955"/>
      <c r="TYQ1" s="955"/>
      <c r="TYR1" s="955"/>
      <c r="TYS1" s="955"/>
      <c r="TYT1" s="955"/>
      <c r="TYU1" s="955"/>
      <c r="TYV1" s="955"/>
      <c r="TYW1" s="955"/>
      <c r="TYX1" s="955"/>
      <c r="TYY1" s="955"/>
      <c r="TYZ1" s="955"/>
      <c r="TZA1" s="955"/>
      <c r="TZB1" s="955"/>
      <c r="TZC1" s="955"/>
      <c r="TZD1" s="955"/>
      <c r="TZE1" s="955"/>
      <c r="TZF1" s="955"/>
      <c r="TZG1" s="955"/>
      <c r="TZH1" s="955"/>
      <c r="TZI1" s="955"/>
      <c r="TZJ1" s="955"/>
      <c r="TZK1" s="955"/>
      <c r="TZL1" s="955"/>
      <c r="TZM1" s="955"/>
      <c r="TZN1" s="955"/>
      <c r="TZO1" s="955"/>
      <c r="TZP1" s="955"/>
      <c r="TZQ1" s="955"/>
      <c r="TZR1" s="955"/>
      <c r="TZS1" s="955"/>
      <c r="TZT1" s="955"/>
      <c r="TZU1" s="955"/>
      <c r="TZV1" s="955"/>
      <c r="TZW1" s="955"/>
      <c r="TZX1" s="955"/>
      <c r="TZY1" s="955"/>
      <c r="TZZ1" s="955"/>
      <c r="UAA1" s="955"/>
      <c r="UAB1" s="955"/>
      <c r="UAC1" s="955"/>
      <c r="UAD1" s="955"/>
      <c r="UAE1" s="955"/>
      <c r="UAF1" s="955"/>
      <c r="UAG1" s="955"/>
      <c r="UAH1" s="955"/>
      <c r="UAI1" s="955"/>
      <c r="UAJ1" s="955"/>
      <c r="UAK1" s="955"/>
      <c r="UAL1" s="955"/>
      <c r="UAM1" s="955"/>
      <c r="UAN1" s="955"/>
      <c r="UAO1" s="955"/>
      <c r="UAP1" s="955"/>
      <c r="UAQ1" s="955"/>
      <c r="UAR1" s="955"/>
      <c r="UAS1" s="955"/>
      <c r="UAT1" s="955"/>
      <c r="UAU1" s="955"/>
      <c r="UAV1" s="955"/>
      <c r="UAW1" s="955"/>
      <c r="UAX1" s="955"/>
      <c r="UAY1" s="955"/>
      <c r="UAZ1" s="955"/>
      <c r="UBA1" s="955"/>
      <c r="UBB1" s="955"/>
      <c r="UBC1" s="955"/>
      <c r="UBD1" s="955"/>
      <c r="UBE1" s="955"/>
      <c r="UBF1" s="955"/>
      <c r="UBG1" s="955"/>
      <c r="UBH1" s="955"/>
      <c r="UBI1" s="955"/>
      <c r="UBJ1" s="955"/>
      <c r="UBK1" s="955"/>
      <c r="UBL1" s="955"/>
      <c r="UBM1" s="955"/>
      <c r="UBN1" s="955"/>
      <c r="UBO1" s="955"/>
      <c r="UBP1" s="955"/>
      <c r="UBQ1" s="955"/>
      <c r="UBR1" s="955"/>
      <c r="UBS1" s="955"/>
      <c r="UBT1" s="955"/>
      <c r="UBU1" s="955"/>
      <c r="UBV1" s="955"/>
      <c r="UBW1" s="955"/>
      <c r="UBX1" s="955"/>
      <c r="UBY1" s="955"/>
      <c r="UBZ1" s="955"/>
      <c r="UCA1" s="955"/>
      <c r="UCB1" s="955"/>
      <c r="UCC1" s="955"/>
      <c r="UCD1" s="955"/>
      <c r="UCE1" s="955"/>
      <c r="UCF1" s="955"/>
      <c r="UCG1" s="955"/>
      <c r="UCH1" s="955"/>
      <c r="UCI1" s="955"/>
      <c r="UCJ1" s="955"/>
      <c r="UCK1" s="955"/>
      <c r="UCL1" s="955"/>
      <c r="UCM1" s="955"/>
      <c r="UCN1" s="955"/>
      <c r="UCO1" s="955"/>
      <c r="UCP1" s="955"/>
      <c r="UCQ1" s="955"/>
      <c r="UCR1" s="955"/>
      <c r="UCS1" s="955"/>
      <c r="UCT1" s="955"/>
      <c r="UCU1" s="955"/>
      <c r="UCV1" s="955"/>
      <c r="UCW1" s="955"/>
      <c r="UCX1" s="955"/>
      <c r="UCY1" s="955"/>
      <c r="UCZ1" s="955"/>
      <c r="UDA1" s="955"/>
      <c r="UDB1" s="955"/>
      <c r="UDC1" s="955"/>
      <c r="UDD1" s="955"/>
      <c r="UDE1" s="955"/>
      <c r="UDF1" s="955"/>
      <c r="UDG1" s="955"/>
      <c r="UDH1" s="955"/>
      <c r="UDI1" s="955"/>
      <c r="UDJ1" s="955"/>
      <c r="UDK1" s="955"/>
      <c r="UDL1" s="955"/>
      <c r="UDM1" s="955"/>
      <c r="UDN1" s="955"/>
      <c r="UDO1" s="955"/>
      <c r="UDP1" s="955"/>
      <c r="UDQ1" s="955"/>
      <c r="UDR1" s="955"/>
      <c r="UDS1" s="955"/>
      <c r="UDT1" s="955"/>
      <c r="UDU1" s="955"/>
      <c r="UDV1" s="955"/>
      <c r="UDW1" s="955"/>
      <c r="UDX1" s="955"/>
      <c r="UDY1" s="955"/>
      <c r="UDZ1" s="955"/>
      <c r="UEA1" s="955"/>
      <c r="UEB1" s="955"/>
      <c r="UEC1" s="955"/>
      <c r="UED1" s="955"/>
      <c r="UEE1" s="955"/>
      <c r="UEF1" s="955"/>
      <c r="UEG1" s="955"/>
      <c r="UEH1" s="955"/>
      <c r="UEI1" s="955"/>
      <c r="UEJ1" s="955"/>
      <c r="UEK1" s="955"/>
      <c r="UEL1" s="955"/>
      <c r="UEM1" s="955"/>
      <c r="UEN1" s="955"/>
      <c r="UEO1" s="955"/>
      <c r="UEP1" s="955"/>
      <c r="UEQ1" s="955"/>
      <c r="UER1" s="955"/>
      <c r="UES1" s="955"/>
      <c r="UET1" s="955"/>
      <c r="UEU1" s="955"/>
      <c r="UEV1" s="955"/>
      <c r="UEW1" s="955"/>
      <c r="UEX1" s="955"/>
      <c r="UEY1" s="955"/>
      <c r="UEZ1" s="955"/>
      <c r="UFA1" s="955"/>
      <c r="UFB1" s="955"/>
      <c r="UFC1" s="955"/>
      <c r="UFD1" s="955"/>
      <c r="UFE1" s="955"/>
      <c r="UFF1" s="955"/>
      <c r="UFG1" s="955"/>
      <c r="UFH1" s="955"/>
      <c r="UFI1" s="955"/>
      <c r="UFJ1" s="955"/>
      <c r="UFK1" s="955"/>
      <c r="UFL1" s="955"/>
      <c r="UFM1" s="955"/>
      <c r="UFN1" s="955"/>
      <c r="UFO1" s="955"/>
      <c r="UFP1" s="955"/>
      <c r="UFQ1" s="955"/>
      <c r="UFR1" s="955"/>
      <c r="UFS1" s="955"/>
      <c r="UFT1" s="955"/>
      <c r="UFU1" s="955"/>
      <c r="UFV1" s="955"/>
      <c r="UFW1" s="955"/>
      <c r="UFX1" s="955"/>
      <c r="UFY1" s="955"/>
      <c r="UFZ1" s="955"/>
      <c r="UGA1" s="955"/>
      <c r="UGB1" s="955"/>
      <c r="UGC1" s="955"/>
      <c r="UGD1" s="955"/>
      <c r="UGE1" s="955"/>
      <c r="UGF1" s="955"/>
      <c r="UGG1" s="955"/>
      <c r="UGH1" s="955"/>
      <c r="UGI1" s="955"/>
      <c r="UGJ1" s="955"/>
      <c r="UGK1" s="955"/>
      <c r="UGL1" s="955"/>
      <c r="UGM1" s="955"/>
      <c r="UGN1" s="955"/>
      <c r="UGO1" s="955"/>
      <c r="UGP1" s="955"/>
      <c r="UGQ1" s="955"/>
      <c r="UGR1" s="955"/>
      <c r="UGS1" s="955"/>
      <c r="UGT1" s="955"/>
      <c r="UGU1" s="955"/>
      <c r="UGV1" s="955"/>
      <c r="UGW1" s="955"/>
      <c r="UGX1" s="955"/>
      <c r="UGY1" s="955"/>
      <c r="UGZ1" s="955"/>
      <c r="UHA1" s="955"/>
      <c r="UHB1" s="955"/>
      <c r="UHC1" s="955"/>
      <c r="UHD1" s="955"/>
      <c r="UHE1" s="955"/>
      <c r="UHF1" s="955"/>
      <c r="UHG1" s="955"/>
      <c r="UHH1" s="955"/>
      <c r="UHI1" s="955"/>
      <c r="UHJ1" s="955"/>
      <c r="UHK1" s="955"/>
      <c r="UHL1" s="955"/>
      <c r="UHM1" s="955"/>
      <c r="UHN1" s="955"/>
      <c r="UHO1" s="955"/>
      <c r="UHP1" s="955"/>
      <c r="UHQ1" s="955"/>
      <c r="UHR1" s="955"/>
      <c r="UHS1" s="955"/>
      <c r="UHT1" s="955"/>
      <c r="UHU1" s="955"/>
      <c r="UHV1" s="955"/>
      <c r="UHW1" s="955"/>
      <c r="UHX1" s="955"/>
      <c r="UHY1" s="955"/>
      <c r="UHZ1" s="955"/>
      <c r="UIA1" s="955"/>
      <c r="UIB1" s="955"/>
      <c r="UIC1" s="955"/>
      <c r="UID1" s="955"/>
      <c r="UIE1" s="955"/>
      <c r="UIF1" s="955"/>
      <c r="UIG1" s="955"/>
      <c r="UIH1" s="955"/>
      <c r="UII1" s="955"/>
      <c r="UIJ1" s="955"/>
      <c r="UIK1" s="955"/>
      <c r="UIL1" s="955"/>
      <c r="UIM1" s="955"/>
      <c r="UIN1" s="955"/>
      <c r="UIO1" s="955"/>
      <c r="UIP1" s="955"/>
      <c r="UIQ1" s="955"/>
      <c r="UIR1" s="955"/>
      <c r="UIS1" s="955"/>
      <c r="UIT1" s="955"/>
      <c r="UIU1" s="955"/>
      <c r="UIV1" s="955"/>
      <c r="UIW1" s="955"/>
      <c r="UIX1" s="955"/>
      <c r="UIY1" s="955"/>
      <c r="UIZ1" s="955"/>
      <c r="UJA1" s="955"/>
      <c r="UJB1" s="955"/>
      <c r="UJC1" s="955"/>
      <c r="UJD1" s="955"/>
      <c r="UJE1" s="955"/>
      <c r="UJF1" s="955"/>
      <c r="UJG1" s="955"/>
      <c r="UJH1" s="955"/>
      <c r="UJI1" s="955"/>
      <c r="UJJ1" s="955"/>
      <c r="UJK1" s="955"/>
      <c r="UJL1" s="955"/>
      <c r="UJM1" s="955"/>
      <c r="UJN1" s="955"/>
      <c r="UJO1" s="955"/>
      <c r="UJP1" s="955"/>
      <c r="UJQ1" s="955"/>
      <c r="UJR1" s="955"/>
      <c r="UJS1" s="955"/>
      <c r="UJT1" s="955"/>
      <c r="UJU1" s="955"/>
      <c r="UJV1" s="955"/>
      <c r="UJW1" s="955"/>
      <c r="UJX1" s="955"/>
      <c r="UJY1" s="955"/>
      <c r="UJZ1" s="955"/>
      <c r="UKA1" s="955"/>
      <c r="UKB1" s="955"/>
      <c r="UKC1" s="955"/>
      <c r="UKD1" s="955"/>
      <c r="UKE1" s="955"/>
      <c r="UKF1" s="955"/>
      <c r="UKG1" s="955"/>
      <c r="UKH1" s="955"/>
      <c r="UKI1" s="955"/>
      <c r="UKJ1" s="955"/>
      <c r="UKK1" s="955"/>
      <c r="UKL1" s="955"/>
      <c r="UKM1" s="955"/>
      <c r="UKN1" s="955"/>
      <c r="UKO1" s="955"/>
      <c r="UKP1" s="955"/>
      <c r="UKQ1" s="955"/>
      <c r="UKR1" s="955"/>
      <c r="UKS1" s="955"/>
      <c r="UKT1" s="955"/>
      <c r="UKU1" s="955"/>
      <c r="UKV1" s="955"/>
      <c r="UKW1" s="955"/>
      <c r="UKX1" s="955"/>
      <c r="UKY1" s="955"/>
      <c r="UKZ1" s="955"/>
      <c r="ULA1" s="955"/>
      <c r="ULB1" s="955"/>
      <c r="ULC1" s="955"/>
      <c r="ULD1" s="955"/>
      <c r="ULE1" s="955"/>
      <c r="ULF1" s="955"/>
      <c r="ULG1" s="955"/>
      <c r="ULH1" s="955"/>
      <c r="ULI1" s="955"/>
      <c r="ULJ1" s="955"/>
      <c r="ULK1" s="955"/>
      <c r="ULL1" s="955"/>
      <c r="ULM1" s="955"/>
      <c r="ULN1" s="955"/>
      <c r="ULO1" s="955"/>
      <c r="ULP1" s="955"/>
      <c r="ULQ1" s="955"/>
      <c r="ULR1" s="955"/>
      <c r="ULS1" s="955"/>
      <c r="ULT1" s="955"/>
      <c r="ULU1" s="955"/>
      <c r="ULV1" s="955"/>
      <c r="ULW1" s="955"/>
      <c r="ULX1" s="955"/>
      <c r="ULY1" s="955"/>
      <c r="ULZ1" s="955"/>
      <c r="UMA1" s="955"/>
      <c r="UMB1" s="955"/>
      <c r="UMC1" s="955"/>
      <c r="UMD1" s="955"/>
      <c r="UME1" s="955"/>
      <c r="UMF1" s="955"/>
      <c r="UMG1" s="955"/>
      <c r="UMH1" s="955"/>
      <c r="UMI1" s="955"/>
      <c r="UMJ1" s="955"/>
      <c r="UMK1" s="955"/>
      <c r="UML1" s="955"/>
      <c r="UMM1" s="955"/>
      <c r="UMN1" s="955"/>
      <c r="UMO1" s="955"/>
      <c r="UMP1" s="955"/>
      <c r="UMQ1" s="955"/>
      <c r="UMR1" s="955"/>
      <c r="UMS1" s="955"/>
      <c r="UMT1" s="955"/>
      <c r="UMU1" s="955"/>
      <c r="UMV1" s="955"/>
      <c r="UMW1" s="955"/>
      <c r="UMX1" s="955"/>
      <c r="UMY1" s="955"/>
      <c r="UMZ1" s="955"/>
      <c r="UNA1" s="955"/>
      <c r="UNB1" s="955"/>
      <c r="UNC1" s="955"/>
      <c r="UND1" s="955"/>
      <c r="UNE1" s="955"/>
      <c r="UNF1" s="955"/>
      <c r="UNG1" s="955"/>
      <c r="UNH1" s="955"/>
      <c r="UNI1" s="955"/>
      <c r="UNJ1" s="955"/>
      <c r="UNK1" s="955"/>
      <c r="UNL1" s="955"/>
      <c r="UNM1" s="955"/>
      <c r="UNN1" s="955"/>
      <c r="UNO1" s="955"/>
      <c r="UNP1" s="955"/>
      <c r="UNQ1" s="955"/>
      <c r="UNR1" s="955"/>
      <c r="UNS1" s="955"/>
      <c r="UNT1" s="955"/>
      <c r="UNU1" s="955"/>
      <c r="UNV1" s="955"/>
      <c r="UNW1" s="955"/>
      <c r="UNX1" s="955"/>
      <c r="UNY1" s="955"/>
      <c r="UNZ1" s="955"/>
      <c r="UOA1" s="955"/>
      <c r="UOB1" s="955"/>
      <c r="UOC1" s="955"/>
      <c r="UOD1" s="955"/>
      <c r="UOE1" s="955"/>
      <c r="UOF1" s="955"/>
      <c r="UOG1" s="955"/>
      <c r="UOH1" s="955"/>
      <c r="UOI1" s="955"/>
      <c r="UOJ1" s="955"/>
      <c r="UOK1" s="955"/>
      <c r="UOL1" s="955"/>
      <c r="UOM1" s="955"/>
      <c r="UON1" s="955"/>
      <c r="UOO1" s="955"/>
      <c r="UOP1" s="955"/>
      <c r="UOQ1" s="955"/>
      <c r="UOR1" s="955"/>
      <c r="UOS1" s="955"/>
      <c r="UOT1" s="955"/>
      <c r="UOU1" s="955"/>
      <c r="UOV1" s="955"/>
      <c r="UOW1" s="955"/>
      <c r="UOX1" s="955"/>
      <c r="UOY1" s="955"/>
      <c r="UOZ1" s="955"/>
      <c r="UPA1" s="955"/>
      <c r="UPB1" s="955"/>
      <c r="UPC1" s="955"/>
      <c r="UPD1" s="955"/>
      <c r="UPE1" s="955"/>
      <c r="UPF1" s="955"/>
      <c r="UPG1" s="955"/>
      <c r="UPH1" s="955"/>
      <c r="UPI1" s="955"/>
      <c r="UPJ1" s="955"/>
      <c r="UPK1" s="955"/>
      <c r="UPL1" s="955"/>
      <c r="UPM1" s="955"/>
      <c r="UPN1" s="955"/>
      <c r="UPO1" s="955"/>
      <c r="UPP1" s="955"/>
      <c r="UPQ1" s="955"/>
      <c r="UPR1" s="955"/>
      <c r="UPS1" s="955"/>
      <c r="UPT1" s="955"/>
      <c r="UPU1" s="955"/>
      <c r="UPV1" s="955"/>
      <c r="UPW1" s="955"/>
      <c r="UPX1" s="955"/>
      <c r="UPY1" s="955"/>
      <c r="UPZ1" s="955"/>
      <c r="UQA1" s="955"/>
      <c r="UQB1" s="955"/>
      <c r="UQC1" s="955"/>
      <c r="UQD1" s="955"/>
      <c r="UQE1" s="955"/>
      <c r="UQF1" s="955"/>
      <c r="UQG1" s="955"/>
      <c r="UQH1" s="955"/>
      <c r="UQI1" s="955"/>
      <c r="UQJ1" s="955"/>
      <c r="UQK1" s="955"/>
      <c r="UQL1" s="955"/>
      <c r="UQM1" s="955"/>
      <c r="UQN1" s="955"/>
      <c r="UQO1" s="955"/>
      <c r="UQP1" s="955"/>
      <c r="UQQ1" s="955"/>
      <c r="UQR1" s="955"/>
      <c r="UQS1" s="955"/>
      <c r="UQT1" s="955"/>
      <c r="UQU1" s="955"/>
      <c r="UQV1" s="955"/>
      <c r="UQW1" s="955"/>
      <c r="UQX1" s="955"/>
      <c r="UQY1" s="955"/>
      <c r="UQZ1" s="955"/>
      <c r="URA1" s="955"/>
      <c r="URB1" s="955"/>
      <c r="URC1" s="955"/>
      <c r="URD1" s="955"/>
      <c r="URE1" s="955"/>
      <c r="URF1" s="955"/>
      <c r="URG1" s="955"/>
      <c r="URH1" s="955"/>
      <c r="URI1" s="955"/>
      <c r="URJ1" s="955"/>
      <c r="URK1" s="955"/>
      <c r="URL1" s="955"/>
      <c r="URM1" s="955"/>
      <c r="URN1" s="955"/>
      <c r="URO1" s="955"/>
      <c r="URP1" s="955"/>
      <c r="URQ1" s="955"/>
      <c r="URR1" s="955"/>
      <c r="URS1" s="955"/>
      <c r="URT1" s="955"/>
      <c r="URU1" s="955"/>
      <c r="URV1" s="955"/>
      <c r="URW1" s="955"/>
      <c r="URX1" s="955"/>
      <c r="URY1" s="955"/>
      <c r="URZ1" s="955"/>
      <c r="USA1" s="955"/>
      <c r="USB1" s="955"/>
      <c r="USC1" s="955"/>
      <c r="USD1" s="955"/>
      <c r="USE1" s="955"/>
      <c r="USF1" s="955"/>
      <c r="USG1" s="955"/>
      <c r="USH1" s="955"/>
      <c r="USI1" s="955"/>
      <c r="USJ1" s="955"/>
      <c r="USK1" s="955"/>
      <c r="USL1" s="955"/>
      <c r="USM1" s="955"/>
      <c r="USN1" s="955"/>
      <c r="USO1" s="955"/>
      <c r="USP1" s="955"/>
      <c r="USQ1" s="955"/>
      <c r="USR1" s="955"/>
      <c r="USS1" s="955"/>
      <c r="UST1" s="955"/>
      <c r="USU1" s="955"/>
      <c r="USV1" s="955"/>
      <c r="USW1" s="955"/>
      <c r="USX1" s="955"/>
      <c r="USY1" s="955"/>
      <c r="USZ1" s="955"/>
      <c r="UTA1" s="955"/>
      <c r="UTB1" s="955"/>
      <c r="UTC1" s="955"/>
      <c r="UTD1" s="955"/>
      <c r="UTE1" s="955"/>
      <c r="UTF1" s="955"/>
      <c r="UTG1" s="955"/>
      <c r="UTH1" s="955"/>
      <c r="UTI1" s="955"/>
      <c r="UTJ1" s="955"/>
      <c r="UTK1" s="955"/>
      <c r="UTL1" s="955"/>
      <c r="UTM1" s="955"/>
      <c r="UTN1" s="955"/>
      <c r="UTO1" s="955"/>
      <c r="UTP1" s="955"/>
      <c r="UTQ1" s="955"/>
      <c r="UTR1" s="955"/>
      <c r="UTS1" s="955"/>
      <c r="UTT1" s="955"/>
      <c r="UTU1" s="955"/>
      <c r="UTV1" s="955"/>
      <c r="UTW1" s="955"/>
      <c r="UTX1" s="955"/>
      <c r="UTY1" s="955"/>
      <c r="UTZ1" s="955"/>
      <c r="UUA1" s="955"/>
      <c r="UUB1" s="955"/>
      <c r="UUC1" s="955"/>
      <c r="UUD1" s="955"/>
      <c r="UUE1" s="955"/>
      <c r="UUF1" s="955"/>
      <c r="UUG1" s="955"/>
      <c r="UUH1" s="955"/>
      <c r="UUI1" s="955"/>
      <c r="UUJ1" s="955"/>
      <c r="UUK1" s="955"/>
      <c r="UUL1" s="955"/>
      <c r="UUM1" s="955"/>
      <c r="UUN1" s="955"/>
      <c r="UUO1" s="955"/>
      <c r="UUP1" s="955"/>
      <c r="UUQ1" s="955"/>
      <c r="UUR1" s="955"/>
      <c r="UUS1" s="955"/>
      <c r="UUT1" s="955"/>
      <c r="UUU1" s="955"/>
      <c r="UUV1" s="955"/>
      <c r="UUW1" s="955"/>
      <c r="UUX1" s="955"/>
      <c r="UUY1" s="955"/>
      <c r="UUZ1" s="955"/>
      <c r="UVA1" s="955"/>
      <c r="UVB1" s="955"/>
      <c r="UVC1" s="955"/>
      <c r="UVD1" s="955"/>
      <c r="UVE1" s="955"/>
      <c r="UVF1" s="955"/>
      <c r="UVG1" s="955"/>
      <c r="UVH1" s="955"/>
      <c r="UVI1" s="955"/>
      <c r="UVJ1" s="955"/>
      <c r="UVK1" s="955"/>
      <c r="UVL1" s="955"/>
      <c r="UVM1" s="955"/>
      <c r="UVN1" s="955"/>
      <c r="UVO1" s="955"/>
      <c r="UVP1" s="955"/>
      <c r="UVQ1" s="955"/>
      <c r="UVR1" s="955"/>
      <c r="UVS1" s="955"/>
      <c r="UVT1" s="955"/>
      <c r="UVU1" s="955"/>
      <c r="UVV1" s="955"/>
      <c r="UVW1" s="955"/>
      <c r="UVX1" s="955"/>
      <c r="UVY1" s="955"/>
      <c r="UVZ1" s="955"/>
      <c r="UWA1" s="955"/>
      <c r="UWB1" s="955"/>
      <c r="UWC1" s="955"/>
      <c r="UWD1" s="955"/>
      <c r="UWE1" s="955"/>
      <c r="UWF1" s="955"/>
      <c r="UWG1" s="955"/>
      <c r="UWH1" s="955"/>
      <c r="UWI1" s="955"/>
      <c r="UWJ1" s="955"/>
      <c r="UWK1" s="955"/>
      <c r="UWL1" s="955"/>
      <c r="UWM1" s="955"/>
      <c r="UWN1" s="955"/>
      <c r="UWO1" s="955"/>
      <c r="UWP1" s="955"/>
      <c r="UWQ1" s="955"/>
      <c r="UWR1" s="955"/>
      <c r="UWS1" s="955"/>
      <c r="UWT1" s="955"/>
      <c r="UWU1" s="955"/>
      <c r="UWV1" s="955"/>
      <c r="UWW1" s="955"/>
      <c r="UWX1" s="955"/>
      <c r="UWY1" s="955"/>
      <c r="UWZ1" s="955"/>
      <c r="UXA1" s="955"/>
      <c r="UXB1" s="955"/>
      <c r="UXC1" s="955"/>
      <c r="UXD1" s="955"/>
      <c r="UXE1" s="955"/>
      <c r="UXF1" s="955"/>
      <c r="UXG1" s="955"/>
      <c r="UXH1" s="955"/>
      <c r="UXI1" s="955"/>
      <c r="UXJ1" s="955"/>
      <c r="UXK1" s="955"/>
      <c r="UXL1" s="955"/>
      <c r="UXM1" s="955"/>
      <c r="UXN1" s="955"/>
      <c r="UXO1" s="955"/>
      <c r="UXP1" s="955"/>
      <c r="UXQ1" s="955"/>
      <c r="UXR1" s="955"/>
      <c r="UXS1" s="955"/>
      <c r="UXT1" s="955"/>
      <c r="UXU1" s="955"/>
      <c r="UXV1" s="955"/>
      <c r="UXW1" s="955"/>
      <c r="UXX1" s="955"/>
      <c r="UXY1" s="955"/>
      <c r="UXZ1" s="955"/>
      <c r="UYA1" s="955"/>
      <c r="UYB1" s="955"/>
      <c r="UYC1" s="955"/>
      <c r="UYD1" s="955"/>
      <c r="UYE1" s="955"/>
      <c r="UYF1" s="955"/>
      <c r="UYG1" s="955"/>
      <c r="UYH1" s="955"/>
      <c r="UYI1" s="955"/>
      <c r="UYJ1" s="955"/>
      <c r="UYK1" s="955"/>
      <c r="UYL1" s="955"/>
      <c r="UYM1" s="955"/>
      <c r="UYN1" s="955"/>
      <c r="UYO1" s="955"/>
      <c r="UYP1" s="955"/>
      <c r="UYQ1" s="955"/>
      <c r="UYR1" s="955"/>
      <c r="UYS1" s="955"/>
      <c r="UYT1" s="955"/>
      <c r="UYU1" s="955"/>
      <c r="UYV1" s="955"/>
      <c r="UYW1" s="955"/>
      <c r="UYX1" s="955"/>
      <c r="UYY1" s="955"/>
      <c r="UYZ1" s="955"/>
      <c r="UZA1" s="955"/>
      <c r="UZB1" s="955"/>
      <c r="UZC1" s="955"/>
      <c r="UZD1" s="955"/>
      <c r="UZE1" s="955"/>
      <c r="UZF1" s="955"/>
      <c r="UZG1" s="955"/>
      <c r="UZH1" s="955"/>
      <c r="UZI1" s="955"/>
      <c r="UZJ1" s="955"/>
      <c r="UZK1" s="955"/>
      <c r="UZL1" s="955"/>
      <c r="UZM1" s="955"/>
      <c r="UZN1" s="955"/>
      <c r="UZO1" s="955"/>
      <c r="UZP1" s="955"/>
      <c r="UZQ1" s="955"/>
      <c r="UZR1" s="955"/>
      <c r="UZS1" s="955"/>
      <c r="UZT1" s="955"/>
      <c r="UZU1" s="955"/>
      <c r="UZV1" s="955"/>
      <c r="UZW1" s="955"/>
      <c r="UZX1" s="955"/>
      <c r="UZY1" s="955"/>
      <c r="UZZ1" s="955"/>
      <c r="VAA1" s="955"/>
      <c r="VAB1" s="955"/>
      <c r="VAC1" s="955"/>
      <c r="VAD1" s="955"/>
      <c r="VAE1" s="955"/>
      <c r="VAF1" s="955"/>
      <c r="VAG1" s="955"/>
      <c r="VAH1" s="955"/>
      <c r="VAI1" s="955"/>
      <c r="VAJ1" s="955"/>
      <c r="VAK1" s="955"/>
      <c r="VAL1" s="955"/>
      <c r="VAM1" s="955"/>
      <c r="VAN1" s="955"/>
      <c r="VAO1" s="955"/>
      <c r="VAP1" s="955"/>
      <c r="VAQ1" s="955"/>
      <c r="VAR1" s="955"/>
      <c r="VAS1" s="955"/>
      <c r="VAT1" s="955"/>
      <c r="VAU1" s="955"/>
      <c r="VAV1" s="955"/>
      <c r="VAW1" s="955"/>
      <c r="VAX1" s="955"/>
      <c r="VAY1" s="955"/>
      <c r="VAZ1" s="955"/>
      <c r="VBA1" s="955"/>
      <c r="VBB1" s="955"/>
      <c r="VBC1" s="955"/>
      <c r="VBD1" s="955"/>
      <c r="VBE1" s="955"/>
      <c r="VBF1" s="955"/>
      <c r="VBG1" s="955"/>
      <c r="VBH1" s="955"/>
      <c r="VBI1" s="955"/>
      <c r="VBJ1" s="955"/>
      <c r="VBK1" s="955"/>
      <c r="VBL1" s="955"/>
      <c r="VBM1" s="955"/>
      <c r="VBN1" s="955"/>
      <c r="VBO1" s="955"/>
      <c r="VBP1" s="955"/>
      <c r="VBQ1" s="955"/>
      <c r="VBR1" s="955"/>
      <c r="VBS1" s="955"/>
      <c r="VBT1" s="955"/>
      <c r="VBU1" s="955"/>
      <c r="VBV1" s="955"/>
      <c r="VBW1" s="955"/>
      <c r="VBX1" s="955"/>
      <c r="VBY1" s="955"/>
      <c r="VBZ1" s="955"/>
      <c r="VCA1" s="955"/>
      <c r="VCB1" s="955"/>
      <c r="VCC1" s="955"/>
      <c r="VCD1" s="955"/>
      <c r="VCE1" s="955"/>
      <c r="VCF1" s="955"/>
      <c r="VCG1" s="955"/>
      <c r="VCH1" s="955"/>
      <c r="VCI1" s="955"/>
      <c r="VCJ1" s="955"/>
      <c r="VCK1" s="955"/>
      <c r="VCL1" s="955"/>
      <c r="VCM1" s="955"/>
      <c r="VCN1" s="955"/>
      <c r="VCO1" s="955"/>
      <c r="VCP1" s="955"/>
      <c r="VCQ1" s="955"/>
      <c r="VCR1" s="955"/>
      <c r="VCS1" s="955"/>
      <c r="VCT1" s="955"/>
      <c r="VCU1" s="955"/>
      <c r="VCV1" s="955"/>
      <c r="VCW1" s="955"/>
      <c r="VCX1" s="955"/>
      <c r="VCY1" s="955"/>
      <c r="VCZ1" s="955"/>
      <c r="VDA1" s="955"/>
      <c r="VDB1" s="955"/>
      <c r="VDC1" s="955"/>
      <c r="VDD1" s="955"/>
      <c r="VDE1" s="955"/>
      <c r="VDF1" s="955"/>
      <c r="VDG1" s="955"/>
      <c r="VDH1" s="955"/>
      <c r="VDI1" s="955"/>
      <c r="VDJ1" s="955"/>
      <c r="VDK1" s="955"/>
      <c r="VDL1" s="955"/>
      <c r="VDM1" s="955"/>
      <c r="VDN1" s="955"/>
      <c r="VDO1" s="955"/>
      <c r="VDP1" s="955"/>
      <c r="VDQ1" s="955"/>
      <c r="VDR1" s="955"/>
      <c r="VDS1" s="955"/>
      <c r="VDT1" s="955"/>
      <c r="VDU1" s="955"/>
      <c r="VDV1" s="955"/>
      <c r="VDW1" s="955"/>
      <c r="VDX1" s="955"/>
      <c r="VDY1" s="955"/>
      <c r="VDZ1" s="955"/>
      <c r="VEA1" s="955"/>
      <c r="VEB1" s="955"/>
      <c r="VEC1" s="955"/>
      <c r="VED1" s="955"/>
      <c r="VEE1" s="955"/>
      <c r="VEF1" s="955"/>
      <c r="VEG1" s="955"/>
      <c r="VEH1" s="955"/>
      <c r="VEI1" s="955"/>
      <c r="VEJ1" s="955"/>
      <c r="VEK1" s="955"/>
      <c r="VEL1" s="955"/>
      <c r="VEM1" s="955"/>
      <c r="VEN1" s="955"/>
      <c r="VEO1" s="955"/>
      <c r="VEP1" s="955"/>
      <c r="VEQ1" s="955"/>
      <c r="VER1" s="955"/>
      <c r="VES1" s="955"/>
      <c r="VET1" s="955"/>
      <c r="VEU1" s="955"/>
      <c r="VEV1" s="955"/>
      <c r="VEW1" s="955"/>
      <c r="VEX1" s="955"/>
      <c r="VEY1" s="955"/>
      <c r="VEZ1" s="955"/>
      <c r="VFA1" s="955"/>
      <c r="VFB1" s="955"/>
      <c r="VFC1" s="955"/>
      <c r="VFD1" s="955"/>
      <c r="VFE1" s="955"/>
      <c r="VFF1" s="955"/>
      <c r="VFG1" s="955"/>
      <c r="VFH1" s="955"/>
      <c r="VFI1" s="955"/>
      <c r="VFJ1" s="955"/>
      <c r="VFK1" s="955"/>
      <c r="VFL1" s="955"/>
      <c r="VFM1" s="955"/>
      <c r="VFN1" s="955"/>
      <c r="VFO1" s="955"/>
      <c r="VFP1" s="955"/>
      <c r="VFQ1" s="955"/>
      <c r="VFR1" s="955"/>
      <c r="VFS1" s="955"/>
      <c r="VFT1" s="955"/>
      <c r="VFU1" s="955"/>
      <c r="VFV1" s="955"/>
      <c r="VFW1" s="955"/>
      <c r="VFX1" s="955"/>
      <c r="VFY1" s="955"/>
      <c r="VFZ1" s="955"/>
      <c r="VGA1" s="955"/>
      <c r="VGB1" s="955"/>
      <c r="VGC1" s="955"/>
      <c r="VGD1" s="955"/>
      <c r="VGE1" s="955"/>
      <c r="VGF1" s="955"/>
      <c r="VGG1" s="955"/>
      <c r="VGH1" s="955"/>
      <c r="VGI1" s="955"/>
      <c r="VGJ1" s="955"/>
      <c r="VGK1" s="955"/>
      <c r="VGL1" s="955"/>
      <c r="VGM1" s="955"/>
      <c r="VGN1" s="955"/>
      <c r="VGO1" s="955"/>
      <c r="VGP1" s="955"/>
      <c r="VGQ1" s="955"/>
      <c r="VGR1" s="955"/>
      <c r="VGS1" s="955"/>
      <c r="VGT1" s="955"/>
      <c r="VGU1" s="955"/>
      <c r="VGV1" s="955"/>
      <c r="VGW1" s="955"/>
      <c r="VGX1" s="955"/>
      <c r="VGY1" s="955"/>
      <c r="VGZ1" s="955"/>
      <c r="VHA1" s="955"/>
      <c r="VHB1" s="955"/>
      <c r="VHC1" s="955"/>
      <c r="VHD1" s="955"/>
      <c r="VHE1" s="955"/>
      <c r="VHF1" s="955"/>
      <c r="VHG1" s="955"/>
      <c r="VHH1" s="955"/>
      <c r="VHI1" s="955"/>
      <c r="VHJ1" s="955"/>
      <c r="VHK1" s="955"/>
      <c r="VHL1" s="955"/>
      <c r="VHM1" s="955"/>
      <c r="VHN1" s="955"/>
      <c r="VHO1" s="955"/>
      <c r="VHP1" s="955"/>
      <c r="VHQ1" s="955"/>
      <c r="VHR1" s="955"/>
      <c r="VHS1" s="955"/>
      <c r="VHT1" s="955"/>
      <c r="VHU1" s="955"/>
      <c r="VHV1" s="955"/>
      <c r="VHW1" s="955"/>
      <c r="VHX1" s="955"/>
      <c r="VHY1" s="955"/>
      <c r="VHZ1" s="955"/>
      <c r="VIA1" s="955"/>
      <c r="VIB1" s="955"/>
      <c r="VIC1" s="955"/>
      <c r="VID1" s="955"/>
      <c r="VIE1" s="955"/>
      <c r="VIF1" s="955"/>
      <c r="VIG1" s="955"/>
      <c r="VIH1" s="955"/>
      <c r="VII1" s="955"/>
      <c r="VIJ1" s="955"/>
      <c r="VIK1" s="955"/>
      <c r="VIL1" s="955"/>
      <c r="VIM1" s="955"/>
      <c r="VIN1" s="955"/>
      <c r="VIO1" s="955"/>
      <c r="VIP1" s="955"/>
      <c r="VIQ1" s="955"/>
      <c r="VIR1" s="955"/>
      <c r="VIS1" s="955"/>
      <c r="VIT1" s="955"/>
      <c r="VIU1" s="955"/>
      <c r="VIV1" s="955"/>
      <c r="VIW1" s="955"/>
      <c r="VIX1" s="955"/>
      <c r="VIY1" s="955"/>
      <c r="VIZ1" s="955"/>
      <c r="VJA1" s="955"/>
      <c r="VJB1" s="955"/>
      <c r="VJC1" s="955"/>
      <c r="VJD1" s="955"/>
      <c r="VJE1" s="955"/>
      <c r="VJF1" s="955"/>
      <c r="VJG1" s="955"/>
      <c r="VJH1" s="955"/>
      <c r="VJI1" s="955"/>
      <c r="VJJ1" s="955"/>
      <c r="VJK1" s="955"/>
      <c r="VJL1" s="955"/>
      <c r="VJM1" s="955"/>
      <c r="VJN1" s="955"/>
      <c r="VJO1" s="955"/>
      <c r="VJP1" s="955"/>
      <c r="VJQ1" s="955"/>
      <c r="VJR1" s="955"/>
      <c r="VJS1" s="955"/>
      <c r="VJT1" s="955"/>
      <c r="VJU1" s="955"/>
      <c r="VJV1" s="955"/>
      <c r="VJW1" s="955"/>
      <c r="VJX1" s="955"/>
      <c r="VJY1" s="955"/>
      <c r="VJZ1" s="955"/>
      <c r="VKA1" s="955"/>
      <c r="VKB1" s="955"/>
      <c r="VKC1" s="955"/>
      <c r="VKD1" s="955"/>
      <c r="VKE1" s="955"/>
      <c r="VKF1" s="955"/>
      <c r="VKG1" s="955"/>
      <c r="VKH1" s="955"/>
      <c r="VKI1" s="955"/>
      <c r="VKJ1" s="955"/>
      <c r="VKK1" s="955"/>
      <c r="VKL1" s="955"/>
      <c r="VKM1" s="955"/>
      <c r="VKN1" s="955"/>
      <c r="VKO1" s="955"/>
      <c r="VKP1" s="955"/>
      <c r="VKQ1" s="955"/>
      <c r="VKR1" s="955"/>
      <c r="VKS1" s="955"/>
      <c r="VKT1" s="955"/>
      <c r="VKU1" s="955"/>
      <c r="VKV1" s="955"/>
      <c r="VKW1" s="955"/>
      <c r="VKX1" s="955"/>
      <c r="VKY1" s="955"/>
      <c r="VKZ1" s="955"/>
      <c r="VLA1" s="955"/>
      <c r="VLB1" s="955"/>
      <c r="VLC1" s="955"/>
      <c r="VLD1" s="955"/>
      <c r="VLE1" s="955"/>
      <c r="VLF1" s="955"/>
      <c r="VLG1" s="955"/>
      <c r="VLH1" s="955"/>
      <c r="VLI1" s="955"/>
      <c r="VLJ1" s="955"/>
      <c r="VLK1" s="955"/>
      <c r="VLL1" s="955"/>
      <c r="VLM1" s="955"/>
      <c r="VLN1" s="955"/>
      <c r="VLO1" s="955"/>
      <c r="VLP1" s="955"/>
      <c r="VLQ1" s="955"/>
      <c r="VLR1" s="955"/>
      <c r="VLS1" s="955"/>
      <c r="VLT1" s="955"/>
      <c r="VLU1" s="955"/>
      <c r="VLV1" s="955"/>
      <c r="VLW1" s="955"/>
      <c r="VLX1" s="955"/>
      <c r="VLY1" s="955"/>
      <c r="VLZ1" s="955"/>
      <c r="VMA1" s="955"/>
      <c r="VMB1" s="955"/>
      <c r="VMC1" s="955"/>
      <c r="VMD1" s="955"/>
      <c r="VME1" s="955"/>
      <c r="VMF1" s="955"/>
      <c r="VMG1" s="955"/>
      <c r="VMH1" s="955"/>
      <c r="VMI1" s="955"/>
      <c r="VMJ1" s="955"/>
      <c r="VMK1" s="955"/>
      <c r="VML1" s="955"/>
      <c r="VMM1" s="955"/>
      <c r="VMN1" s="955"/>
      <c r="VMO1" s="955"/>
      <c r="VMP1" s="955"/>
      <c r="VMQ1" s="955"/>
      <c r="VMR1" s="955"/>
      <c r="VMS1" s="955"/>
      <c r="VMT1" s="955"/>
      <c r="VMU1" s="955"/>
      <c r="VMV1" s="955"/>
      <c r="VMW1" s="955"/>
      <c r="VMX1" s="955"/>
      <c r="VMY1" s="955"/>
      <c r="VMZ1" s="955"/>
      <c r="VNA1" s="955"/>
      <c r="VNB1" s="955"/>
      <c r="VNC1" s="955"/>
      <c r="VND1" s="955"/>
      <c r="VNE1" s="955"/>
      <c r="VNF1" s="955"/>
      <c r="VNG1" s="955"/>
      <c r="VNH1" s="955"/>
      <c r="VNI1" s="955"/>
      <c r="VNJ1" s="955"/>
      <c r="VNK1" s="955"/>
      <c r="VNL1" s="955"/>
      <c r="VNM1" s="955"/>
      <c r="VNN1" s="955"/>
      <c r="VNO1" s="955"/>
      <c r="VNP1" s="955"/>
      <c r="VNQ1" s="955"/>
      <c r="VNR1" s="955"/>
      <c r="VNS1" s="955"/>
      <c r="VNT1" s="955"/>
      <c r="VNU1" s="955"/>
      <c r="VNV1" s="955"/>
      <c r="VNW1" s="955"/>
      <c r="VNX1" s="955"/>
      <c r="VNY1" s="955"/>
      <c r="VNZ1" s="955"/>
      <c r="VOA1" s="955"/>
      <c r="VOB1" s="955"/>
      <c r="VOC1" s="955"/>
      <c r="VOD1" s="955"/>
      <c r="VOE1" s="955"/>
      <c r="VOF1" s="955"/>
      <c r="VOG1" s="955"/>
      <c r="VOH1" s="955"/>
      <c r="VOI1" s="955"/>
      <c r="VOJ1" s="955"/>
      <c r="VOK1" s="955"/>
      <c r="VOL1" s="955"/>
      <c r="VOM1" s="955"/>
      <c r="VON1" s="955"/>
      <c r="VOO1" s="955"/>
      <c r="VOP1" s="955"/>
      <c r="VOQ1" s="955"/>
      <c r="VOR1" s="955"/>
      <c r="VOS1" s="955"/>
      <c r="VOT1" s="955"/>
      <c r="VOU1" s="955"/>
      <c r="VOV1" s="955"/>
      <c r="VOW1" s="955"/>
      <c r="VOX1" s="955"/>
      <c r="VOY1" s="955"/>
      <c r="VOZ1" s="955"/>
      <c r="VPA1" s="955"/>
      <c r="VPB1" s="955"/>
      <c r="VPC1" s="955"/>
      <c r="VPD1" s="955"/>
      <c r="VPE1" s="955"/>
      <c r="VPF1" s="955"/>
      <c r="VPG1" s="955"/>
      <c r="VPH1" s="955"/>
      <c r="VPI1" s="955"/>
      <c r="VPJ1" s="955"/>
      <c r="VPK1" s="955"/>
      <c r="VPL1" s="955"/>
      <c r="VPM1" s="955"/>
      <c r="VPN1" s="955"/>
      <c r="VPO1" s="955"/>
      <c r="VPP1" s="955"/>
      <c r="VPQ1" s="955"/>
      <c r="VPR1" s="955"/>
      <c r="VPS1" s="955"/>
      <c r="VPT1" s="955"/>
      <c r="VPU1" s="955"/>
      <c r="VPV1" s="955"/>
      <c r="VPW1" s="955"/>
      <c r="VPX1" s="955"/>
      <c r="VPY1" s="955"/>
      <c r="VPZ1" s="955"/>
      <c r="VQA1" s="955"/>
      <c r="VQB1" s="955"/>
      <c r="VQC1" s="955"/>
      <c r="VQD1" s="955"/>
      <c r="VQE1" s="955"/>
      <c r="VQF1" s="955"/>
      <c r="VQG1" s="955"/>
      <c r="VQH1" s="955"/>
      <c r="VQI1" s="955"/>
      <c r="VQJ1" s="955"/>
      <c r="VQK1" s="955"/>
      <c r="VQL1" s="955"/>
      <c r="VQM1" s="955"/>
      <c r="VQN1" s="955"/>
      <c r="VQO1" s="955"/>
      <c r="VQP1" s="955"/>
      <c r="VQQ1" s="955"/>
      <c r="VQR1" s="955"/>
      <c r="VQS1" s="955"/>
      <c r="VQT1" s="955"/>
      <c r="VQU1" s="955"/>
      <c r="VQV1" s="955"/>
      <c r="VQW1" s="955"/>
      <c r="VQX1" s="955"/>
      <c r="VQY1" s="955"/>
      <c r="VQZ1" s="955"/>
      <c r="VRA1" s="955"/>
      <c r="VRB1" s="955"/>
      <c r="VRC1" s="955"/>
      <c r="VRD1" s="955"/>
      <c r="VRE1" s="955"/>
      <c r="VRF1" s="955"/>
      <c r="VRG1" s="955"/>
      <c r="VRH1" s="955"/>
      <c r="VRI1" s="955"/>
      <c r="VRJ1" s="955"/>
      <c r="VRK1" s="955"/>
      <c r="VRL1" s="955"/>
      <c r="VRM1" s="955"/>
      <c r="VRN1" s="955"/>
      <c r="VRO1" s="955"/>
      <c r="VRP1" s="955"/>
      <c r="VRQ1" s="955"/>
      <c r="VRR1" s="955"/>
      <c r="VRS1" s="955"/>
      <c r="VRT1" s="955"/>
      <c r="VRU1" s="955"/>
      <c r="VRV1" s="955"/>
      <c r="VRW1" s="955"/>
      <c r="VRX1" s="955"/>
      <c r="VRY1" s="955"/>
      <c r="VRZ1" s="955"/>
      <c r="VSA1" s="955"/>
      <c r="VSB1" s="955"/>
      <c r="VSC1" s="955"/>
      <c r="VSD1" s="955"/>
      <c r="VSE1" s="955"/>
      <c r="VSF1" s="955"/>
      <c r="VSG1" s="955"/>
      <c r="VSH1" s="955"/>
      <c r="VSI1" s="955"/>
      <c r="VSJ1" s="955"/>
      <c r="VSK1" s="955"/>
      <c r="VSL1" s="955"/>
      <c r="VSM1" s="955"/>
      <c r="VSN1" s="955"/>
      <c r="VSO1" s="955"/>
      <c r="VSP1" s="955"/>
      <c r="VSQ1" s="955"/>
      <c r="VSR1" s="955"/>
      <c r="VSS1" s="955"/>
      <c r="VST1" s="955"/>
      <c r="VSU1" s="955"/>
      <c r="VSV1" s="955"/>
      <c r="VSW1" s="955"/>
      <c r="VSX1" s="955"/>
      <c r="VSY1" s="955"/>
      <c r="VSZ1" s="955"/>
      <c r="VTA1" s="955"/>
      <c r="VTB1" s="955"/>
      <c r="VTC1" s="955"/>
      <c r="VTD1" s="955"/>
      <c r="VTE1" s="955"/>
      <c r="VTF1" s="955"/>
      <c r="VTG1" s="955"/>
      <c r="VTH1" s="955"/>
      <c r="VTI1" s="955"/>
      <c r="VTJ1" s="955"/>
      <c r="VTK1" s="955"/>
      <c r="VTL1" s="955"/>
      <c r="VTM1" s="955"/>
      <c r="VTN1" s="955"/>
      <c r="VTO1" s="955"/>
      <c r="VTP1" s="955"/>
      <c r="VTQ1" s="955"/>
      <c r="VTR1" s="955"/>
      <c r="VTS1" s="955"/>
      <c r="VTT1" s="955"/>
      <c r="VTU1" s="955"/>
      <c r="VTV1" s="955"/>
      <c r="VTW1" s="955"/>
      <c r="VTX1" s="955"/>
      <c r="VTY1" s="955"/>
      <c r="VTZ1" s="955"/>
      <c r="VUA1" s="955"/>
      <c r="VUB1" s="955"/>
      <c r="VUC1" s="955"/>
      <c r="VUD1" s="955"/>
      <c r="VUE1" s="955"/>
      <c r="VUF1" s="955"/>
      <c r="VUG1" s="955"/>
      <c r="VUH1" s="955"/>
      <c r="VUI1" s="955"/>
      <c r="VUJ1" s="955"/>
      <c r="VUK1" s="955"/>
      <c r="VUL1" s="955"/>
      <c r="VUM1" s="955"/>
      <c r="VUN1" s="955"/>
      <c r="VUO1" s="955"/>
      <c r="VUP1" s="955"/>
      <c r="VUQ1" s="955"/>
      <c r="VUR1" s="955"/>
      <c r="VUS1" s="955"/>
      <c r="VUT1" s="955"/>
      <c r="VUU1" s="955"/>
      <c r="VUV1" s="955"/>
      <c r="VUW1" s="955"/>
      <c r="VUX1" s="955"/>
      <c r="VUY1" s="955"/>
      <c r="VUZ1" s="955"/>
      <c r="VVA1" s="955"/>
      <c r="VVB1" s="955"/>
      <c r="VVC1" s="955"/>
      <c r="VVD1" s="955"/>
      <c r="VVE1" s="955"/>
      <c r="VVF1" s="955"/>
      <c r="VVG1" s="955"/>
      <c r="VVH1" s="955"/>
      <c r="VVI1" s="955"/>
      <c r="VVJ1" s="955"/>
      <c r="VVK1" s="955"/>
      <c r="VVL1" s="955"/>
      <c r="VVM1" s="955"/>
      <c r="VVN1" s="955"/>
      <c r="VVO1" s="955"/>
      <c r="VVP1" s="955"/>
      <c r="VVQ1" s="955"/>
      <c r="VVR1" s="955"/>
      <c r="VVS1" s="955"/>
      <c r="VVT1" s="955"/>
      <c r="VVU1" s="955"/>
      <c r="VVV1" s="955"/>
      <c r="VVW1" s="955"/>
      <c r="VVX1" s="955"/>
      <c r="VVY1" s="955"/>
      <c r="VVZ1" s="955"/>
      <c r="VWA1" s="955"/>
      <c r="VWB1" s="955"/>
      <c r="VWC1" s="955"/>
      <c r="VWD1" s="955"/>
      <c r="VWE1" s="955"/>
      <c r="VWF1" s="955"/>
      <c r="VWG1" s="955"/>
      <c r="VWH1" s="955"/>
      <c r="VWI1" s="955"/>
      <c r="VWJ1" s="955"/>
      <c r="VWK1" s="955"/>
      <c r="VWL1" s="955"/>
      <c r="VWM1" s="955"/>
      <c r="VWN1" s="955"/>
      <c r="VWO1" s="955"/>
      <c r="VWP1" s="955"/>
      <c r="VWQ1" s="955"/>
      <c r="VWR1" s="955"/>
      <c r="VWS1" s="955"/>
      <c r="VWT1" s="955"/>
      <c r="VWU1" s="955"/>
      <c r="VWV1" s="955"/>
      <c r="VWW1" s="955"/>
      <c r="VWX1" s="955"/>
      <c r="VWY1" s="955"/>
      <c r="VWZ1" s="955"/>
      <c r="VXA1" s="955"/>
      <c r="VXB1" s="955"/>
      <c r="VXC1" s="955"/>
      <c r="VXD1" s="955"/>
      <c r="VXE1" s="955"/>
      <c r="VXF1" s="955"/>
      <c r="VXG1" s="955"/>
      <c r="VXH1" s="955"/>
      <c r="VXI1" s="955"/>
      <c r="VXJ1" s="955"/>
      <c r="VXK1" s="955"/>
      <c r="VXL1" s="955"/>
      <c r="VXM1" s="955"/>
      <c r="VXN1" s="955"/>
      <c r="VXO1" s="955"/>
      <c r="VXP1" s="955"/>
      <c r="VXQ1" s="955"/>
      <c r="VXR1" s="955"/>
      <c r="VXS1" s="955"/>
      <c r="VXT1" s="955"/>
      <c r="VXU1" s="955"/>
      <c r="VXV1" s="955"/>
      <c r="VXW1" s="955"/>
      <c r="VXX1" s="955"/>
      <c r="VXY1" s="955"/>
      <c r="VXZ1" s="955"/>
      <c r="VYA1" s="955"/>
      <c r="VYB1" s="955"/>
      <c r="VYC1" s="955"/>
      <c r="VYD1" s="955"/>
      <c r="VYE1" s="955"/>
      <c r="VYF1" s="955"/>
      <c r="VYG1" s="955"/>
      <c r="VYH1" s="955"/>
      <c r="VYI1" s="955"/>
      <c r="VYJ1" s="955"/>
      <c r="VYK1" s="955"/>
      <c r="VYL1" s="955"/>
      <c r="VYM1" s="955"/>
      <c r="VYN1" s="955"/>
      <c r="VYO1" s="955"/>
      <c r="VYP1" s="955"/>
      <c r="VYQ1" s="955"/>
      <c r="VYR1" s="955"/>
      <c r="VYS1" s="955"/>
      <c r="VYT1" s="955"/>
      <c r="VYU1" s="955"/>
      <c r="VYV1" s="955"/>
      <c r="VYW1" s="955"/>
      <c r="VYX1" s="955"/>
      <c r="VYY1" s="955"/>
      <c r="VYZ1" s="955"/>
      <c r="VZA1" s="955"/>
      <c r="VZB1" s="955"/>
      <c r="VZC1" s="955"/>
      <c r="VZD1" s="955"/>
      <c r="VZE1" s="955"/>
      <c r="VZF1" s="955"/>
      <c r="VZG1" s="955"/>
      <c r="VZH1" s="955"/>
      <c r="VZI1" s="955"/>
      <c r="VZJ1" s="955"/>
      <c r="VZK1" s="955"/>
      <c r="VZL1" s="955"/>
      <c r="VZM1" s="955"/>
      <c r="VZN1" s="955"/>
      <c r="VZO1" s="955"/>
      <c r="VZP1" s="955"/>
      <c r="VZQ1" s="955"/>
      <c r="VZR1" s="955"/>
      <c r="VZS1" s="955"/>
      <c r="VZT1" s="955"/>
      <c r="VZU1" s="955"/>
      <c r="VZV1" s="955"/>
      <c r="VZW1" s="955"/>
      <c r="VZX1" s="955"/>
      <c r="VZY1" s="955"/>
      <c r="VZZ1" s="955"/>
      <c r="WAA1" s="955"/>
      <c r="WAB1" s="955"/>
      <c r="WAC1" s="955"/>
      <c r="WAD1" s="955"/>
      <c r="WAE1" s="955"/>
      <c r="WAF1" s="955"/>
      <c r="WAG1" s="955"/>
      <c r="WAH1" s="955"/>
      <c r="WAI1" s="955"/>
      <c r="WAJ1" s="955"/>
      <c r="WAK1" s="955"/>
      <c r="WAL1" s="955"/>
      <c r="WAM1" s="955"/>
      <c r="WAN1" s="955"/>
      <c r="WAO1" s="955"/>
      <c r="WAP1" s="955"/>
      <c r="WAQ1" s="955"/>
      <c r="WAR1" s="955"/>
      <c r="WAS1" s="955"/>
      <c r="WAT1" s="955"/>
      <c r="WAU1" s="955"/>
      <c r="WAV1" s="955"/>
      <c r="WAW1" s="955"/>
      <c r="WAX1" s="955"/>
      <c r="WAY1" s="955"/>
      <c r="WAZ1" s="955"/>
      <c r="WBA1" s="955"/>
      <c r="WBB1" s="955"/>
      <c r="WBC1" s="955"/>
      <c r="WBD1" s="955"/>
      <c r="WBE1" s="955"/>
      <c r="WBF1" s="955"/>
      <c r="WBG1" s="955"/>
      <c r="WBH1" s="955"/>
      <c r="WBI1" s="955"/>
      <c r="WBJ1" s="955"/>
      <c r="WBK1" s="955"/>
      <c r="WBL1" s="955"/>
      <c r="WBM1" s="955"/>
      <c r="WBN1" s="955"/>
      <c r="WBO1" s="955"/>
      <c r="WBP1" s="955"/>
      <c r="WBQ1" s="955"/>
      <c r="WBR1" s="955"/>
      <c r="WBS1" s="955"/>
      <c r="WBT1" s="955"/>
      <c r="WBU1" s="955"/>
      <c r="WBV1" s="955"/>
      <c r="WBW1" s="955"/>
      <c r="WBX1" s="955"/>
      <c r="WBY1" s="955"/>
      <c r="WBZ1" s="955"/>
      <c r="WCA1" s="955"/>
      <c r="WCB1" s="955"/>
      <c r="WCC1" s="955"/>
      <c r="WCD1" s="955"/>
      <c r="WCE1" s="955"/>
      <c r="WCF1" s="955"/>
      <c r="WCG1" s="955"/>
      <c r="WCH1" s="955"/>
      <c r="WCI1" s="955"/>
      <c r="WCJ1" s="955"/>
      <c r="WCK1" s="955"/>
      <c r="WCL1" s="955"/>
      <c r="WCM1" s="955"/>
      <c r="WCN1" s="955"/>
      <c r="WCO1" s="955"/>
      <c r="WCP1" s="955"/>
      <c r="WCQ1" s="955"/>
      <c r="WCR1" s="955"/>
      <c r="WCS1" s="955"/>
      <c r="WCT1" s="955"/>
      <c r="WCU1" s="955"/>
      <c r="WCV1" s="955"/>
      <c r="WCW1" s="955"/>
      <c r="WCX1" s="955"/>
      <c r="WCY1" s="955"/>
      <c r="WCZ1" s="955"/>
      <c r="WDA1" s="955"/>
      <c r="WDB1" s="955"/>
      <c r="WDC1" s="955"/>
      <c r="WDD1" s="955"/>
      <c r="WDE1" s="955"/>
      <c r="WDF1" s="955"/>
      <c r="WDG1" s="955"/>
      <c r="WDH1" s="955"/>
      <c r="WDI1" s="955"/>
      <c r="WDJ1" s="955"/>
      <c r="WDK1" s="955"/>
      <c r="WDL1" s="955"/>
      <c r="WDM1" s="955"/>
      <c r="WDN1" s="955"/>
      <c r="WDO1" s="955"/>
      <c r="WDP1" s="955"/>
      <c r="WDQ1" s="955"/>
      <c r="WDR1" s="955"/>
      <c r="WDS1" s="955"/>
      <c r="WDT1" s="955"/>
      <c r="WDU1" s="955"/>
      <c r="WDV1" s="955"/>
      <c r="WDW1" s="955"/>
      <c r="WDX1" s="955"/>
      <c r="WDY1" s="955"/>
      <c r="WDZ1" s="955"/>
      <c r="WEA1" s="955"/>
      <c r="WEB1" s="955"/>
      <c r="WEC1" s="955"/>
      <c r="WED1" s="955"/>
      <c r="WEE1" s="955"/>
      <c r="WEF1" s="955"/>
      <c r="WEG1" s="955"/>
      <c r="WEH1" s="955"/>
      <c r="WEI1" s="955"/>
      <c r="WEJ1" s="955"/>
      <c r="WEK1" s="955"/>
      <c r="WEL1" s="955"/>
      <c r="WEM1" s="955"/>
      <c r="WEN1" s="955"/>
      <c r="WEO1" s="955"/>
      <c r="WEP1" s="955"/>
      <c r="WEQ1" s="955"/>
      <c r="WER1" s="955"/>
      <c r="WES1" s="955"/>
      <c r="WET1" s="955"/>
      <c r="WEU1" s="955"/>
      <c r="WEV1" s="955"/>
      <c r="WEW1" s="955"/>
      <c r="WEX1" s="955"/>
      <c r="WEY1" s="955"/>
      <c r="WEZ1" s="955"/>
      <c r="WFA1" s="955"/>
      <c r="WFB1" s="955"/>
      <c r="WFC1" s="955"/>
      <c r="WFD1" s="955"/>
      <c r="WFE1" s="955"/>
      <c r="WFF1" s="955"/>
      <c r="WFG1" s="955"/>
      <c r="WFH1" s="955"/>
      <c r="WFI1" s="955"/>
      <c r="WFJ1" s="955"/>
      <c r="WFK1" s="955"/>
      <c r="WFL1" s="955"/>
      <c r="WFM1" s="955"/>
      <c r="WFN1" s="955"/>
      <c r="WFO1" s="955"/>
      <c r="WFP1" s="955"/>
      <c r="WFQ1" s="955"/>
      <c r="WFR1" s="955"/>
      <c r="WFS1" s="955"/>
      <c r="WFT1" s="955"/>
      <c r="WFU1" s="955"/>
      <c r="WFV1" s="955"/>
      <c r="WFW1" s="955"/>
      <c r="WFX1" s="955"/>
      <c r="WFY1" s="955"/>
      <c r="WFZ1" s="955"/>
      <c r="WGA1" s="955"/>
      <c r="WGB1" s="955"/>
      <c r="WGC1" s="955"/>
      <c r="WGD1" s="955"/>
      <c r="WGE1" s="955"/>
      <c r="WGF1" s="955"/>
      <c r="WGG1" s="955"/>
      <c r="WGH1" s="955"/>
      <c r="WGI1" s="955"/>
      <c r="WGJ1" s="955"/>
      <c r="WGK1" s="955"/>
      <c r="WGL1" s="955"/>
      <c r="WGM1" s="955"/>
      <c r="WGN1" s="955"/>
      <c r="WGO1" s="955"/>
      <c r="WGP1" s="955"/>
      <c r="WGQ1" s="955"/>
      <c r="WGR1" s="955"/>
      <c r="WGS1" s="955"/>
      <c r="WGT1" s="955"/>
      <c r="WGU1" s="955"/>
      <c r="WGV1" s="955"/>
      <c r="WGW1" s="955"/>
      <c r="WGX1" s="955"/>
      <c r="WGY1" s="955"/>
      <c r="WGZ1" s="955"/>
      <c r="WHA1" s="955"/>
      <c r="WHB1" s="955"/>
      <c r="WHC1" s="955"/>
      <c r="WHD1" s="955"/>
      <c r="WHE1" s="955"/>
      <c r="WHF1" s="955"/>
      <c r="WHG1" s="955"/>
      <c r="WHH1" s="955"/>
      <c r="WHI1" s="955"/>
      <c r="WHJ1" s="955"/>
      <c r="WHK1" s="955"/>
      <c r="WHL1" s="955"/>
      <c r="WHM1" s="955"/>
      <c r="WHN1" s="955"/>
      <c r="WHO1" s="955"/>
      <c r="WHP1" s="955"/>
      <c r="WHQ1" s="955"/>
      <c r="WHR1" s="955"/>
      <c r="WHS1" s="955"/>
      <c r="WHT1" s="955"/>
      <c r="WHU1" s="955"/>
      <c r="WHV1" s="955"/>
      <c r="WHW1" s="955"/>
      <c r="WHX1" s="955"/>
      <c r="WHY1" s="955"/>
      <c r="WHZ1" s="955"/>
      <c r="WIA1" s="955"/>
      <c r="WIB1" s="955"/>
      <c r="WIC1" s="955"/>
      <c r="WID1" s="955"/>
      <c r="WIE1" s="955"/>
      <c r="WIF1" s="955"/>
      <c r="WIG1" s="955"/>
      <c r="WIH1" s="955"/>
      <c r="WII1" s="955"/>
      <c r="WIJ1" s="955"/>
      <c r="WIK1" s="955"/>
      <c r="WIL1" s="955"/>
      <c r="WIM1" s="955"/>
      <c r="WIN1" s="955"/>
      <c r="WIO1" s="955"/>
      <c r="WIP1" s="955"/>
      <c r="WIQ1" s="955"/>
      <c r="WIR1" s="955"/>
      <c r="WIS1" s="955"/>
      <c r="WIT1" s="955"/>
      <c r="WIU1" s="955"/>
      <c r="WIV1" s="955"/>
      <c r="WIW1" s="955"/>
      <c r="WIX1" s="955"/>
      <c r="WIY1" s="955"/>
      <c r="WIZ1" s="955"/>
      <c r="WJA1" s="955"/>
      <c r="WJB1" s="955"/>
      <c r="WJC1" s="955"/>
      <c r="WJD1" s="955"/>
      <c r="WJE1" s="955"/>
      <c r="WJF1" s="955"/>
      <c r="WJG1" s="955"/>
      <c r="WJH1" s="955"/>
      <c r="WJI1" s="955"/>
      <c r="WJJ1" s="955"/>
      <c r="WJK1" s="955"/>
      <c r="WJL1" s="955"/>
      <c r="WJM1" s="955"/>
      <c r="WJN1" s="955"/>
      <c r="WJO1" s="955"/>
      <c r="WJP1" s="955"/>
      <c r="WJQ1" s="955"/>
      <c r="WJR1" s="955"/>
      <c r="WJS1" s="955"/>
      <c r="WJT1" s="955"/>
      <c r="WJU1" s="955"/>
      <c r="WJV1" s="955"/>
      <c r="WJW1" s="955"/>
      <c r="WJX1" s="955"/>
      <c r="WJY1" s="955"/>
      <c r="WJZ1" s="955"/>
      <c r="WKA1" s="955"/>
      <c r="WKB1" s="955"/>
      <c r="WKC1" s="955"/>
      <c r="WKD1" s="955"/>
      <c r="WKE1" s="955"/>
      <c r="WKF1" s="955"/>
      <c r="WKG1" s="955"/>
      <c r="WKH1" s="955"/>
      <c r="WKI1" s="955"/>
      <c r="WKJ1" s="955"/>
      <c r="WKK1" s="955"/>
      <c r="WKL1" s="955"/>
      <c r="WKM1" s="955"/>
      <c r="WKN1" s="955"/>
      <c r="WKO1" s="955"/>
      <c r="WKP1" s="955"/>
      <c r="WKQ1" s="955"/>
      <c r="WKR1" s="955"/>
      <c r="WKS1" s="955"/>
      <c r="WKT1" s="955"/>
      <c r="WKU1" s="955"/>
      <c r="WKV1" s="955"/>
      <c r="WKW1" s="955"/>
      <c r="WKX1" s="955"/>
      <c r="WKY1" s="955"/>
      <c r="WKZ1" s="955"/>
      <c r="WLA1" s="955"/>
      <c r="WLB1" s="955"/>
      <c r="WLC1" s="955"/>
      <c r="WLD1" s="955"/>
      <c r="WLE1" s="955"/>
      <c r="WLF1" s="955"/>
      <c r="WLG1" s="955"/>
      <c r="WLH1" s="955"/>
      <c r="WLI1" s="955"/>
      <c r="WLJ1" s="955"/>
      <c r="WLK1" s="955"/>
      <c r="WLL1" s="955"/>
      <c r="WLM1" s="955"/>
      <c r="WLN1" s="955"/>
      <c r="WLO1" s="955"/>
      <c r="WLP1" s="955"/>
      <c r="WLQ1" s="955"/>
      <c r="WLR1" s="955"/>
      <c r="WLS1" s="955"/>
      <c r="WLT1" s="955"/>
      <c r="WLU1" s="955"/>
      <c r="WLV1" s="955"/>
      <c r="WLW1" s="955"/>
      <c r="WLX1" s="955"/>
      <c r="WLY1" s="955"/>
      <c r="WLZ1" s="955"/>
      <c r="WMA1" s="955"/>
      <c r="WMB1" s="955"/>
      <c r="WMC1" s="955"/>
      <c r="WMD1" s="955"/>
      <c r="WME1" s="955"/>
      <c r="WMF1" s="955"/>
      <c r="WMG1" s="955"/>
      <c r="WMH1" s="955"/>
      <c r="WMI1" s="955"/>
      <c r="WMJ1" s="955"/>
      <c r="WMK1" s="955"/>
      <c r="WML1" s="955"/>
      <c r="WMM1" s="955"/>
      <c r="WMN1" s="955"/>
      <c r="WMO1" s="955"/>
      <c r="WMP1" s="955"/>
      <c r="WMQ1" s="955"/>
      <c r="WMR1" s="955"/>
      <c r="WMS1" s="955"/>
      <c r="WMT1" s="955"/>
      <c r="WMU1" s="955"/>
      <c r="WMV1" s="955"/>
      <c r="WMW1" s="955"/>
      <c r="WMX1" s="955"/>
      <c r="WMY1" s="955"/>
      <c r="WMZ1" s="955"/>
      <c r="WNA1" s="955"/>
      <c r="WNB1" s="955"/>
      <c r="WNC1" s="955"/>
      <c r="WND1" s="955"/>
      <c r="WNE1" s="955"/>
      <c r="WNF1" s="955"/>
      <c r="WNG1" s="955"/>
      <c r="WNH1" s="955"/>
      <c r="WNI1" s="955"/>
      <c r="WNJ1" s="955"/>
      <c r="WNK1" s="955"/>
      <c r="WNL1" s="955"/>
      <c r="WNM1" s="955"/>
      <c r="WNN1" s="955"/>
      <c r="WNO1" s="955"/>
      <c r="WNP1" s="955"/>
      <c r="WNQ1" s="955"/>
      <c r="WNR1" s="955"/>
      <c r="WNS1" s="955"/>
      <c r="WNT1" s="955"/>
      <c r="WNU1" s="955"/>
      <c r="WNV1" s="955"/>
      <c r="WNW1" s="955"/>
      <c r="WNX1" s="955"/>
      <c r="WNY1" s="955"/>
      <c r="WNZ1" s="955"/>
      <c r="WOA1" s="955"/>
      <c r="WOB1" s="955"/>
      <c r="WOC1" s="955"/>
      <c r="WOD1" s="955"/>
      <c r="WOE1" s="955"/>
      <c r="WOF1" s="955"/>
      <c r="WOG1" s="955"/>
      <c r="WOH1" s="955"/>
      <c r="WOI1" s="955"/>
      <c r="WOJ1" s="955"/>
      <c r="WOK1" s="955"/>
      <c r="WOL1" s="955"/>
      <c r="WOM1" s="955"/>
      <c r="WON1" s="955"/>
      <c r="WOO1" s="955"/>
      <c r="WOP1" s="955"/>
      <c r="WOQ1" s="955"/>
      <c r="WOR1" s="955"/>
      <c r="WOS1" s="955"/>
      <c r="WOT1" s="955"/>
      <c r="WOU1" s="955"/>
      <c r="WOV1" s="955"/>
      <c r="WOW1" s="955"/>
      <c r="WOX1" s="955"/>
      <c r="WOY1" s="955"/>
      <c r="WOZ1" s="955"/>
      <c r="WPA1" s="955"/>
      <c r="WPB1" s="955"/>
      <c r="WPC1" s="955"/>
      <c r="WPD1" s="955"/>
      <c r="WPE1" s="955"/>
      <c r="WPF1" s="955"/>
      <c r="WPG1" s="955"/>
      <c r="WPH1" s="955"/>
      <c r="WPI1" s="955"/>
      <c r="WPJ1" s="955"/>
      <c r="WPK1" s="955"/>
      <c r="WPL1" s="955"/>
      <c r="WPM1" s="955"/>
      <c r="WPN1" s="955"/>
      <c r="WPO1" s="955"/>
      <c r="WPP1" s="955"/>
      <c r="WPQ1" s="955"/>
      <c r="WPR1" s="955"/>
      <c r="WPS1" s="955"/>
      <c r="WPT1" s="955"/>
      <c r="WPU1" s="955"/>
      <c r="WPV1" s="955"/>
      <c r="WPW1" s="955"/>
      <c r="WPX1" s="955"/>
      <c r="WPY1" s="955"/>
      <c r="WPZ1" s="955"/>
      <c r="WQA1" s="955"/>
      <c r="WQB1" s="955"/>
      <c r="WQC1" s="955"/>
      <c r="WQD1" s="955"/>
      <c r="WQE1" s="955"/>
      <c r="WQF1" s="955"/>
      <c r="WQG1" s="955"/>
      <c r="WQH1" s="955"/>
      <c r="WQI1" s="955"/>
      <c r="WQJ1" s="955"/>
      <c r="WQK1" s="955"/>
      <c r="WQL1" s="955"/>
      <c r="WQM1" s="955"/>
      <c r="WQN1" s="955"/>
      <c r="WQO1" s="955"/>
      <c r="WQP1" s="955"/>
      <c r="WQQ1" s="955"/>
      <c r="WQR1" s="955"/>
      <c r="WQS1" s="955"/>
      <c r="WQT1" s="955"/>
      <c r="WQU1" s="955"/>
      <c r="WQV1" s="955"/>
      <c r="WQW1" s="955"/>
      <c r="WQX1" s="955"/>
      <c r="WQY1" s="955"/>
      <c r="WQZ1" s="955"/>
      <c r="WRA1" s="955"/>
      <c r="WRB1" s="955"/>
      <c r="WRC1" s="955"/>
      <c r="WRD1" s="955"/>
      <c r="WRE1" s="955"/>
      <c r="WRF1" s="955"/>
      <c r="WRG1" s="955"/>
      <c r="WRH1" s="955"/>
      <c r="WRI1" s="955"/>
      <c r="WRJ1" s="955"/>
      <c r="WRK1" s="955"/>
      <c r="WRL1" s="955"/>
      <c r="WRM1" s="955"/>
      <c r="WRN1" s="955"/>
      <c r="WRO1" s="955"/>
      <c r="WRP1" s="955"/>
      <c r="WRQ1" s="955"/>
      <c r="WRR1" s="955"/>
      <c r="WRS1" s="955"/>
      <c r="WRT1" s="955"/>
      <c r="WRU1" s="955"/>
      <c r="WRV1" s="955"/>
      <c r="WRW1" s="955"/>
      <c r="WRX1" s="955"/>
      <c r="WRY1" s="955"/>
      <c r="WRZ1" s="955"/>
      <c r="WSA1" s="955"/>
      <c r="WSB1" s="955"/>
      <c r="WSC1" s="955"/>
      <c r="WSD1" s="955"/>
      <c r="WSE1" s="955"/>
      <c r="WSF1" s="955"/>
      <c r="WSG1" s="955"/>
      <c r="WSH1" s="955"/>
      <c r="WSI1" s="955"/>
      <c r="WSJ1" s="955"/>
      <c r="WSK1" s="955"/>
      <c r="WSL1" s="955"/>
      <c r="WSM1" s="955"/>
      <c r="WSN1" s="955"/>
      <c r="WSO1" s="955"/>
      <c r="WSP1" s="955"/>
      <c r="WSQ1" s="955"/>
      <c r="WSR1" s="955"/>
      <c r="WSS1" s="955"/>
      <c r="WST1" s="955"/>
      <c r="WSU1" s="955"/>
      <c r="WSV1" s="955"/>
      <c r="WSW1" s="955"/>
      <c r="WSX1" s="955"/>
      <c r="WSY1" s="955"/>
      <c r="WSZ1" s="955"/>
      <c r="WTA1" s="955"/>
      <c r="WTB1" s="955"/>
      <c r="WTC1" s="955"/>
      <c r="WTD1" s="955"/>
      <c r="WTE1" s="955"/>
      <c r="WTF1" s="955"/>
      <c r="WTG1" s="955"/>
      <c r="WTH1" s="955"/>
      <c r="WTI1" s="955"/>
      <c r="WTJ1" s="955"/>
      <c r="WTK1" s="955"/>
      <c r="WTL1" s="955"/>
      <c r="WTM1" s="955"/>
      <c r="WTN1" s="955"/>
      <c r="WTO1" s="955"/>
      <c r="WTP1" s="955"/>
      <c r="WTQ1" s="955"/>
      <c r="WTR1" s="955"/>
      <c r="WTS1" s="955"/>
      <c r="WTT1" s="955"/>
      <c r="WTU1" s="955"/>
      <c r="WTV1" s="955"/>
      <c r="WTW1" s="955"/>
      <c r="WTX1" s="955"/>
      <c r="WTY1" s="955"/>
      <c r="WTZ1" s="955"/>
      <c r="WUA1" s="955"/>
      <c r="WUB1" s="955"/>
      <c r="WUC1" s="955"/>
      <c r="WUD1" s="955"/>
      <c r="WUE1" s="955"/>
      <c r="WUF1" s="955"/>
      <c r="WUG1" s="955"/>
      <c r="WUH1" s="955"/>
      <c r="WUI1" s="955"/>
      <c r="WUJ1" s="955"/>
      <c r="WUK1" s="955"/>
      <c r="WUL1" s="955"/>
      <c r="WUM1" s="955"/>
      <c r="WUN1" s="955"/>
      <c r="WUO1" s="955"/>
      <c r="WUP1" s="955"/>
      <c r="WUQ1" s="955"/>
      <c r="WUR1" s="955"/>
      <c r="WUS1" s="955"/>
      <c r="WUT1" s="955"/>
      <c r="WUU1" s="955"/>
      <c r="WUV1" s="955"/>
      <c r="WUW1" s="955"/>
      <c r="WUX1" s="955"/>
      <c r="WUY1" s="955"/>
      <c r="WUZ1" s="955"/>
      <c r="WVA1" s="955"/>
      <c r="WVB1" s="955"/>
      <c r="WVC1" s="955"/>
      <c r="WVD1" s="955"/>
      <c r="WVE1" s="955"/>
      <c r="WVF1" s="955"/>
      <c r="WVG1" s="955"/>
      <c r="WVH1" s="955"/>
      <c r="WVI1" s="955"/>
      <c r="WVJ1" s="955"/>
      <c r="WVK1" s="955"/>
      <c r="WVL1" s="955"/>
      <c r="WVM1" s="955"/>
      <c r="WVN1" s="955"/>
      <c r="WVO1" s="955"/>
      <c r="WVP1" s="955"/>
      <c r="WVQ1" s="955"/>
      <c r="WVR1" s="955"/>
      <c r="WVS1" s="955"/>
      <c r="WVT1" s="955"/>
      <c r="WVU1" s="955"/>
      <c r="WVV1" s="955"/>
      <c r="WVW1" s="955"/>
      <c r="WVX1" s="955"/>
      <c r="WVY1" s="955"/>
      <c r="WVZ1" s="955"/>
      <c r="WWA1" s="955"/>
      <c r="WWB1" s="955"/>
      <c r="WWC1" s="955"/>
      <c r="WWD1" s="955"/>
      <c r="WWE1" s="955"/>
      <c r="WWF1" s="955"/>
      <c r="WWG1" s="955"/>
      <c r="WWH1" s="955"/>
      <c r="WWI1" s="955"/>
      <c r="WWJ1" s="955"/>
      <c r="WWK1" s="955"/>
      <c r="WWL1" s="955"/>
      <c r="WWM1" s="955"/>
      <c r="WWN1" s="955"/>
      <c r="WWO1" s="955"/>
      <c r="WWP1" s="955"/>
      <c r="WWQ1" s="955"/>
      <c r="WWR1" s="955"/>
      <c r="WWS1" s="955"/>
      <c r="WWT1" s="955"/>
      <c r="WWU1" s="955"/>
      <c r="WWV1" s="955"/>
      <c r="WWW1" s="955"/>
      <c r="WWX1" s="955"/>
      <c r="WWY1" s="955"/>
      <c r="WWZ1" s="955"/>
      <c r="WXA1" s="955"/>
      <c r="WXB1" s="955"/>
      <c r="WXC1" s="955"/>
      <c r="WXD1" s="955"/>
      <c r="WXE1" s="955"/>
      <c r="WXF1" s="955"/>
      <c r="WXG1" s="955"/>
      <c r="WXH1" s="955"/>
      <c r="WXI1" s="955"/>
      <c r="WXJ1" s="955"/>
      <c r="WXK1" s="955"/>
      <c r="WXL1" s="955"/>
      <c r="WXM1" s="955"/>
      <c r="WXN1" s="955"/>
      <c r="WXO1" s="955"/>
      <c r="WXP1" s="955"/>
      <c r="WXQ1" s="955"/>
      <c r="WXR1" s="955"/>
      <c r="WXS1" s="955"/>
      <c r="WXT1" s="955"/>
      <c r="WXU1" s="955"/>
      <c r="WXV1" s="955"/>
      <c r="WXW1" s="955"/>
      <c r="WXX1" s="955"/>
      <c r="WXY1" s="955"/>
      <c r="WXZ1" s="955"/>
      <c r="WYA1" s="955"/>
      <c r="WYB1" s="955"/>
      <c r="WYC1" s="955"/>
      <c r="WYD1" s="955"/>
      <c r="WYE1" s="955"/>
      <c r="WYF1" s="955"/>
      <c r="WYG1" s="955"/>
      <c r="WYH1" s="955"/>
      <c r="WYI1" s="955"/>
      <c r="WYJ1" s="955"/>
      <c r="WYK1" s="955"/>
      <c r="WYL1" s="955"/>
      <c r="WYM1" s="955"/>
      <c r="WYN1" s="955"/>
      <c r="WYO1" s="955"/>
      <c r="WYP1" s="955"/>
      <c r="WYQ1" s="955"/>
      <c r="WYR1" s="955"/>
      <c r="WYS1" s="955"/>
      <c r="WYT1" s="955"/>
      <c r="WYU1" s="955"/>
      <c r="WYV1" s="955"/>
      <c r="WYW1" s="955"/>
      <c r="WYX1" s="955"/>
      <c r="WYY1" s="955"/>
      <c r="WYZ1" s="955"/>
      <c r="WZA1" s="955"/>
      <c r="WZB1" s="955"/>
      <c r="WZC1" s="955"/>
      <c r="WZD1" s="955"/>
      <c r="WZE1" s="955"/>
      <c r="WZF1" s="955"/>
      <c r="WZG1" s="955"/>
      <c r="WZH1" s="955"/>
      <c r="WZI1" s="955"/>
      <c r="WZJ1" s="955"/>
      <c r="WZK1" s="955"/>
      <c r="WZL1" s="955"/>
      <c r="WZM1" s="955"/>
      <c r="WZN1" s="955"/>
      <c r="WZO1" s="955"/>
      <c r="WZP1" s="955"/>
      <c r="WZQ1" s="955"/>
      <c r="WZR1" s="955"/>
      <c r="WZS1" s="955"/>
      <c r="WZT1" s="955"/>
      <c r="WZU1" s="955"/>
      <c r="WZV1" s="955"/>
      <c r="WZW1" s="955"/>
      <c r="WZX1" s="955"/>
      <c r="WZY1" s="955"/>
      <c r="WZZ1" s="955"/>
      <c r="XAA1" s="955"/>
      <c r="XAB1" s="955"/>
      <c r="XAC1" s="955"/>
      <c r="XAD1" s="955"/>
      <c r="XAE1" s="955"/>
      <c r="XAF1" s="955"/>
      <c r="XAG1" s="955"/>
      <c r="XAH1" s="955"/>
      <c r="XAI1" s="955"/>
      <c r="XAJ1" s="955"/>
      <c r="XAK1" s="955"/>
      <c r="XAL1" s="955"/>
      <c r="XAM1" s="955"/>
      <c r="XAN1" s="955"/>
      <c r="XAO1" s="955"/>
      <c r="XAP1" s="955"/>
      <c r="XAQ1" s="955"/>
      <c r="XAR1" s="955"/>
      <c r="XAS1" s="955"/>
      <c r="XAT1" s="955"/>
      <c r="XAU1" s="955"/>
      <c r="XAV1" s="955"/>
      <c r="XAW1" s="955"/>
      <c r="XAX1" s="955"/>
      <c r="XAY1" s="955"/>
      <c r="XAZ1" s="955"/>
      <c r="XBA1" s="955"/>
      <c r="XBB1" s="955"/>
      <c r="XBC1" s="955"/>
      <c r="XBD1" s="955"/>
      <c r="XBE1" s="955"/>
      <c r="XBF1" s="955"/>
      <c r="XBG1" s="955"/>
      <c r="XBH1" s="955"/>
      <c r="XBI1" s="955"/>
      <c r="XBJ1" s="955"/>
      <c r="XBK1" s="955"/>
      <c r="XBL1" s="955"/>
      <c r="XBM1" s="955"/>
      <c r="XBN1" s="955"/>
      <c r="XBO1" s="955"/>
      <c r="XBP1" s="955"/>
      <c r="XBQ1" s="955"/>
      <c r="XBR1" s="955"/>
      <c r="XBS1" s="955"/>
      <c r="XBT1" s="955"/>
      <c r="XBU1" s="955"/>
      <c r="XBV1" s="955"/>
      <c r="XBW1" s="955"/>
      <c r="XBX1" s="955"/>
      <c r="XBY1" s="955"/>
      <c r="XBZ1" s="955"/>
      <c r="XCA1" s="955"/>
      <c r="XCB1" s="955"/>
      <c r="XCC1" s="955"/>
      <c r="XCD1" s="955"/>
      <c r="XCE1" s="955"/>
      <c r="XCF1" s="955"/>
      <c r="XCG1" s="955"/>
      <c r="XCH1" s="955"/>
      <c r="XCI1" s="955"/>
      <c r="XCJ1" s="955"/>
      <c r="XCK1" s="955"/>
      <c r="XCL1" s="955"/>
      <c r="XCM1" s="955"/>
      <c r="XCN1" s="955"/>
      <c r="XCO1" s="955"/>
      <c r="XCP1" s="955"/>
      <c r="XCQ1" s="955"/>
      <c r="XCR1" s="955"/>
      <c r="XCS1" s="955"/>
      <c r="XCT1" s="955"/>
      <c r="XCU1" s="955"/>
      <c r="XCV1" s="955"/>
      <c r="XCW1" s="955"/>
      <c r="XCX1" s="955"/>
      <c r="XCY1" s="955"/>
      <c r="XCZ1" s="955"/>
      <c r="XDA1" s="955"/>
      <c r="XDB1" s="955"/>
      <c r="XDC1" s="955"/>
      <c r="XDD1" s="955"/>
      <c r="XDE1" s="955"/>
      <c r="XDF1" s="955"/>
      <c r="XDG1" s="955"/>
      <c r="XDH1" s="955"/>
      <c r="XDI1" s="955"/>
      <c r="XDJ1" s="955"/>
      <c r="XDK1" s="955"/>
      <c r="XDL1" s="955"/>
      <c r="XDM1" s="955"/>
      <c r="XDN1" s="955"/>
      <c r="XDO1" s="955"/>
      <c r="XDP1" s="955"/>
      <c r="XDQ1" s="955"/>
      <c r="XDR1" s="955"/>
      <c r="XDS1" s="955"/>
      <c r="XDT1" s="955"/>
      <c r="XDU1" s="955"/>
      <c r="XDV1" s="955"/>
      <c r="XDW1" s="955"/>
      <c r="XDX1" s="955"/>
      <c r="XDY1" s="955"/>
      <c r="XDZ1" s="955"/>
      <c r="XEA1" s="955"/>
      <c r="XEB1" s="955"/>
      <c r="XEC1" s="955"/>
      <c r="XED1" s="955"/>
      <c r="XEE1" s="955"/>
      <c r="XEF1" s="955"/>
      <c r="XEG1" s="955"/>
      <c r="XEH1" s="955"/>
      <c r="XEI1" s="955"/>
      <c r="XEJ1" s="955"/>
      <c r="XEK1" s="955"/>
      <c r="XEL1" s="955"/>
      <c r="XEM1" s="955"/>
      <c r="XEN1" s="955"/>
      <c r="XEO1" s="955"/>
      <c r="XEP1" s="955"/>
      <c r="XEQ1" s="955"/>
      <c r="XER1" s="955"/>
      <c r="XES1" s="955"/>
      <c r="XET1" s="955"/>
      <c r="XEU1" s="955"/>
      <c r="XEV1" s="955"/>
      <c r="XEW1" s="955"/>
      <c r="XEX1" s="955"/>
      <c r="XEY1" s="955"/>
      <c r="XEZ1" s="955"/>
      <c r="XFA1" s="955"/>
      <c r="XFB1" s="955"/>
      <c r="XFC1" s="955"/>
      <c r="XFD1" s="955"/>
    </row>
    <row r="2" spans="2:16384" s="956" customFormat="1" ht="13.5" thickBot="1">
      <c r="C2" s="972" t="s">
        <v>420</v>
      </c>
      <c r="D2" s="957"/>
      <c r="E2" s="958"/>
      <c r="F2" s="958"/>
      <c r="G2" s="958"/>
      <c r="H2" s="958"/>
      <c r="I2" s="958"/>
      <c r="J2" s="959"/>
      <c r="K2" s="959"/>
      <c r="L2" s="959"/>
      <c r="M2" s="959"/>
      <c r="N2" s="959"/>
    </row>
    <row r="3" spans="2:16384" s="960" customFormat="1" ht="12" thickBot="1">
      <c r="C3" s="961"/>
      <c r="D3" s="962"/>
      <c r="E3" s="962"/>
      <c r="F3" s="962"/>
      <c r="G3" s="962"/>
      <c r="H3" s="962"/>
      <c r="I3" s="962"/>
      <c r="J3" s="962"/>
      <c r="K3" s="962"/>
      <c r="L3" s="962"/>
      <c r="M3" s="962"/>
      <c r="N3" s="962"/>
      <c r="O3" s="962"/>
      <c r="P3" s="962"/>
      <c r="Q3" s="962"/>
      <c r="R3" s="962"/>
      <c r="S3" s="962"/>
      <c r="T3" s="962"/>
      <c r="U3" s="962"/>
      <c r="V3" s="962"/>
      <c r="W3" s="962"/>
      <c r="X3" s="962"/>
      <c r="Y3" s="962"/>
      <c r="Z3" s="962"/>
    </row>
    <row r="4" spans="2:16384" s="960" customFormat="1">
      <c r="C4" s="961"/>
      <c r="D4" s="963"/>
      <c r="E4" s="963"/>
      <c r="F4" s="963"/>
      <c r="G4" s="963"/>
      <c r="H4" s="963"/>
      <c r="I4" s="963"/>
      <c r="J4" s="963"/>
      <c r="K4" s="963"/>
      <c r="L4" s="963"/>
      <c r="M4" s="963"/>
      <c r="N4" s="963"/>
      <c r="O4" s="963"/>
      <c r="P4" s="963"/>
      <c r="Q4" s="963"/>
      <c r="R4" s="963"/>
      <c r="S4" s="963"/>
      <c r="T4" s="963"/>
      <c r="U4" s="963"/>
      <c r="V4" s="963"/>
      <c r="W4" s="963"/>
      <c r="X4" s="962"/>
      <c r="Y4" s="962"/>
      <c r="Z4" s="962"/>
    </row>
    <row r="5" spans="2:16384" s="964" customFormat="1" ht="3" customHeight="1"/>
    <row r="6" spans="2:16384" s="964" customFormat="1" ht="9" customHeight="1">
      <c r="B6" s="964" t="s">
        <v>421</v>
      </c>
    </row>
    <row r="7" spans="2:16384" s="964" customFormat="1" ht="3" customHeight="1"/>
    <row r="8" spans="2:16384" s="966" customFormat="1" ht="12">
      <c r="B8" s="965" t="s">
        <v>422</v>
      </c>
      <c r="C8" s="965"/>
    </row>
    <row r="9" spans="2:16384">
      <c r="D9" s="968"/>
      <c r="F9" s="969"/>
    </row>
    <row r="10" spans="2:16384" ht="12.75">
      <c r="C10" s="970"/>
      <c r="D10" s="968"/>
      <c r="F10" s="969"/>
    </row>
    <row r="11" spans="2:16384" ht="12.75">
      <c r="C11" s="970"/>
      <c r="D11" s="968"/>
      <c r="F11" s="969"/>
    </row>
    <row r="12" spans="2:16384" ht="12.75">
      <c r="C12" s="970"/>
      <c r="D12" s="968"/>
      <c r="F12" s="969"/>
    </row>
    <row r="13" spans="2:16384" ht="12.75">
      <c r="C13" s="970"/>
      <c r="D13" s="968"/>
      <c r="F13" s="969"/>
    </row>
    <row r="14" spans="2:16384" ht="12.75">
      <c r="C14" s="970"/>
      <c r="D14" s="968"/>
      <c r="F14" s="969"/>
    </row>
    <row r="15" spans="2:16384" ht="12.75">
      <c r="C15" s="970"/>
      <c r="D15" s="968"/>
      <c r="E15" s="968"/>
    </row>
    <row r="16" spans="2:16384" ht="12.75">
      <c r="C16" s="970"/>
      <c r="D16" s="968"/>
      <c r="E16" s="968"/>
    </row>
    <row r="17" spans="3:5" ht="12.75">
      <c r="C17" s="970"/>
      <c r="D17" s="968"/>
      <c r="E17" s="968"/>
    </row>
    <row r="18" spans="3:5" ht="12.75">
      <c r="C18" s="970"/>
      <c r="D18" s="968"/>
    </row>
    <row r="19" spans="3:5" ht="12.75">
      <c r="C19" s="970"/>
      <c r="D19" s="968"/>
    </row>
    <row r="20" spans="3:5" ht="12.75">
      <c r="C20" s="970"/>
      <c r="D20" s="968"/>
    </row>
    <row r="21" spans="3:5" ht="12.75">
      <c r="C21" s="970"/>
      <c r="D21" s="968"/>
    </row>
    <row r="22" spans="3:5" ht="12.75">
      <c r="C22" s="970"/>
      <c r="D22" s="968"/>
    </row>
    <row r="23" spans="3:5" ht="12.75">
      <c r="C23" s="970"/>
      <c r="D23" s="968"/>
    </row>
    <row r="24" spans="3:5" ht="12.75">
      <c r="C24" s="970"/>
      <c r="D24" s="968"/>
    </row>
    <row r="25" spans="3:5" ht="12.75">
      <c r="C25" s="970"/>
      <c r="D25" s="968"/>
    </row>
    <row r="26" spans="3:5" ht="12.75">
      <c r="C26" s="970"/>
      <c r="D26" s="968"/>
    </row>
    <row r="27" spans="3:5" ht="12.75">
      <c r="C27" s="970"/>
      <c r="D27" s="968"/>
    </row>
    <row r="28" spans="3:5" ht="12.75">
      <c r="C28" s="970"/>
      <c r="D28" s="968"/>
    </row>
    <row r="52" spans="2:3" s="966" customFormat="1" ht="12">
      <c r="B52" s="965" t="s">
        <v>423</v>
      </c>
      <c r="C52" s="965"/>
    </row>
  </sheetData>
  <hyperlinks>
    <hyperlink ref="H1" location="Index!A1" display="Back to Index"/>
  </hyperlinks>
  <pageMargins left="0.7" right="0.7" top="0.75" bottom="0.75" header="0.3" footer="0.3"/>
  <pageSetup paperSize="9" orientation="portrait" verticalDpi="4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3:L78"/>
  <sheetViews>
    <sheetView zoomScale="80" zoomScaleNormal="80" workbookViewId="0"/>
  </sheetViews>
  <sheetFormatPr defaultColWidth="9.140625" defaultRowHeight="12.75" outlineLevelRow="1"/>
  <cols>
    <col min="1" max="1" width="42.85546875" style="898" customWidth="1"/>
    <col min="2" max="2" width="16" style="898" customWidth="1"/>
    <col min="3" max="3" width="12" style="898" customWidth="1"/>
    <col min="4" max="4" width="14.85546875" style="898" customWidth="1"/>
    <col min="5" max="5" width="13.42578125" style="898" customWidth="1"/>
    <col min="6" max="6" width="13.5703125" style="898" customWidth="1"/>
    <col min="7" max="7" width="13.140625" style="898" customWidth="1"/>
    <col min="8" max="8" width="13.85546875" style="898" customWidth="1"/>
    <col min="9" max="9" width="14.5703125" style="898" customWidth="1"/>
    <col min="10" max="10" width="16.85546875" style="898" customWidth="1"/>
    <col min="11" max="11" width="15" style="898" customWidth="1"/>
    <col min="12" max="12" width="13.85546875" style="898" customWidth="1"/>
    <col min="13" max="13" width="16.42578125" style="898" customWidth="1"/>
    <col min="14" max="16384" width="9.140625" style="898"/>
  </cols>
  <sheetData>
    <row r="3" spans="1:12">
      <c r="B3" s="1011" t="s">
        <v>405</v>
      </c>
      <c r="C3" s="1012"/>
      <c r="D3" s="1012"/>
      <c r="E3" s="1012"/>
      <c r="F3" s="1010"/>
      <c r="H3" s="1011" t="s">
        <v>406</v>
      </c>
      <c r="I3" s="1013"/>
      <c r="J3" s="1014"/>
    </row>
    <row r="4" spans="1:12" ht="25.5">
      <c r="A4" s="899" t="s">
        <v>407</v>
      </c>
      <c r="B4" s="899" t="str">
        <f>'AMI RAB 2009-15'!A19</f>
        <v>($000 Real 2008)</v>
      </c>
      <c r="C4" s="900"/>
      <c r="D4" s="901" t="s">
        <v>408</v>
      </c>
      <c r="E4" s="902" t="s">
        <v>409</v>
      </c>
      <c r="F4" s="902" t="s">
        <v>410</v>
      </c>
      <c r="H4" s="901" t="s">
        <v>411</v>
      </c>
      <c r="I4" s="902" t="s">
        <v>412</v>
      </c>
      <c r="J4" s="902" t="s">
        <v>413</v>
      </c>
    </row>
    <row r="5" spans="1:12">
      <c r="A5" s="903" t="str">
        <f>'AMI RAB 2009-15'!A38</f>
        <v>Remotely read interval meters &amp; transformers</v>
      </c>
      <c r="B5" s="904">
        <f>'AMI RAB 2009-15'!K40</f>
        <v>69383.127052941883</v>
      </c>
      <c r="C5" s="905"/>
      <c r="D5" s="906">
        <f>B5*$H$15/10^3*(1+$I$14)^0.5</f>
        <v>84.71223584663791</v>
      </c>
      <c r="E5" s="907">
        <f>'DNSP Data Inputs 2013-15'!C12</f>
        <v>15</v>
      </c>
      <c r="F5" s="907">
        <f>F36</f>
        <v>11.674857911507283</v>
      </c>
      <c r="H5" s="906">
        <f>'AMI Tax Depn 2009-15'!K24/10^3</f>
        <v>26.263725251444669</v>
      </c>
      <c r="I5" s="908">
        <v>15</v>
      </c>
      <c r="J5" s="907">
        <f>I5*F5/E5</f>
        <v>11.674857911507283</v>
      </c>
      <c r="L5" s="909"/>
    </row>
    <row r="6" spans="1:12">
      <c r="A6" s="910" t="str">
        <f>'AMI RAB 2009-15'!A48</f>
        <v>IT</v>
      </c>
      <c r="B6" s="904">
        <f>'AMI RAB 2009-15'!K50</f>
        <v>13574.527142333003</v>
      </c>
      <c r="C6" s="905"/>
      <c r="D6" s="906">
        <f>B6*$H$15/10^3*(1+$I$14)^0.5</f>
        <v>16.573605048248449</v>
      </c>
      <c r="E6" s="907">
        <f>'DNSP Data Inputs 2013-15'!C13</f>
        <v>7</v>
      </c>
      <c r="F6" s="907">
        <f>F50</f>
        <v>4.9617127138538306</v>
      </c>
      <c r="H6" s="906">
        <f>'AMI Tax Depn 2009-15'!K36/10^3</f>
        <v>11.071336370631219</v>
      </c>
      <c r="I6" s="908">
        <v>3</v>
      </c>
      <c r="J6" s="907">
        <f t="shared" ref="J6:J8" si="0">I6*F6/E6</f>
        <v>2.1264483059373558</v>
      </c>
      <c r="L6" s="909"/>
    </row>
    <row r="7" spans="1:12">
      <c r="A7" s="910" t="str">
        <f>'AMI RAB 2009-15'!A58</f>
        <v>Communications</v>
      </c>
      <c r="B7" s="904">
        <f>'AMI RAB 2009-15'!K60</f>
        <v>5690.5531949321958</v>
      </c>
      <c r="C7" s="905"/>
      <c r="D7" s="906">
        <f>B7*$H$15/10^3*(1+$I$14)^0.5</f>
        <v>6.9477912688931687</v>
      </c>
      <c r="E7" s="907">
        <f>'DNSP Data Inputs 2013-15'!C14</f>
        <v>7</v>
      </c>
      <c r="F7" s="907">
        <f>F64</f>
        <v>4.7531417574102948</v>
      </c>
      <c r="H7" s="906">
        <f>'AMI Tax Depn 2009-15'!K42/10^3</f>
        <v>5.9106240140594473</v>
      </c>
      <c r="I7" s="908">
        <v>3</v>
      </c>
      <c r="J7" s="907">
        <f t="shared" si="0"/>
        <v>2.0370607531758407</v>
      </c>
      <c r="L7" s="909"/>
    </row>
    <row r="8" spans="1:12">
      <c r="A8" s="910" t="str">
        <f>'AMI RAB 2009-15'!A68</f>
        <v>Other</v>
      </c>
      <c r="B8" s="904">
        <f>'AMI RAB 2009-15'!K70</f>
        <v>9923.5949053877594</v>
      </c>
      <c r="C8" s="905"/>
      <c r="D8" s="906">
        <f>B8*$H$15/10^3*(1+$I$14)^0.5</f>
        <v>12.116056853855195</v>
      </c>
      <c r="E8" s="907">
        <f>'DNSP Data Inputs 2013-15'!C15</f>
        <v>7</v>
      </c>
      <c r="F8" s="907">
        <f>F78</f>
        <v>1.836171466011006</v>
      </c>
      <c r="H8" s="906">
        <f>'AMI Tax Depn 2009-15'!K48/10^3</f>
        <v>23.868862330126568</v>
      </c>
      <c r="I8" s="908">
        <v>7</v>
      </c>
      <c r="J8" s="907">
        <f t="shared" si="0"/>
        <v>1.836171466011006</v>
      </c>
      <c r="L8" s="909"/>
    </row>
    <row r="9" spans="1:12">
      <c r="A9" s="911"/>
      <c r="B9" s="912">
        <f>SUM(B5:B8)</f>
        <v>98571.802295594825</v>
      </c>
      <c r="C9" s="913"/>
      <c r="D9" s="914">
        <f>SUM(D5:D8)</f>
        <v>120.34968901763473</v>
      </c>
      <c r="E9" s="911"/>
      <c r="F9" s="911"/>
      <c r="H9" s="914">
        <f>SUM(H5:H8)</f>
        <v>67.11454796626191</v>
      </c>
      <c r="I9" s="911"/>
      <c r="J9" s="911"/>
    </row>
    <row r="12" spans="1:12">
      <c r="A12" s="790"/>
      <c r="B12" s="890">
        <f>'Data 2009-15 (Real $2008)'!D142</f>
        <v>2009</v>
      </c>
      <c r="C12" s="891">
        <f>'Data 2009-15 (Real $2008)'!E142</f>
        <v>2010</v>
      </c>
      <c r="D12" s="891">
        <f>'Data 2009-15 (Real $2008)'!F142</f>
        <v>2011</v>
      </c>
      <c r="E12" s="891">
        <f>'Data 2009-15 (Real $2008)'!G142</f>
        <v>2012</v>
      </c>
      <c r="F12" s="891">
        <f>'Data 2009-15 (Real $2008)'!H142</f>
        <v>2013</v>
      </c>
      <c r="G12" s="891">
        <f>'Data 2009-15 (Real $2008)'!I142</f>
        <v>2014</v>
      </c>
      <c r="H12" s="892">
        <f>'Data 2009-15 (Real $2008)'!J142</f>
        <v>2015</v>
      </c>
      <c r="I12" s="915">
        <v>2016</v>
      </c>
    </row>
    <row r="13" spans="1:12">
      <c r="A13" s="44" t="s">
        <v>86</v>
      </c>
      <c r="B13" s="566" t="str">
        <f>'Data 2009-15 (Real $2008)'!D143</f>
        <v>Actual</v>
      </c>
      <c r="C13" s="686" t="str">
        <f>'Data 2009-15 (Real $2008)'!E143</f>
        <v>Actual</v>
      </c>
      <c r="D13" s="686" t="str">
        <f>'Data 2009-15 (Real $2008)'!F143</f>
        <v>Actual</v>
      </c>
      <c r="E13" s="686" t="str">
        <f>'Data 2009-15 (Real $2008)'!G143</f>
        <v>Actual</v>
      </c>
      <c r="F13" s="686" t="str">
        <f>'Data 2009-15 (Real $2008)'!H143</f>
        <v>Actual</v>
      </c>
      <c r="G13" s="686" t="str">
        <f>'Data 2009-15 (Real $2008)'!I143</f>
        <v>Actual</v>
      </c>
      <c r="H13" s="916" t="str">
        <f>'Data 2009-15 (Real $2008)'!J143</f>
        <v>Actual</v>
      </c>
      <c r="I13" s="915" t="s">
        <v>18</v>
      </c>
    </row>
    <row r="14" spans="1:12">
      <c r="A14" s="790" t="s">
        <v>87</v>
      </c>
      <c r="B14" s="917">
        <f>'Data 2009-15 (Real $2008)'!D144</f>
        <v>4.9810844892812067E-2</v>
      </c>
      <c r="C14" s="797">
        <f>'Data 2009-15 (Real $2008)'!E144</f>
        <v>1.2612612612612484E-2</v>
      </c>
      <c r="D14" s="797">
        <f>'Data 2009-15 (Real $2008)'!F144</f>
        <v>2.7876631079478242E-2</v>
      </c>
      <c r="E14" s="797">
        <f>'Data 2009-15 (Real $2008)'!G144</f>
        <v>3.5199076745527913E-2</v>
      </c>
      <c r="F14" s="797">
        <f>'Data 2009-15 (Real $2008)'!H144</f>
        <v>2.0040080160320661E-2</v>
      </c>
      <c r="G14" s="797">
        <f>'Data 2009-15 (Real $2008)'!I144</f>
        <v>2.16110019646365E-2</v>
      </c>
      <c r="H14" s="918">
        <f>'Data 2009-15 (Real $2008)'!J144</f>
        <v>2.3076923076923217E-2</v>
      </c>
      <c r="I14" s="919">
        <v>2.5000000000000001E-2</v>
      </c>
    </row>
    <row r="15" spans="1:12">
      <c r="A15" s="790" t="s">
        <v>36</v>
      </c>
      <c r="B15" s="920">
        <f>1+B14</f>
        <v>1.0498108448928121</v>
      </c>
      <c r="C15" s="921">
        <f t="shared" ref="C15:H15" si="1">B15*(1+C14)</f>
        <v>1.0630517023959645</v>
      </c>
      <c r="D15" s="921">
        <f t="shared" si="1"/>
        <v>1.0926860025220682</v>
      </c>
      <c r="E15" s="921">
        <f t="shared" si="1"/>
        <v>1.1311475409836065</v>
      </c>
      <c r="F15" s="921">
        <f t="shared" si="1"/>
        <v>1.1538158283780675</v>
      </c>
      <c r="G15" s="921">
        <f t="shared" si="1"/>
        <v>1.1787509445119746</v>
      </c>
      <c r="H15" s="922">
        <f t="shared" si="1"/>
        <v>1.205952889385328</v>
      </c>
      <c r="I15" s="923"/>
    </row>
    <row r="18" spans="1:7">
      <c r="A18" s="924" t="s">
        <v>414</v>
      </c>
    </row>
    <row r="19" spans="1:7">
      <c r="A19" s="925" t="s">
        <v>411</v>
      </c>
      <c r="B19" s="926">
        <v>2016</v>
      </c>
    </row>
    <row r="20" spans="1:7">
      <c r="A20" s="898" t="str">
        <f>'AMI Building Blocks 2009-15'!A56</f>
        <v>Tax losses brought forward</v>
      </c>
      <c r="B20" s="927">
        <f>'AMI Building Blocks 2009-15'!J57/10^3</f>
        <v>-0.36863278569442626</v>
      </c>
    </row>
    <row r="23" spans="1:7">
      <c r="A23" s="924" t="s">
        <v>415</v>
      </c>
    </row>
    <row r="24" spans="1:7">
      <c r="A24" s="951" t="s">
        <v>0</v>
      </c>
      <c r="B24" s="952">
        <f>SUM(G36,G50,G64,G78)</f>
        <v>2.7284841053187847E-11</v>
      </c>
    </row>
    <row r="25" spans="1:7">
      <c r="A25" s="928" t="str">
        <f>A5</f>
        <v>Remotely read interval meters &amp; transformers</v>
      </c>
    </row>
    <row r="26" spans="1:7">
      <c r="A26" s="898" t="s">
        <v>409</v>
      </c>
      <c r="B26" s="929">
        <f>E5</f>
        <v>15</v>
      </c>
      <c r="D26" s="1009" t="s">
        <v>289</v>
      </c>
      <c r="E26" s="1010"/>
    </row>
    <row r="27" spans="1:7">
      <c r="B27" s="930"/>
      <c r="C27" s="903"/>
      <c r="D27" s="931"/>
      <c r="E27" s="932" t="s">
        <v>416</v>
      </c>
      <c r="F27" s="933" t="s">
        <v>417</v>
      </c>
      <c r="G27" s="903"/>
    </row>
    <row r="28" spans="1:7">
      <c r="B28" s="934" t="s">
        <v>280</v>
      </c>
      <c r="C28" s="935" t="s">
        <v>418</v>
      </c>
      <c r="D28" s="936" t="s">
        <v>319</v>
      </c>
      <c r="E28" s="937" t="s">
        <v>419</v>
      </c>
      <c r="F28" s="935" t="s">
        <v>410</v>
      </c>
      <c r="G28" s="938" t="s">
        <v>0</v>
      </c>
    </row>
    <row r="29" spans="1:7" hidden="1" outlineLevel="1">
      <c r="B29" s="939">
        <v>2009</v>
      </c>
      <c r="C29" s="940">
        <f t="shared" ref="C29:C33" si="2">C30+1</f>
        <v>6.5</v>
      </c>
      <c r="D29" s="941">
        <f>'AMI RAB 2009-15'!B215</f>
        <v>4428.8688760640061</v>
      </c>
      <c r="E29" s="942">
        <f>D29*F29/B26</f>
        <v>2509.6923631029367</v>
      </c>
      <c r="F29" s="943">
        <f>B26-C29</f>
        <v>8.5</v>
      </c>
      <c r="G29" s="910"/>
    </row>
    <row r="30" spans="1:7" hidden="1" outlineLevel="1">
      <c r="B30" s="939">
        <f>B29+1</f>
        <v>2010</v>
      </c>
      <c r="C30" s="940">
        <f t="shared" si="2"/>
        <v>5.5</v>
      </c>
      <c r="D30" s="941">
        <f>'AMI RAB 2009-15'!E$41</f>
        <v>9762.509176749707</v>
      </c>
      <c r="E30" s="942">
        <f>D30*F30/B26</f>
        <v>6182.9224786081477</v>
      </c>
      <c r="F30" s="943">
        <f>B26-C30</f>
        <v>9.5</v>
      </c>
      <c r="G30" s="910"/>
    </row>
    <row r="31" spans="1:7" hidden="1" outlineLevel="1">
      <c r="B31" s="939">
        <f t="shared" ref="B31:B35" si="3">B30+1</f>
        <v>2011</v>
      </c>
      <c r="C31" s="940">
        <f t="shared" si="2"/>
        <v>4.5</v>
      </c>
      <c r="D31" s="941">
        <f>'AMI RAB 2009-15'!F$41</f>
        <v>16751.718552979084</v>
      </c>
      <c r="E31" s="942">
        <f>D31*F31/B26</f>
        <v>11726.202987085358</v>
      </c>
      <c r="F31" s="943">
        <f>B26-C31</f>
        <v>10.5</v>
      </c>
      <c r="G31" s="910"/>
    </row>
    <row r="32" spans="1:7" hidden="1" outlineLevel="1">
      <c r="B32" s="939">
        <f t="shared" si="3"/>
        <v>2012</v>
      </c>
      <c r="C32" s="940">
        <f t="shared" si="2"/>
        <v>3.5</v>
      </c>
      <c r="D32" s="941">
        <f>'AMI RAB 2009-15'!G$41</f>
        <v>20987.761626119769</v>
      </c>
      <c r="E32" s="942">
        <f>D32*F32/B26</f>
        <v>16090.617246691823</v>
      </c>
      <c r="F32" s="943">
        <f>B26-C32</f>
        <v>11.5</v>
      </c>
      <c r="G32" s="910"/>
    </row>
    <row r="33" spans="1:7" hidden="1" outlineLevel="1">
      <c r="B33" s="939">
        <f t="shared" si="3"/>
        <v>2013</v>
      </c>
      <c r="C33" s="940">
        <f t="shared" si="2"/>
        <v>2.5</v>
      </c>
      <c r="D33" s="941">
        <f>'AMI RAB 2009-15'!H$41</f>
        <v>28372.006584463004</v>
      </c>
      <c r="E33" s="942">
        <f>D33*F33/B26</f>
        <v>23643.338820385838</v>
      </c>
      <c r="F33" s="943">
        <f>B26-C33</f>
        <v>12.5</v>
      </c>
      <c r="G33" s="910"/>
    </row>
    <row r="34" spans="1:7" hidden="1" outlineLevel="1">
      <c r="B34" s="939">
        <f t="shared" si="3"/>
        <v>2014</v>
      </c>
      <c r="C34" s="940">
        <f>C35+1</f>
        <v>1.5</v>
      </c>
      <c r="D34" s="941">
        <f>'AMI RAB 2009-15'!I$41</f>
        <v>8423.4272973963562</v>
      </c>
      <c r="E34" s="942">
        <f>D34*F34/B26</f>
        <v>7581.0845676567205</v>
      </c>
      <c r="F34" s="943">
        <f>B26-C34</f>
        <v>13.5</v>
      </c>
      <c r="G34" s="910"/>
    </row>
    <row r="35" spans="1:7" hidden="1" outlineLevel="1">
      <c r="B35" s="939">
        <f t="shared" si="3"/>
        <v>2015</v>
      </c>
      <c r="C35" s="940">
        <v>0.5</v>
      </c>
      <c r="D35" s="941">
        <f>'AMI RAB 2009-15'!J$41</f>
        <v>1706.1399200804083</v>
      </c>
      <c r="E35" s="942">
        <f>D35*F35/B26</f>
        <v>1649.2685894110614</v>
      </c>
      <c r="F35" s="943">
        <f>B26-C35</f>
        <v>14.5</v>
      </c>
      <c r="G35" s="910"/>
    </row>
    <row r="36" spans="1:7" collapsed="1">
      <c r="B36" s="944"/>
      <c r="C36" s="911"/>
      <c r="D36" s="945"/>
      <c r="E36" s="946">
        <f>SUM(E29:E35)</f>
        <v>69383.127052941898</v>
      </c>
      <c r="F36" s="947">
        <f>IF(E36=0,0,SUMPRODUCT(F29:F35,E29:E35)/E36)</f>
        <v>11.674857911507283</v>
      </c>
      <c r="G36" s="948">
        <f>ABS(B5-E36)</f>
        <v>1.4551915228366852E-11</v>
      </c>
    </row>
    <row r="37" spans="1:7">
      <c r="B37" s="949"/>
    </row>
    <row r="38" spans="1:7">
      <c r="B38" s="949"/>
    </row>
    <row r="39" spans="1:7">
      <c r="A39" s="898" t="str">
        <f>A6</f>
        <v>IT</v>
      </c>
    </row>
    <row r="40" spans="1:7">
      <c r="A40" s="898" t="s">
        <v>409</v>
      </c>
      <c r="B40" s="929">
        <f>E6</f>
        <v>7</v>
      </c>
      <c r="D40" s="1009" t="s">
        <v>289</v>
      </c>
      <c r="E40" s="1010"/>
    </row>
    <row r="41" spans="1:7">
      <c r="B41" s="930"/>
      <c r="C41" s="903"/>
      <c r="D41" s="931"/>
      <c r="E41" s="932" t="s">
        <v>416</v>
      </c>
      <c r="F41" s="933" t="s">
        <v>417</v>
      </c>
      <c r="G41" s="903"/>
    </row>
    <row r="42" spans="1:7">
      <c r="B42" s="934" t="s">
        <v>280</v>
      </c>
      <c r="C42" s="935" t="s">
        <v>418</v>
      </c>
      <c r="D42" s="936" t="s">
        <v>319</v>
      </c>
      <c r="E42" s="937" t="s">
        <v>419</v>
      </c>
      <c r="F42" s="935" t="s">
        <v>410</v>
      </c>
      <c r="G42" s="938" t="s">
        <v>0</v>
      </c>
    </row>
    <row r="43" spans="1:7" hidden="1" outlineLevel="1">
      <c r="B43" s="939">
        <v>2009</v>
      </c>
      <c r="C43" s="940">
        <f t="shared" ref="C43:C47" si="4">C44+1</f>
        <v>6.5</v>
      </c>
      <c r="D43" s="941">
        <f>'AMI RAB 2009-15'!B227</f>
        <v>24464.594283765771</v>
      </c>
      <c r="E43" s="942">
        <f>D43*F43/B40</f>
        <v>1747.4710202689837</v>
      </c>
      <c r="F43" s="943">
        <f>B40-C43</f>
        <v>0.5</v>
      </c>
      <c r="G43" s="910"/>
    </row>
    <row r="44" spans="1:7" hidden="1" outlineLevel="1">
      <c r="B44" s="939">
        <f>B43+1</f>
        <v>2010</v>
      </c>
      <c r="C44" s="940">
        <f t="shared" si="4"/>
        <v>5.5</v>
      </c>
      <c r="D44" s="941">
        <f>'AMI RAB 2009-15'!B228</f>
        <v>4782.0976049822075</v>
      </c>
      <c r="E44" s="942">
        <f>D44*F44/B40</f>
        <v>1024.7352010676159</v>
      </c>
      <c r="F44" s="943">
        <f>B40-C44</f>
        <v>1.5</v>
      </c>
      <c r="G44" s="910"/>
    </row>
    <row r="45" spans="1:7" hidden="1" outlineLevel="1">
      <c r="B45" s="939">
        <f t="shared" ref="B45:B49" si="5">B44+1</f>
        <v>2011</v>
      </c>
      <c r="C45" s="940">
        <f t="shared" si="4"/>
        <v>4.5</v>
      </c>
      <c r="D45" s="941">
        <f>'AMI RAB 2009-15'!B229</f>
        <v>261.66406574264283</v>
      </c>
      <c r="E45" s="942">
        <f>D45*F45/B40</f>
        <v>93.451452050943871</v>
      </c>
      <c r="F45" s="943">
        <f>B40-C45</f>
        <v>2.5</v>
      </c>
      <c r="G45" s="910"/>
    </row>
    <row r="46" spans="1:7" hidden="1" outlineLevel="1">
      <c r="B46" s="939">
        <f t="shared" si="5"/>
        <v>2012</v>
      </c>
      <c r="C46" s="940">
        <f t="shared" si="4"/>
        <v>3.5</v>
      </c>
      <c r="D46" s="941">
        <f>'AMI RAB 2009-15'!B230</f>
        <v>441.20875634492756</v>
      </c>
      <c r="E46" s="942">
        <f>D46*F46/B40</f>
        <v>220.60437817246378</v>
      </c>
      <c r="F46" s="943">
        <f>B40-C46</f>
        <v>3.5</v>
      </c>
      <c r="G46" s="910"/>
    </row>
    <row r="47" spans="1:7" hidden="1" outlineLevel="1">
      <c r="B47" s="939">
        <f t="shared" si="5"/>
        <v>2013</v>
      </c>
      <c r="C47" s="940">
        <f t="shared" si="4"/>
        <v>2.5</v>
      </c>
      <c r="D47" s="941">
        <f>'AMI RAB 2009-15'!B231</f>
        <v>717.85640275390801</v>
      </c>
      <c r="E47" s="942">
        <f>D47*F47/B40</f>
        <v>461.47911605608368</v>
      </c>
      <c r="F47" s="943">
        <f>B40-C47</f>
        <v>4.5</v>
      </c>
      <c r="G47" s="910"/>
    </row>
    <row r="48" spans="1:7" hidden="1" outlineLevel="1">
      <c r="B48" s="939">
        <f t="shared" si="5"/>
        <v>2014</v>
      </c>
      <c r="C48" s="940">
        <f>C49+1</f>
        <v>1.5</v>
      </c>
      <c r="D48" s="941">
        <f>'AMI RAB 2009-15'!B232</f>
        <v>4218.3822758148208</v>
      </c>
      <c r="E48" s="942">
        <f>D48*F48/B40</f>
        <v>3314.4432167116452</v>
      </c>
      <c r="F48" s="943">
        <f>B40-C48</f>
        <v>5.5</v>
      </c>
      <c r="G48" s="910"/>
    </row>
    <row r="49" spans="1:7" hidden="1" outlineLevel="1">
      <c r="B49" s="939">
        <f t="shared" si="5"/>
        <v>2015</v>
      </c>
      <c r="C49" s="940">
        <v>0.5</v>
      </c>
      <c r="D49" s="941">
        <f>'AMI RAB 2009-15'!B233</f>
        <v>7228.6768163133747</v>
      </c>
      <c r="E49" s="942">
        <f>D49*F49/B40</f>
        <v>6712.3427580052767</v>
      </c>
      <c r="F49" s="943">
        <f>B40-C49</f>
        <v>6.5</v>
      </c>
      <c r="G49" s="910"/>
    </row>
    <row r="50" spans="1:7" collapsed="1">
      <c r="B50" s="944"/>
      <c r="C50" s="911"/>
      <c r="D50" s="945"/>
      <c r="E50" s="946">
        <f>SUM(E43:E49)</f>
        <v>13574.527142333012</v>
      </c>
      <c r="F50" s="947">
        <f>IF(E50=0,0,SUMPRODUCT(F43:F49,E43:E49)/E50)</f>
        <v>4.9617127138538306</v>
      </c>
      <c r="G50" s="948">
        <f>ABS(B6-E50)</f>
        <v>9.0949470177292824E-12</v>
      </c>
    </row>
    <row r="53" spans="1:7">
      <c r="A53" s="898" t="str">
        <f>A7</f>
        <v>Communications</v>
      </c>
    </row>
    <row r="54" spans="1:7">
      <c r="A54" s="898" t="s">
        <v>409</v>
      </c>
      <c r="B54" s="929">
        <f>E7</f>
        <v>7</v>
      </c>
      <c r="D54" s="1009" t="s">
        <v>289</v>
      </c>
      <c r="E54" s="1010"/>
    </row>
    <row r="55" spans="1:7">
      <c r="B55" s="930"/>
      <c r="C55" s="903"/>
      <c r="D55" s="931"/>
      <c r="E55" s="932" t="s">
        <v>416</v>
      </c>
      <c r="F55" s="933" t="s">
        <v>417</v>
      </c>
      <c r="G55" s="903"/>
    </row>
    <row r="56" spans="1:7">
      <c r="B56" s="934" t="s">
        <v>280</v>
      </c>
      <c r="C56" s="935" t="s">
        <v>418</v>
      </c>
      <c r="D56" s="936" t="s">
        <v>319</v>
      </c>
      <c r="E56" s="937" t="s">
        <v>419</v>
      </c>
      <c r="F56" s="935" t="s">
        <v>410</v>
      </c>
      <c r="G56" s="938" t="s">
        <v>0</v>
      </c>
    </row>
    <row r="57" spans="1:7" hidden="1" outlineLevel="1">
      <c r="B57" s="939">
        <v>2009</v>
      </c>
      <c r="C57" s="940">
        <f t="shared" ref="C57:C61" si="6">C58+1</f>
        <v>6.5</v>
      </c>
      <c r="D57" s="941">
        <f>'AMI RAB 2009-15'!B239</f>
        <v>128.72320116409779</v>
      </c>
      <c r="E57" s="942">
        <f>D57*F57/B54</f>
        <v>9.1945143688641284</v>
      </c>
      <c r="F57" s="943">
        <f>B54-C57</f>
        <v>0.5</v>
      </c>
      <c r="G57" s="910"/>
    </row>
    <row r="58" spans="1:7" hidden="1" outlineLevel="1">
      <c r="B58" s="939">
        <f>B57+1</f>
        <v>2010</v>
      </c>
      <c r="C58" s="940">
        <f t="shared" si="6"/>
        <v>5.5</v>
      </c>
      <c r="D58" s="941">
        <f>'AMI RAB 2009-15'!B240</f>
        <v>325.71887069988145</v>
      </c>
      <c r="E58" s="942">
        <f>D58*F58/B54</f>
        <v>69.796900864260309</v>
      </c>
      <c r="F58" s="943">
        <f>B54-C58</f>
        <v>1.5</v>
      </c>
      <c r="G58" s="910"/>
    </row>
    <row r="59" spans="1:7" hidden="1" outlineLevel="1">
      <c r="B59" s="939">
        <f t="shared" ref="B59:B63" si="7">B58+1</f>
        <v>2011</v>
      </c>
      <c r="C59" s="940">
        <f t="shared" si="6"/>
        <v>4.5</v>
      </c>
      <c r="D59" s="941">
        <f>'AMI RAB 2009-15'!B241</f>
        <v>1089.216376209361</v>
      </c>
      <c r="E59" s="942">
        <f>D59*F59/B54</f>
        <v>389.00584864620032</v>
      </c>
      <c r="F59" s="943">
        <f>B54-C59</f>
        <v>2.5</v>
      </c>
      <c r="G59" s="910"/>
    </row>
    <row r="60" spans="1:7" hidden="1" outlineLevel="1">
      <c r="B60" s="939">
        <f t="shared" si="7"/>
        <v>2012</v>
      </c>
      <c r="C60" s="940">
        <f t="shared" si="6"/>
        <v>3.5</v>
      </c>
      <c r="D60" s="941">
        <f>'AMI RAB 2009-15'!B242</f>
        <v>1505.9782498434765</v>
      </c>
      <c r="E60" s="942">
        <f>D60*F60/B54</f>
        <v>752.98912492173827</v>
      </c>
      <c r="F60" s="943">
        <f>B54-C60</f>
        <v>3.5</v>
      </c>
      <c r="G60" s="910"/>
    </row>
    <row r="61" spans="1:7" hidden="1" outlineLevel="1">
      <c r="B61" s="939">
        <f t="shared" si="7"/>
        <v>2013</v>
      </c>
      <c r="C61" s="940">
        <f t="shared" si="6"/>
        <v>2.5</v>
      </c>
      <c r="D61" s="941">
        <f>'AMI RAB 2009-15'!B243</f>
        <v>2723.2506806713932</v>
      </c>
      <c r="E61" s="942">
        <f>D61*F61/B54</f>
        <v>1750.6611518601815</v>
      </c>
      <c r="F61" s="943">
        <f>B54-C61</f>
        <v>4.5</v>
      </c>
      <c r="G61" s="910"/>
    </row>
    <row r="62" spans="1:7" hidden="1" outlineLevel="1">
      <c r="B62" s="939">
        <f t="shared" si="7"/>
        <v>2014</v>
      </c>
      <c r="C62" s="940">
        <f>C63+1</f>
        <v>1.5</v>
      </c>
      <c r="D62" s="941">
        <f>'AMI RAB 2009-15'!B244</f>
        <v>2825.6137507278872</v>
      </c>
      <c r="E62" s="942">
        <f>D62*F62/B54</f>
        <v>2220.1250898576259</v>
      </c>
      <c r="F62" s="943">
        <f>B54-C62</f>
        <v>5.5</v>
      </c>
      <c r="G62" s="910"/>
    </row>
    <row r="63" spans="1:7" hidden="1" outlineLevel="1">
      <c r="B63" s="939">
        <f t="shared" si="7"/>
        <v>2015</v>
      </c>
      <c r="C63" s="940">
        <v>0.5</v>
      </c>
      <c r="D63" s="941">
        <f>'AMI RAB 2009-15'!B245</f>
        <v>537.14830013742778</v>
      </c>
      <c r="E63" s="942">
        <f>D63*F63/B54</f>
        <v>498.78056441332581</v>
      </c>
      <c r="F63" s="943">
        <f>B54-C63</f>
        <v>6.5</v>
      </c>
      <c r="G63" s="910"/>
    </row>
    <row r="64" spans="1:7" collapsed="1">
      <c r="B64" s="944"/>
      <c r="C64" s="911"/>
      <c r="D64" s="945"/>
      <c r="E64" s="946">
        <f>SUM(E57:E63)</f>
        <v>5690.5531949321958</v>
      </c>
      <c r="F64" s="947">
        <f>IF(E64=0,0,SUMPRODUCT(F57:F63,E57:E63)/E64)</f>
        <v>4.7531417574102948</v>
      </c>
      <c r="G64" s="948">
        <f>ABS(B7-E64)</f>
        <v>0</v>
      </c>
    </row>
    <row r="67" spans="1:7">
      <c r="A67" s="898" t="str">
        <f>A8</f>
        <v>Other</v>
      </c>
    </row>
    <row r="68" spans="1:7">
      <c r="A68" s="898" t="s">
        <v>409</v>
      </c>
      <c r="B68" s="929">
        <f>E8</f>
        <v>7</v>
      </c>
      <c r="D68" s="1009" t="s">
        <v>289</v>
      </c>
      <c r="E68" s="1010"/>
    </row>
    <row r="69" spans="1:7">
      <c r="B69" s="930"/>
      <c r="C69" s="903"/>
      <c r="D69" s="931"/>
      <c r="E69" s="932" t="s">
        <v>416</v>
      </c>
      <c r="F69" s="933" t="s">
        <v>417</v>
      </c>
      <c r="G69" s="903"/>
    </row>
    <row r="70" spans="1:7">
      <c r="B70" s="934" t="s">
        <v>280</v>
      </c>
      <c r="C70" s="935" t="s">
        <v>418</v>
      </c>
      <c r="D70" s="936" t="s">
        <v>319</v>
      </c>
      <c r="E70" s="937" t="s">
        <v>419</v>
      </c>
      <c r="F70" s="935" t="s">
        <v>410</v>
      </c>
      <c r="G70" s="938" t="s">
        <v>0</v>
      </c>
    </row>
    <row r="71" spans="1:7" hidden="1" outlineLevel="1">
      <c r="B71" s="939">
        <v>2009</v>
      </c>
      <c r="C71" s="940">
        <f t="shared" ref="C71:C75" si="8">C72+1</f>
        <v>6.5</v>
      </c>
      <c r="D71" s="941">
        <f>'AMI RAB 2009-15'!B251</f>
        <v>28717.44025354067</v>
      </c>
      <c r="E71" s="942">
        <f>D71*F71/B68</f>
        <v>2051.2457323957619</v>
      </c>
      <c r="F71" s="943">
        <f>B68-C71</f>
        <v>0.5</v>
      </c>
      <c r="G71" s="910"/>
    </row>
    <row r="72" spans="1:7" hidden="1" outlineLevel="1">
      <c r="B72" s="939">
        <f>B71+1</f>
        <v>2010</v>
      </c>
      <c r="C72" s="940">
        <f t="shared" si="8"/>
        <v>5.5</v>
      </c>
      <c r="D72" s="941">
        <f>'AMI RAB 2009-15'!B252</f>
        <v>19600.342065243185</v>
      </c>
      <c r="E72" s="942">
        <f>D72*F72/B68</f>
        <v>4200.0732996949682</v>
      </c>
      <c r="F72" s="943">
        <f>B68-C72</f>
        <v>1.5</v>
      </c>
      <c r="G72" s="910"/>
    </row>
    <row r="73" spans="1:7" hidden="1" outlineLevel="1">
      <c r="B73" s="939">
        <f t="shared" ref="B73:B77" si="9">B72+1</f>
        <v>2011</v>
      </c>
      <c r="C73" s="940">
        <f t="shared" si="8"/>
        <v>4.5</v>
      </c>
      <c r="D73" s="941">
        <f>'AMI RAB 2009-15'!B253</f>
        <v>6178.0026324293131</v>
      </c>
      <c r="E73" s="942">
        <f>D73*F73/B68</f>
        <v>2206.4295115818977</v>
      </c>
      <c r="F73" s="943">
        <f>B68-C73</f>
        <v>2.5</v>
      </c>
      <c r="G73" s="910"/>
    </row>
    <row r="74" spans="1:7" hidden="1" outlineLevel="1">
      <c r="B74" s="939">
        <f t="shared" si="9"/>
        <v>2012</v>
      </c>
      <c r="C74" s="940">
        <f t="shared" si="8"/>
        <v>3.5</v>
      </c>
      <c r="D74" s="941">
        <f>'AMI RAB 2009-15'!B254</f>
        <v>2433.3868337759745</v>
      </c>
      <c r="E74" s="942">
        <f>D74*F74/B68</f>
        <v>1216.6934168879873</v>
      </c>
      <c r="F74" s="943">
        <f>B68-C74</f>
        <v>3.5</v>
      </c>
      <c r="G74" s="910"/>
    </row>
    <row r="75" spans="1:7" hidden="1" outlineLevel="1">
      <c r="B75" s="939">
        <f t="shared" si="9"/>
        <v>2013</v>
      </c>
      <c r="C75" s="940">
        <f t="shared" si="8"/>
        <v>2.5</v>
      </c>
      <c r="D75" s="941">
        <f>'AMI RAB 2009-15'!B255</f>
        <v>387.57124750889778</v>
      </c>
      <c r="E75" s="942">
        <f>D75*F75/B68</f>
        <v>249.15294482714856</v>
      </c>
      <c r="F75" s="943">
        <f>B68-C75</f>
        <v>4.5</v>
      </c>
      <c r="G75" s="910"/>
    </row>
    <row r="76" spans="1:7" hidden="1" outlineLevel="1">
      <c r="B76" s="939">
        <f t="shared" si="9"/>
        <v>2014</v>
      </c>
      <c r="C76" s="940">
        <f>C77+1</f>
        <v>1.5</v>
      </c>
      <c r="D76" s="941">
        <f>'AMI RAB 2009-15'!B256</f>
        <v>0</v>
      </c>
      <c r="E76" s="942">
        <f>D76*F76/B68</f>
        <v>0</v>
      </c>
      <c r="F76" s="943">
        <f>B68-C76</f>
        <v>5.5</v>
      </c>
      <c r="G76" s="910"/>
    </row>
    <row r="77" spans="1:7" hidden="1" outlineLevel="1">
      <c r="B77" s="939">
        <f t="shared" si="9"/>
        <v>2015</v>
      </c>
      <c r="C77" s="940">
        <v>0.5</v>
      </c>
      <c r="D77" s="941">
        <f>'AMI RAB 2009-15'!B257</f>
        <v>0</v>
      </c>
      <c r="E77" s="942">
        <f>D77*F77/B68</f>
        <v>0</v>
      </c>
      <c r="F77" s="943">
        <f>B68-C77</f>
        <v>6.5</v>
      </c>
      <c r="G77" s="910"/>
    </row>
    <row r="78" spans="1:7" collapsed="1">
      <c r="B78" s="944"/>
      <c r="C78" s="911"/>
      <c r="D78" s="945"/>
      <c r="E78" s="946">
        <f>SUM(E71:E77)</f>
        <v>9923.594905387763</v>
      </c>
      <c r="F78" s="947">
        <f>IF(E78=0,0,SUMPRODUCT(F71:F77,E71:E77)/E78)</f>
        <v>1.836171466011006</v>
      </c>
      <c r="G78" s="948">
        <f>ABS(B8-E78)</f>
        <v>3.637978807091713E-12</v>
      </c>
    </row>
  </sheetData>
  <mergeCells count="6">
    <mergeCell ref="D68:E68"/>
    <mergeCell ref="B3:F3"/>
    <mergeCell ref="H3:J3"/>
    <mergeCell ref="D26:E26"/>
    <mergeCell ref="D40:E40"/>
    <mergeCell ref="D54:E5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C20"/>
  <sheetViews>
    <sheetView zoomScale="85" workbookViewId="0"/>
  </sheetViews>
  <sheetFormatPr defaultColWidth="9.140625" defaultRowHeight="12.75"/>
  <cols>
    <col min="1" max="1" width="52.5703125" style="569" customWidth="1"/>
    <col min="2" max="2" width="10.5703125" style="569" customWidth="1"/>
    <col min="3" max="3" width="15" style="569" customWidth="1"/>
    <col min="4" max="16384" width="9.140625" style="569"/>
  </cols>
  <sheetData>
    <row r="1" spans="1:3">
      <c r="A1" s="557" t="str">
        <f>'Data 2006-08'!A1</f>
        <v>Jemena</v>
      </c>
    </row>
    <row r="2" spans="1:3" s="570" customFormat="1">
      <c r="A2" s="97"/>
    </row>
    <row r="3" spans="1:3" s="788" customFormat="1">
      <c r="A3" s="571" t="s">
        <v>373</v>
      </c>
    </row>
    <row r="4" spans="1:3" s="788" customFormat="1"/>
    <row r="5" spans="1:3" s="788" customFormat="1">
      <c r="A5" s="572" t="s">
        <v>396</v>
      </c>
    </row>
    <row r="6" spans="1:3" s="788" customFormat="1"/>
    <row r="7" spans="1:3" s="788" customFormat="1">
      <c r="A7" s="572" t="s">
        <v>374</v>
      </c>
      <c r="B7" s="573"/>
      <c r="C7" s="574" t="s">
        <v>403</v>
      </c>
    </row>
    <row r="8" spans="1:3" s="788" customFormat="1" ht="15">
      <c r="A8" s="575"/>
    </row>
    <row r="9" spans="1:3" s="788" customFormat="1">
      <c r="A9" s="572" t="s">
        <v>375</v>
      </c>
    </row>
    <row r="10" spans="1:3" s="788" customFormat="1"/>
    <row r="11" spans="1:3" s="788" customFormat="1">
      <c r="A11" s="576" t="s">
        <v>397</v>
      </c>
      <c r="B11" s="577"/>
      <c r="C11" s="578" t="s">
        <v>22</v>
      </c>
    </row>
    <row r="12" spans="1:3" s="789" customFormat="1">
      <c r="A12" s="579"/>
      <c r="B12" s="580"/>
      <c r="C12" s="581"/>
    </row>
    <row r="13" spans="1:3" s="788" customFormat="1">
      <c r="A13" s="576" t="s">
        <v>398</v>
      </c>
      <c r="B13" s="577"/>
      <c r="C13" s="578" t="s">
        <v>399</v>
      </c>
    </row>
    <row r="14" spans="1:3" s="788" customFormat="1">
      <c r="B14" s="790"/>
    </row>
    <row r="15" spans="1:3" s="788" customFormat="1">
      <c r="A15" s="576" t="s">
        <v>400</v>
      </c>
      <c r="C15" s="578" t="s">
        <v>22</v>
      </c>
    </row>
    <row r="16" spans="1:3" s="788" customFormat="1"/>
    <row r="17" spans="1:1" s="788" customFormat="1">
      <c r="A17" s="576" t="s">
        <v>401</v>
      </c>
    </row>
    <row r="18" spans="1:1" s="788" customFormat="1"/>
    <row r="19" spans="1:1" s="788" customFormat="1"/>
    <row r="20" spans="1:1">
      <c r="A20" s="782"/>
    </row>
  </sheetData>
  <phoneticPr fontId="4" type="noConversion"/>
  <printOptions gridLines="1"/>
  <pageMargins left="0.75" right="0.75" top="1" bottom="1" header="0.5" footer="0.5"/>
  <pageSetup paperSize="9" scale="86" orientation="portrait" horizontalDpi="4294967293" r:id="rId1"/>
  <headerFooter alignWithMargins="0">
    <oddFooter>&amp;L&amp;D&amp;R&amp;A \ &amp;F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 enableFormatConditionsCalculation="0">
    <tabColor indexed="43"/>
    <pageSetUpPr fitToPage="1"/>
  </sheetPr>
  <dimension ref="A1:Q121"/>
  <sheetViews>
    <sheetView zoomScale="85"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4" sqref="B4"/>
    </sheetView>
  </sheetViews>
  <sheetFormatPr defaultColWidth="9.140625" defaultRowHeight="12.75"/>
  <cols>
    <col min="1" max="1" width="51.85546875" style="21" customWidth="1"/>
    <col min="2" max="2" width="6.5703125" style="86" customWidth="1"/>
    <col min="3" max="3" width="25.42578125" style="21" customWidth="1"/>
    <col min="4" max="4" width="5.7109375" style="21" customWidth="1"/>
    <col min="5" max="7" width="5.7109375" style="790" customWidth="1"/>
    <col min="8" max="10" width="11.5703125" style="21" customWidth="1"/>
    <col min="11" max="11" width="5.7109375" style="785" customWidth="1"/>
    <col min="12" max="15" width="5.7109375" style="806" customWidth="1"/>
    <col min="16" max="17" width="11.85546875" style="21" customWidth="1"/>
    <col min="18" max="16384" width="9.140625" style="21"/>
  </cols>
  <sheetData>
    <row r="1" spans="1:17" s="1" customFormat="1">
      <c r="A1" s="557" t="str">
        <f>'Data 2006-08'!$A$1</f>
        <v>Jemena</v>
      </c>
      <c r="B1" s="97"/>
      <c r="E1" s="785"/>
      <c r="F1" s="785"/>
      <c r="G1" s="785"/>
      <c r="H1" s="4">
        <v>2013</v>
      </c>
      <c r="I1" s="5">
        <v>2014</v>
      </c>
      <c r="J1" s="6">
        <v>2015</v>
      </c>
      <c r="K1" s="57"/>
      <c r="L1" s="790"/>
      <c r="M1" s="790"/>
      <c r="N1" s="790"/>
      <c r="O1" s="790"/>
      <c r="P1" s="47">
        <f>I1</f>
        <v>2014</v>
      </c>
      <c r="Q1" s="49">
        <f>J1</f>
        <v>2015</v>
      </c>
    </row>
    <row r="2" spans="1:17" s="1" customFormat="1" ht="15">
      <c r="A2" s="31"/>
      <c r="B2" s="96"/>
      <c r="C2" s="2"/>
      <c r="D2" s="2"/>
      <c r="E2" s="791"/>
      <c r="F2" s="791"/>
      <c r="G2" s="791"/>
      <c r="H2" s="809" t="s">
        <v>22</v>
      </c>
      <c r="I2" s="810" t="s">
        <v>22</v>
      </c>
      <c r="J2" s="811" t="s">
        <v>399</v>
      </c>
      <c r="K2" s="886"/>
      <c r="L2" s="790"/>
      <c r="M2" s="790"/>
      <c r="N2" s="790"/>
      <c r="O2" s="790"/>
      <c r="P2" s="69"/>
      <c r="Q2" s="70"/>
    </row>
    <row r="3" spans="1:17" s="1" customFormat="1" ht="15.75">
      <c r="A3" s="73" t="s">
        <v>402</v>
      </c>
      <c r="B3" s="454"/>
      <c r="C3" s="2"/>
      <c r="D3" s="2"/>
      <c r="E3" s="791"/>
      <c r="F3" s="791"/>
      <c r="G3" s="791"/>
      <c r="H3" s="800" t="s">
        <v>20</v>
      </c>
      <c r="I3" s="64" t="s">
        <v>18</v>
      </c>
      <c r="J3" s="65" t="s">
        <v>18</v>
      </c>
      <c r="K3" s="886"/>
      <c r="L3" s="790"/>
      <c r="M3" s="790"/>
      <c r="N3" s="790"/>
      <c r="O3" s="790"/>
      <c r="P3" s="63" t="str">
        <f>I3</f>
        <v>Forecast</v>
      </c>
      <c r="Q3" s="65" t="str">
        <f>J3</f>
        <v>Forecast</v>
      </c>
    </row>
    <row r="4" spans="1:17" s="1" customFormat="1" ht="15.75">
      <c r="B4" s="97"/>
      <c r="C4" s="42"/>
      <c r="D4" s="42"/>
      <c r="E4" s="42"/>
      <c r="F4" s="42"/>
      <c r="G4" s="42"/>
      <c r="H4" s="43"/>
      <c r="I4" s="43"/>
      <c r="J4" s="43"/>
      <c r="K4" s="43"/>
      <c r="L4" s="790"/>
      <c r="M4" s="790"/>
      <c r="N4" s="791"/>
      <c r="O4" s="791"/>
    </row>
    <row r="5" spans="1:17" s="1" customFormat="1" ht="15.75">
      <c r="A5" s="98" t="s">
        <v>38</v>
      </c>
      <c r="B5" s="454"/>
      <c r="C5" s="2"/>
      <c r="D5" s="2"/>
      <c r="E5" s="791"/>
      <c r="F5" s="791"/>
      <c r="G5" s="791"/>
      <c r="H5" s="2"/>
      <c r="I5" s="2"/>
      <c r="J5" s="2"/>
      <c r="K5" s="791"/>
      <c r="L5" s="790"/>
      <c r="M5" s="790"/>
      <c r="N5" s="790"/>
      <c r="O5" s="790"/>
    </row>
    <row r="6" spans="1:17" s="1" customFormat="1">
      <c r="A6" s="3"/>
      <c r="B6" s="94"/>
      <c r="C6" s="2"/>
      <c r="D6" s="2"/>
      <c r="E6" s="791"/>
      <c r="F6" s="791"/>
      <c r="G6" s="791"/>
      <c r="H6" s="2"/>
      <c r="I6" s="2"/>
      <c r="J6" s="2"/>
      <c r="K6" s="791"/>
      <c r="L6" s="791"/>
      <c r="M6" s="790"/>
      <c r="N6" s="790"/>
      <c r="O6" s="790"/>
    </row>
    <row r="7" spans="1:17" s="1" customFormat="1">
      <c r="A7" s="3"/>
      <c r="B7" s="61"/>
      <c r="C7" s="2"/>
      <c r="D7" s="2"/>
      <c r="E7" s="791"/>
      <c r="F7" s="791"/>
      <c r="G7" s="791"/>
      <c r="H7" s="4">
        <f t="shared" ref="H7:J7" si="0">H$1</f>
        <v>2013</v>
      </c>
      <c r="I7" s="5">
        <f t="shared" si="0"/>
        <v>2014</v>
      </c>
      <c r="J7" s="6">
        <f t="shared" si="0"/>
        <v>2015</v>
      </c>
      <c r="K7" s="57"/>
      <c r="L7" s="791"/>
      <c r="M7" s="790"/>
      <c r="N7" s="790"/>
      <c r="O7" s="790"/>
    </row>
    <row r="8" spans="1:17" s="1" customFormat="1">
      <c r="A8" s="44" t="s">
        <v>37</v>
      </c>
      <c r="B8" s="86"/>
      <c r="C8" s="34" t="s">
        <v>7</v>
      </c>
      <c r="D8" s="33"/>
      <c r="E8" s="33"/>
      <c r="F8" s="33"/>
      <c r="G8" s="33"/>
      <c r="H8" s="751" t="str">
        <f t="shared" ref="H8:J8" si="1">H$2</f>
        <v>Nominal $</v>
      </c>
      <c r="I8" s="111" t="str">
        <f t="shared" si="1"/>
        <v>Nominal $</v>
      </c>
      <c r="J8" s="752" t="str">
        <f t="shared" si="1"/>
        <v>Real 2014 $</v>
      </c>
      <c r="K8" s="886"/>
      <c r="L8" s="791"/>
      <c r="M8" s="790"/>
      <c r="N8" s="790"/>
      <c r="O8" s="790"/>
    </row>
    <row r="9" spans="1:17" s="1" customFormat="1">
      <c r="A9" s="7"/>
      <c r="B9" s="87"/>
      <c r="C9" s="100" t="s">
        <v>8</v>
      </c>
      <c r="D9" s="33"/>
      <c r="E9" s="33"/>
      <c r="F9" s="33"/>
      <c r="G9" s="33"/>
      <c r="H9" s="53" t="str">
        <f t="shared" ref="H9:J9" si="2">H$3</f>
        <v>Actual</v>
      </c>
      <c r="I9" s="753" t="str">
        <f t="shared" si="2"/>
        <v>Forecast</v>
      </c>
      <c r="J9" s="754" t="str">
        <f t="shared" si="2"/>
        <v>Forecast</v>
      </c>
      <c r="K9" s="886"/>
      <c r="L9" s="791"/>
      <c r="M9" s="790"/>
      <c r="N9" s="790"/>
      <c r="O9" s="790"/>
    </row>
    <row r="10" spans="1:17" s="1" customFormat="1">
      <c r="A10" s="86" t="s">
        <v>42</v>
      </c>
      <c r="B10" s="86"/>
      <c r="C10" s="107" t="s">
        <v>376</v>
      </c>
      <c r="D10" s="801"/>
      <c r="E10" s="801"/>
      <c r="F10" s="801"/>
      <c r="G10" s="801"/>
      <c r="H10" s="808">
        <v>0</v>
      </c>
      <c r="I10" s="9">
        <v>0</v>
      </c>
      <c r="J10" s="755">
        <v>0</v>
      </c>
      <c r="K10" s="120"/>
      <c r="L10" s="791"/>
      <c r="M10" s="790"/>
      <c r="N10" s="790"/>
      <c r="O10" s="790"/>
    </row>
    <row r="11" spans="1:17" s="1" customFormat="1">
      <c r="A11" s="85" t="s">
        <v>260</v>
      </c>
      <c r="B11" s="86"/>
      <c r="C11" s="318" t="s">
        <v>376</v>
      </c>
      <c r="D11" s="801"/>
      <c r="E11" s="801"/>
      <c r="F11" s="801"/>
      <c r="G11" s="801"/>
      <c r="H11" s="8">
        <v>0</v>
      </c>
      <c r="I11" s="9">
        <v>0</v>
      </c>
      <c r="J11" s="10">
        <v>0</v>
      </c>
      <c r="K11" s="120"/>
      <c r="L11" s="791"/>
      <c r="M11" s="790"/>
      <c r="N11" s="790"/>
      <c r="O11" s="790"/>
    </row>
    <row r="12" spans="1:17" s="1" customFormat="1">
      <c r="A12" s="320" t="s">
        <v>364</v>
      </c>
      <c r="B12" s="86"/>
      <c r="C12" s="318">
        <v>15</v>
      </c>
      <c r="D12" s="801"/>
      <c r="E12" s="801"/>
      <c r="F12" s="801"/>
      <c r="G12" s="801"/>
      <c r="H12" s="8">
        <v>32736070.280000165</v>
      </c>
      <c r="I12" s="9">
        <v>9929122.8828339055</v>
      </c>
      <c r="J12" s="10">
        <v>2011114.0422643661</v>
      </c>
      <c r="K12" s="787"/>
      <c r="L12" s="791"/>
      <c r="M12" s="790"/>
      <c r="N12" s="790"/>
      <c r="O12" s="790"/>
    </row>
    <row r="13" spans="1:17" s="1" customFormat="1">
      <c r="A13" s="320" t="s">
        <v>277</v>
      </c>
      <c r="B13" s="86"/>
      <c r="C13" s="318">
        <v>7</v>
      </c>
      <c r="D13" s="801"/>
      <c r="E13" s="801"/>
      <c r="F13" s="801"/>
      <c r="G13" s="801"/>
      <c r="H13" s="8">
        <v>828274.08000000007</v>
      </c>
      <c r="I13" s="9">
        <v>4972422.0919292932</v>
      </c>
      <c r="J13" s="10">
        <v>8520809.6248012036</v>
      </c>
      <c r="K13" s="15"/>
      <c r="L13" s="791"/>
      <c r="M13" s="790"/>
      <c r="N13" s="790"/>
      <c r="O13" s="790"/>
    </row>
    <row r="14" spans="1:17" s="1" customFormat="1">
      <c r="A14" s="320" t="s">
        <v>279</v>
      </c>
      <c r="B14" s="89"/>
      <c r="C14" s="318">
        <v>7</v>
      </c>
      <c r="D14" s="801"/>
      <c r="E14" s="801"/>
      <c r="F14" s="801"/>
      <c r="G14" s="801"/>
      <c r="H14" s="8">
        <v>3142129.74</v>
      </c>
      <c r="I14" s="9">
        <v>3330694.8774965205</v>
      </c>
      <c r="J14" s="10">
        <v>633164.06612999458</v>
      </c>
      <c r="K14" s="15"/>
      <c r="L14" s="791"/>
      <c r="M14" s="790"/>
      <c r="N14" s="790"/>
      <c r="O14" s="790"/>
    </row>
    <row r="15" spans="1:17" s="1" customFormat="1">
      <c r="A15" s="320" t="s">
        <v>278</v>
      </c>
      <c r="B15" s="86"/>
      <c r="C15" s="108">
        <v>7</v>
      </c>
      <c r="D15" s="801"/>
      <c r="E15" s="801"/>
      <c r="F15" s="801"/>
      <c r="G15" s="801"/>
      <c r="H15" s="8">
        <v>447185.83999999997</v>
      </c>
      <c r="I15" s="9">
        <v>0</v>
      </c>
      <c r="J15" s="10">
        <v>0</v>
      </c>
      <c r="K15" s="15"/>
      <c r="L15" s="791"/>
      <c r="M15" s="790"/>
      <c r="N15" s="790"/>
      <c r="O15" s="790"/>
    </row>
    <row r="16" spans="1:17" s="1" customFormat="1" ht="13.5" thickBot="1">
      <c r="A16" s="89" t="s">
        <v>45</v>
      </c>
      <c r="B16" s="86"/>
      <c r="C16" s="2"/>
      <c r="D16" s="791"/>
      <c r="E16" s="791"/>
      <c r="F16" s="791"/>
      <c r="G16" s="791"/>
      <c r="H16" s="11">
        <f t="shared" ref="H16:J16" si="3">SUM(H10:H15)</f>
        <v>37153659.940000169</v>
      </c>
      <c r="I16" s="12">
        <f t="shared" si="3"/>
        <v>18232239.852259722</v>
      </c>
      <c r="J16" s="13">
        <f t="shared" si="3"/>
        <v>11165087.733195566</v>
      </c>
      <c r="K16" s="15"/>
      <c r="L16" s="791"/>
      <c r="M16" s="790"/>
      <c r="N16" s="790"/>
      <c r="O16" s="790"/>
    </row>
    <row r="17" spans="1:15" s="1" customFormat="1" ht="13.5" thickTop="1">
      <c r="A17" s="14"/>
      <c r="B17" s="92"/>
      <c r="C17" s="2"/>
      <c r="D17" s="791"/>
      <c r="E17" s="791"/>
      <c r="F17" s="791"/>
      <c r="G17" s="791"/>
      <c r="H17" s="15"/>
      <c r="I17" s="15"/>
      <c r="J17" s="15"/>
      <c r="K17" s="15"/>
      <c r="L17" s="791"/>
      <c r="M17" s="790"/>
      <c r="N17" s="790"/>
      <c r="O17" s="790"/>
    </row>
    <row r="18" spans="1:15" s="1" customFormat="1">
      <c r="A18" s="322"/>
      <c r="B18" s="435"/>
      <c r="C18" s="2"/>
      <c r="D18" s="791"/>
      <c r="E18" s="791"/>
      <c r="F18" s="791"/>
      <c r="G18" s="791"/>
      <c r="H18" s="15"/>
      <c r="I18" s="15"/>
      <c r="J18" s="15"/>
      <c r="K18" s="15"/>
      <c r="L18" s="791"/>
      <c r="M18" s="790"/>
      <c r="N18" s="790"/>
      <c r="O18" s="790"/>
    </row>
    <row r="19" spans="1:15" s="1" customFormat="1">
      <c r="A19" s="322"/>
      <c r="B19" s="86"/>
      <c r="C19" s="2"/>
      <c r="D19" s="791"/>
      <c r="E19" s="791"/>
      <c r="F19" s="791"/>
      <c r="G19" s="791"/>
      <c r="H19" s="4">
        <f t="shared" ref="H19:J19" si="4">H$1</f>
        <v>2013</v>
      </c>
      <c r="I19" s="5">
        <f t="shared" si="4"/>
        <v>2014</v>
      </c>
      <c r="J19" s="6">
        <f t="shared" si="4"/>
        <v>2015</v>
      </c>
      <c r="K19" s="15"/>
      <c r="L19" s="791"/>
      <c r="M19" s="790"/>
      <c r="N19" s="790"/>
      <c r="O19" s="790"/>
    </row>
    <row r="20" spans="1:15" s="1" customFormat="1">
      <c r="A20" s="322"/>
      <c r="B20" s="86"/>
      <c r="C20" s="310" t="s">
        <v>276</v>
      </c>
      <c r="D20" s="802"/>
      <c r="E20" s="802"/>
      <c r="F20" s="802"/>
      <c r="G20" s="802"/>
      <c r="H20" s="751" t="str">
        <f t="shared" ref="H20:J20" si="5">H$2</f>
        <v>Nominal $</v>
      </c>
      <c r="I20" s="111" t="str">
        <f t="shared" si="5"/>
        <v>Nominal $</v>
      </c>
      <c r="J20" s="752" t="str">
        <f t="shared" si="5"/>
        <v>Real 2014 $</v>
      </c>
      <c r="K20" s="15"/>
      <c r="L20" s="791"/>
      <c r="M20" s="790"/>
      <c r="N20" s="790"/>
      <c r="O20" s="790"/>
    </row>
    <row r="21" spans="1:15" s="1" customFormat="1">
      <c r="A21" s="75" t="s">
        <v>47</v>
      </c>
      <c r="B21" s="92"/>
      <c r="C21" s="323" t="s">
        <v>48</v>
      </c>
      <c r="D21" s="803"/>
      <c r="E21" s="803"/>
      <c r="F21" s="803"/>
      <c r="G21" s="803"/>
      <c r="H21" s="53" t="str">
        <f t="shared" ref="H21:J21" si="6">H$3</f>
        <v>Actual</v>
      </c>
      <c r="I21" s="753" t="str">
        <f t="shared" si="6"/>
        <v>Forecast</v>
      </c>
      <c r="J21" s="754" t="str">
        <f t="shared" si="6"/>
        <v>Forecast</v>
      </c>
      <c r="K21" s="15"/>
      <c r="L21" s="791"/>
      <c r="M21" s="790"/>
      <c r="N21" s="790"/>
      <c r="O21" s="790"/>
    </row>
    <row r="22" spans="1:15" s="1" customFormat="1">
      <c r="A22" s="85" t="s">
        <v>365</v>
      </c>
      <c r="B22" s="92"/>
      <c r="C22" s="324">
        <v>0.375</v>
      </c>
      <c r="D22" s="804"/>
      <c r="E22" s="804"/>
      <c r="F22" s="804"/>
      <c r="G22" s="804"/>
      <c r="H22" s="327">
        <f t="shared" ref="H22:J22" si="7">SUM(H10:H12)-H23</f>
        <v>32736070.280000165</v>
      </c>
      <c r="I22" s="19">
        <f t="shared" si="7"/>
        <v>9929122.8828339055</v>
      </c>
      <c r="J22" s="756">
        <f t="shared" si="7"/>
        <v>2011114.0422643661</v>
      </c>
      <c r="K22" s="15"/>
      <c r="L22" s="791"/>
      <c r="M22" s="790"/>
      <c r="N22" s="790"/>
      <c r="O22" s="790"/>
    </row>
    <row r="23" spans="1:15" s="1" customFormat="1">
      <c r="A23" s="85" t="s">
        <v>366</v>
      </c>
      <c r="B23" s="89"/>
      <c r="C23" s="325">
        <v>0.06</v>
      </c>
      <c r="D23" s="805"/>
      <c r="E23" s="805"/>
      <c r="F23" s="805"/>
      <c r="G23" s="805"/>
      <c r="H23" s="808">
        <v>0</v>
      </c>
      <c r="I23" s="808">
        <v>0</v>
      </c>
      <c r="J23" s="808">
        <v>0</v>
      </c>
      <c r="K23" s="15"/>
      <c r="L23" s="791"/>
      <c r="M23" s="790"/>
      <c r="N23" s="790"/>
      <c r="O23" s="790"/>
    </row>
    <row r="24" spans="1:15" s="1" customFormat="1">
      <c r="A24" s="85" t="s">
        <v>277</v>
      </c>
      <c r="B24" s="86"/>
      <c r="C24" s="325">
        <v>0.4</v>
      </c>
      <c r="D24" s="805"/>
      <c r="E24" s="805"/>
      <c r="F24" s="805"/>
      <c r="G24" s="805"/>
      <c r="H24" s="327">
        <f t="shared" ref="H24:J26" si="8">H13</f>
        <v>828274.08000000007</v>
      </c>
      <c r="I24" s="19">
        <f t="shared" si="8"/>
        <v>4972422.0919292932</v>
      </c>
      <c r="J24" s="328">
        <f t="shared" si="8"/>
        <v>8520809.6248012036</v>
      </c>
      <c r="K24" s="15"/>
      <c r="L24" s="791"/>
      <c r="M24" s="790"/>
      <c r="N24" s="790"/>
      <c r="O24" s="790"/>
    </row>
    <row r="25" spans="1:15" s="1" customFormat="1">
      <c r="A25" s="85" t="s">
        <v>279</v>
      </c>
      <c r="B25" s="86"/>
      <c r="C25" s="325">
        <v>0.21428571428571427</v>
      </c>
      <c r="D25" s="805"/>
      <c r="E25" s="805"/>
      <c r="F25" s="805"/>
      <c r="G25" s="805"/>
      <c r="H25" s="327">
        <f t="shared" si="8"/>
        <v>3142129.74</v>
      </c>
      <c r="I25" s="19">
        <f t="shared" si="8"/>
        <v>3330694.8774965205</v>
      </c>
      <c r="J25" s="328">
        <f t="shared" si="8"/>
        <v>633164.06612999458</v>
      </c>
      <c r="K25" s="15"/>
      <c r="L25" s="791"/>
      <c r="M25" s="790"/>
      <c r="N25" s="790"/>
      <c r="O25" s="790"/>
    </row>
    <row r="26" spans="1:15" s="1" customFormat="1">
      <c r="A26" s="88" t="s">
        <v>278</v>
      </c>
      <c r="B26" s="86"/>
      <c r="C26" s="326">
        <v>0.1764705882352941</v>
      </c>
      <c r="D26" s="805"/>
      <c r="E26" s="805"/>
      <c r="F26" s="805"/>
      <c r="G26" s="805"/>
      <c r="H26" s="327">
        <f t="shared" si="8"/>
        <v>447185.83999999997</v>
      </c>
      <c r="I26" s="19">
        <f t="shared" si="8"/>
        <v>0</v>
      </c>
      <c r="J26" s="328">
        <f t="shared" si="8"/>
        <v>0</v>
      </c>
      <c r="K26" s="15"/>
      <c r="L26" s="791"/>
      <c r="M26" s="790"/>
      <c r="N26" s="790"/>
      <c r="O26" s="790"/>
    </row>
    <row r="27" spans="1:15" s="1" customFormat="1" ht="13.5" thickBot="1">
      <c r="A27" s="89" t="s">
        <v>45</v>
      </c>
      <c r="B27" s="61"/>
      <c r="C27" s="2"/>
      <c r="D27" s="2"/>
      <c r="E27" s="791"/>
      <c r="F27" s="791"/>
      <c r="G27" s="791"/>
      <c r="H27" s="11">
        <f t="shared" ref="H27:J27" si="9">SUM(H21:H26)</f>
        <v>37153659.940000169</v>
      </c>
      <c r="I27" s="12">
        <f t="shared" si="9"/>
        <v>18232239.852259722</v>
      </c>
      <c r="J27" s="13">
        <f t="shared" si="9"/>
        <v>11165087.733195566</v>
      </c>
      <c r="K27" s="15"/>
      <c r="L27" s="791"/>
      <c r="M27" s="790"/>
      <c r="N27" s="790"/>
      <c r="O27" s="790"/>
    </row>
    <row r="28" spans="1:15" s="1" customFormat="1" ht="13.5" thickTop="1">
      <c r="A28" s="14"/>
      <c r="B28" s="86"/>
      <c r="C28" s="2"/>
      <c r="D28" s="2"/>
      <c r="E28" s="791"/>
      <c r="F28" s="791"/>
      <c r="G28" s="791"/>
      <c r="H28" s="15"/>
      <c r="I28" s="15"/>
      <c r="J28" s="15"/>
      <c r="K28" s="15"/>
      <c r="L28" s="791"/>
      <c r="M28" s="790"/>
      <c r="N28" s="790"/>
      <c r="O28" s="790"/>
    </row>
    <row r="29" spans="1:15" s="1" customFormat="1">
      <c r="A29" s="14"/>
      <c r="B29" s="86"/>
      <c r="C29" s="2"/>
      <c r="D29" s="2"/>
      <c r="E29" s="791"/>
      <c r="F29" s="791"/>
      <c r="G29" s="791"/>
      <c r="H29" s="15"/>
      <c r="I29" s="15"/>
      <c r="J29" s="15"/>
      <c r="K29" s="15"/>
      <c r="L29" s="791"/>
      <c r="M29" s="790"/>
      <c r="N29" s="790"/>
      <c r="O29" s="790"/>
    </row>
    <row r="30" spans="1:15" s="1" customFormat="1">
      <c r="A30" s="14"/>
      <c r="B30" s="86"/>
      <c r="C30" s="2"/>
      <c r="D30" s="2"/>
      <c r="E30" s="791"/>
      <c r="F30" s="791"/>
      <c r="G30" s="791"/>
      <c r="H30" s="4">
        <f t="shared" ref="H30:J30" si="10">H$1</f>
        <v>2013</v>
      </c>
      <c r="I30" s="5">
        <f t="shared" si="10"/>
        <v>2014</v>
      </c>
      <c r="J30" s="6">
        <f t="shared" si="10"/>
        <v>2015</v>
      </c>
      <c r="K30" s="57"/>
      <c r="L30" s="791"/>
      <c r="M30" s="790"/>
      <c r="N30" s="790"/>
      <c r="O30" s="790"/>
    </row>
    <row r="31" spans="1:15">
      <c r="A31" s="44" t="s">
        <v>3</v>
      </c>
      <c r="C31" s="2"/>
      <c r="D31" s="2"/>
      <c r="E31" s="791"/>
      <c r="F31" s="791"/>
      <c r="G31" s="791"/>
      <c r="H31" s="751" t="str">
        <f t="shared" ref="H31:J31" si="11">H$2</f>
        <v>Nominal $</v>
      </c>
      <c r="I31" s="111" t="str">
        <f t="shared" si="11"/>
        <v>Nominal $</v>
      </c>
      <c r="J31" s="752" t="str">
        <f t="shared" si="11"/>
        <v>Real 2014 $</v>
      </c>
      <c r="K31" s="886"/>
      <c r="L31" s="791"/>
      <c r="M31" s="790"/>
      <c r="N31" s="790"/>
      <c r="O31" s="790"/>
    </row>
    <row r="32" spans="1:15">
      <c r="A32" s="22"/>
      <c r="B32" s="56"/>
      <c r="C32" s="20"/>
      <c r="D32" s="20"/>
      <c r="E32" s="806"/>
      <c r="F32" s="806"/>
      <c r="G32" s="806"/>
      <c r="H32" s="53" t="str">
        <f t="shared" ref="H32:J32" si="12">H$3</f>
        <v>Actual</v>
      </c>
      <c r="I32" s="753" t="str">
        <f t="shared" si="12"/>
        <v>Forecast</v>
      </c>
      <c r="J32" s="754" t="str">
        <f t="shared" si="12"/>
        <v>Forecast</v>
      </c>
      <c r="K32" s="886"/>
      <c r="M32" s="790"/>
      <c r="N32" s="790"/>
      <c r="O32" s="790"/>
    </row>
    <row r="33" spans="1:15">
      <c r="A33" s="39" t="s">
        <v>4</v>
      </c>
      <c r="C33" s="20"/>
      <c r="D33" s="20"/>
      <c r="E33" s="806"/>
      <c r="F33" s="806"/>
      <c r="G33" s="806"/>
      <c r="H33" s="36"/>
      <c r="I33" s="37"/>
      <c r="J33" s="38"/>
      <c r="K33" s="37"/>
      <c r="M33" s="790"/>
      <c r="N33" s="790"/>
      <c r="O33" s="790"/>
    </row>
    <row r="34" spans="1:15">
      <c r="A34" s="86" t="s">
        <v>42</v>
      </c>
      <c r="C34" s="20"/>
      <c r="D34" s="20"/>
      <c r="E34" s="806"/>
      <c r="F34" s="806"/>
      <c r="G34" s="806"/>
      <c r="H34" s="25">
        <v>0</v>
      </c>
      <c r="I34" s="26">
        <v>0</v>
      </c>
      <c r="J34" s="27">
        <v>0</v>
      </c>
      <c r="K34" s="37"/>
      <c r="M34" s="790"/>
      <c r="N34" s="790"/>
      <c r="O34" s="790"/>
    </row>
    <row r="35" spans="1:15">
      <c r="A35" s="86" t="s">
        <v>260</v>
      </c>
      <c r="C35" s="20"/>
      <c r="D35" s="20"/>
      <c r="E35" s="806"/>
      <c r="F35" s="806"/>
      <c r="G35" s="806"/>
      <c r="H35" s="25">
        <v>0</v>
      </c>
      <c r="I35" s="26">
        <v>0</v>
      </c>
      <c r="J35" s="27">
        <v>0</v>
      </c>
      <c r="K35" s="37"/>
      <c r="M35" s="790"/>
      <c r="N35" s="790"/>
      <c r="O35" s="790"/>
    </row>
    <row r="36" spans="1:15">
      <c r="A36" s="86" t="s">
        <v>364</v>
      </c>
      <c r="C36" s="20"/>
      <c r="D36" s="20"/>
      <c r="E36" s="806"/>
      <c r="F36" s="806"/>
      <c r="G36" s="806"/>
      <c r="H36" s="25">
        <v>0</v>
      </c>
      <c r="I36" s="26">
        <v>0</v>
      </c>
      <c r="J36" s="27">
        <v>0</v>
      </c>
      <c r="K36" s="37"/>
      <c r="M36" s="790"/>
      <c r="N36" s="790"/>
      <c r="O36" s="790"/>
    </row>
    <row r="37" spans="1:15">
      <c r="A37" s="86" t="s">
        <v>277</v>
      </c>
      <c r="C37" s="20"/>
      <c r="D37" s="20"/>
      <c r="E37" s="806"/>
      <c r="F37" s="806"/>
      <c r="G37" s="806"/>
      <c r="H37" s="25">
        <v>0</v>
      </c>
      <c r="I37" s="26">
        <v>0</v>
      </c>
      <c r="J37" s="27">
        <v>0</v>
      </c>
      <c r="K37" s="37"/>
      <c r="M37" s="790"/>
      <c r="N37" s="790"/>
      <c r="O37" s="790"/>
    </row>
    <row r="38" spans="1:15">
      <c r="A38" s="86" t="s">
        <v>279</v>
      </c>
      <c r="B38" s="455"/>
      <c r="C38" s="20"/>
      <c r="D38" s="20"/>
      <c r="E38" s="806"/>
      <c r="F38" s="806"/>
      <c r="G38" s="806"/>
      <c r="H38" s="25">
        <v>0</v>
      </c>
      <c r="I38" s="26">
        <v>0</v>
      </c>
      <c r="J38" s="27">
        <v>0</v>
      </c>
      <c r="K38" s="37"/>
      <c r="M38" s="790"/>
      <c r="N38" s="790"/>
      <c r="O38" s="790"/>
    </row>
    <row r="39" spans="1:15">
      <c r="A39" s="86" t="s">
        <v>278</v>
      </c>
      <c r="B39" s="456"/>
      <c r="C39" s="20"/>
      <c r="D39" s="20"/>
      <c r="E39" s="806"/>
      <c r="F39" s="806"/>
      <c r="G39" s="806"/>
      <c r="H39" s="25">
        <v>0</v>
      </c>
      <c r="I39" s="26">
        <v>0</v>
      </c>
      <c r="J39" s="27">
        <v>0</v>
      </c>
      <c r="K39" s="37"/>
      <c r="M39" s="790"/>
      <c r="N39" s="790"/>
      <c r="O39" s="790"/>
    </row>
    <row r="40" spans="1:15" ht="13.5" thickBot="1">
      <c r="A40" s="22"/>
      <c r="C40" s="20"/>
      <c r="D40" s="20"/>
      <c r="E40" s="806"/>
      <c r="F40" s="806"/>
      <c r="G40" s="806"/>
      <c r="H40" s="329">
        <f t="shared" ref="H40:J40" si="13">SUM(H34:H39)</f>
        <v>0</v>
      </c>
      <c r="I40" s="93">
        <f t="shared" si="13"/>
        <v>0</v>
      </c>
      <c r="J40" s="330">
        <f t="shared" si="13"/>
        <v>0</v>
      </c>
      <c r="K40" s="37"/>
      <c r="M40" s="790"/>
      <c r="N40" s="790"/>
      <c r="O40" s="790"/>
    </row>
    <row r="41" spans="1:15" ht="13.5" thickTop="1">
      <c r="A41" s="22"/>
      <c r="C41" s="20"/>
      <c r="D41" s="20"/>
      <c r="E41" s="806"/>
      <c r="F41" s="806"/>
      <c r="G41" s="806"/>
      <c r="H41" s="331"/>
      <c r="I41" s="95"/>
      <c r="J41" s="332"/>
      <c r="K41" s="37"/>
      <c r="M41" s="790"/>
      <c r="N41" s="790"/>
      <c r="O41" s="790"/>
    </row>
    <row r="42" spans="1:15">
      <c r="A42" s="39" t="s">
        <v>5</v>
      </c>
      <c r="C42" s="20"/>
      <c r="D42" s="20"/>
      <c r="E42" s="806"/>
      <c r="F42" s="806"/>
      <c r="G42" s="806"/>
      <c r="H42" s="23"/>
      <c r="I42" s="20"/>
      <c r="J42" s="24"/>
      <c r="K42" s="791"/>
      <c r="M42" s="791"/>
      <c r="N42" s="791"/>
      <c r="O42" s="791"/>
    </row>
    <row r="43" spans="1:15">
      <c r="A43" s="86" t="s">
        <v>42</v>
      </c>
      <c r="C43" s="20"/>
      <c r="D43" s="20"/>
      <c r="E43" s="806"/>
      <c r="F43" s="806"/>
      <c r="G43" s="806"/>
      <c r="H43" s="25">
        <v>0</v>
      </c>
      <c r="I43" s="26">
        <v>0</v>
      </c>
      <c r="J43" s="27">
        <v>0</v>
      </c>
      <c r="K43" s="37"/>
      <c r="M43" s="791"/>
      <c r="N43" s="791"/>
      <c r="O43" s="791"/>
    </row>
    <row r="44" spans="1:15">
      <c r="A44" s="86" t="s">
        <v>260</v>
      </c>
      <c r="B44" s="456"/>
      <c r="C44" s="20"/>
      <c r="D44" s="20"/>
      <c r="E44" s="806"/>
      <c r="F44" s="806"/>
      <c r="G44" s="806"/>
      <c r="H44" s="25">
        <v>0</v>
      </c>
      <c r="I44" s="26">
        <v>0</v>
      </c>
      <c r="J44" s="27">
        <v>0</v>
      </c>
      <c r="K44" s="37"/>
      <c r="M44" s="791"/>
      <c r="N44" s="791"/>
      <c r="O44" s="791"/>
    </row>
    <row r="45" spans="1:15">
      <c r="A45" s="86" t="s">
        <v>364</v>
      </c>
      <c r="C45" s="20"/>
      <c r="D45" s="20"/>
      <c r="E45" s="806"/>
      <c r="F45" s="806"/>
      <c r="G45" s="806"/>
      <c r="H45" s="25">
        <v>0</v>
      </c>
      <c r="I45" s="26">
        <v>0</v>
      </c>
      <c r="J45" s="27">
        <v>0</v>
      </c>
      <c r="K45" s="37"/>
      <c r="M45" s="791"/>
      <c r="N45" s="791"/>
      <c r="O45" s="791"/>
    </row>
    <row r="46" spans="1:15">
      <c r="A46" s="86" t="s">
        <v>277</v>
      </c>
      <c r="C46" s="20"/>
      <c r="D46" s="20"/>
      <c r="E46" s="806"/>
      <c r="F46" s="806"/>
      <c r="G46" s="806"/>
      <c r="H46" s="25">
        <v>0</v>
      </c>
      <c r="I46" s="26">
        <v>0</v>
      </c>
      <c r="J46" s="27">
        <v>0</v>
      </c>
      <c r="K46" s="37"/>
      <c r="M46" s="791"/>
      <c r="N46" s="791"/>
      <c r="O46" s="791"/>
    </row>
    <row r="47" spans="1:15">
      <c r="A47" s="86" t="s">
        <v>279</v>
      </c>
      <c r="B47" s="92"/>
      <c r="C47" s="20"/>
      <c r="D47" s="20"/>
      <c r="E47" s="806"/>
      <c r="F47" s="806"/>
      <c r="G47" s="806"/>
      <c r="H47" s="25">
        <v>0</v>
      </c>
      <c r="I47" s="26">
        <v>0</v>
      </c>
      <c r="J47" s="27">
        <v>0</v>
      </c>
      <c r="K47" s="37"/>
      <c r="M47" s="791"/>
      <c r="N47" s="791"/>
      <c r="O47" s="791"/>
    </row>
    <row r="48" spans="1:15">
      <c r="A48" s="86" t="s">
        <v>278</v>
      </c>
      <c r="C48" s="20"/>
      <c r="D48" s="20"/>
      <c r="E48" s="806"/>
      <c r="F48" s="806"/>
      <c r="G48" s="806"/>
      <c r="H48" s="28">
        <v>0</v>
      </c>
      <c r="I48" s="29">
        <v>0</v>
      </c>
      <c r="J48" s="30">
        <v>0</v>
      </c>
      <c r="K48" s="37"/>
      <c r="M48" s="791"/>
      <c r="N48" s="791"/>
      <c r="O48" s="791"/>
    </row>
    <row r="49" spans="1:15" s="1" customFormat="1" ht="13.5" thickBot="1">
      <c r="A49" s="14"/>
      <c r="B49" s="92"/>
      <c r="C49" s="2"/>
      <c r="D49" s="2"/>
      <c r="E49" s="791"/>
      <c r="F49" s="791"/>
      <c r="G49" s="791"/>
      <c r="H49" s="329">
        <f t="shared" ref="H49:J49" si="14">SUM(H43:H48)</f>
        <v>0</v>
      </c>
      <c r="I49" s="93">
        <f t="shared" si="14"/>
        <v>0</v>
      </c>
      <c r="J49" s="330">
        <f t="shared" si="14"/>
        <v>0</v>
      </c>
      <c r="K49" s="15"/>
      <c r="L49" s="791"/>
      <c r="M49" s="790"/>
      <c r="N49" s="790"/>
      <c r="O49" s="790"/>
    </row>
    <row r="50" spans="1:15" s="1" customFormat="1" ht="13.5" thickTop="1">
      <c r="A50" s="14"/>
      <c r="B50" s="92"/>
      <c r="C50" s="2"/>
      <c r="D50" s="2"/>
      <c r="E50" s="791"/>
      <c r="F50" s="791"/>
      <c r="G50" s="791"/>
      <c r="H50" s="15"/>
      <c r="I50" s="15"/>
      <c r="J50" s="15"/>
      <c r="K50" s="15"/>
      <c r="L50" s="791"/>
      <c r="M50" s="790"/>
      <c r="N50" s="790"/>
      <c r="O50" s="790"/>
    </row>
    <row r="51" spans="1:15" s="1" customFormat="1">
      <c r="A51" s="14"/>
      <c r="B51" s="86"/>
      <c r="C51" s="2"/>
      <c r="D51" s="2"/>
      <c r="E51" s="791"/>
      <c r="F51" s="791"/>
      <c r="G51" s="791"/>
      <c r="H51" s="15"/>
      <c r="I51" s="15"/>
      <c r="J51" s="15"/>
      <c r="K51" s="15"/>
      <c r="L51" s="791"/>
      <c r="M51" s="790"/>
      <c r="N51" s="790"/>
      <c r="O51" s="790"/>
    </row>
    <row r="52" spans="1:15" s="1" customFormat="1">
      <c r="A52" s="3"/>
      <c r="B52" s="86"/>
      <c r="C52" s="2"/>
      <c r="D52" s="2"/>
      <c r="E52" s="791"/>
      <c r="F52" s="791"/>
      <c r="G52" s="791"/>
      <c r="H52" s="4">
        <f t="shared" ref="H52:J52" si="15">H$1</f>
        <v>2013</v>
      </c>
      <c r="I52" s="5">
        <f t="shared" si="15"/>
        <v>2014</v>
      </c>
      <c r="J52" s="6">
        <f t="shared" si="15"/>
        <v>2015</v>
      </c>
      <c r="K52" s="57"/>
      <c r="L52" s="791"/>
      <c r="M52" s="790"/>
      <c r="N52" s="790"/>
      <c r="O52" s="790"/>
    </row>
    <row r="53" spans="1:15" s="1" customFormat="1">
      <c r="A53" s="44" t="s">
        <v>1</v>
      </c>
      <c r="B53" s="457"/>
      <c r="C53" s="2"/>
      <c r="D53" s="2"/>
      <c r="E53" s="791"/>
      <c r="F53" s="791"/>
      <c r="G53" s="791"/>
      <c r="H53" s="751" t="str">
        <f t="shared" ref="H53:J53" si="16">H$2</f>
        <v>Nominal $</v>
      </c>
      <c r="I53" s="111" t="str">
        <f t="shared" si="16"/>
        <v>Nominal $</v>
      </c>
      <c r="J53" s="752" t="str">
        <f t="shared" si="16"/>
        <v>Real 2014 $</v>
      </c>
      <c r="K53" s="886"/>
      <c r="L53" s="791"/>
      <c r="M53" s="790"/>
      <c r="N53" s="790"/>
      <c r="O53" s="790"/>
    </row>
    <row r="54" spans="1:15" s="1" customFormat="1">
      <c r="A54" s="3"/>
      <c r="B54" s="92"/>
      <c r="C54" s="2"/>
      <c r="D54" s="2"/>
      <c r="E54" s="791"/>
      <c r="F54" s="791"/>
      <c r="G54" s="791"/>
      <c r="H54" s="751" t="str">
        <f t="shared" ref="H54:J54" si="17">H$3</f>
        <v>Actual</v>
      </c>
      <c r="I54" s="111" t="str">
        <f t="shared" si="17"/>
        <v>Forecast</v>
      </c>
      <c r="J54" s="752" t="str">
        <f t="shared" si="17"/>
        <v>Forecast</v>
      </c>
      <c r="K54" s="886"/>
      <c r="L54" s="791"/>
      <c r="M54" s="790"/>
      <c r="N54" s="790"/>
      <c r="O54" s="790"/>
    </row>
    <row r="55" spans="1:15" s="1" customFormat="1" ht="13.5" thickBot="1">
      <c r="A55" s="3" t="s">
        <v>389</v>
      </c>
      <c r="B55" s="86"/>
      <c r="C55" s="2"/>
      <c r="D55" s="2"/>
      <c r="E55" s="791"/>
      <c r="F55" s="791"/>
      <c r="G55" s="791"/>
      <c r="H55" s="16">
        <v>20130020.9727952</v>
      </c>
      <c r="I55" s="17">
        <v>21623000.920459427</v>
      </c>
      <c r="J55" s="18">
        <v>17467145.86885884</v>
      </c>
      <c r="K55" s="120"/>
      <c r="L55" s="791"/>
      <c r="M55" s="790"/>
      <c r="N55" s="790"/>
      <c r="O55" s="790"/>
    </row>
    <row r="56" spans="1:15" s="1" customFormat="1" ht="13.5" thickTop="1">
      <c r="A56" s="3"/>
      <c r="B56" s="455"/>
      <c r="C56" s="791"/>
      <c r="D56" s="791"/>
      <c r="E56" s="791"/>
      <c r="F56" s="791"/>
      <c r="G56" s="791"/>
      <c r="H56" s="787"/>
      <c r="I56" s="787"/>
      <c r="J56" s="787"/>
      <c r="K56" s="787"/>
      <c r="L56" s="791"/>
      <c r="M56" s="790"/>
      <c r="N56" s="790"/>
      <c r="O56" s="790"/>
    </row>
    <row r="57" spans="1:15" s="1" customFormat="1">
      <c r="A57" s="785"/>
      <c r="B57" s="451"/>
      <c r="C57" s="791"/>
      <c r="D57" s="791"/>
      <c r="E57" s="791"/>
      <c r="F57" s="791"/>
      <c r="G57" s="791"/>
      <c r="H57" s="787"/>
      <c r="I57" s="793"/>
      <c r="J57" s="793"/>
      <c r="K57" s="787"/>
      <c r="L57" s="791"/>
      <c r="M57" s="790"/>
      <c r="N57" s="790"/>
      <c r="O57" s="790"/>
    </row>
    <row r="58" spans="1:15" s="1" customFormat="1">
      <c r="A58" s="61" t="s">
        <v>63</v>
      </c>
      <c r="B58" s="452"/>
      <c r="E58" s="785"/>
      <c r="F58" s="785"/>
      <c r="G58" s="785"/>
      <c r="H58" s="4">
        <f t="shared" ref="H58:J58" si="18">H$1</f>
        <v>2013</v>
      </c>
      <c r="I58" s="5">
        <f t="shared" si="18"/>
        <v>2014</v>
      </c>
      <c r="J58" s="6">
        <f t="shared" si="18"/>
        <v>2015</v>
      </c>
      <c r="K58" s="787"/>
      <c r="L58" s="787"/>
      <c r="M58" s="790"/>
      <c r="N58" s="790"/>
      <c r="O58" s="790"/>
    </row>
    <row r="59" spans="1:15" s="1" customFormat="1">
      <c r="B59" s="89"/>
      <c r="E59" s="785"/>
      <c r="F59" s="785"/>
      <c r="G59" s="785"/>
      <c r="H59" s="885" t="str">
        <f>H$2</f>
        <v>Nominal $</v>
      </c>
      <c r="K59" s="787"/>
      <c r="L59" s="791"/>
      <c r="M59" s="790"/>
      <c r="N59" s="790"/>
      <c r="O59" s="790"/>
    </row>
    <row r="60" spans="1:15" s="1" customFormat="1" ht="13.5" thickBot="1">
      <c r="A60" s="79" t="s">
        <v>63</v>
      </c>
      <c r="B60" s="451"/>
      <c r="E60" s="785"/>
      <c r="F60" s="785"/>
      <c r="G60" s="785"/>
      <c r="H60" s="582">
        <v>56528768.318497017</v>
      </c>
      <c r="K60" s="787"/>
      <c r="L60" s="785"/>
      <c r="M60" s="790"/>
      <c r="N60" s="790"/>
      <c r="O60" s="790"/>
    </row>
    <row r="61" spans="1:15" s="1" customFormat="1" ht="13.5" thickTop="1">
      <c r="A61" s="31"/>
      <c r="B61" s="452"/>
      <c r="E61" s="785"/>
      <c r="F61" s="785"/>
      <c r="G61" s="785"/>
      <c r="K61" s="787"/>
      <c r="L61" s="785"/>
      <c r="M61" s="790"/>
      <c r="N61" s="790"/>
      <c r="O61" s="790"/>
    </row>
    <row r="62" spans="1:15" s="1" customFormat="1">
      <c r="A62" s="31"/>
      <c r="B62" s="452"/>
      <c r="E62" s="785"/>
      <c r="F62" s="785"/>
      <c r="G62" s="785"/>
      <c r="K62" s="787"/>
      <c r="L62" s="785"/>
      <c r="M62" s="790"/>
      <c r="N62" s="790"/>
      <c r="O62" s="790"/>
    </row>
    <row r="63" spans="1:15" s="1" customFormat="1">
      <c r="A63" s="31"/>
      <c r="B63" s="89"/>
      <c r="C63" s="2"/>
      <c r="D63" s="2"/>
      <c r="E63" s="791"/>
      <c r="F63" s="791"/>
      <c r="G63" s="791"/>
      <c r="K63" s="787"/>
      <c r="L63" s="785"/>
      <c r="M63" s="790"/>
      <c r="N63" s="790"/>
      <c r="O63" s="790"/>
    </row>
    <row r="64" spans="1:15" s="1" customFormat="1">
      <c r="A64" s="31"/>
      <c r="B64" s="89"/>
      <c r="C64" s="2"/>
      <c r="D64" s="21"/>
      <c r="E64" s="790"/>
      <c r="F64" s="790"/>
      <c r="G64" s="790"/>
      <c r="H64" s="19"/>
      <c r="I64" s="19"/>
      <c r="J64" s="19"/>
      <c r="K64" s="787"/>
      <c r="L64" s="791"/>
      <c r="M64" s="790"/>
      <c r="N64" s="790"/>
      <c r="O64" s="790"/>
    </row>
    <row r="65" spans="1:17">
      <c r="A65" s="61" t="s">
        <v>286</v>
      </c>
      <c r="B65" s="89"/>
      <c r="I65" s="1015" t="s">
        <v>377</v>
      </c>
      <c r="J65" s="1016"/>
      <c r="K65" s="33"/>
      <c r="L65" s="791"/>
      <c r="N65" s="791"/>
      <c r="O65" s="791"/>
      <c r="P65" s="1015" t="s">
        <v>23</v>
      </c>
      <c r="Q65" s="1017"/>
    </row>
    <row r="66" spans="1:17">
      <c r="L66" s="791"/>
      <c r="N66" s="791"/>
      <c r="O66" s="791"/>
    </row>
    <row r="67" spans="1:17">
      <c r="H67" s="790"/>
      <c r="I67" s="757">
        <f>I$1</f>
        <v>2014</v>
      </c>
      <c r="J67" s="757">
        <f>J$1</f>
        <v>2015</v>
      </c>
      <c r="K67" s="57"/>
      <c r="L67" s="791"/>
      <c r="M67" s="790"/>
      <c r="N67" s="791"/>
      <c r="O67" s="791"/>
      <c r="P67" s="4">
        <f>P$1</f>
        <v>2014</v>
      </c>
      <c r="Q67" s="6">
        <f>Q$1</f>
        <v>2015</v>
      </c>
    </row>
    <row r="68" spans="1:17">
      <c r="A68" s="60"/>
      <c r="H68" s="790"/>
      <c r="I68" s="893" t="s">
        <v>20</v>
      </c>
      <c r="J68" s="716" t="s">
        <v>21</v>
      </c>
      <c r="K68" s="886"/>
      <c r="L68" s="791"/>
      <c r="M68" s="790"/>
      <c r="N68" s="791"/>
      <c r="O68" s="791"/>
      <c r="P68" s="758" t="str">
        <f>P3</f>
        <v>Forecast</v>
      </c>
      <c r="Q68" s="737" t="str">
        <f>Q3</f>
        <v>Forecast</v>
      </c>
    </row>
    <row r="69" spans="1:17">
      <c r="B69" s="1"/>
      <c r="H69" s="790"/>
      <c r="I69" s="717" t="s">
        <v>22</v>
      </c>
      <c r="J69" s="717" t="s">
        <v>22</v>
      </c>
      <c r="K69" s="886"/>
      <c r="L69" s="791"/>
      <c r="M69" s="790"/>
      <c r="N69" s="791"/>
      <c r="O69" s="791"/>
      <c r="P69" s="740"/>
      <c r="Q69" s="742"/>
    </row>
    <row r="70" spans="1:17">
      <c r="B70" s="92"/>
      <c r="H70" s="790"/>
      <c r="I70" s="40"/>
      <c r="J70" s="41"/>
      <c r="K70" s="791"/>
      <c r="L70" s="791"/>
      <c r="M70" s="790"/>
      <c r="N70" s="791"/>
      <c r="O70" s="791"/>
      <c r="P70" s="40"/>
      <c r="Q70" s="24"/>
    </row>
    <row r="71" spans="1:17">
      <c r="A71" s="91" t="s">
        <v>24</v>
      </c>
      <c r="B71" s="92"/>
      <c r="H71" s="790"/>
      <c r="I71" s="342" t="s">
        <v>25</v>
      </c>
      <c r="J71" s="124"/>
      <c r="K71" s="121"/>
      <c r="L71" s="791"/>
      <c r="M71" s="790"/>
      <c r="N71" s="791"/>
      <c r="O71" s="791"/>
      <c r="P71" s="23"/>
      <c r="Q71" s="24"/>
    </row>
    <row r="72" spans="1:17">
      <c r="A72" s="85" t="s">
        <v>26</v>
      </c>
      <c r="B72" s="56"/>
      <c r="H72" s="790"/>
      <c r="I72" s="745">
        <f>'Data 2009-15 (Real $2008)'!I72</f>
        <v>0</v>
      </c>
      <c r="J72" s="335"/>
      <c r="K72" s="122"/>
      <c r="L72" s="791"/>
      <c r="M72" s="790"/>
      <c r="N72" s="791"/>
      <c r="O72" s="791"/>
      <c r="P72" s="80"/>
      <c r="Q72" s="76"/>
    </row>
    <row r="73" spans="1:17">
      <c r="A73" s="85" t="s">
        <v>27</v>
      </c>
      <c r="B73" s="453"/>
      <c r="H73" s="790"/>
      <c r="I73" s="745">
        <f>'Data 2009-15 (Real $2008)'!I73</f>
        <v>0</v>
      </c>
      <c r="J73" s="335"/>
      <c r="K73" s="122"/>
      <c r="L73" s="791"/>
      <c r="M73" s="790"/>
      <c r="N73" s="791"/>
      <c r="O73" s="791"/>
      <c r="P73" s="80"/>
      <c r="Q73" s="76"/>
    </row>
    <row r="74" spans="1:17">
      <c r="A74" s="565" t="s">
        <v>368</v>
      </c>
      <c r="B74" s="2"/>
      <c r="H74" s="790"/>
      <c r="I74" s="745">
        <f>'Data 2009-15 (Real $2008)'!I74</f>
        <v>0</v>
      </c>
      <c r="J74" s="335"/>
      <c r="K74" s="122"/>
      <c r="L74" s="791"/>
      <c r="M74" s="790"/>
      <c r="N74" s="791"/>
      <c r="O74" s="791"/>
      <c r="P74" s="80"/>
      <c r="Q74" s="76"/>
    </row>
    <row r="75" spans="1:17">
      <c r="A75" s="565" t="s">
        <v>369</v>
      </c>
      <c r="H75" s="790"/>
      <c r="I75" s="745">
        <f>'Data 2009-15 (Real $2008)'!I75</f>
        <v>0</v>
      </c>
      <c r="J75" s="335"/>
      <c r="K75" s="122"/>
      <c r="L75" s="791"/>
      <c r="M75" s="790"/>
      <c r="N75" s="791"/>
      <c r="O75" s="791"/>
      <c r="P75" s="80"/>
      <c r="Q75" s="76"/>
    </row>
    <row r="76" spans="1:17">
      <c r="A76" s="565" t="s">
        <v>370</v>
      </c>
      <c r="H76" s="790"/>
      <c r="I76" s="745">
        <f>'Data 2009-15 (Real $2008)'!I76</f>
        <v>0</v>
      </c>
      <c r="J76" s="335"/>
      <c r="K76" s="122"/>
      <c r="L76" s="791"/>
      <c r="M76" s="790"/>
      <c r="N76" s="791"/>
      <c r="O76" s="791"/>
      <c r="P76" s="80"/>
      <c r="Q76" s="76"/>
    </row>
    <row r="77" spans="1:17">
      <c r="A77" s="565" t="s">
        <v>371</v>
      </c>
      <c r="B77" s="2"/>
      <c r="H77" s="790"/>
      <c r="I77" s="745">
        <f>'Data 2009-15 (Real $2008)'!I77</f>
        <v>0</v>
      </c>
      <c r="J77" s="335"/>
      <c r="K77" s="122"/>
      <c r="L77" s="791"/>
      <c r="M77" s="790"/>
      <c r="N77" s="791"/>
      <c r="O77" s="791"/>
      <c r="P77" s="80"/>
      <c r="Q77" s="76"/>
    </row>
    <row r="78" spans="1:17">
      <c r="A78" s="565" t="s">
        <v>372</v>
      </c>
      <c r="B78" s="89"/>
      <c r="H78" s="790"/>
      <c r="I78" s="745">
        <f>'Data 2009-15 (Real $2008)'!I78</f>
        <v>0</v>
      </c>
      <c r="J78" s="335"/>
      <c r="K78" s="122"/>
      <c r="L78" s="791"/>
      <c r="M78" s="790"/>
      <c r="N78" s="791"/>
      <c r="O78" s="791"/>
      <c r="P78" s="80"/>
      <c r="Q78" s="76"/>
    </row>
    <row r="79" spans="1:17">
      <c r="A79" s="85"/>
      <c r="H79" s="790"/>
      <c r="I79" s="343"/>
      <c r="J79" s="337"/>
      <c r="K79" s="791"/>
      <c r="L79" s="791"/>
      <c r="M79" s="790"/>
      <c r="N79" s="791"/>
      <c r="O79" s="791"/>
      <c r="P79" s="23"/>
      <c r="Q79" s="24"/>
    </row>
    <row r="80" spans="1:17">
      <c r="A80" s="85"/>
      <c r="H80" s="790"/>
      <c r="I80" s="343"/>
      <c r="J80" s="337"/>
      <c r="K80" s="791"/>
      <c r="L80" s="791"/>
      <c r="M80" s="790"/>
      <c r="N80" s="791"/>
      <c r="O80" s="791"/>
      <c r="P80" s="23"/>
      <c r="Q80" s="24"/>
    </row>
    <row r="81" spans="1:17">
      <c r="A81" s="91" t="s">
        <v>24</v>
      </c>
      <c r="B81" s="322"/>
      <c r="H81" s="790"/>
      <c r="I81" s="523" t="s">
        <v>28</v>
      </c>
      <c r="J81" s="338"/>
      <c r="K81" s="121"/>
      <c r="L81" s="791"/>
      <c r="M81" s="790"/>
      <c r="N81" s="791"/>
      <c r="O81" s="791"/>
      <c r="P81" s="23"/>
      <c r="Q81" s="24"/>
    </row>
    <row r="82" spans="1:17">
      <c r="A82" s="85" t="s">
        <v>26</v>
      </c>
      <c r="B82" s="322"/>
      <c r="H82" s="790"/>
      <c r="I82" s="745">
        <f>'Data 2009-15 (Real $2008)'!I82</f>
        <v>0</v>
      </c>
      <c r="J82" s="335"/>
      <c r="K82" s="122"/>
      <c r="L82" s="791"/>
      <c r="M82" s="790"/>
      <c r="N82" s="791"/>
      <c r="O82" s="791"/>
      <c r="P82" s="80"/>
      <c r="Q82" s="76"/>
    </row>
    <row r="83" spans="1:17">
      <c r="A83" s="85" t="s">
        <v>27</v>
      </c>
      <c r="B83" s="435"/>
      <c r="H83" s="790"/>
      <c r="I83" s="745">
        <f>'Data 2009-15 (Real $2008)'!I83</f>
        <v>0</v>
      </c>
      <c r="J83" s="335"/>
      <c r="K83" s="122"/>
      <c r="L83" s="791"/>
      <c r="M83" s="790"/>
      <c r="N83" s="791"/>
      <c r="O83" s="791"/>
      <c r="P83" s="80"/>
      <c r="Q83" s="76"/>
    </row>
    <row r="84" spans="1:17">
      <c r="A84" s="565" t="s">
        <v>368</v>
      </c>
      <c r="H84" s="790"/>
      <c r="I84" s="745">
        <f>'Data 2009-15 (Real $2008)'!I84</f>
        <v>0</v>
      </c>
      <c r="J84" s="335"/>
      <c r="K84" s="122"/>
      <c r="L84" s="791"/>
      <c r="M84" s="790"/>
      <c r="N84" s="791"/>
      <c r="O84" s="791"/>
      <c r="P84" s="80"/>
      <c r="Q84" s="76"/>
    </row>
    <row r="85" spans="1:17">
      <c r="A85" s="565" t="s">
        <v>369</v>
      </c>
      <c r="H85" s="790"/>
      <c r="I85" s="745">
        <f>'Data 2009-15 (Real $2008)'!I85</f>
        <v>0</v>
      </c>
      <c r="J85" s="335"/>
      <c r="K85" s="122"/>
      <c r="L85" s="791"/>
      <c r="M85" s="790"/>
      <c r="N85" s="791"/>
      <c r="O85" s="791"/>
      <c r="P85" s="80"/>
      <c r="Q85" s="76"/>
    </row>
    <row r="86" spans="1:17">
      <c r="A86" s="565" t="s">
        <v>370</v>
      </c>
      <c r="H86" s="790"/>
      <c r="I86" s="745">
        <f>'Data 2009-15 (Real $2008)'!I86</f>
        <v>0</v>
      </c>
      <c r="J86" s="335"/>
      <c r="K86" s="122"/>
      <c r="L86" s="791"/>
      <c r="M86" s="790"/>
      <c r="N86" s="791"/>
      <c r="O86" s="791"/>
      <c r="P86" s="80"/>
      <c r="Q86" s="76"/>
    </row>
    <row r="87" spans="1:17">
      <c r="A87" s="565" t="s">
        <v>371</v>
      </c>
      <c r="H87" s="790"/>
      <c r="I87" s="745">
        <f>'Data 2009-15 (Real $2008)'!I87</f>
        <v>0</v>
      </c>
      <c r="J87" s="335"/>
      <c r="K87" s="122"/>
      <c r="L87" s="791"/>
      <c r="M87" s="790"/>
      <c r="N87" s="791"/>
      <c r="O87" s="791"/>
      <c r="P87" s="80"/>
      <c r="Q87" s="76"/>
    </row>
    <row r="88" spans="1:17">
      <c r="A88" s="565" t="s">
        <v>372</v>
      </c>
      <c r="B88" s="109"/>
      <c r="H88" s="790"/>
      <c r="I88" s="745">
        <f>'Data 2009-15 (Real $2008)'!I88</f>
        <v>0</v>
      </c>
      <c r="J88" s="335"/>
      <c r="K88" s="122"/>
      <c r="L88" s="791"/>
      <c r="M88" s="790"/>
      <c r="N88" s="791"/>
      <c r="O88" s="791"/>
      <c r="P88" s="80"/>
      <c r="Q88" s="76"/>
    </row>
    <row r="89" spans="1:17">
      <c r="A89" s="85"/>
      <c r="B89" s="89"/>
      <c r="H89" s="790"/>
      <c r="I89" s="343"/>
      <c r="J89" s="337"/>
      <c r="K89" s="791"/>
      <c r="L89" s="791"/>
      <c r="M89" s="790"/>
      <c r="N89" s="791"/>
      <c r="O89" s="791"/>
      <c r="P89" s="23"/>
      <c r="Q89" s="24"/>
    </row>
    <row r="90" spans="1:17">
      <c r="A90" s="85"/>
      <c r="B90" s="94"/>
      <c r="H90" s="790"/>
      <c r="I90" s="343"/>
      <c r="J90" s="337"/>
      <c r="K90" s="791"/>
      <c r="L90" s="791"/>
      <c r="M90" s="790"/>
      <c r="N90" s="791"/>
      <c r="O90" s="791"/>
      <c r="P90" s="23"/>
      <c r="Q90" s="24"/>
    </row>
    <row r="91" spans="1:17">
      <c r="A91" s="91" t="s">
        <v>29</v>
      </c>
      <c r="B91" s="94"/>
      <c r="H91" s="790"/>
      <c r="I91" s="342" t="s">
        <v>25</v>
      </c>
      <c r="J91" s="338"/>
      <c r="K91" s="121"/>
      <c r="L91" s="791"/>
      <c r="M91" s="790"/>
      <c r="N91" s="791"/>
      <c r="O91" s="791"/>
      <c r="P91" s="23"/>
      <c r="Q91" s="24"/>
    </row>
    <row r="92" spans="1:17">
      <c r="A92" s="85" t="s">
        <v>30</v>
      </c>
      <c r="B92" s="92"/>
      <c r="H92" s="790"/>
      <c r="I92" s="745">
        <f>'Data 2009-15 (Real $2008)'!I92</f>
        <v>193.82</v>
      </c>
      <c r="J92" s="335">
        <v>226.32</v>
      </c>
      <c r="K92" s="122"/>
      <c r="L92" s="791"/>
      <c r="M92" s="790"/>
      <c r="N92" s="791"/>
      <c r="O92" s="791"/>
      <c r="P92" s="80">
        <v>253746</v>
      </c>
      <c r="Q92" s="76">
        <v>256603</v>
      </c>
    </row>
    <row r="93" spans="1:17">
      <c r="A93" s="85" t="s">
        <v>31</v>
      </c>
      <c r="B93" s="87"/>
      <c r="H93" s="790"/>
      <c r="I93" s="745">
        <f>'Data 2009-15 (Real $2008)'!I93</f>
        <v>193.82</v>
      </c>
      <c r="J93" s="335">
        <v>226.32</v>
      </c>
      <c r="K93" s="122"/>
      <c r="L93" s="791"/>
      <c r="M93" s="790"/>
      <c r="N93" s="791"/>
      <c r="O93" s="791"/>
      <c r="P93" s="80">
        <v>31751</v>
      </c>
      <c r="Q93" s="76">
        <v>32108</v>
      </c>
    </row>
    <row r="94" spans="1:17">
      <c r="A94" s="85" t="s">
        <v>32</v>
      </c>
      <c r="B94" s="92"/>
      <c r="H94" s="790"/>
      <c r="I94" s="745">
        <f>'Data 2009-15 (Real $2008)'!I94</f>
        <v>0</v>
      </c>
      <c r="J94" s="335"/>
      <c r="K94" s="122"/>
      <c r="L94" s="791"/>
      <c r="M94" s="790"/>
      <c r="N94" s="791"/>
      <c r="O94" s="791"/>
      <c r="P94" s="80"/>
      <c r="Q94" s="76"/>
    </row>
    <row r="95" spans="1:17">
      <c r="A95" s="85" t="s">
        <v>33</v>
      </c>
      <c r="B95" s="94"/>
      <c r="H95" s="790"/>
      <c r="I95" s="745">
        <f>'Data 2009-15 (Real $2008)'!I95</f>
        <v>238.19</v>
      </c>
      <c r="J95" s="335">
        <v>278.12</v>
      </c>
      <c r="K95" s="122"/>
      <c r="L95" s="791"/>
      <c r="M95" s="790"/>
      <c r="N95" s="791"/>
      <c r="O95" s="791"/>
      <c r="P95" s="80">
        <v>33846</v>
      </c>
      <c r="Q95" s="76">
        <v>34227</v>
      </c>
    </row>
    <row r="96" spans="1:17">
      <c r="A96" s="85" t="s">
        <v>34</v>
      </c>
      <c r="B96" s="94"/>
      <c r="H96" s="790"/>
      <c r="I96" s="745">
        <f>'Data 2009-15 (Real $2008)'!I96</f>
        <v>0</v>
      </c>
      <c r="J96" s="335"/>
      <c r="K96" s="122"/>
      <c r="L96" s="791"/>
      <c r="M96" s="790"/>
      <c r="N96" s="791"/>
      <c r="O96" s="791"/>
      <c r="P96" s="80"/>
      <c r="Q96" s="76"/>
    </row>
    <row r="97" spans="1:17">
      <c r="A97" s="85" t="s">
        <v>35</v>
      </c>
      <c r="B97" s="94"/>
      <c r="H97" s="790"/>
      <c r="I97" s="745">
        <f>'Data 2009-15 (Real $2008)'!I97</f>
        <v>264.81</v>
      </c>
      <c r="J97" s="335">
        <v>308.65999999999997</v>
      </c>
      <c r="K97" s="122"/>
      <c r="L97" s="791"/>
      <c r="M97" s="790"/>
      <c r="N97" s="791"/>
      <c r="O97" s="791"/>
      <c r="P97" s="80">
        <v>2147</v>
      </c>
      <c r="Q97" s="76">
        <v>2171</v>
      </c>
    </row>
    <row r="98" spans="1:17">
      <c r="A98" s="565" t="s">
        <v>368</v>
      </c>
      <c r="B98" s="94"/>
      <c r="H98" s="790"/>
      <c r="I98" s="745">
        <f>'Data 2009-15 (Real $2008)'!I98</f>
        <v>0</v>
      </c>
      <c r="J98" s="335"/>
      <c r="K98" s="122"/>
      <c r="L98" s="791"/>
      <c r="M98" s="790"/>
      <c r="N98" s="791"/>
      <c r="O98" s="791"/>
      <c r="P98" s="80"/>
      <c r="Q98" s="76"/>
    </row>
    <row r="99" spans="1:17">
      <c r="A99" s="565" t="s">
        <v>369</v>
      </c>
      <c r="B99" s="94"/>
      <c r="H99" s="790"/>
      <c r="I99" s="745">
        <f>'Data 2009-15 (Real $2008)'!I99</f>
        <v>0</v>
      </c>
      <c r="J99" s="335"/>
      <c r="K99" s="122"/>
      <c r="L99" s="791"/>
      <c r="M99" s="790"/>
      <c r="N99" s="791"/>
      <c r="O99" s="791"/>
      <c r="P99" s="80"/>
      <c r="Q99" s="76"/>
    </row>
    <row r="100" spans="1:17">
      <c r="A100" s="565" t="s">
        <v>370</v>
      </c>
      <c r="B100" s="94"/>
      <c r="H100" s="790"/>
      <c r="I100" s="745">
        <f>'Data 2009-15 (Real $2008)'!I100</f>
        <v>0</v>
      </c>
      <c r="J100" s="335"/>
      <c r="K100" s="122"/>
      <c r="L100" s="791"/>
      <c r="M100" s="790"/>
      <c r="N100" s="791"/>
      <c r="O100" s="791"/>
      <c r="P100" s="80"/>
      <c r="Q100" s="76"/>
    </row>
    <row r="101" spans="1:17">
      <c r="A101" s="565" t="s">
        <v>371</v>
      </c>
      <c r="B101" s="94"/>
      <c r="H101" s="790"/>
      <c r="I101" s="745">
        <f>'Data 2009-15 (Real $2008)'!I101</f>
        <v>0</v>
      </c>
      <c r="J101" s="335"/>
      <c r="K101" s="122"/>
      <c r="L101" s="791"/>
      <c r="M101" s="790"/>
      <c r="N101" s="791"/>
      <c r="O101" s="791"/>
      <c r="P101" s="80"/>
      <c r="Q101" s="76"/>
    </row>
    <row r="102" spans="1:17">
      <c r="A102" s="565" t="s">
        <v>372</v>
      </c>
      <c r="B102" s="94"/>
      <c r="H102" s="790"/>
      <c r="I102" s="745">
        <f>'Data 2009-15 (Real $2008)'!I102</f>
        <v>0</v>
      </c>
      <c r="J102" s="335"/>
      <c r="K102" s="122"/>
      <c r="L102" s="791"/>
      <c r="M102" s="790"/>
      <c r="N102" s="791"/>
      <c r="O102" s="791"/>
      <c r="P102" s="80"/>
      <c r="Q102" s="76"/>
    </row>
    <row r="103" spans="1:17">
      <c r="A103" s="85"/>
      <c r="B103" s="94"/>
      <c r="H103" s="790"/>
      <c r="I103" s="343"/>
      <c r="J103" s="337"/>
      <c r="K103" s="791"/>
      <c r="L103" s="791"/>
      <c r="M103" s="790"/>
      <c r="N103" s="791"/>
      <c r="O103" s="791"/>
      <c r="P103" s="23"/>
      <c r="Q103" s="24"/>
    </row>
    <row r="104" spans="1:17">
      <c r="A104" s="85"/>
      <c r="B104" s="94"/>
      <c r="H104" s="790"/>
      <c r="I104" s="343"/>
      <c r="J104" s="337"/>
      <c r="K104" s="791"/>
      <c r="L104" s="791"/>
      <c r="M104" s="790"/>
      <c r="N104" s="791"/>
      <c r="O104" s="791"/>
      <c r="P104" s="23"/>
      <c r="Q104" s="24"/>
    </row>
    <row r="105" spans="1:17">
      <c r="A105" s="91" t="s">
        <v>29</v>
      </c>
      <c r="H105" s="790"/>
      <c r="I105" s="523" t="s">
        <v>28</v>
      </c>
      <c r="J105" s="338"/>
      <c r="K105" s="121"/>
      <c r="L105" s="791"/>
      <c r="M105" s="790"/>
      <c r="N105" s="791"/>
      <c r="O105" s="791"/>
      <c r="P105" s="23"/>
      <c r="Q105" s="24"/>
    </row>
    <row r="106" spans="1:17">
      <c r="A106" s="85" t="s">
        <v>30</v>
      </c>
      <c r="B106" s="94"/>
      <c r="H106" s="790"/>
      <c r="I106" s="745">
        <f>'Data 2009-15 (Real $2008)'!I106</f>
        <v>0</v>
      </c>
      <c r="J106" s="335"/>
      <c r="K106" s="122"/>
      <c r="L106" s="791"/>
      <c r="M106" s="790"/>
      <c r="N106" s="791"/>
      <c r="O106" s="791"/>
      <c r="P106" s="80"/>
      <c r="Q106" s="76"/>
    </row>
    <row r="107" spans="1:17">
      <c r="A107" s="85" t="s">
        <v>31</v>
      </c>
      <c r="B107" s="94"/>
      <c r="H107" s="790"/>
      <c r="I107" s="745">
        <f>'Data 2009-15 (Real $2008)'!I107</f>
        <v>0</v>
      </c>
      <c r="J107" s="335"/>
      <c r="K107" s="122"/>
      <c r="L107" s="791"/>
      <c r="M107" s="790"/>
      <c r="N107" s="791"/>
      <c r="O107" s="791"/>
      <c r="P107" s="80"/>
      <c r="Q107" s="76"/>
    </row>
    <row r="108" spans="1:17">
      <c r="A108" s="85" t="s">
        <v>32</v>
      </c>
      <c r="B108" s="94"/>
      <c r="H108" s="790"/>
      <c r="I108" s="745">
        <f>'Data 2009-15 (Real $2008)'!I108</f>
        <v>0</v>
      </c>
      <c r="J108" s="335"/>
      <c r="K108" s="122"/>
      <c r="L108" s="791"/>
      <c r="M108" s="790"/>
      <c r="N108" s="791"/>
      <c r="O108" s="791"/>
      <c r="P108" s="80"/>
      <c r="Q108" s="76"/>
    </row>
    <row r="109" spans="1:17">
      <c r="A109" s="85" t="s">
        <v>33</v>
      </c>
      <c r="B109" s="94"/>
      <c r="H109" s="790"/>
      <c r="I109" s="745">
        <f>'Data 2009-15 (Real $2008)'!I109</f>
        <v>0</v>
      </c>
      <c r="J109" s="335"/>
      <c r="K109" s="122"/>
      <c r="L109" s="791"/>
      <c r="M109" s="790"/>
      <c r="N109" s="791"/>
      <c r="O109" s="791"/>
      <c r="P109" s="80"/>
      <c r="Q109" s="76"/>
    </row>
    <row r="110" spans="1:17">
      <c r="A110" s="85" t="s">
        <v>34</v>
      </c>
      <c r="B110" s="94"/>
      <c r="H110" s="790"/>
      <c r="I110" s="745">
        <f>'Data 2009-15 (Real $2008)'!I110</f>
        <v>0</v>
      </c>
      <c r="J110" s="335"/>
      <c r="K110" s="122"/>
      <c r="L110" s="791"/>
      <c r="M110" s="790"/>
      <c r="N110" s="791"/>
      <c r="O110" s="791"/>
      <c r="P110" s="80"/>
      <c r="Q110" s="76"/>
    </row>
    <row r="111" spans="1:17">
      <c r="A111" s="85" t="s">
        <v>35</v>
      </c>
      <c r="B111" s="92"/>
      <c r="H111" s="790"/>
      <c r="I111" s="745">
        <f>'Data 2009-15 (Real $2008)'!I111</f>
        <v>0</v>
      </c>
      <c r="J111" s="335"/>
      <c r="K111" s="122"/>
      <c r="L111" s="791"/>
      <c r="M111" s="790"/>
      <c r="N111" s="791"/>
      <c r="O111" s="791"/>
      <c r="P111" s="80"/>
      <c r="Q111" s="76"/>
    </row>
    <row r="112" spans="1:17">
      <c r="A112" s="565" t="s">
        <v>368</v>
      </c>
      <c r="B112" s="92"/>
      <c r="H112" s="790"/>
      <c r="I112" s="745">
        <f>'Data 2009-15 (Real $2008)'!I112</f>
        <v>0</v>
      </c>
      <c r="J112" s="335"/>
      <c r="K112" s="122"/>
      <c r="L112" s="791"/>
      <c r="M112" s="790"/>
      <c r="N112" s="791"/>
      <c r="O112" s="791"/>
      <c r="P112" s="80"/>
      <c r="Q112" s="76"/>
    </row>
    <row r="113" spans="1:17">
      <c r="A113" s="565" t="s">
        <v>369</v>
      </c>
      <c r="B113" s="92"/>
      <c r="H113" s="790"/>
      <c r="I113" s="745">
        <f>'Data 2009-15 (Real $2008)'!I113</f>
        <v>0</v>
      </c>
      <c r="J113" s="335"/>
      <c r="K113" s="122"/>
      <c r="L113" s="791"/>
      <c r="M113" s="790"/>
      <c r="N113" s="791"/>
      <c r="O113" s="791"/>
      <c r="P113" s="80"/>
      <c r="Q113" s="76"/>
    </row>
    <row r="114" spans="1:17">
      <c r="A114" s="565" t="s">
        <v>370</v>
      </c>
      <c r="B114" s="92"/>
      <c r="H114" s="790"/>
      <c r="I114" s="745">
        <f>'Data 2009-15 (Real $2008)'!I114</f>
        <v>0</v>
      </c>
      <c r="J114" s="335"/>
      <c r="K114" s="122"/>
      <c r="L114" s="791"/>
      <c r="M114" s="790"/>
      <c r="N114" s="791"/>
      <c r="O114" s="791"/>
      <c r="P114" s="80"/>
      <c r="Q114" s="76"/>
    </row>
    <row r="115" spans="1:17">
      <c r="A115" s="565" t="s">
        <v>371</v>
      </c>
      <c r="H115" s="790"/>
      <c r="I115" s="745">
        <f>'Data 2009-15 (Real $2008)'!I115</f>
        <v>0</v>
      </c>
      <c r="J115" s="335"/>
      <c r="K115" s="122"/>
      <c r="L115" s="791"/>
      <c r="M115" s="790"/>
      <c r="N115" s="791"/>
      <c r="O115" s="791"/>
      <c r="P115" s="80"/>
      <c r="Q115" s="76"/>
    </row>
    <row r="116" spans="1:17">
      <c r="A116" s="565" t="s">
        <v>372</v>
      </c>
      <c r="B116" s="61"/>
      <c r="H116" s="790"/>
      <c r="I116" s="759">
        <f>'Data 2009-15 (Real $2008)'!I116</f>
        <v>0</v>
      </c>
      <c r="J116" s="339"/>
      <c r="K116" s="122"/>
      <c r="L116" s="791"/>
      <c r="M116" s="790"/>
      <c r="N116" s="791"/>
      <c r="O116" s="791"/>
      <c r="P116" s="81"/>
      <c r="Q116" s="82"/>
    </row>
    <row r="117" spans="1:17">
      <c r="B117" s="61"/>
      <c r="L117" s="791"/>
    </row>
    <row r="119" spans="1:17" s="790" customFormat="1" ht="13.5" thickBot="1">
      <c r="A119" s="807"/>
      <c r="B119" s="882"/>
      <c r="C119" s="807"/>
      <c r="D119" s="807"/>
      <c r="E119" s="807"/>
      <c r="F119" s="807"/>
      <c r="G119" s="807"/>
      <c r="H119" s="807"/>
      <c r="I119" s="807"/>
      <c r="J119" s="807"/>
      <c r="K119" s="883"/>
      <c r="L119" s="807"/>
      <c r="M119" s="807"/>
      <c r="N119" s="807"/>
      <c r="O119" s="807"/>
      <c r="P119" s="807"/>
      <c r="Q119" s="807"/>
    </row>
    <row r="120" spans="1:17" s="790" customFormat="1">
      <c r="B120" s="836"/>
      <c r="K120" s="785"/>
      <c r="L120" s="806"/>
      <c r="M120" s="806"/>
      <c r="N120" s="806"/>
      <c r="O120" s="806"/>
    </row>
    <row r="121" spans="1:17" s="790" customFormat="1">
      <c r="B121" s="836"/>
      <c r="K121" s="785"/>
      <c r="L121" s="806"/>
      <c r="M121" s="806"/>
      <c r="N121" s="806"/>
      <c r="O121" s="806"/>
    </row>
  </sheetData>
  <mergeCells count="2">
    <mergeCell ref="I65:J65"/>
    <mergeCell ref="P65:Q65"/>
  </mergeCells>
  <phoneticPr fontId="0" type="noConversion"/>
  <printOptions gridLines="1"/>
  <pageMargins left="0.75" right="0.75" top="0.3" bottom="0.34" header="0.18" footer="0.2"/>
  <pageSetup paperSize="8" scale="49" orientation="portrait" r:id="rId1"/>
  <headerFooter alignWithMargins="0">
    <oddFooter>&amp;L&amp;D&amp;R&amp;A \ &amp;F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4"/>
  </sheetPr>
  <dimension ref="A1:N231"/>
  <sheetViews>
    <sheetView zoomScale="85" workbookViewId="0">
      <pane ySplit="1" topLeftCell="A2" activePane="bottomLeft" state="frozen"/>
      <selection pane="bottomLeft" activeCell="A2" sqref="A2"/>
    </sheetView>
  </sheetViews>
  <sheetFormatPr defaultColWidth="9.140625" defaultRowHeight="12.75"/>
  <cols>
    <col min="1" max="1" width="58.5703125" style="463" customWidth="1"/>
    <col min="2" max="2" width="11.42578125" style="467" customWidth="1"/>
    <col min="3" max="3" width="18.85546875" style="463" customWidth="1"/>
    <col min="4" max="4" width="13.140625" style="463" customWidth="1"/>
    <col min="5" max="5" width="12.42578125" style="463" customWidth="1"/>
    <col min="6" max="6" width="13.28515625" style="463" customWidth="1"/>
    <col min="7" max="7" width="10.5703125" style="463" customWidth="1"/>
    <col min="8" max="8" width="12" style="463" customWidth="1"/>
    <col min="9" max="9" width="13.42578125" style="463" customWidth="1"/>
    <col min="10" max="10" width="11.42578125" style="463" customWidth="1"/>
    <col min="11" max="11" width="9.140625" style="463"/>
    <col min="12" max="12" width="13" style="463" customWidth="1"/>
    <col min="13" max="16384" width="9.140625" style="463"/>
  </cols>
  <sheetData>
    <row r="1" spans="1:11">
      <c r="A1" s="584" t="str">
        <f>'IMRO Decision 2006-10'!A1</f>
        <v>Jemena</v>
      </c>
      <c r="B1" s="585" t="s">
        <v>0</v>
      </c>
      <c r="C1" s="586" t="str">
        <f>IF(SUM(C201)&lt;0.001,"Ok","Error")</f>
        <v>Ok</v>
      </c>
      <c r="D1" s="781">
        <f>C201</f>
        <v>0</v>
      </c>
      <c r="E1" s="587"/>
      <c r="F1" s="587"/>
      <c r="G1" s="587"/>
      <c r="H1" s="587"/>
      <c r="I1" s="587"/>
      <c r="J1" s="587"/>
      <c r="K1" s="587"/>
    </row>
    <row r="2" spans="1:11" s="467" customFormat="1" ht="15">
      <c r="A2" s="588"/>
      <c r="B2" s="588"/>
      <c r="C2" s="589"/>
      <c r="D2" s="589"/>
      <c r="E2" s="589"/>
      <c r="F2" s="589"/>
      <c r="G2" s="589"/>
      <c r="H2" s="589"/>
      <c r="I2" s="589"/>
      <c r="J2" s="589"/>
      <c r="K2" s="589"/>
    </row>
    <row r="3" spans="1:11" ht="15.75">
      <c r="A3" s="813" t="s">
        <v>393</v>
      </c>
      <c r="B3" s="590"/>
    </row>
    <row r="4" spans="1:11" s="467" customFormat="1">
      <c r="A4" s="591"/>
      <c r="B4" s="591"/>
    </row>
    <row r="5" spans="1:11" ht="15.75">
      <c r="A5" s="1018" t="s">
        <v>40</v>
      </c>
      <c r="B5" s="1019"/>
      <c r="C5" s="1019"/>
      <c r="D5" s="1020"/>
      <c r="E5" s="1020"/>
      <c r="F5" s="1021"/>
    </row>
    <row r="6" spans="1:11" s="467" customFormat="1">
      <c r="A6" s="592" t="s">
        <v>74</v>
      </c>
      <c r="B6" s="593"/>
    </row>
    <row r="7" spans="1:11" s="467" customFormat="1">
      <c r="A7" s="455"/>
      <c r="B7" s="455"/>
    </row>
    <row r="8" spans="1:11">
      <c r="C8" s="34" t="s">
        <v>7</v>
      </c>
      <c r="D8" s="814">
        <v>2006</v>
      </c>
      <c r="E8" s="78">
        <v>2007</v>
      </c>
      <c r="F8" s="815">
        <v>2008</v>
      </c>
    </row>
    <row r="9" spans="1:11" ht="12.75" customHeight="1">
      <c r="A9" s="596" t="s">
        <v>37</v>
      </c>
      <c r="B9" s="596"/>
      <c r="C9" s="35" t="s">
        <v>8</v>
      </c>
      <c r="D9" s="1022" t="s">
        <v>41</v>
      </c>
      <c r="E9" s="1023"/>
      <c r="F9" s="1024"/>
    </row>
    <row r="10" spans="1:11">
      <c r="A10" s="463" t="str">
        <f>A$161</f>
        <v>Accumulation Meters</v>
      </c>
      <c r="C10" s="816">
        <f>C161</f>
        <v>40</v>
      </c>
      <c r="D10" s="817">
        <v>4886139.7452000007</v>
      </c>
      <c r="E10" s="818">
        <v>3776077.9642000003</v>
      </c>
      <c r="F10" s="819">
        <v>3977207.6225999999</v>
      </c>
      <c r="G10" s="597"/>
    </row>
    <row r="11" spans="1:11">
      <c r="A11" s="463" t="str">
        <f>A$162</f>
        <v>Manually read interval meters</v>
      </c>
      <c r="C11" s="820">
        <f>C162</f>
        <v>10</v>
      </c>
      <c r="D11" s="760">
        <v>395808</v>
      </c>
      <c r="E11" s="761">
        <v>150935.03210000001</v>
      </c>
      <c r="F11" s="762">
        <v>158974.46130000101</v>
      </c>
      <c r="G11" s="597"/>
    </row>
    <row r="12" spans="1:11">
      <c r="A12" s="463" t="str">
        <f>A$163</f>
        <v>Metering Data Services (IT)</v>
      </c>
      <c r="C12" s="820">
        <f>C163</f>
        <v>5</v>
      </c>
      <c r="D12" s="760">
        <v>0</v>
      </c>
      <c r="E12" s="761">
        <v>0</v>
      </c>
      <c r="F12" s="762">
        <v>0</v>
      </c>
      <c r="G12" s="597"/>
    </row>
    <row r="13" spans="1:11">
      <c r="A13" s="463" t="str">
        <f>A$164</f>
        <v>Metering Data Services (Other)</v>
      </c>
      <c r="C13" s="821">
        <f>C164</f>
        <v>5</v>
      </c>
      <c r="D13" s="822">
        <v>0</v>
      </c>
      <c r="E13" s="823">
        <v>0</v>
      </c>
      <c r="F13" s="824">
        <v>0</v>
      </c>
      <c r="G13" s="597"/>
    </row>
    <row r="14" spans="1:11" ht="13.5" thickBot="1">
      <c r="A14" s="598" t="s">
        <v>45</v>
      </c>
      <c r="B14" s="598"/>
      <c r="C14" s="825"/>
      <c r="D14" s="826">
        <f>SUM(D10:D13)</f>
        <v>5281947.7452000007</v>
      </c>
      <c r="E14" s="827">
        <f>SUM(E10:E13)</f>
        <v>3927012.9963000002</v>
      </c>
      <c r="F14" s="828">
        <f>SUM(F10:F13)</f>
        <v>4136182.0839000009</v>
      </c>
      <c r="G14" s="597"/>
    </row>
    <row r="15" spans="1:11" ht="13.5" thickTop="1">
      <c r="C15" s="825"/>
      <c r="D15" s="825"/>
      <c r="E15" s="825"/>
      <c r="F15" s="825"/>
    </row>
    <row r="16" spans="1:11">
      <c r="C16" s="825"/>
      <c r="D16" s="825"/>
      <c r="E16" s="825"/>
      <c r="F16" s="825"/>
    </row>
    <row r="17" spans="1:6">
      <c r="A17" s="464"/>
      <c r="B17" s="600"/>
      <c r="C17" s="310" t="s">
        <v>276</v>
      </c>
      <c r="D17" s="78">
        <v>2006</v>
      </c>
      <c r="E17" s="829">
        <v>2007</v>
      </c>
      <c r="F17" s="815">
        <v>2008</v>
      </c>
    </row>
    <row r="18" spans="1:6">
      <c r="A18" s="601" t="s">
        <v>47</v>
      </c>
      <c r="B18" s="602"/>
      <c r="C18" s="323" t="s">
        <v>48</v>
      </c>
      <c r="D18" s="1028" t="s">
        <v>22</v>
      </c>
      <c r="E18" s="1023"/>
      <c r="F18" s="1024"/>
    </row>
    <row r="19" spans="1:6">
      <c r="A19" s="463" t="str">
        <f>A$176</f>
        <v>Standard metering (Group 1) (Unit cost &lt; $1,000)</v>
      </c>
      <c r="C19" s="830">
        <f>C176</f>
        <v>0.375</v>
      </c>
      <c r="D19" s="831">
        <f>SUM(D10:D11)-D20</f>
        <v>5281947.7452000007</v>
      </c>
      <c r="E19" s="831">
        <f>SUM(E10:E11)-E20</f>
        <v>3927012.9963000002</v>
      </c>
      <c r="F19" s="832">
        <f>SUM(F10:F11)-F20</f>
        <v>4136182.0839000009</v>
      </c>
    </row>
    <row r="20" spans="1:6">
      <c r="A20" s="463" t="str">
        <f>A$177</f>
        <v>Standard metering (Group 2) (Unit cost =&gt; $1,000)</v>
      </c>
      <c r="C20" s="830">
        <f>C177</f>
        <v>0.06</v>
      </c>
      <c r="D20" s="760">
        <v>0</v>
      </c>
      <c r="E20" s="761">
        <v>0</v>
      </c>
      <c r="F20" s="762">
        <v>0</v>
      </c>
    </row>
    <row r="21" spans="1:6">
      <c r="A21" s="463" t="str">
        <f>A$178</f>
        <v>IT</v>
      </c>
      <c r="B21" s="600"/>
      <c r="C21" s="830">
        <f>C178</f>
        <v>0.4</v>
      </c>
      <c r="D21" s="831">
        <f t="shared" ref="D21:F22" si="0">D12</f>
        <v>0</v>
      </c>
      <c r="E21" s="831">
        <f t="shared" si="0"/>
        <v>0</v>
      </c>
      <c r="F21" s="832">
        <f t="shared" si="0"/>
        <v>0</v>
      </c>
    </row>
    <row r="22" spans="1:6">
      <c r="A22" s="597" t="str">
        <f>A$179</f>
        <v>Other</v>
      </c>
      <c r="B22" s="600"/>
      <c r="C22" s="833">
        <f>C179</f>
        <v>0.1764705882352941</v>
      </c>
      <c r="D22" s="831">
        <f t="shared" si="0"/>
        <v>0</v>
      </c>
      <c r="E22" s="831">
        <f t="shared" si="0"/>
        <v>0</v>
      </c>
      <c r="F22" s="832">
        <f t="shared" si="0"/>
        <v>0</v>
      </c>
    </row>
    <row r="23" spans="1:6" ht="13.5" thickBot="1">
      <c r="A23" s="598" t="s">
        <v>45</v>
      </c>
      <c r="B23" s="598"/>
      <c r="C23" s="825"/>
      <c r="D23" s="826">
        <f>SUM(D19:D22)</f>
        <v>5281947.7452000007</v>
      </c>
      <c r="E23" s="827">
        <f>SUM(E19:E22)</f>
        <v>3927012.9963000002</v>
      </c>
      <c r="F23" s="828">
        <f>SUM(F19:F22)</f>
        <v>4136182.0839000009</v>
      </c>
    </row>
    <row r="24" spans="1:6" ht="13.5" thickTop="1">
      <c r="C24" s="825"/>
      <c r="D24" s="825"/>
      <c r="E24" s="825"/>
      <c r="F24" s="825"/>
    </row>
    <row r="25" spans="1:6">
      <c r="C25" s="825"/>
      <c r="D25" s="825"/>
      <c r="E25" s="825"/>
      <c r="F25" s="825"/>
    </row>
    <row r="26" spans="1:6">
      <c r="C26" s="825"/>
      <c r="D26" s="814">
        <v>2006</v>
      </c>
      <c r="E26" s="78">
        <v>2007</v>
      </c>
      <c r="F26" s="815">
        <v>2008</v>
      </c>
    </row>
    <row r="27" spans="1:6" ht="12.75" customHeight="1">
      <c r="A27" s="90" t="s">
        <v>259</v>
      </c>
      <c r="B27" s="455"/>
      <c r="C27" s="825"/>
      <c r="D27" s="1025" t="s">
        <v>22</v>
      </c>
      <c r="E27" s="1026"/>
      <c r="F27" s="1027" t="s">
        <v>46</v>
      </c>
    </row>
    <row r="28" spans="1:6">
      <c r="A28" s="463" t="s">
        <v>125</v>
      </c>
      <c r="C28" s="825"/>
      <c r="D28" s="817">
        <v>0</v>
      </c>
      <c r="E28" s="818">
        <v>0</v>
      </c>
      <c r="F28" s="819">
        <v>0</v>
      </c>
    </row>
    <row r="29" spans="1:6">
      <c r="A29" s="463" t="s">
        <v>5</v>
      </c>
      <c r="C29" s="825"/>
      <c r="D29" s="822">
        <v>0</v>
      </c>
      <c r="E29" s="823">
        <v>0</v>
      </c>
      <c r="F29" s="824">
        <v>0</v>
      </c>
    </row>
    <row r="30" spans="1:6">
      <c r="C30" s="825"/>
      <c r="D30" s="825"/>
      <c r="E30" s="825"/>
      <c r="F30" s="825"/>
    </row>
    <row r="31" spans="1:6">
      <c r="C31" s="825"/>
      <c r="D31" s="825"/>
      <c r="E31" s="825"/>
      <c r="F31" s="825"/>
    </row>
    <row r="32" spans="1:6">
      <c r="A32" s="604" t="s">
        <v>274</v>
      </c>
      <c r="B32" s="605"/>
      <c r="C32" s="825"/>
      <c r="D32" s="825"/>
      <c r="E32" s="825"/>
      <c r="F32" s="825"/>
    </row>
    <row r="33" spans="1:6">
      <c r="A33" s="467" t="s">
        <v>287</v>
      </c>
      <c r="C33" s="834" t="s">
        <v>280</v>
      </c>
      <c r="D33" s="825"/>
      <c r="E33" s="825"/>
      <c r="F33" s="825"/>
    </row>
    <row r="34" spans="1:6">
      <c r="A34" s="463" t="s">
        <v>288</v>
      </c>
      <c r="C34" s="835">
        <v>2013</v>
      </c>
      <c r="D34" s="825"/>
      <c r="E34" s="825"/>
      <c r="F34" s="825"/>
    </row>
    <row r="35" spans="1:6">
      <c r="C35" s="825"/>
      <c r="D35" s="825"/>
      <c r="E35" s="825"/>
      <c r="F35" s="825"/>
    </row>
    <row r="36" spans="1:6">
      <c r="C36" s="825"/>
      <c r="D36" s="825"/>
      <c r="E36" s="825"/>
      <c r="F36" s="825"/>
    </row>
    <row r="37" spans="1:6">
      <c r="C37" s="825"/>
      <c r="D37" s="814">
        <v>2006</v>
      </c>
      <c r="E37" s="829">
        <v>2007</v>
      </c>
      <c r="F37" s="815">
        <v>2008</v>
      </c>
    </row>
    <row r="38" spans="1:6" ht="12.75" customHeight="1">
      <c r="A38" s="90" t="s">
        <v>257</v>
      </c>
      <c r="B38" s="455"/>
      <c r="C38" s="825"/>
      <c r="D38" s="1022" t="s">
        <v>73</v>
      </c>
      <c r="E38" s="1023"/>
      <c r="F38" s="1024"/>
    </row>
    <row r="39" spans="1:6" s="467" customFormat="1" ht="12.75" customHeight="1">
      <c r="A39" s="606" t="s">
        <v>158</v>
      </c>
      <c r="B39" s="607"/>
      <c r="C39" s="836"/>
      <c r="D39" s="837"/>
      <c r="E39" s="838"/>
      <c r="F39" s="839"/>
    </row>
    <row r="40" spans="1:6">
      <c r="A40" s="463" t="s">
        <v>159</v>
      </c>
      <c r="C40" s="840" t="s">
        <v>269</v>
      </c>
      <c r="D40" s="760">
        <v>480000</v>
      </c>
      <c r="E40" s="761">
        <v>397789</v>
      </c>
      <c r="F40" s="762">
        <v>522383</v>
      </c>
    </row>
    <row r="41" spans="1:6">
      <c r="A41" s="463" t="s">
        <v>90</v>
      </c>
      <c r="C41" s="840" t="s">
        <v>268</v>
      </c>
      <c r="D41" s="760">
        <v>2406405</v>
      </c>
      <c r="E41" s="761">
        <v>3369242</v>
      </c>
      <c r="F41" s="762">
        <v>3831095</v>
      </c>
    </row>
    <row r="42" spans="1:6">
      <c r="A42" s="463" t="s">
        <v>45</v>
      </c>
      <c r="C42" s="825"/>
      <c r="D42" s="841">
        <f>SUM(D40:D41)</f>
        <v>2886405</v>
      </c>
      <c r="E42" s="842">
        <f>SUM(E40:E41)</f>
        <v>3767031</v>
      </c>
      <c r="F42" s="843">
        <f>SUM(F40:F41)</f>
        <v>4353478</v>
      </c>
    </row>
    <row r="43" spans="1:6">
      <c r="C43" s="825"/>
      <c r="D43" s="844"/>
      <c r="E43" s="831"/>
      <c r="F43" s="832"/>
    </row>
    <row r="44" spans="1:6">
      <c r="A44" s="606" t="s">
        <v>160</v>
      </c>
      <c r="B44" s="607"/>
      <c r="C44" s="825"/>
      <c r="D44" s="844"/>
      <c r="E44" s="831"/>
      <c r="F44" s="832"/>
    </row>
    <row r="45" spans="1:6">
      <c r="A45" s="463" t="s">
        <v>24</v>
      </c>
      <c r="C45" s="840" t="s">
        <v>269</v>
      </c>
      <c r="D45" s="760">
        <v>1015877.2</v>
      </c>
      <c r="E45" s="761">
        <v>1421583.2745999997</v>
      </c>
      <c r="F45" s="762">
        <v>1616244</v>
      </c>
    </row>
    <row r="46" spans="1:6">
      <c r="A46" s="463" t="s">
        <v>262</v>
      </c>
      <c r="C46" s="840" t="s">
        <v>269</v>
      </c>
      <c r="D46" s="760">
        <v>0</v>
      </c>
      <c r="E46" s="761">
        <v>0</v>
      </c>
      <c r="F46" s="762">
        <v>0</v>
      </c>
    </row>
    <row r="47" spans="1:6">
      <c r="A47" s="610" t="s">
        <v>54</v>
      </c>
      <c r="B47" s="600"/>
      <c r="C47" s="840" t="s">
        <v>268</v>
      </c>
      <c r="D47" s="760">
        <v>517344.8</v>
      </c>
      <c r="E47" s="761">
        <v>724698.72540000023</v>
      </c>
      <c r="F47" s="762">
        <v>824062</v>
      </c>
    </row>
    <row r="48" spans="1:6">
      <c r="A48" s="463" t="s">
        <v>45</v>
      </c>
      <c r="C48" s="825"/>
      <c r="D48" s="841">
        <f>SUM(D45:D47)</f>
        <v>1533222</v>
      </c>
      <c r="E48" s="842">
        <f>SUM(E45:E47)</f>
        <v>2146282</v>
      </c>
      <c r="F48" s="843">
        <f>SUM(F45:F47)</f>
        <v>2440306</v>
      </c>
    </row>
    <row r="49" spans="1:6">
      <c r="A49" s="464"/>
      <c r="B49" s="600"/>
      <c r="C49" s="825"/>
      <c r="D49" s="845"/>
      <c r="E49" s="846"/>
      <c r="F49" s="847"/>
    </row>
    <row r="50" spans="1:6" ht="13.5" thickBot="1">
      <c r="A50" s="610" t="s">
        <v>258</v>
      </c>
      <c r="B50" s="600"/>
      <c r="C50" s="848"/>
      <c r="D50" s="826">
        <f>SUM(D42,D48)</f>
        <v>4419627</v>
      </c>
      <c r="E50" s="827">
        <f>SUM(E42,E48)</f>
        <v>5913313</v>
      </c>
      <c r="F50" s="849">
        <f>SUM(F42,F48)</f>
        <v>6793784</v>
      </c>
    </row>
    <row r="51" spans="1:6" ht="13.5" thickTop="1">
      <c r="A51" s="611" t="s">
        <v>367</v>
      </c>
      <c r="C51" s="825"/>
      <c r="D51" s="825">
        <v>1</v>
      </c>
      <c r="E51" s="825">
        <v>1</v>
      </c>
      <c r="F51" s="825">
        <v>1</v>
      </c>
    </row>
    <row r="52" spans="1:6">
      <c r="C52" s="825"/>
      <c r="D52" s="825"/>
      <c r="E52" s="825"/>
      <c r="F52" s="825"/>
    </row>
    <row r="53" spans="1:6" ht="13.5" thickBot="1">
      <c r="A53" s="612" t="s">
        <v>270</v>
      </c>
      <c r="B53" s="613"/>
      <c r="C53" s="825"/>
      <c r="D53" s="827">
        <f>SUM(D40,D45:D46)</f>
        <v>1495877.2</v>
      </c>
      <c r="E53" s="827">
        <f>SUM(E40,E45:E46)</f>
        <v>1819372.2745999997</v>
      </c>
      <c r="F53" s="827">
        <f>SUM(F40,F45:F46)</f>
        <v>2138627</v>
      </c>
    </row>
    <row r="54" spans="1:6" ht="13.5" thickTop="1">
      <c r="A54" s="464"/>
      <c r="B54" s="600"/>
      <c r="C54" s="825"/>
      <c r="D54" s="825"/>
      <c r="E54" s="825"/>
      <c r="F54" s="825"/>
    </row>
    <row r="55" spans="1:6">
      <c r="C55" s="848"/>
      <c r="D55" s="825"/>
      <c r="E55" s="825"/>
      <c r="F55" s="825"/>
    </row>
    <row r="56" spans="1:6">
      <c r="A56" s="90" t="s">
        <v>271</v>
      </c>
      <c r="B56" s="455"/>
      <c r="C56" s="848"/>
      <c r="D56" s="814">
        <v>2006</v>
      </c>
      <c r="E56" s="78">
        <v>2007</v>
      </c>
      <c r="F56" s="815">
        <v>2008</v>
      </c>
    </row>
    <row r="57" spans="1:6">
      <c r="A57" s="614"/>
      <c r="B57" s="615"/>
      <c r="C57" s="848"/>
      <c r="D57" s="1022" t="s">
        <v>355</v>
      </c>
      <c r="E57" s="1023"/>
      <c r="F57" s="1024"/>
    </row>
    <row r="58" spans="1:6">
      <c r="A58" s="616" t="s">
        <v>52</v>
      </c>
      <c r="B58" s="617"/>
      <c r="C58" s="848"/>
      <c r="D58" s="850"/>
      <c r="E58" s="851"/>
      <c r="F58" s="832"/>
    </row>
    <row r="59" spans="1:6">
      <c r="A59" s="619" t="s">
        <v>55</v>
      </c>
      <c r="B59" s="598"/>
      <c r="C59" s="848"/>
      <c r="D59" s="760">
        <v>284672</v>
      </c>
      <c r="E59" s="761">
        <v>292765</v>
      </c>
      <c r="F59" s="762">
        <v>298686</v>
      </c>
    </row>
    <row r="60" spans="1:6">
      <c r="A60" s="614"/>
      <c r="B60" s="615"/>
      <c r="C60" s="848"/>
      <c r="D60" s="850"/>
      <c r="E60" s="851"/>
      <c r="F60" s="832"/>
    </row>
    <row r="61" spans="1:6">
      <c r="A61" s="616" t="s">
        <v>24</v>
      </c>
      <c r="B61" s="617"/>
      <c r="C61" s="825"/>
      <c r="D61" s="852"/>
      <c r="E61" s="848"/>
      <c r="F61" s="853"/>
    </row>
    <row r="62" spans="1:6">
      <c r="A62" s="619" t="s">
        <v>263</v>
      </c>
      <c r="B62" s="598"/>
      <c r="C62" s="825"/>
      <c r="D62" s="852"/>
      <c r="E62" s="848"/>
      <c r="F62" s="853"/>
    </row>
    <row r="63" spans="1:6">
      <c r="A63" s="619" t="s">
        <v>56</v>
      </c>
      <c r="B63" s="598"/>
      <c r="C63" s="825"/>
      <c r="D63" s="760">
        <v>4289</v>
      </c>
      <c r="E63" s="761">
        <v>4411</v>
      </c>
      <c r="F63" s="762">
        <v>4500</v>
      </c>
    </row>
    <row r="64" spans="1:6">
      <c r="A64" s="619" t="s">
        <v>57</v>
      </c>
      <c r="B64" s="598"/>
      <c r="C64" s="825"/>
      <c r="D64" s="760">
        <v>287045</v>
      </c>
      <c r="E64" s="761">
        <v>295206</v>
      </c>
      <c r="F64" s="762">
        <v>301176</v>
      </c>
    </row>
    <row r="65" spans="1:6">
      <c r="A65" s="619" t="s">
        <v>58</v>
      </c>
      <c r="B65" s="598"/>
      <c r="C65" s="825"/>
      <c r="D65" s="760">
        <v>967</v>
      </c>
      <c r="E65" s="761">
        <v>995</v>
      </c>
      <c r="F65" s="762">
        <v>1015</v>
      </c>
    </row>
    <row r="66" spans="1:6">
      <c r="A66" s="619" t="s">
        <v>59</v>
      </c>
      <c r="B66" s="598"/>
      <c r="C66" s="825"/>
      <c r="D66" s="760">
        <v>1705</v>
      </c>
      <c r="E66" s="761">
        <v>1754</v>
      </c>
      <c r="F66" s="762">
        <v>1789</v>
      </c>
    </row>
    <row r="67" spans="1:6">
      <c r="C67" s="825"/>
      <c r="D67" s="852"/>
      <c r="E67" s="848"/>
      <c r="F67" s="853"/>
    </row>
    <row r="68" spans="1:6">
      <c r="A68" s="616" t="s">
        <v>53</v>
      </c>
      <c r="B68" s="617"/>
      <c r="C68" s="848"/>
      <c r="D68" s="850"/>
      <c r="E68" s="851"/>
      <c r="F68" s="832"/>
    </row>
    <row r="69" spans="1:6">
      <c r="A69" s="619" t="s">
        <v>60</v>
      </c>
      <c r="B69" s="598"/>
      <c r="C69" s="848"/>
      <c r="D69" s="760">
        <v>9548</v>
      </c>
      <c r="E69" s="761">
        <v>8372</v>
      </c>
      <c r="F69" s="762">
        <v>9885</v>
      </c>
    </row>
    <row r="70" spans="1:6" collapsed="1">
      <c r="A70" s="619"/>
      <c r="B70" s="598"/>
      <c r="C70" s="848"/>
      <c r="D70" s="854"/>
      <c r="E70" s="855"/>
      <c r="F70" s="856"/>
    </row>
    <row r="71" spans="1:6">
      <c r="A71" s="619"/>
      <c r="B71" s="598"/>
      <c r="C71" s="848"/>
      <c r="D71" s="851"/>
      <c r="E71" s="851"/>
      <c r="F71" s="831"/>
    </row>
    <row r="72" spans="1:6">
      <c r="A72" s="619"/>
      <c r="B72" s="598"/>
      <c r="C72" s="848"/>
      <c r="D72" s="851"/>
      <c r="E72" s="851"/>
      <c r="F72" s="831"/>
    </row>
    <row r="73" spans="1:6">
      <c r="A73" s="596" t="s">
        <v>61</v>
      </c>
      <c r="B73" s="596"/>
      <c r="C73" s="848"/>
      <c r="D73" s="814">
        <v>2006</v>
      </c>
      <c r="E73" s="78">
        <v>2007</v>
      </c>
      <c r="F73" s="815">
        <v>2008</v>
      </c>
    </row>
    <row r="74" spans="1:6">
      <c r="A74" s="619"/>
      <c r="B74" s="598"/>
      <c r="C74" s="848"/>
      <c r="D74" s="1022" t="s">
        <v>62</v>
      </c>
      <c r="E74" s="1023"/>
      <c r="F74" s="1024"/>
    </row>
    <row r="75" spans="1:6" ht="13.5" thickBot="1">
      <c r="A75" s="619" t="s">
        <v>63</v>
      </c>
      <c r="B75" s="598"/>
      <c r="C75" s="848"/>
      <c r="D75" s="763">
        <v>5642414</v>
      </c>
      <c r="E75" s="764">
        <v>7072768</v>
      </c>
      <c r="F75" s="765">
        <v>8841231.8510480281</v>
      </c>
    </row>
    <row r="76" spans="1:6" ht="13.5" thickTop="1"/>
    <row r="79" spans="1:6" ht="15.75">
      <c r="A79" s="1018" t="s">
        <v>64</v>
      </c>
      <c r="B79" s="1019"/>
      <c r="C79" s="1019"/>
      <c r="D79" s="1020"/>
      <c r="E79" s="1020"/>
      <c r="F79" s="1021"/>
    </row>
    <row r="80" spans="1:6">
      <c r="A80" s="610"/>
      <c r="B80" s="600"/>
      <c r="C80" s="600"/>
      <c r="D80" s="464"/>
      <c r="E80" s="464"/>
      <c r="F80" s="464"/>
    </row>
    <row r="81" spans="1:6">
      <c r="A81" s="610"/>
      <c r="B81" s="600"/>
      <c r="C81" s="600"/>
      <c r="D81" s="620">
        <v>2006</v>
      </c>
      <c r="E81" s="621">
        <v>2007</v>
      </c>
      <c r="F81" s="622">
        <v>2008</v>
      </c>
    </row>
    <row r="82" spans="1:6">
      <c r="A82" s="604" t="s">
        <v>37</v>
      </c>
      <c r="B82" s="605"/>
      <c r="C82" s="34" t="s">
        <v>7</v>
      </c>
      <c r="D82" s="1022" t="s">
        <v>41</v>
      </c>
      <c r="E82" s="1023"/>
      <c r="F82" s="1024"/>
    </row>
    <row r="83" spans="1:6">
      <c r="A83" s="623"/>
      <c r="B83" s="624"/>
      <c r="C83" s="100" t="s">
        <v>8</v>
      </c>
      <c r="D83" s="852"/>
      <c r="E83" s="848"/>
      <c r="F83" s="853"/>
    </row>
    <row r="84" spans="1:6">
      <c r="A84" s="626" t="str">
        <f>'Data 2009-15 (Real $2008)'!A$154</f>
        <v>Remotely read interval meters &amp; transformers</v>
      </c>
      <c r="B84" s="627"/>
      <c r="C84" s="857">
        <f>'Data 2009-15 (Real $2008)'!C154</f>
        <v>15</v>
      </c>
      <c r="D84" s="760">
        <v>0</v>
      </c>
      <c r="E84" s="761">
        <v>0</v>
      </c>
      <c r="F84" s="762">
        <v>0</v>
      </c>
    </row>
    <row r="85" spans="1:6">
      <c r="A85" s="463" t="s">
        <v>277</v>
      </c>
      <c r="C85" s="857">
        <f>'Data 2009-15 (Real $2008)'!C155</f>
        <v>7</v>
      </c>
      <c r="D85" s="760">
        <v>0</v>
      </c>
      <c r="E85" s="761">
        <v>0</v>
      </c>
      <c r="F85" s="762">
        <v>2905326.44</v>
      </c>
    </row>
    <row r="86" spans="1:6">
      <c r="A86" s="463" t="s">
        <v>279</v>
      </c>
      <c r="C86" s="857">
        <f>'Data 2009-15 (Real $2008)'!C156</f>
        <v>7</v>
      </c>
      <c r="D86" s="760">
        <v>0</v>
      </c>
      <c r="E86" s="761">
        <v>0</v>
      </c>
      <c r="F86" s="762">
        <v>0</v>
      </c>
    </row>
    <row r="87" spans="1:6">
      <c r="A87" s="626" t="s">
        <v>278</v>
      </c>
      <c r="B87" s="627"/>
      <c r="C87" s="858">
        <f>'Data 2009-15 (Real $2008)'!C157</f>
        <v>7</v>
      </c>
      <c r="D87" s="760">
        <v>0</v>
      </c>
      <c r="E87" s="761">
        <v>1051789</v>
      </c>
      <c r="F87" s="762">
        <v>12918736.560000001</v>
      </c>
    </row>
    <row r="88" spans="1:6">
      <c r="A88" s="598" t="s">
        <v>45</v>
      </c>
      <c r="B88" s="598"/>
      <c r="C88" s="791"/>
      <c r="D88" s="859">
        <f>SUM(D84:D87)</f>
        <v>0</v>
      </c>
      <c r="E88" s="860">
        <f>SUM(E84:E87)</f>
        <v>1051789</v>
      </c>
      <c r="F88" s="861">
        <f>SUM(F84:F87)</f>
        <v>15824063</v>
      </c>
    </row>
    <row r="89" spans="1:6">
      <c r="C89" s="825"/>
      <c r="D89" s="862"/>
      <c r="E89" s="862"/>
      <c r="F89" s="862"/>
    </row>
    <row r="90" spans="1:6">
      <c r="C90" s="825"/>
      <c r="D90" s="862"/>
      <c r="E90" s="862"/>
      <c r="F90" s="862"/>
    </row>
    <row r="91" spans="1:6">
      <c r="A91" s="629"/>
      <c r="B91" s="629"/>
      <c r="C91" s="791"/>
      <c r="D91" s="863">
        <v>2006</v>
      </c>
      <c r="E91" s="864">
        <v>2007</v>
      </c>
      <c r="F91" s="865">
        <v>2008</v>
      </c>
    </row>
    <row r="92" spans="1:6">
      <c r="A92" s="629"/>
      <c r="B92" s="629"/>
      <c r="C92" s="310" t="s">
        <v>276</v>
      </c>
      <c r="D92" s="1022" t="s">
        <v>41</v>
      </c>
      <c r="E92" s="1023"/>
      <c r="F92" s="1024"/>
    </row>
    <row r="93" spans="1:6">
      <c r="A93" s="601" t="s">
        <v>47</v>
      </c>
      <c r="B93" s="602"/>
      <c r="C93" s="323" t="s">
        <v>48</v>
      </c>
      <c r="D93" s="862"/>
      <c r="E93" s="862"/>
      <c r="F93" s="866"/>
    </row>
    <row r="94" spans="1:6">
      <c r="A94" s="463" t="str">
        <f>'Data 2009-15 (Real $2008)'!A$162</f>
        <v>Meters and transformers (Group 1) (Unit cost &lt; $1,000)</v>
      </c>
      <c r="C94" s="867">
        <f>'Data 2009-15 (Real $2008)'!C162</f>
        <v>0.375</v>
      </c>
      <c r="D94" s="868">
        <f>D84-D95</f>
        <v>0</v>
      </c>
      <c r="E94" s="787">
        <f>E84-E95</f>
        <v>0</v>
      </c>
      <c r="F94" s="869">
        <f>F84-F95</f>
        <v>0</v>
      </c>
    </row>
    <row r="95" spans="1:6">
      <c r="A95" s="463" t="str">
        <f>'Data 2009-15 (Real $2008)'!A$163</f>
        <v>Meters and transformers (Group 2) (Unit cost =&gt; $1,000)</v>
      </c>
      <c r="C95" s="870">
        <f>'Data 2009-15 (Real $2008)'!C163</f>
        <v>0.06</v>
      </c>
      <c r="D95" s="760">
        <v>0</v>
      </c>
      <c r="E95" s="761">
        <v>0</v>
      </c>
      <c r="F95" s="762">
        <v>0</v>
      </c>
    </row>
    <row r="96" spans="1:6">
      <c r="A96" s="463" t="str">
        <f>'Data 2009-15 (Real $2008)'!A$164</f>
        <v>IT</v>
      </c>
      <c r="C96" s="870">
        <f>'Data 2009-15 (Real $2008)'!C164</f>
        <v>0.4</v>
      </c>
      <c r="D96" s="868">
        <f t="shared" ref="D96:F98" si="1">D85</f>
        <v>0</v>
      </c>
      <c r="E96" s="787">
        <f t="shared" si="1"/>
        <v>0</v>
      </c>
      <c r="F96" s="869">
        <f t="shared" si="1"/>
        <v>2905326.44</v>
      </c>
    </row>
    <row r="97" spans="1:6">
      <c r="A97" s="463" t="str">
        <f>'Data 2009-15 (Real $2008)'!A$165</f>
        <v>Communications</v>
      </c>
      <c r="C97" s="870">
        <f>'Data 2009-15 (Real $2008)'!C165</f>
        <v>0.21428571428571427</v>
      </c>
      <c r="D97" s="868">
        <f t="shared" si="1"/>
        <v>0</v>
      </c>
      <c r="E97" s="787">
        <f t="shared" si="1"/>
        <v>0</v>
      </c>
      <c r="F97" s="869">
        <f t="shared" si="1"/>
        <v>0</v>
      </c>
    </row>
    <row r="98" spans="1:6">
      <c r="A98" s="597" t="str">
        <f>'Data 2009-15 (Real $2008)'!A$166</f>
        <v>Other</v>
      </c>
      <c r="B98" s="630"/>
      <c r="C98" s="871">
        <f>'Data 2009-15 (Real $2008)'!C166</f>
        <v>0.1764705882352941</v>
      </c>
      <c r="D98" s="868">
        <f t="shared" si="1"/>
        <v>0</v>
      </c>
      <c r="E98" s="787">
        <f t="shared" si="1"/>
        <v>1051789</v>
      </c>
      <c r="F98" s="869">
        <f t="shared" si="1"/>
        <v>12918736.560000001</v>
      </c>
    </row>
    <row r="99" spans="1:6" ht="13.5" thickBot="1">
      <c r="A99" s="598" t="s">
        <v>45</v>
      </c>
      <c r="B99" s="598"/>
      <c r="C99" s="791"/>
      <c r="D99" s="872">
        <f>SUM(D93:D98)</f>
        <v>0</v>
      </c>
      <c r="E99" s="873">
        <f>SUM(E93:E98)</f>
        <v>1051789</v>
      </c>
      <c r="F99" s="874">
        <f>SUM(F93:F98)</f>
        <v>15824063</v>
      </c>
    </row>
    <row r="100" spans="1:6" ht="13.5" thickTop="1">
      <c r="A100" s="631"/>
      <c r="B100" s="593"/>
      <c r="C100" s="848"/>
      <c r="D100" s="862"/>
      <c r="E100" s="862"/>
      <c r="F100" s="862"/>
    </row>
    <row r="101" spans="1:6">
      <c r="A101" s="631"/>
      <c r="B101" s="593"/>
      <c r="C101" s="848"/>
      <c r="D101" s="862"/>
      <c r="E101" s="862"/>
      <c r="F101" s="862"/>
    </row>
    <row r="102" spans="1:6">
      <c r="A102" s="610"/>
      <c r="B102" s="600"/>
      <c r="C102" s="848"/>
      <c r="D102" s="863">
        <v>2006</v>
      </c>
      <c r="E102" s="864">
        <v>2007</v>
      </c>
      <c r="F102" s="865">
        <v>2008</v>
      </c>
    </row>
    <row r="103" spans="1:6">
      <c r="A103" s="596" t="s">
        <v>1</v>
      </c>
      <c r="B103" s="596"/>
      <c r="C103" s="848"/>
      <c r="D103" s="1022" t="s">
        <v>73</v>
      </c>
      <c r="E103" s="1023"/>
      <c r="F103" s="1024"/>
    </row>
    <row r="104" spans="1:6">
      <c r="A104" s="610"/>
      <c r="B104" s="600"/>
      <c r="C104" s="848"/>
      <c r="D104" s="852"/>
      <c r="E104" s="848"/>
      <c r="F104" s="853"/>
    </row>
    <row r="105" spans="1:6">
      <c r="A105" s="631" t="s">
        <v>65</v>
      </c>
      <c r="B105" s="593"/>
      <c r="C105" s="848"/>
      <c r="D105" s="760">
        <v>0</v>
      </c>
      <c r="E105" s="761">
        <v>0</v>
      </c>
      <c r="F105" s="762">
        <v>0</v>
      </c>
    </row>
    <row r="106" spans="1:6">
      <c r="A106" s="631" t="s">
        <v>66</v>
      </c>
      <c r="B106" s="593"/>
      <c r="C106" s="875"/>
      <c r="D106" s="760">
        <v>0</v>
      </c>
      <c r="E106" s="761">
        <v>0</v>
      </c>
      <c r="F106" s="762">
        <v>0</v>
      </c>
    </row>
    <row r="107" spans="1:6">
      <c r="A107" s="631" t="s">
        <v>67</v>
      </c>
      <c r="B107" s="593"/>
      <c r="C107" s="875"/>
      <c r="D107" s="760">
        <v>0</v>
      </c>
      <c r="E107" s="761">
        <v>0</v>
      </c>
      <c r="F107" s="762">
        <v>0</v>
      </c>
    </row>
    <row r="108" spans="1:6">
      <c r="A108" s="631" t="s">
        <v>68</v>
      </c>
      <c r="B108" s="593"/>
      <c r="C108" s="875"/>
      <c r="D108" s="760">
        <v>0</v>
      </c>
      <c r="E108" s="761">
        <v>0</v>
      </c>
      <c r="F108" s="762">
        <v>0</v>
      </c>
    </row>
    <row r="109" spans="1:6">
      <c r="A109" s="631" t="s">
        <v>69</v>
      </c>
      <c r="B109" s="593"/>
      <c r="C109" s="875"/>
      <c r="D109" s="760">
        <v>0</v>
      </c>
      <c r="E109" s="761">
        <v>0</v>
      </c>
      <c r="F109" s="762">
        <v>0</v>
      </c>
    </row>
    <row r="110" spans="1:6">
      <c r="A110" s="631" t="s">
        <v>70</v>
      </c>
      <c r="B110" s="593"/>
      <c r="C110" s="875"/>
      <c r="D110" s="760">
        <v>0</v>
      </c>
      <c r="E110" s="761">
        <v>0</v>
      </c>
      <c r="F110" s="762">
        <v>0</v>
      </c>
    </row>
    <row r="111" spans="1:6">
      <c r="A111" s="631" t="s">
        <v>71</v>
      </c>
      <c r="B111" s="593"/>
      <c r="C111" s="875"/>
      <c r="D111" s="760">
        <v>0</v>
      </c>
      <c r="E111" s="761">
        <v>0</v>
      </c>
      <c r="F111" s="762">
        <v>0</v>
      </c>
    </row>
    <row r="112" spans="1:6">
      <c r="A112" s="631" t="s">
        <v>72</v>
      </c>
      <c r="B112" s="593"/>
      <c r="C112" s="875"/>
      <c r="D112" s="760">
        <v>0</v>
      </c>
      <c r="E112" s="761">
        <v>0</v>
      </c>
      <c r="F112" s="762">
        <v>0</v>
      </c>
    </row>
    <row r="113" spans="1:14">
      <c r="A113" s="631" t="s">
        <v>272</v>
      </c>
      <c r="B113" s="593"/>
      <c r="C113" s="875"/>
      <c r="D113" s="760">
        <v>0</v>
      </c>
      <c r="E113" s="761">
        <v>0</v>
      </c>
      <c r="F113" s="762">
        <v>0</v>
      </c>
    </row>
    <row r="114" spans="1:14">
      <c r="A114" s="631" t="s">
        <v>273</v>
      </c>
      <c r="B114" s="593"/>
      <c r="C114" s="848"/>
      <c r="D114" s="760">
        <v>0</v>
      </c>
      <c r="E114" s="761">
        <v>0</v>
      </c>
      <c r="F114" s="762">
        <v>0</v>
      </c>
    </row>
    <row r="115" spans="1:14">
      <c r="A115" s="598" t="s">
        <v>45</v>
      </c>
      <c r="C115" s="875"/>
      <c r="D115" s="859">
        <f>SUM(D105:D114)</f>
        <v>0</v>
      </c>
      <c r="E115" s="860">
        <f>SUM(E105:E114)</f>
        <v>0</v>
      </c>
      <c r="F115" s="861">
        <f>SUM(F105:F112)</f>
        <v>0</v>
      </c>
    </row>
    <row r="116" spans="1:14" s="464" customFormat="1">
      <c r="A116" s="593"/>
      <c r="B116" s="593"/>
      <c r="C116" s="600"/>
      <c r="D116" s="628"/>
      <c r="E116" s="628"/>
      <c r="F116" s="628"/>
    </row>
    <row r="117" spans="1:14" s="464" customFormat="1">
      <c r="A117" s="593"/>
      <c r="B117" s="593"/>
      <c r="C117" s="600"/>
      <c r="D117" s="628"/>
      <c r="E117" s="628"/>
      <c r="F117" s="628"/>
    </row>
    <row r="118" spans="1:14" s="464" customFormat="1" ht="13.5" thickBot="1">
      <c r="A118" s="593" t="s">
        <v>111</v>
      </c>
      <c r="B118" s="593"/>
      <c r="C118" s="600"/>
      <c r="D118" s="632">
        <f>SUM(D88,D115)</f>
        <v>0</v>
      </c>
      <c r="E118" s="632">
        <f>SUM(E88,E115)</f>
        <v>1051789</v>
      </c>
      <c r="F118" s="632">
        <f>SUM(F88,F115)</f>
        <v>15824063</v>
      </c>
    </row>
    <row r="119" spans="1:14" s="464" customFormat="1" ht="13.5" thickTop="1">
      <c r="A119" s="593"/>
      <c r="B119" s="593"/>
      <c r="C119" s="600"/>
      <c r="D119" s="628"/>
      <c r="E119" s="628"/>
      <c r="F119" s="628"/>
    </row>
    <row r="120" spans="1:14" s="464" customFormat="1">
      <c r="A120" s="593"/>
      <c r="B120" s="593"/>
      <c r="C120" s="600"/>
      <c r="D120" s="628"/>
      <c r="E120" s="628"/>
      <c r="F120" s="628"/>
    </row>
    <row r="121" spans="1:14" ht="13.5" thickBot="1">
      <c r="A121" s="633"/>
      <c r="B121" s="634"/>
      <c r="C121" s="633"/>
      <c r="D121" s="633"/>
      <c r="E121" s="633"/>
      <c r="F121" s="633"/>
      <c r="G121" s="633"/>
      <c r="H121" s="633"/>
      <c r="I121" s="633"/>
      <c r="J121" s="633"/>
      <c r="K121" s="633"/>
      <c r="L121" s="633"/>
      <c r="M121" s="633"/>
      <c r="N121" s="633"/>
    </row>
    <row r="124" spans="1:14" ht="15.75">
      <c r="A124" s="635" t="s">
        <v>39</v>
      </c>
      <c r="B124" s="636"/>
    </row>
    <row r="126" spans="1:14">
      <c r="A126" s="455" t="s">
        <v>78</v>
      </c>
      <c r="B126" s="455"/>
      <c r="C126" s="637"/>
    </row>
    <row r="127" spans="1:14">
      <c r="A127" s="455"/>
      <c r="B127" s="455"/>
      <c r="C127" s="637"/>
    </row>
    <row r="128" spans="1:14">
      <c r="A128" s="463" t="s">
        <v>79</v>
      </c>
      <c r="C128" s="638">
        <v>2.64E-2</v>
      </c>
    </row>
    <row r="129" spans="1:6">
      <c r="A129" s="463" t="s">
        <v>80</v>
      </c>
      <c r="C129" s="639">
        <v>1.4250000000000001E-2</v>
      </c>
    </row>
    <row r="130" spans="1:6">
      <c r="A130" s="463" t="s">
        <v>13</v>
      </c>
      <c r="C130" s="640">
        <v>0.06</v>
      </c>
    </row>
    <row r="131" spans="1:6">
      <c r="A131" s="463" t="s">
        <v>14</v>
      </c>
      <c r="C131" s="641">
        <v>1</v>
      </c>
    </row>
    <row r="132" spans="1:6">
      <c r="A132" s="463" t="s">
        <v>17</v>
      </c>
      <c r="C132" s="641">
        <v>0.5</v>
      </c>
    </row>
    <row r="133" spans="1:6">
      <c r="A133" s="463" t="s">
        <v>15</v>
      </c>
      <c r="C133" s="642">
        <v>0.6</v>
      </c>
    </row>
    <row r="134" spans="1:6">
      <c r="A134" s="463" t="s">
        <v>16</v>
      </c>
      <c r="C134" s="643">
        <v>2.5600000000000001E-2</v>
      </c>
    </row>
    <row r="135" spans="1:6">
      <c r="C135" s="644"/>
    </row>
    <row r="136" spans="1:6">
      <c r="A136" s="463" t="s">
        <v>81</v>
      </c>
      <c r="C136" s="645">
        <f>C128+C131*C130</f>
        <v>8.6400000000000005E-2</v>
      </c>
    </row>
    <row r="137" spans="1:6">
      <c r="A137" s="463" t="s">
        <v>82</v>
      </c>
      <c r="C137" s="314">
        <f>(1+C136)*(1+C134)-1</f>
        <v>0.11421184000000006</v>
      </c>
    </row>
    <row r="138" spans="1:6">
      <c r="A138" s="463" t="s">
        <v>83</v>
      </c>
      <c r="C138" s="646">
        <f>C128+C129</f>
        <v>4.0649999999999999E-2</v>
      </c>
    </row>
    <row r="139" spans="1:6">
      <c r="A139" s="463" t="s">
        <v>84</v>
      </c>
      <c r="C139" s="647">
        <f>(1+C138)*(1+C134)-1</f>
        <v>6.7290640000000179E-2</v>
      </c>
    </row>
    <row r="140" spans="1:6">
      <c r="C140" s="608"/>
    </row>
    <row r="141" spans="1:6">
      <c r="A141" s="463" t="s">
        <v>85</v>
      </c>
      <c r="C141" s="648">
        <f>ROUND((C136*(1-C133))+(C138*C133),3)</f>
        <v>5.8999999999999997E-2</v>
      </c>
    </row>
    <row r="144" spans="1:6">
      <c r="A144" s="455" t="s">
        <v>256</v>
      </c>
      <c r="B144" s="455"/>
      <c r="C144" s="1029" t="s">
        <v>36</v>
      </c>
      <c r="D144" s="1030"/>
      <c r="F144" s="649" t="s">
        <v>75</v>
      </c>
    </row>
    <row r="145" spans="1:9">
      <c r="A145" s="455"/>
      <c r="B145" s="455"/>
      <c r="C145" s="650">
        <v>37529</v>
      </c>
      <c r="D145" s="651">
        <v>138.5</v>
      </c>
      <c r="F145" s="652"/>
    </row>
    <row r="146" spans="1:9">
      <c r="C146" s="653">
        <v>37894</v>
      </c>
      <c r="D146" s="654">
        <v>142.1</v>
      </c>
      <c r="F146" s="655">
        <f t="shared" ref="F146:F151" si="2">D146/D145-1</f>
        <v>2.5992779783393427E-2</v>
      </c>
    </row>
    <row r="147" spans="1:9">
      <c r="C147" s="653">
        <v>38260</v>
      </c>
      <c r="D147" s="654">
        <v>145.4</v>
      </c>
      <c r="F147" s="655">
        <f t="shared" si="2"/>
        <v>2.3223082336382816E-2</v>
      </c>
      <c r="I147" s="656"/>
    </row>
    <row r="148" spans="1:9">
      <c r="C148" s="653">
        <v>38625</v>
      </c>
      <c r="D148" s="654">
        <v>149.80000000000001</v>
      </c>
      <c r="F148" s="655">
        <f t="shared" si="2"/>
        <v>3.0261348005502064E-2</v>
      </c>
    </row>
    <row r="149" spans="1:9">
      <c r="C149" s="653">
        <v>38990</v>
      </c>
      <c r="D149" s="654">
        <v>155.69999999999999</v>
      </c>
      <c r="F149" s="655">
        <f t="shared" si="2"/>
        <v>3.9385847797062556E-2</v>
      </c>
    </row>
    <row r="150" spans="1:9">
      <c r="C150" s="653">
        <v>39355</v>
      </c>
      <c r="D150" s="654">
        <v>158.6</v>
      </c>
      <c r="F150" s="655">
        <f t="shared" si="2"/>
        <v>1.862556197816323E-2</v>
      </c>
    </row>
    <row r="151" spans="1:9">
      <c r="C151" s="657">
        <v>39721</v>
      </c>
      <c r="D151" s="658">
        <v>166.5</v>
      </c>
      <c r="F151" s="655">
        <f t="shared" si="2"/>
        <v>4.9810844892812067E-2</v>
      </c>
    </row>
    <row r="152" spans="1:9">
      <c r="A152" s="659"/>
      <c r="B152" s="659"/>
    </row>
    <row r="153" spans="1:9">
      <c r="A153" s="659"/>
      <c r="B153" s="595">
        <v>2004</v>
      </c>
      <c r="C153" s="595">
        <f>B153+1</f>
        <v>2005</v>
      </c>
      <c r="D153" s="595">
        <f>C153+1</f>
        <v>2006</v>
      </c>
      <c r="E153" s="595">
        <f>D153+1</f>
        <v>2007</v>
      </c>
      <c r="F153" s="595">
        <f>E153+1</f>
        <v>2008</v>
      </c>
    </row>
    <row r="154" spans="1:9">
      <c r="A154" s="659"/>
      <c r="B154" s="660"/>
      <c r="C154" s="660"/>
      <c r="D154" s="660"/>
      <c r="E154" s="660"/>
    </row>
    <row r="155" spans="1:9">
      <c r="A155" s="661" t="s">
        <v>76</v>
      </c>
      <c r="B155" s="662">
        <f>F146</f>
        <v>2.5992779783393427E-2</v>
      </c>
      <c r="C155" s="662">
        <f>F147</f>
        <v>2.3223082336382816E-2</v>
      </c>
      <c r="D155" s="662">
        <f>F148</f>
        <v>3.0261348005502064E-2</v>
      </c>
      <c r="E155" s="662">
        <f>F149</f>
        <v>3.9385847797062556E-2</v>
      </c>
      <c r="F155" s="662">
        <f>F150</f>
        <v>1.862556197816323E-2</v>
      </c>
    </row>
    <row r="156" spans="1:9">
      <c r="A156" s="463" t="s">
        <v>77</v>
      </c>
      <c r="B156" s="663">
        <f>C156*(1+C155)</f>
        <v>1.1161154116819139</v>
      </c>
      <c r="C156" s="664">
        <f>D156*(1+D155)</f>
        <v>1.090784044016506</v>
      </c>
      <c r="D156" s="664">
        <f>E156*(1+E155)</f>
        <v>1.0587449933244324</v>
      </c>
      <c r="E156" s="664">
        <f>F156*(1+F155)</f>
        <v>1.0186255619781632</v>
      </c>
      <c r="F156" s="664">
        <v>1</v>
      </c>
    </row>
    <row r="159" spans="1:9">
      <c r="A159" s="604" t="s">
        <v>275</v>
      </c>
      <c r="B159" s="605"/>
      <c r="C159" s="594" t="s">
        <v>7</v>
      </c>
    </row>
    <row r="160" spans="1:9">
      <c r="A160" s="623"/>
      <c r="B160" s="624"/>
      <c r="C160" s="625" t="s">
        <v>8</v>
      </c>
    </row>
    <row r="161" spans="1:3">
      <c r="A161" s="467" t="s">
        <v>42</v>
      </c>
      <c r="C161" s="665">
        <f>'IMRO Decision 2006-10'!D190</f>
        <v>40</v>
      </c>
    </row>
    <row r="162" spans="1:3">
      <c r="A162" s="463" t="s">
        <v>260</v>
      </c>
      <c r="C162" s="666">
        <f>'IMRO Decision 2006-10'!D191</f>
        <v>10</v>
      </c>
    </row>
    <row r="163" spans="1:3">
      <c r="A163" s="467" t="s">
        <v>43</v>
      </c>
      <c r="C163" s="666">
        <f>'IMRO Decision 2006-10'!D192</f>
        <v>5</v>
      </c>
    </row>
    <row r="164" spans="1:3">
      <c r="A164" s="467" t="s">
        <v>44</v>
      </c>
      <c r="C164" s="667">
        <f>'IMRO Decision 2006-10'!D193</f>
        <v>5</v>
      </c>
    </row>
    <row r="167" spans="1:3">
      <c r="A167" s="604" t="s">
        <v>92</v>
      </c>
      <c r="B167" s="605"/>
      <c r="C167" s="668"/>
    </row>
    <row r="168" spans="1:3">
      <c r="A168" s="605"/>
      <c r="B168" s="605"/>
      <c r="C168" s="668"/>
    </row>
    <row r="169" spans="1:3">
      <c r="A169" s="668" t="s">
        <v>88</v>
      </c>
      <c r="B169" s="669"/>
      <c r="C169" s="670">
        <v>0.3</v>
      </c>
    </row>
    <row r="170" spans="1:3">
      <c r="A170" s="669" t="s">
        <v>17</v>
      </c>
      <c r="B170" s="669"/>
      <c r="C170" s="671">
        <f>C132</f>
        <v>0.5</v>
      </c>
    </row>
    <row r="171" spans="1:3">
      <c r="A171" s="668" t="s">
        <v>15</v>
      </c>
      <c r="B171" s="669"/>
      <c r="C171" s="672">
        <f>C133</f>
        <v>0.6</v>
      </c>
    </row>
    <row r="174" spans="1:3">
      <c r="A174" s="601" t="s">
        <v>89</v>
      </c>
      <c r="B174" s="602"/>
    </row>
    <row r="175" spans="1:3">
      <c r="A175" s="661" t="s">
        <v>276</v>
      </c>
      <c r="B175" s="673"/>
    </row>
    <row r="176" spans="1:3">
      <c r="A176" s="463" t="s">
        <v>357</v>
      </c>
      <c r="C176" s="674">
        <v>0.375</v>
      </c>
    </row>
    <row r="177" spans="1:8">
      <c r="A177" s="463" t="s">
        <v>356</v>
      </c>
      <c r="C177" s="675">
        <v>0.06</v>
      </c>
    </row>
    <row r="178" spans="1:8">
      <c r="A178" s="463" t="s">
        <v>277</v>
      </c>
      <c r="C178" s="675">
        <v>0.4</v>
      </c>
    </row>
    <row r="179" spans="1:8">
      <c r="A179" s="597" t="s">
        <v>278</v>
      </c>
      <c r="B179" s="630"/>
      <c r="C179" s="676">
        <v>0.1764705882352941</v>
      </c>
    </row>
    <row r="182" spans="1:8">
      <c r="A182" s="604" t="s">
        <v>93</v>
      </c>
      <c r="B182" s="605"/>
    </row>
    <row r="183" spans="1:8">
      <c r="D183" s="595">
        <v>2006</v>
      </c>
      <c r="E183" s="595">
        <v>2007</v>
      </c>
      <c r="F183" s="595">
        <v>2008</v>
      </c>
      <c r="G183" s="595">
        <v>2009</v>
      </c>
      <c r="H183" s="595">
        <v>2010</v>
      </c>
    </row>
    <row r="184" spans="1:8">
      <c r="A184" s="467" t="s">
        <v>363</v>
      </c>
      <c r="D184" s="677">
        <f>'IMRO Decision 2006-10'!D41*10^6</f>
        <v>-668211.95555970282</v>
      </c>
      <c r="E184" s="677">
        <f>'IMRO Decision 2006-10'!E41*10^6</f>
        <v>-2535881.4393296116</v>
      </c>
      <c r="F184" s="677">
        <f>'IMRO Decision 2006-10'!F41*10^6</f>
        <v>-2980902.0379019896</v>
      </c>
      <c r="G184" s="677">
        <f>'IMRO Decision 2006-10'!G41*10^6</f>
        <v>-3060280.681865674</v>
      </c>
      <c r="H184" s="677">
        <f>'IMRO Decision 2006-10'!H41*10^6</f>
        <v>-2292345.9453669288</v>
      </c>
    </row>
    <row r="185" spans="1:8">
      <c r="A185" s="463" t="s">
        <v>147</v>
      </c>
      <c r="D185" s="678">
        <f>'IMRO Decision 2006-10'!D71</f>
        <v>1.0510983425414364</v>
      </c>
      <c r="E185" s="678">
        <f>'IMRO Decision 2006-10'!E71</f>
        <v>1.0780064601104973</v>
      </c>
      <c r="F185" s="678">
        <f>'IMRO Decision 2006-10'!F71</f>
        <v>1.1056034254893261</v>
      </c>
      <c r="G185" s="678">
        <f>'IMRO Decision 2006-10'!G71</f>
        <v>1.1339068731818529</v>
      </c>
      <c r="H185" s="678">
        <f>'IMRO Decision 2006-10'!H71</f>
        <v>1.1629348891353084</v>
      </c>
    </row>
    <row r="187" spans="1:8">
      <c r="A187" s="90" t="s">
        <v>94</v>
      </c>
      <c r="B187" s="455"/>
    </row>
    <row r="188" spans="1:8">
      <c r="A188" s="614" t="s">
        <v>98</v>
      </c>
      <c r="B188" s="615"/>
      <c r="D188" s="595">
        <v>2006</v>
      </c>
      <c r="E188" s="595">
        <v>2007</v>
      </c>
      <c r="F188" s="595">
        <v>2008</v>
      </c>
    </row>
    <row r="189" spans="1:8">
      <c r="A189" s="616" t="s">
        <v>264</v>
      </c>
      <c r="B189" s="617"/>
      <c r="D189" s="679"/>
      <c r="E189" s="679"/>
      <c r="F189" s="679"/>
    </row>
    <row r="190" spans="1:8">
      <c r="A190" s="619" t="s">
        <v>267</v>
      </c>
      <c r="B190" s="598"/>
      <c r="D190" s="630">
        <f>D205*D218</f>
        <v>603000.00000000012</v>
      </c>
      <c r="E190" s="630">
        <f>E205*E218</f>
        <v>638000</v>
      </c>
      <c r="F190" s="630">
        <f>F205*F218</f>
        <v>674000</v>
      </c>
    </row>
    <row r="191" spans="1:8">
      <c r="A191" s="619" t="s">
        <v>266</v>
      </c>
      <c r="B191" s="598"/>
      <c r="D191" s="630">
        <f>((D208*12+D210)*D222+(D208*4+D210)*D223)+((D209*12+D211)*D224+(D209*4+D211)*D225)</f>
        <v>2621095</v>
      </c>
      <c r="E191" s="630">
        <f>((E208*12+E210)*E222+(E208*4+E210)*E223)+((E209*12+E211)*E224+(E209*4+E211)*E225)</f>
        <v>2710361.9</v>
      </c>
      <c r="F191" s="630">
        <f>((F208*12+F210)*F222+(F208*4+F210)*F223)+((F209*12+F211)*F224+(F209*4+F211)*F225)</f>
        <v>2936585.2</v>
      </c>
    </row>
    <row r="192" spans="1:8">
      <c r="A192" s="463" t="s">
        <v>265</v>
      </c>
      <c r="D192" s="630">
        <f>D213*D228</f>
        <v>238695</v>
      </c>
      <c r="E192" s="630">
        <f>E213*E228</f>
        <v>188775</v>
      </c>
      <c r="F192" s="630">
        <f>F213*F228</f>
        <v>345570</v>
      </c>
    </row>
    <row r="193" spans="1:6">
      <c r="A193" s="619" t="s">
        <v>104</v>
      </c>
      <c r="B193" s="598"/>
      <c r="D193" s="680">
        <f>SUM(D190:D192)</f>
        <v>3462790</v>
      </c>
      <c r="E193" s="680">
        <f>SUM(E190:E192)</f>
        <v>3537136.9</v>
      </c>
      <c r="F193" s="680">
        <f>SUM(F190:F192)</f>
        <v>3956155.2</v>
      </c>
    </row>
    <row r="194" spans="1:6">
      <c r="A194" s="619"/>
      <c r="B194" s="598"/>
      <c r="D194" s="597"/>
      <c r="E194" s="597"/>
      <c r="F194" s="597"/>
    </row>
    <row r="195" spans="1:6">
      <c r="A195" s="616" t="s">
        <v>105</v>
      </c>
      <c r="B195" s="617"/>
      <c r="D195" s="597"/>
      <c r="E195" s="597"/>
      <c r="F195" s="597"/>
    </row>
    <row r="196" spans="1:6">
      <c r="A196" s="463" t="s">
        <v>109</v>
      </c>
      <c r="D196" s="677">
        <f>'IMRO Decision 2006-10'!D105*10^3</f>
        <v>420000</v>
      </c>
      <c r="E196" s="677">
        <f>'IMRO Decision 2006-10'!E105*10^3</f>
        <v>420000</v>
      </c>
      <c r="F196" s="677">
        <f>'IMRO Decision 2006-10'!F105*10^3</f>
        <v>420000</v>
      </c>
    </row>
    <row r="197" spans="1:6" s="467" customFormat="1">
      <c r="A197" s="619" t="s">
        <v>108</v>
      </c>
      <c r="B197" s="598"/>
      <c r="D197" s="677">
        <f>'IMRO Decision 2006-10'!D111*10^3</f>
        <v>339633.76306484814</v>
      </c>
      <c r="E197" s="677">
        <f>'IMRO Decision 2006-10'!E111*10^3</f>
        <v>344182.6403102309</v>
      </c>
      <c r="F197" s="677">
        <f>'IMRO Decision 2006-10'!F111*10^3</f>
        <v>348792.44284174195</v>
      </c>
    </row>
    <row r="198" spans="1:6" s="467" customFormat="1">
      <c r="A198" s="619" t="s">
        <v>106</v>
      </c>
      <c r="B198" s="598"/>
      <c r="D198" s="609">
        <f>SUM(D196:D197)</f>
        <v>759633.76306484814</v>
      </c>
      <c r="E198" s="609">
        <f>SUM(E196:E197)</f>
        <v>764182.6403102309</v>
      </c>
      <c r="F198" s="609">
        <f>SUM(F196:F197)</f>
        <v>768792.44284174195</v>
      </c>
    </row>
    <row r="199" spans="1:6" s="467" customFormat="1">
      <c r="A199" s="598"/>
      <c r="B199" s="598"/>
      <c r="D199" s="630"/>
      <c r="E199" s="630"/>
      <c r="F199" s="630"/>
    </row>
    <row r="200" spans="1:6" s="467" customFormat="1" ht="13.5" thickBot="1">
      <c r="A200" s="619" t="s">
        <v>107</v>
      </c>
      <c r="B200" s="598"/>
      <c r="C200" s="463"/>
      <c r="D200" s="599">
        <f>SUM(D193,D198)</f>
        <v>4222423.7630648483</v>
      </c>
      <c r="E200" s="599">
        <f>SUM(E193,E198)</f>
        <v>4301319.540310231</v>
      </c>
      <c r="F200" s="599">
        <f>SUM(F193,F198)</f>
        <v>4724947.6428417424</v>
      </c>
    </row>
    <row r="201" spans="1:6" s="467" customFormat="1" ht="13.5" thickTop="1">
      <c r="A201" s="681" t="s">
        <v>0</v>
      </c>
      <c r="B201" s="682"/>
      <c r="C201" s="683">
        <f>SUM(D201:F201)</f>
        <v>0</v>
      </c>
      <c r="D201" s="683">
        <f>IF(ABS('IMRO Decision 2006-10'!D114*10^3-D200)&lt;0.001,0,ABS('IMRO Decision 2006-10'!D114*10^3-D200))</f>
        <v>0</v>
      </c>
      <c r="E201" s="683">
        <f>IF(ABS('IMRO Decision 2006-10'!E114*10^3-E200)&lt;0.001,0,ABS('IMRO Decision 2006-10'!E114*10^3-E200))</f>
        <v>0</v>
      </c>
      <c r="F201" s="683">
        <f>IF(ABS('IMRO Decision 2006-10'!F114*10^3-F200)&lt;0.001,0,ABS('IMRO Decision 2006-10'!F114*10^3-F200))</f>
        <v>0</v>
      </c>
    </row>
    <row r="202" spans="1:6" s="467" customFormat="1">
      <c r="A202" s="598"/>
      <c r="B202" s="598"/>
      <c r="D202" s="630"/>
      <c r="E202" s="630"/>
      <c r="F202" s="630"/>
    </row>
    <row r="203" spans="1:6" s="467" customFormat="1">
      <c r="A203" s="598"/>
      <c r="B203" s="598"/>
      <c r="D203" s="630"/>
      <c r="E203" s="630"/>
      <c r="F203" s="630"/>
    </row>
    <row r="204" spans="1:6">
      <c r="A204" s="601" t="s">
        <v>96</v>
      </c>
      <c r="B204" s="602"/>
      <c r="D204" s="595">
        <v>2006</v>
      </c>
      <c r="E204" s="595">
        <v>2007</v>
      </c>
      <c r="F204" s="595">
        <v>2008</v>
      </c>
    </row>
    <row r="205" spans="1:6">
      <c r="A205" s="619" t="s">
        <v>97</v>
      </c>
      <c r="B205" s="598"/>
      <c r="D205" s="684">
        <f>'IMRO Decision 2006-10'!D349</f>
        <v>2.1080157034934333</v>
      </c>
      <c r="E205" s="684">
        <f>'IMRO Decision 2006-10'!E349</f>
        <v>2.1938647437682892</v>
      </c>
      <c r="F205" s="684">
        <f>'IMRO Decision 2006-10'!F349</f>
        <v>2.2827183992521896</v>
      </c>
    </row>
    <row r="206" spans="1:6" s="467" customFormat="1">
      <c r="A206" s="619"/>
      <c r="B206" s="598"/>
      <c r="D206" s="685"/>
      <c r="E206" s="685"/>
      <c r="F206" s="685"/>
    </row>
    <row r="207" spans="1:6">
      <c r="A207" s="616" t="s">
        <v>99</v>
      </c>
      <c r="B207" s="617"/>
      <c r="D207" s="685"/>
      <c r="E207" s="685"/>
      <c r="F207" s="685"/>
    </row>
    <row r="208" spans="1:6">
      <c r="A208" s="619" t="s">
        <v>100</v>
      </c>
      <c r="B208" s="598"/>
      <c r="D208" s="684">
        <f>'IMRO Decision 2006-10'!D365</f>
        <v>0.75</v>
      </c>
      <c r="E208" s="684">
        <f>'IMRO Decision 2006-10'!E365</f>
        <v>0.75</v>
      </c>
      <c r="F208" s="684">
        <f>'IMRO Decision 2006-10'!F365</f>
        <v>0.75</v>
      </c>
    </row>
    <row r="209" spans="1:6">
      <c r="A209" s="619" t="s">
        <v>101</v>
      </c>
      <c r="B209" s="598"/>
      <c r="D209" s="684">
        <f>'IMRO Decision 2006-10'!D366</f>
        <v>1.5</v>
      </c>
      <c r="E209" s="684">
        <f>'IMRO Decision 2006-10'!E366</f>
        <v>1.5</v>
      </c>
      <c r="F209" s="684">
        <f>'IMRO Decision 2006-10'!F366</f>
        <v>1.5</v>
      </c>
    </row>
    <row r="210" spans="1:6">
      <c r="A210" s="619" t="s">
        <v>102</v>
      </c>
      <c r="B210" s="598"/>
      <c r="D210" s="684">
        <f>'IMRO Decision 2006-10'!D367</f>
        <v>4.5</v>
      </c>
      <c r="E210" s="684">
        <f>'IMRO Decision 2006-10'!E367</f>
        <v>4.5</v>
      </c>
      <c r="F210" s="684">
        <f>'IMRO Decision 2006-10'!F367</f>
        <v>4.5</v>
      </c>
    </row>
    <row r="211" spans="1:6">
      <c r="A211" s="619" t="s">
        <v>103</v>
      </c>
      <c r="B211" s="598"/>
      <c r="D211" s="684">
        <f>'IMRO Decision 2006-10'!D368</f>
        <v>6.2</v>
      </c>
      <c r="E211" s="684">
        <f>'IMRO Decision 2006-10'!E368</f>
        <v>6.2</v>
      </c>
      <c r="F211" s="684">
        <f>'IMRO Decision 2006-10'!F368</f>
        <v>6.2</v>
      </c>
    </row>
    <row r="212" spans="1:6">
      <c r="A212" s="619"/>
      <c r="B212" s="598"/>
      <c r="D212" s="685"/>
      <c r="E212" s="685"/>
      <c r="F212" s="685"/>
    </row>
    <row r="213" spans="1:6">
      <c r="A213" s="619" t="s">
        <v>53</v>
      </c>
      <c r="B213" s="598"/>
      <c r="D213" s="684">
        <f>'IMRO Decision 2006-10'!D356</f>
        <v>15</v>
      </c>
      <c r="E213" s="684">
        <f>'IMRO Decision 2006-10'!E356</f>
        <v>15</v>
      </c>
      <c r="F213" s="684">
        <f>'IMRO Decision 2006-10'!F356</f>
        <v>15</v>
      </c>
    </row>
    <row r="216" spans="1:6">
      <c r="A216" s="614" t="s">
        <v>95</v>
      </c>
      <c r="B216" s="615"/>
      <c r="C216" s="464"/>
      <c r="D216" s="595">
        <v>2006</v>
      </c>
      <c r="E216" s="595">
        <v>2007</v>
      </c>
      <c r="F216" s="595">
        <v>2008</v>
      </c>
    </row>
    <row r="217" spans="1:6">
      <c r="A217" s="616" t="s">
        <v>52</v>
      </c>
      <c r="B217" s="617"/>
      <c r="C217" s="464"/>
      <c r="D217" s="618"/>
      <c r="E217" s="618"/>
      <c r="F217" s="603"/>
    </row>
    <row r="218" spans="1:6">
      <c r="A218" s="619" t="s">
        <v>55</v>
      </c>
      <c r="B218" s="598"/>
      <c r="C218" s="464"/>
      <c r="D218" s="677">
        <f>'IMRO Decision 2006-10'!J349</f>
        <v>286051</v>
      </c>
      <c r="E218" s="677">
        <f>'IMRO Decision 2006-10'!K349</f>
        <v>290811</v>
      </c>
      <c r="F218" s="677">
        <f>'IMRO Decision 2006-10'!L349</f>
        <v>295262</v>
      </c>
    </row>
    <row r="219" spans="1:6">
      <c r="A219" s="614"/>
      <c r="B219" s="615"/>
      <c r="C219" s="464"/>
      <c r="D219" s="618"/>
      <c r="E219" s="618"/>
      <c r="F219" s="603"/>
    </row>
    <row r="220" spans="1:6">
      <c r="A220" s="616" t="s">
        <v>24</v>
      </c>
      <c r="B220" s="617"/>
      <c r="D220" s="464"/>
      <c r="E220" s="464"/>
      <c r="F220" s="464"/>
    </row>
    <row r="221" spans="1:6">
      <c r="A221" s="619" t="s">
        <v>263</v>
      </c>
      <c r="B221" s="598"/>
      <c r="D221" s="464"/>
      <c r="E221" s="464"/>
      <c r="F221" s="464"/>
    </row>
    <row r="222" spans="1:6">
      <c r="A222" s="619" t="s">
        <v>56</v>
      </c>
      <c r="B222" s="598"/>
      <c r="D222" s="677">
        <f>'IMRO Decision 2006-10'!J370</f>
        <v>6287</v>
      </c>
      <c r="E222" s="677">
        <f>'IMRO Decision 2006-10'!K370</f>
        <v>6322</v>
      </c>
      <c r="F222" s="677">
        <f>'IMRO Decision 2006-10'!L370</f>
        <v>5812</v>
      </c>
    </row>
    <row r="223" spans="1:6">
      <c r="A223" s="619" t="s">
        <v>57</v>
      </c>
      <c r="B223" s="598"/>
      <c r="D223" s="677">
        <f>'IMRO Decision 2006-10'!J371</f>
        <v>308083</v>
      </c>
      <c r="E223" s="677">
        <f>'IMRO Decision 2006-10'!K371</f>
        <v>309781</v>
      </c>
      <c r="F223" s="677">
        <f>'IMRO Decision 2006-10'!L371</f>
        <v>284764</v>
      </c>
    </row>
    <row r="224" spans="1:6">
      <c r="A224" s="619" t="s">
        <v>58</v>
      </c>
      <c r="B224" s="598"/>
      <c r="D224" s="677">
        <f>'IMRO Decision 2006-10'!J372</f>
        <v>2828</v>
      </c>
      <c r="E224" s="677">
        <f>'IMRO Decision 2006-10'!K372</f>
        <v>3781</v>
      </c>
      <c r="F224" s="677">
        <f>'IMRO Decision 2006-10'!L372</f>
        <v>9055</v>
      </c>
    </row>
    <row r="225" spans="1:14">
      <c r="A225" s="619" t="s">
        <v>59</v>
      </c>
      <c r="B225" s="598"/>
      <c r="D225" s="677">
        <f>'IMRO Decision 2006-10'!J373</f>
        <v>12882</v>
      </c>
      <c r="E225" s="677">
        <f>'IMRO Decision 2006-10'!K373</f>
        <v>17226</v>
      </c>
      <c r="F225" s="677">
        <f>'IMRO Decision 2006-10'!L373</f>
        <v>41251</v>
      </c>
    </row>
    <row r="226" spans="1:14">
      <c r="D226" s="464"/>
      <c r="E226" s="464"/>
      <c r="F226" s="464"/>
    </row>
    <row r="227" spans="1:14">
      <c r="A227" s="616" t="s">
        <v>53</v>
      </c>
      <c r="B227" s="617"/>
      <c r="C227" s="464"/>
      <c r="D227" s="618"/>
      <c r="E227" s="618"/>
      <c r="F227" s="603"/>
    </row>
    <row r="228" spans="1:14">
      <c r="A228" s="619" t="s">
        <v>60</v>
      </c>
      <c r="B228" s="598"/>
      <c r="C228" s="464"/>
      <c r="D228" s="677">
        <f>SUM('IMRO Decision 2006-10'!J356,'IMRO Decision 2006-10'!J358:J362)</f>
        <v>15913</v>
      </c>
      <c r="E228" s="677">
        <f>SUM('IMRO Decision 2006-10'!K356,'IMRO Decision 2006-10'!K358:K362)</f>
        <v>12585</v>
      </c>
      <c r="F228" s="677">
        <f>SUM('IMRO Decision 2006-10'!L356,'IMRO Decision 2006-10'!L358:L362)</f>
        <v>23038</v>
      </c>
    </row>
    <row r="231" spans="1:14" ht="13.5" thickBot="1">
      <c r="A231" s="633"/>
      <c r="B231" s="634"/>
      <c r="C231" s="633"/>
      <c r="D231" s="633"/>
      <c r="E231" s="633"/>
      <c r="F231" s="633"/>
      <c r="G231" s="633"/>
      <c r="H231" s="633"/>
      <c r="I231" s="633"/>
      <c r="J231" s="633"/>
      <c r="K231" s="633"/>
      <c r="L231" s="633"/>
      <c r="M231" s="633"/>
      <c r="N231" s="633"/>
    </row>
  </sheetData>
  <sheetProtection sheet="1" objects="1" scenarios="1"/>
  <mergeCells count="12">
    <mergeCell ref="C144:D144"/>
    <mergeCell ref="D92:F92"/>
    <mergeCell ref="D82:F82"/>
    <mergeCell ref="D103:F103"/>
    <mergeCell ref="A79:F79"/>
    <mergeCell ref="A5:F5"/>
    <mergeCell ref="D57:F57"/>
    <mergeCell ref="D74:F74"/>
    <mergeCell ref="D9:F9"/>
    <mergeCell ref="D27:F27"/>
    <mergeCell ref="D18:F18"/>
    <mergeCell ref="D38:F38"/>
  </mergeCells>
  <phoneticPr fontId="4" type="noConversion"/>
  <pageMargins left="0.75" right="0.75" top="1" bottom="1" header="0.5" footer="0.5"/>
  <pageSetup paperSize="9" orientation="portrait" horizontalDpi="4294967293" verticalDpi="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 enableFormatConditionsCalculation="0">
    <tabColor indexed="44"/>
    <pageSetUpPr fitToPage="1"/>
  </sheetPr>
  <dimension ref="A1:K95"/>
  <sheetViews>
    <sheetView zoomScale="85"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4" sqref="B4"/>
    </sheetView>
  </sheetViews>
  <sheetFormatPr defaultColWidth="9.140625" defaultRowHeight="12.75"/>
  <cols>
    <col min="1" max="1" width="51.85546875" style="21" customWidth="1"/>
    <col min="2" max="2" width="6.5703125" style="86" customWidth="1"/>
    <col min="3" max="3" width="25.42578125" style="21" customWidth="1"/>
    <col min="4" max="4" width="13.140625" style="21" customWidth="1"/>
    <col min="5" max="5" width="11.85546875" style="21" customWidth="1"/>
    <col min="6" max="10" width="11.5703125" style="21" customWidth="1"/>
    <col min="11" max="11" width="9.140625" style="1"/>
    <col min="12" max="16384" width="9.140625" style="21"/>
  </cols>
  <sheetData>
    <row r="1" spans="1:11" s="1" customFormat="1">
      <c r="A1" s="557" t="str">
        <f>'Data 2006-08'!$A$1</f>
        <v>Jemena</v>
      </c>
      <c r="B1" s="97"/>
      <c r="D1" s="47">
        <v>2009</v>
      </c>
      <c r="E1" s="48">
        <v>2010</v>
      </c>
      <c r="F1" s="48">
        <v>2011</v>
      </c>
      <c r="G1" s="48">
        <v>2012</v>
      </c>
      <c r="H1" s="48">
        <v>2013</v>
      </c>
      <c r="I1" s="48">
        <v>2014</v>
      </c>
      <c r="J1" s="49">
        <v>2015</v>
      </c>
      <c r="K1" s="57"/>
    </row>
    <row r="2" spans="1:11" s="1" customFormat="1" ht="15">
      <c r="A2" s="31"/>
      <c r="B2" s="96"/>
      <c r="C2" s="2"/>
      <c r="D2" s="66" t="s">
        <v>22</v>
      </c>
      <c r="E2" s="67" t="s">
        <v>22</v>
      </c>
      <c r="F2" s="67" t="s">
        <v>22</v>
      </c>
      <c r="G2" s="67" t="s">
        <v>22</v>
      </c>
      <c r="H2" s="67" t="s">
        <v>22</v>
      </c>
      <c r="I2" s="67" t="s">
        <v>22</v>
      </c>
      <c r="J2" s="68" t="s">
        <v>22</v>
      </c>
      <c r="K2" s="111"/>
    </row>
    <row r="3" spans="1:11" s="1" customFormat="1" ht="15.75">
      <c r="A3" s="73" t="s">
        <v>404</v>
      </c>
      <c r="B3" s="454"/>
      <c r="C3" s="2"/>
      <c r="D3" s="63" t="s">
        <v>20</v>
      </c>
      <c r="E3" s="64" t="s">
        <v>20</v>
      </c>
      <c r="F3" s="64" t="s">
        <v>20</v>
      </c>
      <c r="G3" s="64" t="s">
        <v>20</v>
      </c>
      <c r="H3" s="64" t="s">
        <v>20</v>
      </c>
      <c r="I3" s="64" t="s">
        <v>20</v>
      </c>
      <c r="J3" s="65" t="s">
        <v>20</v>
      </c>
      <c r="K3" s="111"/>
    </row>
    <row r="4" spans="1:11" s="1" customFormat="1" ht="15.75">
      <c r="B4" s="97"/>
      <c r="C4" s="42"/>
      <c r="D4" s="43"/>
      <c r="E4" s="43"/>
      <c r="F4" s="43"/>
      <c r="G4" s="43"/>
      <c r="H4" s="43"/>
      <c r="I4" s="43"/>
      <c r="J4" s="43"/>
      <c r="K4" s="43"/>
    </row>
    <row r="5" spans="1:11" s="1" customFormat="1" ht="15.75">
      <c r="A5" s="813" t="s">
        <v>393</v>
      </c>
      <c r="B5" s="454"/>
      <c r="C5" s="2"/>
      <c r="D5" s="2"/>
      <c r="E5" s="2"/>
      <c r="F5" s="2"/>
      <c r="G5" s="2"/>
      <c r="H5" s="2"/>
      <c r="I5" s="2"/>
      <c r="J5" s="2"/>
      <c r="K5" s="2"/>
    </row>
    <row r="6" spans="1:11" s="1" customFormat="1">
      <c r="A6" s="3"/>
      <c r="B6" s="94"/>
      <c r="C6" s="2"/>
      <c r="D6" s="2"/>
      <c r="E6" s="2"/>
      <c r="F6" s="2"/>
      <c r="G6" s="2"/>
      <c r="H6" s="2"/>
      <c r="I6" s="2"/>
      <c r="J6" s="2"/>
      <c r="K6" s="2"/>
    </row>
    <row r="7" spans="1:11" s="1" customFormat="1">
      <c r="A7" s="3"/>
      <c r="B7" s="61"/>
      <c r="C7" s="2"/>
      <c r="D7" s="47">
        <f t="shared" ref="D7:J7" si="0">D$1</f>
        <v>2009</v>
      </c>
      <c r="E7" s="48">
        <f t="shared" si="0"/>
        <v>2010</v>
      </c>
      <c r="F7" s="48">
        <f t="shared" si="0"/>
        <v>2011</v>
      </c>
      <c r="G7" s="48">
        <f t="shared" si="0"/>
        <v>2012</v>
      </c>
      <c r="H7" s="48">
        <f t="shared" si="0"/>
        <v>2013</v>
      </c>
      <c r="I7" s="48">
        <f t="shared" si="0"/>
        <v>2014</v>
      </c>
      <c r="J7" s="49">
        <f t="shared" si="0"/>
        <v>2015</v>
      </c>
      <c r="K7" s="57"/>
    </row>
    <row r="8" spans="1:11" s="1" customFormat="1">
      <c r="A8" s="44" t="s">
        <v>37</v>
      </c>
      <c r="B8" s="86"/>
      <c r="C8" s="749" t="s">
        <v>7</v>
      </c>
      <c r="D8" s="50" t="str">
        <f t="shared" ref="D8:J8" si="1">D$2</f>
        <v>Nominal $</v>
      </c>
      <c r="E8" s="51" t="str">
        <f t="shared" si="1"/>
        <v>Nominal $</v>
      </c>
      <c r="F8" s="51" t="str">
        <f t="shared" si="1"/>
        <v>Nominal $</v>
      </c>
      <c r="G8" s="51" t="str">
        <f t="shared" si="1"/>
        <v>Nominal $</v>
      </c>
      <c r="H8" s="51" t="str">
        <f t="shared" si="1"/>
        <v>Nominal $</v>
      </c>
      <c r="I8" s="51" t="str">
        <f t="shared" si="1"/>
        <v>Nominal $</v>
      </c>
      <c r="J8" s="52" t="str">
        <f t="shared" si="1"/>
        <v>Nominal $</v>
      </c>
      <c r="K8" s="111"/>
    </row>
    <row r="9" spans="1:11" s="1" customFormat="1">
      <c r="A9" s="7"/>
      <c r="B9" s="87"/>
      <c r="C9" s="750" t="s">
        <v>8</v>
      </c>
      <c r="D9" s="53" t="str">
        <f t="shared" ref="D9:J9" si="2">D$3</f>
        <v>Actual</v>
      </c>
      <c r="E9" s="54" t="str">
        <f t="shared" si="2"/>
        <v>Actual</v>
      </c>
      <c r="F9" s="54" t="str">
        <f t="shared" si="2"/>
        <v>Actual</v>
      </c>
      <c r="G9" s="54" t="str">
        <f t="shared" si="2"/>
        <v>Actual</v>
      </c>
      <c r="H9" s="54" t="str">
        <f t="shared" si="2"/>
        <v>Actual</v>
      </c>
      <c r="I9" s="54" t="str">
        <f t="shared" si="2"/>
        <v>Actual</v>
      </c>
      <c r="J9" s="731" t="str">
        <f t="shared" si="2"/>
        <v>Actual</v>
      </c>
      <c r="K9" s="111"/>
    </row>
    <row r="10" spans="1:11" s="1" customFormat="1">
      <c r="A10" s="86" t="s">
        <v>42</v>
      </c>
      <c r="B10" s="86"/>
      <c r="C10" s="107" t="str">
        <f>'Data 2009-15 (Real $2008)'!C10</f>
        <v>Depreciated by end of  2013</v>
      </c>
      <c r="D10" s="760">
        <v>2949525.1749878968</v>
      </c>
      <c r="E10" s="761">
        <v>1859749</v>
      </c>
      <c r="F10" s="761">
        <v>1568574.6528388122</v>
      </c>
      <c r="G10" s="761">
        <v>74072.104309416609</v>
      </c>
      <c r="H10" s="761"/>
      <c r="I10" s="761"/>
      <c r="J10" s="762"/>
      <c r="K10" s="120"/>
    </row>
    <row r="11" spans="1:11" s="1" customFormat="1">
      <c r="A11" s="85" t="s">
        <v>260</v>
      </c>
      <c r="B11" s="86"/>
      <c r="C11" s="318" t="str">
        <f>'Data 2009-15 (Real $2008)'!C11</f>
        <v>Depreciated by end of  2013</v>
      </c>
      <c r="D11" s="760">
        <v>870338.00501210347</v>
      </c>
      <c r="E11" s="761">
        <v>1141834</v>
      </c>
      <c r="F11" s="761">
        <v>963017.75006437069</v>
      </c>
      <c r="G11" s="761">
        <v>726212.07420881651</v>
      </c>
      <c r="H11" s="761"/>
      <c r="I11" s="761"/>
      <c r="J11" s="762"/>
      <c r="K11" s="120"/>
    </row>
    <row r="12" spans="1:11" s="1" customFormat="1">
      <c r="A12" s="320" t="s">
        <v>364</v>
      </c>
      <c r="B12" s="86"/>
      <c r="C12" s="318">
        <f>'Data 2009-15 (Real $2008)'!C12</f>
        <v>15</v>
      </c>
      <c r="D12" s="760">
        <v>4649474.5767002329</v>
      </c>
      <c r="E12" s="761">
        <v>10378052</v>
      </c>
      <c r="F12" s="761">
        <v>18304368.381029479</v>
      </c>
      <c r="G12" s="761">
        <v>23740254.954135478</v>
      </c>
      <c r="H12" s="761"/>
      <c r="I12" s="761"/>
      <c r="J12" s="762"/>
      <c r="K12" s="19"/>
    </row>
    <row r="13" spans="1:11" s="1" customFormat="1">
      <c r="A13" s="320" t="s">
        <v>277</v>
      </c>
      <c r="B13" s="86"/>
      <c r="C13" s="318">
        <f>'Data 2009-15 (Real $2008)'!C13</f>
        <v>7</v>
      </c>
      <c r="D13" s="760">
        <v>25683196.395000003</v>
      </c>
      <c r="E13" s="761">
        <v>5083617</v>
      </c>
      <c r="F13" s="761">
        <v>285916.66200000001</v>
      </c>
      <c r="G13" s="761">
        <v>499072.1998</v>
      </c>
      <c r="H13" s="761"/>
      <c r="I13" s="761"/>
      <c r="J13" s="762"/>
      <c r="K13" s="15"/>
    </row>
    <row r="14" spans="1:11" s="1" customFormat="1">
      <c r="A14" s="320" t="s">
        <v>279</v>
      </c>
      <c r="B14" s="89"/>
      <c r="C14" s="318">
        <f>'Data 2009-15 (Real $2008)'!C14</f>
        <v>7</v>
      </c>
      <c r="D14" s="760">
        <v>135135.01257138891</v>
      </c>
      <c r="E14" s="761">
        <v>346256</v>
      </c>
      <c r="F14" s="761">
        <v>1190171.4880017799</v>
      </c>
      <c r="G14" s="761">
        <v>1703483.594085244</v>
      </c>
      <c r="H14" s="761"/>
      <c r="I14" s="761"/>
      <c r="J14" s="762"/>
      <c r="K14" s="15"/>
    </row>
    <row r="15" spans="1:11" s="1" customFormat="1">
      <c r="A15" s="320" t="s">
        <v>278</v>
      </c>
      <c r="B15" s="86"/>
      <c r="C15" s="108">
        <f>'Data 2009-15 (Real $2008)'!C15</f>
        <v>7</v>
      </c>
      <c r="D15" s="760">
        <v>30147880.21572838</v>
      </c>
      <c r="E15" s="761">
        <v>20836177</v>
      </c>
      <c r="F15" s="761">
        <v>6750617</v>
      </c>
      <c r="G15" s="761">
        <v>2752519.5332875773</v>
      </c>
      <c r="H15" s="761"/>
      <c r="I15" s="761"/>
      <c r="J15" s="762"/>
      <c r="K15" s="15"/>
    </row>
    <row r="16" spans="1:11" s="1" customFormat="1" ht="13.5" thickBot="1">
      <c r="A16" s="89" t="s">
        <v>45</v>
      </c>
      <c r="B16" s="86"/>
      <c r="C16" s="2"/>
      <c r="D16" s="11">
        <f t="shared" ref="D16:J16" si="3">SUM(D10:D15)</f>
        <v>64435549.380000003</v>
      </c>
      <c r="E16" s="12">
        <f t="shared" si="3"/>
        <v>39645685</v>
      </c>
      <c r="F16" s="12">
        <f t="shared" si="3"/>
        <v>29062665.933934443</v>
      </c>
      <c r="G16" s="12">
        <f t="shared" si="3"/>
        <v>29495614.459826529</v>
      </c>
      <c r="H16" s="12">
        <f t="shared" si="3"/>
        <v>0</v>
      </c>
      <c r="I16" s="12">
        <f t="shared" si="3"/>
        <v>0</v>
      </c>
      <c r="J16" s="13">
        <f t="shared" si="3"/>
        <v>0</v>
      </c>
      <c r="K16" s="15"/>
    </row>
    <row r="17" spans="1:11" s="1" customFormat="1" ht="13.5" thickTop="1">
      <c r="A17" s="14"/>
      <c r="B17" s="92"/>
      <c r="C17" s="2"/>
      <c r="D17" s="15"/>
      <c r="E17" s="15"/>
      <c r="F17" s="15"/>
      <c r="G17" s="15"/>
      <c r="H17" s="15"/>
      <c r="I17" s="15"/>
      <c r="J17" s="15"/>
      <c r="K17" s="15"/>
    </row>
    <row r="18" spans="1:11" s="1" customFormat="1">
      <c r="A18" s="322"/>
      <c r="B18" s="435"/>
      <c r="C18" s="2"/>
      <c r="D18" s="15"/>
      <c r="E18" s="15"/>
      <c r="F18" s="15"/>
      <c r="G18" s="15"/>
      <c r="H18" s="15"/>
      <c r="I18" s="15"/>
      <c r="J18" s="15"/>
      <c r="K18" s="15"/>
    </row>
    <row r="19" spans="1:11" s="1" customFormat="1">
      <c r="A19" s="322"/>
      <c r="B19" s="86"/>
      <c r="C19" s="2"/>
      <c r="D19" s="47">
        <f t="shared" ref="D19:J19" si="4">D$1</f>
        <v>2009</v>
      </c>
      <c r="E19" s="48">
        <f t="shared" si="4"/>
        <v>2010</v>
      </c>
      <c r="F19" s="48">
        <f t="shared" si="4"/>
        <v>2011</v>
      </c>
      <c r="G19" s="48">
        <f t="shared" si="4"/>
        <v>2012</v>
      </c>
      <c r="H19" s="48">
        <f t="shared" si="4"/>
        <v>2013</v>
      </c>
      <c r="I19" s="48">
        <f t="shared" si="4"/>
        <v>2014</v>
      </c>
      <c r="J19" s="49">
        <f t="shared" si="4"/>
        <v>2015</v>
      </c>
      <c r="K19" s="15"/>
    </row>
    <row r="20" spans="1:11" s="1" customFormat="1">
      <c r="A20" s="322"/>
      <c r="B20" s="86"/>
      <c r="C20" s="310" t="s">
        <v>276</v>
      </c>
      <c r="D20" s="50" t="str">
        <f t="shared" ref="D20:J20" si="5">D$2</f>
        <v>Nominal $</v>
      </c>
      <c r="E20" s="51" t="str">
        <f t="shared" si="5"/>
        <v>Nominal $</v>
      </c>
      <c r="F20" s="51" t="str">
        <f t="shared" si="5"/>
        <v>Nominal $</v>
      </c>
      <c r="G20" s="51" t="str">
        <f t="shared" si="5"/>
        <v>Nominal $</v>
      </c>
      <c r="H20" s="51" t="str">
        <f t="shared" si="5"/>
        <v>Nominal $</v>
      </c>
      <c r="I20" s="51" t="str">
        <f t="shared" si="5"/>
        <v>Nominal $</v>
      </c>
      <c r="J20" s="52" t="str">
        <f t="shared" si="5"/>
        <v>Nominal $</v>
      </c>
      <c r="K20" s="15"/>
    </row>
    <row r="21" spans="1:11" s="1" customFormat="1">
      <c r="A21" s="75" t="s">
        <v>47</v>
      </c>
      <c r="B21" s="92"/>
      <c r="C21" s="323" t="s">
        <v>48</v>
      </c>
      <c r="D21" s="53" t="str">
        <f t="shared" ref="D21:J21" si="6">D$3</f>
        <v>Actual</v>
      </c>
      <c r="E21" s="54" t="str">
        <f t="shared" si="6"/>
        <v>Actual</v>
      </c>
      <c r="F21" s="54" t="str">
        <f t="shared" si="6"/>
        <v>Actual</v>
      </c>
      <c r="G21" s="54" t="str">
        <f t="shared" si="6"/>
        <v>Actual</v>
      </c>
      <c r="H21" s="54" t="str">
        <f t="shared" si="6"/>
        <v>Actual</v>
      </c>
      <c r="I21" s="54" t="str">
        <f t="shared" si="6"/>
        <v>Actual</v>
      </c>
      <c r="J21" s="731" t="str">
        <f t="shared" si="6"/>
        <v>Actual</v>
      </c>
      <c r="K21" s="15"/>
    </row>
    <row r="22" spans="1:11" s="1" customFormat="1">
      <c r="A22" s="85" t="s">
        <v>365</v>
      </c>
      <c r="B22" s="92"/>
      <c r="C22" s="324">
        <f>'Data 2009-15 (Real $2008)'!C22</f>
        <v>0.375</v>
      </c>
      <c r="D22" s="327">
        <f t="shared" ref="D22:J22" si="7">SUM(D10:D12)-D23</f>
        <v>8469337.7567002326</v>
      </c>
      <c r="E22" s="19">
        <f t="shared" si="7"/>
        <v>13379635</v>
      </c>
      <c r="F22" s="19">
        <f t="shared" si="7"/>
        <v>20835960.783932664</v>
      </c>
      <c r="G22" s="19">
        <f t="shared" si="7"/>
        <v>24540539.13265371</v>
      </c>
      <c r="H22" s="19">
        <f t="shared" si="7"/>
        <v>0</v>
      </c>
      <c r="I22" s="19">
        <f t="shared" si="7"/>
        <v>0</v>
      </c>
      <c r="J22" s="328">
        <f t="shared" si="7"/>
        <v>0</v>
      </c>
      <c r="K22" s="15"/>
    </row>
    <row r="23" spans="1:11" s="1" customFormat="1">
      <c r="A23" s="85" t="s">
        <v>366</v>
      </c>
      <c r="B23" s="89"/>
      <c r="C23" s="325">
        <f>'Data 2009-15 (Real $2008)'!C23</f>
        <v>0.06</v>
      </c>
      <c r="D23" s="760">
        <v>0</v>
      </c>
      <c r="E23" s="761">
        <v>0</v>
      </c>
      <c r="F23" s="761">
        <v>0</v>
      </c>
      <c r="G23" s="761">
        <v>0</v>
      </c>
      <c r="H23" s="761"/>
      <c r="I23" s="761"/>
      <c r="J23" s="762"/>
      <c r="K23" s="15"/>
    </row>
    <row r="24" spans="1:11" s="1" customFormat="1">
      <c r="A24" s="85" t="s">
        <v>277</v>
      </c>
      <c r="B24" s="86"/>
      <c r="C24" s="325">
        <f>'Data 2009-15 (Real $2008)'!C24</f>
        <v>0.4</v>
      </c>
      <c r="D24" s="327">
        <f t="shared" ref="D24:F26" si="8">D13</f>
        <v>25683196.395000003</v>
      </c>
      <c r="E24" s="19">
        <f t="shared" si="8"/>
        <v>5083617</v>
      </c>
      <c r="F24" s="19">
        <f t="shared" si="8"/>
        <v>285916.66200000001</v>
      </c>
      <c r="G24" s="19">
        <f t="shared" ref="G24:J26" si="9">G13</f>
        <v>499072.1998</v>
      </c>
      <c r="H24" s="19">
        <f t="shared" si="9"/>
        <v>0</v>
      </c>
      <c r="I24" s="19">
        <f t="shared" si="9"/>
        <v>0</v>
      </c>
      <c r="J24" s="328">
        <f t="shared" si="9"/>
        <v>0</v>
      </c>
      <c r="K24" s="15"/>
    </row>
    <row r="25" spans="1:11" s="1" customFormat="1">
      <c r="A25" s="85" t="s">
        <v>279</v>
      </c>
      <c r="B25" s="86"/>
      <c r="C25" s="325">
        <f>'Data 2009-15 (Real $2008)'!C25</f>
        <v>0.21428571428571427</v>
      </c>
      <c r="D25" s="327">
        <f t="shared" si="8"/>
        <v>135135.01257138891</v>
      </c>
      <c r="E25" s="19">
        <f t="shared" si="8"/>
        <v>346256</v>
      </c>
      <c r="F25" s="19">
        <f t="shared" si="8"/>
        <v>1190171.4880017799</v>
      </c>
      <c r="G25" s="19">
        <f t="shared" si="9"/>
        <v>1703483.594085244</v>
      </c>
      <c r="H25" s="19">
        <f t="shared" si="9"/>
        <v>0</v>
      </c>
      <c r="I25" s="19">
        <f t="shared" si="9"/>
        <v>0</v>
      </c>
      <c r="J25" s="328">
        <f t="shared" si="9"/>
        <v>0</v>
      </c>
      <c r="K25" s="15"/>
    </row>
    <row r="26" spans="1:11" s="1" customFormat="1">
      <c r="A26" s="88" t="s">
        <v>278</v>
      </c>
      <c r="B26" s="86"/>
      <c r="C26" s="326">
        <f>'Data 2009-15 (Real $2008)'!C26</f>
        <v>0.1764705882352941</v>
      </c>
      <c r="D26" s="327">
        <f t="shared" si="8"/>
        <v>30147880.21572838</v>
      </c>
      <c r="E26" s="19">
        <f t="shared" si="8"/>
        <v>20836177</v>
      </c>
      <c r="F26" s="19">
        <f t="shared" si="8"/>
        <v>6750617</v>
      </c>
      <c r="G26" s="19">
        <f t="shared" si="9"/>
        <v>2752519.5332875773</v>
      </c>
      <c r="H26" s="19">
        <f t="shared" si="9"/>
        <v>0</v>
      </c>
      <c r="I26" s="19">
        <f t="shared" si="9"/>
        <v>0</v>
      </c>
      <c r="J26" s="328">
        <f t="shared" si="9"/>
        <v>0</v>
      </c>
      <c r="K26" s="15"/>
    </row>
    <row r="27" spans="1:11" s="1" customFormat="1" ht="13.5" thickBot="1">
      <c r="A27" s="89" t="s">
        <v>45</v>
      </c>
      <c r="B27" s="61"/>
      <c r="C27" s="2"/>
      <c r="D27" s="11">
        <f t="shared" ref="D27:J27" si="10">SUM(D21:D26)</f>
        <v>64435549.380000003</v>
      </c>
      <c r="E27" s="12">
        <f t="shared" si="10"/>
        <v>39645685</v>
      </c>
      <c r="F27" s="12">
        <f t="shared" si="10"/>
        <v>29062665.933934443</v>
      </c>
      <c r="G27" s="12">
        <f t="shared" si="10"/>
        <v>29495614.459826529</v>
      </c>
      <c r="H27" s="12">
        <f t="shared" si="10"/>
        <v>0</v>
      </c>
      <c r="I27" s="12">
        <f t="shared" si="10"/>
        <v>0</v>
      </c>
      <c r="J27" s="13">
        <f t="shared" si="10"/>
        <v>0</v>
      </c>
      <c r="K27" s="15"/>
    </row>
    <row r="28" spans="1:11" s="1" customFormat="1" ht="13.5" thickTop="1">
      <c r="A28" s="14"/>
      <c r="B28" s="86"/>
      <c r="C28" s="2"/>
      <c r="D28" s="15"/>
      <c r="E28" s="15"/>
      <c r="F28" s="15"/>
      <c r="G28" s="15"/>
      <c r="H28" s="15"/>
      <c r="I28" s="15"/>
      <c r="J28" s="15"/>
      <c r="K28" s="15"/>
    </row>
    <row r="29" spans="1:11" s="1" customFormat="1">
      <c r="A29" s="14"/>
      <c r="B29" s="86"/>
      <c r="C29" s="2"/>
      <c r="D29" s="15"/>
      <c r="E29" s="15"/>
      <c r="F29" s="15"/>
      <c r="G29" s="15"/>
      <c r="H29" s="15"/>
      <c r="I29" s="15"/>
      <c r="J29" s="15"/>
      <c r="K29" s="15"/>
    </row>
    <row r="30" spans="1:11" s="1" customFormat="1">
      <c r="A30" s="14"/>
      <c r="B30" s="86"/>
      <c r="C30" s="2"/>
      <c r="D30" s="47">
        <f t="shared" ref="D30:J30" si="11">D$1</f>
        <v>2009</v>
      </c>
      <c r="E30" s="48">
        <f t="shared" si="11"/>
        <v>2010</v>
      </c>
      <c r="F30" s="48">
        <f t="shared" si="11"/>
        <v>2011</v>
      </c>
      <c r="G30" s="48">
        <f t="shared" si="11"/>
        <v>2012</v>
      </c>
      <c r="H30" s="48">
        <f t="shared" si="11"/>
        <v>2013</v>
      </c>
      <c r="I30" s="48">
        <f t="shared" si="11"/>
        <v>2014</v>
      </c>
      <c r="J30" s="49">
        <f t="shared" si="11"/>
        <v>2015</v>
      </c>
      <c r="K30" s="57"/>
    </row>
    <row r="31" spans="1:11">
      <c r="A31" s="44" t="s">
        <v>3</v>
      </c>
      <c r="C31" s="2"/>
      <c r="D31" s="50" t="str">
        <f t="shared" ref="D31:J31" si="12">D$2</f>
        <v>Nominal $</v>
      </c>
      <c r="E31" s="51" t="str">
        <f t="shared" si="12"/>
        <v>Nominal $</v>
      </c>
      <c r="F31" s="51" t="str">
        <f t="shared" si="12"/>
        <v>Nominal $</v>
      </c>
      <c r="G31" s="51" t="str">
        <f t="shared" si="12"/>
        <v>Nominal $</v>
      </c>
      <c r="H31" s="51" t="str">
        <f t="shared" si="12"/>
        <v>Nominal $</v>
      </c>
      <c r="I31" s="51" t="str">
        <f t="shared" si="12"/>
        <v>Nominal $</v>
      </c>
      <c r="J31" s="52" t="str">
        <f t="shared" si="12"/>
        <v>Nominal $</v>
      </c>
      <c r="K31" s="111"/>
    </row>
    <row r="32" spans="1:11">
      <c r="A32" s="22"/>
      <c r="B32" s="56"/>
      <c r="C32" s="20"/>
      <c r="D32" s="53" t="str">
        <f t="shared" ref="D32:J32" si="13">D$3</f>
        <v>Actual</v>
      </c>
      <c r="E32" s="54" t="str">
        <f t="shared" si="13"/>
        <v>Actual</v>
      </c>
      <c r="F32" s="54" t="str">
        <f t="shared" si="13"/>
        <v>Actual</v>
      </c>
      <c r="G32" s="54" t="str">
        <f t="shared" si="13"/>
        <v>Actual</v>
      </c>
      <c r="H32" s="54" t="str">
        <f t="shared" si="13"/>
        <v>Actual</v>
      </c>
      <c r="I32" s="54" t="str">
        <f t="shared" si="13"/>
        <v>Actual</v>
      </c>
      <c r="J32" s="731" t="str">
        <f t="shared" si="13"/>
        <v>Actual</v>
      </c>
      <c r="K32" s="111"/>
    </row>
    <row r="33" spans="1:11">
      <c r="A33" s="39" t="s">
        <v>4</v>
      </c>
      <c r="C33" s="20"/>
      <c r="D33" s="36"/>
      <c r="E33" s="37"/>
      <c r="F33" s="37"/>
      <c r="G33" s="37"/>
      <c r="H33" s="37"/>
      <c r="I33" s="37"/>
      <c r="J33" s="38"/>
      <c r="K33" s="37"/>
    </row>
    <row r="34" spans="1:11">
      <c r="A34" s="86" t="s">
        <v>42</v>
      </c>
      <c r="C34" s="20"/>
      <c r="D34" s="760">
        <v>0</v>
      </c>
      <c r="E34" s="761">
        <v>0</v>
      </c>
      <c r="F34" s="761">
        <v>0</v>
      </c>
      <c r="G34" s="761">
        <v>0</v>
      </c>
      <c r="H34" s="761"/>
      <c r="I34" s="761"/>
      <c r="J34" s="762"/>
      <c r="K34" s="37"/>
    </row>
    <row r="35" spans="1:11">
      <c r="A35" s="86" t="s">
        <v>260</v>
      </c>
      <c r="C35" s="20"/>
      <c r="D35" s="760">
        <v>0</v>
      </c>
      <c r="E35" s="761">
        <v>0</v>
      </c>
      <c r="F35" s="761">
        <v>0</v>
      </c>
      <c r="G35" s="761">
        <v>0</v>
      </c>
      <c r="H35" s="761"/>
      <c r="I35" s="761"/>
      <c r="J35" s="762"/>
      <c r="K35" s="37"/>
    </row>
    <row r="36" spans="1:11">
      <c r="A36" s="86" t="s">
        <v>364</v>
      </c>
      <c r="C36" s="20"/>
      <c r="D36" s="760">
        <v>0</v>
      </c>
      <c r="E36" s="761">
        <v>0</v>
      </c>
      <c r="F36" s="761">
        <v>0</v>
      </c>
      <c r="G36" s="761">
        <v>0</v>
      </c>
      <c r="H36" s="761"/>
      <c r="I36" s="761"/>
      <c r="J36" s="762"/>
      <c r="K36" s="37"/>
    </row>
    <row r="37" spans="1:11">
      <c r="A37" s="86" t="s">
        <v>277</v>
      </c>
      <c r="C37" s="20"/>
      <c r="D37" s="760">
        <v>0</v>
      </c>
      <c r="E37" s="761">
        <v>0</v>
      </c>
      <c r="F37" s="761">
        <v>0</v>
      </c>
      <c r="G37" s="761">
        <v>0</v>
      </c>
      <c r="H37" s="761"/>
      <c r="I37" s="761"/>
      <c r="J37" s="762"/>
      <c r="K37" s="37"/>
    </row>
    <row r="38" spans="1:11">
      <c r="A38" s="86" t="s">
        <v>279</v>
      </c>
      <c r="B38" s="455"/>
      <c r="C38" s="20"/>
      <c r="D38" s="760">
        <v>0</v>
      </c>
      <c r="E38" s="761">
        <v>0</v>
      </c>
      <c r="F38" s="761">
        <v>0</v>
      </c>
      <c r="G38" s="761">
        <v>0</v>
      </c>
      <c r="H38" s="761"/>
      <c r="I38" s="761"/>
      <c r="J38" s="762"/>
      <c r="K38" s="37"/>
    </row>
    <row r="39" spans="1:11">
      <c r="A39" s="86" t="s">
        <v>278</v>
      </c>
      <c r="B39" s="456"/>
      <c r="C39" s="20"/>
      <c r="D39" s="760">
        <v>0</v>
      </c>
      <c r="E39" s="761">
        <v>0</v>
      </c>
      <c r="F39" s="761">
        <v>0</v>
      </c>
      <c r="G39" s="761">
        <v>0</v>
      </c>
      <c r="H39" s="761"/>
      <c r="I39" s="761"/>
      <c r="J39" s="762"/>
      <c r="K39" s="37"/>
    </row>
    <row r="40" spans="1:11" ht="13.5" thickBot="1">
      <c r="A40" s="22"/>
      <c r="C40" s="20"/>
      <c r="D40" s="329">
        <f t="shared" ref="D40:J40" si="14">SUM(D34:D39)</f>
        <v>0</v>
      </c>
      <c r="E40" s="93">
        <f t="shared" si="14"/>
        <v>0</v>
      </c>
      <c r="F40" s="93">
        <f t="shared" si="14"/>
        <v>0</v>
      </c>
      <c r="G40" s="93">
        <f t="shared" ref="G40" si="15">SUM(G34:G39)</f>
        <v>0</v>
      </c>
      <c r="H40" s="93">
        <f t="shared" si="14"/>
        <v>0</v>
      </c>
      <c r="I40" s="93">
        <f t="shared" si="14"/>
        <v>0</v>
      </c>
      <c r="J40" s="330">
        <f t="shared" si="14"/>
        <v>0</v>
      </c>
      <c r="K40" s="37"/>
    </row>
    <row r="41" spans="1:11" ht="13.5" thickTop="1">
      <c r="A41" s="22"/>
      <c r="C41" s="20"/>
      <c r="D41" s="331"/>
      <c r="E41" s="95"/>
      <c r="F41" s="95"/>
      <c r="G41" s="95"/>
      <c r="H41" s="95"/>
      <c r="I41" s="95"/>
      <c r="J41" s="332"/>
      <c r="K41" s="37"/>
    </row>
    <row r="42" spans="1:11">
      <c r="A42" s="39" t="s">
        <v>5</v>
      </c>
      <c r="C42" s="20"/>
      <c r="D42" s="23"/>
      <c r="E42" s="20"/>
      <c r="F42" s="20"/>
      <c r="G42" s="20"/>
      <c r="H42" s="20"/>
      <c r="I42" s="20"/>
      <c r="J42" s="24"/>
      <c r="K42" s="2"/>
    </row>
    <row r="43" spans="1:11">
      <c r="A43" s="86" t="s">
        <v>42</v>
      </c>
      <c r="C43" s="20"/>
      <c r="D43" s="760">
        <v>0</v>
      </c>
      <c r="E43" s="761">
        <v>0</v>
      </c>
      <c r="F43" s="761">
        <v>0</v>
      </c>
      <c r="G43" s="761">
        <v>0</v>
      </c>
      <c r="H43" s="761"/>
      <c r="I43" s="761"/>
      <c r="J43" s="762"/>
      <c r="K43" s="37"/>
    </row>
    <row r="44" spans="1:11">
      <c r="A44" s="86" t="s">
        <v>260</v>
      </c>
      <c r="B44" s="456"/>
      <c r="C44" s="20"/>
      <c r="D44" s="760">
        <v>0</v>
      </c>
      <c r="E44" s="761">
        <v>0</v>
      </c>
      <c r="F44" s="761">
        <v>0</v>
      </c>
      <c r="G44" s="761">
        <v>0</v>
      </c>
      <c r="H44" s="761"/>
      <c r="I44" s="761"/>
      <c r="J44" s="762"/>
      <c r="K44" s="37"/>
    </row>
    <row r="45" spans="1:11">
      <c r="A45" s="86" t="s">
        <v>364</v>
      </c>
      <c r="C45" s="20"/>
      <c r="D45" s="760">
        <v>0</v>
      </c>
      <c r="E45" s="761">
        <v>0</v>
      </c>
      <c r="F45" s="761">
        <v>0</v>
      </c>
      <c r="G45" s="761">
        <v>0</v>
      </c>
      <c r="H45" s="761"/>
      <c r="I45" s="761"/>
      <c r="J45" s="762"/>
      <c r="K45" s="37"/>
    </row>
    <row r="46" spans="1:11">
      <c r="A46" s="86" t="s">
        <v>277</v>
      </c>
      <c r="C46" s="20"/>
      <c r="D46" s="760">
        <v>0</v>
      </c>
      <c r="E46" s="761">
        <v>0</v>
      </c>
      <c r="F46" s="761">
        <v>0</v>
      </c>
      <c r="G46" s="761">
        <v>0</v>
      </c>
      <c r="H46" s="761"/>
      <c r="I46" s="761"/>
      <c r="J46" s="762"/>
      <c r="K46" s="37"/>
    </row>
    <row r="47" spans="1:11">
      <c r="A47" s="86" t="s">
        <v>279</v>
      </c>
      <c r="B47" s="92"/>
      <c r="C47" s="20"/>
      <c r="D47" s="760">
        <v>0</v>
      </c>
      <c r="E47" s="761">
        <v>0</v>
      </c>
      <c r="F47" s="761">
        <v>0</v>
      </c>
      <c r="G47" s="761">
        <v>0</v>
      </c>
      <c r="H47" s="761"/>
      <c r="I47" s="761"/>
      <c r="J47" s="762"/>
      <c r="K47" s="37"/>
    </row>
    <row r="48" spans="1:11">
      <c r="A48" s="86" t="s">
        <v>278</v>
      </c>
      <c r="C48" s="20"/>
      <c r="D48" s="760">
        <v>0</v>
      </c>
      <c r="E48" s="761">
        <v>0</v>
      </c>
      <c r="F48" s="761">
        <v>0</v>
      </c>
      <c r="G48" s="761">
        <v>0</v>
      </c>
      <c r="H48" s="761"/>
      <c r="I48" s="761"/>
      <c r="J48" s="762"/>
      <c r="K48" s="37"/>
    </row>
    <row r="49" spans="1:11" s="1" customFormat="1" ht="13.5" thickBot="1">
      <c r="A49" s="14"/>
      <c r="B49" s="92"/>
      <c r="C49" s="2"/>
      <c r="D49" s="329">
        <f t="shared" ref="D49:J49" si="16">SUM(D43:D48)</f>
        <v>0</v>
      </c>
      <c r="E49" s="93">
        <f t="shared" si="16"/>
        <v>0</v>
      </c>
      <c r="F49" s="93">
        <f t="shared" si="16"/>
        <v>0</v>
      </c>
      <c r="G49" s="93">
        <f t="shared" si="16"/>
        <v>0</v>
      </c>
      <c r="H49" s="93">
        <f t="shared" si="16"/>
        <v>0</v>
      </c>
      <c r="I49" s="93">
        <f t="shared" si="16"/>
        <v>0</v>
      </c>
      <c r="J49" s="330">
        <f t="shared" si="16"/>
        <v>0</v>
      </c>
      <c r="K49" s="15"/>
    </row>
    <row r="50" spans="1:11" s="1" customFormat="1" ht="13.5" thickTop="1">
      <c r="A50" s="14"/>
      <c r="B50" s="92"/>
      <c r="C50" s="2"/>
      <c r="D50" s="15"/>
      <c r="E50" s="15"/>
      <c r="F50" s="15"/>
      <c r="G50" s="15"/>
      <c r="H50" s="15"/>
      <c r="I50" s="15"/>
      <c r="J50" s="15"/>
      <c r="K50" s="15"/>
    </row>
    <row r="51" spans="1:11" s="1" customFormat="1">
      <c r="A51" s="14"/>
      <c r="B51" s="86"/>
      <c r="C51" s="2"/>
      <c r="D51" s="15"/>
      <c r="E51" s="15"/>
      <c r="F51" s="15"/>
      <c r="G51" s="15"/>
      <c r="H51" s="15"/>
      <c r="I51" s="15"/>
      <c r="J51" s="15"/>
      <c r="K51" s="15"/>
    </row>
    <row r="52" spans="1:11" s="1" customFormat="1">
      <c r="A52" s="3"/>
      <c r="B52" s="86"/>
      <c r="C52" s="2"/>
      <c r="D52" s="47">
        <f t="shared" ref="D52:J52" si="17">D$1</f>
        <v>2009</v>
      </c>
      <c r="E52" s="48">
        <f t="shared" si="17"/>
        <v>2010</v>
      </c>
      <c r="F52" s="48">
        <f t="shared" si="17"/>
        <v>2011</v>
      </c>
      <c r="G52" s="48">
        <f t="shared" si="17"/>
        <v>2012</v>
      </c>
      <c r="H52" s="48">
        <f t="shared" si="17"/>
        <v>2013</v>
      </c>
      <c r="I52" s="48">
        <f t="shared" si="17"/>
        <v>2014</v>
      </c>
      <c r="J52" s="49">
        <f t="shared" si="17"/>
        <v>2015</v>
      </c>
      <c r="K52" s="57"/>
    </row>
    <row r="53" spans="1:11" s="1" customFormat="1">
      <c r="A53" s="44" t="s">
        <v>1</v>
      </c>
      <c r="B53" s="457"/>
      <c r="C53" s="2"/>
      <c r="D53" s="50" t="str">
        <f t="shared" ref="D53:J53" si="18">D$2</f>
        <v>Nominal $</v>
      </c>
      <c r="E53" s="51" t="str">
        <f t="shared" si="18"/>
        <v>Nominal $</v>
      </c>
      <c r="F53" s="51" t="str">
        <f t="shared" si="18"/>
        <v>Nominal $</v>
      </c>
      <c r="G53" s="51" t="str">
        <f t="shared" si="18"/>
        <v>Nominal $</v>
      </c>
      <c r="H53" s="51" t="str">
        <f t="shared" si="18"/>
        <v>Nominal $</v>
      </c>
      <c r="I53" s="51" t="str">
        <f t="shared" si="18"/>
        <v>Nominal $</v>
      </c>
      <c r="J53" s="52" t="str">
        <f t="shared" si="18"/>
        <v>Nominal $</v>
      </c>
      <c r="K53" s="111"/>
    </row>
    <row r="54" spans="1:11" s="1" customFormat="1">
      <c r="A54" s="3"/>
      <c r="B54" s="92"/>
      <c r="C54" s="2"/>
      <c r="D54" s="53" t="str">
        <f t="shared" ref="D54:J54" si="19">D$3</f>
        <v>Actual</v>
      </c>
      <c r="E54" s="54" t="str">
        <f t="shared" si="19"/>
        <v>Actual</v>
      </c>
      <c r="F54" s="54" t="str">
        <f t="shared" si="19"/>
        <v>Actual</v>
      </c>
      <c r="G54" s="54" t="str">
        <f t="shared" si="19"/>
        <v>Actual</v>
      </c>
      <c r="H54" s="54" t="str">
        <f t="shared" si="19"/>
        <v>Actual</v>
      </c>
      <c r="I54" s="54" t="str">
        <f t="shared" si="19"/>
        <v>Actual</v>
      </c>
      <c r="J54" s="731" t="str">
        <f t="shared" si="19"/>
        <v>Actual</v>
      </c>
      <c r="K54" s="111"/>
    </row>
    <row r="55" spans="1:11" s="1" customFormat="1" ht="13.5" thickBot="1">
      <c r="A55" s="3" t="s">
        <v>2</v>
      </c>
      <c r="B55" s="86"/>
      <c r="C55" s="2"/>
      <c r="D55" s="763">
        <v>8437513.7038626671</v>
      </c>
      <c r="E55" s="764">
        <v>10167825</v>
      </c>
      <c r="F55" s="764">
        <v>16811908.977192648</v>
      </c>
      <c r="G55" s="764">
        <v>20060926.000000004</v>
      </c>
      <c r="H55" s="764"/>
      <c r="I55" s="764"/>
      <c r="J55" s="765"/>
      <c r="K55" s="120"/>
    </row>
    <row r="56" spans="1:11" s="1" customFormat="1" ht="13.5" thickTop="1">
      <c r="A56" s="3"/>
      <c r="B56" s="455"/>
      <c r="C56" s="2"/>
      <c r="D56" s="19"/>
      <c r="E56" s="19"/>
      <c r="F56" s="19"/>
      <c r="G56" s="19"/>
      <c r="H56" s="19"/>
      <c r="I56" s="19"/>
      <c r="J56" s="19"/>
      <c r="K56" s="19"/>
    </row>
    <row r="57" spans="1:11" s="1" customFormat="1">
      <c r="A57" s="3"/>
      <c r="B57" s="451"/>
      <c r="C57" s="2"/>
      <c r="D57" s="19"/>
      <c r="E57" s="19"/>
      <c r="F57" s="19"/>
      <c r="G57" s="19"/>
      <c r="H57" s="19"/>
      <c r="I57" s="19"/>
      <c r="J57" s="19"/>
      <c r="K57" s="19"/>
    </row>
    <row r="58" spans="1:11" s="1" customFormat="1">
      <c r="A58" s="61" t="s">
        <v>63</v>
      </c>
      <c r="B58" s="452"/>
      <c r="D58" s="47">
        <f t="shared" ref="D58:J58" si="20">D$1</f>
        <v>2009</v>
      </c>
      <c r="E58" s="48">
        <f t="shared" si="20"/>
        <v>2010</v>
      </c>
      <c r="F58" s="5">
        <f t="shared" si="20"/>
        <v>2011</v>
      </c>
      <c r="G58" s="5">
        <f t="shared" si="20"/>
        <v>2012</v>
      </c>
      <c r="H58" s="5">
        <f t="shared" si="20"/>
        <v>2013</v>
      </c>
      <c r="I58" s="5">
        <f t="shared" si="20"/>
        <v>2014</v>
      </c>
      <c r="J58" s="49">
        <f t="shared" si="20"/>
        <v>2015</v>
      </c>
      <c r="K58" s="19"/>
    </row>
    <row r="59" spans="1:11" s="1" customFormat="1">
      <c r="B59" s="89"/>
      <c r="D59" s="729" t="s">
        <v>22</v>
      </c>
      <c r="E59" s="732" t="s">
        <v>22</v>
      </c>
      <c r="F59" s="732" t="s">
        <v>22</v>
      </c>
      <c r="G59" s="732" t="s">
        <v>22</v>
      </c>
      <c r="H59" s="732" t="s">
        <v>22</v>
      </c>
      <c r="I59" s="732" t="s">
        <v>22</v>
      </c>
      <c r="J59" s="730" t="s">
        <v>22</v>
      </c>
      <c r="K59" s="19"/>
    </row>
    <row r="60" spans="1:11" s="1" customFormat="1" ht="13.5" thickBot="1">
      <c r="A60" s="79" t="s">
        <v>63</v>
      </c>
      <c r="B60" s="451"/>
      <c r="D60" s="766">
        <v>10895116.050000001</v>
      </c>
      <c r="E60" s="764">
        <v>42364008.810912147</v>
      </c>
      <c r="F60" s="764">
        <v>43546352.74620977</v>
      </c>
      <c r="G60" s="764">
        <v>49513138.639570601</v>
      </c>
      <c r="H60" s="764"/>
      <c r="I60" s="764"/>
      <c r="J60" s="765"/>
      <c r="K60" s="19"/>
    </row>
    <row r="61" spans="1:11" s="1" customFormat="1" ht="13.5" thickTop="1">
      <c r="E61" s="19"/>
      <c r="K61" s="19"/>
    </row>
    <row r="62" spans="1:11" s="1" customFormat="1">
      <c r="E62" s="19"/>
      <c r="K62" s="19"/>
    </row>
    <row r="63" spans="1:11" s="1" customFormat="1">
      <c r="E63" s="19"/>
      <c r="K63" s="19"/>
    </row>
    <row r="64" spans="1:11" s="1" customFormat="1">
      <c r="E64" s="19"/>
      <c r="K64" s="19"/>
    </row>
    <row r="65" spans="2:2">
      <c r="B65" s="89"/>
    </row>
    <row r="66" spans="2:2">
      <c r="B66" s="89"/>
    </row>
    <row r="67" spans="2:2">
      <c r="B67" s="452"/>
    </row>
    <row r="68" spans="2:2">
      <c r="B68" s="89"/>
    </row>
    <row r="69" spans="2:2">
      <c r="B69" s="89"/>
    </row>
    <row r="70" spans="2:2">
      <c r="B70" s="89"/>
    </row>
    <row r="71" spans="2:2">
      <c r="B71" s="89"/>
    </row>
    <row r="72" spans="2:2">
      <c r="B72" s="89"/>
    </row>
    <row r="73" spans="2:2">
      <c r="B73" s="89"/>
    </row>
    <row r="76" spans="2:2">
      <c r="B76" s="451"/>
    </row>
    <row r="77" spans="2:2">
      <c r="B77" s="452"/>
    </row>
    <row r="78" spans="2:2">
      <c r="B78" s="89"/>
    </row>
    <row r="79" spans="2:2">
      <c r="B79" s="451"/>
    </row>
    <row r="80" spans="2:2">
      <c r="B80" s="452"/>
    </row>
    <row r="81" spans="2:2">
      <c r="B81" s="89"/>
    </row>
    <row r="82" spans="2:2">
      <c r="B82" s="89"/>
    </row>
    <row r="83" spans="2:2">
      <c r="B83" s="89"/>
    </row>
    <row r="84" spans="2:2">
      <c r="B84" s="89"/>
    </row>
    <row r="85" spans="2:2">
      <c r="B85" s="89"/>
    </row>
    <row r="87" spans="2:2">
      <c r="B87" s="452"/>
    </row>
    <row r="88" spans="2:2">
      <c r="B88" s="89"/>
    </row>
    <row r="89" spans="2:2">
      <c r="B89" s="92"/>
    </row>
    <row r="90" spans="2:2">
      <c r="B90" s="92"/>
    </row>
    <row r="91" spans="2:2">
      <c r="B91" s="92"/>
    </row>
    <row r="92" spans="2:2">
      <c r="B92" s="92"/>
    </row>
    <row r="93" spans="2:2">
      <c r="B93" s="92"/>
    </row>
    <row r="94" spans="2:2">
      <c r="B94" s="92"/>
    </row>
    <row r="95" spans="2:2">
      <c r="B95" s="92"/>
    </row>
  </sheetData>
  <sheetProtection sheet="1" objects="1" scenarios="1"/>
  <phoneticPr fontId="0" type="noConversion"/>
  <printOptions gridLines="1"/>
  <pageMargins left="0.75" right="0.75" top="0.3" bottom="0.34" header="0.18" footer="0.2"/>
  <pageSetup paperSize="8" scale="49" orientation="portrait" r:id="rId1"/>
  <headerFooter alignWithMargins="0">
    <oddFooter>&amp;L&amp;D&amp;R&amp;A \ &amp;F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 enableFormatConditionsCalculation="0">
    <tabColor indexed="44"/>
    <pageSetUpPr fitToPage="1"/>
  </sheetPr>
  <dimension ref="A1:Q231"/>
  <sheetViews>
    <sheetView zoomScale="85"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4" sqref="B4"/>
    </sheetView>
  </sheetViews>
  <sheetFormatPr defaultColWidth="9.140625" defaultRowHeight="12.75"/>
  <cols>
    <col min="1" max="1" width="51.85546875" style="21" customWidth="1"/>
    <col min="2" max="2" width="6.5703125" style="86" customWidth="1"/>
    <col min="3" max="3" width="25.42578125" style="21" customWidth="1"/>
    <col min="4" max="4" width="13.140625" style="21" customWidth="1"/>
    <col min="5" max="5" width="11.85546875" style="21" customWidth="1"/>
    <col min="6" max="10" width="11.5703125" style="21" customWidth="1"/>
    <col min="11" max="11" width="9.140625" style="1"/>
    <col min="12" max="12" width="9.140625" style="20"/>
    <col min="13" max="15" width="11.85546875" style="20" customWidth="1"/>
    <col min="16" max="17" width="11.85546875" style="21" customWidth="1"/>
    <col min="18" max="16384" width="9.140625" style="21"/>
  </cols>
  <sheetData>
    <row r="1" spans="1:17" s="1" customFormat="1">
      <c r="A1" s="557" t="str">
        <f>'Data 2006-08'!$A$1</f>
        <v>Jemena</v>
      </c>
      <c r="B1" s="97"/>
      <c r="D1" s="47">
        <v>2009</v>
      </c>
      <c r="E1" s="48">
        <v>2010</v>
      </c>
      <c r="F1" s="48">
        <v>2011</v>
      </c>
      <c r="G1" s="48">
        <v>2012</v>
      </c>
      <c r="H1" s="48">
        <v>2013</v>
      </c>
      <c r="I1" s="48">
        <v>2014</v>
      </c>
      <c r="J1" s="49">
        <v>2015</v>
      </c>
      <c r="K1" s="57"/>
      <c r="L1" s="21"/>
      <c r="M1" s="21"/>
      <c r="N1" s="21"/>
      <c r="O1" s="4">
        <f>H1</f>
        <v>2013</v>
      </c>
      <c r="P1" s="5">
        <f>I1</f>
        <v>2014</v>
      </c>
      <c r="Q1" s="6">
        <f>J1</f>
        <v>2015</v>
      </c>
    </row>
    <row r="2" spans="1:17" s="1" customFormat="1" ht="15">
      <c r="A2" s="31"/>
      <c r="B2" s="96"/>
      <c r="C2" s="2"/>
      <c r="D2" s="66" t="s">
        <v>6</v>
      </c>
      <c r="E2" s="67" t="s">
        <v>6</v>
      </c>
      <c r="F2" s="67" t="s">
        <v>6</v>
      </c>
      <c r="G2" s="67" t="s">
        <v>6</v>
      </c>
      <c r="H2" s="67" t="s">
        <v>6</v>
      </c>
      <c r="I2" s="67" t="s">
        <v>6</v>
      </c>
      <c r="J2" s="68" t="s">
        <v>6</v>
      </c>
      <c r="K2" s="111"/>
      <c r="L2" s="21"/>
      <c r="M2" s="21"/>
      <c r="N2" s="21"/>
      <c r="O2" s="733"/>
      <c r="P2" s="2"/>
      <c r="Q2" s="734"/>
    </row>
    <row r="3" spans="1:17" s="1" customFormat="1" ht="15.75">
      <c r="A3" s="73" t="s">
        <v>385</v>
      </c>
      <c r="B3" s="454"/>
      <c r="C3" s="2"/>
      <c r="D3" s="706" t="s">
        <v>20</v>
      </c>
      <c r="E3" s="707" t="s">
        <v>20</v>
      </c>
      <c r="F3" s="707" t="s">
        <v>20</v>
      </c>
      <c r="G3" s="707" t="s">
        <v>20</v>
      </c>
      <c r="H3" s="707" t="s">
        <v>20</v>
      </c>
      <c r="I3" s="888" t="s">
        <v>18</v>
      </c>
      <c r="J3" s="889" t="s">
        <v>18</v>
      </c>
      <c r="K3" s="111"/>
      <c r="L3" s="21"/>
      <c r="M3" s="21"/>
      <c r="N3" s="21"/>
      <c r="O3" s="63" t="str">
        <f>H3</f>
        <v>Actual</v>
      </c>
      <c r="P3" s="64" t="str">
        <f>I3</f>
        <v>Forecast</v>
      </c>
      <c r="Q3" s="65" t="str">
        <f>J3</f>
        <v>Forecast</v>
      </c>
    </row>
    <row r="4" spans="1:17" s="1" customFormat="1" ht="15.75">
      <c r="B4" s="97"/>
      <c r="C4" s="42"/>
      <c r="D4" s="43"/>
      <c r="E4" s="43"/>
      <c r="F4" s="43"/>
      <c r="G4" s="43"/>
      <c r="H4" s="43"/>
      <c r="I4" s="43"/>
      <c r="J4" s="43"/>
      <c r="K4" s="43"/>
      <c r="L4" s="21"/>
      <c r="M4" s="2"/>
      <c r="N4" s="2"/>
      <c r="O4" s="2"/>
    </row>
    <row r="5" spans="1:17" s="1" customFormat="1" ht="15.75">
      <c r="A5" s="98" t="s">
        <v>392</v>
      </c>
      <c r="B5" s="454"/>
      <c r="C5" s="2"/>
      <c r="D5" s="2"/>
      <c r="E5" s="2"/>
      <c r="F5" s="2"/>
      <c r="G5" s="2"/>
      <c r="H5" s="2"/>
      <c r="I5" s="2"/>
      <c r="J5" s="2"/>
      <c r="K5" s="2"/>
      <c r="L5" s="21"/>
      <c r="M5" s="21"/>
      <c r="N5" s="21"/>
      <c r="O5" s="21"/>
    </row>
    <row r="6" spans="1:17" s="1" customFormat="1">
      <c r="A6" s="3"/>
      <c r="B6" s="94"/>
      <c r="C6" s="2"/>
      <c r="D6" s="2"/>
      <c r="E6" s="2"/>
      <c r="F6" s="2"/>
      <c r="G6" s="2"/>
      <c r="H6" s="2"/>
      <c r="I6" s="2"/>
      <c r="J6" s="2"/>
      <c r="K6" s="2"/>
      <c r="L6" s="2"/>
      <c r="M6" s="21"/>
      <c r="N6" s="21"/>
      <c r="O6" s="21"/>
    </row>
    <row r="7" spans="1:17" s="1" customFormat="1">
      <c r="A7" s="3"/>
      <c r="B7" s="61"/>
      <c r="C7" s="2"/>
      <c r="D7" s="47">
        <v>2009</v>
      </c>
      <c r="E7" s="48">
        <v>2010</v>
      </c>
      <c r="F7" s="48">
        <v>2011</v>
      </c>
      <c r="G7" s="48">
        <f>G$1</f>
        <v>2012</v>
      </c>
      <c r="H7" s="48">
        <f>H$1</f>
        <v>2013</v>
      </c>
      <c r="I7" s="48">
        <f>I$1</f>
        <v>2014</v>
      </c>
      <c r="J7" s="49">
        <f>J$1</f>
        <v>2015</v>
      </c>
      <c r="K7" s="57"/>
      <c r="L7" s="2"/>
      <c r="M7" s="21"/>
      <c r="N7" s="21"/>
      <c r="O7" s="21"/>
    </row>
    <row r="8" spans="1:17" s="1" customFormat="1">
      <c r="A8" s="44" t="s">
        <v>37</v>
      </c>
      <c r="B8" s="86"/>
      <c r="C8" s="34" t="s">
        <v>7</v>
      </c>
      <c r="D8" s="50" t="str">
        <f t="shared" ref="D8:J8" si="0">D$2</f>
        <v>Real 2008 $</v>
      </c>
      <c r="E8" s="51" t="str">
        <f t="shared" si="0"/>
        <v>Real 2008 $</v>
      </c>
      <c r="F8" s="51" t="str">
        <f t="shared" si="0"/>
        <v>Real 2008 $</v>
      </c>
      <c r="G8" s="51" t="str">
        <f t="shared" si="0"/>
        <v>Real 2008 $</v>
      </c>
      <c r="H8" s="51" t="str">
        <f t="shared" si="0"/>
        <v>Real 2008 $</v>
      </c>
      <c r="I8" s="51" t="str">
        <f t="shared" si="0"/>
        <v>Real 2008 $</v>
      </c>
      <c r="J8" s="52" t="str">
        <f t="shared" si="0"/>
        <v>Real 2008 $</v>
      </c>
      <c r="K8" s="111"/>
      <c r="L8" s="2"/>
      <c r="M8" s="21"/>
      <c r="N8" s="21"/>
      <c r="O8" s="21"/>
    </row>
    <row r="9" spans="1:17" s="1" customFormat="1">
      <c r="A9" s="7"/>
      <c r="B9" s="87"/>
      <c r="C9" s="100" t="s">
        <v>8</v>
      </c>
      <c r="D9" s="53" t="str">
        <f t="shared" ref="D9:J9" si="1">D$3</f>
        <v>Actual</v>
      </c>
      <c r="E9" s="54" t="str">
        <f t="shared" si="1"/>
        <v>Actual</v>
      </c>
      <c r="F9" s="54" t="str">
        <f t="shared" si="1"/>
        <v>Actual</v>
      </c>
      <c r="G9" s="54" t="str">
        <f t="shared" si="1"/>
        <v>Actual</v>
      </c>
      <c r="H9" s="54" t="str">
        <f t="shared" si="1"/>
        <v>Actual</v>
      </c>
      <c r="I9" s="54" t="str">
        <f t="shared" si="1"/>
        <v>Forecast</v>
      </c>
      <c r="J9" s="731" t="str">
        <f t="shared" si="1"/>
        <v>Forecast</v>
      </c>
      <c r="K9" s="111"/>
      <c r="L9" s="2"/>
      <c r="M9" s="21"/>
      <c r="N9" s="21"/>
      <c r="O9" s="21"/>
    </row>
    <row r="10" spans="1:17" s="1" customFormat="1">
      <c r="A10" s="86" t="s">
        <v>42</v>
      </c>
      <c r="B10" s="86"/>
      <c r="C10" s="107" t="str">
        <f>"Depreciated by end of  "&amp;'Data 2006-08'!$C$34&amp;""</f>
        <v>Depreciated by end of  2013</v>
      </c>
      <c r="D10" s="767">
        <f>'Data 2009-12'!D10/D$145</f>
        <v>2809577.7342527355</v>
      </c>
      <c r="E10" s="768">
        <f>'Data 2009-12'!E10/E$145</f>
        <v>1749443.6026097275</v>
      </c>
      <c r="F10" s="768">
        <f>'Data 2009-12'!F10/F$145</f>
        <v>1435521.8692454449</v>
      </c>
      <c r="G10" s="768">
        <f>'Data 2009-12'!G10/G$145</f>
        <v>65484.034244556715</v>
      </c>
      <c r="H10" s="768">
        <f>'DNSP Data Inputs 2013-15'!H10/$H$145</f>
        <v>0</v>
      </c>
      <c r="I10" s="768">
        <f>'DNSP Data Inputs 2013-15'!I10/$I$145</f>
        <v>0</v>
      </c>
      <c r="J10" s="769">
        <f>'DNSP Data Inputs 2013-15'!J10/$I$145</f>
        <v>0</v>
      </c>
      <c r="K10" s="120"/>
      <c r="L10" s="2"/>
      <c r="M10" s="21"/>
      <c r="N10" s="21"/>
      <c r="O10" s="21"/>
    </row>
    <row r="11" spans="1:17" s="1" customFormat="1">
      <c r="A11" s="85" t="s">
        <v>260</v>
      </c>
      <c r="B11" s="86"/>
      <c r="C11" s="318" t="str">
        <f>"Depreciated by end of  "&amp;'Data 2006-08'!$C$34&amp;""</f>
        <v>Depreciated by end of  2013</v>
      </c>
      <c r="D11" s="767">
        <f>'Data 2009-12'!D11/D$145</f>
        <v>829042.6882577755</v>
      </c>
      <c r="E11" s="768">
        <f>'Data 2009-12'!E11/E$145</f>
        <v>1074109.5634638199</v>
      </c>
      <c r="F11" s="768">
        <f>'Data 2009-12'!F11/F$145</f>
        <v>881330.72798735823</v>
      </c>
      <c r="G11" s="768">
        <f>'Data 2009-12'!G11/G$145</f>
        <v>642013.57285127265</v>
      </c>
      <c r="H11" s="768">
        <f>'DNSP Data Inputs 2013-15'!H11/$H$145</f>
        <v>0</v>
      </c>
      <c r="I11" s="768">
        <f>'DNSP Data Inputs 2013-15'!I11/$I$145</f>
        <v>0</v>
      </c>
      <c r="J11" s="769">
        <f>'DNSP Data Inputs 2013-15'!J11/$I$145</f>
        <v>0</v>
      </c>
      <c r="K11" s="120"/>
      <c r="L11" s="2"/>
      <c r="M11" s="21"/>
      <c r="N11" s="21"/>
      <c r="O11" s="21"/>
    </row>
    <row r="12" spans="1:17" s="1" customFormat="1">
      <c r="A12" s="320" t="str">
        <f>A$154</f>
        <v>Remotely read interval meters &amp; transformers</v>
      </c>
      <c r="B12" s="86"/>
      <c r="C12" s="318">
        <f>C154</f>
        <v>15</v>
      </c>
      <c r="D12" s="767">
        <f>'Data 2009-12'!D12/D$145</f>
        <v>4428868.8760640062</v>
      </c>
      <c r="E12" s="768">
        <f>'Data 2009-12'!E12/E$145</f>
        <v>9762509.1767497063</v>
      </c>
      <c r="F12" s="768">
        <f>'Data 2009-12'!F12/F$145</f>
        <v>16751718.552979084</v>
      </c>
      <c r="G12" s="768">
        <f>'Data 2009-12'!G12/G$145</f>
        <v>20987761.62611977</v>
      </c>
      <c r="H12" s="768">
        <f>'DNSP Data Inputs 2013-15'!H12/$H$145</f>
        <v>28372006.584463004</v>
      </c>
      <c r="I12" s="768">
        <f>'DNSP Data Inputs 2013-15'!I12/$I$145</f>
        <v>8423427.2973963562</v>
      </c>
      <c r="J12" s="769">
        <f>'DNSP Data Inputs 2013-15'!J12/$I$145</f>
        <v>1706139.9200804082</v>
      </c>
      <c r="K12" s="19"/>
      <c r="L12" s="2"/>
      <c r="M12" s="21"/>
      <c r="N12" s="21"/>
      <c r="O12" s="21"/>
    </row>
    <row r="13" spans="1:17" s="1" customFormat="1">
      <c r="A13" s="320" t="str">
        <f>A$155</f>
        <v>IT</v>
      </c>
      <c r="B13" s="86"/>
      <c r="C13" s="318">
        <f>C155</f>
        <v>7</v>
      </c>
      <c r="D13" s="767">
        <f>'Data 2009-12'!D13/D$145</f>
        <v>24464594.28376577</v>
      </c>
      <c r="E13" s="768">
        <f>'Data 2009-12'!E13/E$145</f>
        <v>4782097.6049822075</v>
      </c>
      <c r="F13" s="768">
        <f>'Data 2009-12'!F13/F$145</f>
        <v>261664.06574264282</v>
      </c>
      <c r="G13" s="768">
        <f>'Data 2009-12'!G13/G$145</f>
        <v>441208.75634492759</v>
      </c>
      <c r="H13" s="768">
        <f>'DNSP Data Inputs 2013-15'!H13/$H$145</f>
        <v>717856.40275390807</v>
      </c>
      <c r="I13" s="768">
        <f>'DNSP Data Inputs 2013-15'!I13/$I$145</f>
        <v>4218382.275814821</v>
      </c>
      <c r="J13" s="769">
        <f>'DNSP Data Inputs 2013-15'!J13/$I$145</f>
        <v>7228676.8163133748</v>
      </c>
      <c r="K13" s="15"/>
      <c r="L13" s="2"/>
      <c r="M13" s="21"/>
      <c r="N13" s="21"/>
      <c r="O13" s="21"/>
    </row>
    <row r="14" spans="1:17" s="1" customFormat="1">
      <c r="A14" s="320" t="str">
        <f>A$156</f>
        <v>Communications</v>
      </c>
      <c r="B14" s="89"/>
      <c r="C14" s="318">
        <f>C156</f>
        <v>7</v>
      </c>
      <c r="D14" s="767">
        <f>'Data 2009-12'!D14/D$145</f>
        <v>128723.20116409779</v>
      </c>
      <c r="E14" s="768">
        <f>'Data 2009-12'!E14/E$145</f>
        <v>325718.87069988146</v>
      </c>
      <c r="F14" s="768">
        <f>'Data 2009-12'!F14/F$145</f>
        <v>1089216.376209361</v>
      </c>
      <c r="G14" s="768">
        <f>'Data 2009-12'!G14/G$145</f>
        <v>1505978.2498434766</v>
      </c>
      <c r="H14" s="768">
        <f>'DNSP Data Inputs 2013-15'!H14/$H$145</f>
        <v>2723250.6806713934</v>
      </c>
      <c r="I14" s="768">
        <f>'DNSP Data Inputs 2013-15'!I14/$I$145</f>
        <v>2825613.7507278873</v>
      </c>
      <c r="J14" s="769">
        <f>'DNSP Data Inputs 2013-15'!J14/$I$145</f>
        <v>537148.30013742775</v>
      </c>
      <c r="K14" s="15"/>
      <c r="L14" s="2"/>
      <c r="M14" s="21"/>
      <c r="N14" s="21"/>
      <c r="O14" s="21"/>
    </row>
    <row r="15" spans="1:17" s="1" customFormat="1">
      <c r="A15" s="320" t="str">
        <f>A$157</f>
        <v>Other</v>
      </c>
      <c r="B15" s="86"/>
      <c r="C15" s="108">
        <f>C157</f>
        <v>7</v>
      </c>
      <c r="D15" s="767">
        <f>'Data 2009-12'!D15/D$145</f>
        <v>28717440.253540669</v>
      </c>
      <c r="E15" s="768">
        <f>'Data 2009-12'!E15/E$145</f>
        <v>19600342.065243185</v>
      </c>
      <c r="F15" s="768">
        <f>'Data 2009-12'!F15/F$145</f>
        <v>6178002.6324293129</v>
      </c>
      <c r="G15" s="768">
        <f>'Data 2009-12'!G15/G$145</f>
        <v>2433386.8337759743</v>
      </c>
      <c r="H15" s="768">
        <f>'DNSP Data Inputs 2013-15'!H15/$H$145</f>
        <v>387571.2475088978</v>
      </c>
      <c r="I15" s="768">
        <f>'DNSP Data Inputs 2013-15'!I15/$I$145</f>
        <v>0</v>
      </c>
      <c r="J15" s="769">
        <f>'DNSP Data Inputs 2013-15'!J15/$I$145</f>
        <v>0</v>
      </c>
      <c r="K15" s="15"/>
      <c r="L15" s="2"/>
      <c r="M15" s="21"/>
      <c r="N15" s="21"/>
      <c r="O15" s="21"/>
    </row>
    <row r="16" spans="1:17" s="1" customFormat="1" ht="13.5" thickBot="1">
      <c r="A16" s="89" t="s">
        <v>45</v>
      </c>
      <c r="B16" s="86"/>
      <c r="C16" s="2"/>
      <c r="D16" s="11">
        <f t="shared" ref="D16:J16" si="2">SUM(D10:D15)</f>
        <v>61378247.037045054</v>
      </c>
      <c r="E16" s="12">
        <f t="shared" si="2"/>
        <v>37294220.883748531</v>
      </c>
      <c r="F16" s="12">
        <f t="shared" si="2"/>
        <v>26597454.2245932</v>
      </c>
      <c r="G16" s="12">
        <f t="shared" si="2"/>
        <v>26075833.073179983</v>
      </c>
      <c r="H16" s="12">
        <f t="shared" si="2"/>
        <v>32200684.915397204</v>
      </c>
      <c r="I16" s="12">
        <f t="shared" si="2"/>
        <v>15467423.323939066</v>
      </c>
      <c r="J16" s="13">
        <f t="shared" si="2"/>
        <v>9471965.0365312118</v>
      </c>
      <c r="K16" s="15"/>
      <c r="L16" s="2"/>
      <c r="M16" s="21"/>
      <c r="N16" s="21"/>
      <c r="O16" s="21"/>
    </row>
    <row r="17" spans="1:15" s="1" customFormat="1" ht="13.5" thickTop="1">
      <c r="A17" s="14"/>
      <c r="B17" s="92"/>
      <c r="C17" s="2"/>
      <c r="D17" s="15"/>
      <c r="E17" s="15"/>
      <c r="F17" s="15"/>
      <c r="G17" s="15"/>
      <c r="H17" s="15"/>
      <c r="I17" s="15"/>
      <c r="J17" s="15"/>
      <c r="K17" s="15"/>
      <c r="L17" s="2"/>
      <c r="M17" s="21"/>
      <c r="N17" s="21"/>
      <c r="O17" s="21"/>
    </row>
    <row r="18" spans="1:15" s="1" customFormat="1">
      <c r="A18" s="322"/>
      <c r="B18" s="435"/>
      <c r="C18" s="2"/>
      <c r="D18" s="15"/>
      <c r="E18" s="15"/>
      <c r="F18" s="15"/>
      <c r="G18" s="15"/>
      <c r="H18" s="15"/>
      <c r="I18" s="15"/>
      <c r="J18" s="15"/>
      <c r="K18" s="15"/>
      <c r="L18" s="2"/>
      <c r="M18" s="21"/>
      <c r="N18" s="21"/>
      <c r="O18" s="21"/>
    </row>
    <row r="19" spans="1:15" s="1" customFormat="1">
      <c r="A19" s="322"/>
      <c r="B19" s="86"/>
      <c r="C19" s="2"/>
      <c r="D19" s="47">
        <v>2009</v>
      </c>
      <c r="E19" s="48">
        <v>2010</v>
      </c>
      <c r="F19" s="48">
        <v>2011</v>
      </c>
      <c r="G19" s="48">
        <f>G$1</f>
        <v>2012</v>
      </c>
      <c r="H19" s="48">
        <f>H$1</f>
        <v>2013</v>
      </c>
      <c r="I19" s="48">
        <f>I$1</f>
        <v>2014</v>
      </c>
      <c r="J19" s="49">
        <f>J$1</f>
        <v>2015</v>
      </c>
      <c r="K19" s="15"/>
      <c r="L19" s="2"/>
      <c r="M19" s="21"/>
      <c r="N19" s="21"/>
      <c r="O19" s="21"/>
    </row>
    <row r="20" spans="1:15" s="1" customFormat="1">
      <c r="A20" s="322"/>
      <c r="B20" s="86"/>
      <c r="C20" s="310" t="s">
        <v>276</v>
      </c>
      <c r="D20" s="50" t="str">
        <f t="shared" ref="D20:J20" si="3">D$2</f>
        <v>Real 2008 $</v>
      </c>
      <c r="E20" s="51" t="str">
        <f t="shared" si="3"/>
        <v>Real 2008 $</v>
      </c>
      <c r="F20" s="51" t="str">
        <f t="shared" si="3"/>
        <v>Real 2008 $</v>
      </c>
      <c r="G20" s="51" t="str">
        <f t="shared" si="3"/>
        <v>Real 2008 $</v>
      </c>
      <c r="H20" s="51" t="str">
        <f t="shared" si="3"/>
        <v>Real 2008 $</v>
      </c>
      <c r="I20" s="51" t="str">
        <f t="shared" si="3"/>
        <v>Real 2008 $</v>
      </c>
      <c r="J20" s="52" t="str">
        <f t="shared" si="3"/>
        <v>Real 2008 $</v>
      </c>
      <c r="K20" s="15"/>
      <c r="L20" s="2"/>
      <c r="M20" s="21"/>
      <c r="N20" s="21"/>
      <c r="O20" s="21"/>
    </row>
    <row r="21" spans="1:15" s="1" customFormat="1">
      <c r="A21" s="75" t="s">
        <v>47</v>
      </c>
      <c r="B21" s="92"/>
      <c r="C21" s="323" t="s">
        <v>48</v>
      </c>
      <c r="D21" s="53" t="str">
        <f t="shared" ref="D21:J21" si="4">D$3</f>
        <v>Actual</v>
      </c>
      <c r="E21" s="54" t="str">
        <f t="shared" si="4"/>
        <v>Actual</v>
      </c>
      <c r="F21" s="54" t="str">
        <f t="shared" si="4"/>
        <v>Actual</v>
      </c>
      <c r="G21" s="54" t="str">
        <f t="shared" si="4"/>
        <v>Actual</v>
      </c>
      <c r="H21" s="54" t="str">
        <f t="shared" si="4"/>
        <v>Actual</v>
      </c>
      <c r="I21" s="54" t="str">
        <f t="shared" si="4"/>
        <v>Forecast</v>
      </c>
      <c r="J21" s="731" t="str">
        <f t="shared" si="4"/>
        <v>Forecast</v>
      </c>
      <c r="K21" s="15"/>
      <c r="L21" s="2"/>
      <c r="M21" s="21"/>
      <c r="N21" s="21"/>
      <c r="O21" s="21"/>
    </row>
    <row r="22" spans="1:15" s="1" customFormat="1">
      <c r="A22" s="85" t="str">
        <f>A$162</f>
        <v>Meters and transformers (Group 1) (Unit cost &lt; $1,000)</v>
      </c>
      <c r="B22" s="92"/>
      <c r="C22" s="324">
        <f>C162</f>
        <v>0.375</v>
      </c>
      <c r="D22" s="327">
        <f t="shared" ref="D22:J22" si="5">SUM(D10:D12)-D23</f>
        <v>8067489.2985745175</v>
      </c>
      <c r="E22" s="19">
        <f t="shared" si="5"/>
        <v>12586062.342823254</v>
      </c>
      <c r="F22" s="19">
        <f t="shared" si="5"/>
        <v>19068571.150211886</v>
      </c>
      <c r="G22" s="19">
        <f t="shared" si="5"/>
        <v>21695259.2332156</v>
      </c>
      <c r="H22" s="19">
        <f t="shared" si="5"/>
        <v>28372006.584463004</v>
      </c>
      <c r="I22" s="19">
        <f t="shared" si="5"/>
        <v>8423427.2973963562</v>
      </c>
      <c r="J22" s="328">
        <f t="shared" si="5"/>
        <v>1706139.9200804082</v>
      </c>
      <c r="K22" s="15"/>
      <c r="L22" s="2"/>
      <c r="M22" s="21"/>
      <c r="N22" s="21"/>
      <c r="O22" s="21"/>
    </row>
    <row r="23" spans="1:15" s="1" customFormat="1">
      <c r="A23" s="85" t="str">
        <f>A$163</f>
        <v>Meters and transformers (Group 2) (Unit cost =&gt; $1,000)</v>
      </c>
      <c r="B23" s="89"/>
      <c r="C23" s="325">
        <f>C163</f>
        <v>0.06</v>
      </c>
      <c r="D23" s="767">
        <f>'Data 2009-12'!D23/D$145</f>
        <v>0</v>
      </c>
      <c r="E23" s="768">
        <f>'Data 2009-12'!E23/E$145</f>
        <v>0</v>
      </c>
      <c r="F23" s="768">
        <f>'Data 2009-12'!F23/F$145</f>
        <v>0</v>
      </c>
      <c r="G23" s="768">
        <f>'Data 2009-12'!G23/G$145</f>
        <v>0</v>
      </c>
      <c r="H23" s="768">
        <f>'DNSP Data Inputs 2013-15'!H23/$H$145</f>
        <v>0</v>
      </c>
      <c r="I23" s="768">
        <f>'DNSP Data Inputs 2013-15'!I23/$I$145</f>
        <v>0</v>
      </c>
      <c r="J23" s="769">
        <f>'DNSP Data Inputs 2013-15'!J23/$I$145</f>
        <v>0</v>
      </c>
      <c r="K23" s="15"/>
      <c r="L23" s="2"/>
      <c r="M23" s="21"/>
      <c r="N23" s="21"/>
      <c r="O23" s="21"/>
    </row>
    <row r="24" spans="1:15" s="1" customFormat="1">
      <c r="A24" s="85" t="str">
        <f>A$164</f>
        <v>IT</v>
      </c>
      <c r="B24" s="86"/>
      <c r="C24" s="325">
        <f>C164</f>
        <v>0.4</v>
      </c>
      <c r="D24" s="327">
        <f t="shared" ref="D24:F26" si="6">D13</f>
        <v>24464594.28376577</v>
      </c>
      <c r="E24" s="19">
        <f t="shared" si="6"/>
        <v>4782097.6049822075</v>
      </c>
      <c r="F24" s="19">
        <f t="shared" si="6"/>
        <v>261664.06574264282</v>
      </c>
      <c r="G24" s="19">
        <f t="shared" ref="G24:J26" si="7">G13</f>
        <v>441208.75634492759</v>
      </c>
      <c r="H24" s="19">
        <f t="shared" si="7"/>
        <v>717856.40275390807</v>
      </c>
      <c r="I24" s="19">
        <f t="shared" si="7"/>
        <v>4218382.275814821</v>
      </c>
      <c r="J24" s="328">
        <f t="shared" si="7"/>
        <v>7228676.8163133748</v>
      </c>
      <c r="K24" s="15"/>
      <c r="L24" s="2"/>
      <c r="M24" s="21"/>
      <c r="N24" s="21"/>
      <c r="O24" s="21"/>
    </row>
    <row r="25" spans="1:15" s="1" customFormat="1">
      <c r="A25" s="85" t="str">
        <f>A$165</f>
        <v>Communications</v>
      </c>
      <c r="B25" s="86"/>
      <c r="C25" s="325">
        <f>C165</f>
        <v>0.21428571428571427</v>
      </c>
      <c r="D25" s="327">
        <f t="shared" si="6"/>
        <v>128723.20116409779</v>
      </c>
      <c r="E25" s="19">
        <f t="shared" si="6"/>
        <v>325718.87069988146</v>
      </c>
      <c r="F25" s="19">
        <f t="shared" si="6"/>
        <v>1089216.376209361</v>
      </c>
      <c r="G25" s="19">
        <f t="shared" si="7"/>
        <v>1505978.2498434766</v>
      </c>
      <c r="H25" s="19">
        <f t="shared" si="7"/>
        <v>2723250.6806713934</v>
      </c>
      <c r="I25" s="19">
        <f t="shared" si="7"/>
        <v>2825613.7507278873</v>
      </c>
      <c r="J25" s="328">
        <f t="shared" si="7"/>
        <v>537148.30013742775</v>
      </c>
      <c r="K25" s="15"/>
      <c r="L25" s="2"/>
      <c r="M25" s="21"/>
      <c r="N25" s="21"/>
      <c r="O25" s="21"/>
    </row>
    <row r="26" spans="1:15" s="1" customFormat="1">
      <c r="A26" s="88" t="str">
        <f>A$166</f>
        <v>Other</v>
      </c>
      <c r="B26" s="86"/>
      <c r="C26" s="326">
        <f>C166</f>
        <v>0.1764705882352941</v>
      </c>
      <c r="D26" s="327">
        <f t="shared" si="6"/>
        <v>28717440.253540669</v>
      </c>
      <c r="E26" s="19">
        <f t="shared" si="6"/>
        <v>19600342.065243185</v>
      </c>
      <c r="F26" s="19">
        <f t="shared" si="6"/>
        <v>6178002.6324293129</v>
      </c>
      <c r="G26" s="19">
        <f t="shared" si="7"/>
        <v>2433386.8337759743</v>
      </c>
      <c r="H26" s="19">
        <f t="shared" si="7"/>
        <v>387571.2475088978</v>
      </c>
      <c r="I26" s="19">
        <f t="shared" si="7"/>
        <v>0</v>
      </c>
      <c r="J26" s="328">
        <f t="shared" si="7"/>
        <v>0</v>
      </c>
      <c r="K26" s="15"/>
      <c r="L26" s="2"/>
      <c r="M26" s="21"/>
      <c r="N26" s="21"/>
      <c r="O26" s="21"/>
    </row>
    <row r="27" spans="1:15" s="1" customFormat="1" ht="13.5" thickBot="1">
      <c r="A27" s="89" t="s">
        <v>45</v>
      </c>
      <c r="B27" s="61"/>
      <c r="C27" s="2"/>
      <c r="D27" s="11">
        <f t="shared" ref="D27:J27" si="8">SUM(D21:D26)</f>
        <v>61378247.037045054</v>
      </c>
      <c r="E27" s="12">
        <f t="shared" si="8"/>
        <v>37294220.883748531</v>
      </c>
      <c r="F27" s="12">
        <f t="shared" si="8"/>
        <v>26597454.2245932</v>
      </c>
      <c r="G27" s="12">
        <f t="shared" si="8"/>
        <v>26075833.073179983</v>
      </c>
      <c r="H27" s="12">
        <f t="shared" si="8"/>
        <v>32200684.915397204</v>
      </c>
      <c r="I27" s="12">
        <f t="shared" si="8"/>
        <v>15467423.323939066</v>
      </c>
      <c r="J27" s="13">
        <f t="shared" si="8"/>
        <v>9471965.0365312118</v>
      </c>
      <c r="K27" s="15"/>
      <c r="L27" s="2"/>
      <c r="M27" s="21"/>
      <c r="N27" s="21"/>
      <c r="O27" s="21"/>
    </row>
    <row r="28" spans="1:15" s="1" customFormat="1" ht="13.5" thickTop="1">
      <c r="A28" s="14"/>
      <c r="B28" s="86"/>
      <c r="C28" s="2"/>
      <c r="D28" s="15"/>
      <c r="E28" s="15"/>
      <c r="F28" s="15"/>
      <c r="G28" s="15"/>
      <c r="H28" s="15"/>
      <c r="I28" s="15"/>
      <c r="J28" s="15"/>
      <c r="K28" s="15"/>
      <c r="L28" s="2"/>
      <c r="M28" s="21"/>
      <c r="N28" s="21"/>
      <c r="O28" s="21"/>
    </row>
    <row r="29" spans="1:15" s="1" customFormat="1">
      <c r="A29" s="14"/>
      <c r="B29" s="86"/>
      <c r="C29" s="2"/>
      <c r="D29" s="15"/>
      <c r="E29" s="15"/>
      <c r="F29" s="15"/>
      <c r="G29" s="15"/>
      <c r="H29" s="15"/>
      <c r="I29" s="15"/>
      <c r="J29" s="15"/>
      <c r="K29" s="15"/>
      <c r="L29" s="2"/>
      <c r="M29" s="21"/>
      <c r="N29" s="21"/>
      <c r="O29" s="21"/>
    </row>
    <row r="30" spans="1:15" s="1" customFormat="1">
      <c r="A30" s="14"/>
      <c r="B30" s="86"/>
      <c r="C30" s="2"/>
      <c r="D30" s="4">
        <v>2009</v>
      </c>
      <c r="E30" s="5">
        <v>2010</v>
      </c>
      <c r="F30" s="5">
        <v>2011</v>
      </c>
      <c r="G30" s="48">
        <f>G$1</f>
        <v>2012</v>
      </c>
      <c r="H30" s="48">
        <f>H$1</f>
        <v>2013</v>
      </c>
      <c r="I30" s="48">
        <f>I$1</f>
        <v>2014</v>
      </c>
      <c r="J30" s="49">
        <f>J$1</f>
        <v>2015</v>
      </c>
      <c r="K30" s="57"/>
      <c r="L30" s="2"/>
      <c r="M30" s="21"/>
      <c r="N30" s="21"/>
      <c r="O30" s="21"/>
    </row>
    <row r="31" spans="1:15">
      <c r="A31" s="44" t="s">
        <v>3</v>
      </c>
      <c r="C31" s="2"/>
      <c r="D31" s="50" t="str">
        <f t="shared" ref="D31:J31" si="9">D$2</f>
        <v>Real 2008 $</v>
      </c>
      <c r="E31" s="51" t="str">
        <f t="shared" si="9"/>
        <v>Real 2008 $</v>
      </c>
      <c r="F31" s="51" t="str">
        <f t="shared" si="9"/>
        <v>Real 2008 $</v>
      </c>
      <c r="G31" s="51" t="str">
        <f t="shared" si="9"/>
        <v>Real 2008 $</v>
      </c>
      <c r="H31" s="51" t="str">
        <f t="shared" si="9"/>
        <v>Real 2008 $</v>
      </c>
      <c r="I31" s="51" t="str">
        <f t="shared" si="9"/>
        <v>Real 2008 $</v>
      </c>
      <c r="J31" s="52" t="str">
        <f t="shared" si="9"/>
        <v>Real 2008 $</v>
      </c>
      <c r="K31" s="111"/>
      <c r="L31" s="2"/>
      <c r="M31" s="21"/>
      <c r="N31" s="21"/>
      <c r="O31" s="21"/>
    </row>
    <row r="32" spans="1:15">
      <c r="A32" s="22"/>
      <c r="B32" s="56"/>
      <c r="C32" s="20"/>
      <c r="D32" s="53" t="str">
        <f t="shared" ref="D32:J32" si="10">D$3</f>
        <v>Actual</v>
      </c>
      <c r="E32" s="54" t="str">
        <f t="shared" si="10"/>
        <v>Actual</v>
      </c>
      <c r="F32" s="54" t="str">
        <f t="shared" si="10"/>
        <v>Actual</v>
      </c>
      <c r="G32" s="54" t="str">
        <f t="shared" si="10"/>
        <v>Actual</v>
      </c>
      <c r="H32" s="54" t="str">
        <f t="shared" si="10"/>
        <v>Actual</v>
      </c>
      <c r="I32" s="54" t="str">
        <f t="shared" si="10"/>
        <v>Forecast</v>
      </c>
      <c r="J32" s="731" t="str">
        <f t="shared" si="10"/>
        <v>Forecast</v>
      </c>
      <c r="K32" s="111"/>
      <c r="M32" s="21"/>
      <c r="N32" s="21"/>
      <c r="O32" s="21"/>
    </row>
    <row r="33" spans="1:15">
      <c r="A33" s="39" t="s">
        <v>4</v>
      </c>
      <c r="C33" s="20"/>
      <c r="D33" s="36"/>
      <c r="E33" s="37"/>
      <c r="F33" s="37"/>
      <c r="G33" s="37"/>
      <c r="H33" s="37"/>
      <c r="I33" s="37"/>
      <c r="J33" s="38"/>
      <c r="K33" s="37"/>
      <c r="M33" s="21"/>
      <c r="N33" s="21"/>
      <c r="O33" s="21"/>
    </row>
    <row r="34" spans="1:15">
      <c r="A34" s="86" t="str">
        <f t="shared" ref="A34:A39" si="11">A10</f>
        <v>Accumulation Meters</v>
      </c>
      <c r="C34" s="20"/>
      <c r="D34" s="773">
        <f>'Data 2009-12'!D34/D$145</f>
        <v>0</v>
      </c>
      <c r="E34" s="774">
        <f>'Data 2009-12'!E34/E$145</f>
        <v>0</v>
      </c>
      <c r="F34" s="774">
        <f>'Data 2009-12'!F34/F$145</f>
        <v>0</v>
      </c>
      <c r="G34" s="774">
        <f>'Data 2009-12'!G34/G$145</f>
        <v>0</v>
      </c>
      <c r="H34" s="768">
        <f>'DNSP Data Inputs 2013-15'!H34/$H$145</f>
        <v>0</v>
      </c>
      <c r="I34" s="768">
        <f>'DNSP Data Inputs 2013-15'!I34/$I$145</f>
        <v>0</v>
      </c>
      <c r="J34" s="769">
        <f>'DNSP Data Inputs 2013-15'!J34/$I$145</f>
        <v>0</v>
      </c>
      <c r="K34" s="37"/>
      <c r="M34" s="21"/>
      <c r="N34" s="21"/>
      <c r="O34" s="21"/>
    </row>
    <row r="35" spans="1:15">
      <c r="A35" s="86" t="str">
        <f t="shared" si="11"/>
        <v>Manually read interval meters</v>
      </c>
      <c r="C35" s="20"/>
      <c r="D35" s="773">
        <f>'Data 2009-12'!D35/D$145</f>
        <v>0</v>
      </c>
      <c r="E35" s="774">
        <f>'Data 2009-12'!E35/E$145</f>
        <v>0</v>
      </c>
      <c r="F35" s="774">
        <f>'Data 2009-12'!F35/F$145</f>
        <v>0</v>
      </c>
      <c r="G35" s="774">
        <f>'Data 2009-12'!G35/G$145</f>
        <v>0</v>
      </c>
      <c r="H35" s="768">
        <f>'DNSP Data Inputs 2013-15'!H35/$H$145</f>
        <v>0</v>
      </c>
      <c r="I35" s="768">
        <f>'DNSP Data Inputs 2013-15'!I35/$I$145</f>
        <v>0</v>
      </c>
      <c r="J35" s="769">
        <f>'DNSP Data Inputs 2013-15'!J35/$I$145</f>
        <v>0</v>
      </c>
      <c r="K35" s="37"/>
      <c r="M35" s="21"/>
      <c r="N35" s="21"/>
      <c r="O35" s="21"/>
    </row>
    <row r="36" spans="1:15">
      <c r="A36" s="86" t="str">
        <f t="shared" si="11"/>
        <v>Remotely read interval meters &amp; transformers</v>
      </c>
      <c r="C36" s="20"/>
      <c r="D36" s="773">
        <f>'Data 2009-12'!D36/D$145</f>
        <v>0</v>
      </c>
      <c r="E36" s="774">
        <f>'Data 2009-12'!E36/E$145</f>
        <v>0</v>
      </c>
      <c r="F36" s="774">
        <f>'Data 2009-12'!F36/F$145</f>
        <v>0</v>
      </c>
      <c r="G36" s="774">
        <f>'Data 2009-12'!G36/G$145</f>
        <v>0</v>
      </c>
      <c r="H36" s="768">
        <f>'DNSP Data Inputs 2013-15'!H36/$H$145</f>
        <v>0</v>
      </c>
      <c r="I36" s="768">
        <f>'DNSP Data Inputs 2013-15'!I36/$I$145</f>
        <v>0</v>
      </c>
      <c r="J36" s="769">
        <f>'DNSP Data Inputs 2013-15'!J36/$I$145</f>
        <v>0</v>
      </c>
      <c r="K36" s="37"/>
      <c r="M36" s="21"/>
      <c r="N36" s="21"/>
      <c r="O36" s="21"/>
    </row>
    <row r="37" spans="1:15">
      <c r="A37" s="86" t="str">
        <f t="shared" si="11"/>
        <v>IT</v>
      </c>
      <c r="C37" s="20"/>
      <c r="D37" s="773">
        <f>'Data 2009-12'!D37/D$145</f>
        <v>0</v>
      </c>
      <c r="E37" s="774">
        <f>'Data 2009-12'!E37/E$145</f>
        <v>0</v>
      </c>
      <c r="F37" s="774">
        <f>'Data 2009-12'!F37/F$145</f>
        <v>0</v>
      </c>
      <c r="G37" s="774">
        <f>'Data 2009-12'!G37/G$145</f>
        <v>0</v>
      </c>
      <c r="H37" s="768">
        <f>'DNSP Data Inputs 2013-15'!H37/$H$145</f>
        <v>0</v>
      </c>
      <c r="I37" s="768">
        <f>'DNSP Data Inputs 2013-15'!I37/$I$145</f>
        <v>0</v>
      </c>
      <c r="J37" s="769">
        <f>'DNSP Data Inputs 2013-15'!J37/$I$145</f>
        <v>0</v>
      </c>
      <c r="K37" s="37"/>
      <c r="M37" s="21"/>
      <c r="N37" s="21"/>
      <c r="O37" s="21"/>
    </row>
    <row r="38" spans="1:15">
      <c r="A38" s="86" t="str">
        <f t="shared" si="11"/>
        <v>Communications</v>
      </c>
      <c r="B38" s="455"/>
      <c r="C38" s="20"/>
      <c r="D38" s="773">
        <f>'Data 2009-12'!D38/D$145</f>
        <v>0</v>
      </c>
      <c r="E38" s="774">
        <f>'Data 2009-12'!E38/E$145</f>
        <v>0</v>
      </c>
      <c r="F38" s="774">
        <f>'Data 2009-12'!F38/F$145</f>
        <v>0</v>
      </c>
      <c r="G38" s="774">
        <f>'Data 2009-12'!G38/G$145</f>
        <v>0</v>
      </c>
      <c r="H38" s="768">
        <f>'DNSP Data Inputs 2013-15'!H38/$H$145</f>
        <v>0</v>
      </c>
      <c r="I38" s="768">
        <f>'DNSP Data Inputs 2013-15'!I38/$I$145</f>
        <v>0</v>
      </c>
      <c r="J38" s="769">
        <f>'DNSP Data Inputs 2013-15'!J38/$I$145</f>
        <v>0</v>
      </c>
      <c r="K38" s="37"/>
      <c r="M38" s="21"/>
      <c r="N38" s="21"/>
      <c r="O38" s="21"/>
    </row>
    <row r="39" spans="1:15">
      <c r="A39" s="86" t="str">
        <f t="shared" si="11"/>
        <v>Other</v>
      </c>
      <c r="B39" s="456"/>
      <c r="C39" s="20"/>
      <c r="D39" s="773">
        <f>'Data 2009-12'!D39/D$145</f>
        <v>0</v>
      </c>
      <c r="E39" s="774">
        <f>'Data 2009-12'!E39/E$145</f>
        <v>0</v>
      </c>
      <c r="F39" s="774">
        <f>'Data 2009-12'!F39/F$145</f>
        <v>0</v>
      </c>
      <c r="G39" s="774">
        <f>'Data 2009-12'!G39/G$145</f>
        <v>0</v>
      </c>
      <c r="H39" s="768">
        <f>'DNSP Data Inputs 2013-15'!H39/$H$145</f>
        <v>0</v>
      </c>
      <c r="I39" s="768">
        <f>'DNSP Data Inputs 2013-15'!I39/$I$145</f>
        <v>0</v>
      </c>
      <c r="J39" s="769">
        <f>'DNSP Data Inputs 2013-15'!J39/$I$145</f>
        <v>0</v>
      </c>
      <c r="K39" s="37"/>
      <c r="M39" s="21"/>
      <c r="N39" s="21"/>
      <c r="O39" s="21"/>
    </row>
    <row r="40" spans="1:15" ht="13.5" thickBot="1">
      <c r="A40" s="22"/>
      <c r="C40" s="20"/>
      <c r="D40" s="329">
        <f t="shared" ref="D40:J40" si="12">SUM(D34:D39)</f>
        <v>0</v>
      </c>
      <c r="E40" s="93">
        <f t="shared" ref="E40" si="13">SUM(E34:E39)</f>
        <v>0</v>
      </c>
      <c r="F40" s="93">
        <f t="shared" si="12"/>
        <v>0</v>
      </c>
      <c r="G40" s="93">
        <f t="shared" ref="G40" si="14">SUM(G34:G39)</f>
        <v>0</v>
      </c>
      <c r="H40" s="93">
        <f t="shared" si="12"/>
        <v>0</v>
      </c>
      <c r="I40" s="93">
        <f t="shared" si="12"/>
        <v>0</v>
      </c>
      <c r="J40" s="330">
        <f t="shared" si="12"/>
        <v>0</v>
      </c>
      <c r="K40" s="37"/>
      <c r="M40" s="21"/>
      <c r="N40" s="21"/>
      <c r="O40" s="21"/>
    </row>
    <row r="41" spans="1:15" ht="13.5" thickTop="1">
      <c r="A41" s="22"/>
      <c r="C41" s="20"/>
      <c r="D41" s="331"/>
      <c r="E41" s="95"/>
      <c r="F41" s="95"/>
      <c r="G41" s="95"/>
      <c r="H41" s="95"/>
      <c r="I41" s="95"/>
      <c r="J41" s="332"/>
      <c r="K41" s="37"/>
      <c r="M41" s="21"/>
      <c r="N41" s="21"/>
      <c r="O41" s="21"/>
    </row>
    <row r="42" spans="1:15">
      <c r="A42" s="39" t="s">
        <v>5</v>
      </c>
      <c r="C42" s="20"/>
      <c r="D42" s="23"/>
      <c r="E42" s="20"/>
      <c r="F42" s="20"/>
      <c r="G42" s="20"/>
      <c r="H42" s="20"/>
      <c r="I42" s="20"/>
      <c r="J42" s="24"/>
      <c r="K42" s="2"/>
      <c r="M42" s="2"/>
      <c r="N42" s="2"/>
      <c r="O42" s="2"/>
    </row>
    <row r="43" spans="1:15">
      <c r="A43" s="86" t="str">
        <f t="shared" ref="A43:A48" si="15">A10</f>
        <v>Accumulation Meters</v>
      </c>
      <c r="C43" s="20"/>
      <c r="D43" s="773">
        <f>'Data 2009-12'!D43/D$145</f>
        <v>0</v>
      </c>
      <c r="E43" s="774">
        <f>'Data 2009-12'!E43/E$145</f>
        <v>0</v>
      </c>
      <c r="F43" s="774">
        <f>'Data 2009-12'!F43/F$145</f>
        <v>0</v>
      </c>
      <c r="G43" s="774">
        <f>'Data 2009-12'!G43/G$145</f>
        <v>0</v>
      </c>
      <c r="H43" s="768">
        <f>'DNSP Data Inputs 2013-15'!H43/$H$145</f>
        <v>0</v>
      </c>
      <c r="I43" s="768">
        <f>'DNSP Data Inputs 2013-15'!I43/$I$145</f>
        <v>0</v>
      </c>
      <c r="J43" s="769">
        <f>'DNSP Data Inputs 2013-15'!J43/$I$145</f>
        <v>0</v>
      </c>
      <c r="K43" s="37"/>
      <c r="M43" s="2"/>
      <c r="N43" s="2"/>
      <c r="O43" s="2"/>
    </row>
    <row r="44" spans="1:15">
      <c r="A44" s="86" t="str">
        <f t="shared" si="15"/>
        <v>Manually read interval meters</v>
      </c>
      <c r="B44" s="456"/>
      <c r="C44" s="20"/>
      <c r="D44" s="773">
        <f>'Data 2009-12'!D44/D$145</f>
        <v>0</v>
      </c>
      <c r="E44" s="774">
        <f>'Data 2009-12'!E44/E$145</f>
        <v>0</v>
      </c>
      <c r="F44" s="774">
        <f>'Data 2009-12'!F44/F$145</f>
        <v>0</v>
      </c>
      <c r="G44" s="774">
        <f>'Data 2009-12'!G44/G$145</f>
        <v>0</v>
      </c>
      <c r="H44" s="768">
        <f>'DNSP Data Inputs 2013-15'!H44/$H$145</f>
        <v>0</v>
      </c>
      <c r="I44" s="768">
        <f>'DNSP Data Inputs 2013-15'!I44/$I$145</f>
        <v>0</v>
      </c>
      <c r="J44" s="769">
        <f>'DNSP Data Inputs 2013-15'!J44/$I$145</f>
        <v>0</v>
      </c>
      <c r="K44" s="37"/>
      <c r="M44" s="2"/>
      <c r="N44" s="2"/>
      <c r="O44" s="2"/>
    </row>
    <row r="45" spans="1:15">
      <c r="A45" s="86" t="str">
        <f t="shared" si="15"/>
        <v>Remotely read interval meters &amp; transformers</v>
      </c>
      <c r="C45" s="20"/>
      <c r="D45" s="773">
        <f>'Data 2009-12'!D45/D$145</f>
        <v>0</v>
      </c>
      <c r="E45" s="774">
        <f>'Data 2009-12'!E45/E$145</f>
        <v>0</v>
      </c>
      <c r="F45" s="774">
        <f>'Data 2009-12'!F45/F$145</f>
        <v>0</v>
      </c>
      <c r="G45" s="774">
        <f>'Data 2009-12'!G45/G$145</f>
        <v>0</v>
      </c>
      <c r="H45" s="768">
        <f>'DNSP Data Inputs 2013-15'!H45/$H$145</f>
        <v>0</v>
      </c>
      <c r="I45" s="768">
        <f>'DNSP Data Inputs 2013-15'!I45/$I$145</f>
        <v>0</v>
      </c>
      <c r="J45" s="769">
        <f>'DNSP Data Inputs 2013-15'!J45/$I$145</f>
        <v>0</v>
      </c>
      <c r="K45" s="37"/>
      <c r="M45" s="2"/>
      <c r="N45" s="2"/>
      <c r="O45" s="2"/>
    </row>
    <row r="46" spans="1:15">
      <c r="A46" s="86" t="str">
        <f t="shared" si="15"/>
        <v>IT</v>
      </c>
      <c r="C46" s="20"/>
      <c r="D46" s="773">
        <f>'Data 2009-12'!D46/D$145</f>
        <v>0</v>
      </c>
      <c r="E46" s="774">
        <f>'Data 2009-12'!E46/E$145</f>
        <v>0</v>
      </c>
      <c r="F46" s="774">
        <f>'Data 2009-12'!F46/F$145</f>
        <v>0</v>
      </c>
      <c r="G46" s="774">
        <f>'Data 2009-12'!G46/G$145</f>
        <v>0</v>
      </c>
      <c r="H46" s="768">
        <f>'DNSP Data Inputs 2013-15'!H46/$H$145</f>
        <v>0</v>
      </c>
      <c r="I46" s="768">
        <f>'DNSP Data Inputs 2013-15'!I46/$I$145</f>
        <v>0</v>
      </c>
      <c r="J46" s="769">
        <f>'DNSP Data Inputs 2013-15'!J46/$I$145</f>
        <v>0</v>
      </c>
      <c r="K46" s="37"/>
      <c r="M46" s="2"/>
      <c r="N46" s="2"/>
      <c r="O46" s="2"/>
    </row>
    <row r="47" spans="1:15">
      <c r="A47" s="86" t="str">
        <f t="shared" si="15"/>
        <v>Communications</v>
      </c>
      <c r="B47" s="92"/>
      <c r="C47" s="20"/>
      <c r="D47" s="773">
        <f>'Data 2009-12'!D47/D$145</f>
        <v>0</v>
      </c>
      <c r="E47" s="774">
        <f>'Data 2009-12'!E47/E$145</f>
        <v>0</v>
      </c>
      <c r="F47" s="774">
        <f>'Data 2009-12'!F47/F$145</f>
        <v>0</v>
      </c>
      <c r="G47" s="774">
        <f>'Data 2009-12'!G47/G$145</f>
        <v>0</v>
      </c>
      <c r="H47" s="768">
        <f>'DNSP Data Inputs 2013-15'!H47/$H$145</f>
        <v>0</v>
      </c>
      <c r="I47" s="768">
        <f>'DNSP Data Inputs 2013-15'!I47/$I$145</f>
        <v>0</v>
      </c>
      <c r="J47" s="769">
        <f>'DNSP Data Inputs 2013-15'!J47/$I$145</f>
        <v>0</v>
      </c>
      <c r="K47" s="37"/>
      <c r="M47" s="2"/>
      <c r="N47" s="2"/>
      <c r="O47" s="2"/>
    </row>
    <row r="48" spans="1:15">
      <c r="A48" s="86" t="str">
        <f t="shared" si="15"/>
        <v>Other</v>
      </c>
      <c r="C48" s="20"/>
      <c r="D48" s="775">
        <f>'Data 2009-12'!D48/D$145</f>
        <v>0</v>
      </c>
      <c r="E48" s="776">
        <f>'Data 2009-12'!E48/E$145</f>
        <v>0</v>
      </c>
      <c r="F48" s="776">
        <f>'Data 2009-12'!F48/F$145</f>
        <v>0</v>
      </c>
      <c r="G48" s="776">
        <f>'Data 2009-12'!G48/G$145</f>
        <v>0</v>
      </c>
      <c r="H48" s="768">
        <f>'DNSP Data Inputs 2013-15'!H48/$H$145</f>
        <v>0</v>
      </c>
      <c r="I48" s="768">
        <f>'DNSP Data Inputs 2013-15'!I48/$I$145</f>
        <v>0</v>
      </c>
      <c r="J48" s="769">
        <f>'DNSP Data Inputs 2013-15'!J48/$I$145</f>
        <v>0</v>
      </c>
      <c r="K48" s="37"/>
      <c r="M48" s="2"/>
      <c r="N48" s="2"/>
      <c r="O48" s="2"/>
    </row>
    <row r="49" spans="1:15" s="1" customFormat="1" ht="13.5" thickBot="1">
      <c r="A49" s="14"/>
      <c r="B49" s="92"/>
      <c r="C49" s="2"/>
      <c r="D49" s="329">
        <f t="shared" ref="D49:J49" si="16">SUM(D43:D48)</f>
        <v>0</v>
      </c>
      <c r="E49" s="93">
        <f t="shared" si="16"/>
        <v>0</v>
      </c>
      <c r="F49" s="93">
        <f t="shared" si="16"/>
        <v>0</v>
      </c>
      <c r="G49" s="93">
        <f t="shared" ref="G49" si="17">SUM(G43:G48)</f>
        <v>0</v>
      </c>
      <c r="H49" s="93">
        <f t="shared" si="16"/>
        <v>0</v>
      </c>
      <c r="I49" s="93">
        <f t="shared" si="16"/>
        <v>0</v>
      </c>
      <c r="J49" s="330">
        <f t="shared" si="16"/>
        <v>0</v>
      </c>
      <c r="K49" s="15"/>
      <c r="L49" s="2"/>
      <c r="M49" s="21"/>
      <c r="N49" s="21"/>
      <c r="O49" s="21"/>
    </row>
    <row r="50" spans="1:15" s="1" customFormat="1" ht="13.5" thickTop="1">
      <c r="A50" s="14"/>
      <c r="B50" s="92"/>
      <c r="C50" s="2"/>
      <c r="D50" s="15"/>
      <c r="E50" s="15"/>
      <c r="F50" s="15"/>
      <c r="G50" s="15"/>
      <c r="H50" s="15"/>
      <c r="I50" s="15"/>
      <c r="J50" s="15"/>
      <c r="K50" s="15"/>
      <c r="L50" s="2"/>
      <c r="M50" s="21"/>
      <c r="N50" s="21"/>
      <c r="O50" s="21"/>
    </row>
    <row r="51" spans="1:15" s="1" customFormat="1">
      <c r="A51" s="14"/>
      <c r="B51" s="86"/>
      <c r="C51" s="2"/>
      <c r="D51" s="15"/>
      <c r="E51" s="15"/>
      <c r="F51" s="15"/>
      <c r="G51" s="15"/>
      <c r="H51" s="15"/>
      <c r="I51" s="15"/>
      <c r="J51" s="15"/>
      <c r="K51" s="15"/>
      <c r="L51" s="2"/>
      <c r="M51" s="21"/>
      <c r="N51" s="21"/>
      <c r="O51" s="21"/>
    </row>
    <row r="52" spans="1:15" s="1" customFormat="1">
      <c r="A52" s="3"/>
      <c r="B52" s="86"/>
      <c r="C52" s="2"/>
      <c r="D52" s="4">
        <v>2009</v>
      </c>
      <c r="E52" s="5">
        <v>2010</v>
      </c>
      <c r="F52" s="5">
        <v>2011</v>
      </c>
      <c r="G52" s="48">
        <f>G$1</f>
        <v>2012</v>
      </c>
      <c r="H52" s="48">
        <f>H$1</f>
        <v>2013</v>
      </c>
      <c r="I52" s="48">
        <f>I$1</f>
        <v>2014</v>
      </c>
      <c r="J52" s="49">
        <f>J$1</f>
        <v>2015</v>
      </c>
      <c r="K52" s="57"/>
      <c r="L52" s="2"/>
      <c r="M52" s="21"/>
      <c r="N52" s="21"/>
      <c r="O52" s="21"/>
    </row>
    <row r="53" spans="1:15" s="1" customFormat="1">
      <c r="A53" s="44" t="s">
        <v>1</v>
      </c>
      <c r="B53" s="457"/>
      <c r="C53" s="2"/>
      <c r="D53" s="50" t="str">
        <f t="shared" ref="D53:J53" si="18">D$2</f>
        <v>Real 2008 $</v>
      </c>
      <c r="E53" s="51" t="str">
        <f t="shared" si="18"/>
        <v>Real 2008 $</v>
      </c>
      <c r="F53" s="51" t="str">
        <f t="shared" si="18"/>
        <v>Real 2008 $</v>
      </c>
      <c r="G53" s="51" t="str">
        <f t="shared" si="18"/>
        <v>Real 2008 $</v>
      </c>
      <c r="H53" s="51" t="str">
        <f t="shared" si="18"/>
        <v>Real 2008 $</v>
      </c>
      <c r="I53" s="51" t="str">
        <f t="shared" si="18"/>
        <v>Real 2008 $</v>
      </c>
      <c r="J53" s="52" t="str">
        <f t="shared" si="18"/>
        <v>Real 2008 $</v>
      </c>
      <c r="K53" s="111"/>
      <c r="L53" s="2"/>
      <c r="M53" s="21"/>
      <c r="N53" s="21"/>
      <c r="O53" s="21"/>
    </row>
    <row r="54" spans="1:15" s="1" customFormat="1">
      <c r="A54" s="3"/>
      <c r="B54" s="92"/>
      <c r="C54" s="2"/>
      <c r="D54" s="53" t="str">
        <f t="shared" ref="D54:J54" si="19">D$3</f>
        <v>Actual</v>
      </c>
      <c r="E54" s="54" t="str">
        <f t="shared" si="19"/>
        <v>Actual</v>
      </c>
      <c r="F54" s="54" t="str">
        <f t="shared" si="19"/>
        <v>Actual</v>
      </c>
      <c r="G54" s="54" t="str">
        <f t="shared" si="19"/>
        <v>Actual</v>
      </c>
      <c r="H54" s="54" t="str">
        <f t="shared" si="19"/>
        <v>Actual</v>
      </c>
      <c r="I54" s="54" t="str">
        <f t="shared" si="19"/>
        <v>Forecast</v>
      </c>
      <c r="J54" s="731" t="str">
        <f t="shared" si="19"/>
        <v>Forecast</v>
      </c>
      <c r="K54" s="111"/>
      <c r="L54" s="2"/>
      <c r="M54" s="21"/>
      <c r="N54" s="21"/>
      <c r="O54" s="21"/>
    </row>
    <row r="55" spans="1:15" s="1" customFormat="1" ht="13.5" thickBot="1">
      <c r="A55" s="3" t="s">
        <v>395</v>
      </c>
      <c r="B55" s="86"/>
      <c r="C55" s="2"/>
      <c r="D55" s="770">
        <f>'Data 2009-12'!D55/D$145</f>
        <v>8037175.2158115255</v>
      </c>
      <c r="E55" s="771">
        <f>'Data 2009-12'!E55/E$145</f>
        <v>9564751.1565836314</v>
      </c>
      <c r="F55" s="771">
        <f>'Data 2009-12'!F55/F$145</f>
        <v>15385855.532502906</v>
      </c>
      <c r="G55" s="771">
        <f>'Data 2009-12'!G55/G$145</f>
        <v>17735021.53623189</v>
      </c>
      <c r="H55" s="772">
        <f>'DNSP Data Inputs 2013-15'!H55/$H$145</f>
        <v>17446476.705985397</v>
      </c>
      <c r="I55" s="783">
        <f>'DNSP Data Inputs 2013-15'!I55/$I$145+I56</f>
        <v>18418266.330860246</v>
      </c>
      <c r="J55" s="784">
        <f>'DNSP Data Inputs 2013-15'!J55/$I$145+J56</f>
        <v>14886343.284994064</v>
      </c>
      <c r="K55" s="120"/>
      <c r="L55" s="2"/>
      <c r="M55" s="21"/>
      <c r="N55" s="21"/>
      <c r="O55" s="21"/>
    </row>
    <row r="56" spans="1:15" s="1" customFormat="1" ht="13.5" thickTop="1">
      <c r="A56" s="3" t="s">
        <v>390</v>
      </c>
      <c r="B56" s="455"/>
      <c r="C56" s="791"/>
      <c r="D56" s="786"/>
      <c r="E56" s="786"/>
      <c r="F56" s="786"/>
      <c r="G56" s="786"/>
      <c r="H56" s="786"/>
      <c r="I56" s="787">
        <f>'AMI RAB 2009-15'!I12*10^3*$I$133*I57</f>
        <v>74271.765144954348</v>
      </c>
      <c r="J56" s="787">
        <f>'AMI RAB 2009-15'!J12*10^3*$I$133*J57</f>
        <v>67991.749258436597</v>
      </c>
      <c r="K56" s="19"/>
      <c r="L56" s="2"/>
      <c r="M56" s="21"/>
      <c r="N56" s="21"/>
      <c r="O56" s="21"/>
    </row>
    <row r="57" spans="1:15" s="1" customFormat="1">
      <c r="A57" s="785" t="s">
        <v>391</v>
      </c>
      <c r="B57" s="451"/>
      <c r="C57" s="791"/>
      <c r="D57" s="786"/>
      <c r="E57" s="786"/>
      <c r="F57" s="786"/>
      <c r="G57" s="786"/>
      <c r="H57" s="786"/>
      <c r="I57" s="792">
        <v>1.08E-3</v>
      </c>
      <c r="J57" s="792">
        <v>1.08E-3</v>
      </c>
      <c r="K57" s="19"/>
      <c r="L57" s="2"/>
      <c r="M57" s="21"/>
      <c r="N57" s="21"/>
      <c r="O57" s="21"/>
    </row>
    <row r="58" spans="1:15" s="1" customFormat="1">
      <c r="A58" s="61" t="s">
        <v>63</v>
      </c>
      <c r="B58" s="452"/>
      <c r="D58" s="47">
        <f t="shared" ref="D58:J58" si="20">D$1</f>
        <v>2009</v>
      </c>
      <c r="E58" s="48">
        <f t="shared" si="20"/>
        <v>2010</v>
      </c>
      <c r="F58" s="48">
        <f t="shared" si="20"/>
        <v>2011</v>
      </c>
      <c r="G58" s="48">
        <f t="shared" si="20"/>
        <v>2012</v>
      </c>
      <c r="H58" s="5">
        <f t="shared" si="20"/>
        <v>2013</v>
      </c>
      <c r="I58" s="5">
        <f t="shared" si="20"/>
        <v>2014</v>
      </c>
      <c r="J58" s="49">
        <f t="shared" si="20"/>
        <v>2015</v>
      </c>
      <c r="K58" s="19"/>
      <c r="L58" s="19"/>
      <c r="M58" s="21"/>
      <c r="N58" s="21"/>
      <c r="O58" s="21"/>
    </row>
    <row r="59" spans="1:15" s="1" customFormat="1">
      <c r="B59" s="89"/>
      <c r="D59" s="729" t="s">
        <v>22</v>
      </c>
      <c r="E59" s="732" t="s">
        <v>22</v>
      </c>
      <c r="F59" s="732" t="s">
        <v>22</v>
      </c>
      <c r="G59" s="732" t="s">
        <v>22</v>
      </c>
      <c r="H59" s="732" t="s">
        <v>22</v>
      </c>
      <c r="I59" s="732" t="s">
        <v>22</v>
      </c>
      <c r="J59" s="730" t="s">
        <v>22</v>
      </c>
      <c r="K59" s="19"/>
      <c r="L59" s="2"/>
      <c r="M59" s="21"/>
      <c r="N59" s="21"/>
      <c r="O59" s="21"/>
    </row>
    <row r="60" spans="1:15" s="1" customFormat="1" ht="13.5" thickBot="1">
      <c r="A60" s="79" t="s">
        <v>63</v>
      </c>
      <c r="B60" s="451"/>
      <c r="D60" s="794">
        <f>'Data 2009-12'!D60</f>
        <v>10895116.050000001</v>
      </c>
      <c r="E60" s="884">
        <f>'Data 2009-12'!E60</f>
        <v>42364008.810912147</v>
      </c>
      <c r="F60" s="884">
        <f>'Data 2009-12'!F60</f>
        <v>43546352.74620977</v>
      </c>
      <c r="G60" s="884">
        <f>'Data 2009-12'!G60</f>
        <v>49513138.639570601</v>
      </c>
      <c r="H60" s="795">
        <f>'DNSP Data Inputs 2013-15'!H60</f>
        <v>56528768.318497017</v>
      </c>
      <c r="K60" s="19"/>
      <c r="M60" s="21"/>
      <c r="N60" s="21"/>
      <c r="O60" s="21"/>
    </row>
    <row r="61" spans="1:15" s="1" customFormat="1" ht="13.5" thickTop="1">
      <c r="E61" s="19"/>
      <c r="K61" s="19"/>
      <c r="M61" s="21"/>
      <c r="N61" s="21"/>
      <c r="O61" s="21"/>
    </row>
    <row r="62" spans="1:15" s="1" customFormat="1">
      <c r="E62" s="19"/>
      <c r="F62" s="796"/>
      <c r="K62" s="19"/>
      <c r="M62" s="21"/>
      <c r="N62" s="21"/>
      <c r="O62" s="21"/>
    </row>
    <row r="63" spans="1:15" s="1" customFormat="1">
      <c r="A63" s="31"/>
      <c r="B63" s="87"/>
      <c r="C63" s="2"/>
      <c r="D63" s="19"/>
      <c r="E63" s="19"/>
      <c r="F63" s="19"/>
      <c r="G63" s="19"/>
      <c r="H63" s="19"/>
      <c r="I63" s="19"/>
      <c r="J63" s="19"/>
      <c r="K63" s="19"/>
      <c r="L63" s="2"/>
      <c r="M63" s="21"/>
      <c r="N63" s="21"/>
      <c r="O63" s="21"/>
    </row>
    <row r="64" spans="1:15" s="1" customFormat="1">
      <c r="A64" s="31"/>
      <c r="B64" s="89"/>
      <c r="C64" s="2"/>
      <c r="D64" s="19"/>
      <c r="E64" s="19"/>
      <c r="F64" s="19"/>
      <c r="G64" s="19"/>
      <c r="H64" s="19"/>
      <c r="I64" s="19"/>
      <c r="J64" s="19"/>
      <c r="K64" s="19"/>
      <c r="L64" s="2"/>
      <c r="M64" s="21"/>
      <c r="N64" s="21"/>
      <c r="O64" s="21"/>
    </row>
    <row r="65" spans="1:17">
      <c r="A65" s="61" t="s">
        <v>286</v>
      </c>
      <c r="B65" s="89"/>
      <c r="D65" s="20"/>
      <c r="E65" s="1015" t="s">
        <v>377</v>
      </c>
      <c r="F65" s="1032"/>
      <c r="G65" s="1032"/>
      <c r="H65" s="1032"/>
      <c r="I65" s="1032"/>
      <c r="J65" s="1016"/>
      <c r="K65" s="33"/>
      <c r="L65" s="2"/>
      <c r="O65" s="1015" t="s">
        <v>23</v>
      </c>
      <c r="P65" s="1033"/>
      <c r="Q65" s="1017"/>
    </row>
    <row r="66" spans="1:17">
      <c r="L66" s="2"/>
    </row>
    <row r="67" spans="1:17">
      <c r="D67" s="57"/>
      <c r="E67" s="4">
        <f t="shared" ref="E67:J67" si="21">E$1</f>
        <v>2010</v>
      </c>
      <c r="F67" s="5">
        <f t="shared" si="21"/>
        <v>2011</v>
      </c>
      <c r="G67" s="5">
        <f t="shared" si="21"/>
        <v>2012</v>
      </c>
      <c r="H67" s="5">
        <f t="shared" si="21"/>
        <v>2013</v>
      </c>
      <c r="I67" s="5">
        <f t="shared" si="21"/>
        <v>2014</v>
      </c>
      <c r="J67" s="6">
        <f t="shared" si="21"/>
        <v>2015</v>
      </c>
      <c r="K67" s="57"/>
      <c r="L67" s="2"/>
      <c r="M67" s="21"/>
      <c r="N67" s="21"/>
      <c r="O67" s="4">
        <f>O$1</f>
        <v>2013</v>
      </c>
      <c r="P67" s="5">
        <f>P$1</f>
        <v>2014</v>
      </c>
      <c r="Q67" s="6">
        <f>Q$1</f>
        <v>2015</v>
      </c>
    </row>
    <row r="68" spans="1:17">
      <c r="A68" s="60"/>
      <c r="D68" s="311"/>
      <c r="E68" s="735" t="s">
        <v>20</v>
      </c>
      <c r="F68" s="736" t="s">
        <v>20</v>
      </c>
      <c r="G68" s="736" t="s">
        <v>20</v>
      </c>
      <c r="H68" s="736" t="s">
        <v>20</v>
      </c>
      <c r="I68" s="736" t="s">
        <v>20</v>
      </c>
      <c r="J68" s="737" t="s">
        <v>21</v>
      </c>
      <c r="K68" s="111"/>
      <c r="L68" s="2"/>
      <c r="M68" s="21"/>
      <c r="N68" s="21"/>
      <c r="O68" s="691" t="str">
        <f>O$3</f>
        <v>Actual</v>
      </c>
      <c r="P68" s="738" t="str">
        <f>P$3</f>
        <v>Forecast</v>
      </c>
      <c r="Q68" s="739" t="str">
        <f>Q$3</f>
        <v>Forecast</v>
      </c>
    </row>
    <row r="69" spans="1:17">
      <c r="B69" s="1"/>
      <c r="D69" s="311"/>
      <c r="E69" s="740" t="s">
        <v>22</v>
      </c>
      <c r="F69" s="717" t="s">
        <v>22</v>
      </c>
      <c r="G69" s="717" t="s">
        <v>22</v>
      </c>
      <c r="H69" s="731" t="s">
        <v>22</v>
      </c>
      <c r="I69" s="731" t="s">
        <v>22</v>
      </c>
      <c r="J69" s="731" t="s">
        <v>22</v>
      </c>
      <c r="K69" s="111"/>
      <c r="L69" s="2"/>
      <c r="M69" s="21"/>
      <c r="N69" s="21"/>
      <c r="O69" s="740"/>
      <c r="P69" s="741"/>
      <c r="Q69" s="742"/>
    </row>
    <row r="70" spans="1:17">
      <c r="B70" s="92"/>
      <c r="D70" s="20"/>
      <c r="E70" s="40"/>
      <c r="F70" s="746"/>
      <c r="G70" s="20"/>
      <c r="H70" s="20"/>
      <c r="I70" s="20"/>
      <c r="J70" s="41"/>
      <c r="K70" s="2"/>
      <c r="L70" s="2"/>
      <c r="M70" s="21"/>
      <c r="N70" s="21"/>
      <c r="O70" s="40"/>
      <c r="P70" s="746"/>
      <c r="Q70" s="41"/>
    </row>
    <row r="71" spans="1:17">
      <c r="A71" s="91" t="s">
        <v>24</v>
      </c>
      <c r="B71" s="92"/>
      <c r="D71" s="334"/>
      <c r="E71" s="342" t="s">
        <v>25</v>
      </c>
      <c r="F71" s="705"/>
      <c r="G71" s="705"/>
      <c r="H71" s="705"/>
      <c r="I71" s="705"/>
      <c r="J71" s="124"/>
      <c r="K71" s="121"/>
      <c r="L71" s="2"/>
      <c r="M71" s="21"/>
      <c r="N71" s="21"/>
      <c r="O71" s="23"/>
      <c r="P71" s="20"/>
      <c r="Q71" s="24"/>
    </row>
    <row r="72" spans="1:17">
      <c r="A72" s="85" t="s">
        <v>26</v>
      </c>
      <c r="B72" s="56"/>
      <c r="D72" s="340"/>
      <c r="E72" s="692">
        <v>0</v>
      </c>
      <c r="F72" s="727">
        <v>0</v>
      </c>
      <c r="G72" s="727">
        <v>0</v>
      </c>
      <c r="H72" s="727">
        <v>0</v>
      </c>
      <c r="I72" s="727">
        <v>0</v>
      </c>
      <c r="J72" s="694">
        <f>'DNSP Data Inputs 2013-15'!J72</f>
        <v>0</v>
      </c>
      <c r="K72" s="122"/>
      <c r="L72" s="2"/>
      <c r="M72" s="21"/>
      <c r="N72" s="21"/>
      <c r="O72" s="696">
        <f>'DNSP Data Inputs 2013-15'!O72</f>
        <v>0</v>
      </c>
      <c r="P72" s="747">
        <f>'DNSP Data Inputs 2013-15'!P72</f>
        <v>0</v>
      </c>
      <c r="Q72" s="697">
        <f>'DNSP Data Inputs 2013-15'!Q72</f>
        <v>0</v>
      </c>
    </row>
    <row r="73" spans="1:17">
      <c r="A73" s="85" t="s">
        <v>27</v>
      </c>
      <c r="B73" s="453"/>
      <c r="D73" s="340"/>
      <c r="E73" s="692">
        <v>0</v>
      </c>
      <c r="F73" s="727">
        <v>0</v>
      </c>
      <c r="G73" s="727">
        <v>0</v>
      </c>
      <c r="H73" s="727">
        <v>0</v>
      </c>
      <c r="I73" s="727">
        <v>0</v>
      </c>
      <c r="J73" s="694">
        <f>'DNSP Data Inputs 2013-15'!J73</f>
        <v>0</v>
      </c>
      <c r="K73" s="122"/>
      <c r="L73" s="2"/>
      <c r="M73" s="21"/>
      <c r="N73" s="21"/>
      <c r="O73" s="696">
        <f>'DNSP Data Inputs 2013-15'!O73</f>
        <v>0</v>
      </c>
      <c r="P73" s="747">
        <f>'DNSP Data Inputs 2013-15'!P73</f>
        <v>0</v>
      </c>
      <c r="Q73" s="697">
        <f>'DNSP Data Inputs 2013-15'!Q73</f>
        <v>0</v>
      </c>
    </row>
    <row r="74" spans="1:17">
      <c r="A74" s="565" t="s">
        <v>368</v>
      </c>
      <c r="B74" s="2"/>
      <c r="D74" s="340"/>
      <c r="E74" s="692">
        <v>0</v>
      </c>
      <c r="F74" s="727">
        <v>0</v>
      </c>
      <c r="G74" s="727">
        <v>0</v>
      </c>
      <c r="H74" s="727">
        <v>0</v>
      </c>
      <c r="I74" s="727">
        <v>0</v>
      </c>
      <c r="J74" s="694">
        <f>'DNSP Data Inputs 2013-15'!J74</f>
        <v>0</v>
      </c>
      <c r="K74" s="122"/>
      <c r="L74" s="2"/>
      <c r="M74" s="21"/>
      <c r="N74" s="21"/>
      <c r="O74" s="696">
        <f>'DNSP Data Inputs 2013-15'!O74</f>
        <v>0</v>
      </c>
      <c r="P74" s="747">
        <f>'DNSP Data Inputs 2013-15'!P74</f>
        <v>0</v>
      </c>
      <c r="Q74" s="697">
        <f>'DNSP Data Inputs 2013-15'!Q74</f>
        <v>0</v>
      </c>
    </row>
    <row r="75" spans="1:17">
      <c r="A75" s="565" t="s">
        <v>369</v>
      </c>
      <c r="D75" s="340"/>
      <c r="E75" s="692">
        <v>0</v>
      </c>
      <c r="F75" s="727">
        <v>0</v>
      </c>
      <c r="G75" s="727">
        <v>0</v>
      </c>
      <c r="H75" s="727">
        <v>0</v>
      </c>
      <c r="I75" s="727">
        <v>0</v>
      </c>
      <c r="J75" s="694">
        <f>'DNSP Data Inputs 2013-15'!J75</f>
        <v>0</v>
      </c>
      <c r="K75" s="122"/>
      <c r="L75" s="2"/>
      <c r="M75" s="21"/>
      <c r="N75" s="21"/>
      <c r="O75" s="696">
        <f>'DNSP Data Inputs 2013-15'!O75</f>
        <v>0</v>
      </c>
      <c r="P75" s="747">
        <f>'DNSP Data Inputs 2013-15'!P75</f>
        <v>0</v>
      </c>
      <c r="Q75" s="697">
        <f>'DNSP Data Inputs 2013-15'!Q75</f>
        <v>0</v>
      </c>
    </row>
    <row r="76" spans="1:17">
      <c r="A76" s="565" t="s">
        <v>370</v>
      </c>
      <c r="D76" s="340"/>
      <c r="E76" s="692">
        <v>0</v>
      </c>
      <c r="F76" s="727">
        <v>0</v>
      </c>
      <c r="G76" s="727">
        <v>0</v>
      </c>
      <c r="H76" s="727">
        <v>0</v>
      </c>
      <c r="I76" s="727">
        <v>0</v>
      </c>
      <c r="J76" s="694">
        <f>'DNSP Data Inputs 2013-15'!J76</f>
        <v>0</v>
      </c>
      <c r="K76" s="122"/>
      <c r="L76" s="2"/>
      <c r="M76" s="21"/>
      <c r="N76" s="21"/>
      <c r="O76" s="696">
        <f>'DNSP Data Inputs 2013-15'!O76</f>
        <v>0</v>
      </c>
      <c r="P76" s="747">
        <f>'DNSP Data Inputs 2013-15'!P76</f>
        <v>0</v>
      </c>
      <c r="Q76" s="697">
        <f>'DNSP Data Inputs 2013-15'!Q76</f>
        <v>0</v>
      </c>
    </row>
    <row r="77" spans="1:17">
      <c r="A77" s="565" t="s">
        <v>371</v>
      </c>
      <c r="B77" s="2"/>
      <c r="D77" s="340"/>
      <c r="E77" s="692">
        <v>0</v>
      </c>
      <c r="F77" s="727">
        <v>0</v>
      </c>
      <c r="G77" s="727">
        <v>0</v>
      </c>
      <c r="H77" s="727">
        <v>0</v>
      </c>
      <c r="I77" s="727">
        <v>0</v>
      </c>
      <c r="J77" s="694">
        <f>'DNSP Data Inputs 2013-15'!J77</f>
        <v>0</v>
      </c>
      <c r="K77" s="122"/>
      <c r="L77" s="2"/>
      <c r="M77" s="21"/>
      <c r="N77" s="21"/>
      <c r="O77" s="696">
        <f>'DNSP Data Inputs 2013-15'!O77</f>
        <v>0</v>
      </c>
      <c r="P77" s="747">
        <f>'DNSP Data Inputs 2013-15'!P77</f>
        <v>0</v>
      </c>
      <c r="Q77" s="697">
        <f>'DNSP Data Inputs 2013-15'!Q77</f>
        <v>0</v>
      </c>
    </row>
    <row r="78" spans="1:17">
      <c r="A78" s="565" t="s">
        <v>372</v>
      </c>
      <c r="B78" s="89"/>
      <c r="D78" s="340"/>
      <c r="E78" s="692">
        <v>0</v>
      </c>
      <c r="F78" s="727">
        <v>0</v>
      </c>
      <c r="G78" s="727">
        <v>0</v>
      </c>
      <c r="H78" s="727">
        <v>0</v>
      </c>
      <c r="I78" s="727">
        <v>0</v>
      </c>
      <c r="J78" s="694">
        <f>'DNSP Data Inputs 2013-15'!J78</f>
        <v>0</v>
      </c>
      <c r="K78" s="122"/>
      <c r="L78" s="2"/>
      <c r="M78" s="21"/>
      <c r="N78" s="21"/>
      <c r="O78" s="696">
        <f>'DNSP Data Inputs 2013-15'!O78</f>
        <v>0</v>
      </c>
      <c r="P78" s="747">
        <f>'DNSP Data Inputs 2013-15'!P78</f>
        <v>0</v>
      </c>
      <c r="Q78" s="697">
        <f>'DNSP Data Inputs 2013-15'!Q78</f>
        <v>0</v>
      </c>
    </row>
    <row r="79" spans="1:17">
      <c r="A79" s="85"/>
      <c r="D79" s="341"/>
      <c r="E79" s="343"/>
      <c r="F79" s="743"/>
      <c r="G79" s="743"/>
      <c r="H79" s="743"/>
      <c r="I79" s="743"/>
      <c r="J79" s="337"/>
      <c r="K79" s="2"/>
      <c r="L79" s="2"/>
      <c r="M79" s="21"/>
      <c r="N79" s="21"/>
      <c r="O79" s="23"/>
      <c r="P79" s="20"/>
      <c r="Q79" s="24"/>
    </row>
    <row r="80" spans="1:17">
      <c r="A80" s="85"/>
      <c r="D80" s="341"/>
      <c r="E80" s="343"/>
      <c r="F80" s="743"/>
      <c r="G80" s="743"/>
      <c r="H80" s="743"/>
      <c r="I80" s="743"/>
      <c r="J80" s="337"/>
      <c r="K80" s="2"/>
      <c r="L80" s="2"/>
      <c r="M80" s="21"/>
      <c r="N80" s="21"/>
      <c r="O80" s="23"/>
      <c r="P80" s="20"/>
      <c r="Q80" s="24"/>
    </row>
    <row r="81" spans="1:17">
      <c r="A81" s="91" t="s">
        <v>24</v>
      </c>
      <c r="B81" s="322"/>
      <c r="D81" s="334"/>
      <c r="E81" s="523" t="s">
        <v>28</v>
      </c>
      <c r="F81" s="744"/>
      <c r="G81" s="744"/>
      <c r="H81" s="744"/>
      <c r="I81" s="744"/>
      <c r="J81" s="338"/>
      <c r="K81" s="121"/>
      <c r="L81" s="2"/>
      <c r="M81" s="21"/>
      <c r="N81" s="21"/>
      <c r="O81" s="23"/>
      <c r="P81" s="20"/>
      <c r="Q81" s="24"/>
    </row>
    <row r="82" spans="1:17">
      <c r="A82" s="85" t="s">
        <v>26</v>
      </c>
      <c r="B82" s="322"/>
      <c r="D82" s="336"/>
      <c r="E82" s="692">
        <v>0</v>
      </c>
      <c r="F82" s="727">
        <v>0</v>
      </c>
      <c r="G82" s="727">
        <v>0</v>
      </c>
      <c r="H82" s="727">
        <v>0</v>
      </c>
      <c r="I82" s="727">
        <v>0</v>
      </c>
      <c r="J82" s="694">
        <f>'DNSP Data Inputs 2013-15'!J82</f>
        <v>0</v>
      </c>
      <c r="K82" s="122"/>
      <c r="L82" s="2"/>
      <c r="M82" s="21"/>
      <c r="N82" s="21"/>
      <c r="O82" s="696">
        <f>'DNSP Data Inputs 2013-15'!O82</f>
        <v>0</v>
      </c>
      <c r="P82" s="747">
        <f>'DNSP Data Inputs 2013-15'!P82</f>
        <v>0</v>
      </c>
      <c r="Q82" s="697">
        <f>'DNSP Data Inputs 2013-15'!Q82</f>
        <v>0</v>
      </c>
    </row>
    <row r="83" spans="1:17">
      <c r="A83" s="85" t="s">
        <v>27</v>
      </c>
      <c r="B83" s="435"/>
      <c r="D83" s="336"/>
      <c r="E83" s="692">
        <v>0</v>
      </c>
      <c r="F83" s="727">
        <v>0</v>
      </c>
      <c r="G83" s="727">
        <v>0</v>
      </c>
      <c r="H83" s="727">
        <v>0</v>
      </c>
      <c r="I83" s="727">
        <v>0</v>
      </c>
      <c r="J83" s="694">
        <f>'DNSP Data Inputs 2013-15'!J83</f>
        <v>0</v>
      </c>
      <c r="K83" s="122"/>
      <c r="L83" s="2"/>
      <c r="M83" s="21"/>
      <c r="N83" s="21"/>
      <c r="O83" s="696">
        <f>'DNSP Data Inputs 2013-15'!O83</f>
        <v>0</v>
      </c>
      <c r="P83" s="747">
        <f>'DNSP Data Inputs 2013-15'!P83</f>
        <v>0</v>
      </c>
      <c r="Q83" s="697">
        <f>'DNSP Data Inputs 2013-15'!Q83</f>
        <v>0</v>
      </c>
    </row>
    <row r="84" spans="1:17">
      <c r="A84" s="565" t="s">
        <v>368</v>
      </c>
      <c r="D84" s="340"/>
      <c r="E84" s="692">
        <v>0</v>
      </c>
      <c r="F84" s="727">
        <v>0</v>
      </c>
      <c r="G84" s="727">
        <v>0</v>
      </c>
      <c r="H84" s="727">
        <v>0</v>
      </c>
      <c r="I84" s="727">
        <v>0</v>
      </c>
      <c r="J84" s="694">
        <f>'DNSP Data Inputs 2013-15'!J84</f>
        <v>0</v>
      </c>
      <c r="K84" s="122"/>
      <c r="L84" s="2"/>
      <c r="M84" s="21"/>
      <c r="N84" s="21"/>
      <c r="O84" s="696">
        <f>'DNSP Data Inputs 2013-15'!O84</f>
        <v>0</v>
      </c>
      <c r="P84" s="747">
        <f>'DNSP Data Inputs 2013-15'!P84</f>
        <v>0</v>
      </c>
      <c r="Q84" s="697">
        <f>'DNSP Data Inputs 2013-15'!Q84</f>
        <v>0</v>
      </c>
    </row>
    <row r="85" spans="1:17">
      <c r="A85" s="565" t="s">
        <v>369</v>
      </c>
      <c r="D85" s="340"/>
      <c r="E85" s="692">
        <v>0</v>
      </c>
      <c r="F85" s="727">
        <v>0</v>
      </c>
      <c r="G85" s="727">
        <v>0</v>
      </c>
      <c r="H85" s="727">
        <v>0</v>
      </c>
      <c r="I85" s="727">
        <v>0</v>
      </c>
      <c r="J85" s="694">
        <f>'DNSP Data Inputs 2013-15'!J85</f>
        <v>0</v>
      </c>
      <c r="K85" s="122"/>
      <c r="L85" s="2"/>
      <c r="M85" s="21"/>
      <c r="N85" s="21"/>
      <c r="O85" s="696">
        <f>'DNSP Data Inputs 2013-15'!O85</f>
        <v>0</v>
      </c>
      <c r="P85" s="747">
        <f>'DNSP Data Inputs 2013-15'!P85</f>
        <v>0</v>
      </c>
      <c r="Q85" s="697">
        <f>'DNSP Data Inputs 2013-15'!Q85</f>
        <v>0</v>
      </c>
    </row>
    <row r="86" spans="1:17">
      <c r="A86" s="565" t="s">
        <v>370</v>
      </c>
      <c r="D86" s="340"/>
      <c r="E86" s="692">
        <v>0</v>
      </c>
      <c r="F86" s="727">
        <v>0</v>
      </c>
      <c r="G86" s="727">
        <v>0</v>
      </c>
      <c r="H86" s="727">
        <v>0</v>
      </c>
      <c r="I86" s="727">
        <v>0</v>
      </c>
      <c r="J86" s="694">
        <f>'DNSP Data Inputs 2013-15'!J86</f>
        <v>0</v>
      </c>
      <c r="K86" s="122"/>
      <c r="L86" s="2"/>
      <c r="M86" s="21"/>
      <c r="N86" s="21"/>
      <c r="O86" s="696">
        <f>'DNSP Data Inputs 2013-15'!O86</f>
        <v>0</v>
      </c>
      <c r="P86" s="747">
        <f>'DNSP Data Inputs 2013-15'!P86</f>
        <v>0</v>
      </c>
      <c r="Q86" s="697">
        <f>'DNSP Data Inputs 2013-15'!Q86</f>
        <v>0</v>
      </c>
    </row>
    <row r="87" spans="1:17">
      <c r="A87" s="565" t="s">
        <v>371</v>
      </c>
      <c r="D87" s="340"/>
      <c r="E87" s="692">
        <v>0</v>
      </c>
      <c r="F87" s="727">
        <v>0</v>
      </c>
      <c r="G87" s="727">
        <v>0</v>
      </c>
      <c r="H87" s="727">
        <v>0</v>
      </c>
      <c r="I87" s="727">
        <v>0</v>
      </c>
      <c r="J87" s="694">
        <f>'DNSP Data Inputs 2013-15'!J87</f>
        <v>0</v>
      </c>
      <c r="K87" s="122"/>
      <c r="L87" s="2"/>
      <c r="M87" s="21"/>
      <c r="N87" s="21"/>
      <c r="O87" s="696">
        <f>'DNSP Data Inputs 2013-15'!O87</f>
        <v>0</v>
      </c>
      <c r="P87" s="747">
        <f>'DNSP Data Inputs 2013-15'!P87</f>
        <v>0</v>
      </c>
      <c r="Q87" s="697">
        <f>'DNSP Data Inputs 2013-15'!Q87</f>
        <v>0</v>
      </c>
    </row>
    <row r="88" spans="1:17">
      <c r="A88" s="565" t="s">
        <v>372</v>
      </c>
      <c r="B88" s="109"/>
      <c r="D88" s="340"/>
      <c r="E88" s="692">
        <v>0</v>
      </c>
      <c r="F88" s="727">
        <v>0</v>
      </c>
      <c r="G88" s="727">
        <v>0</v>
      </c>
      <c r="H88" s="727">
        <v>0</v>
      </c>
      <c r="I88" s="727">
        <v>0</v>
      </c>
      <c r="J88" s="694">
        <f>'DNSP Data Inputs 2013-15'!J88</f>
        <v>0</v>
      </c>
      <c r="K88" s="122"/>
      <c r="L88" s="2"/>
      <c r="M88" s="21"/>
      <c r="N88" s="21"/>
      <c r="O88" s="696">
        <f>'DNSP Data Inputs 2013-15'!O88</f>
        <v>0</v>
      </c>
      <c r="P88" s="747">
        <f>'DNSP Data Inputs 2013-15'!P88</f>
        <v>0</v>
      </c>
      <c r="Q88" s="697">
        <f>'DNSP Data Inputs 2013-15'!Q88</f>
        <v>0</v>
      </c>
    </row>
    <row r="89" spans="1:17">
      <c r="A89" s="85"/>
      <c r="B89" s="89"/>
      <c r="D89" s="341"/>
      <c r="E89" s="343"/>
      <c r="F89" s="798"/>
      <c r="G89" s="798"/>
      <c r="H89" s="798"/>
      <c r="I89" s="798"/>
      <c r="J89" s="337"/>
      <c r="K89" s="2"/>
      <c r="L89" s="2"/>
      <c r="M89" s="21"/>
      <c r="N89" s="21"/>
      <c r="O89" s="23"/>
      <c r="P89" s="20"/>
      <c r="Q89" s="24"/>
    </row>
    <row r="90" spans="1:17">
      <c r="A90" s="85"/>
      <c r="B90" s="94"/>
      <c r="D90" s="341"/>
      <c r="E90" s="343"/>
      <c r="F90" s="798"/>
      <c r="G90" s="798"/>
      <c r="H90" s="798"/>
      <c r="I90" s="798"/>
      <c r="J90" s="337"/>
      <c r="K90" s="2"/>
      <c r="L90" s="2"/>
      <c r="M90" s="21"/>
      <c r="N90" s="21"/>
      <c r="O90" s="23"/>
      <c r="P90" s="20"/>
      <c r="Q90" s="24"/>
    </row>
    <row r="91" spans="1:17">
      <c r="A91" s="91" t="s">
        <v>29</v>
      </c>
      <c r="B91" s="94"/>
      <c r="D91" s="334"/>
      <c r="E91" s="342" t="s">
        <v>25</v>
      </c>
      <c r="F91" s="799"/>
      <c r="G91" s="799"/>
      <c r="H91" s="799"/>
      <c r="I91" s="799"/>
      <c r="J91" s="338"/>
      <c r="K91" s="121"/>
      <c r="L91" s="2"/>
      <c r="M91" s="21"/>
      <c r="N91" s="21"/>
      <c r="O91" s="23"/>
      <c r="P91" s="20"/>
      <c r="Q91" s="24"/>
    </row>
    <row r="92" spans="1:17">
      <c r="A92" s="85" t="s">
        <v>30</v>
      </c>
      <c r="B92" s="92"/>
      <c r="D92" s="340"/>
      <c r="E92" s="583">
        <f t="shared" ref="E92:F93" si="22">E185</f>
        <v>134.63</v>
      </c>
      <c r="F92" s="745">
        <f t="shared" si="22"/>
        <v>136.69999999999999</v>
      </c>
      <c r="G92" s="745">
        <f t="shared" ref="G92" si="23">G185</f>
        <v>153.94999999999999</v>
      </c>
      <c r="H92" s="745">
        <f t="shared" ref="H92:I92" si="24">H185</f>
        <v>173.38</v>
      </c>
      <c r="I92" s="745">
        <f t="shared" si="24"/>
        <v>193.82</v>
      </c>
      <c r="J92" s="694">
        <f>'DNSP Data Inputs 2013-15'!J92</f>
        <v>226.32</v>
      </c>
      <c r="K92" s="122"/>
      <c r="L92" s="2"/>
      <c r="M92" s="21"/>
      <c r="N92" s="21"/>
      <c r="O92" s="696">
        <f>'DNSP Data Inputs 2013-15'!O92</f>
        <v>0</v>
      </c>
      <c r="P92" s="747">
        <f>'DNSP Data Inputs 2013-15'!P92</f>
        <v>253746</v>
      </c>
      <c r="Q92" s="697">
        <f>'DNSP Data Inputs 2013-15'!Q92</f>
        <v>256603</v>
      </c>
    </row>
    <row r="93" spans="1:17">
      <c r="A93" s="85" t="s">
        <v>31</v>
      </c>
      <c r="B93" s="87"/>
      <c r="D93" s="340"/>
      <c r="E93" s="583">
        <f t="shared" si="22"/>
        <v>134.63</v>
      </c>
      <c r="F93" s="745">
        <f t="shared" si="22"/>
        <v>136.69999999999999</v>
      </c>
      <c r="G93" s="745">
        <f t="shared" ref="G93" si="25">G186</f>
        <v>153.94999999999999</v>
      </c>
      <c r="H93" s="745">
        <f t="shared" ref="H93:I93" si="26">H186</f>
        <v>173.38</v>
      </c>
      <c r="I93" s="745">
        <f t="shared" si="26"/>
        <v>193.82</v>
      </c>
      <c r="J93" s="694">
        <f>'DNSP Data Inputs 2013-15'!J93</f>
        <v>226.32</v>
      </c>
      <c r="K93" s="122"/>
      <c r="L93" s="2"/>
      <c r="M93" s="21"/>
      <c r="N93" s="21"/>
      <c r="O93" s="696">
        <f>'DNSP Data Inputs 2013-15'!O93</f>
        <v>0</v>
      </c>
      <c r="P93" s="747">
        <f>'DNSP Data Inputs 2013-15'!P93</f>
        <v>31751</v>
      </c>
      <c r="Q93" s="697">
        <f>'DNSP Data Inputs 2013-15'!Q93</f>
        <v>32108</v>
      </c>
    </row>
    <row r="94" spans="1:17">
      <c r="A94" s="85" t="s">
        <v>32</v>
      </c>
      <c r="B94" s="92"/>
      <c r="D94" s="340"/>
      <c r="E94" s="692">
        <v>0</v>
      </c>
      <c r="F94" s="727">
        <v>0</v>
      </c>
      <c r="G94" s="727">
        <v>0</v>
      </c>
      <c r="H94" s="727">
        <v>0</v>
      </c>
      <c r="I94" s="727">
        <v>0</v>
      </c>
      <c r="J94" s="694">
        <f>'DNSP Data Inputs 2013-15'!J94</f>
        <v>0</v>
      </c>
      <c r="K94" s="122"/>
      <c r="L94" s="2"/>
      <c r="M94" s="21"/>
      <c r="N94" s="21"/>
      <c r="O94" s="696">
        <f>'DNSP Data Inputs 2013-15'!O94</f>
        <v>0</v>
      </c>
      <c r="P94" s="747">
        <f>'DNSP Data Inputs 2013-15'!P94</f>
        <v>0</v>
      </c>
      <c r="Q94" s="697">
        <f>'DNSP Data Inputs 2013-15'!Q94</f>
        <v>0</v>
      </c>
    </row>
    <row r="95" spans="1:17">
      <c r="A95" s="85" t="s">
        <v>33</v>
      </c>
      <c r="B95" s="94"/>
      <c r="D95" s="340"/>
      <c r="E95" s="583">
        <f>E187</f>
        <v>165.46</v>
      </c>
      <c r="F95" s="745">
        <f>F187</f>
        <v>167.99</v>
      </c>
      <c r="G95" s="745">
        <f>G187</f>
        <v>189.19</v>
      </c>
      <c r="H95" s="745">
        <f>H187</f>
        <v>213.07</v>
      </c>
      <c r="I95" s="745">
        <f>I187</f>
        <v>238.19</v>
      </c>
      <c r="J95" s="694">
        <f>'DNSP Data Inputs 2013-15'!J95</f>
        <v>278.12</v>
      </c>
      <c r="K95" s="122"/>
      <c r="L95" s="2"/>
      <c r="M95" s="21"/>
      <c r="N95" s="21"/>
      <c r="O95" s="696">
        <f>'DNSP Data Inputs 2013-15'!O95</f>
        <v>0</v>
      </c>
      <c r="P95" s="747">
        <f>'DNSP Data Inputs 2013-15'!P95</f>
        <v>33846</v>
      </c>
      <c r="Q95" s="697">
        <f>'DNSP Data Inputs 2013-15'!Q95</f>
        <v>34227</v>
      </c>
    </row>
    <row r="96" spans="1:17">
      <c r="A96" s="85" t="s">
        <v>34</v>
      </c>
      <c r="B96" s="94"/>
      <c r="D96" s="340"/>
      <c r="E96" s="692">
        <v>0</v>
      </c>
      <c r="F96" s="727">
        <v>0</v>
      </c>
      <c r="G96" s="727">
        <v>0</v>
      </c>
      <c r="H96" s="727">
        <v>0</v>
      </c>
      <c r="I96" s="727">
        <v>0</v>
      </c>
      <c r="J96" s="694">
        <f>'DNSP Data Inputs 2013-15'!J96</f>
        <v>0</v>
      </c>
      <c r="K96" s="122"/>
      <c r="L96" s="2"/>
      <c r="M96" s="21"/>
      <c r="N96" s="21"/>
      <c r="O96" s="696">
        <f>'DNSP Data Inputs 2013-15'!O96</f>
        <v>0</v>
      </c>
      <c r="P96" s="747">
        <f>'DNSP Data Inputs 2013-15'!P96</f>
        <v>0</v>
      </c>
      <c r="Q96" s="697">
        <f>'DNSP Data Inputs 2013-15'!Q96</f>
        <v>0</v>
      </c>
    </row>
    <row r="97" spans="1:17">
      <c r="A97" s="85" t="s">
        <v>35</v>
      </c>
      <c r="B97" s="94"/>
      <c r="D97" s="340"/>
      <c r="E97" s="583">
        <f>E188</f>
        <v>183.95</v>
      </c>
      <c r="F97" s="745">
        <f>F188</f>
        <v>186.77</v>
      </c>
      <c r="G97" s="745">
        <f>G188</f>
        <v>210.34</v>
      </c>
      <c r="H97" s="745">
        <f>H188</f>
        <v>236.88</v>
      </c>
      <c r="I97" s="745">
        <f>I188</f>
        <v>264.81</v>
      </c>
      <c r="J97" s="694">
        <f>'DNSP Data Inputs 2013-15'!J97</f>
        <v>308.65999999999997</v>
      </c>
      <c r="K97" s="122"/>
      <c r="L97" s="2"/>
      <c r="M97" s="21"/>
      <c r="N97" s="21"/>
      <c r="O97" s="696">
        <f>'DNSP Data Inputs 2013-15'!O97</f>
        <v>0</v>
      </c>
      <c r="P97" s="747">
        <f>'DNSP Data Inputs 2013-15'!P97</f>
        <v>2147</v>
      </c>
      <c r="Q97" s="697">
        <f>'DNSP Data Inputs 2013-15'!Q97</f>
        <v>2171</v>
      </c>
    </row>
    <row r="98" spans="1:17">
      <c r="A98" s="565" t="s">
        <v>368</v>
      </c>
      <c r="B98" s="94"/>
      <c r="D98" s="340"/>
      <c r="E98" s="692">
        <v>0</v>
      </c>
      <c r="F98" s="727">
        <v>0</v>
      </c>
      <c r="G98" s="727">
        <v>0</v>
      </c>
      <c r="H98" s="727">
        <v>0</v>
      </c>
      <c r="I98" s="727">
        <v>0</v>
      </c>
      <c r="J98" s="694">
        <f>'DNSP Data Inputs 2013-15'!J98</f>
        <v>0</v>
      </c>
      <c r="K98" s="122"/>
      <c r="L98" s="2"/>
      <c r="M98" s="21"/>
      <c r="N98" s="21"/>
      <c r="O98" s="696">
        <f>'DNSP Data Inputs 2013-15'!O98</f>
        <v>0</v>
      </c>
      <c r="P98" s="747">
        <f>'DNSP Data Inputs 2013-15'!P98</f>
        <v>0</v>
      </c>
      <c r="Q98" s="697">
        <f>'DNSP Data Inputs 2013-15'!Q98</f>
        <v>0</v>
      </c>
    </row>
    <row r="99" spans="1:17">
      <c r="A99" s="565" t="s">
        <v>369</v>
      </c>
      <c r="B99" s="94"/>
      <c r="D99" s="340"/>
      <c r="E99" s="692">
        <v>0</v>
      </c>
      <c r="F99" s="727">
        <v>0</v>
      </c>
      <c r="G99" s="727">
        <v>0</v>
      </c>
      <c r="H99" s="727">
        <v>0</v>
      </c>
      <c r="I99" s="727">
        <v>0</v>
      </c>
      <c r="J99" s="694">
        <f>'DNSP Data Inputs 2013-15'!J99</f>
        <v>0</v>
      </c>
      <c r="K99" s="122"/>
      <c r="L99" s="2"/>
      <c r="M99" s="21"/>
      <c r="N99" s="21"/>
      <c r="O99" s="696">
        <f>'DNSP Data Inputs 2013-15'!O99</f>
        <v>0</v>
      </c>
      <c r="P99" s="747">
        <f>'DNSP Data Inputs 2013-15'!P99</f>
        <v>0</v>
      </c>
      <c r="Q99" s="697">
        <f>'DNSP Data Inputs 2013-15'!Q99</f>
        <v>0</v>
      </c>
    </row>
    <row r="100" spans="1:17">
      <c r="A100" s="565" t="s">
        <v>370</v>
      </c>
      <c r="B100" s="94"/>
      <c r="D100" s="340"/>
      <c r="E100" s="692">
        <v>0</v>
      </c>
      <c r="F100" s="727">
        <v>0</v>
      </c>
      <c r="G100" s="727">
        <v>0</v>
      </c>
      <c r="H100" s="727">
        <v>0</v>
      </c>
      <c r="I100" s="727">
        <v>0</v>
      </c>
      <c r="J100" s="694">
        <f>'DNSP Data Inputs 2013-15'!J100</f>
        <v>0</v>
      </c>
      <c r="K100" s="122"/>
      <c r="L100" s="2"/>
      <c r="M100" s="21"/>
      <c r="N100" s="21"/>
      <c r="O100" s="696">
        <f>'DNSP Data Inputs 2013-15'!O100</f>
        <v>0</v>
      </c>
      <c r="P100" s="747">
        <f>'DNSP Data Inputs 2013-15'!P100</f>
        <v>0</v>
      </c>
      <c r="Q100" s="697">
        <f>'DNSP Data Inputs 2013-15'!Q100</f>
        <v>0</v>
      </c>
    </row>
    <row r="101" spans="1:17">
      <c r="A101" s="565" t="s">
        <v>371</v>
      </c>
      <c r="B101" s="94"/>
      <c r="D101" s="340"/>
      <c r="E101" s="692">
        <v>0</v>
      </c>
      <c r="F101" s="727">
        <v>0</v>
      </c>
      <c r="G101" s="727">
        <v>0</v>
      </c>
      <c r="H101" s="727">
        <v>0</v>
      </c>
      <c r="I101" s="727">
        <v>0</v>
      </c>
      <c r="J101" s="694">
        <f>'DNSP Data Inputs 2013-15'!J101</f>
        <v>0</v>
      </c>
      <c r="K101" s="122"/>
      <c r="L101" s="2"/>
      <c r="M101" s="21"/>
      <c r="N101" s="21"/>
      <c r="O101" s="696">
        <f>'DNSP Data Inputs 2013-15'!O101</f>
        <v>0</v>
      </c>
      <c r="P101" s="747">
        <f>'DNSP Data Inputs 2013-15'!P101</f>
        <v>0</v>
      </c>
      <c r="Q101" s="697">
        <f>'DNSP Data Inputs 2013-15'!Q101</f>
        <v>0</v>
      </c>
    </row>
    <row r="102" spans="1:17">
      <c r="A102" s="565" t="s">
        <v>372</v>
      </c>
      <c r="B102" s="94"/>
      <c r="D102" s="340"/>
      <c r="E102" s="692">
        <v>0</v>
      </c>
      <c r="F102" s="727">
        <v>0</v>
      </c>
      <c r="G102" s="727">
        <v>0</v>
      </c>
      <c r="H102" s="727">
        <v>0</v>
      </c>
      <c r="I102" s="727">
        <v>0</v>
      </c>
      <c r="J102" s="694">
        <f>'DNSP Data Inputs 2013-15'!J102</f>
        <v>0</v>
      </c>
      <c r="K102" s="122"/>
      <c r="L102" s="2"/>
      <c r="M102" s="21"/>
      <c r="N102" s="21"/>
      <c r="O102" s="696">
        <f>'DNSP Data Inputs 2013-15'!O102</f>
        <v>0</v>
      </c>
      <c r="P102" s="747">
        <f>'DNSP Data Inputs 2013-15'!P102</f>
        <v>0</v>
      </c>
      <c r="Q102" s="697">
        <f>'DNSP Data Inputs 2013-15'!Q102</f>
        <v>0</v>
      </c>
    </row>
    <row r="103" spans="1:17">
      <c r="A103" s="85"/>
      <c r="B103" s="94"/>
      <c r="D103" s="341"/>
      <c r="E103" s="343"/>
      <c r="F103" s="798"/>
      <c r="G103" s="798"/>
      <c r="H103" s="798"/>
      <c r="I103" s="798"/>
      <c r="J103" s="337"/>
      <c r="K103" s="2"/>
      <c r="L103" s="2"/>
      <c r="M103" s="21"/>
      <c r="N103" s="21"/>
      <c r="O103" s="23"/>
      <c r="P103" s="20"/>
      <c r="Q103" s="24"/>
    </row>
    <row r="104" spans="1:17">
      <c r="A104" s="85"/>
      <c r="B104" s="94"/>
      <c r="D104" s="341"/>
      <c r="E104" s="343"/>
      <c r="F104" s="798"/>
      <c r="G104" s="798"/>
      <c r="H104" s="798"/>
      <c r="I104" s="798"/>
      <c r="J104" s="337"/>
      <c r="K104" s="2"/>
      <c r="L104" s="2"/>
      <c r="M104" s="21"/>
      <c r="N104" s="21"/>
      <c r="O104" s="23"/>
      <c r="P104" s="20"/>
      <c r="Q104" s="24"/>
    </row>
    <row r="105" spans="1:17">
      <c r="A105" s="91" t="s">
        <v>29</v>
      </c>
      <c r="D105" s="334"/>
      <c r="E105" s="523" t="s">
        <v>28</v>
      </c>
      <c r="F105" s="799"/>
      <c r="G105" s="799"/>
      <c r="H105" s="799"/>
      <c r="I105" s="799"/>
      <c r="J105" s="338"/>
      <c r="K105" s="121"/>
      <c r="L105" s="2"/>
      <c r="M105" s="21"/>
      <c r="N105" s="21"/>
      <c r="O105" s="23"/>
      <c r="P105" s="20"/>
      <c r="Q105" s="24"/>
    </row>
    <row r="106" spans="1:17">
      <c r="A106" s="85" t="s">
        <v>30</v>
      </c>
      <c r="B106" s="94"/>
      <c r="D106" s="336"/>
      <c r="E106" s="692">
        <v>0</v>
      </c>
      <c r="F106" s="727">
        <v>0</v>
      </c>
      <c r="G106" s="727">
        <v>0</v>
      </c>
      <c r="H106" s="727">
        <v>0</v>
      </c>
      <c r="I106" s="727">
        <v>0</v>
      </c>
      <c r="J106" s="694">
        <f>'DNSP Data Inputs 2013-15'!J106</f>
        <v>0</v>
      </c>
      <c r="K106" s="122"/>
      <c r="L106" s="2"/>
      <c r="M106" s="21"/>
      <c r="N106" s="21"/>
      <c r="O106" s="696">
        <f>'DNSP Data Inputs 2013-15'!O106</f>
        <v>0</v>
      </c>
      <c r="P106" s="747">
        <f>'DNSP Data Inputs 2013-15'!P106</f>
        <v>0</v>
      </c>
      <c r="Q106" s="697">
        <f>'DNSP Data Inputs 2013-15'!Q106</f>
        <v>0</v>
      </c>
    </row>
    <row r="107" spans="1:17">
      <c r="A107" s="85" t="s">
        <v>31</v>
      </c>
      <c r="B107" s="94"/>
      <c r="D107" s="340"/>
      <c r="E107" s="692">
        <v>0</v>
      </c>
      <c r="F107" s="727">
        <v>0</v>
      </c>
      <c r="G107" s="727">
        <v>0</v>
      </c>
      <c r="H107" s="727">
        <v>0</v>
      </c>
      <c r="I107" s="727">
        <v>0</v>
      </c>
      <c r="J107" s="694">
        <f>'DNSP Data Inputs 2013-15'!J107</f>
        <v>0</v>
      </c>
      <c r="K107" s="122"/>
      <c r="L107" s="2"/>
      <c r="M107" s="21"/>
      <c r="N107" s="21"/>
      <c r="O107" s="696">
        <f>'DNSP Data Inputs 2013-15'!O107</f>
        <v>0</v>
      </c>
      <c r="P107" s="747">
        <f>'DNSP Data Inputs 2013-15'!P107</f>
        <v>0</v>
      </c>
      <c r="Q107" s="697">
        <f>'DNSP Data Inputs 2013-15'!Q107</f>
        <v>0</v>
      </c>
    </row>
    <row r="108" spans="1:17">
      <c r="A108" s="85" t="s">
        <v>32</v>
      </c>
      <c r="B108" s="94"/>
      <c r="D108" s="336"/>
      <c r="E108" s="692">
        <v>0</v>
      </c>
      <c r="F108" s="727">
        <v>0</v>
      </c>
      <c r="G108" s="727">
        <v>0</v>
      </c>
      <c r="H108" s="727">
        <v>0</v>
      </c>
      <c r="I108" s="727">
        <v>0</v>
      </c>
      <c r="J108" s="694">
        <f>'DNSP Data Inputs 2013-15'!J108</f>
        <v>0</v>
      </c>
      <c r="K108" s="122"/>
      <c r="L108" s="2"/>
      <c r="M108" s="21"/>
      <c r="N108" s="21"/>
      <c r="O108" s="696">
        <f>'DNSP Data Inputs 2013-15'!O108</f>
        <v>0</v>
      </c>
      <c r="P108" s="747">
        <f>'DNSP Data Inputs 2013-15'!P108</f>
        <v>0</v>
      </c>
      <c r="Q108" s="697">
        <f>'DNSP Data Inputs 2013-15'!Q108</f>
        <v>0</v>
      </c>
    </row>
    <row r="109" spans="1:17">
      <c r="A109" s="85" t="s">
        <v>33</v>
      </c>
      <c r="B109" s="94"/>
      <c r="D109" s="336"/>
      <c r="E109" s="692">
        <v>0</v>
      </c>
      <c r="F109" s="727">
        <v>0</v>
      </c>
      <c r="G109" s="727">
        <v>0</v>
      </c>
      <c r="H109" s="727">
        <v>0</v>
      </c>
      <c r="I109" s="727">
        <v>0</v>
      </c>
      <c r="J109" s="694">
        <f>'DNSP Data Inputs 2013-15'!J109</f>
        <v>0</v>
      </c>
      <c r="K109" s="122"/>
      <c r="L109" s="2"/>
      <c r="M109" s="21"/>
      <c r="N109" s="21"/>
      <c r="O109" s="696">
        <f>'DNSP Data Inputs 2013-15'!O109</f>
        <v>0</v>
      </c>
      <c r="P109" s="747">
        <f>'DNSP Data Inputs 2013-15'!P109</f>
        <v>0</v>
      </c>
      <c r="Q109" s="697">
        <f>'DNSP Data Inputs 2013-15'!Q109</f>
        <v>0</v>
      </c>
    </row>
    <row r="110" spans="1:17">
      <c r="A110" s="85" t="s">
        <v>34</v>
      </c>
      <c r="B110" s="94"/>
      <c r="D110" s="340"/>
      <c r="E110" s="692">
        <v>0</v>
      </c>
      <c r="F110" s="727">
        <v>0</v>
      </c>
      <c r="G110" s="727">
        <v>0</v>
      </c>
      <c r="H110" s="727">
        <v>0</v>
      </c>
      <c r="I110" s="727">
        <v>0</v>
      </c>
      <c r="J110" s="694">
        <f>'DNSP Data Inputs 2013-15'!J110</f>
        <v>0</v>
      </c>
      <c r="K110" s="122"/>
      <c r="L110" s="2"/>
      <c r="M110" s="21"/>
      <c r="N110" s="21"/>
      <c r="O110" s="696">
        <f>'DNSP Data Inputs 2013-15'!O110</f>
        <v>0</v>
      </c>
      <c r="P110" s="747">
        <f>'DNSP Data Inputs 2013-15'!P110</f>
        <v>0</v>
      </c>
      <c r="Q110" s="697">
        <f>'DNSP Data Inputs 2013-15'!Q110</f>
        <v>0</v>
      </c>
    </row>
    <row r="111" spans="1:17">
      <c r="A111" s="85" t="s">
        <v>35</v>
      </c>
      <c r="B111" s="92"/>
      <c r="D111" s="336"/>
      <c r="E111" s="692">
        <v>0</v>
      </c>
      <c r="F111" s="727">
        <v>0</v>
      </c>
      <c r="G111" s="727">
        <v>0</v>
      </c>
      <c r="H111" s="727">
        <v>0</v>
      </c>
      <c r="I111" s="727">
        <v>0</v>
      </c>
      <c r="J111" s="694">
        <f>'DNSP Data Inputs 2013-15'!J111</f>
        <v>0</v>
      </c>
      <c r="K111" s="122"/>
      <c r="L111" s="2"/>
      <c r="M111" s="21"/>
      <c r="N111" s="21"/>
      <c r="O111" s="696">
        <f>'DNSP Data Inputs 2013-15'!O111</f>
        <v>0</v>
      </c>
      <c r="P111" s="747">
        <f>'DNSP Data Inputs 2013-15'!P111</f>
        <v>0</v>
      </c>
      <c r="Q111" s="697">
        <f>'DNSP Data Inputs 2013-15'!Q111</f>
        <v>0</v>
      </c>
    </row>
    <row r="112" spans="1:17">
      <c r="A112" s="565" t="s">
        <v>368</v>
      </c>
      <c r="B112" s="92"/>
      <c r="D112" s="340"/>
      <c r="E112" s="692">
        <v>0</v>
      </c>
      <c r="F112" s="727">
        <v>0</v>
      </c>
      <c r="G112" s="727">
        <v>0</v>
      </c>
      <c r="H112" s="727">
        <v>0</v>
      </c>
      <c r="I112" s="727">
        <v>0</v>
      </c>
      <c r="J112" s="694">
        <f>'DNSP Data Inputs 2013-15'!J112</f>
        <v>0</v>
      </c>
      <c r="K112" s="122"/>
      <c r="L112" s="2"/>
      <c r="M112" s="21"/>
      <c r="N112" s="21"/>
      <c r="O112" s="696">
        <f>'DNSP Data Inputs 2013-15'!O112</f>
        <v>0</v>
      </c>
      <c r="P112" s="747">
        <f>'DNSP Data Inputs 2013-15'!P112</f>
        <v>0</v>
      </c>
      <c r="Q112" s="697">
        <f>'DNSP Data Inputs 2013-15'!Q112</f>
        <v>0</v>
      </c>
    </row>
    <row r="113" spans="1:17">
      <c r="A113" s="565" t="s">
        <v>369</v>
      </c>
      <c r="B113" s="92"/>
      <c r="D113" s="340"/>
      <c r="E113" s="692">
        <v>0</v>
      </c>
      <c r="F113" s="727">
        <v>0</v>
      </c>
      <c r="G113" s="727">
        <v>0</v>
      </c>
      <c r="H113" s="727">
        <v>0</v>
      </c>
      <c r="I113" s="727">
        <v>0</v>
      </c>
      <c r="J113" s="694">
        <f>'DNSP Data Inputs 2013-15'!J113</f>
        <v>0</v>
      </c>
      <c r="K113" s="122"/>
      <c r="L113" s="2"/>
      <c r="M113" s="21"/>
      <c r="N113" s="21"/>
      <c r="O113" s="696">
        <f>'DNSP Data Inputs 2013-15'!O113</f>
        <v>0</v>
      </c>
      <c r="P113" s="747">
        <f>'DNSP Data Inputs 2013-15'!P113</f>
        <v>0</v>
      </c>
      <c r="Q113" s="697">
        <f>'DNSP Data Inputs 2013-15'!Q113</f>
        <v>0</v>
      </c>
    </row>
    <row r="114" spans="1:17">
      <c r="A114" s="565" t="s">
        <v>370</v>
      </c>
      <c r="B114" s="92"/>
      <c r="D114" s="340"/>
      <c r="E114" s="692">
        <v>0</v>
      </c>
      <c r="F114" s="727">
        <v>0</v>
      </c>
      <c r="G114" s="727">
        <v>0</v>
      </c>
      <c r="H114" s="727">
        <v>0</v>
      </c>
      <c r="I114" s="727">
        <v>0</v>
      </c>
      <c r="J114" s="694">
        <f>'DNSP Data Inputs 2013-15'!J114</f>
        <v>0</v>
      </c>
      <c r="K114" s="122"/>
      <c r="L114" s="2"/>
      <c r="M114" s="21"/>
      <c r="N114" s="21"/>
      <c r="O114" s="696">
        <f>'DNSP Data Inputs 2013-15'!O114</f>
        <v>0</v>
      </c>
      <c r="P114" s="747">
        <f>'DNSP Data Inputs 2013-15'!P114</f>
        <v>0</v>
      </c>
      <c r="Q114" s="697">
        <f>'DNSP Data Inputs 2013-15'!Q114</f>
        <v>0</v>
      </c>
    </row>
    <row r="115" spans="1:17">
      <c r="A115" s="565" t="s">
        <v>371</v>
      </c>
      <c r="D115" s="340"/>
      <c r="E115" s="692">
        <v>0</v>
      </c>
      <c r="F115" s="727">
        <v>0</v>
      </c>
      <c r="G115" s="727">
        <v>0</v>
      </c>
      <c r="H115" s="727">
        <v>0</v>
      </c>
      <c r="I115" s="727">
        <v>0</v>
      </c>
      <c r="J115" s="694">
        <f>'DNSP Data Inputs 2013-15'!J115</f>
        <v>0</v>
      </c>
      <c r="K115" s="122"/>
      <c r="L115" s="2"/>
      <c r="M115" s="21"/>
      <c r="N115" s="21"/>
      <c r="O115" s="696">
        <f>'DNSP Data Inputs 2013-15'!O115</f>
        <v>0</v>
      </c>
      <c r="P115" s="747">
        <f>'DNSP Data Inputs 2013-15'!P115</f>
        <v>0</v>
      </c>
      <c r="Q115" s="697">
        <f>'DNSP Data Inputs 2013-15'!Q115</f>
        <v>0</v>
      </c>
    </row>
    <row r="116" spans="1:17">
      <c r="A116" s="565" t="s">
        <v>372</v>
      </c>
      <c r="B116" s="61"/>
      <c r="D116" s="340"/>
      <c r="E116" s="693">
        <v>0</v>
      </c>
      <c r="F116" s="728">
        <v>0</v>
      </c>
      <c r="G116" s="728">
        <v>0</v>
      </c>
      <c r="H116" s="728">
        <v>0</v>
      </c>
      <c r="I116" s="728">
        <v>0</v>
      </c>
      <c r="J116" s="695">
        <f>'DNSP Data Inputs 2013-15'!J116</f>
        <v>0</v>
      </c>
      <c r="K116" s="122"/>
      <c r="L116" s="2"/>
      <c r="M116" s="21"/>
      <c r="N116" s="21"/>
      <c r="O116" s="698">
        <f>'DNSP Data Inputs 2013-15'!O116</f>
        <v>0</v>
      </c>
      <c r="P116" s="748">
        <f>'DNSP Data Inputs 2013-15'!P116</f>
        <v>0</v>
      </c>
      <c r="Q116" s="699">
        <f>'DNSP Data Inputs 2013-15'!Q116</f>
        <v>0</v>
      </c>
    </row>
    <row r="117" spans="1:17">
      <c r="B117" s="61"/>
      <c r="L117" s="2"/>
    </row>
    <row r="119" spans="1:17" ht="13.5" thickBot="1">
      <c r="A119" s="71"/>
      <c r="B119" s="458"/>
      <c r="C119" s="71"/>
      <c r="D119" s="71"/>
      <c r="E119" s="71"/>
      <c r="F119" s="71"/>
      <c r="G119" s="71"/>
      <c r="H119" s="71"/>
      <c r="I119" s="71"/>
      <c r="J119" s="71"/>
      <c r="K119" s="72"/>
      <c r="L119" s="71"/>
      <c r="M119" s="71"/>
      <c r="N119" s="71"/>
      <c r="O119" s="71"/>
      <c r="P119" s="71"/>
      <c r="Q119" s="71"/>
    </row>
    <row r="122" spans="1:17" ht="15.75">
      <c r="A122" s="99" t="s">
        <v>39</v>
      </c>
    </row>
    <row r="124" spans="1:17" s="1" customFormat="1">
      <c r="A124" s="44" t="s">
        <v>381</v>
      </c>
      <c r="B124" s="86"/>
      <c r="C124" s="703" t="s">
        <v>379</v>
      </c>
      <c r="D124" s="19"/>
      <c r="E124" s="19"/>
      <c r="F124" s="19"/>
      <c r="G124" s="19"/>
      <c r="H124" s="19"/>
      <c r="I124" s="703" t="s">
        <v>382</v>
      </c>
      <c r="J124" s="19"/>
      <c r="K124" s="19"/>
      <c r="L124" s="2"/>
      <c r="M124" s="2"/>
      <c r="N124" s="2"/>
      <c r="O124" s="2"/>
    </row>
    <row r="125" spans="1:17" s="1" customFormat="1">
      <c r="A125" s="31"/>
      <c r="B125" s="86"/>
      <c r="C125" s="704" t="s">
        <v>380</v>
      </c>
      <c r="D125" s="2"/>
      <c r="E125" s="2"/>
      <c r="F125" s="2"/>
      <c r="G125" s="2"/>
      <c r="H125" s="2"/>
      <c r="I125" s="704" t="s">
        <v>383</v>
      </c>
      <c r="J125" s="2"/>
      <c r="K125" s="2"/>
      <c r="L125" s="2"/>
      <c r="M125" s="2"/>
      <c r="N125" s="2"/>
      <c r="O125" s="2"/>
    </row>
    <row r="126" spans="1:17">
      <c r="A126" s="39" t="s">
        <v>9</v>
      </c>
      <c r="C126" s="2"/>
      <c r="D126" s="15"/>
      <c r="E126" s="15"/>
      <c r="F126" s="15"/>
      <c r="G126" s="15"/>
      <c r="H126" s="15"/>
      <c r="I126" s="2"/>
      <c r="J126" s="15"/>
      <c r="K126" s="15"/>
      <c r="N126" s="2"/>
      <c r="O126" s="2"/>
    </row>
    <row r="127" spans="1:17">
      <c r="A127" s="320" t="s">
        <v>10</v>
      </c>
      <c r="C127" s="114">
        <v>4.6300000000000001E-2</v>
      </c>
      <c r="D127" s="15"/>
      <c r="E127" s="15"/>
      <c r="F127" s="15"/>
      <c r="G127" s="15"/>
      <c r="H127" s="15"/>
      <c r="I127" s="114">
        <v>4.02E-2</v>
      </c>
      <c r="J127" s="15"/>
      <c r="K127" s="15"/>
      <c r="N127" s="2"/>
      <c r="O127" s="2"/>
    </row>
    <row r="128" spans="1:17">
      <c r="A128" s="1" t="s">
        <v>11</v>
      </c>
      <c r="C128" s="114">
        <f>4%+0.125%</f>
        <v>4.1250000000000002E-2</v>
      </c>
      <c r="I128" s="114">
        <v>2.53E-2</v>
      </c>
      <c r="N128" s="2"/>
      <c r="O128" s="2"/>
    </row>
    <row r="129" spans="1:16">
      <c r="C129" s="45"/>
      <c r="D129" s="32"/>
      <c r="E129" s="32"/>
      <c r="F129" s="32"/>
      <c r="G129" s="32"/>
      <c r="H129" s="32"/>
      <c r="I129" s="45"/>
      <c r="J129" s="32"/>
      <c r="K129" s="123"/>
      <c r="N129" s="2"/>
      <c r="O129" s="2"/>
    </row>
    <row r="130" spans="1:16">
      <c r="A130" s="59" t="s">
        <v>12</v>
      </c>
      <c r="D130" s="32"/>
      <c r="E130" s="32"/>
      <c r="F130" s="32"/>
      <c r="G130" s="32"/>
      <c r="H130" s="32"/>
      <c r="J130" s="32"/>
      <c r="K130" s="123"/>
    </row>
    <row r="131" spans="1:16">
      <c r="A131" s="21" t="s">
        <v>13</v>
      </c>
      <c r="C131" s="103">
        <f>'Data 2006-08'!C130</f>
        <v>0.06</v>
      </c>
      <c r="I131" s="712">
        <v>6.5000000000000002E-2</v>
      </c>
    </row>
    <row r="132" spans="1:16">
      <c r="A132" s="21" t="s">
        <v>14</v>
      </c>
      <c r="C132" s="104">
        <f>'Data 2006-08'!C131</f>
        <v>1</v>
      </c>
      <c r="I132" s="713">
        <v>0.8</v>
      </c>
    </row>
    <row r="133" spans="1:16">
      <c r="A133" s="21" t="s">
        <v>15</v>
      </c>
      <c r="B133" s="61"/>
      <c r="C133" s="105">
        <f>'Data 2006-08'!C133</f>
        <v>0.6</v>
      </c>
      <c r="I133" s="714">
        <v>0.6</v>
      </c>
    </row>
    <row r="134" spans="1:16">
      <c r="A134" s="21" t="s">
        <v>16</v>
      </c>
      <c r="B134" s="61"/>
      <c r="C134" s="106">
        <f>'Data 2006-08'!C134</f>
        <v>2.5600000000000001E-2</v>
      </c>
      <c r="I134" s="715">
        <v>2.47E-2</v>
      </c>
    </row>
    <row r="135" spans="1:16">
      <c r="A135" s="1"/>
      <c r="C135" s="55"/>
      <c r="I135" s="55"/>
    </row>
    <row r="136" spans="1:16">
      <c r="A136" s="450" t="s">
        <v>19</v>
      </c>
    </row>
    <row r="137" spans="1:16">
      <c r="A137" s="21" t="s">
        <v>88</v>
      </c>
      <c r="C137" s="313">
        <v>0.3</v>
      </c>
      <c r="E137" s="46"/>
      <c r="F137" s="46"/>
      <c r="G137" s="46"/>
      <c r="H137" s="46"/>
      <c r="I137" s="313">
        <v>0.3</v>
      </c>
      <c r="J137" s="46"/>
      <c r="K137" s="21"/>
      <c r="P137" s="57"/>
    </row>
    <row r="138" spans="1:16">
      <c r="A138" s="1" t="s">
        <v>17</v>
      </c>
      <c r="C138" s="115">
        <v>0.65</v>
      </c>
      <c r="E138" s="1"/>
      <c r="F138" s="1"/>
      <c r="G138" s="1"/>
      <c r="H138" s="1"/>
      <c r="I138" s="713">
        <v>0.25</v>
      </c>
      <c r="J138" s="1"/>
      <c r="K138" s="21"/>
      <c r="P138" s="321"/>
    </row>
    <row r="139" spans="1:16" s="1" customFormat="1">
      <c r="A139" s="21" t="s">
        <v>15</v>
      </c>
      <c r="B139" s="86"/>
      <c r="C139" s="105">
        <f>C133</f>
        <v>0.6</v>
      </c>
      <c r="I139" s="105">
        <f>I133</f>
        <v>0.6</v>
      </c>
      <c r="L139" s="2"/>
      <c r="M139" s="2"/>
      <c r="N139" s="2"/>
      <c r="O139" s="2"/>
    </row>
    <row r="140" spans="1:16">
      <c r="A140" s="1"/>
      <c r="C140" s="55"/>
    </row>
    <row r="141" spans="1:16" s="1" customFormat="1">
      <c r="B141" s="86"/>
      <c r="C141" s="55"/>
      <c r="L141" s="2"/>
      <c r="M141" s="2"/>
      <c r="N141" s="2"/>
      <c r="O141" s="2"/>
    </row>
    <row r="142" spans="1:16">
      <c r="D142" s="890">
        <f>D$1</f>
        <v>2009</v>
      </c>
      <c r="E142" s="891">
        <f t="shared" ref="E142:J142" si="27">E$1</f>
        <v>2010</v>
      </c>
      <c r="F142" s="891">
        <f t="shared" si="27"/>
        <v>2011</v>
      </c>
      <c r="G142" s="891">
        <f t="shared" si="27"/>
        <v>2012</v>
      </c>
      <c r="H142" s="891">
        <f t="shared" si="27"/>
        <v>2013</v>
      </c>
      <c r="I142" s="891">
        <f t="shared" si="27"/>
        <v>2014</v>
      </c>
      <c r="J142" s="892">
        <f t="shared" si="27"/>
        <v>2015</v>
      </c>
      <c r="K142" s="57"/>
      <c r="L142" s="1031" t="s">
        <v>36</v>
      </c>
      <c r="M142" s="1016"/>
      <c r="N142" s="530" t="s">
        <v>75</v>
      </c>
    </row>
    <row r="143" spans="1:16">
      <c r="A143" s="44" t="s">
        <v>86</v>
      </c>
      <c r="D143" s="566" t="s">
        <v>20</v>
      </c>
      <c r="E143" s="686" t="s">
        <v>20</v>
      </c>
      <c r="F143" s="686" t="s">
        <v>20</v>
      </c>
      <c r="G143" s="686" t="s">
        <v>20</v>
      </c>
      <c r="H143" s="686" t="s">
        <v>20</v>
      </c>
      <c r="I143" s="686" t="s">
        <v>20</v>
      </c>
      <c r="J143" s="950" t="s">
        <v>20</v>
      </c>
      <c r="K143" s="111"/>
      <c r="L143" s="315">
        <v>39355</v>
      </c>
      <c r="M143" s="687">
        <f>'Data 2006-08'!D150</f>
        <v>158.6</v>
      </c>
    </row>
    <row r="144" spans="1:16">
      <c r="A144" s="21" t="s">
        <v>87</v>
      </c>
      <c r="D144" s="711">
        <f>'Data 2006-08'!F151</f>
        <v>4.9810844892812067E-2</v>
      </c>
      <c r="E144" s="711">
        <f>N145</f>
        <v>1.2612612612612484E-2</v>
      </c>
      <c r="F144" s="711">
        <f>N146</f>
        <v>2.7876631079478242E-2</v>
      </c>
      <c r="G144" s="797">
        <f>N147</f>
        <v>3.5199076745527913E-2</v>
      </c>
      <c r="H144" s="797">
        <f>N151</f>
        <v>2.0040080160320661E-2</v>
      </c>
      <c r="I144" s="797">
        <f>N152</f>
        <v>2.16110019646365E-2</v>
      </c>
      <c r="J144" s="797">
        <f>N153</f>
        <v>2.3076923076923217E-2</v>
      </c>
      <c r="K144" s="116"/>
      <c r="L144" s="316">
        <v>39721</v>
      </c>
      <c r="M144" s="688">
        <f>'Data 2006-08'!D151</f>
        <v>166.5</v>
      </c>
      <c r="N144" s="317">
        <f>M144/M143-1</f>
        <v>4.9810844892812067E-2</v>
      </c>
    </row>
    <row r="145" spans="1:15">
      <c r="A145" s="21" t="s">
        <v>36</v>
      </c>
      <c r="D145" s="62">
        <f>1+D144</f>
        <v>1.0498108448928121</v>
      </c>
      <c r="E145" s="62">
        <f t="shared" ref="E145:J145" si="28">D145*(1+E144)</f>
        <v>1.0630517023959645</v>
      </c>
      <c r="F145" s="62">
        <f t="shared" si="28"/>
        <v>1.0926860025220682</v>
      </c>
      <c r="G145" s="62">
        <f t="shared" si="28"/>
        <v>1.1311475409836065</v>
      </c>
      <c r="H145" s="62">
        <f t="shared" si="28"/>
        <v>1.1538158283780675</v>
      </c>
      <c r="I145" s="62">
        <f t="shared" si="28"/>
        <v>1.1787509445119746</v>
      </c>
      <c r="J145" s="62">
        <f t="shared" si="28"/>
        <v>1.205952889385328</v>
      </c>
      <c r="K145" s="62"/>
      <c r="L145" s="708">
        <v>40086</v>
      </c>
      <c r="M145" s="689">
        <v>168.6</v>
      </c>
      <c r="N145" s="317">
        <f>M145/M144-1</f>
        <v>1.2612612612612484E-2</v>
      </c>
    </row>
    <row r="146" spans="1:15">
      <c r="B146" s="101"/>
      <c r="L146" s="708">
        <v>40451</v>
      </c>
      <c r="M146" s="689">
        <v>173.3</v>
      </c>
      <c r="N146" s="317">
        <f>M146/M145-1</f>
        <v>2.7876631079478242E-2</v>
      </c>
    </row>
    <row r="147" spans="1:15">
      <c r="B147" s="101"/>
      <c r="L147" s="710">
        <v>40816</v>
      </c>
      <c r="M147" s="881">
        <v>179.4</v>
      </c>
      <c r="N147" s="317">
        <f>M147/M146-1</f>
        <v>3.5199076745527913E-2</v>
      </c>
    </row>
    <row r="148" spans="1:15">
      <c r="B148" s="101"/>
      <c r="N148" s="2"/>
    </row>
    <row r="149" spans="1:15">
      <c r="B149" s="101"/>
      <c r="L149" s="876" t="s">
        <v>394</v>
      </c>
      <c r="M149" s="806"/>
      <c r="N149" s="806"/>
    </row>
    <row r="150" spans="1:15">
      <c r="B150" s="101"/>
      <c r="L150" s="877">
        <v>40816</v>
      </c>
      <c r="M150" s="878">
        <v>99.8</v>
      </c>
    </row>
    <row r="151" spans="1:15">
      <c r="B151" s="101"/>
      <c r="L151" s="879">
        <v>41182</v>
      </c>
      <c r="M151" s="709">
        <v>101.8</v>
      </c>
      <c r="N151" s="317">
        <f>M151/M150-1</f>
        <v>2.0040080160320661E-2</v>
      </c>
    </row>
    <row r="152" spans="1:15" s="1" customFormat="1">
      <c r="A152" s="44" t="s">
        <v>110</v>
      </c>
      <c r="B152" s="101"/>
      <c r="C152" s="34" t="s">
        <v>7</v>
      </c>
      <c r="D152" s="19"/>
      <c r="E152" s="19"/>
      <c r="F152" s="19"/>
      <c r="G152" s="19"/>
      <c r="H152" s="19"/>
      <c r="I152" s="19"/>
      <c r="J152" s="19"/>
      <c r="K152" s="19"/>
      <c r="L152" s="879">
        <v>41547</v>
      </c>
      <c r="M152" s="689">
        <v>104</v>
      </c>
      <c r="N152" s="317">
        <f>M152/M151-1</f>
        <v>2.16110019646365E-2</v>
      </c>
      <c r="O152" s="21"/>
    </row>
    <row r="153" spans="1:15" s="1" customFormat="1">
      <c r="A153" s="7"/>
      <c r="B153" s="459"/>
      <c r="C153" s="35" t="s">
        <v>8</v>
      </c>
      <c r="D153" s="19"/>
      <c r="E153" s="19"/>
      <c r="F153" s="19"/>
      <c r="G153" s="19"/>
      <c r="H153" s="19"/>
      <c r="I153" s="19"/>
      <c r="J153" s="19"/>
      <c r="K153" s="19"/>
      <c r="L153" s="880">
        <v>41912</v>
      </c>
      <c r="M153" s="690">
        <v>106.4</v>
      </c>
      <c r="N153" s="317">
        <f>M153/M152-1</f>
        <v>2.3076923076923217E-2</v>
      </c>
      <c r="O153" s="21"/>
    </row>
    <row r="154" spans="1:15" s="1" customFormat="1">
      <c r="A154" s="320" t="s">
        <v>364</v>
      </c>
      <c r="B154" s="86"/>
      <c r="C154" s="112">
        <v>15</v>
      </c>
      <c r="D154" s="19"/>
      <c r="E154" s="19"/>
      <c r="F154" s="19"/>
      <c r="G154" s="19"/>
      <c r="H154" s="19"/>
      <c r="I154" s="19"/>
      <c r="J154" s="19"/>
      <c r="K154" s="19"/>
      <c r="L154" s="2"/>
      <c r="M154" s="21"/>
      <c r="N154" s="21"/>
      <c r="O154" s="21"/>
    </row>
    <row r="155" spans="1:15" s="1" customFormat="1">
      <c r="A155" s="85" t="s">
        <v>277</v>
      </c>
      <c r="B155" s="86"/>
      <c r="C155" s="319">
        <v>7</v>
      </c>
      <c r="D155" s="19"/>
      <c r="E155" s="19"/>
      <c r="F155" s="19"/>
      <c r="G155" s="19"/>
      <c r="H155" s="19"/>
      <c r="I155" s="19"/>
      <c r="J155" s="19"/>
      <c r="K155" s="19"/>
      <c r="L155" s="2"/>
      <c r="M155" s="21"/>
      <c r="N155" s="21"/>
      <c r="O155" s="21"/>
    </row>
    <row r="156" spans="1:15" s="1" customFormat="1">
      <c r="A156" s="85" t="s">
        <v>279</v>
      </c>
      <c r="B156" s="86"/>
      <c r="C156" s="319">
        <v>7</v>
      </c>
      <c r="D156" s="19"/>
      <c r="E156" s="19"/>
      <c r="F156" s="19"/>
      <c r="G156" s="19"/>
      <c r="H156" s="19"/>
      <c r="I156" s="19"/>
      <c r="J156" s="19"/>
      <c r="K156" s="19"/>
      <c r="L156" s="2"/>
      <c r="M156" s="21"/>
      <c r="N156" s="21"/>
      <c r="O156" s="21"/>
    </row>
    <row r="157" spans="1:15" s="1" customFormat="1">
      <c r="A157" s="320" t="s">
        <v>278</v>
      </c>
      <c r="B157" s="56"/>
      <c r="C157" s="113">
        <v>7</v>
      </c>
      <c r="D157" s="19"/>
      <c r="E157" s="19"/>
      <c r="F157" s="19"/>
      <c r="G157" s="19"/>
      <c r="H157" s="19"/>
      <c r="I157" s="19"/>
      <c r="J157" s="19"/>
      <c r="K157" s="19"/>
      <c r="L157" s="2"/>
      <c r="M157" s="21"/>
      <c r="N157" s="21"/>
      <c r="O157" s="21"/>
    </row>
    <row r="158" spans="1:15">
      <c r="B158" s="453"/>
    </row>
    <row r="160" spans="1:15">
      <c r="A160" s="75" t="s">
        <v>89</v>
      </c>
      <c r="B160" s="1"/>
      <c r="C160" s="85"/>
    </row>
    <row r="161" spans="1:10">
      <c r="A161" s="102" t="s">
        <v>276</v>
      </c>
      <c r="B161" s="1"/>
      <c r="C161" s="85"/>
    </row>
    <row r="162" spans="1:10">
      <c r="A162" s="85" t="s">
        <v>365</v>
      </c>
      <c r="C162" s="117">
        <f>'Data 2006-08'!C176</f>
        <v>0.375</v>
      </c>
    </row>
    <row r="163" spans="1:10">
      <c r="A163" s="85" t="s">
        <v>366</v>
      </c>
      <c r="C163" s="118">
        <f>'Data 2006-08'!C177</f>
        <v>0.06</v>
      </c>
    </row>
    <row r="164" spans="1:10">
      <c r="A164" s="85" t="str">
        <f>'Data 2006-08'!A$178</f>
        <v>IT</v>
      </c>
      <c r="B164" s="435"/>
      <c r="C164" s="118">
        <f>'Data 2006-08'!C178</f>
        <v>0.4</v>
      </c>
    </row>
    <row r="165" spans="1:10">
      <c r="A165" s="85" t="s">
        <v>279</v>
      </c>
      <c r="B165" s="459"/>
      <c r="C165" s="312">
        <f>1/7*1.5</f>
        <v>0.21428571428571427</v>
      </c>
    </row>
    <row r="166" spans="1:10">
      <c r="A166" s="88" t="str">
        <f>'Data 2006-08'!A$179</f>
        <v>Other</v>
      </c>
      <c r="C166" s="119">
        <f>'Data 2006-08'!C179</f>
        <v>0.1764705882352941</v>
      </c>
    </row>
    <row r="169" spans="1:10">
      <c r="A169" s="61" t="s">
        <v>384</v>
      </c>
      <c r="B169" s="109"/>
      <c r="D169" s="333">
        <f t="shared" ref="D169:J169" si="29">D$1</f>
        <v>2009</v>
      </c>
      <c r="E169" s="333">
        <f t="shared" si="29"/>
        <v>2010</v>
      </c>
      <c r="F169" s="333">
        <f t="shared" si="29"/>
        <v>2011</v>
      </c>
      <c r="G169" s="333">
        <f t="shared" si="29"/>
        <v>2012</v>
      </c>
      <c r="H169" s="333">
        <f t="shared" si="29"/>
        <v>2013</v>
      </c>
      <c r="I169" s="333">
        <f t="shared" si="29"/>
        <v>2014</v>
      </c>
      <c r="J169" s="333">
        <f t="shared" si="29"/>
        <v>2015</v>
      </c>
    </row>
    <row r="170" spans="1:10">
      <c r="A170" s="31"/>
      <c r="D170" s="716" t="s">
        <v>20</v>
      </c>
      <c r="E170" s="716" t="s">
        <v>20</v>
      </c>
      <c r="F170" s="716" t="s">
        <v>20</v>
      </c>
      <c r="G170" s="716" t="s">
        <v>20</v>
      </c>
      <c r="H170" s="716" t="s">
        <v>20</v>
      </c>
      <c r="I170" s="716" t="s">
        <v>20</v>
      </c>
      <c r="J170" s="716" t="s">
        <v>20</v>
      </c>
    </row>
    <row r="171" spans="1:10">
      <c r="A171" s="31"/>
      <c r="D171" s="717" t="s">
        <v>22</v>
      </c>
      <c r="E171" s="717" t="s">
        <v>22</v>
      </c>
      <c r="F171" s="717" t="s">
        <v>22</v>
      </c>
      <c r="G171" s="717" t="s">
        <v>22</v>
      </c>
      <c r="H171" s="717" t="s">
        <v>22</v>
      </c>
      <c r="I171" s="717" t="s">
        <v>22</v>
      </c>
      <c r="J171" s="717" t="s">
        <v>22</v>
      </c>
    </row>
    <row r="172" spans="1:10">
      <c r="A172" s="31"/>
      <c r="B172" s="56"/>
      <c r="D172" s="718"/>
      <c r="E172" s="724"/>
      <c r="F172" s="724"/>
      <c r="G172" s="724"/>
      <c r="H172" s="724"/>
      <c r="I172" s="724"/>
      <c r="J172" s="41"/>
    </row>
    <row r="173" spans="1:10">
      <c r="A173" s="91" t="s">
        <v>24</v>
      </c>
      <c r="D173" s="719" t="s">
        <v>28</v>
      </c>
      <c r="E173" s="725"/>
      <c r="F173" s="725"/>
      <c r="G173" s="725"/>
      <c r="H173" s="725"/>
      <c r="I173" s="725"/>
      <c r="J173" s="24"/>
    </row>
    <row r="174" spans="1:10">
      <c r="A174" s="85" t="s">
        <v>26</v>
      </c>
      <c r="D174" s="720">
        <v>69.52</v>
      </c>
      <c r="E174" s="725"/>
      <c r="F174" s="725"/>
      <c r="G174" s="725"/>
      <c r="H174" s="725"/>
      <c r="I174" s="725"/>
      <c r="J174" s="24"/>
    </row>
    <row r="175" spans="1:10">
      <c r="A175" s="85" t="s">
        <v>27</v>
      </c>
      <c r="D175" s="720">
        <v>23.17</v>
      </c>
      <c r="E175" s="725"/>
      <c r="F175" s="725"/>
      <c r="G175" s="725"/>
      <c r="H175" s="725"/>
      <c r="I175" s="725"/>
      <c r="J175" s="24"/>
    </row>
    <row r="176" spans="1:10">
      <c r="A176" s="31"/>
      <c r="D176" s="721"/>
      <c r="E176" s="725"/>
      <c r="F176" s="725"/>
      <c r="G176" s="725"/>
      <c r="H176" s="725"/>
      <c r="I176" s="725"/>
      <c r="J176" s="24"/>
    </row>
    <row r="177" spans="1:17">
      <c r="A177" s="91" t="s">
        <v>29</v>
      </c>
      <c r="B177" s="455"/>
      <c r="D177" s="722" t="s">
        <v>361</v>
      </c>
      <c r="E177" s="725"/>
      <c r="F177" s="725"/>
      <c r="G177" s="725"/>
      <c r="H177" s="725"/>
      <c r="I177" s="725"/>
      <c r="J177" s="24"/>
    </row>
    <row r="178" spans="1:17">
      <c r="A178" s="58" t="s">
        <v>281</v>
      </c>
      <c r="B178" s="451"/>
      <c r="D178" s="720">
        <v>3.85</v>
      </c>
      <c r="E178" s="725"/>
      <c r="F178" s="725"/>
      <c r="G178" s="725"/>
      <c r="H178" s="725"/>
      <c r="I178" s="725"/>
      <c r="J178" s="24"/>
    </row>
    <row r="179" spans="1:17">
      <c r="A179" s="58" t="s">
        <v>282</v>
      </c>
      <c r="B179" s="452"/>
      <c r="D179" s="720">
        <v>39.64</v>
      </c>
      <c r="E179" s="725"/>
      <c r="F179" s="725"/>
      <c r="G179" s="725"/>
      <c r="H179" s="725"/>
      <c r="I179" s="725"/>
      <c r="J179" s="24"/>
    </row>
    <row r="180" spans="1:17">
      <c r="A180" s="58" t="s">
        <v>283</v>
      </c>
      <c r="B180" s="89"/>
      <c r="D180" s="720">
        <v>65.89</v>
      </c>
      <c r="E180" s="725"/>
      <c r="F180" s="725"/>
      <c r="G180" s="725"/>
      <c r="H180" s="725"/>
      <c r="I180" s="725"/>
      <c r="J180" s="24"/>
    </row>
    <row r="181" spans="1:17">
      <c r="A181" s="58" t="s">
        <v>284</v>
      </c>
      <c r="B181" s="89"/>
      <c r="D181" s="723">
        <v>1.32</v>
      </c>
      <c r="E181" s="725"/>
      <c r="F181" s="725"/>
      <c r="G181" s="725"/>
      <c r="H181" s="725"/>
      <c r="I181" s="725"/>
      <c r="J181" s="24"/>
    </row>
    <row r="182" spans="1:17">
      <c r="E182" s="725"/>
      <c r="F182" s="725"/>
      <c r="G182" s="725"/>
      <c r="H182" s="725"/>
      <c r="I182" s="725"/>
      <c r="J182" s="24"/>
    </row>
    <row r="183" spans="1:17">
      <c r="E183" s="725"/>
      <c r="F183" s="725"/>
      <c r="G183" s="725"/>
      <c r="H183" s="725"/>
      <c r="I183" s="725"/>
      <c r="J183" s="24"/>
    </row>
    <row r="184" spans="1:17">
      <c r="A184" s="91" t="s">
        <v>29</v>
      </c>
      <c r="E184" s="726" t="s">
        <v>25</v>
      </c>
      <c r="F184" s="725"/>
      <c r="G184" s="725"/>
      <c r="H184" s="725"/>
      <c r="I184" s="725"/>
      <c r="J184" s="24"/>
    </row>
    <row r="185" spans="1:17">
      <c r="A185" s="85" t="s">
        <v>30</v>
      </c>
      <c r="E185" s="727">
        <v>134.63</v>
      </c>
      <c r="F185" s="727">
        <v>136.69999999999999</v>
      </c>
      <c r="G185" s="727">
        <v>153.94999999999999</v>
      </c>
      <c r="H185" s="727">
        <v>173.38</v>
      </c>
      <c r="I185" s="727">
        <v>193.82</v>
      </c>
      <c r="J185" s="24"/>
    </row>
    <row r="186" spans="1:17">
      <c r="A186" s="85" t="s">
        <v>31</v>
      </c>
      <c r="E186" s="727">
        <v>134.63</v>
      </c>
      <c r="F186" s="727">
        <v>136.69999999999999</v>
      </c>
      <c r="G186" s="727">
        <v>153.94999999999999</v>
      </c>
      <c r="H186" s="727">
        <v>173.38</v>
      </c>
      <c r="I186" s="727">
        <v>193.82</v>
      </c>
      <c r="J186" s="24"/>
    </row>
    <row r="187" spans="1:17">
      <c r="A187" s="85" t="s">
        <v>33</v>
      </c>
      <c r="E187" s="727">
        <v>165.46</v>
      </c>
      <c r="F187" s="727">
        <v>167.99</v>
      </c>
      <c r="G187" s="727">
        <v>189.19</v>
      </c>
      <c r="H187" s="727">
        <v>213.07</v>
      </c>
      <c r="I187" s="727">
        <v>238.19</v>
      </c>
      <c r="J187" s="24"/>
    </row>
    <row r="188" spans="1:17">
      <c r="A188" s="85" t="s">
        <v>35</v>
      </c>
      <c r="E188" s="728">
        <v>183.95</v>
      </c>
      <c r="F188" s="728">
        <v>186.77</v>
      </c>
      <c r="G188" s="728">
        <v>210.34</v>
      </c>
      <c r="H188" s="728">
        <v>236.88</v>
      </c>
      <c r="I188" s="728">
        <v>264.81</v>
      </c>
      <c r="J188" s="742"/>
    </row>
    <row r="190" spans="1:17" ht="13.5" thickBot="1">
      <c r="A190" s="71"/>
      <c r="B190" s="461"/>
      <c r="C190" s="71"/>
      <c r="D190" s="71"/>
      <c r="E190" s="71"/>
      <c r="F190" s="71"/>
      <c r="G190" s="71"/>
      <c r="H190" s="71"/>
      <c r="I190" s="71"/>
      <c r="J190" s="71"/>
      <c r="K190" s="72"/>
      <c r="L190" s="71"/>
      <c r="M190" s="71"/>
      <c r="N190" s="71"/>
      <c r="O190" s="71"/>
      <c r="P190" s="71"/>
      <c r="Q190" s="71"/>
    </row>
    <row r="191" spans="1:17">
      <c r="B191" s="452"/>
    </row>
    <row r="193" spans="2:2">
      <c r="B193" s="89"/>
    </row>
    <row r="194" spans="2:2">
      <c r="B194" s="89"/>
    </row>
    <row r="195" spans="2:2">
      <c r="B195" s="89"/>
    </row>
    <row r="196" spans="2:2">
      <c r="B196" s="89"/>
    </row>
    <row r="197" spans="2:2">
      <c r="B197" s="460"/>
    </row>
    <row r="198" spans="2:2">
      <c r="B198" s="89"/>
    </row>
    <row r="199" spans="2:2">
      <c r="B199" s="89"/>
    </row>
    <row r="200" spans="2:2">
      <c r="B200" s="435"/>
    </row>
    <row r="201" spans="2:2">
      <c r="B201" s="89"/>
    </row>
    <row r="202" spans="2:2">
      <c r="B202" s="89"/>
    </row>
    <row r="203" spans="2:2">
      <c r="B203" s="452"/>
    </row>
    <row r="204" spans="2:2">
      <c r="B204" s="89"/>
    </row>
    <row r="205" spans="2:2">
      <c r="B205" s="89"/>
    </row>
    <row r="206" spans="2:2">
      <c r="B206" s="89"/>
    </row>
    <row r="207" spans="2:2">
      <c r="B207" s="89"/>
    </row>
    <row r="208" spans="2:2">
      <c r="B208" s="89"/>
    </row>
    <row r="209" spans="2:2">
      <c r="B209" s="89"/>
    </row>
    <row r="212" spans="2:2">
      <c r="B212" s="451"/>
    </row>
    <row r="213" spans="2:2">
      <c r="B213" s="452"/>
    </row>
    <row r="214" spans="2:2">
      <c r="B214" s="89"/>
    </row>
    <row r="215" spans="2:2">
      <c r="B215" s="451"/>
    </row>
    <row r="216" spans="2:2">
      <c r="B216" s="452"/>
    </row>
    <row r="217" spans="2:2">
      <c r="B217" s="89"/>
    </row>
    <row r="218" spans="2:2">
      <c r="B218" s="89"/>
    </row>
    <row r="219" spans="2:2">
      <c r="B219" s="89"/>
    </row>
    <row r="220" spans="2:2">
      <c r="B220" s="89"/>
    </row>
    <row r="221" spans="2:2">
      <c r="B221" s="89"/>
    </row>
    <row r="223" spans="2:2">
      <c r="B223" s="452"/>
    </row>
    <row r="224" spans="2:2">
      <c r="B224" s="89"/>
    </row>
    <row r="225" spans="2:2">
      <c r="B225" s="92"/>
    </row>
    <row r="226" spans="2:2">
      <c r="B226" s="92"/>
    </row>
    <row r="227" spans="2:2">
      <c r="B227" s="92"/>
    </row>
    <row r="228" spans="2:2">
      <c r="B228" s="92"/>
    </row>
    <row r="229" spans="2:2">
      <c r="B229" s="92"/>
    </row>
    <row r="230" spans="2:2">
      <c r="B230" s="92"/>
    </row>
    <row r="231" spans="2:2">
      <c r="B231" s="92"/>
    </row>
  </sheetData>
  <mergeCells count="3">
    <mergeCell ref="L142:M142"/>
    <mergeCell ref="E65:J65"/>
    <mergeCell ref="O65:Q65"/>
  </mergeCells>
  <phoneticPr fontId="0" type="noConversion"/>
  <printOptions gridLines="1"/>
  <pageMargins left="0.75" right="0.75" top="0.3" bottom="0.34" header="0.18" footer="0.2"/>
  <pageSetup paperSize="8" scale="49" orientation="portrait" r:id="rId1"/>
  <headerFooter alignWithMargins="0">
    <oddFooter>&amp;L&amp;D&amp;R&amp;A \ &amp;F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0"/>
  <sheetViews>
    <sheetView zoomScale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ColWidth="9.140625" defaultRowHeight="12.75"/>
  <cols>
    <col min="1" max="1" width="33.5703125" style="58" customWidth="1"/>
    <col min="2" max="3" width="9.140625" style="58"/>
    <col min="4" max="7" width="15" style="58" customWidth="1"/>
    <col min="8" max="8" width="16.5703125" style="58" customWidth="1"/>
    <col min="9" max="10" width="15" style="58" customWidth="1"/>
    <col min="11" max="11" width="9.140625" style="58"/>
    <col min="12" max="12" width="9.140625" style="58" customWidth="1"/>
    <col min="13" max="16384" width="9.140625" style="58"/>
  </cols>
  <sheetData>
    <row r="1" spans="1:10">
      <c r="A1" s="557" t="str">
        <f>'Data 2006-08'!$A$1</f>
        <v>Jemena</v>
      </c>
      <c r="E1" s="497" t="s">
        <v>388</v>
      </c>
      <c r="F1" s="498" t="str">
        <f>IF(SUM('AMI RAB 2009-15'!C2,'AMI Tax Depn 2009-15'!C2,'AMI Building Blocks 2009-15'!D1,'Data 2006-08'!D1)&lt;0.001,"Ok","Error")</f>
        <v>Ok</v>
      </c>
    </row>
    <row r="3" spans="1:10">
      <c r="A3" s="411" t="s">
        <v>297</v>
      </c>
      <c r="D3" s="393">
        <v>2009</v>
      </c>
      <c r="E3" s="393">
        <v>2010</v>
      </c>
      <c r="F3" s="393">
        <v>2011</v>
      </c>
      <c r="G3" s="393">
        <v>2012</v>
      </c>
      <c r="H3" s="393">
        <v>2013</v>
      </c>
      <c r="I3" s="393">
        <v>2014</v>
      </c>
      <c r="J3" s="393">
        <v>2015</v>
      </c>
    </row>
    <row r="4" spans="1:10">
      <c r="A4" s="58" t="s">
        <v>336</v>
      </c>
      <c r="D4" s="349">
        <f>'AMI Building Blocks 2009-15'!D34</f>
        <v>22620.11150118761</v>
      </c>
      <c r="E4" s="349">
        <f>'AMI Building Blocks 2009-15'!E34</f>
        <v>34422.0289441606</v>
      </c>
      <c r="F4" s="349">
        <f>'AMI Building Blocks 2009-15'!F34</f>
        <v>47160.627734953567</v>
      </c>
      <c r="G4" s="349">
        <f>'AMI Building Blocks 2009-15'!G34</f>
        <v>54985.936059379172</v>
      </c>
      <c r="H4" s="349">
        <f>'AMI Building Blocks 2009-15'!H34</f>
        <v>58953.40850091372</v>
      </c>
      <c r="I4" s="349">
        <f>'AMI Building Blocks 2009-15'!I34</f>
        <v>54598.838122791101</v>
      </c>
      <c r="J4" s="349">
        <f>'AMI Building Blocks 2009-15'!J34</f>
        <v>51056.603237062001</v>
      </c>
    </row>
    <row r="5" spans="1:10">
      <c r="A5" s="58" t="s">
        <v>344</v>
      </c>
      <c r="D5" s="349">
        <f>'Offset of Costs and Rev 2006-08'!G20</f>
        <v>7605.4729148819488</v>
      </c>
      <c r="E5" s="524"/>
      <c r="F5" s="524"/>
      <c r="G5" s="524"/>
      <c r="H5" s="524"/>
      <c r="I5" s="524"/>
      <c r="J5" s="524"/>
    </row>
    <row r="6" spans="1:10">
      <c r="A6" s="58" t="s">
        <v>342</v>
      </c>
      <c r="D6" s="391">
        <f t="shared" ref="D6:J6" si="0">SUM(D4:D5)</f>
        <v>30225.58441606956</v>
      </c>
      <c r="E6" s="391">
        <f t="shared" si="0"/>
        <v>34422.0289441606</v>
      </c>
      <c r="F6" s="391">
        <f t="shared" si="0"/>
        <v>47160.627734953567</v>
      </c>
      <c r="G6" s="391">
        <f t="shared" si="0"/>
        <v>54985.936059379172</v>
      </c>
      <c r="H6" s="391">
        <f t="shared" si="0"/>
        <v>58953.40850091372</v>
      </c>
      <c r="I6" s="391">
        <f t="shared" si="0"/>
        <v>54598.838122791101</v>
      </c>
      <c r="J6" s="391">
        <f t="shared" si="0"/>
        <v>51056.603237062001</v>
      </c>
    </row>
    <row r="8" spans="1:10">
      <c r="A8" s="58" t="s">
        <v>293</v>
      </c>
      <c r="D8" s="349">
        <f>'Data 2009-15 (Real $2008)'!D60/10^3</f>
        <v>10895.116050000001</v>
      </c>
      <c r="E8" s="349">
        <f>'Data 2009-15 (Real $2008)'!E60/10^3</f>
        <v>42364.00881091215</v>
      </c>
      <c r="F8" s="349">
        <f>'Data 2009-15 (Real $2008)'!F60/10^3</f>
        <v>43546.35274620977</v>
      </c>
      <c r="G8" s="349">
        <f>'Data 2009-15 (Real $2008)'!G60/10^3</f>
        <v>49513.138639570599</v>
      </c>
      <c r="H8" s="349">
        <f>'Data 2009-15 (Real $2008)'!H60/10^3</f>
        <v>56528.768318497016</v>
      </c>
      <c r="I8" s="349">
        <f>S76</f>
        <v>63965.354349999994</v>
      </c>
      <c r="J8" s="349">
        <f>T76</f>
        <v>75530.387620000009</v>
      </c>
    </row>
    <row r="10" spans="1:10">
      <c r="A10" s="58" t="str">
        <f>'AMI Building Blocks 2009-15'!A19</f>
        <v>Vanilla' after tax WACC (nominal)</v>
      </c>
      <c r="D10" s="525">
        <f>'AMI Building Blocks 2009-15'!D24</f>
        <v>0.1209003175700798</v>
      </c>
      <c r="E10" s="525">
        <f>'AMI Building Blocks 2009-15'!E24</f>
        <v>8.1183152731514552E-2</v>
      </c>
      <c r="F10" s="525">
        <f>'AMI Building Blocks 2009-15'!F24</f>
        <v>9.7480796473851994E-2</v>
      </c>
      <c r="G10" s="525">
        <f>'AMI Building Blocks 2009-15'!G24</f>
        <v>0.10529909222912481</v>
      </c>
      <c r="H10" s="525">
        <f>'AMI Building Blocks 2009-15'!H24</f>
        <v>8.9113582078353293E-2</v>
      </c>
      <c r="I10" s="525">
        <f>'AMI Building Blocks 2009-15'!I24</f>
        <v>7.2935813500832225E-2</v>
      </c>
      <c r="J10" s="525">
        <f>'AMI Building Blocks 2009-15'!J24</f>
        <v>7.4475381162216747E-2</v>
      </c>
    </row>
    <row r="11" spans="1:10">
      <c r="A11" s="58" t="s">
        <v>339</v>
      </c>
      <c r="C11" s="526"/>
      <c r="D11" s="526">
        <f>1/(1+D10)*(1+D10)^(0.5)</f>
        <v>0.94453162556261583</v>
      </c>
      <c r="E11" s="526">
        <f t="shared" ref="E11:J11" si="1">D11/(1+E10)</f>
        <v>0.87360927071083139</v>
      </c>
      <c r="F11" s="526">
        <f t="shared" si="1"/>
        <v>0.79601326375613313</v>
      </c>
      <c r="G11" s="526">
        <f t="shared" si="1"/>
        <v>0.72017906225794881</v>
      </c>
      <c r="H11" s="526">
        <f t="shared" si="1"/>
        <v>0.66125248468909237</v>
      </c>
      <c r="I11" s="526">
        <f t="shared" si="1"/>
        <v>0.61630199716376555</v>
      </c>
      <c r="J11" s="526">
        <f t="shared" si="1"/>
        <v>0.57358410250138681</v>
      </c>
    </row>
    <row r="13" spans="1:10">
      <c r="A13" s="58" t="s">
        <v>340</v>
      </c>
      <c r="D13" s="349">
        <f t="shared" ref="D13:J13" si="2">D6*D$11</f>
        <v>28549.02038209025</v>
      </c>
      <c r="E13" s="349">
        <f t="shared" si="2"/>
        <v>30071.403602295271</v>
      </c>
      <c r="F13" s="349">
        <f t="shared" si="2"/>
        <v>37540.4852040884</v>
      </c>
      <c r="G13" s="349">
        <f t="shared" si="2"/>
        <v>39599.719868619228</v>
      </c>
      <c r="H13" s="349">
        <f t="shared" si="2"/>
        <v>38983.087852120254</v>
      </c>
      <c r="I13" s="349">
        <f t="shared" si="2"/>
        <v>33649.372977897292</v>
      </c>
      <c r="J13" s="349">
        <f t="shared" si="2"/>
        <v>29285.255944499608</v>
      </c>
    </row>
    <row r="15" spans="1:10">
      <c r="A15" s="58" t="s">
        <v>341</v>
      </c>
      <c r="D15" s="349">
        <f t="shared" ref="D15:J15" si="3">D8*D$11</f>
        <v>10290.781673399846</v>
      </c>
      <c r="E15" s="349">
        <f t="shared" si="3"/>
        <v>37009.590841688201</v>
      </c>
      <c r="F15" s="349">
        <f t="shared" si="3"/>
        <v>34663.474374186291</v>
      </c>
      <c r="G15" s="349">
        <f t="shared" si="3"/>
        <v>35658.325754893769</v>
      </c>
      <c r="H15" s="349">
        <f t="shared" si="3"/>
        <v>37379.788507020196</v>
      </c>
      <c r="I15" s="349">
        <f t="shared" si="3"/>
        <v>39421.975635192954</v>
      </c>
      <c r="J15" s="349">
        <f t="shared" si="3"/>
        <v>43323.02959459956</v>
      </c>
    </row>
    <row r="17" spans="1:20">
      <c r="A17" s="269" t="s">
        <v>343</v>
      </c>
      <c r="D17" s="349"/>
      <c r="E17" s="528">
        <f>SUM($D15:E15)-SUM($D13:E13)</f>
        <v>-11320.051469297468</v>
      </c>
      <c r="F17" s="528">
        <f>SUM($D15:F15)-SUM($D13:F13)</f>
        <v>-14197.062299199577</v>
      </c>
      <c r="G17" s="528">
        <f>SUM($D15:G15)-SUM($D13:G13)</f>
        <v>-18138.456412925036</v>
      </c>
      <c r="H17" s="528">
        <f>SUM($D15:H15)-SUM($D13:H13)</f>
        <v>-19741.755758025101</v>
      </c>
      <c r="I17" s="528">
        <f>SUM($D15:I15)-SUM($D13:I13)</f>
        <v>-13969.153100729454</v>
      </c>
      <c r="J17" s="528">
        <f>SUM($D15:J15)-SUM($D13:J13)</f>
        <v>68.620549370505614</v>
      </c>
    </row>
    <row r="19" spans="1:20">
      <c r="A19" s="527" t="s">
        <v>285</v>
      </c>
      <c r="E19" s="529" t="str">
        <f t="shared" ref="E19:J19" si="4">IF(E17&gt;0,"Non Compliant","Compliant")</f>
        <v>Compliant</v>
      </c>
      <c r="F19" s="529" t="str">
        <f t="shared" si="4"/>
        <v>Compliant</v>
      </c>
      <c r="G19" s="529" t="str">
        <f t="shared" si="4"/>
        <v>Compliant</v>
      </c>
      <c r="H19" s="529" t="str">
        <f t="shared" si="4"/>
        <v>Compliant</v>
      </c>
      <c r="I19" s="529" t="str">
        <f t="shared" si="4"/>
        <v>Compliant</v>
      </c>
      <c r="J19" s="529" t="str">
        <f t="shared" si="4"/>
        <v>Non Compliant</v>
      </c>
    </row>
    <row r="21" spans="1:20">
      <c r="A21" s="812"/>
      <c r="E21" s="778"/>
      <c r="F21" s="778"/>
    </row>
    <row r="22" spans="1:20" ht="13.5" thickBot="1">
      <c r="A22" s="537"/>
      <c r="B22" s="537"/>
      <c r="C22" s="537"/>
      <c r="D22" s="537"/>
      <c r="E22" s="537"/>
      <c r="F22" s="537"/>
      <c r="G22" s="537"/>
      <c r="H22" s="537"/>
      <c r="I22" s="537"/>
      <c r="J22" s="537"/>
      <c r="K22" s="537"/>
      <c r="L22" s="537"/>
      <c r="M22" s="537"/>
      <c r="N22" s="537"/>
      <c r="O22" s="537"/>
      <c r="P22" s="537"/>
      <c r="Q22" s="537"/>
      <c r="R22" s="537"/>
      <c r="S22" s="537"/>
      <c r="T22" s="537"/>
    </row>
    <row r="24" spans="1:20" s="362" customFormat="1">
      <c r="A24" s="700"/>
      <c r="B24" s="397"/>
      <c r="C24" s="397"/>
      <c r="D24" s="701"/>
      <c r="E24" s="522"/>
      <c r="G24" s="522"/>
      <c r="J24" s="522"/>
    </row>
    <row r="25" spans="1:20" s="362" customFormat="1">
      <c r="A25" s="89"/>
      <c r="B25" s="397"/>
      <c r="C25" s="397"/>
      <c r="D25" s="779"/>
    </row>
    <row r="26" spans="1:20" s="896" customFormat="1">
      <c r="A26" s="894" t="s">
        <v>387</v>
      </c>
      <c r="B26" s="895"/>
      <c r="C26" s="895"/>
      <c r="G26" s="887" t="s">
        <v>384</v>
      </c>
      <c r="H26" s="897" t="s">
        <v>285</v>
      </c>
      <c r="M26" s="1034" t="s">
        <v>23</v>
      </c>
      <c r="N26" s="1017"/>
      <c r="S26" s="1034" t="s">
        <v>334</v>
      </c>
      <c r="T26" s="1017"/>
    </row>
    <row r="27" spans="1:20" s="362" customFormat="1">
      <c r="A27" s="411" t="s">
        <v>297</v>
      </c>
      <c r="B27" s="367"/>
      <c r="C27" s="367"/>
      <c r="F27" s="896"/>
      <c r="G27" s="780">
        <v>2014</v>
      </c>
      <c r="H27" s="780">
        <v>2015</v>
      </c>
      <c r="L27" s="896"/>
      <c r="M27" s="780">
        <f>G27</f>
        <v>2014</v>
      </c>
      <c r="N27" s="780">
        <f>H27</f>
        <v>2015</v>
      </c>
      <c r="R27" s="896"/>
      <c r="S27" s="780">
        <f>M27</f>
        <v>2014</v>
      </c>
      <c r="T27" s="780">
        <f>N27</f>
        <v>2015</v>
      </c>
    </row>
    <row r="28" spans="1:20" s="362" customFormat="1">
      <c r="A28" s="502"/>
      <c r="B28" s="367"/>
      <c r="C28" s="367"/>
      <c r="F28" s="896"/>
      <c r="L28" s="896"/>
      <c r="R28" s="896"/>
    </row>
    <row r="29" spans="1:20" s="362" customFormat="1">
      <c r="A29" s="518" t="str">
        <f>'Data 2009-15 (Real $2008)'!A71</f>
        <v>Metering data services</v>
      </c>
      <c r="B29" s="367"/>
      <c r="C29" s="367"/>
      <c r="F29" s="896"/>
      <c r="G29" s="518" t="str">
        <f>'Data 2009-15 (Real $2008)'!E71</f>
        <v>Charge per meter ($ p.a.)</v>
      </c>
      <c r="L29" s="896"/>
      <c r="R29" s="896"/>
    </row>
    <row r="30" spans="1:20" s="362" customFormat="1">
      <c r="A30" s="362" t="str">
        <f>'Data 2009-15 (Real $2008)'!A72</f>
        <v>metering data services - monthly read meter</v>
      </c>
      <c r="B30" s="367"/>
      <c r="C30" s="367"/>
      <c r="E30" s="520"/>
      <c r="F30" s="896"/>
      <c r="G30" s="520">
        <f>'Data 2009-15 (Real $2008)'!I72</f>
        <v>0</v>
      </c>
      <c r="H30" s="520">
        <f>'Data 2009-15 (Real $2008)'!J72</f>
        <v>0</v>
      </c>
      <c r="K30" s="519"/>
      <c r="L30" s="896"/>
      <c r="M30" s="519">
        <f>'Data 2009-15 (Real $2008)'!P72</f>
        <v>0</v>
      </c>
      <c r="N30" s="519">
        <f>'Data 2009-15 (Real $2008)'!Q72</f>
        <v>0</v>
      </c>
      <c r="Q30" s="83"/>
      <c r="R30" s="896"/>
      <c r="S30" s="83">
        <f t="shared" ref="S30:T36" si="5">G30*M30/10^3</f>
        <v>0</v>
      </c>
      <c r="T30" s="83">
        <f t="shared" si="5"/>
        <v>0</v>
      </c>
    </row>
    <row r="31" spans="1:20" s="362" customFormat="1">
      <c r="A31" s="362" t="str">
        <f>'Data 2009-15 (Real $2008)'!A73</f>
        <v>metering data services - quarterly read meter</v>
      </c>
      <c r="B31" s="367"/>
      <c r="C31" s="367"/>
      <c r="E31" s="520"/>
      <c r="F31" s="896"/>
      <c r="G31" s="520">
        <f>'Data 2009-15 (Real $2008)'!I73</f>
        <v>0</v>
      </c>
      <c r="H31" s="520">
        <f>'Data 2009-15 (Real $2008)'!J73</f>
        <v>0</v>
      </c>
      <c r="K31" s="519"/>
      <c r="L31" s="896"/>
      <c r="M31" s="519">
        <f>'Data 2009-15 (Real $2008)'!P73</f>
        <v>0</v>
      </c>
      <c r="N31" s="519">
        <f>'Data 2009-15 (Real $2008)'!Q73</f>
        <v>0</v>
      </c>
      <c r="Q31" s="83"/>
      <c r="R31" s="896"/>
      <c r="S31" s="83">
        <f t="shared" si="5"/>
        <v>0</v>
      </c>
      <c r="T31" s="83">
        <f t="shared" si="5"/>
        <v>0</v>
      </c>
    </row>
    <row r="32" spans="1:20" s="362" customFormat="1">
      <c r="A32" s="362" t="str">
        <f>'Data 2009-15 (Real $2008)'!A74</f>
        <v>Other Category 1 : Describe………………..</v>
      </c>
      <c r="B32" s="367"/>
      <c r="C32" s="367"/>
      <c r="E32" s="520"/>
      <c r="F32" s="896"/>
      <c r="G32" s="520">
        <f>'Data 2009-15 (Real $2008)'!I74</f>
        <v>0</v>
      </c>
      <c r="H32" s="520">
        <f>'Data 2009-15 (Real $2008)'!J74</f>
        <v>0</v>
      </c>
      <c r="K32" s="519"/>
      <c r="L32" s="896"/>
      <c r="M32" s="519">
        <f>'Data 2009-15 (Real $2008)'!P74</f>
        <v>0</v>
      </c>
      <c r="N32" s="519">
        <f>'Data 2009-15 (Real $2008)'!Q74</f>
        <v>0</v>
      </c>
      <c r="Q32" s="83"/>
      <c r="R32" s="896"/>
      <c r="S32" s="83">
        <f t="shared" si="5"/>
        <v>0</v>
      </c>
      <c r="T32" s="83">
        <f t="shared" si="5"/>
        <v>0</v>
      </c>
    </row>
    <row r="33" spans="1:20" s="362" customFormat="1">
      <c r="A33" s="362" t="str">
        <f>'Data 2009-15 (Real $2008)'!A75</f>
        <v>Other Category 2 : Describe………………..</v>
      </c>
      <c r="B33" s="367"/>
      <c r="C33" s="367"/>
      <c r="E33" s="520"/>
      <c r="F33" s="896"/>
      <c r="G33" s="520">
        <f>'Data 2009-15 (Real $2008)'!I75</f>
        <v>0</v>
      </c>
      <c r="H33" s="520">
        <f>'Data 2009-15 (Real $2008)'!J75</f>
        <v>0</v>
      </c>
      <c r="K33" s="519"/>
      <c r="L33" s="896"/>
      <c r="M33" s="519">
        <f>'Data 2009-15 (Real $2008)'!P75</f>
        <v>0</v>
      </c>
      <c r="N33" s="519">
        <f>'Data 2009-15 (Real $2008)'!Q75</f>
        <v>0</v>
      </c>
      <c r="Q33" s="83"/>
      <c r="R33" s="896"/>
      <c r="S33" s="83">
        <f t="shared" si="5"/>
        <v>0</v>
      </c>
      <c r="T33" s="83">
        <f t="shared" si="5"/>
        <v>0</v>
      </c>
    </row>
    <row r="34" spans="1:20" s="362" customFormat="1">
      <c r="A34" s="362" t="str">
        <f>'Data 2009-15 (Real $2008)'!A76</f>
        <v>Other Category 3 : Describe………………..</v>
      </c>
      <c r="B34" s="367"/>
      <c r="C34" s="367"/>
      <c r="E34" s="520"/>
      <c r="F34" s="896"/>
      <c r="G34" s="520">
        <f>'Data 2009-15 (Real $2008)'!I76</f>
        <v>0</v>
      </c>
      <c r="H34" s="520">
        <f>'Data 2009-15 (Real $2008)'!J76</f>
        <v>0</v>
      </c>
      <c r="K34" s="519"/>
      <c r="L34" s="896"/>
      <c r="M34" s="519">
        <f>'Data 2009-15 (Real $2008)'!P76</f>
        <v>0</v>
      </c>
      <c r="N34" s="519">
        <f>'Data 2009-15 (Real $2008)'!Q76</f>
        <v>0</v>
      </c>
      <c r="Q34" s="83"/>
      <c r="R34" s="896"/>
      <c r="S34" s="83">
        <f t="shared" si="5"/>
        <v>0</v>
      </c>
      <c r="T34" s="83">
        <f t="shared" si="5"/>
        <v>0</v>
      </c>
    </row>
    <row r="35" spans="1:20" s="362" customFormat="1">
      <c r="A35" s="362" t="str">
        <f>'Data 2009-15 (Real $2008)'!A77</f>
        <v>Other Category 4 : Describe………………..</v>
      </c>
      <c r="B35" s="367"/>
      <c r="C35" s="367"/>
      <c r="E35" s="520"/>
      <c r="F35" s="896"/>
      <c r="G35" s="520">
        <f>'Data 2009-15 (Real $2008)'!I77</f>
        <v>0</v>
      </c>
      <c r="H35" s="520">
        <f>'Data 2009-15 (Real $2008)'!J77</f>
        <v>0</v>
      </c>
      <c r="K35" s="519"/>
      <c r="L35" s="896"/>
      <c r="M35" s="519">
        <f>'Data 2009-15 (Real $2008)'!P77</f>
        <v>0</v>
      </c>
      <c r="N35" s="519">
        <f>'Data 2009-15 (Real $2008)'!Q77</f>
        <v>0</v>
      </c>
      <c r="Q35" s="83"/>
      <c r="R35" s="896"/>
      <c r="S35" s="83">
        <f t="shared" si="5"/>
        <v>0</v>
      </c>
      <c r="T35" s="83">
        <f t="shared" si="5"/>
        <v>0</v>
      </c>
    </row>
    <row r="36" spans="1:20" s="362" customFormat="1">
      <c r="A36" s="362" t="str">
        <f>'Data 2009-15 (Real $2008)'!A78</f>
        <v>Other Category 5 : Describe………………..</v>
      </c>
      <c r="B36" s="367"/>
      <c r="C36" s="367"/>
      <c r="E36" s="520"/>
      <c r="F36" s="896"/>
      <c r="G36" s="520">
        <f>'Data 2009-15 (Real $2008)'!I78</f>
        <v>0</v>
      </c>
      <c r="H36" s="520">
        <f>'Data 2009-15 (Real $2008)'!J78</f>
        <v>0</v>
      </c>
      <c r="K36" s="519"/>
      <c r="L36" s="896"/>
      <c r="M36" s="519">
        <f>'Data 2009-15 (Real $2008)'!P78</f>
        <v>0</v>
      </c>
      <c r="N36" s="519">
        <f>'Data 2009-15 (Real $2008)'!Q78</f>
        <v>0</v>
      </c>
      <c r="Q36" s="83"/>
      <c r="R36" s="896"/>
      <c r="S36" s="83">
        <f t="shared" si="5"/>
        <v>0</v>
      </c>
      <c r="T36" s="83">
        <f t="shared" si="5"/>
        <v>0</v>
      </c>
    </row>
    <row r="37" spans="1:20" s="362" customFormat="1">
      <c r="B37" s="367"/>
      <c r="C37" s="367"/>
      <c r="F37" s="896"/>
      <c r="L37" s="896"/>
      <c r="R37" s="896"/>
    </row>
    <row r="38" spans="1:20" s="362" customFormat="1">
      <c r="B38" s="367"/>
      <c r="C38" s="367"/>
      <c r="F38" s="896"/>
      <c r="L38" s="896"/>
      <c r="R38" s="896"/>
    </row>
    <row r="39" spans="1:20" s="362" customFormat="1">
      <c r="A39" s="518" t="str">
        <f>'Data 2009-15 (Real $2008)'!A81</f>
        <v>Metering data services</v>
      </c>
      <c r="B39" s="367"/>
      <c r="C39" s="367"/>
      <c r="F39" s="896"/>
      <c r="G39" s="518" t="str">
        <f>'Data 2009-15 (Real $2008)'!E81</f>
        <v>Charge per NMIs ($ p.a.)</v>
      </c>
      <c r="L39" s="896"/>
      <c r="R39" s="896"/>
    </row>
    <row r="40" spans="1:20" s="362" customFormat="1">
      <c r="A40" s="362" t="str">
        <f>'Data 2009-15 (Real $2008)'!A82</f>
        <v>metering data services - monthly read meter</v>
      </c>
      <c r="B40" s="367"/>
      <c r="C40" s="367"/>
      <c r="E40" s="520"/>
      <c r="F40" s="896"/>
      <c r="G40" s="520">
        <f>'Data 2009-15 (Real $2008)'!I82</f>
        <v>0</v>
      </c>
      <c r="H40" s="520">
        <f>'Data 2009-15 (Real $2008)'!J82</f>
        <v>0</v>
      </c>
      <c r="K40" s="519"/>
      <c r="L40" s="896"/>
      <c r="M40" s="519">
        <f>'Data 2009-15 (Real $2008)'!P82</f>
        <v>0</v>
      </c>
      <c r="N40" s="519">
        <f>'Data 2009-15 (Real $2008)'!Q82</f>
        <v>0</v>
      </c>
      <c r="Q40" s="83"/>
      <c r="R40" s="896"/>
      <c r="S40" s="83">
        <f t="shared" ref="S40:T46" si="6">G40*M40/10^3</f>
        <v>0</v>
      </c>
      <c r="T40" s="83">
        <f t="shared" si="6"/>
        <v>0</v>
      </c>
    </row>
    <row r="41" spans="1:20" s="362" customFormat="1">
      <c r="A41" s="362" t="str">
        <f>'Data 2009-15 (Real $2008)'!A83</f>
        <v>metering data services - quarterly read meter</v>
      </c>
      <c r="B41" s="367"/>
      <c r="C41" s="367"/>
      <c r="E41" s="520"/>
      <c r="F41" s="896"/>
      <c r="G41" s="520">
        <f>'Data 2009-15 (Real $2008)'!I83</f>
        <v>0</v>
      </c>
      <c r="H41" s="520">
        <f>'Data 2009-15 (Real $2008)'!J83</f>
        <v>0</v>
      </c>
      <c r="K41" s="519"/>
      <c r="L41" s="896"/>
      <c r="M41" s="519">
        <f>'Data 2009-15 (Real $2008)'!P83</f>
        <v>0</v>
      </c>
      <c r="N41" s="519">
        <f>'Data 2009-15 (Real $2008)'!Q83</f>
        <v>0</v>
      </c>
      <c r="Q41" s="83"/>
      <c r="R41" s="896"/>
      <c r="S41" s="83">
        <f t="shared" si="6"/>
        <v>0</v>
      </c>
      <c r="T41" s="83">
        <f t="shared" si="6"/>
        <v>0</v>
      </c>
    </row>
    <row r="42" spans="1:20" s="362" customFormat="1">
      <c r="A42" s="362" t="str">
        <f>'Data 2009-15 (Real $2008)'!A84</f>
        <v>Other Category 1 : Describe………………..</v>
      </c>
      <c r="B42" s="367"/>
      <c r="C42" s="367"/>
      <c r="E42" s="520"/>
      <c r="F42" s="896"/>
      <c r="G42" s="520">
        <f>'Data 2009-15 (Real $2008)'!I84</f>
        <v>0</v>
      </c>
      <c r="H42" s="520">
        <f>'Data 2009-15 (Real $2008)'!J84</f>
        <v>0</v>
      </c>
      <c r="K42" s="519"/>
      <c r="L42" s="896"/>
      <c r="M42" s="519">
        <f>'Data 2009-15 (Real $2008)'!P84</f>
        <v>0</v>
      </c>
      <c r="N42" s="519">
        <f>'Data 2009-15 (Real $2008)'!Q84</f>
        <v>0</v>
      </c>
      <c r="Q42" s="83"/>
      <c r="R42" s="896"/>
      <c r="S42" s="83">
        <f t="shared" si="6"/>
        <v>0</v>
      </c>
      <c r="T42" s="83">
        <f t="shared" si="6"/>
        <v>0</v>
      </c>
    </row>
    <row r="43" spans="1:20" s="362" customFormat="1">
      <c r="A43" s="362" t="str">
        <f>'Data 2009-15 (Real $2008)'!A85</f>
        <v>Other Category 2 : Describe………………..</v>
      </c>
      <c r="B43" s="367"/>
      <c r="C43" s="367"/>
      <c r="E43" s="520"/>
      <c r="F43" s="896"/>
      <c r="G43" s="520">
        <f>'Data 2009-15 (Real $2008)'!I85</f>
        <v>0</v>
      </c>
      <c r="H43" s="520">
        <f>'Data 2009-15 (Real $2008)'!J85</f>
        <v>0</v>
      </c>
      <c r="K43" s="519"/>
      <c r="L43" s="896"/>
      <c r="M43" s="519">
        <f>'Data 2009-15 (Real $2008)'!P85</f>
        <v>0</v>
      </c>
      <c r="N43" s="519">
        <f>'Data 2009-15 (Real $2008)'!Q85</f>
        <v>0</v>
      </c>
      <c r="Q43" s="83"/>
      <c r="R43" s="896"/>
      <c r="S43" s="83">
        <f t="shared" si="6"/>
        <v>0</v>
      </c>
      <c r="T43" s="83">
        <f t="shared" si="6"/>
        <v>0</v>
      </c>
    </row>
    <row r="44" spans="1:20" s="362" customFormat="1">
      <c r="A44" s="362" t="str">
        <f>'Data 2009-15 (Real $2008)'!A86</f>
        <v>Other Category 3 : Describe………………..</v>
      </c>
      <c r="B44" s="367"/>
      <c r="C44" s="367"/>
      <c r="E44" s="520"/>
      <c r="F44" s="896"/>
      <c r="G44" s="520">
        <f>'Data 2009-15 (Real $2008)'!I86</f>
        <v>0</v>
      </c>
      <c r="H44" s="520">
        <f>'Data 2009-15 (Real $2008)'!J86</f>
        <v>0</v>
      </c>
      <c r="K44" s="519"/>
      <c r="L44" s="896"/>
      <c r="M44" s="519">
        <f>'Data 2009-15 (Real $2008)'!P86</f>
        <v>0</v>
      </c>
      <c r="N44" s="519">
        <f>'Data 2009-15 (Real $2008)'!Q86</f>
        <v>0</v>
      </c>
      <c r="Q44" s="83"/>
      <c r="R44" s="896"/>
      <c r="S44" s="83">
        <f t="shared" si="6"/>
        <v>0</v>
      </c>
      <c r="T44" s="83">
        <f t="shared" si="6"/>
        <v>0</v>
      </c>
    </row>
    <row r="45" spans="1:20" s="362" customFormat="1">
      <c r="A45" s="362" t="str">
        <f>'Data 2009-15 (Real $2008)'!A87</f>
        <v>Other Category 4 : Describe………………..</v>
      </c>
      <c r="B45" s="367"/>
      <c r="C45" s="367"/>
      <c r="E45" s="520"/>
      <c r="F45" s="896"/>
      <c r="G45" s="520">
        <f>'Data 2009-15 (Real $2008)'!I87</f>
        <v>0</v>
      </c>
      <c r="H45" s="520">
        <f>'Data 2009-15 (Real $2008)'!J87</f>
        <v>0</v>
      </c>
      <c r="K45" s="519"/>
      <c r="L45" s="896"/>
      <c r="M45" s="519">
        <f>'Data 2009-15 (Real $2008)'!P87</f>
        <v>0</v>
      </c>
      <c r="N45" s="519">
        <f>'Data 2009-15 (Real $2008)'!Q87</f>
        <v>0</v>
      </c>
      <c r="Q45" s="83"/>
      <c r="R45" s="896"/>
      <c r="S45" s="83">
        <f t="shared" si="6"/>
        <v>0</v>
      </c>
      <c r="T45" s="83">
        <f t="shared" si="6"/>
        <v>0</v>
      </c>
    </row>
    <row r="46" spans="1:20" s="362" customFormat="1">
      <c r="A46" s="362" t="str">
        <f>'Data 2009-15 (Real $2008)'!A88</f>
        <v>Other Category 5 : Describe………………..</v>
      </c>
      <c r="B46" s="367"/>
      <c r="C46" s="367"/>
      <c r="E46" s="520"/>
      <c r="F46" s="896"/>
      <c r="G46" s="520">
        <f>'Data 2009-15 (Real $2008)'!I88</f>
        <v>0</v>
      </c>
      <c r="H46" s="520">
        <f>'Data 2009-15 (Real $2008)'!J88</f>
        <v>0</v>
      </c>
      <c r="K46" s="519"/>
      <c r="L46" s="896"/>
      <c r="M46" s="519">
        <f>'Data 2009-15 (Real $2008)'!P88</f>
        <v>0</v>
      </c>
      <c r="N46" s="519">
        <f>'Data 2009-15 (Real $2008)'!Q88</f>
        <v>0</v>
      </c>
      <c r="Q46" s="83"/>
      <c r="R46" s="896"/>
      <c r="S46" s="83">
        <f t="shared" si="6"/>
        <v>0</v>
      </c>
      <c r="T46" s="83">
        <f t="shared" si="6"/>
        <v>0</v>
      </c>
    </row>
    <row r="47" spans="1:20" s="362" customFormat="1">
      <c r="B47" s="367"/>
      <c r="C47" s="367"/>
      <c r="F47" s="896"/>
      <c r="L47" s="896"/>
      <c r="R47" s="896"/>
    </row>
    <row r="48" spans="1:20" s="362" customFormat="1">
      <c r="B48" s="367"/>
      <c r="C48" s="367"/>
      <c r="F48" s="896"/>
      <c r="L48" s="896"/>
      <c r="R48" s="896"/>
    </row>
    <row r="49" spans="1:20" s="362" customFormat="1">
      <c r="A49" s="518" t="str">
        <f>'Data 2009-15 (Real $2008)'!A91</f>
        <v>Meter provision Charge</v>
      </c>
      <c r="B49" s="367"/>
      <c r="C49" s="367"/>
      <c r="F49" s="896"/>
      <c r="G49" s="518" t="str">
        <f>'Data 2009-15 (Real $2008)'!E91</f>
        <v>Charge per meter ($ p.a.)</v>
      </c>
      <c r="L49" s="896"/>
      <c r="R49" s="896"/>
    </row>
    <row r="50" spans="1:20" s="362" customFormat="1">
      <c r="A50" s="362" t="str">
        <f>'Data 2009-15 (Real $2008)'!A92</f>
        <v>single phase single element meter</v>
      </c>
      <c r="B50" s="367"/>
      <c r="C50" s="367"/>
      <c r="E50" s="520"/>
      <c r="F50" s="896"/>
      <c r="G50" s="520">
        <f>'Data 2009-15 (Real $2008)'!I92</f>
        <v>193.82</v>
      </c>
      <c r="H50" s="520">
        <f>'Data 2009-15 (Real $2008)'!J92</f>
        <v>226.32</v>
      </c>
      <c r="K50" s="519"/>
      <c r="L50" s="896"/>
      <c r="M50" s="519">
        <f>'Data 2009-15 (Real $2008)'!P92</f>
        <v>253746</v>
      </c>
      <c r="N50" s="519">
        <f>'Data 2009-15 (Real $2008)'!Q92</f>
        <v>256603</v>
      </c>
      <c r="Q50" s="83"/>
      <c r="R50" s="896"/>
      <c r="S50" s="83">
        <f t="shared" ref="S50:T60" si="7">G50*M50/10^3</f>
        <v>49181.049719999995</v>
      </c>
      <c r="T50" s="83">
        <f t="shared" si="7"/>
        <v>58074.390960000004</v>
      </c>
    </row>
    <row r="51" spans="1:20" s="362" customFormat="1">
      <c r="A51" s="362" t="str">
        <f>'Data 2009-15 (Real $2008)'!A93</f>
        <v>single phase single element meter with contactor</v>
      </c>
      <c r="B51" s="367"/>
      <c r="C51" s="367"/>
      <c r="E51" s="520"/>
      <c r="F51" s="896"/>
      <c r="G51" s="520">
        <f>'Data 2009-15 (Real $2008)'!I93</f>
        <v>193.82</v>
      </c>
      <c r="H51" s="520">
        <f>'Data 2009-15 (Real $2008)'!J93</f>
        <v>226.32</v>
      </c>
      <c r="K51" s="519"/>
      <c r="L51" s="896"/>
      <c r="M51" s="519">
        <f>'Data 2009-15 (Real $2008)'!P93</f>
        <v>31751</v>
      </c>
      <c r="N51" s="519">
        <f>'Data 2009-15 (Real $2008)'!Q93</f>
        <v>32108</v>
      </c>
      <c r="Q51" s="83"/>
      <c r="R51" s="896"/>
      <c r="S51" s="83">
        <f t="shared" si="7"/>
        <v>6153.9788199999994</v>
      </c>
      <c r="T51" s="83">
        <f t="shared" si="7"/>
        <v>7266.6825599999993</v>
      </c>
    </row>
    <row r="52" spans="1:20" s="362" customFormat="1">
      <c r="A52" s="362" t="str">
        <f>'Data 2009-15 (Real $2008)'!A94</f>
        <v>single phase two element meter with contactor</v>
      </c>
      <c r="B52" s="367"/>
      <c r="C52" s="367"/>
      <c r="E52" s="520"/>
      <c r="F52" s="896"/>
      <c r="G52" s="520">
        <f>'Data 2009-15 (Real $2008)'!I94</f>
        <v>0</v>
      </c>
      <c r="H52" s="520">
        <f>'Data 2009-15 (Real $2008)'!J94</f>
        <v>0</v>
      </c>
      <c r="K52" s="519"/>
      <c r="L52" s="896"/>
      <c r="M52" s="519">
        <f>'Data 2009-15 (Real $2008)'!P94</f>
        <v>0</v>
      </c>
      <c r="N52" s="519">
        <f>'Data 2009-15 (Real $2008)'!Q94</f>
        <v>0</v>
      </c>
      <c r="Q52" s="83"/>
      <c r="R52" s="896"/>
      <c r="S52" s="83">
        <f t="shared" si="7"/>
        <v>0</v>
      </c>
      <c r="T52" s="83">
        <f t="shared" si="7"/>
        <v>0</v>
      </c>
    </row>
    <row r="53" spans="1:20" s="362" customFormat="1">
      <c r="A53" s="362" t="str">
        <f>'Data 2009-15 (Real $2008)'!A95</f>
        <v>three phase direct connected meter</v>
      </c>
      <c r="B53" s="367"/>
      <c r="C53" s="367"/>
      <c r="E53" s="520"/>
      <c r="F53" s="896"/>
      <c r="G53" s="520">
        <f>'Data 2009-15 (Real $2008)'!I95</f>
        <v>238.19</v>
      </c>
      <c r="H53" s="520">
        <f>'Data 2009-15 (Real $2008)'!J95</f>
        <v>278.12</v>
      </c>
      <c r="K53" s="519"/>
      <c r="L53" s="896"/>
      <c r="M53" s="519">
        <f>'Data 2009-15 (Real $2008)'!P95</f>
        <v>33846</v>
      </c>
      <c r="N53" s="519">
        <f>'Data 2009-15 (Real $2008)'!Q95</f>
        <v>34227</v>
      </c>
      <c r="Q53" s="83"/>
      <c r="R53" s="896"/>
      <c r="S53" s="83">
        <f t="shared" si="7"/>
        <v>8061.7787400000007</v>
      </c>
      <c r="T53" s="83">
        <f t="shared" si="7"/>
        <v>9519.213240000001</v>
      </c>
    </row>
    <row r="54" spans="1:20" s="362" customFormat="1">
      <c r="A54" s="362" t="str">
        <f>'Data 2009-15 (Real $2008)'!A96</f>
        <v>three phase direct connected meter with contactor</v>
      </c>
      <c r="B54" s="367"/>
      <c r="C54" s="367"/>
      <c r="E54" s="520"/>
      <c r="F54" s="896"/>
      <c r="G54" s="520">
        <f>'Data 2009-15 (Real $2008)'!I96</f>
        <v>0</v>
      </c>
      <c r="H54" s="520">
        <f>'Data 2009-15 (Real $2008)'!J96</f>
        <v>0</v>
      </c>
      <c r="K54" s="519"/>
      <c r="L54" s="896"/>
      <c r="M54" s="519">
        <f>'Data 2009-15 (Real $2008)'!P96</f>
        <v>0</v>
      </c>
      <c r="N54" s="519">
        <f>'Data 2009-15 (Real $2008)'!Q96</f>
        <v>0</v>
      </c>
      <c r="Q54" s="83"/>
      <c r="R54" s="896"/>
      <c r="S54" s="83">
        <f t="shared" si="7"/>
        <v>0</v>
      </c>
      <c r="T54" s="83">
        <f t="shared" si="7"/>
        <v>0</v>
      </c>
    </row>
    <row r="55" spans="1:20" s="362" customFormat="1">
      <c r="A55" s="362" t="str">
        <f>'Data 2009-15 (Real $2008)'!A97</f>
        <v>three phase Current transformer connected meter</v>
      </c>
      <c r="B55" s="367"/>
      <c r="C55" s="367"/>
      <c r="E55" s="520"/>
      <c r="F55" s="896"/>
      <c r="G55" s="520">
        <f>'Data 2009-15 (Real $2008)'!I97</f>
        <v>264.81</v>
      </c>
      <c r="H55" s="520">
        <f>'Data 2009-15 (Real $2008)'!J97</f>
        <v>308.65999999999997</v>
      </c>
      <c r="K55" s="519"/>
      <c r="L55" s="896"/>
      <c r="M55" s="519">
        <f>'Data 2009-15 (Real $2008)'!P97</f>
        <v>2147</v>
      </c>
      <c r="N55" s="519">
        <f>'Data 2009-15 (Real $2008)'!Q97</f>
        <v>2171</v>
      </c>
      <c r="Q55" s="83"/>
      <c r="R55" s="896"/>
      <c r="S55" s="83">
        <f t="shared" si="7"/>
        <v>568.54706999999996</v>
      </c>
      <c r="T55" s="83">
        <f t="shared" si="7"/>
        <v>670.10086000000001</v>
      </c>
    </row>
    <row r="56" spans="1:20" s="362" customFormat="1">
      <c r="A56" s="362" t="str">
        <f>'Data 2009-15 (Real $2008)'!A98</f>
        <v>Other Category 1 : Describe………………..</v>
      </c>
      <c r="B56" s="367"/>
      <c r="C56" s="367"/>
      <c r="E56" s="520"/>
      <c r="F56" s="896"/>
      <c r="G56" s="520">
        <f>'Data 2009-15 (Real $2008)'!I98</f>
        <v>0</v>
      </c>
      <c r="H56" s="520">
        <f>'Data 2009-15 (Real $2008)'!J98</f>
        <v>0</v>
      </c>
      <c r="K56" s="519"/>
      <c r="L56" s="896"/>
      <c r="M56" s="519">
        <f>'Data 2009-15 (Real $2008)'!P98</f>
        <v>0</v>
      </c>
      <c r="N56" s="519">
        <f>'Data 2009-15 (Real $2008)'!Q98</f>
        <v>0</v>
      </c>
      <c r="Q56" s="83"/>
      <c r="R56" s="896"/>
      <c r="S56" s="83">
        <f t="shared" si="7"/>
        <v>0</v>
      </c>
      <c r="T56" s="83">
        <f t="shared" si="7"/>
        <v>0</v>
      </c>
    </row>
    <row r="57" spans="1:20" s="362" customFormat="1">
      <c r="A57" s="362" t="str">
        <f>'Data 2009-15 (Real $2008)'!A99</f>
        <v>Other Category 2 : Describe………………..</v>
      </c>
      <c r="B57" s="367"/>
      <c r="C57" s="367"/>
      <c r="E57" s="520"/>
      <c r="F57" s="896"/>
      <c r="G57" s="520">
        <f>'Data 2009-15 (Real $2008)'!I99</f>
        <v>0</v>
      </c>
      <c r="H57" s="520">
        <f>'Data 2009-15 (Real $2008)'!J99</f>
        <v>0</v>
      </c>
      <c r="K57" s="519"/>
      <c r="L57" s="896"/>
      <c r="M57" s="519">
        <f>'Data 2009-15 (Real $2008)'!P99</f>
        <v>0</v>
      </c>
      <c r="N57" s="519">
        <f>'Data 2009-15 (Real $2008)'!Q99</f>
        <v>0</v>
      </c>
      <c r="Q57" s="83"/>
      <c r="R57" s="896"/>
      <c r="S57" s="83">
        <f t="shared" si="7"/>
        <v>0</v>
      </c>
      <c r="T57" s="83">
        <f t="shared" si="7"/>
        <v>0</v>
      </c>
    </row>
    <row r="58" spans="1:20" s="362" customFormat="1">
      <c r="A58" s="362" t="str">
        <f>'Data 2009-15 (Real $2008)'!A100</f>
        <v>Other Category 3 : Describe………………..</v>
      </c>
      <c r="B58" s="367"/>
      <c r="C58" s="367"/>
      <c r="E58" s="520"/>
      <c r="F58" s="896"/>
      <c r="G58" s="520">
        <f>'Data 2009-15 (Real $2008)'!I100</f>
        <v>0</v>
      </c>
      <c r="H58" s="520">
        <f>'Data 2009-15 (Real $2008)'!J100</f>
        <v>0</v>
      </c>
      <c r="K58" s="519"/>
      <c r="L58" s="896"/>
      <c r="M58" s="519">
        <f>'Data 2009-15 (Real $2008)'!P100</f>
        <v>0</v>
      </c>
      <c r="N58" s="519">
        <f>'Data 2009-15 (Real $2008)'!Q100</f>
        <v>0</v>
      </c>
      <c r="Q58" s="83"/>
      <c r="R58" s="896"/>
      <c r="S58" s="83">
        <f t="shared" si="7"/>
        <v>0</v>
      </c>
      <c r="T58" s="83">
        <f t="shared" si="7"/>
        <v>0</v>
      </c>
    </row>
    <row r="59" spans="1:20" s="362" customFormat="1">
      <c r="A59" s="362" t="str">
        <f>'Data 2009-15 (Real $2008)'!A101</f>
        <v>Other Category 4 : Describe………………..</v>
      </c>
      <c r="B59" s="367"/>
      <c r="C59" s="367"/>
      <c r="E59" s="520"/>
      <c r="F59" s="896"/>
      <c r="G59" s="520">
        <f>'Data 2009-15 (Real $2008)'!I101</f>
        <v>0</v>
      </c>
      <c r="H59" s="520">
        <f>'Data 2009-15 (Real $2008)'!J101</f>
        <v>0</v>
      </c>
      <c r="K59" s="519"/>
      <c r="L59" s="896"/>
      <c r="M59" s="519">
        <f>'Data 2009-15 (Real $2008)'!P101</f>
        <v>0</v>
      </c>
      <c r="N59" s="519">
        <f>'Data 2009-15 (Real $2008)'!Q101</f>
        <v>0</v>
      </c>
      <c r="Q59" s="83"/>
      <c r="R59" s="896"/>
      <c r="S59" s="83">
        <f t="shared" si="7"/>
        <v>0</v>
      </c>
      <c r="T59" s="83">
        <f t="shared" si="7"/>
        <v>0</v>
      </c>
    </row>
    <row r="60" spans="1:20" s="362" customFormat="1">
      <c r="A60" s="362" t="str">
        <f>'Data 2009-15 (Real $2008)'!A102</f>
        <v>Other Category 5 : Describe………………..</v>
      </c>
      <c r="B60" s="367"/>
      <c r="C60" s="367"/>
      <c r="E60" s="520"/>
      <c r="F60" s="896"/>
      <c r="G60" s="520">
        <f>'Data 2009-15 (Real $2008)'!I102</f>
        <v>0</v>
      </c>
      <c r="H60" s="520">
        <f>'Data 2009-15 (Real $2008)'!J102</f>
        <v>0</v>
      </c>
      <c r="K60" s="519"/>
      <c r="L60" s="896"/>
      <c r="M60" s="519">
        <f>'Data 2009-15 (Real $2008)'!P102</f>
        <v>0</v>
      </c>
      <c r="N60" s="519">
        <f>'Data 2009-15 (Real $2008)'!Q102</f>
        <v>0</v>
      </c>
      <c r="Q60" s="83"/>
      <c r="R60" s="896"/>
      <c r="S60" s="83">
        <f t="shared" si="7"/>
        <v>0</v>
      </c>
      <c r="T60" s="83">
        <f t="shared" si="7"/>
        <v>0</v>
      </c>
    </row>
    <row r="61" spans="1:20" s="362" customFormat="1">
      <c r="B61" s="367"/>
      <c r="C61" s="367"/>
      <c r="F61" s="896"/>
      <c r="L61" s="896"/>
      <c r="R61" s="896"/>
    </row>
    <row r="62" spans="1:20" s="362" customFormat="1">
      <c r="B62" s="367"/>
      <c r="C62" s="367"/>
      <c r="F62" s="896"/>
      <c r="L62" s="896"/>
      <c r="R62" s="896"/>
    </row>
    <row r="63" spans="1:20" s="362" customFormat="1">
      <c r="A63" s="518" t="str">
        <f>'Data 2009-15 (Real $2008)'!A105</f>
        <v>Meter provision Charge</v>
      </c>
      <c r="B63" s="367"/>
      <c r="C63" s="367"/>
      <c r="F63" s="896"/>
      <c r="G63" s="518" t="str">
        <f>'Data 2009-15 (Real $2008)'!E105</f>
        <v>Charge per NMIs ($ p.a.)</v>
      </c>
      <c r="L63" s="896"/>
      <c r="R63" s="896"/>
    </row>
    <row r="64" spans="1:20" s="362" customFormat="1">
      <c r="A64" s="362" t="str">
        <f>'Data 2009-15 (Real $2008)'!A106</f>
        <v>single phase single element meter</v>
      </c>
      <c r="B64" s="367"/>
      <c r="C64" s="367"/>
      <c r="E64" s="520"/>
      <c r="F64" s="896"/>
      <c r="G64" s="520">
        <f>'Data 2009-15 (Real $2008)'!I106</f>
        <v>0</v>
      </c>
      <c r="H64" s="520">
        <f>'Data 2009-15 (Real $2008)'!J106</f>
        <v>0</v>
      </c>
      <c r="K64" s="519"/>
      <c r="L64" s="896"/>
      <c r="M64" s="519">
        <f>'Data 2009-15 (Real $2008)'!P106</f>
        <v>0</v>
      </c>
      <c r="N64" s="519">
        <f>'Data 2009-15 (Real $2008)'!Q106</f>
        <v>0</v>
      </c>
      <c r="Q64" s="83"/>
      <c r="R64" s="896"/>
      <c r="S64" s="83">
        <f t="shared" ref="S64:T74" si="8">G64*M64/10^3</f>
        <v>0</v>
      </c>
      <c r="T64" s="83">
        <f t="shared" si="8"/>
        <v>0</v>
      </c>
    </row>
    <row r="65" spans="1:20" s="362" customFormat="1">
      <c r="A65" s="362" t="str">
        <f>'Data 2009-15 (Real $2008)'!A107</f>
        <v>single phase single element meter with contactor</v>
      </c>
      <c r="B65" s="367"/>
      <c r="C65" s="367"/>
      <c r="E65" s="520"/>
      <c r="F65" s="896"/>
      <c r="G65" s="520">
        <f>'Data 2009-15 (Real $2008)'!I107</f>
        <v>0</v>
      </c>
      <c r="H65" s="520">
        <f>'Data 2009-15 (Real $2008)'!J107</f>
        <v>0</v>
      </c>
      <c r="K65" s="519"/>
      <c r="L65" s="896"/>
      <c r="M65" s="519">
        <f>'Data 2009-15 (Real $2008)'!P107</f>
        <v>0</v>
      </c>
      <c r="N65" s="519">
        <f>'Data 2009-15 (Real $2008)'!Q107</f>
        <v>0</v>
      </c>
      <c r="Q65" s="83"/>
      <c r="R65" s="896"/>
      <c r="S65" s="83">
        <f t="shared" si="8"/>
        <v>0</v>
      </c>
      <c r="T65" s="83">
        <f t="shared" si="8"/>
        <v>0</v>
      </c>
    </row>
    <row r="66" spans="1:20" s="362" customFormat="1">
      <c r="A66" s="362" t="str">
        <f>'Data 2009-15 (Real $2008)'!A108</f>
        <v>single phase two element meter with contactor</v>
      </c>
      <c r="B66" s="367"/>
      <c r="C66" s="367"/>
      <c r="E66" s="520"/>
      <c r="F66" s="896"/>
      <c r="G66" s="520">
        <f>'Data 2009-15 (Real $2008)'!I108</f>
        <v>0</v>
      </c>
      <c r="H66" s="520">
        <f>'Data 2009-15 (Real $2008)'!J108</f>
        <v>0</v>
      </c>
      <c r="K66" s="519"/>
      <c r="L66" s="896"/>
      <c r="M66" s="519">
        <f>'Data 2009-15 (Real $2008)'!P108</f>
        <v>0</v>
      </c>
      <c r="N66" s="519">
        <f>'Data 2009-15 (Real $2008)'!Q108</f>
        <v>0</v>
      </c>
      <c r="Q66" s="83"/>
      <c r="R66" s="896"/>
      <c r="S66" s="83">
        <f t="shared" si="8"/>
        <v>0</v>
      </c>
      <c r="T66" s="83">
        <f t="shared" si="8"/>
        <v>0</v>
      </c>
    </row>
    <row r="67" spans="1:20" s="362" customFormat="1">
      <c r="A67" s="362" t="str">
        <f>'Data 2009-15 (Real $2008)'!A109</f>
        <v>three phase direct connected meter</v>
      </c>
      <c r="B67" s="367"/>
      <c r="C67" s="367"/>
      <c r="E67" s="520"/>
      <c r="F67" s="896"/>
      <c r="G67" s="520">
        <f>'Data 2009-15 (Real $2008)'!I109</f>
        <v>0</v>
      </c>
      <c r="H67" s="520">
        <f>'Data 2009-15 (Real $2008)'!J109</f>
        <v>0</v>
      </c>
      <c r="K67" s="519"/>
      <c r="L67" s="896"/>
      <c r="M67" s="519">
        <f>'Data 2009-15 (Real $2008)'!P109</f>
        <v>0</v>
      </c>
      <c r="N67" s="519">
        <f>'Data 2009-15 (Real $2008)'!Q109</f>
        <v>0</v>
      </c>
      <c r="Q67" s="83"/>
      <c r="R67" s="896"/>
      <c r="S67" s="83">
        <f t="shared" si="8"/>
        <v>0</v>
      </c>
      <c r="T67" s="83">
        <f t="shared" si="8"/>
        <v>0</v>
      </c>
    </row>
    <row r="68" spans="1:20" s="362" customFormat="1">
      <c r="A68" s="362" t="str">
        <f>'Data 2009-15 (Real $2008)'!A110</f>
        <v>three phase direct connected meter with contactor</v>
      </c>
      <c r="B68" s="367"/>
      <c r="C68" s="367"/>
      <c r="E68" s="520"/>
      <c r="F68" s="896"/>
      <c r="G68" s="520">
        <f>'Data 2009-15 (Real $2008)'!I110</f>
        <v>0</v>
      </c>
      <c r="H68" s="520">
        <f>'Data 2009-15 (Real $2008)'!J110</f>
        <v>0</v>
      </c>
      <c r="K68" s="519"/>
      <c r="L68" s="896"/>
      <c r="M68" s="519">
        <f>'Data 2009-15 (Real $2008)'!P110</f>
        <v>0</v>
      </c>
      <c r="N68" s="519">
        <f>'Data 2009-15 (Real $2008)'!Q110</f>
        <v>0</v>
      </c>
      <c r="Q68" s="83"/>
      <c r="R68" s="896"/>
      <c r="S68" s="83">
        <f t="shared" si="8"/>
        <v>0</v>
      </c>
      <c r="T68" s="83">
        <f t="shared" si="8"/>
        <v>0</v>
      </c>
    </row>
    <row r="69" spans="1:20" s="362" customFormat="1">
      <c r="A69" s="362" t="str">
        <f>'Data 2009-15 (Real $2008)'!A111</f>
        <v>three phase Current transformer connected meter</v>
      </c>
      <c r="B69" s="367"/>
      <c r="C69" s="367"/>
      <c r="E69" s="520"/>
      <c r="F69" s="896"/>
      <c r="G69" s="520">
        <f>'Data 2009-15 (Real $2008)'!I111</f>
        <v>0</v>
      </c>
      <c r="H69" s="520">
        <f>'Data 2009-15 (Real $2008)'!J111</f>
        <v>0</v>
      </c>
      <c r="K69" s="519"/>
      <c r="L69" s="896"/>
      <c r="M69" s="519">
        <f>'Data 2009-15 (Real $2008)'!P111</f>
        <v>0</v>
      </c>
      <c r="N69" s="519">
        <f>'Data 2009-15 (Real $2008)'!Q111</f>
        <v>0</v>
      </c>
      <c r="Q69" s="83"/>
      <c r="R69" s="896"/>
      <c r="S69" s="83">
        <f t="shared" si="8"/>
        <v>0</v>
      </c>
      <c r="T69" s="83">
        <f t="shared" si="8"/>
        <v>0</v>
      </c>
    </row>
    <row r="70" spans="1:20" s="362" customFormat="1">
      <c r="A70" s="362" t="str">
        <f>'Data 2009-15 (Real $2008)'!A112</f>
        <v>Other Category 1 : Describe………………..</v>
      </c>
      <c r="B70" s="367"/>
      <c r="C70" s="367"/>
      <c r="E70" s="520"/>
      <c r="F70" s="896"/>
      <c r="G70" s="520">
        <f>'Data 2009-15 (Real $2008)'!I112</f>
        <v>0</v>
      </c>
      <c r="H70" s="520">
        <f>'Data 2009-15 (Real $2008)'!J112</f>
        <v>0</v>
      </c>
      <c r="K70" s="519"/>
      <c r="L70" s="896"/>
      <c r="M70" s="519">
        <f>'Data 2009-15 (Real $2008)'!P112</f>
        <v>0</v>
      </c>
      <c r="N70" s="519">
        <f>'Data 2009-15 (Real $2008)'!Q112</f>
        <v>0</v>
      </c>
      <c r="Q70" s="83"/>
      <c r="R70" s="896"/>
      <c r="S70" s="83">
        <f t="shared" si="8"/>
        <v>0</v>
      </c>
      <c r="T70" s="83">
        <f t="shared" si="8"/>
        <v>0</v>
      </c>
    </row>
    <row r="71" spans="1:20" s="362" customFormat="1">
      <c r="A71" s="362" t="str">
        <f>'Data 2009-15 (Real $2008)'!A113</f>
        <v>Other Category 2 : Describe………………..</v>
      </c>
      <c r="B71" s="367"/>
      <c r="C71" s="367"/>
      <c r="E71" s="520"/>
      <c r="F71" s="896"/>
      <c r="G71" s="520">
        <f>'Data 2009-15 (Real $2008)'!I113</f>
        <v>0</v>
      </c>
      <c r="H71" s="520">
        <f>'Data 2009-15 (Real $2008)'!J113</f>
        <v>0</v>
      </c>
      <c r="K71" s="519"/>
      <c r="L71" s="896"/>
      <c r="M71" s="519">
        <f>'Data 2009-15 (Real $2008)'!P113</f>
        <v>0</v>
      </c>
      <c r="N71" s="519">
        <f>'Data 2009-15 (Real $2008)'!Q113</f>
        <v>0</v>
      </c>
      <c r="Q71" s="83"/>
      <c r="R71" s="896"/>
      <c r="S71" s="83">
        <f t="shared" si="8"/>
        <v>0</v>
      </c>
      <c r="T71" s="83">
        <f t="shared" si="8"/>
        <v>0</v>
      </c>
    </row>
    <row r="72" spans="1:20" s="362" customFormat="1">
      <c r="A72" s="362" t="str">
        <f>'Data 2009-15 (Real $2008)'!A114</f>
        <v>Other Category 3 : Describe………………..</v>
      </c>
      <c r="B72" s="367"/>
      <c r="C72" s="367"/>
      <c r="E72" s="520"/>
      <c r="F72" s="896"/>
      <c r="G72" s="520">
        <f>'Data 2009-15 (Real $2008)'!I114</f>
        <v>0</v>
      </c>
      <c r="H72" s="520">
        <f>'Data 2009-15 (Real $2008)'!J114</f>
        <v>0</v>
      </c>
      <c r="K72" s="519"/>
      <c r="L72" s="896"/>
      <c r="M72" s="519">
        <f>'Data 2009-15 (Real $2008)'!P114</f>
        <v>0</v>
      </c>
      <c r="N72" s="519">
        <f>'Data 2009-15 (Real $2008)'!Q114</f>
        <v>0</v>
      </c>
      <c r="Q72" s="83"/>
      <c r="R72" s="896"/>
      <c r="S72" s="83">
        <f t="shared" si="8"/>
        <v>0</v>
      </c>
      <c r="T72" s="83">
        <f t="shared" si="8"/>
        <v>0</v>
      </c>
    </row>
    <row r="73" spans="1:20" s="362" customFormat="1">
      <c r="A73" s="362" t="str">
        <f>'Data 2009-15 (Real $2008)'!A115</f>
        <v>Other Category 4 : Describe………………..</v>
      </c>
      <c r="B73" s="367"/>
      <c r="C73" s="367"/>
      <c r="E73" s="520"/>
      <c r="F73" s="896"/>
      <c r="G73" s="520">
        <f>'Data 2009-15 (Real $2008)'!I115</f>
        <v>0</v>
      </c>
      <c r="H73" s="520">
        <f>'Data 2009-15 (Real $2008)'!J115</f>
        <v>0</v>
      </c>
      <c r="K73" s="519"/>
      <c r="L73" s="896"/>
      <c r="M73" s="519">
        <f>'Data 2009-15 (Real $2008)'!P115</f>
        <v>0</v>
      </c>
      <c r="N73" s="519">
        <f>'Data 2009-15 (Real $2008)'!Q115</f>
        <v>0</v>
      </c>
      <c r="Q73" s="83"/>
      <c r="R73" s="896"/>
      <c r="S73" s="83">
        <f t="shared" si="8"/>
        <v>0</v>
      </c>
      <c r="T73" s="83">
        <f t="shared" si="8"/>
        <v>0</v>
      </c>
    </row>
    <row r="74" spans="1:20" s="362" customFormat="1">
      <c r="A74" s="362" t="str">
        <f>'Data 2009-15 (Real $2008)'!A116</f>
        <v>Other Category 5 : Describe………………..</v>
      </c>
      <c r="B74" s="367"/>
      <c r="C74" s="367"/>
      <c r="E74" s="520"/>
      <c r="F74" s="896"/>
      <c r="G74" s="520">
        <f>'Data 2009-15 (Real $2008)'!I116</f>
        <v>0</v>
      </c>
      <c r="H74" s="520">
        <f>'Data 2009-15 (Real $2008)'!J116</f>
        <v>0</v>
      </c>
      <c r="K74" s="519"/>
      <c r="L74" s="896"/>
      <c r="M74" s="519">
        <f>'Data 2009-15 (Real $2008)'!P116</f>
        <v>0</v>
      </c>
      <c r="N74" s="519">
        <f>'Data 2009-15 (Real $2008)'!Q116</f>
        <v>0</v>
      </c>
      <c r="Q74" s="83"/>
      <c r="R74" s="896"/>
      <c r="S74" s="83">
        <f t="shared" si="8"/>
        <v>0</v>
      </c>
      <c r="T74" s="83">
        <f t="shared" si="8"/>
        <v>0</v>
      </c>
    </row>
    <row r="75" spans="1:20" s="362" customFormat="1">
      <c r="B75" s="367"/>
      <c r="C75" s="367"/>
      <c r="R75" s="519"/>
    </row>
    <row r="76" spans="1:20" s="362" customFormat="1" ht="13.5" thickBot="1">
      <c r="A76" s="362" t="s">
        <v>335</v>
      </c>
      <c r="B76" s="367"/>
      <c r="C76" s="367"/>
      <c r="R76" s="519"/>
      <c r="S76" s="521">
        <f>SUM(S30:S74)</f>
        <v>63965.354349999994</v>
      </c>
      <c r="T76" s="521">
        <f>SUM(T30:T74)</f>
        <v>75530.387620000009</v>
      </c>
    </row>
    <row r="77" spans="1:20" s="362" customFormat="1" ht="13.5" thickTop="1">
      <c r="B77" s="367"/>
      <c r="C77" s="367"/>
      <c r="R77" s="519"/>
    </row>
    <row r="78" spans="1:20" s="362" customFormat="1">
      <c r="B78" s="367"/>
      <c r="C78" s="367"/>
      <c r="R78" s="519"/>
    </row>
    <row r="79" spans="1:20" s="362" customFormat="1">
      <c r="B79" s="367"/>
      <c r="C79" s="367"/>
      <c r="R79" s="519"/>
    </row>
    <row r="80" spans="1:20">
      <c r="R80" s="519"/>
    </row>
  </sheetData>
  <mergeCells count="2">
    <mergeCell ref="M26:N26"/>
    <mergeCell ref="S26:T26"/>
  </mergeCells>
  <phoneticPr fontId="4" type="noConversion"/>
  <conditionalFormatting sqref="E17:J17">
    <cfRule type="cellIs" dxfId="0" priority="1" stopIfTrue="1" operator="greaterThan">
      <formula>0</formula>
    </cfRule>
  </conditionalFormatting>
  <pageMargins left="0.75" right="0.75" top="1" bottom="1" header="0.5" footer="0.5"/>
  <pageSetup paperSize="9" orientation="portrait" horizontalDpi="4294967293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4</vt:i4>
      </vt:variant>
    </vt:vector>
  </HeadingPairs>
  <TitlesOfParts>
    <vt:vector size="18" baseType="lpstr">
      <vt:lpstr>Change Log</vt:lpstr>
      <vt:lpstr>Index</vt:lpstr>
      <vt:lpstr>PTRM Inputs</vt:lpstr>
      <vt:lpstr>Instructions</vt:lpstr>
      <vt:lpstr>DNSP Data Inputs 2013-15</vt:lpstr>
      <vt:lpstr>Data 2006-08</vt:lpstr>
      <vt:lpstr>Data 2009-12</vt:lpstr>
      <vt:lpstr>Data 2009-15 (Real $2008)</vt:lpstr>
      <vt:lpstr>Tariff Compliance</vt:lpstr>
      <vt:lpstr>AMI Building Blocks 2009-15</vt:lpstr>
      <vt:lpstr>AMI Tax Depn 2009-15</vt:lpstr>
      <vt:lpstr>AMI RAB 2009-15</vt:lpstr>
      <vt:lpstr>Offset of Costs and Rev 2006-08</vt:lpstr>
      <vt:lpstr>IMRO Decision 2006-10</vt:lpstr>
      <vt:lpstr>'Data 2009-12'!Print_Area</vt:lpstr>
      <vt:lpstr>'Data 2009-15 (Real $2008)'!Print_Area</vt:lpstr>
      <vt:lpstr>'DNSP Data Inputs 2013-15'!Print_Area</vt:lpstr>
      <vt:lpstr>Instructions!Print_Area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Rombo</dc:creator>
  <cp:lastModifiedBy>Jonathan Chan</cp:lastModifiedBy>
  <dcterms:created xsi:type="dcterms:W3CDTF">2009-04-11T02:58:03Z</dcterms:created>
  <dcterms:modified xsi:type="dcterms:W3CDTF">2016-01-05T23:50:46Z</dcterms:modified>
</cp:coreProperties>
</file>