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0" yWindow="0" windowWidth="28800" windowHeight="12000" tabRatio="698" firstSheet="1" activeTab="9"/>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0" r:id="rId16"/>
    <pivotCache cacheId="1" r:id="rId17"/>
    <pivotCache cacheId="2" r:id="rId18"/>
    <pivotCache cacheId="3" r:id="rId19"/>
    <pivotCache cacheId="4" r:id="rId20"/>
    <pivotCache cacheId="5" r:id="rId21"/>
    <pivotCache cacheId="6" r:id="rId22"/>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4" i="2"/>
  <c r="F45" i="2" s="1"/>
  <c r="F46" i="2" s="1"/>
  <c r="F47" i="2" s="1"/>
  <c r="F48" i="2" s="1"/>
  <c r="F49" i="2" s="1"/>
  <c r="F50" i="2" s="1"/>
  <c r="F51" i="2" s="1"/>
  <c r="F52" i="2" s="1"/>
  <c r="F53" i="2" s="1"/>
  <c r="F54" i="2" s="1"/>
  <c r="F55" i="2" s="1"/>
  <c r="F43" i="2"/>
  <c r="B121" i="2"/>
  <c r="B129" i="2"/>
  <c r="B84" i="2"/>
  <c r="B68" i="2"/>
  <c r="B101" i="2"/>
  <c r="B82" i="2"/>
  <c r="B126" i="2"/>
  <c r="B73" i="2"/>
  <c r="B64" i="2"/>
  <c r="B88" i="2"/>
  <c r="B147" i="2"/>
  <c r="B167" i="2"/>
  <c r="B171" i="2"/>
  <c r="B173" i="2"/>
  <c r="B90" i="2"/>
  <c r="B110" i="2"/>
  <c r="B132" i="2"/>
  <c r="B87" i="2"/>
  <c r="B153" i="2"/>
  <c r="B62" i="2"/>
  <c r="B125" i="2"/>
  <c r="B74" i="2"/>
  <c r="B134" i="2"/>
  <c r="B145" i="2"/>
  <c r="B151" i="2"/>
  <c r="B142" i="2"/>
  <c r="B162" i="2"/>
  <c r="B146" i="2"/>
  <c r="B163" i="2"/>
  <c r="B94" i="2"/>
  <c r="B109" i="2"/>
  <c r="B69" i="2"/>
  <c r="B67" i="2"/>
  <c r="B103" i="2"/>
  <c r="B148" i="2"/>
  <c r="B141" i="2"/>
  <c r="B102" i="2"/>
  <c r="B123" i="2"/>
  <c r="B89" i="2"/>
  <c r="B93" i="2"/>
  <c r="B71" i="2"/>
  <c r="B122" i="2"/>
  <c r="B154" i="2"/>
  <c r="B149" i="2"/>
  <c r="B70" i="2"/>
  <c r="B152" i="2"/>
  <c r="B83" i="2"/>
  <c r="B113" i="2"/>
  <c r="B81" i="2"/>
  <c r="B128" i="2"/>
  <c r="B165" i="2"/>
  <c r="B131" i="2"/>
  <c r="B91" i="2"/>
  <c r="B169" i="2"/>
  <c r="B124" i="2"/>
  <c r="B72" i="2"/>
  <c r="B104" i="2"/>
  <c r="B108" i="2"/>
  <c r="B107" i="2"/>
  <c r="B150" i="2"/>
  <c r="B112" i="2"/>
  <c r="B144" i="2"/>
  <c r="B161" i="2"/>
  <c r="B164" i="2"/>
  <c r="B65" i="2"/>
  <c r="B143" i="2"/>
  <c r="B172" i="2"/>
  <c r="B114" i="2"/>
  <c r="B133" i="2"/>
  <c r="B127" i="2"/>
  <c r="B105" i="2"/>
  <c r="B63" i="2"/>
  <c r="B170" i="2"/>
  <c r="B106" i="2"/>
  <c r="B111" i="2"/>
  <c r="B130" i="2"/>
  <c r="B166" i="2"/>
  <c r="B92" i="2"/>
  <c r="B168" i="2"/>
  <c r="B85" i="2"/>
  <c r="B86" i="2"/>
  <c r="B61" i="2"/>
  <c r="B174" i="2"/>
  <c r="B66" i="2"/>
  <c r="D169" i="2" l="1"/>
  <c r="C169" i="2"/>
  <c r="D164" i="2"/>
  <c r="C164" i="2"/>
  <c r="D172" i="2"/>
  <c r="C172" i="2"/>
  <c r="D167" i="2"/>
  <c r="C167" i="2"/>
  <c r="D170" i="2"/>
  <c r="C170" i="2"/>
  <c r="D165" i="2"/>
  <c r="C165" i="2"/>
  <c r="D173" i="2"/>
  <c r="C173" i="2"/>
  <c r="D168" i="2"/>
  <c r="C168" i="2"/>
  <c r="C171" i="2"/>
  <c r="D171" i="2"/>
  <c r="C166" i="2"/>
  <c r="D166" i="2"/>
  <c r="D174" i="2"/>
  <c r="C174" i="2"/>
  <c r="D153" i="2"/>
  <c r="C153" i="2"/>
  <c r="D154" i="2"/>
  <c r="C154" i="2"/>
  <c r="D151" i="2"/>
  <c r="C151" i="2"/>
  <c r="C149" i="2"/>
  <c r="D149" i="2"/>
  <c r="D150" i="2"/>
  <c r="C150" i="2"/>
  <c r="D152" i="2"/>
  <c r="C152" i="2"/>
  <c r="D130" i="2"/>
  <c r="C130" i="2"/>
  <c r="D129" i="2"/>
  <c r="C129" i="2"/>
  <c r="C132" i="2"/>
  <c r="D132" i="2"/>
  <c r="D133" i="2"/>
  <c r="C133" i="2"/>
  <c r="C131" i="2"/>
  <c r="D131" i="2"/>
  <c r="D134" i="2"/>
  <c r="C134" i="2"/>
  <c r="D109" i="2"/>
  <c r="C109" i="2"/>
  <c r="D112" i="2"/>
  <c r="C112" i="2"/>
  <c r="D114" i="2"/>
  <c r="C114" i="2"/>
  <c r="D110" i="2"/>
  <c r="C110" i="2"/>
  <c r="D113" i="2"/>
  <c r="C113" i="2"/>
  <c r="D111" i="2"/>
  <c r="C111" i="2"/>
  <c r="D93" i="2"/>
  <c r="C93" i="2"/>
  <c r="D90" i="2"/>
  <c r="C90" i="2"/>
  <c r="D91" i="2"/>
  <c r="C91" i="2"/>
  <c r="D94" i="2"/>
  <c r="C94" i="2"/>
  <c r="C89" i="2"/>
  <c r="D89" i="2"/>
  <c r="D92" i="2"/>
  <c r="C92" i="2"/>
  <c r="D72" i="2"/>
  <c r="D70" i="2"/>
  <c r="D69" i="2"/>
  <c r="D74" i="2"/>
  <c r="D71" i="2"/>
  <c r="D73" i="2"/>
  <c r="C72" i="2"/>
  <c r="C70" i="2"/>
  <c r="C69" i="2"/>
  <c r="C74" i="2"/>
  <c r="C71" i="2"/>
  <c r="C73" i="2"/>
  <c r="C148" i="2"/>
  <c r="D148" i="2"/>
  <c r="D147" i="2"/>
  <c r="C147" i="2"/>
  <c r="C146" i="2"/>
  <c r="D146" i="2"/>
  <c r="C162" i="2"/>
  <c r="D162" i="2"/>
  <c r="D161" i="2"/>
  <c r="C163" i="2"/>
  <c r="C161" i="2"/>
  <c r="D163" i="2"/>
  <c r="C145" i="2"/>
  <c r="D145" i="2"/>
  <c r="D144" i="2"/>
  <c r="C143" i="2"/>
  <c r="D143" i="2"/>
  <c r="C144" i="2"/>
  <c r="D142" i="2"/>
  <c r="C142" i="2"/>
  <c r="D141" i="2"/>
  <c r="C141" i="2"/>
  <c r="C101" i="2"/>
  <c r="C125" i="2"/>
  <c r="C66" i="2"/>
  <c r="D67" i="2"/>
  <c r="D125" i="2"/>
  <c r="D121" i="2"/>
  <c r="D64" i="2"/>
  <c r="D105" i="2"/>
  <c r="D84" i="2"/>
  <c r="C61" i="2"/>
  <c r="D124" i="2"/>
  <c r="C68" i="2"/>
  <c r="D62" i="2"/>
  <c r="D104" i="2"/>
  <c r="C63" i="2"/>
  <c r="C81" i="2"/>
  <c r="D81" i="2"/>
  <c r="C108" i="2"/>
  <c r="C82" i="2"/>
  <c r="D127" i="2"/>
  <c r="D107" i="2"/>
  <c r="C123" i="2"/>
  <c r="C83" i="2"/>
  <c r="D82" i="2"/>
  <c r="D63" i="2"/>
  <c r="D128" i="2"/>
  <c r="C102" i="2"/>
  <c r="C86" i="2"/>
  <c r="C87" i="2"/>
  <c r="C67" i="2"/>
  <c r="D102" i="2"/>
  <c r="D106" i="2"/>
  <c r="D61" i="2"/>
  <c r="D85" i="2"/>
  <c r="D122" i="2"/>
  <c r="C127" i="2"/>
  <c r="D83" i="2"/>
  <c r="D103" i="2"/>
  <c r="C122" i="2"/>
  <c r="C84" i="2"/>
  <c r="D126" i="2"/>
  <c r="C106" i="2"/>
  <c r="D68" i="2"/>
  <c r="C105" i="2"/>
  <c r="D86" i="2"/>
  <c r="D65" i="2"/>
  <c r="C128" i="2"/>
  <c r="C88" i="2"/>
  <c r="C85" i="2"/>
  <c r="D66" i="2"/>
  <c r="C65" i="2"/>
  <c r="D87" i="2"/>
  <c r="D123" i="2"/>
  <c r="C124" i="2"/>
  <c r="D101" i="2"/>
  <c r="C64" i="2"/>
  <c r="C121" i="2"/>
  <c r="C62" i="2"/>
  <c r="D108" i="2"/>
  <c r="C126" i="2"/>
  <c r="C103" i="2"/>
  <c r="C107" i="2"/>
  <c r="C104" i="2"/>
  <c r="D88" i="2"/>
  <c r="K4" i="20" l="1"/>
  <c r="L4" i="20" l="1"/>
  <c r="M17" i="16"/>
  <c r="M16" i="16"/>
  <c r="M17" i="17"/>
  <c r="M16" i="17"/>
  <c r="Z2" i="2" l="1"/>
  <c r="AA2" i="2"/>
  <c r="AB2" i="2"/>
  <c r="AC2" i="2"/>
  <c r="AD2" i="2"/>
  <c r="Y2" i="2"/>
  <c r="AD3" i="2"/>
  <c r="AC3" i="2"/>
  <c r="AC4" i="2" s="1"/>
  <c r="AB3" i="2"/>
  <c r="AA3" i="2"/>
  <c r="Z3" i="2"/>
  <c r="Y3" i="2"/>
  <c r="AB4" i="2"/>
  <c r="Z8" i="2"/>
  <c r="AA4" i="2"/>
  <c r="Y7" i="2"/>
  <c r="AC8" i="2" l="1"/>
  <c r="AC7" i="2"/>
  <c r="AC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Y11" i="2"/>
  <c r="Y5" i="2"/>
  <c r="Y8" i="2"/>
  <c r="AB5" i="2"/>
  <c r="AB9" i="2"/>
  <c r="Y9" i="2"/>
  <c r="AB6" i="2"/>
  <c r="Z9" i="2"/>
  <c r="Z11" i="2"/>
  <c r="AA10" i="2"/>
  <c r="Z4" i="2"/>
  <c r="Z7" i="2"/>
  <c r="AA6" i="2"/>
  <c r="Z10" i="2"/>
  <c r="Y10" i="2"/>
  <c r="Z6" i="2"/>
  <c r="AB10" i="2"/>
  <c r="AA5" i="2"/>
  <c r="AB11" i="2"/>
  <c r="AA9" i="2"/>
  <c r="Y6" i="2"/>
  <c r="AB8" i="2"/>
  <c r="Y4" i="2"/>
  <c r="AB7" i="2"/>
  <c r="Z5" i="2"/>
  <c r="AA8" i="2"/>
  <c r="AA11" i="2"/>
  <c r="AA7"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G33" i="2"/>
  <c r="F33" i="2"/>
  <c r="E33" i="2"/>
  <c r="D33" i="2"/>
  <c r="C33" i="2"/>
  <c r="G32" i="2"/>
  <c r="F32" i="2"/>
  <c r="E32" i="2"/>
  <c r="D32" i="2"/>
  <c r="C32" i="2"/>
  <c r="B39" i="2" l="1"/>
  <c r="B31" i="2"/>
  <c r="A42" i="2" l="1"/>
  <c r="A61" i="2"/>
  <c r="B42" i="2"/>
  <c r="A62" i="2" l="1"/>
  <c r="A43" i="2"/>
  <c r="A63" i="2"/>
  <c r="B43" i="2"/>
  <c r="D42" i="2"/>
  <c r="C42" i="2"/>
  <c r="A44" i="2" l="1"/>
  <c r="A45" i="2" s="1"/>
  <c r="A64" i="2"/>
  <c r="D43" i="2"/>
  <c r="C43" i="2"/>
  <c r="B44" i="2"/>
  <c r="B45" i="2"/>
  <c r="E43" i="2" l="1"/>
  <c r="E42" i="2"/>
  <c r="A46" i="2"/>
  <c r="E61" i="2"/>
  <c r="E62" i="2"/>
  <c r="A65" i="2"/>
  <c r="D45" i="2"/>
  <c r="B46" i="2"/>
  <c r="C45" i="2"/>
  <c r="D44" i="2"/>
  <c r="C44" i="2"/>
  <c r="E44" i="2" l="1"/>
  <c r="A47" i="2"/>
  <c r="E63" i="2"/>
  <c r="A66" i="2"/>
  <c r="B47" i="2"/>
  <c r="D46" i="2"/>
  <c r="C46" i="2"/>
  <c r="E45" i="2" l="1"/>
  <c r="A48" i="2"/>
  <c r="E64" i="2"/>
  <c r="A67" i="2"/>
  <c r="C47" i="2"/>
  <c r="D47" i="2"/>
  <c r="B48" i="2"/>
  <c r="E46" i="2" l="1"/>
  <c r="A49" i="2"/>
  <c r="E65" i="2"/>
  <c r="A68" i="2"/>
  <c r="D48" i="2"/>
  <c r="B49" i="2"/>
  <c r="C48" i="2"/>
  <c r="E47" i="2" l="1"/>
  <c r="A50" i="2"/>
  <c r="E66" i="2"/>
  <c r="A69" i="2"/>
  <c r="D49" i="2"/>
  <c r="B50" i="2"/>
  <c r="C49" i="2"/>
  <c r="C50" i="2" l="1"/>
  <c r="D50" i="2"/>
  <c r="E48" i="2"/>
  <c r="E49" i="2"/>
  <c r="A51" i="2"/>
  <c r="E67" i="2"/>
  <c r="A70" i="2"/>
  <c r="B51" i="2"/>
  <c r="D51" i="2" l="1"/>
  <c r="C51" i="2"/>
  <c r="E68" i="2"/>
  <c r="A52" i="2"/>
  <c r="A71" i="2"/>
  <c r="B52" i="2"/>
  <c r="D52" i="2" l="1"/>
  <c r="C52" i="2"/>
  <c r="E69" i="2"/>
  <c r="E50" i="2"/>
  <c r="E51" i="2"/>
  <c r="A53" i="2"/>
  <c r="E70" i="2"/>
  <c r="A72" i="2"/>
  <c r="B53" i="2"/>
  <c r="D53" i="2" l="1"/>
  <c r="C53" i="2"/>
  <c r="E52" i="2"/>
  <c r="A54" i="2"/>
  <c r="E71" i="2"/>
  <c r="A73" i="2"/>
  <c r="B54" i="2"/>
  <c r="D54" i="2" l="1"/>
  <c r="C54" i="2"/>
  <c r="E53" i="2"/>
  <c r="A55" i="2"/>
  <c r="E72" i="2"/>
  <c r="A74" i="2"/>
  <c r="B55" i="2"/>
  <c r="C55" i="2" l="1"/>
  <c r="D55" i="2"/>
  <c r="E54" i="2"/>
  <c r="E73" i="2"/>
  <c r="C56" i="2" l="1"/>
  <c r="E55" i="2"/>
  <c r="D56" i="2"/>
  <c r="C75" i="2"/>
  <c r="E74" i="2"/>
  <c r="D75" i="2"/>
  <c r="A81" i="2" l="1"/>
  <c r="A82" i="2" l="1"/>
  <c r="A83" i="2"/>
  <c r="A161" i="2"/>
  <c r="A141" i="2"/>
  <c r="A121" i="2"/>
  <c r="A101" i="2"/>
  <c r="A142" i="2" l="1"/>
  <c r="A102" i="2"/>
  <c r="A122" i="2"/>
  <c r="A162" i="2"/>
  <c r="A163" i="2" s="1"/>
  <c r="A84" i="2"/>
  <c r="A123" i="2" l="1"/>
  <c r="A103" i="2"/>
  <c r="A143" i="2"/>
  <c r="E82" i="2"/>
  <c r="A85" i="2"/>
  <c r="E81" i="2"/>
  <c r="A164" i="2"/>
  <c r="E141" i="2"/>
  <c r="A124" i="2"/>
  <c r="E101" i="2"/>
  <c r="D31" i="2"/>
  <c r="E31" i="2"/>
  <c r="F31" i="2"/>
  <c r="G31" i="2"/>
  <c r="C31" i="2"/>
  <c r="E142" i="2" l="1"/>
  <c r="E102" i="2"/>
  <c r="A144" i="2"/>
  <c r="A145" i="2" s="1"/>
  <c r="A104" i="2"/>
  <c r="E162" i="2"/>
  <c r="E83" i="2"/>
  <c r="A86" i="2"/>
  <c r="E163" i="2"/>
  <c r="A165" i="2"/>
  <c r="E161" i="2"/>
  <c r="E122" i="2"/>
  <c r="E121" i="2"/>
  <c r="A125" i="2"/>
  <c r="D30" i="2"/>
  <c r="E30" i="2"/>
  <c r="F30" i="2"/>
  <c r="G30" i="2"/>
  <c r="C30" i="2"/>
  <c r="E103" i="2" l="1"/>
  <c r="A105" i="2"/>
  <c r="E84" i="2"/>
  <c r="A87" i="2"/>
  <c r="A166" i="2"/>
  <c r="A146" i="2"/>
  <c r="E143" i="2"/>
  <c r="E123" i="2"/>
  <c r="A126" i="2"/>
  <c r="E104" i="2" l="1"/>
  <c r="A106" i="2"/>
  <c r="E144" i="2"/>
  <c r="A88" i="2"/>
  <c r="E85" i="2"/>
  <c r="E165" i="2"/>
  <c r="A167" i="2"/>
  <c r="E164" i="2"/>
  <c r="A147" i="2"/>
  <c r="E124" i="2"/>
  <c r="A127" i="2"/>
  <c r="E105" i="2" l="1"/>
  <c r="A107" i="2"/>
  <c r="E86" i="2"/>
  <c r="A89" i="2"/>
  <c r="E166" i="2"/>
  <c r="A168" i="2"/>
  <c r="A148" i="2"/>
  <c r="E145" i="2"/>
  <c r="E125" i="2"/>
  <c r="A128" i="2"/>
  <c r="E106" i="2" l="1"/>
  <c r="A108" i="2"/>
  <c r="F10" i="12"/>
  <c r="F11" i="12"/>
  <c r="F12" i="12"/>
  <c r="E146" i="2"/>
  <c r="E88" i="2"/>
  <c r="A90" i="2"/>
  <c r="E87" i="2"/>
  <c r="E167" i="2"/>
  <c r="A169" i="2"/>
  <c r="A149" i="2"/>
  <c r="E126" i="2"/>
  <c r="A129" i="2"/>
  <c r="E107" i="2" l="1"/>
  <c r="A109" i="2"/>
  <c r="E147" i="2"/>
  <c r="E89" i="2"/>
  <c r="A91" i="2"/>
  <c r="A170" i="2"/>
  <c r="A150" i="2"/>
  <c r="E127" i="2"/>
  <c r="E128" i="2"/>
  <c r="A130" i="2"/>
  <c r="E108" i="2" l="1"/>
  <c r="E109" i="2"/>
  <c r="A110" i="2"/>
  <c r="E90" i="2"/>
  <c r="A92" i="2"/>
  <c r="E169" i="2"/>
  <c r="A171" i="2"/>
  <c r="E168" i="2"/>
  <c r="E149" i="2"/>
  <c r="A151" i="2"/>
  <c r="E148" i="2"/>
  <c r="E129" i="2"/>
  <c r="A131" i="2"/>
  <c r="M43" i="2"/>
  <c r="A111" i="2" l="1"/>
  <c r="E91" i="2"/>
  <c r="A93" i="2"/>
  <c r="E170" i="2"/>
  <c r="A172" i="2"/>
  <c r="E150" i="2"/>
  <c r="A152" i="2"/>
  <c r="E130" i="2"/>
  <c r="A132" i="2"/>
  <c r="E111" i="2" l="1"/>
  <c r="E110" i="2"/>
  <c r="A112" i="2"/>
  <c r="E92" i="2"/>
  <c r="A94" i="2"/>
  <c r="E171" i="2"/>
  <c r="A173" i="2"/>
  <c r="E151" i="2"/>
  <c r="A153" i="2"/>
  <c r="E131" i="2"/>
  <c r="A133" i="2"/>
  <c r="A113" i="2" l="1"/>
  <c r="E93" i="2"/>
  <c r="E172" i="2"/>
  <c r="A174" i="2"/>
  <c r="E152" i="2"/>
  <c r="A154" i="2"/>
  <c r="E132" i="2"/>
  <c r="A134" i="2"/>
  <c r="E113" i="2" l="1"/>
  <c r="A114" i="2"/>
  <c r="E112" i="2"/>
  <c r="E94" i="2"/>
  <c r="D95" i="2"/>
  <c r="C95" i="2"/>
  <c r="E173" i="2"/>
  <c r="E153" i="2"/>
  <c r="E133" i="2"/>
  <c r="E114" i="2" l="1"/>
  <c r="C115" i="2"/>
  <c r="C175" i="2"/>
  <c r="E174" i="2"/>
  <c r="D175" i="2"/>
  <c r="C155" i="2"/>
  <c r="E154" i="2"/>
  <c r="D155" i="2"/>
  <c r="C135" i="2"/>
  <c r="E134" i="2"/>
  <c r="D135" i="2"/>
  <c r="D115" i="2" l="1"/>
</calcChain>
</file>

<file path=xl/sharedStrings.xml><?xml version="1.0" encoding="utf-8"?>
<sst xmlns="http://schemas.openxmlformats.org/spreadsheetml/2006/main" count="1421" uniqueCount="333">
  <si>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</si>
  <si>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</si>
  <si>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</si>
  <si>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</si>
  <si>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</si>
  <si>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</si>
  <si>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</si>
  <si>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</si>
  <si>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</si>
  <si>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</si>
  <si>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</si>
  <si>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</si>
  <si>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</si>
  <si>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</si>
  <si>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</si>
  <si>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</si>
  <si>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</si>
  <si>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</si>
  <si>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</si>
  <si>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</si>
  <si>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</si>
  <si>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</si>
  <si>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</si>
  <si>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</si>
  <si>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</si>
  <si>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</si>
  <si>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</si>
  <si>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</si>
  <si>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</si>
  <si>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</si>
  <si>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</si>
  <si>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</si>
  <si>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</si>
  <si>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</si>
  <si>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</si>
  <si>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</si>
  <si>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</si>
  <si>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</si>
  <si>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</si>
  <si>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</si>
  <si>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</si>
  <si>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</si>
  <si>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</si>
  <si>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</si>
  <si>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</si>
  <si>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</si>
  <si>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</si>
  <si>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</si>
  <si>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</si>
  <si>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</si>
  <si>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</si>
  <si>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</si>
  <si>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</si>
  <si>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</si>
  <si>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</si>
  <si>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</si>
  <si>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</si>
  <si>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</si>
  <si>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</si>
  <si>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</si>
  <si>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</si>
  <si>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</si>
  <si>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</si>
  <si>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</si>
  <si>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</si>
  <si>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</si>
  <si>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</si>
  <si>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</si>
  <si>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</si>
  <si>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</si>
  <si>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</si>
  <si>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</si>
  <si>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</si>
  <si>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</si>
  <si>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</si>
  <si>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</si>
  <si>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</si>
  <si>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</si>
  <si>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</si>
  <si>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</si>
  <si>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</si>
  <si>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</si>
  <si>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</si>
  <si>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</si>
  <si>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</si>
  <si>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</si>
  <si>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</si>
  <si>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</si>
  <si>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</si>
  <si>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</si>
  <si>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</si>
  <si>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</si>
  <si>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</si>
  <si>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</si>
  <si>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</si>
  <si>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</si>
  <si>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</si>
  <si>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</si>
  <si>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</si>
  <si>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</si>
  <si>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</si>
  <si>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</si>
  <si>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</si>
  <si>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</si>
  <si>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</si>
  <si>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</si>
  <si>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</si>
  <si>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</si>
  <si>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</si>
  <si>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</si>
  <si>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</si>
  <si>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</si>
  <si>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</si>
  <si>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</si>
  <si>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</si>
  <si>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</si>
  <si>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</si>
  <si>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</si>
  <si>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</si>
  <si>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</si>
  <si>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</si>
  <si>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</si>
  <si>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</si>
  <si>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</si>
  <si>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</si>
  <si>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</si>
  <si>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</si>
  <si>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</si>
  <si>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</si>
  <si>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</si>
  <si>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</si>
  <si>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</si>
  <si>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</si>
  <si>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</si>
  <si>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</si>
  <si>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</si>
  <si>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</si>
  <si>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</si>
  <si>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</si>
  <si>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</si>
  <si>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</si>
  <si>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</si>
  <si>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</si>
  <si>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</si>
  <si>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</si>
  <si>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</si>
  <si>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</si>
  <si>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</si>
  <si>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</si>
  <si>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</si>
  <si>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</si>
  <si>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</si>
  <si>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</si>
  <si>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</si>
  <si>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</si>
  <si>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</si>
  <si>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</si>
  <si>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</si>
  <si>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</si>
  <si>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</si>
  <si>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</si>
  <si>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</si>
  <si>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</si>
  <si>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</si>
  <si>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</si>
  <si>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</si>
  <si>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</si>
  <si>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</si>
  <si>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</si>
  <si>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</si>
  <si>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</si>
  <si>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</si>
  <si>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</si>
  <si>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</si>
  <si>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</si>
  <si>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</si>
  <si>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</si>
  <si>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</si>
  <si>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</si>
  <si>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</si>
  <si>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</si>
  <si>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</si>
  <si>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</si>
  <si>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</si>
  <si>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</si>
  <si>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</si>
  <si>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</si>
  <si>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</si>
  <si>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</si>
  <si>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</si>
  <si>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</si>
  <si>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</si>
  <si>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</si>
  <si>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</si>
  <si>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</si>
  <si>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</si>
  <si>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</si>
  <si>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</si>
  <si>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</si>
  <si>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</si>
  <si>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</si>
  <si>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</si>
  <si>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</si>
  <si>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</si>
  <si>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</si>
  <si>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</si>
  <si>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</si>
  <si>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</si>
  <si>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</si>
  <si>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</si>
  <si>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</si>
  <si>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</si>
  <si>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</si>
  <si>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</si>
  <si>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</si>
  <si>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</si>
  <si>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</si>
  <si>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</si>
  <si>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</si>
  <si>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</si>
  <si>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</si>
  <si>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</si>
  <si>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</si>
  <si>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</si>
  <si>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</si>
  <si>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</si>
  <si>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</si>
  <si>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</si>
  <si>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</si>
  <si>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</si>
  <si>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</si>
  <si>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</si>
  <si>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</si>
  <si>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</si>
  <si>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</si>
  <si>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</si>
  <si>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</si>
  <si>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</si>
  <si>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</si>
  <si>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</si>
  <si>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</si>
  <si>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</si>
  <si>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</si>
  <si>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</si>
  <si>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</si>
  <si>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</si>
  <si>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</si>
  <si>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</si>
  <si>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</si>
  <si>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</si>
  <si>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</si>
  <si>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</si>
  <si>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</si>
  <si>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</si>
  <si>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</si>
  <si>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</si>
  <si>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</si>
  <si>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</si>
  <si>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</si>
  <si>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</si>
  <si>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</si>
  <si>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InvestmentSummary_R24_T_SB_RENTF_TF_POWER TRANSFORMER ROSEBERYT1 T2.xlsx</t>
  </si>
  <si>
    <t>PRJ000861</t>
  </si>
  <si>
    <t>Literal</t>
  </si>
  <si>
    <t>R24_T_SB_RENTF_TF_POWER TRANSFORMER ROSEBERYT1 T2</t>
  </si>
  <si>
    <t>Approved</t>
  </si>
  <si>
    <t>TasNetworks Value Function</t>
  </si>
  <si>
    <t>RENTF</t>
  </si>
  <si>
    <t>Standard Control - Reliability &amp; Quality Maintained</t>
  </si>
  <si>
    <t>Network Project</t>
  </si>
  <si>
    <t>Gate 2 – Investment Evaluation Summary</t>
  </si>
  <si>
    <t>Network Operations</t>
  </si>
  <si>
    <t>Tx - Renewal</t>
  </si>
  <si>
    <t>na</t>
  </si>
  <si>
    <t>Option 1 - Proactively replace T1 and T2 in R24</t>
  </si>
  <si>
    <t>Candidate</t>
  </si>
  <si>
    <t>Option 2 - Proactively replace T1 and T2 in R29</t>
  </si>
  <si>
    <t>Option 8 - Proactively replace T1 and T2 in R24 with like for like modern equivalent transformers</t>
  </si>
  <si>
    <t>Recommended</t>
  </si>
  <si>
    <t>Option 9 - Proactively replace T1 and T2 with Transformers with a 22 kV third winding</t>
  </si>
  <si>
    <t>Rosebery Transformers T1 &amp;T2 Replacement</t>
  </si>
  <si>
    <t xml:space="preserve">Rosebery Substation is located in the North West of Tasmania.  The substation supplies power to the local community and businesses in the surrounding region. Power is supplied to Rosebery Substation via the Farrell–Rosebery–Newton–Queenstown and Farrell–Rosebery 110 kV transmission circuits.  
The Rosebery substation supplies the Trial Harbour Zone substation, Bluestone (Renison) Mine, Rosebery MMG and retail customers including the township of Tullah. The substation is located inside the boundaries of the Rosebery MMG mine site.  Over time the substation has become very crowded, as additional assets have been installed within the substation, the footprint has not been able to expand as it is constrained by the existing mine infrastructure external to the substation.
T1 and T2 are rated at 36 MVA each, T3 is rated at 30 MVA, thereforeand therefore the current firm rating for Rosebery is 66 MVA. The historical recent maximum demand recorded was 48 MVA, the current maximum demand is forecast to continue into the future. 
T1 and T2 are 110/44-22 kV transformers and were manufactured by Tyree in 1969. These units were commissioned at Rosebery Substation the same year. In 1994, transformer T2 underwent a full refurbishment in the ABB factory, including redesign and replacement of core and coil assembly, replacement of winding and insulating oil and replacement of radiators cooling system.  In 2000, transformer T1 underwent mid-life refurbishment, which included the installation of new radiators, bushings and LV conductor terminations, and the replacement of transformer oil.
The SKM assessment of proposed regulatory asset lives, August 2013, is the point of reference for asset life and references 45 to 60 years for power transformers. The life of power transformers as defined by the AER is 45 years.  By the end of the next regulatory period (FY29), both transformers will be 60 years old. The condition and age of the transformers points to an increased risk of failure. The advanced age and associated degradation of the assets is evident in the condition assessment report, which has identified that both transformers will be running toward end of life at the proposed time of replacement. Assessment of the electrical condition of supply transformers has identified the condition of the transformers is trending down and several key parameters have been classified as either marginal or poor. The transformers have inherent design deficiencies i.e. bolted lids on the transformer tank.
Leak repairs have been undertaken in previous years. However, there are numerous persisting minor oil leaks through the lower flanges on main tank and radiators, 44 kV bushing turrets, pumps, area around the pressure relief device, main tank oil level sight glass and Buchholz for both T1 and T2.
Australian Standard AS2067 specifies that transformers are either separated by a minimum distance or that they are separated by firewalls between adjacent transformers. At Rosebery the transformers are separated by firewalls but the firewalls do not extend the full length of the oil containment bund. This could lead to a fire in one of the transformers causing either fire damage or a fire in another transformer, which would lead to extended customer outages. 
T1, T2 and T3 transformers at Rosebery are the only transformers TasNetworks have with a 110/44 kV voltage ratio, currently no system spare transformer exists in the event of a failure.
</t>
  </si>
  <si>
    <t xml:space="preserve">Previously refurbished Transformers T1 and T2 at Rosebery Substation exhibit a number of high risk characteristics that must be managed through risk mitigation to ensure that the risks remain within TasNetworks risk appetite.  The risks are associated with degradation of the transformer physically and electrically, design deficiencies, no spares being available and the transformer bundling installation.
A number of risk mitigation investment options are assessed to identify the preferred option for mitigation of the risks.
</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</si>
  <si>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and
- supply reliability and safety of the current network;
Consumers have also identified safety, restoration of faults/emergencies and supply reliability as the highest performing services offered by TasNetworks. The correct operation of transformers is critical to enable TasNetworks to offer services that meet these top priorities.  This project was also the topic of deep dive sessions with the Regulatory Advisory Committee (RAC), who provided feedback on the initial options analysis.  This analysis was then adjusted to take on board the RAC feedback and presented back to the RAC.</t>
  </si>
  <si>
    <t>Significant incidents/ Reportable incidents:
Proactive and preventative intervention eliminates the risks associated with catastrophic failure of assets.</t>
  </si>
  <si>
    <t>Customer net promoter score:	
Maintaining uninterrupted, secure supply to customers through commercially sensitive risk reduction.</t>
  </si>
  <si>
    <t>Employee engagement:	
Maintain our vision of ‘powering a bright future.’</t>
  </si>
  <si>
    <t>Capital expenditure: 
Ensure risk based approach to financial commitments through the use of specialized tools such as the Total Qualified Risk (TQR) and Net Present Value (NPV) system / tools.
Operating expenditure: 
Maintaining network assets to sustain a balanced approach to expenditure.</t>
  </si>
  <si>
    <t xml:space="preserve">Service incentive targets achieved - transmission and distribution:
Providing a reliable platform from which the business can achieve service performance targets
</t>
  </si>
  <si>
    <t xml:space="preserve"> Failed transformer resulting in a fire that results in an employee experiencing smoke inhalation.</t>
  </si>
  <si>
    <t xml:space="preserve"> Failed transformer resulting in a fire that results in a member of public experiencing smoke inhalation.
</t>
  </si>
  <si>
    <t>In the event of transformer fire/failure the existing arrangement could lead to customer outages. This includes the Trial Harbour Zone, retail customers including the township of Tullah substation and major industrial customers Bluestone (Renison) Mine and MMG.</t>
  </si>
  <si>
    <t>Failed transformer and subsequent loss or limit of supply to a major industrial.</t>
  </si>
  <si>
    <t>Customers have an expectation of consistent and reliable power supply which these assets provide. Proactive replacement of the asset will ensure the reliability of customer supply is maintained.</t>
  </si>
  <si>
    <t>The strategic objective is to manage the risk to customers by developing a risk based strategic plan. This includes a condition/risk-based approach to manage the assets to maintain reliability and security of the network and effectively manage the safety risk associated with maintaining Transformers T1 and T2 at the Rosebery Substation</t>
  </si>
  <si>
    <t>Towards 2030
We continually assess what value means to our customers to better serve all our stakeholders:	
The forward demand in this area has been reviewed with Network Planning and the most appropriate customer centric option selected.
Ensuring our electricity network remains resilient and fit-for-purpose by proactively maintaining
assets, designing out risks, and making prudent investments of long-term value:	
The long-term impact of asset maintenance and renewal has been reviewed out to 2050.  The analysis clearly demonstrates work should be done to mitigate risks to customers now and into the future.
To ensure our capital is used wisely, we will streamline our investment planning to achieve
optimised investment strategies and have the best delivery model:	
Investment planning has been developed to align all asset categories. The plan has been developed out to 2050 to ensure the long-term objectives of optimising investment strategies is achieved.</t>
  </si>
  <si>
    <t>Network Drivers
Ensuring our future roadmap specific drivers of change are achieved, including items most likely to affect customers:	
This work will be achieved in alignment with the relevant Transmission Network Drivers. Including customer needs, cybersecurity &amp; digital trust, environment, social &amp; governance and resilience.</t>
  </si>
  <si>
    <t>TasNetworks Business Plan 2020-21
Our services reflect our customers’ needs and expectations:	
There is a significant community in and surrounding the Rosebery substation that rely on it for continuous supply.
Define and efficiently deliver our work:	
This work supports a long-term program which aims to support deliverability.
We operate our business to be sustainable:
The proposed plan is designed to build in sustainability in supply and deliverability.</t>
  </si>
  <si>
    <t>National Energy Regulator (NER) 6A.6.7 (Transmission)
Meet of manage the expected demand for prescribed services:	
The proposal considers the demand from prescribed services and meets this expectation.
Comply with all applicable regulatory obligations associated with the provision of prescribed services:	
This proposal complies with all applicable regulatory obligations associated with the provision of prescribed services.
Maintain the quality, reliability and security of supply of prescribed services:
The proposal considers the quality, reliability and security of prescribed services and meets this expectation.</t>
  </si>
  <si>
    <t xml:space="preserve">The objective is to ensure TasNetworks' Rosebery Substation transformers T1 and T2 that currently exhibit a combination of:
- significant electrical and physical condition deterioration;
- are not adequately rated for future network load forecasts;
- have design and operational issues;  and 
- spare parts are obsolete,
 will be appropriately managed to ensure that the risk is mitigated within an acceptable level.  
</t>
  </si>
  <si>
    <t>TasNetworks participates in various formal benchmarking forums to benchmark asset management practiced against international and national transmission companies. Key Benchmarking forums include:
- International Transmission Operations and Maintenance Study (ITOMS); 
- Australian and New Zealand Chief Executive Officers Benchmarking forum, Energy Supply Association of Australia (ESAA), and 
- Regulatory Information Notices (RINs), Australian Energy Regulator.
Additionally, there were several other options considered during the development of this IES that did not proceed to economic analysis. They included:
Option 3 Description - Refurbish both transformers with the aim to try to extend the life of the units.
Reason for Rejection - Not assessed as a viable option. The units have already been refurbished, due to this and the age and condition of the units this option has not been considered. It also does not mitigate the existing AS2067 fire or common mode failure or fire risk present at the site.
Option 4 Description - Refurbish one transformer and replace one with a new transformer.
Reason for Rejection - Not assessed as a viable option. The units have already been refurbished, due to this and the age and condition of the units this option has not been considered. It also does not mitigate the existing AS2067 fire or common mode failure or fire risk present at the site.
Option 5 Description - Replace one transformer and run the other to failure.
Reason for Rejection - Not assessed as a viable option. This option has not been considered as in the long term only having one of T1 or T2 does not provide sufficient power supply security.
Option 6 Description - Replace both transformers with one transformer.
Reason for Rejection - Not assessed as a viable option. This option has not been considered as in the long term only having one of T1 or T2 does not provide sufficient power supply security.
Option 7 Description - Replace the existing transformers with power transformers already in the network.
Reason for Rejection - Not assessed as a viable option. This option has not been considered as no suitable units exist within the network.</t>
  </si>
  <si>
    <t>TasNetworks have engaged a Specialist Substation Design Engineer has perform a review of the fire compliance of the current site to Australian Standard AS2067. This review has deemed the current site does not comply with AS2067, the preferred option has been developed to enable fire separation compliance to AS2067.
TasNetworks Engineers and field inspectors routinely perform condition assessments of the Transformers. This is performed via field inspections, oil dissolved gas analysis and various other methods to determine the condition of the assets. The output of these inspections is a transformer condition assessment report which has identified the Transformers will be approaching end of life at proposed replacement date.</t>
  </si>
  <si>
    <t>The project is due to be implemented and practically complete in 2028.  The capital cost investment here is spread over a three-year period to accommodate the likely delivery strategy to implement the mitigation options.  
It is anticipated that similar programs of work will continue into future regulatory periods due to the size of the fleet and ongoing investment requirements to adequately manage the risk.</t>
  </si>
  <si>
    <t>The benefits to TasNetworks from implementation of the preferred option will be:
- the NPV analysis clearly provides a good financial return for the business, whilst addressing the risk to the business;
- provides a reliable service to customers;
- meets NER objectives;
- transformer capacity suitable for the application;
- risk of asset failure addressed;
- firm capacity on line faults addressed;
- addresses AS2067 fire risk;
- common mode failure addressed.</t>
  </si>
  <si>
    <t>It is assumed that the master data is correct.  It is assumed that all the maintenance had been done on time and to the required standard.  It was assumed that the transformers had not experienced any single over loading event that would significantly affect the life of the asset.
Risk Basis of Preparation:
Safety &amp; People (Public) - Estimated on consequence being conceivable but highly unlikely.  A person may experience smoke inhalation.
Safety &amp; People (Worker) - Estimated based on an employee being ten times more likely to be injured than a member of the public. A person may experience smoke inhalation. 
Investigation Costs - Estimated based on number of failures per annum as all failures would be investigated. 
Network Performance (Outage Duration) - Estimate two weeks to replace transformer.
Network Performance (Load Impacted) - Major Industrial business customer - Mines</t>
  </si>
  <si>
    <t>Yes - Prescribed Services (Transmission).</t>
  </si>
  <si>
    <t>It is recommended that option 8 (proactively replace T1 and T2 in R24 with like for like modern equivalent transformers) is approved and progressed as it best satisfies the customer and business needs.</t>
  </si>
  <si>
    <t>Proactively replace T1 and T2 in R24 with 60 MVA Transformers</t>
  </si>
  <si>
    <t>Rejected:
Does not address inherent fire risk at the site.
Is not the best option from a technical perspective.
Does not add value to the customer.</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</si>
  <si>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</si>
  <si>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</si>
  <si>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</si>
  <si>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</si>
  <si>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</si>
  <si>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</si>
  <si>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</si>
  <si>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</si>
  <si>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</si>
  <si>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</si>
  <si>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</si>
  <si>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</si>
  <si>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</si>
  <si>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UARM - PA to Investment</t>
  </si>
  <si>
    <t>Proactively replace T1 and T2 in R29 with 60 MVA Transformers</t>
  </si>
  <si>
    <t>Rejected:
Does not address inherent fire risk at the site.
Increased likelihood of loss of customer supply occurring.
Potential safety risk from transformer failure.
Does not add value to the customers.</t>
  </si>
  <si>
    <t>Proactively replace T1 and T2 in R24 with like for like modern equivalent transformers</t>
  </si>
  <si>
    <t>This option is the recommended option. It provides good financial return, whilst meeting customer need, addressing identified risks and incorporating future planning.</t>
  </si>
  <si>
    <t>Proactively replace T1 and T2 in alignment with 60 MVA Transformers with a 22 kV third winding.</t>
  </si>
  <si>
    <t>Rejected: The option of a third winding is an additional cost for no measurable value to customers.</t>
  </si>
  <si>
    <t>(Multiple Items)</t>
  </si>
  <si>
    <t xml:space="preserve">Rosebery Substation is located in the North West of Tasmania.  The substation supplies power to the local community and businesses in the surrounding region. Power is supplied to Rosebery Substation via the Farrell–Rosebery–Newton–Queenstown and Farrell–Rosebery 110 kV transmission circuits.  
The Rosebery substation supplies the Trial Harbour Zone substation, Bluestone (Renison) Mine, Rosebery MMG and retail customers including the township of Tullah. The substation is located inside the boundaries of the Rosebery MMG mine site.  Over time the substation has become very crowded, as additional assets have been installed within the substation, the footprint has not been able to expand as it is constrained by the existing mine infrastructure external to the substation.
T1 and T2 are rated at 36 MVA each, T3 is rated at 30 MVA, therefore the current firm rating for Rosebery is 66 MVA. The historical recent maximum demand recorded was 48 MVA, the current maximum demand is forecast to continue into the future. 
T1 and T2 are 110/44-22 kV transformers and were manufactured by Tyree in 1969. These units were commissioned at Rosebery Substation the same year. In 1994, transformer T2 underwent a full refurbishment in the ABB factory, including redesign and replacement of core and coil assembly, replacement of winding and insulating oil and replacement of radiators cooling system.  In 2000, transformer T1 underwent mid-life refurbishment, which included the installation of new radiators, bushings and LV conductor terminations, and the replacement of transformer oil.
The SKM assessment of proposed regulatory asset lives, August 2013, is the point of reference for asset life and references 45 to 60 years for power transformers. The life of power transformers as defined by the AER is 45 years.  By the end of the next regulatory period (FY29), both transformers will be 60 years old. The condition and age of the transformers points to an increased risk of failure. The advanced age and associated degradation of the assets is evident in the condition assessment report, which has identified that both transformers will be running toward end of life at the proposed time of replacement. Assessment of the electrical condition of supply transformers has identified the condition of the transformers is trending down and several key parameters have been classified as either marginal or poor. The transformers have inherent design deficiencies i.e. bolted lids on the transformer tank.
Leak repairs have been undertaken in previous years. However, there are numerous persisting minor oil leaks through the lower flanges on main tank and radiators, 44 kV bushing turrets, pumps, area around the pressure relief device, main tank oil level sight glass and Buchholz for both T1 and T2.
Australian Standard AS2067 specifies that transformers are either separated by a minimum distance or that they are separated by firewalls between adjacent transformers. At Rosebery the transformers are separated by firewalls but the firewalls do not extend the full length of the oil containment bund. This could lead to a fire in one of the transformers causing either fire damage or a fire in another transformer, which would lead to extended customer outages. 
T1, T2 and T3 transformers at Rosebery are the only transformers TasNetworks have with a 110/44 kV voltage ratio, currently no system spare transformer exists in the event of a failure.
</t>
  </si>
  <si>
    <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</si>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</sst>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2">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57"/>
        <bgColor indexed="64"/>
      </patternFill>
    </fill>
    <fill>
      <patternFill patternType="solid">
        <fgColor indexed="10"/>
        <bgColor indexed="64"/>
      </patternFill>
    </fill>
    <fill>
      <patternFill patternType="solid">
        <fgColor indexed="53"/>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7">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170" fontId="25" fillId="21" borderId="62" xfId="1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center"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25" fillId="12" borderId="22"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1 - Proactively replace T1 and T2 in R24</c:v>
                </c:pt>
              </c:strCache>
            </c:strRef>
          </c:tx>
          <c:invertIfNegative val="0"/>
          <c:cat>
            <c:strRef>
              <c:f>Summary!$K$21</c:f>
              <c:strCache>
                <c:ptCount val="1"/>
                <c:pt idx="0">
                  <c:v>R24 Expenditure</c:v>
                </c:pt>
              </c:strCache>
            </c:strRef>
          </c:cat>
          <c:val>
            <c:numRef>
              <c:f>Summary!$K$22</c:f>
              <c:numCache>
                <c:formatCode>_("$"* #,##0_);_("$"* \(#,##0\);_("$"* " - "??_);_(@_)</c:formatCode>
                <c:ptCount val="1"/>
                <c:pt idx="0">
                  <c:v>8751580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2 - Proactively replace T1 and T2 in R29</c:v>
                </c:pt>
              </c:strCache>
            </c:strRef>
          </c:tx>
          <c:invertIfNegative val="0"/>
          <c:cat>
            <c:strRef>
              <c:f>Summary!$K$21</c:f>
              <c:strCache>
                <c:ptCount val="1"/>
                <c:pt idx="0">
                  <c:v>R24 Expenditure</c:v>
                </c:pt>
              </c:strCache>
            </c:strRef>
          </c:cat>
          <c:val>
            <c:numRef>
              <c:f>Summary!$K$23</c:f>
              <c:numCache>
                <c:formatCode>_("$"* #,##0_);_("$"* \(#,##0\);_("$"* " - "??_);_(@_)</c:formatCode>
                <c:ptCount val="1"/>
                <c:pt idx="0">
                  <c:v>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8 - Proactively replace T1 and T2 in R24 with like for like modern equivalent transformers</c:v>
                </c:pt>
              </c:strCache>
            </c:strRef>
          </c:tx>
          <c:invertIfNegative val="0"/>
          <c:cat>
            <c:strRef>
              <c:f>Summary!$K$21</c:f>
              <c:strCache>
                <c:ptCount val="1"/>
                <c:pt idx="0">
                  <c:v>R24 Expenditure</c:v>
                </c:pt>
              </c:strCache>
            </c:strRef>
          </c:cat>
          <c:val>
            <c:numRef>
              <c:f>Summary!$K$24</c:f>
              <c:numCache>
                <c:formatCode>_("$"* #,##0_);_("$"* \(#,##0\);_("$"* " - "??_);_(@_)</c:formatCode>
                <c:ptCount val="1"/>
                <c:pt idx="0">
                  <c:v>8372981</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9 - Proactively replace T1 and T2 with Transformers with a 22 kV third winding</c:v>
                </c:pt>
              </c:strCache>
            </c:strRef>
          </c:tx>
          <c:invertIfNegative val="0"/>
          <c:cat>
            <c:strRef>
              <c:f>Summary!$K$21</c:f>
              <c:strCache>
                <c:ptCount val="1"/>
                <c:pt idx="0">
                  <c:v>R24 Expenditure</c:v>
                </c:pt>
              </c:strCache>
            </c:strRef>
          </c:cat>
          <c:val>
            <c:numRef>
              <c:f>Summary!$K$25</c:f>
              <c:numCache>
                <c:formatCode>_("$"* #,##0_);_("$"* \(#,##0\);_("$"* " - "??_);_(@_)</c:formatCode>
                <c:ptCount val="1"/>
                <c:pt idx="0">
                  <c:v>8826362</c:v>
                </c:pt>
              </c:numCache>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2.46E-2</c:v>
                </c:pt>
                <c:pt idx="1">
                  <c:v>4.8599999999999997E-2</c:v>
                </c:pt>
                <c:pt idx="2">
                  <c:v>0</c:v>
                </c:pt>
                <c:pt idx="3">
                  <c:v>0</c:v>
                </c:pt>
                <c:pt idx="4">
                  <c:v>1.7399999999999999E-2</c:v>
                </c:pt>
                <c:pt idx="5">
                  <c:v>0.90939999999999999</c:v>
                </c:pt>
                <c:pt idx="6">
                  <c:v>0</c:v>
                </c:pt>
                <c:pt idx="7">
                  <c:v>0</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20528742.030000005</c:v>
                </c:pt>
                <c:pt idx="1">
                  <c:v>20545513.729999997</c:v>
                </c:pt>
                <c:pt idx="2">
                  <c:v>20522853.469999999</c:v>
                </c:pt>
                <c:pt idx="3">
                  <c:v>20461301.420000002</c:v>
                </c:pt>
                <c:pt idx="4">
                  <c:v>20361606.440000001</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20528742.030000005</c:v>
                </c:pt>
                <c:pt idx="1">
                  <c:v>20545513.729999997</c:v>
                </c:pt>
                <c:pt idx="2">
                  <c:v>20522853.469999999</c:v>
                </c:pt>
                <c:pt idx="3">
                  <c:v>20461301.420000002</c:v>
                </c:pt>
                <c:pt idx="4">
                  <c:v>20361606.440000001</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0</c:v>
                </c:pt>
                <c:pt idx="1">
                  <c:v>0</c:v>
                </c:pt>
                <c:pt idx="2">
                  <c:v>0</c:v>
                </c:pt>
                <c:pt idx="3">
                  <c:v>0</c:v>
                </c:pt>
                <c:pt idx="4">
                  <c:v>8372981</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1.3299999999999999E-2</c:v>
                </c:pt>
                <c:pt idx="1">
                  <c:v>3.3799999999999997E-2</c:v>
                </c:pt>
                <c:pt idx="2">
                  <c:v>0</c:v>
                </c:pt>
                <c:pt idx="3">
                  <c:v>0</c:v>
                </c:pt>
                <c:pt idx="4">
                  <c:v>1.7899999999999999E-2</c:v>
                </c:pt>
                <c:pt idx="5">
                  <c:v>0.93500000000000005</c:v>
                </c:pt>
                <c:pt idx="6">
                  <c:v>0</c:v>
                </c:pt>
                <c:pt idx="7">
                  <c:v>0</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20528742.030000005</c:v>
                </c:pt>
                <c:pt idx="1">
                  <c:v>20545513.729999997</c:v>
                </c:pt>
                <c:pt idx="2">
                  <c:v>20522853.469999999</c:v>
                </c:pt>
                <c:pt idx="3">
                  <c:v>20461301.420000002</c:v>
                </c:pt>
                <c:pt idx="4">
                  <c:v>20361606.440000001</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20528742.030000005</c:v>
                </c:pt>
                <c:pt idx="1">
                  <c:v>20545513.729999997</c:v>
                </c:pt>
                <c:pt idx="2">
                  <c:v>20522853.469999999</c:v>
                </c:pt>
                <c:pt idx="3">
                  <c:v>20461301.420000002</c:v>
                </c:pt>
                <c:pt idx="4">
                  <c:v>0</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0</c:v>
                </c:pt>
                <c:pt idx="1">
                  <c:v>0</c:v>
                </c:pt>
                <c:pt idx="2">
                  <c:v>0</c:v>
                </c:pt>
                <c:pt idx="3">
                  <c:v>0</c:v>
                </c:pt>
                <c:pt idx="4">
                  <c:v>8826362</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1.4E-2</c:v>
                </c:pt>
                <c:pt idx="1">
                  <c:v>3.56E-2</c:v>
                </c:pt>
                <c:pt idx="2">
                  <c:v>0</c:v>
                </c:pt>
                <c:pt idx="3">
                  <c:v>0</c:v>
                </c:pt>
                <c:pt idx="4">
                  <c:v>1.7899999999999999E-2</c:v>
                </c:pt>
                <c:pt idx="5">
                  <c:v>0.93259999999999998</c:v>
                </c:pt>
                <c:pt idx="6">
                  <c:v>0</c:v>
                </c:pt>
                <c:pt idx="7">
                  <c:v>0</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20528742.030000005</c:v>
                </c:pt>
                <c:pt idx="1">
                  <c:v>20545513.729999997</c:v>
                </c:pt>
                <c:pt idx="2">
                  <c:v>20522853.469999999</c:v>
                </c:pt>
                <c:pt idx="3">
                  <c:v>20461301.420000002</c:v>
                </c:pt>
                <c:pt idx="4">
                  <c:v>20361606.440000001</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20528742.030000005</c:v>
                </c:pt>
                <c:pt idx="1">
                  <c:v>20545513.729999997</c:v>
                </c:pt>
                <c:pt idx="2">
                  <c:v>20522853.469999999</c:v>
                </c:pt>
                <c:pt idx="3">
                  <c:v>20461301.420000002</c:v>
                </c:pt>
                <c:pt idx="4">
                  <c:v>0</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663D-4DFA-A420-4D048CBE8D00}"/>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663D-4DFA-A420-4D048CBE8D00}"/>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1.3299999999999999E-2</c:v>
                </c:pt>
                <c:pt idx="1">
                  <c:v>3.3799999999999997E-2</c:v>
                </c:pt>
                <c:pt idx="2">
                  <c:v>0</c:v>
                </c:pt>
                <c:pt idx="3">
                  <c:v>0</c:v>
                </c:pt>
                <c:pt idx="4">
                  <c:v>1.7899999999999999E-2</c:v>
                </c:pt>
                <c:pt idx="5">
                  <c:v>0.93500000000000005</c:v>
                </c:pt>
                <c:pt idx="6">
                  <c:v>0</c:v>
                </c:pt>
                <c:pt idx="7">
                  <c:v>0</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20528742.030000005</c:v>
                </c:pt>
                <c:pt idx="1">
                  <c:v>20545513.729999997</c:v>
                </c:pt>
                <c:pt idx="2">
                  <c:v>20522853.469999999</c:v>
                </c:pt>
                <c:pt idx="3">
                  <c:v>20461301.420000002</c:v>
                </c:pt>
                <c:pt idx="4">
                  <c:v>20361606.440000001</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1 - Proactively replace T1 and T2 in R24</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20528742.030000005</c:v>
                </c:pt>
                <c:pt idx="1">
                  <c:v>20545513.729999997</c:v>
                </c:pt>
                <c:pt idx="2">
                  <c:v>20522853.469999999</c:v>
                </c:pt>
                <c:pt idx="3">
                  <c:v>20461301.420000002</c:v>
                </c:pt>
                <c:pt idx="4">
                  <c:v>0</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2 - Proactively replace T1 and T2 in R29</c:v>
                </c:pt>
              </c:strCache>
            </c:strRef>
          </c:tx>
          <c:spPr>
            <a:ln w="31750" cap="rnd">
              <a:solidFill>
                <a:schemeClr val="accent3"/>
              </a:solidFill>
              <a:round/>
            </a:ln>
            <a:effectLst/>
          </c:spPr>
          <c:marker>
            <c:symbol val="none"/>
          </c:marker>
          <c:val>
            <c:numRef>
              <c:f>'Run Extract'!$C$32:$G$32</c:f>
              <c:numCache>
                <c:formatCode>#,##0</c:formatCode>
                <c:ptCount val="5"/>
                <c:pt idx="0">
                  <c:v>20528742.030000005</c:v>
                </c:pt>
                <c:pt idx="1">
                  <c:v>20545513.729999997</c:v>
                </c:pt>
                <c:pt idx="2">
                  <c:v>20522853.469999999</c:v>
                </c:pt>
                <c:pt idx="3">
                  <c:v>20461301.420000002</c:v>
                </c:pt>
                <c:pt idx="4">
                  <c:v>20361606.440000001</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8 - Proactively replace T1 and T2 in R24 with like for like modern equivalent transformers</c:v>
                </c:pt>
              </c:strCache>
            </c:strRef>
          </c:tx>
          <c:spPr>
            <a:ln w="31750" cap="rnd">
              <a:solidFill>
                <a:schemeClr val="accent4"/>
              </a:solidFill>
              <a:round/>
            </a:ln>
            <a:effectLst/>
          </c:spPr>
          <c:marker>
            <c:symbol val="none"/>
          </c:marker>
          <c:val>
            <c:numRef>
              <c:f>'Run Extract'!$C$33:$G$33</c:f>
              <c:numCache>
                <c:formatCode>#,##0</c:formatCode>
                <c:ptCount val="5"/>
                <c:pt idx="0">
                  <c:v>20528742.030000005</c:v>
                </c:pt>
                <c:pt idx="1">
                  <c:v>20545513.729999997</c:v>
                </c:pt>
                <c:pt idx="2">
                  <c:v>20522853.469999999</c:v>
                </c:pt>
                <c:pt idx="3">
                  <c:v>20461301.420000002</c:v>
                </c:pt>
                <c:pt idx="4">
                  <c:v>0</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9 - Proactively replace T1 and T2 with Transformers with a 22 kV third winding</c:v>
                </c:pt>
              </c:strCache>
            </c:strRef>
          </c:tx>
          <c:spPr>
            <a:ln w="31750" cap="rnd">
              <a:solidFill>
                <a:schemeClr val="accent5"/>
              </a:solidFill>
              <a:round/>
            </a:ln>
            <a:effectLst/>
          </c:spPr>
          <c:marker>
            <c:symbol val="none"/>
          </c:marker>
          <c:val>
            <c:numRef>
              <c:f>'Run Extract'!$C$34:$G$34</c:f>
              <c:numCache>
                <c:formatCode>#,##0</c:formatCode>
                <c:ptCount val="5"/>
                <c:pt idx="0">
                  <c:v>20528742.030000005</c:v>
                </c:pt>
                <c:pt idx="1">
                  <c:v>20545513.729999997</c:v>
                </c:pt>
                <c:pt idx="2">
                  <c:v>20522853.469999999</c:v>
                </c:pt>
                <c:pt idx="3">
                  <c:v>20461301.420000002</c:v>
                </c:pt>
                <c:pt idx="4">
                  <c:v>0</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4"/>
                <c:pt idx="0">
                  <c:v>Option 1 - Proactively replace T1 and T2 in R24</c:v>
                </c:pt>
                <c:pt idx="1">
                  <c:v>Option 2 - Proactively replace T1 and T2 in R29</c:v>
                </c:pt>
                <c:pt idx="2">
                  <c:v>Option 8 - Proactively replace T1 and T2 in R24 with like for like modern equivalent transformers</c:v>
                </c:pt>
                <c:pt idx="3">
                  <c:v>Option 9 - Proactively replace T1 and T2 with Transformers with a 22 kV third winding</c:v>
                </c:pt>
              </c:strCache>
            </c:strRef>
          </c:cat>
          <c:val>
            <c:numRef>
              <c:f>'Run Extract'!$Y$4:$AD$4</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4"/>
                <c:pt idx="0">
                  <c:v>Option 1 - Proactively replace T1 and T2 in R24</c:v>
                </c:pt>
                <c:pt idx="1">
                  <c:v>Option 2 - Proactively replace T1 and T2 in R29</c:v>
                </c:pt>
                <c:pt idx="2">
                  <c:v>Option 8 - Proactively replace T1 and T2 in R24 with like for like modern equivalent transformers</c:v>
                </c:pt>
                <c:pt idx="3">
                  <c:v>Option 9 - Proactively replace T1 and T2 with Transformers with a 22 kV third winding</c:v>
                </c:pt>
              </c:strCache>
            </c:strRef>
          </c:cat>
          <c:val>
            <c:numRef>
              <c:f>'Run Extract'!$Y$5:$AD$5</c:f>
              <c:numCache>
                <c:formatCode>_-* #,##0_-;\-* #,##0_-;_-* "-"??_-;_-@_-</c:formatCode>
                <c:ptCount val="4"/>
                <c:pt idx="0">
                  <c:v>164.81554748161901</c:v>
                </c:pt>
                <c:pt idx="1">
                  <c:v>101.54221770060499</c:v>
                </c:pt>
                <c:pt idx="2">
                  <c:v>164.81554748161901</c:v>
                </c:pt>
                <c:pt idx="3">
                  <c:v>164.81554748161901</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4"/>
                <c:pt idx="0">
                  <c:v>Option 1 - Proactively replace T1 and T2 in R24</c:v>
                </c:pt>
                <c:pt idx="1">
                  <c:v>Option 2 - Proactively replace T1 and T2 in R29</c:v>
                </c:pt>
                <c:pt idx="2">
                  <c:v>Option 8 - Proactively replace T1 and T2 in R24 with like for like modern equivalent transformers</c:v>
                </c:pt>
                <c:pt idx="3">
                  <c:v>Option 9 - Proactively replace T1 and T2 with Transformers with a 22 kV third winding</c:v>
                </c:pt>
              </c:strCache>
            </c:strRef>
          </c:cat>
          <c:val>
            <c:numRef>
              <c:f>'Run Extract'!$Y$6:$AD$6</c:f>
              <c:numCache>
                <c:formatCode>_-* #,##0_-;\-* #,##0_-;_-* "-"??_-;_-@_-</c:formatCode>
                <c:ptCount val="4"/>
                <c:pt idx="0">
                  <c:v>193363450.46901101</c:v>
                </c:pt>
                <c:pt idx="1">
                  <c:v>119129862.63074601</c:v>
                </c:pt>
                <c:pt idx="2">
                  <c:v>193363450.46901101</c:v>
                </c:pt>
                <c:pt idx="3">
                  <c:v>193363450.46901101</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4"/>
                <c:pt idx="0">
                  <c:v>Option 1 - Proactively replace T1 and T2 in R24</c:v>
                </c:pt>
                <c:pt idx="1">
                  <c:v>Option 2 - Proactively replace T1 and T2 in R29</c:v>
                </c:pt>
                <c:pt idx="2">
                  <c:v>Option 8 - Proactively replace T1 and T2 in R24 with like for like modern equivalent transformers</c:v>
                </c:pt>
                <c:pt idx="3">
                  <c:v>Option 9 - Proactively replace T1 and T2 with Transformers with a 22 kV third winding</c:v>
                </c:pt>
              </c:strCache>
            </c:strRef>
          </c:cat>
          <c:val>
            <c:numRef>
              <c:f>'Run Extract'!$Y$7:$AD$7</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4"/>
                <c:pt idx="0">
                  <c:v>3708633.9844060401</c:v>
                </c:pt>
                <c:pt idx="1">
                  <c:v>2284863.3290627999</c:v>
                </c:pt>
                <c:pt idx="2">
                  <c:v>3708633.9844060401</c:v>
                </c:pt>
                <c:pt idx="3">
                  <c:v>3708633.9844060401</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4"/>
                <c:pt idx="0">
                  <c:v>164.81554748161901</c:v>
                </c:pt>
                <c:pt idx="1">
                  <c:v>101.54221770060499</c:v>
                </c:pt>
                <c:pt idx="2">
                  <c:v>164.81554748161901</c:v>
                </c:pt>
                <c:pt idx="3">
                  <c:v>164.81554748161901</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4"/>
                <c:pt idx="0">
                  <c:v>2870331.67605743</c:v>
                </c:pt>
                <c:pt idx="1">
                  <c:v>3225058.5567186298</c:v>
                </c:pt>
                <c:pt idx="2">
                  <c:v>2746159.2748344303</c:v>
                </c:pt>
                <c:pt idx="3">
                  <c:v>2894858.5777654597</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4"/>
                <c:pt idx="0">
                  <c:v>7313061.0837035505</c:v>
                </c:pt>
                <c:pt idx="1">
                  <c:v>6363722.06051993</c:v>
                </c:pt>
                <c:pt idx="2">
                  <c:v>6996693.3408815106</c:v>
                </c:pt>
                <c:pt idx="3">
                  <c:v>7375550.9811490402</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4"/>
                <c:pt idx="0">
                  <c:v>Option 1 - Proactively replace T1 and T2 in R24</c:v>
                </c:pt>
                <c:pt idx="1">
                  <c:v>Option 2 - Proactively replace T1 and T2 in R29</c:v>
                </c:pt>
                <c:pt idx="2">
                  <c:v>Option 8 - Proactively replace T1 and T2 in R24 with like for like modern equivalent transformers</c:v>
                </c:pt>
                <c:pt idx="3">
                  <c:v>Option 9 - Proactively replace T1 and T2 with Transformers with a 22 kV third winding</c:v>
                </c:pt>
              </c:strCache>
            </c:strRef>
          </c:cat>
          <c:val>
            <c:numRef>
              <c:f>Summary!$K$22:$K$27</c:f>
              <c:numCache>
                <c:formatCode>_("$"* #,##0_);_("$"* \(#,##0\);_("$"* " - "??_);_(@_)</c:formatCode>
                <c:ptCount val="4"/>
                <c:pt idx="0">
                  <c:v>8751580</c:v>
                </c:pt>
                <c:pt idx="1">
                  <c:v>0</c:v>
                </c:pt>
                <c:pt idx="2">
                  <c:v>8372981</c:v>
                </c:pt>
                <c:pt idx="3">
                  <c:v>8826362</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0</c:v>
                </c:pt>
                <c:pt idx="1">
                  <c:v>0</c:v>
                </c:pt>
                <c:pt idx="2">
                  <c:v>0</c:v>
                </c:pt>
                <c:pt idx="3">
                  <c:v>0</c:v>
                </c:pt>
                <c:pt idx="4">
                  <c:v>8751580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1.38E-2</c:v>
                </c:pt>
                <c:pt idx="1">
                  <c:v>3.5299999999999998E-2</c:v>
                </c:pt>
                <c:pt idx="2">
                  <c:v>0</c:v>
                </c:pt>
                <c:pt idx="3">
                  <c:v>0</c:v>
                </c:pt>
                <c:pt idx="4">
                  <c:v>1.7899999999999999E-2</c:v>
                </c:pt>
                <c:pt idx="5">
                  <c:v>0.93300000000000005</c:v>
                </c:pt>
                <c:pt idx="6">
                  <c:v>0</c:v>
                </c:pt>
                <c:pt idx="7">
                  <c:v>0</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20528742.030000005</c:v>
                </c:pt>
                <c:pt idx="1">
                  <c:v>20545513.729999997</c:v>
                </c:pt>
                <c:pt idx="2">
                  <c:v>20522853.469999999</c:v>
                </c:pt>
                <c:pt idx="3">
                  <c:v>20461301.420000002</c:v>
                </c:pt>
                <c:pt idx="4">
                  <c:v>20361606.440000001</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20528742.030000005</c:v>
                </c:pt>
                <c:pt idx="1">
                  <c:v>20545513.729999997</c:v>
                </c:pt>
                <c:pt idx="2">
                  <c:v>20522853.469999999</c:v>
                </c:pt>
                <c:pt idx="3">
                  <c:v>20461301.420000002</c:v>
                </c:pt>
                <c:pt idx="4">
                  <c:v>0</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1</xdr:rowOff>
    </xdr:from>
    <xdr:to>
      <xdr:col>13</xdr:col>
      <xdr:colOff>622952</xdr:colOff>
      <xdr:row>51</xdr:row>
      <xdr:rowOff>1</xdr:rowOff>
    </xdr:to>
    <xdr:pic>
      <xdr:nvPicPr>
        <xdr:cNvPr id="3" name="Picture 2"/>
        <xdr:cNvPicPr>
          <a:picLocks noChangeAspect="1"/>
        </xdr:cNvPicPr>
      </xdr:nvPicPr>
      <xdr:blipFill>
        <a:blip xmlns:r="http://schemas.openxmlformats.org/officeDocument/2006/relationships" r:embed="rId5"/>
        <a:stretch>
          <a:fillRect/>
        </a:stretch>
      </xdr:blipFill>
      <xdr:spPr>
        <a:xfrm>
          <a:off x="47625" y="2976564"/>
          <a:ext cx="12172015"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A7CBD9CE-29CE-4754-ABA6-BDD8EB8C0E5D}"/>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B10F17C1-4A83-4972-B7FC-8E80505CE3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7675596A-16DB-476A-A5F9-87C387A8870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regulatoryzone.tnad.tasnetworks.com.au/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2.626637384259"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7313.0610837035501" maxValue="193363.450469011"/>
    </cacheField>
    <cacheField name="Value in %" numFmtId="172">
      <sharedItems containsMixedTypes="1" containsNumber="1" minValue="0" maxValue="0.9330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2.626659374997"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6363.72206051993" maxValue="119129.86263074601"/>
    </cacheField>
    <cacheField name="Value in %" numFmtId="172">
      <sharedItems containsMixedTypes="1" containsNumber="1" minValue="0" maxValue="0.9093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2.626682060189"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6996.6933408815103" maxValue="193363.450469011"/>
    </cacheField>
    <cacheField name="Value in %" numFmtId="172">
      <sharedItems containsMixedTypes="1" containsNumber="1" minValue="0" maxValue="0.9350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2.626702314818" createdVersion="6" refreshedVersion="6" minRefreshableVersion="3" recordCount="14">
  <cacheSource type="worksheet">
    <worksheetSource ref="B120:E13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7375.5509811490401" maxValue="193363.450469011"/>
    </cacheField>
    <cacheField name="Value in %" numFmtId="172">
      <sharedItems containsMixedTypes="1" containsNumber="1" minValue="0" maxValue="0.932599999999999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2.626721875"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6996.6933408815103" maxValue="193363.450469011"/>
    </cacheField>
    <cacheField name="Value in %" numFmtId="172">
      <sharedItems containsMixedTypes="1" containsNumber="1" minValue="0" maxValue="0.9350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n v="0"/>
    <n v="0"/>
    <x v="0"/>
  </r>
  <r>
    <x v="1"/>
    <n v="0.164815547481619"/>
    <n v="0"/>
    <x v="0"/>
  </r>
  <r>
    <x v="2"/>
    <n v="193363.450469011"/>
    <n v="0.93300000000000005"/>
    <x v="0"/>
  </r>
  <r>
    <x v="3"/>
    <n v="0"/>
    <n v="0"/>
    <x v="0"/>
  </r>
  <r>
    <x v="4"/>
    <n v="3708.6339844060399"/>
    <n v="1.7899999999999999E-2"/>
    <x v="0"/>
  </r>
  <r>
    <x v="5"/>
    <n v="0.164815547481619"/>
    <n v="0"/>
    <x v="0"/>
  </r>
  <r>
    <x v="6"/>
    <n v="2870.3316760574298"/>
    <n v="1.38E-2"/>
    <x v="0"/>
  </r>
  <r>
    <x v="7"/>
    <n v="-7313.0610837035501"/>
    <n v="3.5299999999999998E-2"/>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0"/>
    <n v="0"/>
    <x v="0"/>
  </r>
  <r>
    <x v="1"/>
    <n v="0.10154221770060499"/>
    <n v="0"/>
    <x v="0"/>
  </r>
  <r>
    <x v="2"/>
    <n v="119129.86263074601"/>
    <n v="0.90939999999999999"/>
    <x v="0"/>
  </r>
  <r>
    <x v="3"/>
    <n v="0"/>
    <n v="0"/>
    <x v="0"/>
  </r>
  <r>
    <x v="4"/>
    <n v="2284.8633290627999"/>
    <n v="1.7399999999999999E-2"/>
    <x v="0"/>
  </r>
  <r>
    <x v="5"/>
    <n v="0.10154221770060499"/>
    <n v="0"/>
    <x v="0"/>
  </r>
  <r>
    <x v="6"/>
    <n v="3225.0585567186299"/>
    <n v="2.46E-2"/>
    <x v="0"/>
  </r>
  <r>
    <x v="7"/>
    <n v="-6363.72206051993"/>
    <n v="4.8599999999999997E-2"/>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0"/>
    <n v="0"/>
    <x v="0"/>
  </r>
  <r>
    <x v="1"/>
    <n v="0.164815547481619"/>
    <n v="0"/>
    <x v="0"/>
  </r>
  <r>
    <x v="2"/>
    <n v="193363.450469011"/>
    <n v="0.93500000000000005"/>
    <x v="0"/>
  </r>
  <r>
    <x v="3"/>
    <n v="0"/>
    <n v="0"/>
    <x v="0"/>
  </r>
  <r>
    <x v="4"/>
    <n v="3708.6339844060399"/>
    <n v="1.7899999999999999E-2"/>
    <x v="0"/>
  </r>
  <r>
    <x v="5"/>
    <n v="0.164815547481619"/>
    <n v="0"/>
    <x v="0"/>
  </r>
  <r>
    <x v="6"/>
    <n v="2746.1592748344301"/>
    <n v="1.3299999999999999E-2"/>
    <x v="0"/>
  </r>
  <r>
    <x v="7"/>
    <n v="-6996.6933408815103"/>
    <n v="3.3799999999999997E-2"/>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0"/>
    <n v="0"/>
    <x v="0"/>
  </r>
  <r>
    <x v="1"/>
    <n v="0.164815547481619"/>
    <n v="0"/>
    <x v="0"/>
  </r>
  <r>
    <x v="2"/>
    <n v="193363.450469011"/>
    <n v="0.93259999999999998"/>
    <x v="0"/>
  </r>
  <r>
    <x v="3"/>
    <n v="0"/>
    <n v="0"/>
    <x v="0"/>
  </r>
  <r>
    <x v="4"/>
    <n v="3708.6339844060399"/>
    <n v="1.7899999999999999E-2"/>
    <x v="0"/>
  </r>
  <r>
    <x v="5"/>
    <n v="0.164815547481619"/>
    <n v="0"/>
    <x v="0"/>
  </r>
  <r>
    <x v="6"/>
    <n v="2894.8585777654598"/>
    <n v="1.4E-2"/>
    <x v="0"/>
  </r>
  <r>
    <x v="7"/>
    <n v="-7375.5509811490401"/>
    <n v="3.56E-2"/>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0"/>
    <n v="0"/>
    <x v="0"/>
  </r>
  <r>
    <x v="1"/>
    <n v="0.164815547481619"/>
    <n v="0"/>
    <x v="0"/>
  </r>
  <r>
    <x v="2"/>
    <n v="193363.450469011"/>
    <n v="0.93500000000000005"/>
    <x v="0"/>
  </r>
  <r>
    <x v="3"/>
    <n v="0"/>
    <n v="0"/>
    <x v="0"/>
  </r>
  <r>
    <x v="4"/>
    <n v="3708.6339844060399"/>
    <n v="1.7899999999999999E-2"/>
    <x v="0"/>
  </r>
  <r>
    <x v="5"/>
    <n v="0.164815547481619"/>
    <n v="0"/>
    <x v="0"/>
  </r>
  <r>
    <x v="6"/>
    <n v="2746.1592748344301"/>
    <n v="1.3299999999999999E-2"/>
    <x v="0"/>
  </r>
  <r>
    <x v="7"/>
    <n v="-6996.6933408815103"/>
    <n v="3.3799999999999997E-2"/>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pivotTable1.xml><?xml version="1.0" encoding="utf-8"?>
<pivotTableDefinition xmlns="http://schemas.openxmlformats.org/spreadsheetml/2006/main" name="PivotTable5"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Rec" cacheId="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4" cacheId="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7">
      <pivotArea outline="0" collapsedLevelsAreSubtotals="1" fieldPosition="0"/>
    </format>
    <format dxfId="96">
      <pivotArea outline="0" collapsedLevelsAreSubtotals="1" fieldPosition="0"/>
    </format>
    <format dxfId="9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2" cacheId="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PivotTable6" cacheId="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PivotTable3" cacheId="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A7" sqref="A7:U26"/>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hidden="1" customWidth="1"/>
    <col min="30" max="30" width="16.75" style="190" hidden="1" customWidth="1"/>
    <col min="31" max="31" width="3.08203125" style="190" customWidth="1"/>
  </cols>
  <sheetData>
    <row r="1" spans="1:31" x14ac:dyDescent="0.3">
      <c r="A1" s="241"/>
      <c r="B1" s="241"/>
      <c r="C1" s="241"/>
      <c r="D1" s="241"/>
      <c r="E1" s="241"/>
      <c r="F1" s="241"/>
      <c r="G1" s="241"/>
      <c r="H1" s="241"/>
      <c r="I1" s="241"/>
      <c r="J1" s="241"/>
      <c r="K1" s="241"/>
      <c r="L1" s="241"/>
      <c r="M1" s="241"/>
      <c r="N1" s="241"/>
      <c r="O1" s="241"/>
      <c r="P1" s="241"/>
      <c r="Q1" s="241"/>
      <c r="R1" s="241"/>
      <c r="S1" s="241"/>
      <c r="T1" s="241"/>
      <c r="U1" s="241"/>
      <c r="V1" s="189"/>
      <c r="W1" s="210"/>
      <c r="X1"/>
      <c r="Y1">
        <v>1</v>
      </c>
      <c r="Z1">
        <v>2</v>
      </c>
      <c r="AA1">
        <v>3</v>
      </c>
      <c r="AB1">
        <v>4</v>
      </c>
      <c r="AC1">
        <v>5</v>
      </c>
      <c r="AD1">
        <v>6</v>
      </c>
      <c r="AE1" s="189"/>
    </row>
    <row r="2" spans="1:31" x14ac:dyDescent="0.3">
      <c r="A2" s="241"/>
      <c r="B2" s="241"/>
      <c r="C2" s="241"/>
      <c r="D2" s="241"/>
      <c r="E2" s="241"/>
      <c r="F2" s="241"/>
      <c r="G2" s="241"/>
      <c r="H2" s="241"/>
      <c r="I2" s="241"/>
      <c r="J2" s="241"/>
      <c r="K2" s="241"/>
      <c r="L2" s="241"/>
      <c r="M2" s="241"/>
      <c r="N2" s="241"/>
      <c r="O2" s="241"/>
      <c r="P2" s="241"/>
      <c r="Q2" s="241"/>
      <c r="R2" s="241"/>
      <c r="S2" s="241"/>
      <c r="T2" s="241"/>
      <c r="U2" s="241"/>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1"/>
      <c r="B3" s="241"/>
      <c r="C3" s="241"/>
      <c r="D3" s="241"/>
      <c r="E3" s="241"/>
      <c r="F3" s="241"/>
      <c r="G3" s="241"/>
      <c r="H3" s="241"/>
      <c r="I3" s="241"/>
      <c r="J3" s="241"/>
      <c r="K3" s="241"/>
      <c r="L3" s="241"/>
      <c r="M3" s="241"/>
      <c r="N3" s="241"/>
      <c r="O3" s="241"/>
      <c r="P3" s="241"/>
      <c r="Q3" s="241"/>
      <c r="R3" s="241"/>
      <c r="S3" s="241"/>
      <c r="T3" s="241"/>
      <c r="U3" s="241"/>
      <c r="V3" s="189"/>
      <c r="W3" t="s">
        <v>179</v>
      </c>
      <c r="X3" t="s">
        <v>146</v>
      </c>
      <c r="Y3" s="150" t="str">
        <f>IF('Option 1'!$E$9=0,"",'Option 1'!$E$9)</f>
        <v>Option 1 - Proactively replace T1 and T2 in R24</v>
      </c>
      <c r="Z3" s="150" t="str">
        <f>IF('Option 2'!$E$9=0,"",'Option 2'!$E$9)</f>
        <v>Option 2 - Proactively replace T1 and T2 in R29</v>
      </c>
      <c r="AA3" s="150" t="str">
        <f>IF('Option 3'!$E$9=0,"",'Option 3'!$E$9)</f>
        <v>Option 8 - Proactively replace T1 and T2 in R24 with like for like modern equivalent transformers</v>
      </c>
      <c r="AB3" s="150" t="str">
        <f>IF('Option 4'!$E$9=0,"",'Option 4'!$E$9)</f>
        <v>Option 9 - Proactively replace T1 and T2 with Transformers with a 22 kV third winding</v>
      </c>
      <c r="AC3" s="150" t="str">
        <f>IF('Option 5'!$E$9=0,"",'Option 5'!$E$9)</f>
        <v/>
      </c>
      <c r="AD3" s="186" t="str">
        <f>IF('Option 6'!$E$9=0,"",'Option 6'!$E$9)</f>
        <v/>
      </c>
      <c r="AE3" s="189"/>
    </row>
    <row r="4" spans="1:31" ht="14.5" x14ac:dyDescent="0.35">
      <c r="A4" s="241"/>
      <c r="B4" s="241"/>
      <c r="C4" s="241"/>
      <c r="D4" s="241"/>
      <c r="E4" s="241"/>
      <c r="F4" s="241"/>
      <c r="G4" s="241"/>
      <c r="H4" s="241"/>
      <c r="I4" s="241"/>
      <c r="J4" s="241"/>
      <c r="K4" s="241"/>
      <c r="L4" s="241"/>
      <c r="M4" s="241"/>
      <c r="N4" s="241"/>
      <c r="O4" s="241"/>
      <c r="P4" s="241"/>
      <c r="Q4" s="241"/>
      <c r="R4" s="241"/>
      <c r="S4" s="241"/>
      <c r="T4" s="241"/>
      <c r="U4" s="241"/>
      <c r="V4" s="189"/>
      <c r="W4" s="199"/>
      <c r="X4" t="s">
        <v>311</v>
      </c>
      <c r="Y4" s="188">
        <f ca="1">IF(OR($X4="",Y$3=""),"",IFERROR(IF($X4="Total Investment Cost",VLOOKUP($X4,INDIRECT("'" &amp; Y$2 &amp; "'" &amp; "!" &amp; "$K$20:$N$43"),4,FALSE)*-1000,VLOOKUP($X4,INDIRECT("'" &amp; Y$2 &amp; "'" &amp; "!" &amp; "$K$20:$N$43"),4,FALSE)*1000),""))</f>
        <v>0</v>
      </c>
      <c r="Z4" s="188">
        <f t="shared" ref="Z4:AD4" ca="1" si="1">IF(OR($X4="",Z$3=""),"",IFERROR(IF($X4="Total Investment Cost",VLOOKUP($X4,INDIRECT("'" &amp; Z$2 &amp; "'" &amp; "!" &amp; "$K$20:$N$43"),4,FALSE)*-1000,VLOOKUP($X4,INDIRECT("'" &amp; Z$2 &amp; "'" &amp; "!" &amp; "$K$20:$N$43"),4,FALSE)*1000),""))</f>
        <v>0</v>
      </c>
      <c r="AA4" s="188">
        <f t="shared" ca="1" si="1"/>
        <v>0</v>
      </c>
      <c r="AB4" s="188">
        <f t="shared" ca="1" si="1"/>
        <v>0</v>
      </c>
      <c r="AC4" s="188" t="str">
        <f t="shared" ca="1" si="1"/>
        <v/>
      </c>
      <c r="AD4" s="188" t="str">
        <f t="shared" ca="1" si="1"/>
        <v/>
      </c>
      <c r="AE4" s="189"/>
    </row>
    <row r="5" spans="1:31" x14ac:dyDescent="0.3">
      <c r="A5" s="241"/>
      <c r="B5" s="241"/>
      <c r="C5" s="241"/>
      <c r="D5" s="241"/>
      <c r="E5" s="241"/>
      <c r="F5" s="241"/>
      <c r="G5" s="241"/>
      <c r="H5" s="241"/>
      <c r="I5" s="241"/>
      <c r="J5" s="241"/>
      <c r="K5" s="241"/>
      <c r="L5" s="241"/>
      <c r="M5" s="241"/>
      <c r="N5" s="241"/>
      <c r="O5" s="241"/>
      <c r="P5" s="241"/>
      <c r="Q5" s="241"/>
      <c r="R5" s="241"/>
      <c r="S5" s="241"/>
      <c r="T5" s="241"/>
      <c r="U5" s="241"/>
      <c r="V5" s="189"/>
      <c r="W5" s="187"/>
      <c r="X5" t="s">
        <v>312</v>
      </c>
      <c r="Y5" s="188">
        <f t="shared" ref="Y5:AD26" ca="1" si="2">IF(OR($X5="",Y$3=""),"",IFERROR(IF($X5="Total Investment Cost",VLOOKUP($X5,INDIRECT("'" &amp; Y$2 &amp; "'" &amp; "!" &amp; "$K$20:$N$43"),4,FALSE)*-1000,VLOOKUP($X5,INDIRECT("'" &amp; Y$2 &amp; "'" &amp; "!" &amp; "$K$20:$N$43"),4,FALSE)*1000),""))</f>
        <v>164.81554748161901</v>
      </c>
      <c r="Z5" s="188">
        <f t="shared" ca="1" si="2"/>
        <v>101.54221770060499</v>
      </c>
      <c r="AA5" s="188">
        <f t="shared" ca="1" si="2"/>
        <v>164.81554748161901</v>
      </c>
      <c r="AB5" s="188">
        <f t="shared" ca="1" si="2"/>
        <v>164.81554748161901</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313</v>
      </c>
      <c r="Y6" s="188">
        <f t="shared" ca="1" si="2"/>
        <v>193363450.46901101</v>
      </c>
      <c r="Z6" s="188">
        <f t="shared" ca="1" si="2"/>
        <v>119129862.63074601</v>
      </c>
      <c r="AA6" s="188">
        <f t="shared" ca="1" si="2"/>
        <v>193363450.46901101</v>
      </c>
      <c r="AB6" s="188">
        <f t="shared" ca="1" si="2"/>
        <v>193363450.46901101</v>
      </c>
      <c r="AC6" s="188" t="str">
        <f t="shared" ca="1" si="2"/>
        <v/>
      </c>
      <c r="AD6" s="188" t="str">
        <f t="shared" ca="1" si="2"/>
        <v/>
      </c>
      <c r="AE6" s="189"/>
    </row>
    <row r="7" spans="1:31" x14ac:dyDescent="0.3">
      <c r="A7" s="239" t="s">
        <v>203</v>
      </c>
      <c r="B7" s="240"/>
      <c r="C7" s="240"/>
      <c r="D7" s="240"/>
      <c r="E7" s="240"/>
      <c r="F7" s="240"/>
      <c r="G7" s="240"/>
      <c r="H7" s="240"/>
      <c r="I7" s="240"/>
      <c r="J7" s="240"/>
      <c r="K7" s="240"/>
      <c r="L7" s="240"/>
      <c r="M7" s="240"/>
      <c r="N7" s="240"/>
      <c r="O7" s="240"/>
      <c r="P7" s="240"/>
      <c r="Q7" s="240"/>
      <c r="R7" s="240"/>
      <c r="S7" s="240"/>
      <c r="T7" s="240"/>
      <c r="U7" s="240"/>
      <c r="V7" s="189"/>
      <c r="W7" s="187"/>
      <c r="X7" t="s">
        <v>314</v>
      </c>
      <c r="Y7" s="188">
        <f t="shared" ca="1" si="2"/>
        <v>0</v>
      </c>
      <c r="Z7" s="188">
        <f t="shared" ca="1" si="2"/>
        <v>0</v>
      </c>
      <c r="AA7" s="188">
        <f t="shared" ca="1" si="2"/>
        <v>0</v>
      </c>
      <c r="AB7" s="188">
        <f t="shared" ca="1" si="2"/>
        <v>0</v>
      </c>
      <c r="AC7" s="188" t="str">
        <f t="shared" ca="1" si="2"/>
        <v/>
      </c>
      <c r="AD7" s="188" t="str">
        <f t="shared" ca="1" si="2"/>
        <v/>
      </c>
      <c r="AE7" s="189"/>
    </row>
    <row r="8" spans="1:31" x14ac:dyDescent="0.3">
      <c r="A8" s="240"/>
      <c r="B8" s="240"/>
      <c r="C8" s="240"/>
      <c r="D8" s="240"/>
      <c r="E8" s="240"/>
      <c r="F8" s="240"/>
      <c r="G8" s="240"/>
      <c r="H8" s="240"/>
      <c r="I8" s="240"/>
      <c r="J8" s="240"/>
      <c r="K8" s="240"/>
      <c r="L8" s="240"/>
      <c r="M8" s="240"/>
      <c r="N8" s="240"/>
      <c r="O8" s="240"/>
      <c r="P8" s="240"/>
      <c r="Q8" s="240"/>
      <c r="R8" s="240"/>
      <c r="S8" s="240"/>
      <c r="T8" s="240"/>
      <c r="U8" s="240"/>
      <c r="V8" s="189"/>
      <c r="W8" s="187"/>
      <c r="X8" t="s">
        <v>315</v>
      </c>
      <c r="Y8" s="188">
        <f t="shared" ca="1" si="2"/>
        <v>3708633.9844060401</v>
      </c>
      <c r="Z8" s="188">
        <f t="shared" ca="1" si="2"/>
        <v>2284863.3290627999</v>
      </c>
      <c r="AA8" s="188">
        <f t="shared" ca="1" si="2"/>
        <v>3708633.9844060401</v>
      </c>
      <c r="AB8" s="188">
        <f t="shared" ca="1" si="2"/>
        <v>3708633.9844060401</v>
      </c>
      <c r="AC8" s="188" t="str">
        <f t="shared" ca="1" si="2"/>
        <v/>
      </c>
      <c r="AD8" s="188" t="str">
        <f t="shared" ca="1" si="2"/>
        <v/>
      </c>
      <c r="AE8" s="189"/>
    </row>
    <row r="9" spans="1:31" x14ac:dyDescent="0.3">
      <c r="A9" s="240"/>
      <c r="B9" s="240"/>
      <c r="C9" s="240"/>
      <c r="D9" s="240"/>
      <c r="E9" s="240"/>
      <c r="F9" s="240"/>
      <c r="G9" s="240"/>
      <c r="H9" s="240"/>
      <c r="I9" s="240"/>
      <c r="J9" s="240"/>
      <c r="K9" s="240"/>
      <c r="L9" s="240"/>
      <c r="M9" s="240"/>
      <c r="N9" s="240"/>
      <c r="O9" s="240"/>
      <c r="P9" s="240"/>
      <c r="Q9" s="240"/>
      <c r="R9" s="240"/>
      <c r="S9" s="240"/>
      <c r="T9" s="240"/>
      <c r="U9" s="240"/>
      <c r="V9" s="189"/>
      <c r="W9" s="187"/>
      <c r="X9" t="s">
        <v>316</v>
      </c>
      <c r="Y9" s="188">
        <f t="shared" ca="1" si="2"/>
        <v>164.81554748161901</v>
      </c>
      <c r="Z9" s="188">
        <f t="shared" ca="1" si="2"/>
        <v>101.54221770060499</v>
      </c>
      <c r="AA9" s="188">
        <f t="shared" ca="1" si="2"/>
        <v>164.81554748161901</v>
      </c>
      <c r="AB9" s="188">
        <f t="shared" ca="1" si="2"/>
        <v>164.81554748161901</v>
      </c>
      <c r="AC9" s="188" t="str">
        <f t="shared" ca="1" si="2"/>
        <v/>
      </c>
      <c r="AD9" s="188" t="str">
        <f t="shared" ca="1" si="2"/>
        <v/>
      </c>
      <c r="AE9" s="189"/>
    </row>
    <row r="10" spans="1:31" x14ac:dyDescent="0.3">
      <c r="A10" s="240"/>
      <c r="B10" s="240"/>
      <c r="C10" s="240"/>
      <c r="D10" s="240"/>
      <c r="E10" s="240"/>
      <c r="F10" s="240"/>
      <c r="G10" s="240"/>
      <c r="H10" s="240"/>
      <c r="I10" s="240"/>
      <c r="J10" s="240"/>
      <c r="K10" s="240"/>
      <c r="L10" s="240"/>
      <c r="M10" s="240"/>
      <c r="N10" s="240"/>
      <c r="O10" s="240"/>
      <c r="P10" s="240"/>
      <c r="Q10" s="240"/>
      <c r="R10" s="240"/>
      <c r="S10" s="240"/>
      <c r="T10" s="240"/>
      <c r="U10" s="240"/>
      <c r="V10" s="189"/>
      <c r="W10" s="187"/>
      <c r="X10" t="s">
        <v>317</v>
      </c>
      <c r="Y10" s="188">
        <f t="shared" ca="1" si="2"/>
        <v>2870331.67605743</v>
      </c>
      <c r="Z10" s="188">
        <f t="shared" ca="1" si="2"/>
        <v>3225058.5567186298</v>
      </c>
      <c r="AA10" s="188">
        <f t="shared" ca="1" si="2"/>
        <v>2746159.2748344303</v>
      </c>
      <c r="AB10" s="188">
        <f t="shared" ca="1" si="2"/>
        <v>2894858.5777654597</v>
      </c>
      <c r="AC10" s="188" t="str">
        <f t="shared" ca="1" si="2"/>
        <v/>
      </c>
      <c r="AD10" s="188" t="str">
        <f t="shared" ca="1" si="2"/>
        <v/>
      </c>
      <c r="AE10" s="189"/>
    </row>
    <row r="11" spans="1:31" ht="15" customHeight="1" x14ac:dyDescent="0.3">
      <c r="A11" s="240"/>
      <c r="B11" s="240"/>
      <c r="C11" s="240"/>
      <c r="D11" s="240"/>
      <c r="E11" s="240"/>
      <c r="F11" s="240"/>
      <c r="G11" s="240"/>
      <c r="H11" s="240"/>
      <c r="I11" s="240"/>
      <c r="J11" s="240"/>
      <c r="K11" s="240"/>
      <c r="L11" s="240"/>
      <c r="M11" s="240"/>
      <c r="N11" s="240"/>
      <c r="O11" s="240"/>
      <c r="P11" s="240"/>
      <c r="Q11" s="240"/>
      <c r="R11" s="240"/>
      <c r="S11" s="240"/>
      <c r="T11" s="240"/>
      <c r="U11" s="240"/>
      <c r="V11" s="189"/>
      <c r="W11" s="187"/>
      <c r="X11" t="s">
        <v>318</v>
      </c>
      <c r="Y11" s="188">
        <f t="shared" ca="1" si="2"/>
        <v>7313061.0837035505</v>
      </c>
      <c r="Z11" s="188">
        <f t="shared" ca="1" si="2"/>
        <v>6363722.06051993</v>
      </c>
      <c r="AA11" s="188">
        <f t="shared" ca="1" si="2"/>
        <v>6996693.3408815106</v>
      </c>
      <c r="AB11" s="188">
        <f t="shared" ca="1" si="2"/>
        <v>7375550.9811490402</v>
      </c>
      <c r="AC11" s="188" t="str">
        <f t="shared" ca="1" si="2"/>
        <v/>
      </c>
      <c r="AD11" s="188" t="str">
        <f t="shared" ca="1" si="2"/>
        <v/>
      </c>
      <c r="AE11" s="189"/>
    </row>
    <row r="12" spans="1:31" ht="15" hidden="1" customHeight="1" x14ac:dyDescent="0.3">
      <c r="A12" s="240"/>
      <c r="B12" s="240"/>
      <c r="C12" s="240"/>
      <c r="D12" s="240"/>
      <c r="E12" s="240"/>
      <c r="F12" s="240"/>
      <c r="G12" s="240"/>
      <c r="H12" s="240"/>
      <c r="I12" s="240"/>
      <c r="J12" s="240"/>
      <c r="K12" s="240"/>
      <c r="L12" s="240"/>
      <c r="M12" s="240"/>
      <c r="N12" s="240"/>
      <c r="O12" s="240"/>
      <c r="P12" s="240"/>
      <c r="Q12" s="240"/>
      <c r="R12" s="240"/>
      <c r="S12" s="240"/>
      <c r="T12" s="240"/>
      <c r="U12" s="240"/>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0"/>
      <c r="B13" s="240"/>
      <c r="C13" s="240"/>
      <c r="D13" s="240"/>
      <c r="E13" s="240"/>
      <c r="F13" s="240"/>
      <c r="G13" s="240"/>
      <c r="H13" s="240"/>
      <c r="I13" s="240"/>
      <c r="J13" s="240"/>
      <c r="K13" s="240"/>
      <c r="L13" s="240"/>
      <c r="M13" s="240"/>
      <c r="N13" s="240"/>
      <c r="O13" s="240"/>
      <c r="P13" s="240"/>
      <c r="Q13" s="240"/>
      <c r="R13" s="240"/>
      <c r="S13" s="240"/>
      <c r="T13" s="240"/>
      <c r="U13" s="240"/>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0"/>
      <c r="B14" s="240"/>
      <c r="C14" s="240"/>
      <c r="D14" s="240"/>
      <c r="E14" s="240"/>
      <c r="F14" s="240"/>
      <c r="G14" s="240"/>
      <c r="H14" s="240"/>
      <c r="I14" s="240"/>
      <c r="J14" s="240"/>
      <c r="K14" s="240"/>
      <c r="L14" s="240"/>
      <c r="M14" s="240"/>
      <c r="N14" s="240"/>
      <c r="O14" s="240"/>
      <c r="P14" s="240"/>
      <c r="Q14" s="240"/>
      <c r="R14" s="240"/>
      <c r="S14" s="240"/>
      <c r="T14" s="240"/>
      <c r="U14" s="240"/>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0"/>
      <c r="B15" s="240"/>
      <c r="C15" s="240"/>
      <c r="D15" s="240"/>
      <c r="E15" s="240"/>
      <c r="F15" s="240"/>
      <c r="G15" s="240"/>
      <c r="H15" s="240"/>
      <c r="I15" s="240"/>
      <c r="J15" s="240"/>
      <c r="K15" s="240"/>
      <c r="L15" s="240"/>
      <c r="M15" s="240"/>
      <c r="N15" s="240"/>
      <c r="O15" s="240"/>
      <c r="P15" s="240"/>
      <c r="Q15" s="240"/>
      <c r="R15" s="240"/>
      <c r="S15" s="240"/>
      <c r="T15" s="240"/>
      <c r="U15" s="240"/>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0"/>
      <c r="B16" s="240"/>
      <c r="C16" s="240"/>
      <c r="D16" s="240"/>
      <c r="E16" s="240"/>
      <c r="F16" s="240"/>
      <c r="G16" s="240"/>
      <c r="H16" s="240"/>
      <c r="I16" s="240"/>
      <c r="J16" s="240"/>
      <c r="K16" s="240"/>
      <c r="L16" s="240"/>
      <c r="M16" s="240"/>
      <c r="N16" s="240"/>
      <c r="O16" s="240"/>
      <c r="P16" s="240"/>
      <c r="Q16" s="240"/>
      <c r="R16" s="240"/>
      <c r="S16" s="240"/>
      <c r="T16" s="240"/>
      <c r="U16" s="240"/>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0"/>
      <c r="B17" s="240"/>
      <c r="C17" s="240"/>
      <c r="D17" s="240"/>
      <c r="E17" s="240"/>
      <c r="F17" s="240"/>
      <c r="G17" s="240"/>
      <c r="H17" s="240"/>
      <c r="I17" s="240"/>
      <c r="J17" s="240"/>
      <c r="K17" s="240"/>
      <c r="L17" s="240"/>
      <c r="M17" s="240"/>
      <c r="N17" s="240"/>
      <c r="O17" s="240"/>
      <c r="P17" s="240"/>
      <c r="Q17" s="240"/>
      <c r="R17" s="240"/>
      <c r="S17" s="240"/>
      <c r="T17" s="240"/>
      <c r="U17" s="240"/>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0"/>
      <c r="B18" s="240"/>
      <c r="C18" s="240"/>
      <c r="D18" s="240"/>
      <c r="E18" s="240"/>
      <c r="F18" s="240"/>
      <c r="G18" s="240"/>
      <c r="H18" s="240"/>
      <c r="I18" s="240"/>
      <c r="J18" s="240"/>
      <c r="K18" s="240"/>
      <c r="L18" s="240"/>
      <c r="M18" s="240"/>
      <c r="N18" s="240"/>
      <c r="O18" s="240"/>
      <c r="P18" s="240"/>
      <c r="Q18" s="240"/>
      <c r="R18" s="240"/>
      <c r="S18" s="240"/>
      <c r="T18" s="240"/>
      <c r="U18" s="240"/>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0"/>
      <c r="B19" s="240"/>
      <c r="C19" s="240"/>
      <c r="D19" s="240"/>
      <c r="E19" s="240"/>
      <c r="F19" s="240"/>
      <c r="G19" s="240"/>
      <c r="H19" s="240"/>
      <c r="I19" s="240"/>
      <c r="J19" s="240"/>
      <c r="K19" s="240"/>
      <c r="L19" s="240"/>
      <c r="M19" s="240"/>
      <c r="N19" s="240"/>
      <c r="O19" s="240"/>
      <c r="P19" s="240"/>
      <c r="Q19" s="240"/>
      <c r="R19" s="240"/>
      <c r="S19" s="240"/>
      <c r="T19" s="240"/>
      <c r="U19" s="240"/>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0"/>
      <c r="B20" s="240"/>
      <c r="C20" s="240"/>
      <c r="D20" s="240"/>
      <c r="E20" s="240"/>
      <c r="F20" s="240"/>
      <c r="G20" s="240"/>
      <c r="H20" s="240"/>
      <c r="I20" s="240"/>
      <c r="J20" s="240"/>
      <c r="K20" s="240"/>
      <c r="L20" s="240"/>
      <c r="M20" s="240"/>
      <c r="N20" s="240"/>
      <c r="O20" s="240"/>
      <c r="P20" s="240"/>
      <c r="Q20" s="240"/>
      <c r="R20" s="240"/>
      <c r="S20" s="240"/>
      <c r="T20" s="240"/>
      <c r="U20" s="240"/>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0"/>
      <c r="B21" s="240"/>
      <c r="C21" s="240"/>
      <c r="D21" s="240"/>
      <c r="E21" s="240"/>
      <c r="F21" s="240"/>
      <c r="G21" s="240"/>
      <c r="H21" s="240"/>
      <c r="I21" s="240"/>
      <c r="J21" s="240"/>
      <c r="K21" s="240"/>
      <c r="L21" s="240"/>
      <c r="M21" s="240"/>
      <c r="N21" s="240"/>
      <c r="O21" s="240"/>
      <c r="P21" s="240"/>
      <c r="Q21" s="240"/>
      <c r="R21" s="240"/>
      <c r="S21" s="240"/>
      <c r="T21" s="240"/>
      <c r="U21" s="240"/>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0"/>
      <c r="B22" s="240"/>
      <c r="C22" s="240"/>
      <c r="D22" s="240"/>
      <c r="E22" s="240"/>
      <c r="F22" s="240"/>
      <c r="G22" s="240"/>
      <c r="H22" s="240"/>
      <c r="I22" s="240"/>
      <c r="J22" s="240"/>
      <c r="K22" s="240"/>
      <c r="L22" s="240"/>
      <c r="M22" s="240"/>
      <c r="N22" s="240"/>
      <c r="O22" s="240"/>
      <c r="P22" s="240"/>
      <c r="Q22" s="240"/>
      <c r="R22" s="240"/>
      <c r="S22" s="240"/>
      <c r="T22" s="240"/>
      <c r="U22" s="240"/>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0"/>
      <c r="B23" s="240"/>
      <c r="C23" s="240"/>
      <c r="D23" s="240"/>
      <c r="E23" s="240"/>
      <c r="F23" s="240"/>
      <c r="G23" s="240"/>
      <c r="H23" s="240"/>
      <c r="I23" s="240"/>
      <c r="J23" s="240"/>
      <c r="K23" s="240"/>
      <c r="L23" s="240"/>
      <c r="M23" s="240"/>
      <c r="N23" s="240"/>
      <c r="O23" s="240"/>
      <c r="P23" s="240"/>
      <c r="Q23" s="240"/>
      <c r="R23" s="240"/>
      <c r="S23" s="240"/>
      <c r="T23" s="240"/>
      <c r="U23" s="240"/>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0"/>
      <c r="B24" s="240"/>
      <c r="C24" s="240"/>
      <c r="D24" s="240"/>
      <c r="E24" s="240"/>
      <c r="F24" s="240"/>
      <c r="G24" s="240"/>
      <c r="H24" s="240"/>
      <c r="I24" s="240"/>
      <c r="J24" s="240"/>
      <c r="K24" s="240"/>
      <c r="L24" s="240"/>
      <c r="M24" s="240"/>
      <c r="N24" s="240"/>
      <c r="O24" s="240"/>
      <c r="P24" s="240"/>
      <c r="Q24" s="240"/>
      <c r="R24" s="240"/>
      <c r="S24" s="240"/>
      <c r="T24" s="240"/>
      <c r="U24" s="240"/>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0"/>
      <c r="B25" s="240"/>
      <c r="C25" s="240"/>
      <c r="D25" s="240"/>
      <c r="E25" s="240"/>
      <c r="F25" s="240"/>
      <c r="G25" s="240"/>
      <c r="H25" s="240"/>
      <c r="I25" s="240"/>
      <c r="J25" s="240"/>
      <c r="K25" s="240"/>
      <c r="L25" s="240"/>
      <c r="M25" s="240"/>
      <c r="N25" s="240"/>
      <c r="O25" s="240"/>
      <c r="P25" s="240"/>
      <c r="Q25" s="240"/>
      <c r="R25" s="240"/>
      <c r="S25" s="240"/>
      <c r="T25" s="240"/>
      <c r="U25" s="240"/>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0"/>
      <c r="B26" s="240"/>
      <c r="C26" s="240"/>
      <c r="D26" s="240"/>
      <c r="E26" s="240"/>
      <c r="F26" s="240"/>
      <c r="G26" s="240"/>
      <c r="H26" s="240"/>
      <c r="I26" s="240"/>
      <c r="J26" s="240"/>
      <c r="K26" s="240"/>
      <c r="L26" s="240"/>
      <c r="M26" s="240"/>
      <c r="N26" s="240"/>
      <c r="O26" s="240"/>
      <c r="P26" s="240"/>
      <c r="Q26" s="240"/>
      <c r="R26" s="240"/>
      <c r="S26" s="240"/>
      <c r="T26" s="240"/>
      <c r="U26" s="240"/>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20528742.030000005</v>
      </c>
      <c r="D30" s="47">
        <f>'Option 1'!K66</f>
        <v>20545513.729999997</v>
      </c>
      <c r="E30" s="47">
        <f>'Option 1'!L66</f>
        <v>20522853.469999999</v>
      </c>
      <c r="F30" s="47">
        <f>'Option 1'!M66</f>
        <v>20461301.420000002</v>
      </c>
      <c r="G30" s="142">
        <f>'Option 1'!N66</f>
        <v>20361606.440000001</v>
      </c>
      <c r="V30" s="189"/>
      <c r="AE30" s="189"/>
    </row>
    <row r="31" spans="1:31" ht="15" customHeight="1" x14ac:dyDescent="0.3">
      <c r="B31" s="143" t="str">
        <f>IF('Option 1'!$E$9=0,"",'Option 1'!$E$9)</f>
        <v>Option 1 - Proactively replace T1 and T2 in R24</v>
      </c>
      <c r="C31" s="47">
        <f>IF('Option 1'!J$67=0,"",'Option 1'!J$67)</f>
        <v>20528742.030000005</v>
      </c>
      <c r="D31" s="47">
        <f>IF('Option 1'!K$67=0,"",'Option 1'!K$67)</f>
        <v>20545513.729999997</v>
      </c>
      <c r="E31" s="47">
        <f>IF('Option 1'!L$67=0,"",'Option 1'!L$67)</f>
        <v>20522853.469999999</v>
      </c>
      <c r="F31" s="47">
        <f>IF('Option 1'!M$67=0,"",'Option 1'!M$67)</f>
        <v>20461301.420000002</v>
      </c>
      <c r="G31" s="142" t="str">
        <f>IF('Option 1'!N$67=0,"",'Option 1'!N$67)</f>
        <v/>
      </c>
      <c r="V31" s="189"/>
      <c r="AE31" s="189"/>
    </row>
    <row r="32" spans="1:31" ht="15" customHeight="1" x14ac:dyDescent="0.3">
      <c r="B32" s="143" t="str">
        <f>IF('Option 2'!$E$9=0,"",'Option 2'!$E$9)</f>
        <v>Option 2 - Proactively replace T1 and T2 in R29</v>
      </c>
      <c r="C32" s="47">
        <f>IF('Option 2'!J$67=0,"",'Option 2'!J$67)</f>
        <v>20528742.030000005</v>
      </c>
      <c r="D32" s="47">
        <f>IF('Option 2'!K$67=0,"",'Option 2'!K$67)</f>
        <v>20545513.729999997</v>
      </c>
      <c r="E32" s="47">
        <f>IF('Option 2'!L$67=0,"",'Option 2'!L$67)</f>
        <v>20522853.469999999</v>
      </c>
      <c r="F32" s="47">
        <f>IF('Option 2'!M$67=0,"",'Option 2'!M$67)</f>
        <v>20461301.420000002</v>
      </c>
      <c r="G32" s="142">
        <f>IF('Option 2'!N$67=0,"",'Option 2'!N$67)</f>
        <v>20361606.440000001</v>
      </c>
      <c r="V32" s="189"/>
      <c r="AE32" s="189"/>
    </row>
    <row r="33" spans="1:31" ht="15" customHeight="1" x14ac:dyDescent="0.3">
      <c r="B33" s="143" t="str">
        <f>IF('Option 3'!$E$9=0,"",'Option 3'!$E$9)</f>
        <v>Option 8 - Proactively replace T1 and T2 in R24 with like for like modern equivalent transformers</v>
      </c>
      <c r="C33" s="47">
        <f>IF('Option 3'!J$67=0,"",'Option 3'!J$67)</f>
        <v>20528742.030000005</v>
      </c>
      <c r="D33" s="47">
        <f>IF('Option 3'!K$67=0,"",'Option 3'!K$67)</f>
        <v>20545513.729999997</v>
      </c>
      <c r="E33" s="47">
        <f>IF('Option 3'!L$67=0,"",'Option 3'!L$67)</f>
        <v>20522853.469999999</v>
      </c>
      <c r="F33" s="47">
        <f>IF('Option 3'!M$67=0,"",'Option 3'!M$67)</f>
        <v>20461301.420000002</v>
      </c>
      <c r="G33" s="142" t="str">
        <f>IF('Option 3'!N$67=0,"",'Option 3'!N$67)</f>
        <v/>
      </c>
      <c r="V33" s="189"/>
      <c r="AE33" s="189"/>
    </row>
    <row r="34" spans="1:31" ht="15" customHeight="1" x14ac:dyDescent="0.3">
      <c r="B34" s="143" t="str">
        <f>IF('Option 4'!$E$9=0,"",'Option 4'!$E$9)</f>
        <v>Option 9 - Proactively replace T1 and T2 with Transformers with a 22 kV third winding</v>
      </c>
      <c r="C34" s="47">
        <f>IF('Option 4'!J$67=0,"",'Option 4'!J$67)</f>
        <v>20528742.030000005</v>
      </c>
      <c r="D34" s="47">
        <f>IF('Option 4'!K$67=0,"",'Option 4'!K$67)</f>
        <v>20545513.729999997</v>
      </c>
      <c r="E34" s="47">
        <f>IF('Option 4'!L$67=0,"",'Option 4'!L$67)</f>
        <v>20522853.469999999</v>
      </c>
      <c r="F34" s="47">
        <f>IF('Option 4'!M$67=0,"",'Option 4'!M$67)</f>
        <v>20461301.420000002</v>
      </c>
      <c r="G34" s="142" t="str">
        <f>IF('Option 4'!N$67=0,"",'Option 4'!N$67)</f>
        <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3</v>
      </c>
      <c r="G39" s="21" t="s">
        <v>54</v>
      </c>
      <c r="H39" t="s">
        <v>329</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3</v>
      </c>
      <c r="B42" s="19" t="str">
        <f ca="1">IF(INDIRECT("'" &amp; $A42 &amp; "'" &amp; "!"&amp;F42)=0,"",INDIRECT("'" &amp; $A42 &amp; "'" &amp; "!"&amp;F42))</f>
        <v>UARM - Environment and Community - Fire Risk</v>
      </c>
      <c r="C42" s="14">
        <f ca="1">IF(B42="","",VLOOKUP($B42,INDIRECT("'" &amp; $A42 &amp; "'" &amp; "!$K$20:$O$42"),4,FALSE))</f>
        <v>0</v>
      </c>
      <c r="D42" s="30">
        <f ca="1">IF(B42="","",VLOOKUP($B42,INDIRECT("'" &amp; $A42 &amp; "'" &amp; "!$K$20:$O$42"),5,FALSE))</f>
        <v>0</v>
      </c>
      <c r="E42" s="14">
        <f ca="1">IF(D42="",0,1)</f>
        <v>1</v>
      </c>
      <c r="F42" s="198" t="s">
        <v>196</v>
      </c>
      <c r="G42" s="22" t="s">
        <v>317</v>
      </c>
      <c r="H42" s="24">
        <v>1.3299999999999999E-2</v>
      </c>
      <c r="L42" s="6" t="s">
        <v>27</v>
      </c>
      <c r="M42" t="s">
        <v>261</v>
      </c>
      <c r="V42" s="189"/>
      <c r="AE42" s="189"/>
    </row>
    <row r="43" spans="1:31" x14ac:dyDescent="0.3">
      <c r="A43" t="str">
        <f>A42</f>
        <v>Option 3</v>
      </c>
      <c r="B43" s="19" t="str">
        <f t="shared" ref="B43:B55" ca="1" si="3">IF(INDIRECT("'" &amp; $A43 &amp; "'" &amp; "!"&amp;F43)=0,"",INDIRECT("'" &amp; $A43 &amp; "'" &amp; "!"&amp;F43))</f>
        <v>UARM - Safety &amp; People - Worker</v>
      </c>
      <c r="C43" s="14">
        <f t="shared" ref="C43:C55" ca="1" si="4">IF(B43="","",VLOOKUP($B43,INDIRECT("'" &amp; $A43 &amp; "'" &amp; "!$K$20:$O$42"),4,FALSE))</f>
        <v>0.164815547481619</v>
      </c>
      <c r="D43" s="30">
        <f t="shared" ref="D43:D55" ca="1" si="5">IF(B43="","",VLOOKUP($B43,INDIRECT("'" &amp; $A43 &amp; "'" &amp; "!$K$20:$O$42"),5,FALSE))</f>
        <v>0</v>
      </c>
      <c r="E43" s="14">
        <f t="shared" ref="E43:E55" ca="1" si="6">IF(D43="",0,1)</f>
        <v>1</v>
      </c>
      <c r="F43" t="str">
        <f>LEFT(F42,1) &amp; (RIGHT(F42,(LEN(F42)-1))+1)</f>
        <v>K21</v>
      </c>
      <c r="G43" s="22" t="s">
        <v>318</v>
      </c>
      <c r="H43" s="24">
        <v>3.3799999999999997E-2</v>
      </c>
      <c r="L43" s="6" t="s">
        <v>26</v>
      </c>
      <c r="M43" t="str">
        <f>IF(OR(M42="",M41=""),"",CONCATENATE(M41,M42))</f>
        <v>H:\RPSAM\SAM\R24 IES\final draft\InvestmentSummary_R24_T_SB_RENTF_TF_POWER TRANSFORMER ROSEBERYT1 T2.xlsx</v>
      </c>
      <c r="V43" s="189"/>
      <c r="AE43" s="189"/>
    </row>
    <row r="44" spans="1:31" x14ac:dyDescent="0.3">
      <c r="A44" t="str">
        <f t="shared" ref="A44:A55" si="7">A43</f>
        <v>Option 3</v>
      </c>
      <c r="B44" s="19" t="str">
        <f t="shared" ca="1" si="3"/>
        <v>UARM - Network Performance Risk</v>
      </c>
      <c r="C44" s="14">
        <f t="shared" ca="1" si="4"/>
        <v>193363.450469011</v>
      </c>
      <c r="D44" s="30">
        <f t="shared" ca="1" si="5"/>
        <v>0.93500000000000005</v>
      </c>
      <c r="E44" s="14">
        <f t="shared" ca="1" si="6"/>
        <v>1</v>
      </c>
      <c r="F44" t="str">
        <f t="shared" ref="F44:F55" si="8">LEFT(F43,1) &amp; (RIGHT(F43,(LEN(F43)-1))+1)</f>
        <v>K22</v>
      </c>
      <c r="G44" s="22" t="s">
        <v>311</v>
      </c>
      <c r="H44" s="24">
        <v>0</v>
      </c>
      <c r="V44" s="189"/>
      <c r="AE44" s="189"/>
    </row>
    <row r="45" spans="1:31" x14ac:dyDescent="0.3">
      <c r="A45" t="str">
        <f t="shared" si="7"/>
        <v>Option 3</v>
      </c>
      <c r="B45" s="19" t="str">
        <f t="shared" ca="1" si="3"/>
        <v>UARM - Environment and Community - Other Risk</v>
      </c>
      <c r="C45" s="14">
        <f t="shared" ca="1" si="4"/>
        <v>0</v>
      </c>
      <c r="D45" s="30">
        <f t="shared" ca="1" si="5"/>
        <v>0</v>
      </c>
      <c r="E45" s="14">
        <f t="shared" ca="1" si="6"/>
        <v>1</v>
      </c>
      <c r="F45" t="str">
        <f t="shared" si="8"/>
        <v>K23</v>
      </c>
      <c r="G45" s="22" t="s">
        <v>314</v>
      </c>
      <c r="H45" s="24">
        <v>0</v>
      </c>
      <c r="V45" s="189"/>
      <c r="AE45" s="189"/>
    </row>
    <row r="46" spans="1:31" x14ac:dyDescent="0.3">
      <c r="A46" t="str">
        <f t="shared" si="7"/>
        <v>Option 3</v>
      </c>
      <c r="B46" s="19" t="str">
        <f t="shared" ca="1" si="3"/>
        <v>UARM - Financial Risk</v>
      </c>
      <c r="C46" s="14">
        <f t="shared" ca="1" si="4"/>
        <v>3708.6339844060399</v>
      </c>
      <c r="D46" s="30">
        <f t="shared" ca="1" si="5"/>
        <v>1.7899999999999999E-2</v>
      </c>
      <c r="E46" s="14">
        <f t="shared" ca="1" si="6"/>
        <v>1</v>
      </c>
      <c r="F46" t="str">
        <f t="shared" si="8"/>
        <v>K24</v>
      </c>
      <c r="G46" s="22" t="s">
        <v>315</v>
      </c>
      <c r="H46" s="24">
        <v>1.7899999999999999E-2</v>
      </c>
      <c r="V46" s="189"/>
      <c r="AE46" s="189"/>
    </row>
    <row r="47" spans="1:31" x14ac:dyDescent="0.3">
      <c r="A47" t="str">
        <f t="shared" si="7"/>
        <v>Option 3</v>
      </c>
      <c r="B47" s="19" t="str">
        <f t="shared" ca="1" si="3"/>
        <v>UARM - Safety &amp; People - Public</v>
      </c>
      <c r="C47" s="14">
        <f t="shared" ca="1" si="4"/>
        <v>0.164815547481619</v>
      </c>
      <c r="D47" s="30">
        <f t="shared" ca="1" si="5"/>
        <v>0</v>
      </c>
      <c r="E47" s="14">
        <f t="shared" ca="1" si="6"/>
        <v>1</v>
      </c>
      <c r="F47" t="str">
        <f t="shared" si="8"/>
        <v>K25</v>
      </c>
      <c r="G47" s="22" t="s">
        <v>313</v>
      </c>
      <c r="H47" s="24">
        <v>0.93500000000000005</v>
      </c>
      <c r="V47" s="189"/>
      <c r="AE47" s="189"/>
    </row>
    <row r="48" spans="1:31" x14ac:dyDescent="0.3">
      <c r="A48" t="str">
        <f t="shared" si="7"/>
        <v>Option 3</v>
      </c>
      <c r="B48" s="19" t="str">
        <f t="shared" ca="1" si="3"/>
        <v>Terminal Value</v>
      </c>
      <c r="C48" s="14">
        <f t="shared" ca="1" si="4"/>
        <v>2746.1592748344301</v>
      </c>
      <c r="D48" s="30">
        <f t="shared" ca="1" si="5"/>
        <v>1.3299999999999999E-2</v>
      </c>
      <c r="E48" s="14">
        <f t="shared" ca="1" si="6"/>
        <v>1</v>
      </c>
      <c r="F48" t="str">
        <f t="shared" si="8"/>
        <v>K26</v>
      </c>
      <c r="G48" s="22" t="s">
        <v>316</v>
      </c>
      <c r="H48" s="24">
        <v>0</v>
      </c>
      <c r="V48" s="189"/>
      <c r="AE48" s="189"/>
    </row>
    <row r="49" spans="1:31" x14ac:dyDescent="0.3">
      <c r="A49" t="str">
        <f t="shared" si="7"/>
        <v>Option 3</v>
      </c>
      <c r="B49" s="19" t="str">
        <f t="shared" ca="1" si="3"/>
        <v>Total Investment Cost</v>
      </c>
      <c r="C49" s="14">
        <f t="shared" ca="1" si="4"/>
        <v>-6996.6933408815103</v>
      </c>
      <c r="D49" s="30">
        <f t="shared" ca="1" si="5"/>
        <v>3.3799999999999997E-2</v>
      </c>
      <c r="E49" s="14">
        <f t="shared" ca="1" si="6"/>
        <v>1</v>
      </c>
      <c r="F49" t="str">
        <f t="shared" si="8"/>
        <v>K27</v>
      </c>
      <c r="G49" s="22" t="s">
        <v>312</v>
      </c>
      <c r="H49" s="24">
        <v>0</v>
      </c>
      <c r="V49" s="189"/>
      <c r="AE49" s="189"/>
    </row>
    <row r="50" spans="1:31" x14ac:dyDescent="0.3">
      <c r="A50" t="str">
        <f t="shared" si="7"/>
        <v>Option 3</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3</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3</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3</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3</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3</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192821.8800184649</v>
      </c>
      <c r="D56" s="17">
        <f ca="1">SUM(D42:D55)</f>
        <v>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0</v>
      </c>
      <c r="D61" s="30">
        <f ca="1">IF(B61="","",VLOOKUP($B61,INDIRECT("'" &amp; $A61 &amp; "'" &amp; "!$K$20:$O$42"),5,FALSE))</f>
        <v>0</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0.164815547481619</v>
      </c>
      <c r="D62" s="30">
        <f t="shared" ref="D62:D74" ca="1" si="11">IF(B62="","",VLOOKUP($B62,INDIRECT("'" &amp; $A62 &amp; "'" &amp; "!$K$20:$O$42"),5,FALSE))</f>
        <v>0</v>
      </c>
      <c r="E62" s="14">
        <f t="shared" ref="E62:E74" ca="1" si="12">IF(D62="",0,1)</f>
        <v>1</v>
      </c>
      <c r="F62" t="str">
        <f>LEFT(F61,1) &amp; (RIGHT(F61,(LEN(F61)-1))+1)</f>
        <v>K21</v>
      </c>
      <c r="G62" s="22" t="s">
        <v>317</v>
      </c>
      <c r="H62" s="37">
        <v>1.38E-2</v>
      </c>
      <c r="L62">
        <v>11</v>
      </c>
      <c r="M62" t="s">
        <v>225</v>
      </c>
      <c r="V62" s="189"/>
      <c r="AE62" s="189"/>
    </row>
    <row r="63" spans="1:31" ht="14.25" customHeight="1" x14ac:dyDescent="0.3">
      <c r="A63" t="str">
        <f t="shared" ref="A63:A74" si="13">A62</f>
        <v>Option 1</v>
      </c>
      <c r="B63" s="19" t="str">
        <f t="shared" ca="1" si="9"/>
        <v>UARM - Network Performance Risk</v>
      </c>
      <c r="C63" s="14">
        <f t="shared" ca="1" si="10"/>
        <v>193363.450469011</v>
      </c>
      <c r="D63" s="30">
        <f t="shared" ca="1" si="11"/>
        <v>0.93300000000000005</v>
      </c>
      <c r="E63" s="14">
        <f t="shared" ca="1" si="12"/>
        <v>1</v>
      </c>
      <c r="F63" t="str">
        <f t="shared" ref="F63:F74" si="14">LEFT(F62,1) &amp; (RIGHT(F62,(LEN(F62)-1))+1)</f>
        <v>K22</v>
      </c>
      <c r="G63" s="22" t="s">
        <v>318</v>
      </c>
      <c r="H63" s="37">
        <v>3.5299999999999998E-2</v>
      </c>
      <c r="L63">
        <v>12</v>
      </c>
      <c r="M63" t="s">
        <v>224</v>
      </c>
      <c r="V63" s="189"/>
      <c r="AE63" s="189"/>
    </row>
    <row r="64" spans="1:31" ht="14.25" customHeight="1" x14ac:dyDescent="0.3">
      <c r="A64" t="str">
        <f t="shared" si="13"/>
        <v>Option 1</v>
      </c>
      <c r="B64" s="19" t="str">
        <f t="shared" ca="1" si="9"/>
        <v>UARM - Environment and Community - Other Risk</v>
      </c>
      <c r="C64" s="14">
        <f t="shared" ca="1" si="10"/>
        <v>0</v>
      </c>
      <c r="D64" s="30">
        <f t="shared" ca="1" si="11"/>
        <v>0</v>
      </c>
      <c r="E64" s="14">
        <f t="shared" ca="1" si="12"/>
        <v>1</v>
      </c>
      <c r="F64" t="str">
        <f t="shared" si="14"/>
        <v>K23</v>
      </c>
      <c r="G64" s="22" t="s">
        <v>311</v>
      </c>
      <c r="H64" s="37">
        <v>0</v>
      </c>
      <c r="L64">
        <v>13</v>
      </c>
      <c r="M64" t="s">
        <v>226</v>
      </c>
      <c r="V64" s="189"/>
      <c r="AE64" s="189"/>
    </row>
    <row r="65" spans="1:31" ht="14.25" customHeight="1" x14ac:dyDescent="0.3">
      <c r="A65" t="str">
        <f t="shared" si="13"/>
        <v>Option 1</v>
      </c>
      <c r="B65" s="19" t="str">
        <f t="shared" ca="1" si="9"/>
        <v>UARM - Financial Risk</v>
      </c>
      <c r="C65" s="14">
        <f t="shared" ca="1" si="10"/>
        <v>3708.6339844060399</v>
      </c>
      <c r="D65" s="30">
        <f t="shared" ca="1" si="11"/>
        <v>1.7899999999999999E-2</v>
      </c>
      <c r="E65" s="14">
        <f t="shared" ca="1" si="12"/>
        <v>1</v>
      </c>
      <c r="F65" t="str">
        <f t="shared" si="14"/>
        <v>K24</v>
      </c>
      <c r="G65" s="22" t="s">
        <v>314</v>
      </c>
      <c r="H65" s="37">
        <v>0</v>
      </c>
      <c r="L65">
        <v>14</v>
      </c>
      <c r="M65" t="s">
        <v>227</v>
      </c>
      <c r="V65" s="189"/>
      <c r="AE65" s="189"/>
    </row>
    <row r="66" spans="1:31" ht="14.25" customHeight="1" x14ac:dyDescent="0.3">
      <c r="A66" t="str">
        <f t="shared" si="13"/>
        <v>Option 1</v>
      </c>
      <c r="B66" s="19" t="str">
        <f t="shared" ca="1" si="9"/>
        <v>UARM - Safety &amp; People - Public</v>
      </c>
      <c r="C66" s="14">
        <f t="shared" ca="1" si="10"/>
        <v>0.164815547481619</v>
      </c>
      <c r="D66" s="30">
        <f t="shared" ca="1" si="11"/>
        <v>0</v>
      </c>
      <c r="E66" s="14">
        <f t="shared" ca="1" si="12"/>
        <v>1</v>
      </c>
      <c r="F66" t="str">
        <f t="shared" si="14"/>
        <v>K25</v>
      </c>
      <c r="G66" s="22" t="s">
        <v>315</v>
      </c>
      <c r="H66" s="37">
        <v>1.7899999999999999E-2</v>
      </c>
      <c r="L66">
        <v>15</v>
      </c>
      <c r="M66" t="s">
        <v>228</v>
      </c>
      <c r="V66" s="189"/>
      <c r="AE66" s="189"/>
    </row>
    <row r="67" spans="1:31" ht="14.25" customHeight="1" x14ac:dyDescent="0.3">
      <c r="A67" t="str">
        <f t="shared" si="13"/>
        <v>Option 1</v>
      </c>
      <c r="B67" s="19" t="str">
        <f t="shared" ca="1" si="9"/>
        <v>Terminal Value</v>
      </c>
      <c r="C67" s="14">
        <f t="shared" ca="1" si="10"/>
        <v>2870.3316760574298</v>
      </c>
      <c r="D67" s="30">
        <f t="shared" ca="1" si="11"/>
        <v>1.38E-2</v>
      </c>
      <c r="E67" s="14">
        <f t="shared" ca="1" si="12"/>
        <v>1</v>
      </c>
      <c r="F67" t="str">
        <f t="shared" si="14"/>
        <v>K26</v>
      </c>
      <c r="G67" s="22" t="s">
        <v>313</v>
      </c>
      <c r="H67" s="37">
        <v>0.93300000000000005</v>
      </c>
      <c r="L67">
        <v>16</v>
      </c>
      <c r="M67" t="s">
        <v>229</v>
      </c>
      <c r="V67" s="189"/>
      <c r="AE67" s="189"/>
    </row>
    <row r="68" spans="1:31" ht="14.25" customHeight="1" x14ac:dyDescent="0.3">
      <c r="A68" t="str">
        <f t="shared" si="13"/>
        <v>Option 1</v>
      </c>
      <c r="B68" s="19" t="str">
        <f t="shared" ca="1" si="9"/>
        <v>Total Investment Cost</v>
      </c>
      <c r="C68" s="14">
        <f t="shared" ca="1" si="10"/>
        <v>-7313.0610837035501</v>
      </c>
      <c r="D68" s="30">
        <f t="shared" ca="1" si="11"/>
        <v>3.5299999999999998E-2</v>
      </c>
      <c r="E68" s="14">
        <f t="shared" ca="1" si="12"/>
        <v>1</v>
      </c>
      <c r="F68" t="str">
        <f t="shared" si="14"/>
        <v>K27</v>
      </c>
      <c r="G68" s="22" t="s">
        <v>316</v>
      </c>
      <c r="H68" s="37">
        <v>0</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312</v>
      </c>
      <c r="H69" s="37">
        <v>0</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192629.68467686584</v>
      </c>
      <c r="D75" s="17">
        <f ca="1">SUM(D61:D74)</f>
        <v>1</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0</v>
      </c>
      <c r="D81" s="30">
        <f ca="1">IF(B81="","",VLOOKUP($B81,INDIRECT("'" &amp; $A81 &amp; "'" &amp; "!$K$20:$O$42"),5,FALSE))</f>
        <v>0</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0.10154221770060499</v>
      </c>
      <c r="D82" s="30">
        <f t="shared" ref="D82:D94" ca="1" si="17">IF(B82="","",VLOOKUP($B82,INDIRECT("'" &amp; $A82 &amp; "'" &amp; "!$K$20:$O$42"),5,FALSE))</f>
        <v>0</v>
      </c>
      <c r="E82" s="14">
        <f t="shared" ref="E82:E94" ca="1" si="18">IF(D82="",0,1)</f>
        <v>1</v>
      </c>
      <c r="F82" t="str">
        <f>LEFT(F81,1) &amp; (RIGHT(F81,(LEN(F81)-1))+1)</f>
        <v>K21</v>
      </c>
      <c r="G82" s="22" t="s">
        <v>317</v>
      </c>
      <c r="H82" s="37">
        <v>2.46E-2</v>
      </c>
      <c r="L82">
        <v>31</v>
      </c>
      <c r="M82" t="s">
        <v>253</v>
      </c>
      <c r="V82" s="189"/>
      <c r="AE82" s="189"/>
    </row>
    <row r="83" spans="1:31" ht="14.25" customHeight="1" x14ac:dyDescent="0.3">
      <c r="A83" t="str">
        <f t="shared" ref="A83:A94" si="19">A82</f>
        <v>Option 2</v>
      </c>
      <c r="B83" s="19" t="str">
        <f t="shared" ca="1" si="15"/>
        <v>UARM - Network Performance Risk</v>
      </c>
      <c r="C83" s="14">
        <f t="shared" ca="1" si="16"/>
        <v>119129.86263074601</v>
      </c>
      <c r="D83" s="30">
        <f t="shared" ca="1" si="17"/>
        <v>0.90939999999999999</v>
      </c>
      <c r="E83" s="14">
        <f t="shared" ca="1" si="18"/>
        <v>1</v>
      </c>
      <c r="F83" t="str">
        <f t="shared" ref="F83:F94" si="20">LEFT(F82,1) &amp; (RIGHT(F82,(LEN(F82)-1))+1)</f>
        <v>K22</v>
      </c>
      <c r="G83" s="22" t="s">
        <v>318</v>
      </c>
      <c r="H83" s="37">
        <v>4.8599999999999997E-2</v>
      </c>
      <c r="L83">
        <v>32</v>
      </c>
      <c r="M83" t="s">
        <v>254</v>
      </c>
      <c r="V83" s="189"/>
      <c r="AE83" s="189"/>
    </row>
    <row r="84" spans="1:31" ht="14.25" customHeight="1" x14ac:dyDescent="0.3">
      <c r="A84" t="str">
        <f t="shared" si="19"/>
        <v>Option 2</v>
      </c>
      <c r="B84" s="19" t="str">
        <f t="shared" ca="1" si="15"/>
        <v>UARM - Environment and Community - Other Risk</v>
      </c>
      <c r="C84" s="14">
        <f t="shared" ca="1" si="16"/>
        <v>0</v>
      </c>
      <c r="D84" s="30">
        <f t="shared" ca="1" si="17"/>
        <v>0</v>
      </c>
      <c r="E84" s="14">
        <f t="shared" ca="1" si="18"/>
        <v>1</v>
      </c>
      <c r="F84" t="str">
        <f t="shared" si="20"/>
        <v>K23</v>
      </c>
      <c r="G84" s="22" t="s">
        <v>311</v>
      </c>
      <c r="H84" s="37">
        <v>0</v>
      </c>
      <c r="L84">
        <v>33</v>
      </c>
      <c r="M84" t="s">
        <v>255</v>
      </c>
      <c r="V84" s="189"/>
      <c r="AE84" s="189"/>
    </row>
    <row r="85" spans="1:31" ht="14.25" customHeight="1" x14ac:dyDescent="0.3">
      <c r="A85" t="str">
        <f t="shared" si="19"/>
        <v>Option 2</v>
      </c>
      <c r="B85" s="19" t="str">
        <f t="shared" ca="1" si="15"/>
        <v>UARM - Financial Risk</v>
      </c>
      <c r="C85" s="14">
        <f t="shared" ca="1" si="16"/>
        <v>2284.8633290627999</v>
      </c>
      <c r="D85" s="30">
        <f t="shared" ca="1" si="17"/>
        <v>1.7399999999999999E-2</v>
      </c>
      <c r="E85" s="14">
        <f t="shared" ca="1" si="18"/>
        <v>1</v>
      </c>
      <c r="F85" t="str">
        <f t="shared" si="20"/>
        <v>K24</v>
      </c>
      <c r="G85" s="22" t="s">
        <v>314</v>
      </c>
      <c r="H85" s="37">
        <v>0</v>
      </c>
      <c r="L85">
        <v>34</v>
      </c>
      <c r="M85" t="s">
        <v>256</v>
      </c>
      <c r="V85" s="189"/>
      <c r="AE85" s="189"/>
    </row>
    <row r="86" spans="1:31" ht="14.25" customHeight="1" x14ac:dyDescent="0.3">
      <c r="A86" t="str">
        <f t="shared" si="19"/>
        <v>Option 2</v>
      </c>
      <c r="B86" s="19" t="str">
        <f t="shared" ca="1" si="15"/>
        <v>UARM - Safety &amp; People - Public</v>
      </c>
      <c r="C86" s="14">
        <f t="shared" ca="1" si="16"/>
        <v>0.10154221770060499</v>
      </c>
      <c r="D86" s="30">
        <f t="shared" ca="1" si="17"/>
        <v>0</v>
      </c>
      <c r="E86" s="14">
        <f t="shared" ca="1" si="18"/>
        <v>1</v>
      </c>
      <c r="F86" t="str">
        <f t="shared" si="20"/>
        <v>K25</v>
      </c>
      <c r="G86" s="22" t="s">
        <v>315</v>
      </c>
      <c r="H86" s="37">
        <v>1.7399999999999999E-2</v>
      </c>
      <c r="L86">
        <v>35</v>
      </c>
      <c r="M86" t="s">
        <v>257</v>
      </c>
      <c r="V86" s="189"/>
      <c r="AE86" s="189"/>
    </row>
    <row r="87" spans="1:31" ht="14.25" customHeight="1" x14ac:dyDescent="0.3">
      <c r="A87" t="str">
        <f t="shared" si="19"/>
        <v>Option 2</v>
      </c>
      <c r="B87" s="19" t="str">
        <f t="shared" ca="1" si="15"/>
        <v>Terminal Value</v>
      </c>
      <c r="C87" s="14">
        <f t="shared" ca="1" si="16"/>
        <v>3225.0585567186299</v>
      </c>
      <c r="D87" s="30">
        <f t="shared" ca="1" si="17"/>
        <v>2.46E-2</v>
      </c>
      <c r="E87" s="14">
        <f t="shared" ca="1" si="18"/>
        <v>1</v>
      </c>
      <c r="F87" t="str">
        <f t="shared" si="20"/>
        <v>K26</v>
      </c>
      <c r="G87" s="22" t="s">
        <v>313</v>
      </c>
      <c r="H87" s="37">
        <v>0.90939999999999999</v>
      </c>
      <c r="L87">
        <v>36</v>
      </c>
      <c r="M87" t="s">
        <v>258</v>
      </c>
      <c r="V87" s="189"/>
      <c r="AE87" s="189"/>
    </row>
    <row r="88" spans="1:31" ht="14.25" customHeight="1" x14ac:dyDescent="0.3">
      <c r="A88" t="str">
        <f t="shared" si="19"/>
        <v>Option 2</v>
      </c>
      <c r="B88" s="19" t="str">
        <f t="shared" ca="1" si="15"/>
        <v>Total Investment Cost</v>
      </c>
      <c r="C88" s="14">
        <f t="shared" ca="1" si="16"/>
        <v>-6363.72206051993</v>
      </c>
      <c r="D88" s="30">
        <f t="shared" ca="1" si="17"/>
        <v>4.8599999999999997E-2</v>
      </c>
      <c r="E88" s="14">
        <f t="shared" ca="1" si="18"/>
        <v>1</v>
      </c>
      <c r="F88" t="str">
        <f t="shared" si="20"/>
        <v>K27</v>
      </c>
      <c r="G88" s="22" t="s">
        <v>316</v>
      </c>
      <c r="H88" s="37">
        <v>0</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312</v>
      </c>
      <c r="H89" s="37">
        <v>0</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118276.26554044292</v>
      </c>
      <c r="D95" s="17">
        <f ca="1">SUM(D81:D94)</f>
        <v>0.99999999999999989</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0</v>
      </c>
      <c r="D101" s="30">
        <f ca="1">IF(B101="","",VLOOKUP($B101,INDIRECT("'" &amp; $A101 &amp; "'" &amp; "!$K$20:$O$42"),5,FALSE))</f>
        <v>0</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0.164815547481619</v>
      </c>
      <c r="D102" s="30">
        <f t="shared" ref="D102:D114" ca="1" si="23">IF(B102="","",VLOOKUP($B102,INDIRECT("'" &amp; $A102 &amp; "'" &amp; "!$K$20:$O$42"),5,FALSE))</f>
        <v>0</v>
      </c>
      <c r="E102" s="14">
        <f t="shared" ref="E102:E114" ca="1" si="24">IF(D102="",0,1)</f>
        <v>1</v>
      </c>
      <c r="F102" t="str">
        <f>LEFT(F101,1) &amp; (RIGHT(F101,(LEN(F101)-1))+1)</f>
        <v>K21</v>
      </c>
      <c r="G102" s="22" t="s">
        <v>317</v>
      </c>
      <c r="H102" s="37">
        <v>1.3299999999999999E-2</v>
      </c>
      <c r="V102" s="189"/>
      <c r="AE102" s="189"/>
    </row>
    <row r="103" spans="1:31" ht="14.25" customHeight="1" x14ac:dyDescent="0.3">
      <c r="A103" t="str">
        <f t="shared" ref="A103:A114" si="25">A102</f>
        <v>Option 3</v>
      </c>
      <c r="B103" s="19" t="str">
        <f t="shared" ca="1" si="21"/>
        <v>UARM - Network Performance Risk</v>
      </c>
      <c r="C103" s="14">
        <f t="shared" ca="1" si="22"/>
        <v>193363.450469011</v>
      </c>
      <c r="D103" s="30">
        <f t="shared" ca="1" si="23"/>
        <v>0.93500000000000005</v>
      </c>
      <c r="E103" s="14">
        <f t="shared" ca="1" si="24"/>
        <v>1</v>
      </c>
      <c r="F103" t="str">
        <f t="shared" ref="F103:F114" si="26">LEFT(F102,1) &amp; (RIGHT(F102,(LEN(F102)-1))+1)</f>
        <v>K22</v>
      </c>
      <c r="G103" s="22" t="s">
        <v>318</v>
      </c>
      <c r="H103" s="37">
        <v>3.3799999999999997E-2</v>
      </c>
      <c r="V103" s="189"/>
      <c r="AE103" s="189"/>
    </row>
    <row r="104" spans="1:31" ht="14.25" customHeight="1" x14ac:dyDescent="0.3">
      <c r="A104" t="str">
        <f t="shared" si="25"/>
        <v>Option 3</v>
      </c>
      <c r="B104" s="19" t="str">
        <f t="shared" ca="1" si="21"/>
        <v>UARM - Environment and Community - Other Risk</v>
      </c>
      <c r="C104" s="14">
        <f t="shared" ca="1" si="22"/>
        <v>0</v>
      </c>
      <c r="D104" s="30">
        <f t="shared" ca="1" si="23"/>
        <v>0</v>
      </c>
      <c r="E104" s="14">
        <f t="shared" ca="1" si="24"/>
        <v>1</v>
      </c>
      <c r="F104" t="str">
        <f t="shared" si="26"/>
        <v>K23</v>
      </c>
      <c r="G104" s="22" t="s">
        <v>311</v>
      </c>
      <c r="H104" s="37">
        <v>0</v>
      </c>
      <c r="V104" s="189"/>
      <c r="AE104" s="189"/>
    </row>
    <row r="105" spans="1:31" ht="14.25" customHeight="1" x14ac:dyDescent="0.3">
      <c r="A105" t="str">
        <f t="shared" si="25"/>
        <v>Option 3</v>
      </c>
      <c r="B105" s="19" t="str">
        <f t="shared" ca="1" si="21"/>
        <v>UARM - Financial Risk</v>
      </c>
      <c r="C105" s="14">
        <f t="shared" ca="1" si="22"/>
        <v>3708.6339844060399</v>
      </c>
      <c r="D105" s="30">
        <f t="shared" ca="1" si="23"/>
        <v>1.7899999999999999E-2</v>
      </c>
      <c r="E105" s="14">
        <f t="shared" ca="1" si="24"/>
        <v>1</v>
      </c>
      <c r="F105" t="str">
        <f t="shared" si="26"/>
        <v>K24</v>
      </c>
      <c r="G105" s="22" t="s">
        <v>314</v>
      </c>
      <c r="H105" s="37">
        <v>0</v>
      </c>
      <c r="V105" s="189"/>
      <c r="AE105" s="189"/>
    </row>
    <row r="106" spans="1:31" ht="14.25" customHeight="1" x14ac:dyDescent="0.3">
      <c r="A106" t="str">
        <f t="shared" si="25"/>
        <v>Option 3</v>
      </c>
      <c r="B106" s="19" t="str">
        <f t="shared" ca="1" si="21"/>
        <v>UARM - Safety &amp; People - Public</v>
      </c>
      <c r="C106" s="14">
        <f t="shared" ca="1" si="22"/>
        <v>0.164815547481619</v>
      </c>
      <c r="D106" s="30">
        <f t="shared" ca="1" si="23"/>
        <v>0</v>
      </c>
      <c r="E106" s="14">
        <f t="shared" ca="1" si="24"/>
        <v>1</v>
      </c>
      <c r="F106" t="str">
        <f t="shared" si="26"/>
        <v>K25</v>
      </c>
      <c r="G106" s="22" t="s">
        <v>315</v>
      </c>
      <c r="H106" s="37">
        <v>1.7899999999999999E-2</v>
      </c>
      <c r="V106" s="189"/>
      <c r="AE106" s="189"/>
    </row>
    <row r="107" spans="1:31" ht="14.25" customHeight="1" x14ac:dyDescent="0.3">
      <c r="A107" t="str">
        <f t="shared" si="25"/>
        <v>Option 3</v>
      </c>
      <c r="B107" s="19" t="str">
        <f t="shared" ca="1" si="21"/>
        <v>Terminal Value</v>
      </c>
      <c r="C107" s="14">
        <f t="shared" ca="1" si="22"/>
        <v>2746.1592748344301</v>
      </c>
      <c r="D107" s="30">
        <f t="shared" ca="1" si="23"/>
        <v>1.3299999999999999E-2</v>
      </c>
      <c r="E107" s="14">
        <f t="shared" ca="1" si="24"/>
        <v>1</v>
      </c>
      <c r="F107" t="str">
        <f t="shared" si="26"/>
        <v>K26</v>
      </c>
      <c r="G107" s="22" t="s">
        <v>313</v>
      </c>
      <c r="H107" s="37">
        <v>0.93500000000000005</v>
      </c>
      <c r="V107" s="189"/>
      <c r="AE107" s="189"/>
    </row>
    <row r="108" spans="1:31" ht="14.25" customHeight="1" x14ac:dyDescent="0.3">
      <c r="A108" t="str">
        <f t="shared" si="25"/>
        <v>Option 3</v>
      </c>
      <c r="B108" s="19" t="str">
        <f t="shared" ca="1" si="21"/>
        <v>Total Investment Cost</v>
      </c>
      <c r="C108" s="14">
        <f t="shared" ca="1" si="22"/>
        <v>-6996.6933408815103</v>
      </c>
      <c r="D108" s="30">
        <f t="shared" ca="1" si="23"/>
        <v>3.3799999999999997E-2</v>
      </c>
      <c r="E108" s="14">
        <f t="shared" ca="1" si="24"/>
        <v>1</v>
      </c>
      <c r="F108" t="str">
        <f t="shared" si="26"/>
        <v>K27</v>
      </c>
      <c r="G108" s="22" t="s">
        <v>316</v>
      </c>
      <c r="H108" s="37">
        <v>0</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312</v>
      </c>
      <c r="H109" s="37">
        <v>0</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192821.8800184649</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UARM - Environment and Community - Fire Risk</v>
      </c>
      <c r="C121" s="14">
        <f ca="1">IF(B121="","",VLOOKUP($B121,INDIRECT("'" &amp; $A121 &amp; "'" &amp; "!$K$20:$O$42"),4,FALSE))</f>
        <v>0</v>
      </c>
      <c r="D121" s="30">
        <f ca="1">IF(B121="","",VLOOKUP($B121,INDIRECT("'" &amp; $A121 &amp; "'" &amp; "!$K$20:$O$42"),5,FALSE))</f>
        <v>0</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Safety &amp; People - Worker</v>
      </c>
      <c r="C122" s="14">
        <f t="shared" ref="C122:C134" ca="1" si="28">IF(B122="","",VLOOKUP($B122,INDIRECT("'" &amp; $A122 &amp; "'" &amp; "!$K$20:$O$42"),4,FALSE))</f>
        <v>0.164815547481619</v>
      </c>
      <c r="D122" s="30">
        <f t="shared" ref="D122:D134" ca="1" si="29">IF(B122="","",VLOOKUP($B122,INDIRECT("'" &amp; $A122 &amp; "'" &amp; "!$K$20:$O$42"),5,FALSE))</f>
        <v>0</v>
      </c>
      <c r="E122" s="14">
        <f t="shared" ref="E122:E134" ca="1" si="30">IF(D122="",0,1)</f>
        <v>1</v>
      </c>
      <c r="F122" t="str">
        <f>LEFT(F121,1) &amp; (RIGHT(F121,(LEN(F121)-1))+1)</f>
        <v>K21</v>
      </c>
      <c r="G122" s="22" t="s">
        <v>317</v>
      </c>
      <c r="H122" s="37">
        <v>1.4E-2</v>
      </c>
      <c r="V122" s="189"/>
      <c r="AE122" s="189"/>
    </row>
    <row r="123" spans="1:31" ht="14.25" customHeight="1" x14ac:dyDescent="0.3">
      <c r="A123" t="str">
        <f t="shared" ref="A123:A134" si="31">A122</f>
        <v>Option 4</v>
      </c>
      <c r="B123" s="19" t="str">
        <f t="shared" ca="1" si="27"/>
        <v>UARM - Network Performance Risk</v>
      </c>
      <c r="C123" s="14">
        <f t="shared" ca="1" si="28"/>
        <v>193363.450469011</v>
      </c>
      <c r="D123" s="30">
        <f t="shared" ca="1" si="29"/>
        <v>0.93259999999999998</v>
      </c>
      <c r="E123" s="14">
        <f t="shared" ca="1" si="30"/>
        <v>1</v>
      </c>
      <c r="F123" t="str">
        <f t="shared" ref="F123:F134" si="32">LEFT(F122,1) &amp; (RIGHT(F122,(LEN(F122)-1))+1)</f>
        <v>K22</v>
      </c>
      <c r="G123" s="22" t="s">
        <v>318</v>
      </c>
      <c r="H123" s="37">
        <v>3.56E-2</v>
      </c>
      <c r="V123" s="189"/>
      <c r="AE123" s="189"/>
    </row>
    <row r="124" spans="1:31" ht="14.25" customHeight="1" x14ac:dyDescent="0.3">
      <c r="A124" t="str">
        <f t="shared" si="31"/>
        <v>Option 4</v>
      </c>
      <c r="B124" s="19" t="str">
        <f t="shared" ca="1" si="27"/>
        <v>UARM - Environment and Community - Other Risk</v>
      </c>
      <c r="C124" s="14">
        <f t="shared" ca="1" si="28"/>
        <v>0</v>
      </c>
      <c r="D124" s="30">
        <f t="shared" ca="1" si="29"/>
        <v>0</v>
      </c>
      <c r="E124" s="14">
        <f t="shared" ca="1" si="30"/>
        <v>1</v>
      </c>
      <c r="F124" t="str">
        <f t="shared" si="32"/>
        <v>K23</v>
      </c>
      <c r="G124" s="22" t="s">
        <v>311</v>
      </c>
      <c r="H124" s="37">
        <v>0</v>
      </c>
      <c r="V124" s="189"/>
      <c r="AE124" s="189"/>
    </row>
    <row r="125" spans="1:31" ht="14.25" customHeight="1" x14ac:dyDescent="0.3">
      <c r="A125" t="str">
        <f t="shared" si="31"/>
        <v>Option 4</v>
      </c>
      <c r="B125" s="19" t="str">
        <f t="shared" ca="1" si="27"/>
        <v>UARM - Financial Risk</v>
      </c>
      <c r="C125" s="14">
        <f t="shared" ca="1" si="28"/>
        <v>3708.6339844060399</v>
      </c>
      <c r="D125" s="30">
        <f t="shared" ca="1" si="29"/>
        <v>1.7899999999999999E-2</v>
      </c>
      <c r="E125" s="14">
        <f t="shared" ca="1" si="30"/>
        <v>1</v>
      </c>
      <c r="F125" t="str">
        <f t="shared" si="32"/>
        <v>K24</v>
      </c>
      <c r="G125" s="22" t="s">
        <v>314</v>
      </c>
      <c r="H125" s="37">
        <v>0</v>
      </c>
      <c r="V125" s="189"/>
      <c r="AE125" s="189"/>
    </row>
    <row r="126" spans="1:31" ht="14.25" customHeight="1" x14ac:dyDescent="0.3">
      <c r="A126" t="str">
        <f t="shared" si="31"/>
        <v>Option 4</v>
      </c>
      <c r="B126" s="19" t="str">
        <f t="shared" ca="1" si="27"/>
        <v>UARM - Safety &amp; People - Public</v>
      </c>
      <c r="C126" s="14">
        <f t="shared" ca="1" si="28"/>
        <v>0.164815547481619</v>
      </c>
      <c r="D126" s="30">
        <f t="shared" ca="1" si="29"/>
        <v>0</v>
      </c>
      <c r="E126" s="14">
        <f t="shared" ca="1" si="30"/>
        <v>1</v>
      </c>
      <c r="F126" t="str">
        <f t="shared" si="32"/>
        <v>K25</v>
      </c>
      <c r="G126" s="22" t="s">
        <v>315</v>
      </c>
      <c r="H126" s="37">
        <v>1.7899999999999999E-2</v>
      </c>
      <c r="V126" s="189"/>
      <c r="AE126" s="189"/>
    </row>
    <row r="127" spans="1:31" ht="14.25" customHeight="1" x14ac:dyDescent="0.3">
      <c r="A127" t="str">
        <f t="shared" si="31"/>
        <v>Option 4</v>
      </c>
      <c r="B127" s="19" t="str">
        <f t="shared" ca="1" si="27"/>
        <v>Terminal Value</v>
      </c>
      <c r="C127" s="14">
        <f t="shared" ca="1" si="28"/>
        <v>2894.8585777654598</v>
      </c>
      <c r="D127" s="30">
        <f t="shared" ca="1" si="29"/>
        <v>1.4E-2</v>
      </c>
      <c r="E127" s="14">
        <f t="shared" ca="1" si="30"/>
        <v>1</v>
      </c>
      <c r="F127" t="str">
        <f t="shared" si="32"/>
        <v>K26</v>
      </c>
      <c r="G127" s="22" t="s">
        <v>313</v>
      </c>
      <c r="H127" s="37">
        <v>0.93259999999999998</v>
      </c>
      <c r="V127" s="189"/>
      <c r="AE127" s="189"/>
    </row>
    <row r="128" spans="1:31" ht="14.25" customHeight="1" x14ac:dyDescent="0.3">
      <c r="A128" t="str">
        <f t="shared" si="31"/>
        <v>Option 4</v>
      </c>
      <c r="B128" s="19" t="str">
        <f t="shared" ca="1" si="27"/>
        <v>Total Investment Cost</v>
      </c>
      <c r="C128" s="14">
        <f t="shared" ca="1" si="28"/>
        <v>-7375.5509811490401</v>
      </c>
      <c r="D128" s="30">
        <f t="shared" ca="1" si="29"/>
        <v>3.56E-2</v>
      </c>
      <c r="E128" s="14">
        <f t="shared" ca="1" si="30"/>
        <v>1</v>
      </c>
      <c r="F128" t="str">
        <f t="shared" si="32"/>
        <v>K27</v>
      </c>
      <c r="G128" s="22" t="s">
        <v>316</v>
      </c>
      <c r="H128" s="37">
        <v>0</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312</v>
      </c>
      <c r="H129" s="37">
        <v>0</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192591.7216811284</v>
      </c>
      <c r="D135" s="17">
        <f ca="1">SUM(D121:D134)</f>
        <v>1.0001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0" r:id="rId12" name="CommandButton1">
          <controlPr defaultSize="0" autoLine="0" autoPict="0" r:id="rId13">
            <anchor moveWithCells="1">
              <from>
                <xdr:col>1</xdr:col>
                <xdr:colOff>12700</xdr:colOff>
                <xdr:row>1</xdr:row>
                <xdr:rowOff>0</xdr:rowOff>
              </from>
              <to>
                <xdr:col>3</xdr:col>
                <xdr:colOff>0</xdr:colOff>
                <xdr:row>3</xdr:row>
                <xdr:rowOff>184150</xdr:rowOff>
              </to>
            </anchor>
          </controlPr>
        </control>
      </mc:Choice>
      <mc:Fallback>
        <control shapeId="2050" r:id="rId12" name="CommandButton1"/>
      </mc:Fallback>
    </mc:AlternateContent>
    <mc:AlternateContent xmlns:mc="http://schemas.openxmlformats.org/markup-compatibility/2006">
      <mc:Choice Requires="x14">
        <control shapeId="2051" r:id="rId14" name="CommandButton2">
          <controlPr defaultSize="0" autoLine="0" autoPict="0" r:id="rId15">
            <anchor moveWithCells="1">
              <from>
                <xdr:col>4</xdr:col>
                <xdr:colOff>0</xdr:colOff>
                <xdr:row>1</xdr:row>
                <xdr:rowOff>0</xdr:rowOff>
              </from>
              <to>
                <xdr:col>6</xdr:col>
                <xdr:colOff>0</xdr:colOff>
                <xdr:row>3</xdr:row>
                <xdr:rowOff>184150</xdr:rowOff>
              </to>
            </anchor>
          </controlPr>
        </control>
      </mc:Choice>
      <mc:Fallback>
        <control shapeId="2051" r:id="rId14"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tabSelected="1" zoomScaleNormal="100" zoomScaleSheetLayoutView="100" workbookViewId="0">
      <selection activeCell="K43" sqref="K43:M4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1"/>
      <c r="F2" s="451"/>
      <c r="G2" s="452"/>
      <c r="H2" s="297" t="s">
        <v>0</v>
      </c>
      <c r="I2" s="298"/>
      <c r="J2" s="276" t="s">
        <v>1</v>
      </c>
      <c r="K2" s="279"/>
      <c r="L2" s="88" t="s">
        <v>2</v>
      </c>
      <c r="M2" s="89" t="s">
        <v>141</v>
      </c>
      <c r="N2" s="276" t="s">
        <v>3</v>
      </c>
      <c r="O2" s="279"/>
      <c r="P2" s="120"/>
    </row>
    <row r="3" spans="1:16" ht="4.5" customHeight="1" x14ac:dyDescent="0.3">
      <c r="A3" s="77"/>
      <c r="B3" s="324"/>
      <c r="C3" s="325"/>
      <c r="D3" s="325"/>
      <c r="E3" s="453"/>
      <c r="F3" s="453"/>
      <c r="G3" s="454"/>
      <c r="H3" s="299"/>
      <c r="I3" s="300"/>
      <c r="J3" s="301"/>
      <c r="K3" s="302"/>
      <c r="L3" s="87"/>
      <c r="M3" s="87"/>
      <c r="N3" s="301"/>
      <c r="O3" s="302"/>
      <c r="P3" s="75"/>
    </row>
    <row r="4" spans="1:16" s="99" customFormat="1" ht="17.25" customHeight="1" thickBot="1" x14ac:dyDescent="0.35">
      <c r="A4" s="116"/>
      <c r="B4" s="324"/>
      <c r="C4" s="325"/>
      <c r="D4" s="325"/>
      <c r="E4" s="453"/>
      <c r="F4" s="453"/>
      <c r="G4" s="454"/>
      <c r="H4" s="447" t="s">
        <v>262</v>
      </c>
      <c r="I4" s="448"/>
      <c r="J4" s="447">
        <v>2025</v>
      </c>
      <c r="K4" s="448"/>
      <c r="L4" s="98">
        <v>25</v>
      </c>
      <c r="M4" s="98" t="s">
        <v>149</v>
      </c>
      <c r="N4" s="447" t="s">
        <v>263</v>
      </c>
      <c r="O4" s="448"/>
      <c r="P4" s="121"/>
    </row>
    <row r="5" spans="1:16" s="101" customFormat="1" ht="13.5" customHeight="1" thickTop="1" x14ac:dyDescent="0.3">
      <c r="A5" s="117"/>
      <c r="B5" s="324"/>
      <c r="C5" s="325"/>
      <c r="D5" s="325"/>
      <c r="E5" s="453"/>
      <c r="F5" s="453"/>
      <c r="G5" s="454"/>
      <c r="H5" s="276" t="s">
        <v>4</v>
      </c>
      <c r="I5" s="277"/>
      <c r="J5" s="277"/>
      <c r="K5" s="277"/>
      <c r="L5" s="277"/>
      <c r="M5" s="277"/>
      <c r="N5" s="276" t="s">
        <v>5</v>
      </c>
      <c r="O5" s="279"/>
      <c r="P5" s="122"/>
    </row>
    <row r="6" spans="1:16" ht="20.25" customHeight="1" thickBot="1" x14ac:dyDescent="0.35">
      <c r="A6" s="77"/>
      <c r="B6" s="326"/>
      <c r="C6" s="327"/>
      <c r="D6" s="327"/>
      <c r="E6" s="455"/>
      <c r="F6" s="455"/>
      <c r="G6" s="456"/>
      <c r="H6" s="280" t="s">
        <v>264</v>
      </c>
      <c r="I6" s="281"/>
      <c r="J6" s="281"/>
      <c r="K6" s="281"/>
      <c r="L6" s="281"/>
      <c r="M6" s="282"/>
      <c r="N6" s="283" t="s">
        <v>265</v>
      </c>
      <c r="O6" s="284"/>
      <c r="P6" s="75"/>
    </row>
    <row r="7" spans="1:16" s="101" customFormat="1" ht="15.75" customHeight="1" thickTop="1" thickBot="1" x14ac:dyDescent="0.35">
      <c r="A7" s="117" t="s">
        <v>6</v>
      </c>
      <c r="B7" s="457" t="s">
        <v>7</v>
      </c>
      <c r="C7" s="458"/>
      <c r="D7" s="459"/>
      <c r="E7" s="449" t="s">
        <v>266</v>
      </c>
      <c r="F7" s="450"/>
      <c r="G7" s="442"/>
      <c r="H7" s="443" t="s">
        <v>32</v>
      </c>
      <c r="I7" s="444"/>
      <c r="J7" s="441">
        <v>0.1</v>
      </c>
      <c r="K7" s="442"/>
      <c r="L7" s="443" t="s">
        <v>23</v>
      </c>
      <c r="M7" s="444"/>
      <c r="N7" s="445">
        <v>44862</v>
      </c>
      <c r="O7" s="446"/>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0" t="s">
        <v>97</v>
      </c>
      <c r="C9" s="460"/>
      <c r="D9" s="520"/>
      <c r="E9" s="525" t="s">
        <v>279</v>
      </c>
      <c r="F9" s="477"/>
      <c r="G9" s="477"/>
      <c r="H9" s="477"/>
      <c r="I9" s="477"/>
      <c r="J9" s="477"/>
      <c r="K9" s="477"/>
      <c r="L9" s="477"/>
      <c r="M9" s="477"/>
      <c r="N9" s="477"/>
      <c r="O9" s="477"/>
      <c r="P9" s="76"/>
    </row>
    <row r="10" spans="1:16" ht="15" customHeight="1" x14ac:dyDescent="0.3">
      <c r="A10" s="77" t="s">
        <v>6</v>
      </c>
      <c r="B10" s="460" t="s">
        <v>25</v>
      </c>
      <c r="C10" s="460"/>
      <c r="D10" s="520"/>
      <c r="E10" s="477" t="s">
        <v>327</v>
      </c>
      <c r="F10" s="477"/>
      <c r="G10" s="477"/>
      <c r="H10" s="477"/>
      <c r="I10" s="477"/>
      <c r="J10" s="477"/>
      <c r="K10" s="477"/>
      <c r="L10" s="477"/>
      <c r="M10" s="477"/>
      <c r="N10" s="477"/>
      <c r="O10" s="477"/>
      <c r="P10" s="76"/>
    </row>
    <row r="11" spans="1:16" ht="15" customHeight="1" x14ac:dyDescent="0.3">
      <c r="A11" s="77" t="s">
        <v>6</v>
      </c>
      <c r="B11" s="460" t="s">
        <v>41</v>
      </c>
      <c r="C11" s="460"/>
      <c r="D11" s="520"/>
      <c r="E11" s="525" t="s">
        <v>275</v>
      </c>
      <c r="F11" s="477"/>
      <c r="G11" s="477"/>
      <c r="H11" s="477"/>
      <c r="I11" s="477"/>
      <c r="J11" s="477"/>
      <c r="K11" s="477"/>
      <c r="L11" s="477"/>
      <c r="M11" s="477"/>
      <c r="N11" s="477"/>
      <c r="O11" s="477"/>
      <c r="P11" s="76"/>
    </row>
    <row r="12" spans="1:16" ht="15" customHeight="1" x14ac:dyDescent="0.3">
      <c r="A12" s="77" t="s">
        <v>6</v>
      </c>
      <c r="B12" s="460" t="s">
        <v>22</v>
      </c>
      <c r="C12" s="460"/>
      <c r="D12" s="520"/>
      <c r="E12" s="521">
        <v>45474</v>
      </c>
      <c r="F12" s="522"/>
      <c r="G12" s="522"/>
      <c r="H12" s="522"/>
      <c r="I12" s="522"/>
      <c r="J12" s="522"/>
      <c r="K12" s="522"/>
      <c r="L12" s="522"/>
      <c r="M12" s="522"/>
      <c r="N12" s="522"/>
      <c r="O12" s="522"/>
      <c r="P12" s="76"/>
    </row>
    <row r="13" spans="1:16" ht="15" customHeight="1" x14ac:dyDescent="0.3">
      <c r="A13" s="77"/>
      <c r="B13" s="460" t="s">
        <v>143</v>
      </c>
      <c r="C13" s="460"/>
      <c r="D13" s="520"/>
      <c r="E13" s="525" t="s">
        <v>328</v>
      </c>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6" t="s">
        <v>20</v>
      </c>
      <c r="C15" s="536"/>
      <c r="D15" s="536"/>
      <c r="E15" s="536" t="s">
        <v>42</v>
      </c>
      <c r="F15" s="536"/>
      <c r="G15" s="536"/>
      <c r="H15" s="104">
        <v>2025</v>
      </c>
      <c r="I15" s="104">
        <v>2026</v>
      </c>
      <c r="J15" s="104">
        <v>2027</v>
      </c>
      <c r="K15" s="104">
        <v>2028</v>
      </c>
      <c r="L15" s="104">
        <v>2029</v>
      </c>
      <c r="M15" s="104" t="s">
        <v>34</v>
      </c>
      <c r="N15" s="104" t="s">
        <v>142</v>
      </c>
      <c r="O15" s="104" t="s">
        <v>21</v>
      </c>
      <c r="P15" s="124"/>
    </row>
    <row r="16" spans="1:16" s="103" customFormat="1" ht="14.5" x14ac:dyDescent="0.3">
      <c r="A16" s="119"/>
      <c r="B16" s="534" t="s">
        <v>279</v>
      </c>
      <c r="C16" s="535"/>
      <c r="D16" s="535"/>
      <c r="E16" s="517" t="s">
        <v>309</v>
      </c>
      <c r="F16" s="517"/>
      <c r="G16" s="517"/>
      <c r="H16" s="141">
        <v>0</v>
      </c>
      <c r="I16" s="141">
        <v>0</v>
      </c>
      <c r="J16" s="141">
        <v>0</v>
      </c>
      <c r="K16" s="141">
        <v>0</v>
      </c>
      <c r="L16" s="141">
        <v>8826362</v>
      </c>
      <c r="M16" s="83">
        <v>8826362</v>
      </c>
      <c r="N16" s="527">
        <v>8826362</v>
      </c>
      <c r="O16" s="528">
        <v>192591721.68000001</v>
      </c>
      <c r="P16" s="134"/>
    </row>
    <row r="17" spans="1:16" s="103" customFormat="1" ht="15.25" customHeight="1" x14ac:dyDescent="0.3">
      <c r="A17" s="119"/>
      <c r="B17" s="534"/>
      <c r="C17" s="535"/>
      <c r="D17" s="535"/>
      <c r="E17" s="517" t="s">
        <v>310</v>
      </c>
      <c r="F17" s="517"/>
      <c r="G17" s="517"/>
      <c r="H17" s="141">
        <v>0</v>
      </c>
      <c r="I17" s="141">
        <v>0</v>
      </c>
      <c r="J17" s="141">
        <v>0</v>
      </c>
      <c r="K17" s="141">
        <v>0</v>
      </c>
      <c r="L17" s="141">
        <v>0</v>
      </c>
      <c r="M17" s="83">
        <v>0</v>
      </c>
      <c r="N17" s="527"/>
      <c r="O17" s="528"/>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6" t="s">
        <v>35</v>
      </c>
      <c r="L19" s="526"/>
      <c r="M19" s="526"/>
      <c r="N19" s="110" t="s">
        <v>37</v>
      </c>
      <c r="O19" s="110" t="s">
        <v>38</v>
      </c>
      <c r="P19" s="75"/>
    </row>
    <row r="20" spans="1:16" s="103" customFormat="1" ht="15" customHeight="1" x14ac:dyDescent="0.3">
      <c r="A20" s="119"/>
      <c r="B20" s="106"/>
      <c r="C20" s="106"/>
      <c r="D20" s="106"/>
      <c r="E20" s="106"/>
      <c r="F20" s="106"/>
      <c r="G20" s="107"/>
      <c r="H20" s="107"/>
      <c r="I20" s="107"/>
      <c r="J20" s="107"/>
      <c r="K20" s="518" t="s">
        <v>311</v>
      </c>
      <c r="L20" s="518"/>
      <c r="M20" s="518"/>
      <c r="N20" s="126">
        <v>0</v>
      </c>
      <c r="O20" s="127">
        <v>0</v>
      </c>
      <c r="P20" s="125"/>
    </row>
    <row r="21" spans="1:16" s="103" customFormat="1" ht="15" customHeight="1" x14ac:dyDescent="0.3">
      <c r="A21" s="119"/>
      <c r="B21" s="106"/>
      <c r="C21" s="106"/>
      <c r="D21" s="106"/>
      <c r="E21" s="106"/>
      <c r="F21" s="106"/>
      <c r="G21" s="107"/>
      <c r="H21" s="107"/>
      <c r="I21" s="107"/>
      <c r="J21" s="107"/>
      <c r="K21" s="518" t="s">
        <v>312</v>
      </c>
      <c r="L21" s="518"/>
      <c r="M21" s="518"/>
      <c r="N21" s="126">
        <v>0.164815547481619</v>
      </c>
      <c r="O21" s="127">
        <v>0</v>
      </c>
      <c r="P21" s="125"/>
    </row>
    <row r="22" spans="1:16" s="103" customFormat="1" ht="15" customHeight="1" x14ac:dyDescent="0.3">
      <c r="A22" s="119"/>
      <c r="B22" s="106"/>
      <c r="C22" s="106"/>
      <c r="D22" s="106"/>
      <c r="E22" s="106"/>
      <c r="F22" s="106"/>
      <c r="G22" s="107"/>
      <c r="H22" s="107"/>
      <c r="I22" s="107"/>
      <c r="J22" s="107"/>
      <c r="K22" s="518" t="s">
        <v>313</v>
      </c>
      <c r="L22" s="518"/>
      <c r="M22" s="518"/>
      <c r="N22" s="126">
        <v>193363.450469011</v>
      </c>
      <c r="O22" s="127">
        <v>0.93259999999999998</v>
      </c>
      <c r="P22" s="125"/>
    </row>
    <row r="23" spans="1:16" s="103" customFormat="1" ht="15" customHeight="1" x14ac:dyDescent="0.3">
      <c r="A23" s="119"/>
      <c r="B23" s="106"/>
      <c r="C23" s="106"/>
      <c r="D23" s="106"/>
      <c r="E23" s="106"/>
      <c r="F23" s="106"/>
      <c r="G23" s="107"/>
      <c r="H23" s="107"/>
      <c r="I23" s="107"/>
      <c r="J23" s="107"/>
      <c r="K23" s="518" t="s">
        <v>314</v>
      </c>
      <c r="L23" s="518"/>
      <c r="M23" s="518"/>
      <c r="N23" s="126">
        <v>0</v>
      </c>
      <c r="O23" s="127">
        <v>0</v>
      </c>
      <c r="P23" s="125"/>
    </row>
    <row r="24" spans="1:16" s="103" customFormat="1" ht="15" customHeight="1" x14ac:dyDescent="0.3">
      <c r="A24" s="119"/>
      <c r="B24" s="106"/>
      <c r="C24" s="106"/>
      <c r="D24" s="106"/>
      <c r="E24" s="106"/>
      <c r="F24" s="106"/>
      <c r="G24" s="107"/>
      <c r="H24" s="107"/>
      <c r="I24" s="107"/>
      <c r="J24" s="107"/>
      <c r="K24" s="518" t="s">
        <v>315</v>
      </c>
      <c r="L24" s="518"/>
      <c r="M24" s="518"/>
      <c r="N24" s="126">
        <v>3708.6339844060399</v>
      </c>
      <c r="O24" s="127">
        <v>1.7899999999999999E-2</v>
      </c>
      <c r="P24" s="125"/>
    </row>
    <row r="25" spans="1:16" s="103" customFormat="1" ht="15" customHeight="1" x14ac:dyDescent="0.3">
      <c r="A25" s="119"/>
      <c r="B25" s="106"/>
      <c r="C25" s="106"/>
      <c r="D25" s="106"/>
      <c r="E25" s="106"/>
      <c r="F25" s="106"/>
      <c r="G25" s="107"/>
      <c r="H25" s="107"/>
      <c r="I25" s="107"/>
      <c r="J25" s="107"/>
      <c r="K25" s="518" t="s">
        <v>316</v>
      </c>
      <c r="L25" s="518"/>
      <c r="M25" s="518"/>
      <c r="N25" s="126">
        <v>0.164815547481619</v>
      </c>
      <c r="O25" s="127">
        <v>0</v>
      </c>
      <c r="P25" s="125"/>
    </row>
    <row r="26" spans="1:16" s="103" customFormat="1" ht="15" customHeight="1" x14ac:dyDescent="0.3">
      <c r="A26" s="119"/>
      <c r="B26" s="106"/>
      <c r="C26" s="106"/>
      <c r="D26" s="106"/>
      <c r="E26" s="106"/>
      <c r="F26" s="106"/>
      <c r="G26" s="107"/>
      <c r="H26" s="107"/>
      <c r="I26" s="107"/>
      <c r="J26" s="107"/>
      <c r="K26" s="518" t="s">
        <v>317</v>
      </c>
      <c r="L26" s="518"/>
      <c r="M26" s="518"/>
      <c r="N26" s="126">
        <v>2894.8585777654598</v>
      </c>
      <c r="O26" s="127">
        <v>1.4E-2</v>
      </c>
      <c r="P26" s="125"/>
    </row>
    <row r="27" spans="1:16" s="103" customFormat="1" ht="15" customHeight="1" x14ac:dyDescent="0.3">
      <c r="A27" s="119"/>
      <c r="B27" s="106"/>
      <c r="C27" s="106"/>
      <c r="D27" s="106"/>
      <c r="E27" s="106"/>
      <c r="F27" s="106"/>
      <c r="G27" s="107"/>
      <c r="H27" s="107"/>
      <c r="I27" s="107"/>
      <c r="J27" s="107"/>
      <c r="K27" s="518" t="s">
        <v>318</v>
      </c>
      <c r="L27" s="518"/>
      <c r="M27" s="518"/>
      <c r="N27" s="126">
        <v>-7375.5509811490401</v>
      </c>
      <c r="O27" s="127">
        <v>3.56E-2</v>
      </c>
      <c r="P27" s="125"/>
    </row>
    <row r="28" spans="1:16" s="103" customFormat="1" ht="15" customHeight="1" x14ac:dyDescent="0.3">
      <c r="A28" s="119"/>
      <c r="B28" s="106"/>
      <c r="C28" s="106"/>
      <c r="D28" s="106"/>
      <c r="E28" s="106"/>
      <c r="F28" s="106"/>
      <c r="G28" s="107"/>
      <c r="H28" s="107"/>
      <c r="I28" s="107"/>
      <c r="J28" s="107"/>
      <c r="K28" s="518"/>
      <c r="L28" s="518"/>
      <c r="M28" s="518"/>
      <c r="N28" s="126"/>
      <c r="O28" s="127"/>
      <c r="P28" s="125"/>
    </row>
    <row r="29" spans="1:16" s="103" customFormat="1" ht="15" customHeight="1" x14ac:dyDescent="0.3">
      <c r="A29" s="119"/>
      <c r="B29" s="106"/>
      <c r="C29" s="106"/>
      <c r="D29" s="106"/>
      <c r="E29" s="106"/>
      <c r="F29" s="106"/>
      <c r="G29" s="107"/>
      <c r="H29" s="107"/>
      <c r="I29" s="107"/>
      <c r="J29" s="107"/>
      <c r="K29" s="518"/>
      <c r="L29" s="518"/>
      <c r="M29" s="518"/>
      <c r="N29" s="126"/>
      <c r="O29" s="127"/>
      <c r="P29" s="125"/>
    </row>
    <row r="30" spans="1:16" s="103" customFormat="1" ht="15" customHeight="1" x14ac:dyDescent="0.3">
      <c r="A30" s="119"/>
      <c r="B30" s="106"/>
      <c r="C30" s="106"/>
      <c r="D30" s="106"/>
      <c r="E30" s="106"/>
      <c r="F30" s="106"/>
      <c r="G30" s="107"/>
      <c r="H30" s="107"/>
      <c r="J30" s="107"/>
      <c r="K30" s="518"/>
      <c r="L30" s="518"/>
      <c r="M30" s="518"/>
      <c r="N30" s="126"/>
      <c r="O30" s="127"/>
      <c r="P30" s="125"/>
    </row>
    <row r="31" spans="1:16" s="103" customFormat="1" ht="15" customHeight="1" x14ac:dyDescent="0.3">
      <c r="A31" s="119"/>
      <c r="B31" s="106"/>
      <c r="C31" s="106"/>
      <c r="D31" s="106"/>
      <c r="E31" s="106"/>
      <c r="F31" s="106"/>
      <c r="G31" s="107"/>
      <c r="H31" s="107"/>
      <c r="J31" s="107"/>
      <c r="K31" s="518"/>
      <c r="L31" s="518"/>
      <c r="M31" s="518"/>
      <c r="N31" s="126"/>
      <c r="O31" s="127"/>
      <c r="P31" s="125"/>
    </row>
    <row r="32" spans="1:16" s="103" customFormat="1" ht="15" customHeight="1" x14ac:dyDescent="0.3">
      <c r="A32" s="119"/>
      <c r="B32" s="106"/>
      <c r="C32" s="106"/>
      <c r="D32" s="106"/>
      <c r="E32" s="106"/>
      <c r="F32" s="106"/>
      <c r="G32" s="107"/>
      <c r="H32" s="107"/>
      <c r="J32" s="107"/>
      <c r="K32" s="518"/>
      <c r="L32" s="518"/>
      <c r="M32" s="518"/>
      <c r="N32" s="126"/>
      <c r="O32" s="127"/>
      <c r="P32" s="125"/>
    </row>
    <row r="33" spans="1:16" s="103" customFormat="1" ht="15" hidden="1" customHeight="1" x14ac:dyDescent="0.3">
      <c r="A33" s="119"/>
      <c r="B33" s="106"/>
      <c r="C33" s="106"/>
      <c r="D33" s="106"/>
      <c r="E33" s="106"/>
      <c r="F33" s="106"/>
      <c r="G33" s="107"/>
      <c r="H33" s="107"/>
      <c r="J33" s="107"/>
      <c r="K33" s="518"/>
      <c r="L33" s="518"/>
      <c r="M33" s="518"/>
      <c r="N33" s="126"/>
      <c r="O33" s="127"/>
      <c r="P33" s="125"/>
    </row>
    <row r="34" spans="1:16" s="103" customFormat="1" ht="15" hidden="1" customHeight="1" x14ac:dyDescent="0.3">
      <c r="A34" s="119"/>
      <c r="B34" s="106"/>
      <c r="C34" s="106"/>
      <c r="D34" s="106"/>
      <c r="E34" s="106"/>
      <c r="F34" s="106"/>
      <c r="G34" s="107"/>
      <c r="H34" s="107"/>
      <c r="J34" s="107"/>
      <c r="K34" s="518"/>
      <c r="L34" s="518"/>
      <c r="M34" s="518"/>
      <c r="N34" s="126"/>
      <c r="O34" s="127"/>
      <c r="P34" s="125"/>
    </row>
    <row r="35" spans="1:16" s="103" customFormat="1" ht="15" hidden="1" customHeight="1" x14ac:dyDescent="0.3">
      <c r="A35" s="119"/>
      <c r="B35" s="106"/>
      <c r="C35" s="106"/>
      <c r="D35" s="106"/>
      <c r="E35" s="106"/>
      <c r="F35" s="106"/>
      <c r="G35" s="107"/>
      <c r="H35" s="107"/>
      <c r="J35" s="107"/>
      <c r="K35" s="518"/>
      <c r="L35" s="518"/>
      <c r="M35" s="518"/>
      <c r="N35" s="126"/>
      <c r="O35" s="127"/>
      <c r="P35" s="125"/>
    </row>
    <row r="36" spans="1:16" s="103" customFormat="1" ht="15" hidden="1" customHeight="1" x14ac:dyDescent="0.3">
      <c r="A36" s="119"/>
      <c r="B36" s="106"/>
      <c r="C36" s="106"/>
      <c r="D36" s="106"/>
      <c r="E36" s="106"/>
      <c r="F36" s="106"/>
      <c r="G36" s="107"/>
      <c r="H36" s="107"/>
      <c r="J36" s="107"/>
      <c r="K36" s="518"/>
      <c r="L36" s="518"/>
      <c r="M36" s="518"/>
      <c r="N36" s="126"/>
      <c r="O36" s="127"/>
      <c r="P36" s="125"/>
    </row>
    <row r="37" spans="1:16" s="103" customFormat="1" ht="15" hidden="1" customHeight="1" x14ac:dyDescent="0.3">
      <c r="A37" s="119"/>
      <c r="B37" s="106"/>
      <c r="C37" s="106"/>
      <c r="D37" s="106"/>
      <c r="E37" s="106"/>
      <c r="F37" s="106"/>
      <c r="G37" s="107"/>
      <c r="H37" s="107"/>
      <c r="J37" s="107"/>
      <c r="K37" s="518"/>
      <c r="L37" s="518"/>
      <c r="M37" s="518"/>
      <c r="N37" s="126"/>
      <c r="O37" s="127"/>
      <c r="P37" s="125"/>
    </row>
    <row r="38" spans="1:16" s="103" customFormat="1" ht="15" hidden="1" customHeight="1" x14ac:dyDescent="0.3">
      <c r="A38" s="119"/>
      <c r="B38" s="106"/>
      <c r="C38" s="106"/>
      <c r="D38" s="106"/>
      <c r="E38" s="106"/>
      <c r="F38" s="106"/>
      <c r="G38" s="107"/>
      <c r="H38" s="107"/>
      <c r="J38" s="107"/>
      <c r="K38" s="518"/>
      <c r="L38" s="518"/>
      <c r="M38" s="518"/>
      <c r="N38" s="126"/>
      <c r="O38" s="127"/>
      <c r="P38" s="125"/>
    </row>
    <row r="39" spans="1:16" s="103" customFormat="1" ht="15" hidden="1" customHeight="1" x14ac:dyDescent="0.3">
      <c r="A39" s="119"/>
      <c r="B39" s="106"/>
      <c r="C39" s="106"/>
      <c r="D39" s="106"/>
      <c r="E39" s="106"/>
      <c r="F39" s="106"/>
      <c r="G39" s="107"/>
      <c r="H39" s="107"/>
      <c r="J39" s="107"/>
      <c r="K39" s="518"/>
      <c r="L39" s="518"/>
      <c r="M39" s="518"/>
      <c r="N39" s="126"/>
      <c r="O39" s="127"/>
      <c r="P39" s="125"/>
    </row>
    <row r="40" spans="1:16" s="103" customFormat="1" ht="15" hidden="1" customHeight="1" x14ac:dyDescent="0.3">
      <c r="A40" s="119"/>
      <c r="B40" s="106"/>
      <c r="C40" s="106"/>
      <c r="D40" s="106"/>
      <c r="E40" s="106"/>
      <c r="F40" s="106"/>
      <c r="G40" s="107"/>
      <c r="H40" s="107"/>
      <c r="J40" s="107"/>
      <c r="K40" s="518"/>
      <c r="L40" s="518"/>
      <c r="M40" s="518"/>
      <c r="N40" s="126"/>
      <c r="O40" s="127"/>
      <c r="P40" s="125"/>
    </row>
    <row r="41" spans="1:16" s="103" customFormat="1" ht="15" hidden="1" customHeight="1" x14ac:dyDescent="0.3">
      <c r="A41" s="119"/>
      <c r="B41" s="106"/>
      <c r="C41" s="106"/>
      <c r="D41" s="106"/>
      <c r="E41" s="106"/>
      <c r="F41" s="106"/>
      <c r="G41" s="107"/>
      <c r="H41" s="107"/>
      <c r="J41" s="107"/>
      <c r="K41" s="518"/>
      <c r="L41" s="518"/>
      <c r="M41" s="518"/>
      <c r="N41" s="126"/>
      <c r="O41" s="127"/>
      <c r="P41" s="125"/>
    </row>
    <row r="42" spans="1:16" s="103" customFormat="1" ht="15" hidden="1" customHeight="1" x14ac:dyDescent="0.3">
      <c r="A42" s="119"/>
      <c r="B42" s="106"/>
      <c r="C42" s="106"/>
      <c r="D42" s="106"/>
      <c r="E42" s="106"/>
      <c r="F42" s="106"/>
      <c r="G42" s="107"/>
      <c r="H42" s="107"/>
      <c r="J42" s="107"/>
      <c r="K42" s="518"/>
      <c r="L42" s="518"/>
      <c r="M42" s="518"/>
      <c r="N42" s="126"/>
      <c r="O42" s="127"/>
      <c r="P42" s="125"/>
    </row>
    <row r="43" spans="1:16" x14ac:dyDescent="0.3">
      <c r="A43" s="77"/>
      <c r="B43" s="56"/>
      <c r="C43" s="56"/>
      <c r="D43" s="56"/>
      <c r="E43" s="56"/>
      <c r="F43" s="56"/>
      <c r="G43" s="32"/>
      <c r="H43" s="32"/>
      <c r="J43" s="32"/>
      <c r="K43" s="530" t="s">
        <v>36</v>
      </c>
      <c r="L43" s="530"/>
      <c r="M43" s="530"/>
      <c r="N43" s="128">
        <v>192591.7216811284</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32" t="s">
        <v>45</v>
      </c>
      <c r="E47" s="53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319</v>
      </c>
      <c r="C48" s="519"/>
      <c r="D48" s="519" t="s">
        <v>320</v>
      </c>
      <c r="E48" s="519"/>
      <c r="F48" s="137" t="s">
        <v>49</v>
      </c>
      <c r="G48" s="136">
        <v>2028</v>
      </c>
      <c r="H48" s="132">
        <v>0</v>
      </c>
      <c r="I48" s="138" t="s">
        <v>321</v>
      </c>
      <c r="J48" s="234">
        <v>0</v>
      </c>
      <c r="K48" s="234">
        <v>0</v>
      </c>
      <c r="L48" s="234">
        <v>0</v>
      </c>
      <c r="M48" s="234">
        <v>0</v>
      </c>
      <c r="N48" s="234">
        <v>8826362</v>
      </c>
      <c r="O48" s="133"/>
      <c r="P48" s="134"/>
    </row>
    <row r="49" spans="1:16" s="103" customFormat="1" ht="15" customHeight="1" x14ac:dyDescent="0.3">
      <c r="A49" s="119" t="s">
        <v>80</v>
      </c>
      <c r="B49" s="519" t="s">
        <v>319</v>
      </c>
      <c r="C49" s="519"/>
      <c r="D49" s="519" t="s">
        <v>318</v>
      </c>
      <c r="E49" s="519"/>
      <c r="F49" s="137" t="s">
        <v>49</v>
      </c>
      <c r="G49" s="136">
        <v>2028</v>
      </c>
      <c r="H49" s="132">
        <v>-7375.5509811490401</v>
      </c>
      <c r="I49" s="138" t="s">
        <v>321</v>
      </c>
      <c r="J49" s="234">
        <v>0</v>
      </c>
      <c r="K49" s="234">
        <v>0</v>
      </c>
      <c r="L49" s="234">
        <v>0</v>
      </c>
      <c r="M49" s="234">
        <v>0</v>
      </c>
      <c r="N49" s="234">
        <v>8826362</v>
      </c>
      <c r="O49" s="133"/>
      <c r="P49" s="134"/>
    </row>
    <row r="50" spans="1:16" s="103" customFormat="1" ht="15" customHeight="1" x14ac:dyDescent="0.3">
      <c r="A50" s="119" t="s">
        <v>81</v>
      </c>
      <c r="B50" s="519" t="s">
        <v>317</v>
      </c>
      <c r="C50" s="519"/>
      <c r="D50" s="519" t="s">
        <v>317</v>
      </c>
      <c r="E50" s="519"/>
      <c r="F50" s="137" t="s">
        <v>49</v>
      </c>
      <c r="G50" s="136">
        <v>2048</v>
      </c>
      <c r="H50" s="132">
        <v>2894.8585777654598</v>
      </c>
      <c r="I50" s="138" t="s">
        <v>321</v>
      </c>
      <c r="J50" s="234">
        <v>0</v>
      </c>
      <c r="K50" s="234">
        <v>0</v>
      </c>
      <c r="L50" s="234">
        <v>0</v>
      </c>
      <c r="M50" s="234">
        <v>0</v>
      </c>
      <c r="N50" s="234">
        <v>0</v>
      </c>
      <c r="O50" s="133"/>
      <c r="P50" s="134"/>
    </row>
    <row r="51" spans="1:16" s="103" customFormat="1" ht="15" customHeight="1" x14ac:dyDescent="0.3">
      <c r="A51" s="119" t="s">
        <v>82</v>
      </c>
      <c r="B51" s="519" t="s">
        <v>322</v>
      </c>
      <c r="C51" s="519"/>
      <c r="D51" s="519" t="s">
        <v>311</v>
      </c>
      <c r="E51" s="519"/>
      <c r="F51" s="137" t="s">
        <v>48</v>
      </c>
      <c r="G51" s="136"/>
      <c r="H51" s="132">
        <v>0</v>
      </c>
      <c r="I51" s="138" t="s">
        <v>321</v>
      </c>
      <c r="J51" s="235">
        <v>0</v>
      </c>
      <c r="K51" s="235">
        <v>0</v>
      </c>
      <c r="L51" s="235">
        <v>0</v>
      </c>
      <c r="M51" s="235">
        <v>0</v>
      </c>
      <c r="N51" s="235">
        <v>0</v>
      </c>
      <c r="O51" s="133"/>
      <c r="P51" s="134"/>
    </row>
    <row r="52" spans="1:16" s="103" customFormat="1" ht="15" customHeight="1" x14ac:dyDescent="0.3">
      <c r="A52" s="119" t="s">
        <v>83</v>
      </c>
      <c r="B52" s="519" t="s">
        <v>322</v>
      </c>
      <c r="C52" s="519"/>
      <c r="D52" s="519" t="s">
        <v>311</v>
      </c>
      <c r="E52" s="519"/>
      <c r="F52" s="137" t="s">
        <v>49</v>
      </c>
      <c r="G52" s="136">
        <v>2024</v>
      </c>
      <c r="H52" s="132">
        <v>0</v>
      </c>
      <c r="I52" s="138" t="s">
        <v>321</v>
      </c>
      <c r="J52" s="235">
        <v>0</v>
      </c>
      <c r="K52" s="235">
        <v>0</v>
      </c>
      <c r="L52" s="235">
        <v>0</v>
      </c>
      <c r="M52" s="235">
        <v>0</v>
      </c>
      <c r="N52" s="235">
        <v>0</v>
      </c>
      <c r="O52" s="133"/>
      <c r="P52" s="134"/>
    </row>
    <row r="53" spans="1:16" s="103" customFormat="1" ht="15" customHeight="1" x14ac:dyDescent="0.3">
      <c r="A53" s="119" t="s">
        <v>84</v>
      </c>
      <c r="B53" s="519" t="s">
        <v>322</v>
      </c>
      <c r="C53" s="519"/>
      <c r="D53" s="519" t="s">
        <v>312</v>
      </c>
      <c r="E53" s="519"/>
      <c r="F53" s="137" t="s">
        <v>48</v>
      </c>
      <c r="G53" s="136"/>
      <c r="H53" s="132">
        <v>0</v>
      </c>
      <c r="I53" s="138" t="s">
        <v>321</v>
      </c>
      <c r="J53" s="235">
        <v>17.170000000000002</v>
      </c>
      <c r="K53" s="235">
        <v>17.18</v>
      </c>
      <c r="L53" s="235">
        <v>17.16</v>
      </c>
      <c r="M53" s="235">
        <v>17.11</v>
      </c>
      <c r="N53" s="235">
        <v>17.03</v>
      </c>
      <c r="O53" s="133"/>
      <c r="P53" s="134"/>
    </row>
    <row r="54" spans="1:16" s="103" customFormat="1" ht="15" customHeight="1" x14ac:dyDescent="0.3">
      <c r="A54" s="119" t="s">
        <v>85</v>
      </c>
      <c r="B54" s="519" t="s">
        <v>322</v>
      </c>
      <c r="C54" s="519"/>
      <c r="D54" s="519" t="s">
        <v>312</v>
      </c>
      <c r="E54" s="519"/>
      <c r="F54" s="137" t="s">
        <v>49</v>
      </c>
      <c r="G54" s="136">
        <v>2024</v>
      </c>
      <c r="H54" s="132">
        <v>0.164815547481619</v>
      </c>
      <c r="I54" s="138" t="s">
        <v>321</v>
      </c>
      <c r="J54" s="235">
        <v>17.170000000000002</v>
      </c>
      <c r="K54" s="235">
        <v>17.18</v>
      </c>
      <c r="L54" s="235">
        <v>17.16</v>
      </c>
      <c r="M54" s="235">
        <v>17.11</v>
      </c>
      <c r="N54" s="235">
        <v>0</v>
      </c>
      <c r="O54" s="133"/>
      <c r="P54" s="134"/>
    </row>
    <row r="55" spans="1:16" s="103" customFormat="1" ht="15" customHeight="1" x14ac:dyDescent="0.3">
      <c r="A55" s="119" t="s">
        <v>86</v>
      </c>
      <c r="B55" s="519" t="s">
        <v>322</v>
      </c>
      <c r="C55" s="519"/>
      <c r="D55" s="519" t="s">
        <v>313</v>
      </c>
      <c r="E55" s="519"/>
      <c r="F55" s="137" t="s">
        <v>48</v>
      </c>
      <c r="G55" s="136"/>
      <c r="H55" s="132">
        <v>0</v>
      </c>
      <c r="I55" s="138" t="s">
        <v>321</v>
      </c>
      <c r="J55" s="236">
        <v>20142384.77</v>
      </c>
      <c r="K55" s="236">
        <v>20158840.829999998</v>
      </c>
      <c r="L55" s="236">
        <v>20136607.039999999</v>
      </c>
      <c r="M55" s="236">
        <v>20076213.420000002</v>
      </c>
      <c r="N55" s="236">
        <v>19978394.719999999</v>
      </c>
      <c r="O55" s="133"/>
      <c r="P55" s="134"/>
    </row>
    <row r="56" spans="1:16" s="103" customFormat="1" ht="15" customHeight="1" x14ac:dyDescent="0.3">
      <c r="A56" s="119" t="s">
        <v>87</v>
      </c>
      <c r="B56" s="519" t="s">
        <v>322</v>
      </c>
      <c r="C56" s="519"/>
      <c r="D56" s="519" t="s">
        <v>313</v>
      </c>
      <c r="E56" s="519"/>
      <c r="F56" s="137" t="s">
        <v>49</v>
      </c>
      <c r="G56" s="136">
        <v>2024</v>
      </c>
      <c r="H56" s="132">
        <v>193363.450469011</v>
      </c>
      <c r="I56" s="138" t="s">
        <v>321</v>
      </c>
      <c r="J56" s="236">
        <v>20142384.77</v>
      </c>
      <c r="K56" s="236">
        <v>20158840.829999998</v>
      </c>
      <c r="L56" s="236">
        <v>20136607.039999999</v>
      </c>
      <c r="M56" s="236">
        <v>20076213.420000002</v>
      </c>
      <c r="N56" s="235">
        <v>0</v>
      </c>
      <c r="O56" s="133"/>
      <c r="P56" s="134"/>
    </row>
    <row r="57" spans="1:16" s="103" customFormat="1" ht="15" customHeight="1" x14ac:dyDescent="0.3">
      <c r="A57" s="119" t="s">
        <v>88</v>
      </c>
      <c r="B57" s="519" t="s">
        <v>322</v>
      </c>
      <c r="C57" s="519"/>
      <c r="D57" s="519" t="s">
        <v>314</v>
      </c>
      <c r="E57" s="519"/>
      <c r="F57" s="137" t="s">
        <v>48</v>
      </c>
      <c r="G57" s="136"/>
      <c r="H57" s="132">
        <v>0</v>
      </c>
      <c r="I57" s="138" t="s">
        <v>321</v>
      </c>
      <c r="J57" s="235">
        <v>0</v>
      </c>
      <c r="K57" s="235">
        <v>0</v>
      </c>
      <c r="L57" s="235">
        <v>0</v>
      </c>
      <c r="M57" s="235">
        <v>0</v>
      </c>
      <c r="N57" s="235">
        <v>0</v>
      </c>
      <c r="O57" s="133"/>
      <c r="P57" s="134"/>
    </row>
    <row r="58" spans="1:16" s="103" customFormat="1" ht="15" customHeight="1" x14ac:dyDescent="0.3">
      <c r="A58" s="119"/>
      <c r="B58" s="519" t="s">
        <v>322</v>
      </c>
      <c r="C58" s="519"/>
      <c r="D58" s="519" t="s">
        <v>314</v>
      </c>
      <c r="E58" s="519"/>
      <c r="F58" s="137" t="s">
        <v>49</v>
      </c>
      <c r="G58" s="136">
        <v>2024</v>
      </c>
      <c r="H58" s="132">
        <v>0</v>
      </c>
      <c r="I58" s="138" t="s">
        <v>321</v>
      </c>
      <c r="J58" s="235">
        <v>0</v>
      </c>
      <c r="K58" s="235">
        <v>0</v>
      </c>
      <c r="L58" s="235">
        <v>0</v>
      </c>
      <c r="M58" s="235">
        <v>0</v>
      </c>
      <c r="N58" s="235">
        <v>0</v>
      </c>
      <c r="O58" s="133"/>
      <c r="P58" s="134"/>
    </row>
    <row r="59" spans="1:16" s="103" customFormat="1" ht="15" customHeight="1" x14ac:dyDescent="0.3">
      <c r="A59" s="119"/>
      <c r="B59" s="519" t="s">
        <v>322</v>
      </c>
      <c r="C59" s="519"/>
      <c r="D59" s="519" t="s">
        <v>315</v>
      </c>
      <c r="E59" s="519"/>
      <c r="F59" s="137" t="s">
        <v>48</v>
      </c>
      <c r="G59" s="136"/>
      <c r="H59" s="132">
        <v>0</v>
      </c>
      <c r="I59" s="138" t="s">
        <v>321</v>
      </c>
      <c r="J59" s="237">
        <v>386322.92</v>
      </c>
      <c r="K59" s="237">
        <v>386638.54</v>
      </c>
      <c r="L59" s="237">
        <v>386212.11</v>
      </c>
      <c r="M59" s="237">
        <v>385053.78</v>
      </c>
      <c r="N59" s="237">
        <v>383177.66</v>
      </c>
      <c r="O59" s="133"/>
      <c r="P59" s="134"/>
    </row>
    <row r="60" spans="1:16" s="103" customFormat="1" ht="15" customHeight="1" x14ac:dyDescent="0.3">
      <c r="A60" s="119"/>
      <c r="B60" s="519" t="s">
        <v>322</v>
      </c>
      <c r="C60" s="519"/>
      <c r="D60" s="519" t="s">
        <v>315</v>
      </c>
      <c r="E60" s="519"/>
      <c r="F60" s="137" t="s">
        <v>49</v>
      </c>
      <c r="G60" s="136">
        <v>2024</v>
      </c>
      <c r="H60" s="132">
        <v>3708.6339844060399</v>
      </c>
      <c r="I60" s="138" t="s">
        <v>321</v>
      </c>
      <c r="J60" s="237">
        <v>386322.92</v>
      </c>
      <c r="K60" s="237">
        <v>386638.54</v>
      </c>
      <c r="L60" s="237">
        <v>386212.11</v>
      </c>
      <c r="M60" s="237">
        <v>385053.78</v>
      </c>
      <c r="N60" s="235">
        <v>0</v>
      </c>
      <c r="O60" s="133"/>
      <c r="P60" s="134"/>
    </row>
    <row r="61" spans="1:16" s="103" customFormat="1" ht="15" customHeight="1" x14ac:dyDescent="0.3">
      <c r="A61" s="119"/>
      <c r="B61" s="519" t="s">
        <v>322</v>
      </c>
      <c r="C61" s="519"/>
      <c r="D61" s="519" t="s">
        <v>316</v>
      </c>
      <c r="E61" s="519"/>
      <c r="F61" s="137" t="s">
        <v>48</v>
      </c>
      <c r="G61" s="136"/>
      <c r="H61" s="132">
        <v>0</v>
      </c>
      <c r="I61" s="138" t="s">
        <v>321</v>
      </c>
      <c r="J61" s="238">
        <v>17.170000000000002</v>
      </c>
      <c r="K61" s="238">
        <v>17.18</v>
      </c>
      <c r="L61" s="238">
        <v>17.16</v>
      </c>
      <c r="M61" s="238">
        <v>17.11</v>
      </c>
      <c r="N61" s="238">
        <v>17.03</v>
      </c>
      <c r="O61" s="133"/>
      <c r="P61" s="134"/>
    </row>
    <row r="62" spans="1:16" s="103" customFormat="1" ht="15" customHeight="1" x14ac:dyDescent="0.3">
      <c r="A62" s="119" t="s">
        <v>89</v>
      </c>
      <c r="B62" s="519" t="s">
        <v>322</v>
      </c>
      <c r="C62" s="519"/>
      <c r="D62" s="519" t="s">
        <v>316</v>
      </c>
      <c r="E62" s="519"/>
      <c r="F62" s="137" t="s">
        <v>49</v>
      </c>
      <c r="G62" s="136">
        <v>2024</v>
      </c>
      <c r="H62" s="132">
        <v>0.164815547481619</v>
      </c>
      <c r="I62" s="138" t="s">
        <v>321</v>
      </c>
      <c r="J62" s="238">
        <v>17.170000000000002</v>
      </c>
      <c r="K62" s="238">
        <v>17.18</v>
      </c>
      <c r="L62" s="238">
        <v>17.16</v>
      </c>
      <c r="M62" s="238">
        <v>17.11</v>
      </c>
      <c r="N62" s="238">
        <v>0</v>
      </c>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20528742.030000005</v>
      </c>
      <c r="K66" s="38">
        <v>20545513.729999997</v>
      </c>
      <c r="L66" s="38">
        <v>20522853.469999999</v>
      </c>
      <c r="M66" s="38">
        <v>20461301.420000002</v>
      </c>
      <c r="N66" s="38">
        <v>20361606.440000001</v>
      </c>
      <c r="O66" s="44"/>
      <c r="P66" s="76"/>
    </row>
    <row r="67" spans="1:16" ht="15" customHeight="1" x14ac:dyDescent="0.3">
      <c r="A67" s="77" t="s">
        <v>94</v>
      </c>
      <c r="B67" s="39"/>
      <c r="C67" s="39"/>
      <c r="D67" s="39"/>
      <c r="E67" s="39"/>
      <c r="F67" s="39"/>
      <c r="G67" s="41"/>
      <c r="H67" s="42"/>
      <c r="I67" s="43" t="s">
        <v>49</v>
      </c>
      <c r="J67" s="38">
        <v>20528742.030000005</v>
      </c>
      <c r="K67" s="38">
        <v>20545513.729999997</v>
      </c>
      <c r="L67" s="38">
        <v>20522853.469999999</v>
      </c>
      <c r="M67" s="38">
        <v>20461301.420000002</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1"/>
      <c r="F2" s="451"/>
      <c r="G2" s="452"/>
      <c r="H2" s="297" t="s">
        <v>0</v>
      </c>
      <c r="I2" s="298"/>
      <c r="J2" s="276" t="s">
        <v>1</v>
      </c>
      <c r="K2" s="279"/>
      <c r="L2" s="88" t="s">
        <v>2</v>
      </c>
      <c r="M2" s="89" t="s">
        <v>141</v>
      </c>
      <c r="N2" s="276" t="s">
        <v>3</v>
      </c>
      <c r="O2" s="279"/>
      <c r="P2" s="120"/>
    </row>
    <row r="3" spans="1:16" ht="4.5" customHeight="1" x14ac:dyDescent="0.3">
      <c r="A3" s="77"/>
      <c r="B3" s="324"/>
      <c r="C3" s="325"/>
      <c r="D3" s="325"/>
      <c r="E3" s="453"/>
      <c r="F3" s="453"/>
      <c r="G3" s="454"/>
      <c r="H3" s="299"/>
      <c r="I3" s="300"/>
      <c r="J3" s="301"/>
      <c r="K3" s="302"/>
      <c r="L3" s="87"/>
      <c r="M3" s="87"/>
      <c r="N3" s="301"/>
      <c r="O3" s="302"/>
      <c r="P3" s="75"/>
    </row>
    <row r="4" spans="1:16" s="99" customFormat="1" ht="17.25" customHeight="1" thickBot="1" x14ac:dyDescent="0.35">
      <c r="A4" s="116"/>
      <c r="B4" s="324"/>
      <c r="C4" s="325"/>
      <c r="D4" s="325"/>
      <c r="E4" s="453"/>
      <c r="F4" s="453"/>
      <c r="G4" s="454"/>
      <c r="H4" s="447" t="str">
        <f>IF(Summary!G4=0,"",Summary!G4)</f>
        <v>PRJ000861</v>
      </c>
      <c r="I4" s="448"/>
      <c r="J4" s="447">
        <f>IF(Summary!I4=0,"",Summary!I4)</f>
        <v>2025</v>
      </c>
      <c r="K4" s="448"/>
      <c r="L4" s="98">
        <f>IF(Summary!K4=0,"",Summary!K4)</f>
        <v>25</v>
      </c>
      <c r="M4" s="98" t="str">
        <f>IF(Summary!L4=0,"",Summary!L4)</f>
        <v>FY23</v>
      </c>
      <c r="N4" s="447" t="str">
        <f>IF(Summary!M4=0,"",Summary!M4)</f>
        <v>Literal</v>
      </c>
      <c r="O4" s="448"/>
      <c r="P4" s="121"/>
    </row>
    <row r="5" spans="1:16" s="101" customFormat="1" ht="13.5" customHeight="1" thickTop="1" x14ac:dyDescent="0.3">
      <c r="A5" s="117"/>
      <c r="B5" s="324"/>
      <c r="C5" s="325"/>
      <c r="D5" s="325"/>
      <c r="E5" s="453"/>
      <c r="F5" s="453"/>
      <c r="G5" s="454"/>
      <c r="H5" s="276" t="s">
        <v>4</v>
      </c>
      <c r="I5" s="277"/>
      <c r="J5" s="277"/>
      <c r="K5" s="277"/>
      <c r="L5" s="277"/>
      <c r="M5" s="277"/>
      <c r="N5" s="276" t="s">
        <v>5</v>
      </c>
      <c r="O5" s="279"/>
      <c r="P5" s="122"/>
    </row>
    <row r="6" spans="1:16" ht="20.25" customHeight="1" thickBot="1" x14ac:dyDescent="0.35">
      <c r="A6" s="77"/>
      <c r="B6" s="326"/>
      <c r="C6" s="327"/>
      <c r="D6" s="327"/>
      <c r="E6" s="455"/>
      <c r="F6" s="455"/>
      <c r="G6" s="456"/>
      <c r="H6" s="280" t="str">
        <f>IF(Summary!G6=0,"",Summary!G6)</f>
        <v>R24_T_SB_RENTF_TF_POWER TRANSFORMER ROSEBERYT1 T2</v>
      </c>
      <c r="I6" s="281"/>
      <c r="J6" s="281"/>
      <c r="K6" s="281"/>
      <c r="L6" s="281"/>
      <c r="M6" s="282"/>
      <c r="N6" s="283" t="str">
        <f>IF(Summary!M6=0,"",Summary!M6)</f>
        <v>Approved</v>
      </c>
      <c r="O6" s="284"/>
      <c r="P6" s="75"/>
    </row>
    <row r="7" spans="1:16" s="101" customFormat="1" ht="15.75" customHeight="1" thickTop="1" thickBot="1" x14ac:dyDescent="0.35">
      <c r="A7" s="117" t="s">
        <v>6</v>
      </c>
      <c r="B7" s="457" t="s">
        <v>7</v>
      </c>
      <c r="C7" s="458"/>
      <c r="D7" s="459"/>
      <c r="E7" s="449" t="str">
        <f>IF(Summary!E7=0,"",Summary!E7)</f>
        <v>TasNetworks Value Function</v>
      </c>
      <c r="F7" s="450"/>
      <c r="G7" s="442"/>
      <c r="H7" s="443" t="s">
        <v>32</v>
      </c>
      <c r="I7" s="444"/>
      <c r="J7" s="441">
        <f>IF(Summary!I7=0,"",Summary!I7)</f>
        <v>0.1</v>
      </c>
      <c r="K7" s="442"/>
      <c r="L7" s="443" t="s">
        <v>23</v>
      </c>
      <c r="M7" s="444"/>
      <c r="N7" s="445">
        <f>IF(Summary!M7=0,"",Summary!M7)</f>
        <v>44862</v>
      </c>
      <c r="O7" s="446"/>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0" t="s">
        <v>97</v>
      </c>
      <c r="C9" s="460"/>
      <c r="D9" s="520"/>
      <c r="E9" s="525"/>
      <c r="F9" s="477"/>
      <c r="G9" s="477"/>
      <c r="H9" s="477"/>
      <c r="I9" s="477"/>
      <c r="J9" s="477"/>
      <c r="K9" s="477"/>
      <c r="L9" s="477"/>
      <c r="M9" s="477"/>
      <c r="N9" s="477"/>
      <c r="O9" s="477"/>
      <c r="P9" s="76"/>
    </row>
    <row r="10" spans="1:16" ht="15" customHeight="1" x14ac:dyDescent="0.3">
      <c r="A10" s="77" t="s">
        <v>6</v>
      </c>
      <c r="B10" s="460" t="s">
        <v>25</v>
      </c>
      <c r="C10" s="460"/>
      <c r="D10" s="520"/>
      <c r="E10" s="477"/>
      <c r="F10" s="477"/>
      <c r="G10" s="477"/>
      <c r="H10" s="477"/>
      <c r="I10" s="477"/>
      <c r="J10" s="477"/>
      <c r="K10" s="477"/>
      <c r="L10" s="477"/>
      <c r="M10" s="477"/>
      <c r="N10" s="477"/>
      <c r="O10" s="477"/>
      <c r="P10" s="76"/>
    </row>
    <row r="11" spans="1:16" ht="15" customHeight="1" x14ac:dyDescent="0.3">
      <c r="A11" s="77" t="s">
        <v>6</v>
      </c>
      <c r="B11" s="460" t="s">
        <v>41</v>
      </c>
      <c r="C11" s="460"/>
      <c r="D11" s="520"/>
      <c r="E11" s="525"/>
      <c r="F11" s="477"/>
      <c r="G11" s="477"/>
      <c r="H11" s="477"/>
      <c r="I11" s="477"/>
      <c r="J11" s="477"/>
      <c r="K11" s="477"/>
      <c r="L11" s="477"/>
      <c r="M11" s="477"/>
      <c r="N11" s="477"/>
      <c r="O11" s="477"/>
      <c r="P11" s="76"/>
    </row>
    <row r="12" spans="1:16" ht="15" customHeight="1" x14ac:dyDescent="0.3">
      <c r="A12" s="77" t="s">
        <v>6</v>
      </c>
      <c r="B12" s="460" t="s">
        <v>22</v>
      </c>
      <c r="C12" s="460"/>
      <c r="D12" s="520"/>
      <c r="E12" s="521"/>
      <c r="F12" s="522"/>
      <c r="G12" s="522"/>
      <c r="H12" s="522"/>
      <c r="I12" s="522"/>
      <c r="J12" s="522"/>
      <c r="K12" s="522"/>
      <c r="L12" s="522"/>
      <c r="M12" s="522"/>
      <c r="N12" s="522"/>
      <c r="O12" s="522"/>
      <c r="P12" s="76"/>
    </row>
    <row r="13" spans="1:16" ht="15" customHeight="1" x14ac:dyDescent="0.3">
      <c r="A13" s="77"/>
      <c r="B13" s="460" t="s">
        <v>143</v>
      </c>
      <c r="C13" s="460"/>
      <c r="D13" s="520"/>
      <c r="E13" s="525"/>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6" t="s">
        <v>20</v>
      </c>
      <c r="C15" s="536"/>
      <c r="D15" s="536"/>
      <c r="E15" s="536" t="s">
        <v>42</v>
      </c>
      <c r="F15" s="536"/>
      <c r="G15" s="536"/>
      <c r="H15" s="174">
        <v>2025</v>
      </c>
      <c r="I15" s="174">
        <v>2026</v>
      </c>
      <c r="J15" s="174">
        <v>2027</v>
      </c>
      <c r="K15" s="174">
        <v>2028</v>
      </c>
      <c r="L15" s="174">
        <v>2029</v>
      </c>
      <c r="M15" s="174" t="s">
        <v>34</v>
      </c>
      <c r="N15" s="174" t="s">
        <v>142</v>
      </c>
      <c r="O15" s="174" t="s">
        <v>21</v>
      </c>
      <c r="P15" s="124"/>
    </row>
    <row r="16" spans="1:16" s="103" customFormat="1" ht="14.5" x14ac:dyDescent="0.3">
      <c r="A16" s="119"/>
      <c r="B16" s="534"/>
      <c r="C16" s="535"/>
      <c r="D16" s="535"/>
      <c r="E16" s="517"/>
      <c r="F16" s="517"/>
      <c r="G16" s="517"/>
      <c r="H16" s="141"/>
      <c r="I16" s="141"/>
      <c r="J16" s="141"/>
      <c r="K16" s="141"/>
      <c r="L16" s="141"/>
      <c r="M16" s="83">
        <f>SUM(H16:L16)</f>
        <v>0</v>
      </c>
      <c r="N16" s="527"/>
      <c r="O16" s="528"/>
      <c r="P16" s="134"/>
    </row>
    <row r="17" spans="1:16" s="103" customFormat="1" ht="15.25" customHeight="1" x14ac:dyDescent="0.3">
      <c r="A17" s="119"/>
      <c r="B17" s="534"/>
      <c r="C17" s="535"/>
      <c r="D17" s="535"/>
      <c r="E17" s="517"/>
      <c r="F17" s="517"/>
      <c r="G17" s="517"/>
      <c r="H17" s="141"/>
      <c r="I17" s="141"/>
      <c r="J17" s="141"/>
      <c r="K17" s="141"/>
      <c r="L17" s="141"/>
      <c r="M17" s="83">
        <f>SUM(H17:L17)</f>
        <v>0</v>
      </c>
      <c r="N17" s="527"/>
      <c r="O17" s="528"/>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6" t="s">
        <v>35</v>
      </c>
      <c r="L19" s="526"/>
      <c r="M19" s="526"/>
      <c r="N19" s="173" t="s">
        <v>37</v>
      </c>
      <c r="O19" s="173" t="s">
        <v>38</v>
      </c>
      <c r="P19" s="75"/>
    </row>
    <row r="20" spans="1:16" s="103" customFormat="1" ht="15" customHeight="1" x14ac:dyDescent="0.3">
      <c r="A20" s="119"/>
      <c r="B20" s="106"/>
      <c r="C20" s="106"/>
      <c r="D20" s="106"/>
      <c r="E20" s="106"/>
      <c r="F20" s="106"/>
      <c r="G20" s="107"/>
      <c r="H20" s="107"/>
      <c r="I20" s="107"/>
      <c r="J20" s="107"/>
      <c r="K20" s="518"/>
      <c r="L20" s="518"/>
      <c r="M20" s="518"/>
      <c r="N20" s="126"/>
      <c r="O20" s="127"/>
      <c r="P20" s="125"/>
    </row>
    <row r="21" spans="1:16" s="103" customFormat="1" ht="15" customHeight="1" x14ac:dyDescent="0.3">
      <c r="A21" s="119"/>
      <c r="B21" s="106"/>
      <c r="C21" s="106"/>
      <c r="D21" s="106"/>
      <c r="E21" s="106"/>
      <c r="F21" s="106"/>
      <c r="G21" s="107"/>
      <c r="H21" s="107"/>
      <c r="I21" s="107"/>
      <c r="J21" s="107"/>
      <c r="K21" s="518"/>
      <c r="L21" s="518"/>
      <c r="M21" s="518"/>
      <c r="N21" s="126"/>
      <c r="O21" s="127"/>
      <c r="P21" s="125"/>
    </row>
    <row r="22" spans="1:16" s="103" customFormat="1" ht="15" customHeight="1" x14ac:dyDescent="0.3">
      <c r="A22" s="119"/>
      <c r="B22" s="106"/>
      <c r="C22" s="106"/>
      <c r="D22" s="106"/>
      <c r="E22" s="106"/>
      <c r="F22" s="106"/>
      <c r="G22" s="107"/>
      <c r="H22" s="107"/>
      <c r="I22" s="107"/>
      <c r="J22" s="107"/>
      <c r="K22" s="518"/>
      <c r="L22" s="518"/>
      <c r="M22" s="518"/>
      <c r="N22" s="126"/>
      <c r="O22" s="127"/>
      <c r="P22" s="125"/>
    </row>
    <row r="23" spans="1:16" s="103" customFormat="1" ht="15" customHeight="1" x14ac:dyDescent="0.3">
      <c r="A23" s="119"/>
      <c r="B23" s="106"/>
      <c r="C23" s="106"/>
      <c r="D23" s="106"/>
      <c r="E23" s="106"/>
      <c r="F23" s="106"/>
      <c r="G23" s="107"/>
      <c r="H23" s="107"/>
      <c r="I23" s="107"/>
      <c r="J23" s="107"/>
      <c r="K23" s="518"/>
      <c r="L23" s="518"/>
      <c r="M23" s="518"/>
      <c r="N23" s="126"/>
      <c r="O23" s="127"/>
      <c r="P23" s="125"/>
    </row>
    <row r="24" spans="1:16" s="103" customFormat="1" ht="15" customHeight="1" x14ac:dyDescent="0.3">
      <c r="A24" s="119"/>
      <c r="B24" s="106"/>
      <c r="C24" s="106"/>
      <c r="D24" s="106"/>
      <c r="E24" s="106"/>
      <c r="F24" s="106"/>
      <c r="G24" s="107"/>
      <c r="H24" s="107"/>
      <c r="I24" s="107"/>
      <c r="J24" s="107"/>
      <c r="K24" s="518"/>
      <c r="L24" s="518"/>
      <c r="M24" s="518"/>
      <c r="N24" s="126"/>
      <c r="O24" s="127"/>
      <c r="P24" s="125"/>
    </row>
    <row r="25" spans="1:16" s="103" customFormat="1" ht="15" customHeight="1" x14ac:dyDescent="0.3">
      <c r="A25" s="119"/>
      <c r="B25" s="106"/>
      <c r="C25" s="106"/>
      <c r="D25" s="106"/>
      <c r="E25" s="106"/>
      <c r="F25" s="106"/>
      <c r="G25" s="107"/>
      <c r="H25" s="107"/>
      <c r="I25" s="107"/>
      <c r="J25" s="107"/>
      <c r="K25" s="518"/>
      <c r="L25" s="518"/>
      <c r="M25" s="518"/>
      <c r="N25" s="126"/>
      <c r="O25" s="127"/>
      <c r="P25" s="125"/>
    </row>
    <row r="26" spans="1:16" s="103" customFormat="1" ht="15" customHeight="1" x14ac:dyDescent="0.3">
      <c r="A26" s="119"/>
      <c r="B26" s="106"/>
      <c r="C26" s="106"/>
      <c r="D26" s="106"/>
      <c r="E26" s="106"/>
      <c r="F26" s="106"/>
      <c r="G26" s="107"/>
      <c r="H26" s="107"/>
      <c r="I26" s="107"/>
      <c r="J26" s="107"/>
      <c r="K26" s="518"/>
      <c r="L26" s="518"/>
      <c r="M26" s="518"/>
      <c r="N26" s="126"/>
      <c r="O26" s="127"/>
      <c r="P26" s="125"/>
    </row>
    <row r="27" spans="1:16" s="103" customFormat="1" ht="15" customHeight="1" x14ac:dyDescent="0.3">
      <c r="A27" s="119"/>
      <c r="B27" s="106"/>
      <c r="C27" s="106"/>
      <c r="D27" s="106"/>
      <c r="E27" s="106"/>
      <c r="F27" s="106"/>
      <c r="G27" s="107"/>
      <c r="H27" s="107"/>
      <c r="I27" s="107"/>
      <c r="J27" s="107"/>
      <c r="K27" s="518"/>
      <c r="L27" s="518"/>
      <c r="M27" s="518"/>
      <c r="N27" s="126"/>
      <c r="O27" s="127"/>
      <c r="P27" s="125"/>
    </row>
    <row r="28" spans="1:16" s="103" customFormat="1" ht="15" customHeight="1" x14ac:dyDescent="0.3">
      <c r="A28" s="119"/>
      <c r="B28" s="106"/>
      <c r="C28" s="106"/>
      <c r="D28" s="106"/>
      <c r="E28" s="106"/>
      <c r="F28" s="106"/>
      <c r="G28" s="107"/>
      <c r="H28" s="107"/>
      <c r="I28" s="107"/>
      <c r="J28" s="107"/>
      <c r="K28" s="518"/>
      <c r="L28" s="518"/>
      <c r="M28" s="518"/>
      <c r="N28" s="126"/>
      <c r="O28" s="127"/>
      <c r="P28" s="125"/>
    </row>
    <row r="29" spans="1:16" s="103" customFormat="1" ht="15" customHeight="1" x14ac:dyDescent="0.3">
      <c r="A29" s="119"/>
      <c r="B29" s="106"/>
      <c r="C29" s="106"/>
      <c r="D29" s="106"/>
      <c r="E29" s="106"/>
      <c r="F29" s="106"/>
      <c r="G29" s="107"/>
      <c r="H29" s="107"/>
      <c r="I29" s="107"/>
      <c r="J29" s="107"/>
      <c r="K29" s="518"/>
      <c r="L29" s="518"/>
      <c r="M29" s="518"/>
      <c r="N29" s="126"/>
      <c r="O29" s="127"/>
      <c r="P29" s="125"/>
    </row>
    <row r="30" spans="1:16" s="103" customFormat="1" ht="15" customHeight="1" x14ac:dyDescent="0.3">
      <c r="A30" s="119"/>
      <c r="B30" s="106"/>
      <c r="C30" s="106"/>
      <c r="D30" s="106"/>
      <c r="E30" s="106"/>
      <c r="F30" s="106"/>
      <c r="G30" s="107"/>
      <c r="H30" s="107"/>
      <c r="J30" s="107"/>
      <c r="K30" s="518"/>
      <c r="L30" s="518"/>
      <c r="M30" s="518"/>
      <c r="N30" s="126"/>
      <c r="O30" s="127"/>
      <c r="P30" s="125"/>
    </row>
    <row r="31" spans="1:16" s="103" customFormat="1" ht="15" customHeight="1" x14ac:dyDescent="0.3">
      <c r="A31" s="119"/>
      <c r="B31" s="106"/>
      <c r="C31" s="106"/>
      <c r="D31" s="106"/>
      <c r="E31" s="106"/>
      <c r="F31" s="106"/>
      <c r="G31" s="107"/>
      <c r="H31" s="107"/>
      <c r="J31" s="107"/>
      <c r="K31" s="518"/>
      <c r="L31" s="518"/>
      <c r="M31" s="518"/>
      <c r="N31" s="126"/>
      <c r="O31" s="127"/>
      <c r="P31" s="125"/>
    </row>
    <row r="32" spans="1:16" s="103" customFormat="1" ht="15" customHeight="1" x14ac:dyDescent="0.3">
      <c r="A32" s="119"/>
      <c r="B32" s="106"/>
      <c r="C32" s="106"/>
      <c r="D32" s="106"/>
      <c r="E32" s="106"/>
      <c r="F32" s="106"/>
      <c r="G32" s="107"/>
      <c r="H32" s="107"/>
      <c r="J32" s="107"/>
      <c r="K32" s="518"/>
      <c r="L32" s="518"/>
      <c r="M32" s="518"/>
      <c r="N32" s="126"/>
      <c r="O32" s="127"/>
      <c r="P32" s="125"/>
    </row>
    <row r="33" spans="1:16" s="103" customFormat="1" ht="15" customHeight="1" x14ac:dyDescent="0.3">
      <c r="A33" s="119"/>
      <c r="B33" s="106"/>
      <c r="C33" s="106"/>
      <c r="D33" s="106"/>
      <c r="E33" s="106"/>
      <c r="F33" s="106"/>
      <c r="G33" s="107"/>
      <c r="H33" s="107"/>
      <c r="J33" s="107"/>
      <c r="K33" s="518"/>
      <c r="L33" s="518"/>
      <c r="M33" s="518"/>
      <c r="N33" s="126"/>
      <c r="O33" s="127"/>
      <c r="P33" s="125"/>
    </row>
    <row r="34" spans="1:16" s="103" customFormat="1" ht="15" customHeight="1" x14ac:dyDescent="0.3">
      <c r="A34" s="119"/>
      <c r="B34" s="106"/>
      <c r="C34" s="106"/>
      <c r="D34" s="106"/>
      <c r="E34" s="106"/>
      <c r="F34" s="106"/>
      <c r="G34" s="107"/>
      <c r="H34" s="107"/>
      <c r="J34" s="107"/>
      <c r="K34" s="518"/>
      <c r="L34" s="518"/>
      <c r="M34" s="518"/>
      <c r="N34" s="126"/>
      <c r="O34" s="127"/>
      <c r="P34" s="125"/>
    </row>
    <row r="35" spans="1:16" s="103" customFormat="1" ht="15" customHeight="1" x14ac:dyDescent="0.3">
      <c r="A35" s="119"/>
      <c r="B35" s="106"/>
      <c r="C35" s="106"/>
      <c r="D35" s="106"/>
      <c r="E35" s="106"/>
      <c r="F35" s="106"/>
      <c r="G35" s="107"/>
      <c r="H35" s="107"/>
      <c r="J35" s="107"/>
      <c r="K35" s="518"/>
      <c r="L35" s="518"/>
      <c r="M35" s="518"/>
      <c r="N35" s="126"/>
      <c r="O35" s="127"/>
      <c r="P35" s="125"/>
    </row>
    <row r="36" spans="1:16" s="103" customFormat="1" ht="15" customHeight="1" x14ac:dyDescent="0.3">
      <c r="A36" s="119"/>
      <c r="B36" s="106"/>
      <c r="C36" s="106"/>
      <c r="D36" s="106"/>
      <c r="E36" s="106"/>
      <c r="F36" s="106"/>
      <c r="G36" s="107"/>
      <c r="H36" s="107"/>
      <c r="J36" s="107"/>
      <c r="K36" s="518"/>
      <c r="L36" s="518"/>
      <c r="M36" s="518"/>
      <c r="N36" s="126"/>
      <c r="O36" s="127"/>
      <c r="P36" s="125"/>
    </row>
    <row r="37" spans="1:16" s="103" customFormat="1" ht="15" customHeight="1" x14ac:dyDescent="0.3">
      <c r="A37" s="119"/>
      <c r="B37" s="106"/>
      <c r="C37" s="106"/>
      <c r="D37" s="106"/>
      <c r="E37" s="106"/>
      <c r="F37" s="106"/>
      <c r="G37" s="107"/>
      <c r="H37" s="107"/>
      <c r="J37" s="107"/>
      <c r="K37" s="518"/>
      <c r="L37" s="518"/>
      <c r="M37" s="518"/>
      <c r="N37" s="126"/>
      <c r="O37" s="127"/>
      <c r="P37" s="125"/>
    </row>
    <row r="38" spans="1:16" s="103" customFormat="1" ht="15" customHeight="1" x14ac:dyDescent="0.3">
      <c r="A38" s="119"/>
      <c r="B38" s="106"/>
      <c r="C38" s="106"/>
      <c r="D38" s="106"/>
      <c r="E38" s="106"/>
      <c r="F38" s="106"/>
      <c r="G38" s="107"/>
      <c r="H38" s="107"/>
      <c r="J38" s="107"/>
      <c r="K38" s="518"/>
      <c r="L38" s="518"/>
      <c r="M38" s="518"/>
      <c r="N38" s="126"/>
      <c r="O38" s="127"/>
      <c r="P38" s="125"/>
    </row>
    <row r="39" spans="1:16" s="103" customFormat="1" ht="15" customHeight="1" x14ac:dyDescent="0.3">
      <c r="A39" s="119"/>
      <c r="B39" s="106"/>
      <c r="C39" s="106"/>
      <c r="D39" s="106"/>
      <c r="E39" s="106"/>
      <c r="F39" s="106"/>
      <c r="G39" s="107"/>
      <c r="H39" s="107"/>
      <c r="J39" s="107"/>
      <c r="K39" s="518"/>
      <c r="L39" s="518"/>
      <c r="M39" s="518"/>
      <c r="N39" s="126"/>
      <c r="O39" s="127"/>
      <c r="P39" s="125"/>
    </row>
    <row r="40" spans="1:16" s="103" customFormat="1" ht="15" customHeight="1" x14ac:dyDescent="0.3">
      <c r="A40" s="119"/>
      <c r="B40" s="106"/>
      <c r="C40" s="106"/>
      <c r="D40" s="106"/>
      <c r="E40" s="106"/>
      <c r="F40" s="106"/>
      <c r="G40" s="107"/>
      <c r="H40" s="107"/>
      <c r="J40" s="107"/>
      <c r="K40" s="518"/>
      <c r="L40" s="518"/>
      <c r="M40" s="518"/>
      <c r="N40" s="126"/>
      <c r="O40" s="127"/>
      <c r="P40" s="125"/>
    </row>
    <row r="41" spans="1:16" s="103" customFormat="1" ht="15" customHeight="1" x14ac:dyDescent="0.3">
      <c r="A41" s="119"/>
      <c r="B41" s="106"/>
      <c r="C41" s="106"/>
      <c r="D41" s="106"/>
      <c r="E41" s="106"/>
      <c r="F41" s="106"/>
      <c r="G41" s="107"/>
      <c r="H41" s="107"/>
      <c r="J41" s="107"/>
      <c r="K41" s="518"/>
      <c r="L41" s="518"/>
      <c r="M41" s="518"/>
      <c r="N41" s="126"/>
      <c r="O41" s="127"/>
      <c r="P41" s="125"/>
    </row>
    <row r="42" spans="1:16" s="103" customFormat="1" ht="15" customHeight="1" x14ac:dyDescent="0.3">
      <c r="A42" s="119"/>
      <c r="B42" s="106"/>
      <c r="C42" s="106"/>
      <c r="D42" s="106"/>
      <c r="E42" s="106"/>
      <c r="F42" s="106"/>
      <c r="G42" s="107"/>
      <c r="H42" s="107"/>
      <c r="J42" s="107"/>
      <c r="K42" s="518"/>
      <c r="L42" s="518"/>
      <c r="M42" s="518"/>
      <c r="N42" s="126"/>
      <c r="O42" s="127"/>
      <c r="P42" s="125"/>
    </row>
    <row r="43" spans="1:16" x14ac:dyDescent="0.3">
      <c r="A43" s="77"/>
      <c r="B43" s="56"/>
      <c r="C43" s="56"/>
      <c r="D43" s="56"/>
      <c r="E43" s="56"/>
      <c r="F43" s="56"/>
      <c r="G43" s="32"/>
      <c r="H43" s="32"/>
      <c r="J43" s="32"/>
      <c r="K43" s="530" t="s">
        <v>36</v>
      </c>
      <c r="L43" s="530"/>
      <c r="M43" s="530"/>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32" t="s">
        <v>45</v>
      </c>
      <c r="E47" s="533"/>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9"/>
      <c r="C48" s="519"/>
      <c r="D48" s="519"/>
      <c r="E48" s="519"/>
      <c r="F48" s="137"/>
      <c r="G48" s="136"/>
      <c r="H48" s="132"/>
      <c r="I48" s="138"/>
      <c r="J48" s="140"/>
      <c r="K48" s="140"/>
      <c r="L48" s="140"/>
      <c r="M48" s="140"/>
      <c r="N48" s="140"/>
      <c r="O48" s="133"/>
      <c r="P48" s="134"/>
    </row>
    <row r="49" spans="1:16" s="103" customFormat="1" ht="15" customHeight="1" x14ac:dyDescent="0.3">
      <c r="A49" s="119" t="s">
        <v>80</v>
      </c>
      <c r="B49" s="519"/>
      <c r="C49" s="519"/>
      <c r="D49" s="519"/>
      <c r="E49" s="519"/>
      <c r="F49" s="137"/>
      <c r="G49" s="136"/>
      <c r="H49" s="132"/>
      <c r="I49" s="138"/>
      <c r="J49" s="140"/>
      <c r="K49" s="140"/>
      <c r="L49" s="140"/>
      <c r="M49" s="140"/>
      <c r="N49" s="140"/>
      <c r="O49" s="133"/>
      <c r="P49" s="134"/>
    </row>
    <row r="50" spans="1:16" s="103" customFormat="1" ht="15" customHeight="1" x14ac:dyDescent="0.3">
      <c r="A50" s="119" t="s">
        <v>81</v>
      </c>
      <c r="B50" s="519"/>
      <c r="C50" s="519"/>
      <c r="D50" s="519"/>
      <c r="E50" s="519"/>
      <c r="F50" s="137"/>
      <c r="G50" s="136"/>
      <c r="H50" s="132"/>
      <c r="I50" s="138"/>
      <c r="J50" s="140"/>
      <c r="K50" s="140"/>
      <c r="L50" s="140"/>
      <c r="M50" s="140"/>
      <c r="N50" s="140"/>
      <c r="O50" s="133"/>
      <c r="P50" s="134"/>
    </row>
    <row r="51" spans="1:16" s="103" customFormat="1" ht="15" customHeight="1" x14ac:dyDescent="0.3">
      <c r="A51" s="119" t="s">
        <v>82</v>
      </c>
      <c r="B51" s="519"/>
      <c r="C51" s="519"/>
      <c r="D51" s="519"/>
      <c r="E51" s="519"/>
      <c r="F51" s="137"/>
      <c r="G51" s="136"/>
      <c r="H51" s="132"/>
      <c r="I51" s="138"/>
      <c r="J51" s="140"/>
      <c r="K51" s="140"/>
      <c r="L51" s="140"/>
      <c r="M51" s="140"/>
      <c r="N51" s="140"/>
      <c r="O51" s="133"/>
      <c r="P51" s="134"/>
    </row>
    <row r="52" spans="1:16" s="103" customFormat="1" ht="15" customHeight="1" x14ac:dyDescent="0.3">
      <c r="A52" s="119" t="s">
        <v>83</v>
      </c>
      <c r="B52" s="519"/>
      <c r="C52" s="519"/>
      <c r="D52" s="519"/>
      <c r="E52" s="519"/>
      <c r="F52" s="137"/>
      <c r="G52" s="136"/>
      <c r="H52" s="132"/>
      <c r="I52" s="138"/>
      <c r="J52" s="140"/>
      <c r="K52" s="140"/>
      <c r="L52" s="140"/>
      <c r="M52" s="140"/>
      <c r="N52" s="140"/>
      <c r="O52" s="133"/>
      <c r="P52" s="134"/>
    </row>
    <row r="53" spans="1:16" s="103" customFormat="1" ht="15" customHeight="1" x14ac:dyDescent="0.3">
      <c r="A53" s="119" t="s">
        <v>84</v>
      </c>
      <c r="B53" s="519"/>
      <c r="C53" s="519"/>
      <c r="D53" s="519"/>
      <c r="E53" s="519"/>
      <c r="F53" s="137"/>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1"/>
      <c r="F2" s="451"/>
      <c r="G2" s="452"/>
      <c r="H2" s="297" t="s">
        <v>0</v>
      </c>
      <c r="I2" s="298"/>
      <c r="J2" s="276" t="s">
        <v>1</v>
      </c>
      <c r="K2" s="279"/>
      <c r="L2" s="88" t="s">
        <v>2</v>
      </c>
      <c r="M2" s="89" t="s">
        <v>141</v>
      </c>
      <c r="N2" s="276" t="s">
        <v>3</v>
      </c>
      <c r="O2" s="279"/>
      <c r="P2" s="120"/>
    </row>
    <row r="3" spans="1:16" ht="4.5" customHeight="1" x14ac:dyDescent="0.3">
      <c r="A3" s="77"/>
      <c r="B3" s="324"/>
      <c r="C3" s="325"/>
      <c r="D3" s="325"/>
      <c r="E3" s="453"/>
      <c r="F3" s="453"/>
      <c r="G3" s="454"/>
      <c r="H3" s="299"/>
      <c r="I3" s="300"/>
      <c r="J3" s="301"/>
      <c r="K3" s="302"/>
      <c r="L3" s="87"/>
      <c r="M3" s="87"/>
      <c r="N3" s="301"/>
      <c r="O3" s="302"/>
      <c r="P3" s="75"/>
    </row>
    <row r="4" spans="1:16" s="99" customFormat="1" ht="17.25" customHeight="1" thickBot="1" x14ac:dyDescent="0.35">
      <c r="A4" s="116"/>
      <c r="B4" s="324"/>
      <c r="C4" s="325"/>
      <c r="D4" s="325"/>
      <c r="E4" s="453"/>
      <c r="F4" s="453"/>
      <c r="G4" s="454"/>
      <c r="H4" s="447" t="str">
        <f>IF(Summary!G4=0,"",Summary!G4)</f>
        <v>PRJ000861</v>
      </c>
      <c r="I4" s="448"/>
      <c r="J4" s="447">
        <f>IF(Summary!I4=0,"",Summary!I4)</f>
        <v>2025</v>
      </c>
      <c r="K4" s="448"/>
      <c r="L4" s="98">
        <f>IF(Summary!K4=0,"",Summary!K4)</f>
        <v>25</v>
      </c>
      <c r="M4" s="98" t="str">
        <f>IF(Summary!L4=0,"",Summary!L4)</f>
        <v>FY23</v>
      </c>
      <c r="N4" s="447" t="str">
        <f>IF(Summary!M4=0,"",Summary!M4)</f>
        <v>Literal</v>
      </c>
      <c r="O4" s="448"/>
      <c r="P4" s="121"/>
    </row>
    <row r="5" spans="1:16" s="101" customFormat="1" ht="13.5" customHeight="1" thickTop="1" x14ac:dyDescent="0.3">
      <c r="A5" s="117"/>
      <c r="B5" s="324"/>
      <c r="C5" s="325"/>
      <c r="D5" s="325"/>
      <c r="E5" s="453"/>
      <c r="F5" s="453"/>
      <c r="G5" s="454"/>
      <c r="H5" s="276" t="s">
        <v>4</v>
      </c>
      <c r="I5" s="277"/>
      <c r="J5" s="277"/>
      <c r="K5" s="277"/>
      <c r="L5" s="277"/>
      <c r="M5" s="277"/>
      <c r="N5" s="276" t="s">
        <v>5</v>
      </c>
      <c r="O5" s="279"/>
      <c r="P5" s="122"/>
    </row>
    <row r="6" spans="1:16" ht="20.25" customHeight="1" thickBot="1" x14ac:dyDescent="0.35">
      <c r="A6" s="77"/>
      <c r="B6" s="326"/>
      <c r="C6" s="327"/>
      <c r="D6" s="327"/>
      <c r="E6" s="455"/>
      <c r="F6" s="455"/>
      <c r="G6" s="456"/>
      <c r="H6" s="280" t="str">
        <f>IF(Summary!G6=0,"",Summary!G6)</f>
        <v>R24_T_SB_RENTF_TF_POWER TRANSFORMER ROSEBERYT1 T2</v>
      </c>
      <c r="I6" s="281"/>
      <c r="J6" s="281"/>
      <c r="K6" s="281"/>
      <c r="L6" s="281"/>
      <c r="M6" s="282"/>
      <c r="N6" s="283" t="str">
        <f>IF(Summary!M6=0,"",Summary!M6)</f>
        <v>Approved</v>
      </c>
      <c r="O6" s="284"/>
      <c r="P6" s="75"/>
    </row>
    <row r="7" spans="1:16" s="101" customFormat="1" ht="15.75" customHeight="1" thickTop="1" thickBot="1" x14ac:dyDescent="0.35">
      <c r="A7" s="117" t="s">
        <v>6</v>
      </c>
      <c r="B7" s="457" t="s">
        <v>7</v>
      </c>
      <c r="C7" s="458"/>
      <c r="D7" s="459"/>
      <c r="E7" s="449" t="str">
        <f>IF(Summary!E7=0,"",Summary!E7)</f>
        <v>TasNetworks Value Function</v>
      </c>
      <c r="F7" s="450"/>
      <c r="G7" s="442"/>
      <c r="H7" s="443" t="s">
        <v>32</v>
      </c>
      <c r="I7" s="444"/>
      <c r="J7" s="441">
        <f>IF(Summary!I7=0,"",Summary!I7)</f>
        <v>0.1</v>
      </c>
      <c r="K7" s="442"/>
      <c r="L7" s="443" t="s">
        <v>23</v>
      </c>
      <c r="M7" s="444"/>
      <c r="N7" s="445">
        <f>IF(Summary!M7=0,"",Summary!M7)</f>
        <v>44862</v>
      </c>
      <c r="O7" s="446"/>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0" t="s">
        <v>97</v>
      </c>
      <c r="C9" s="460"/>
      <c r="D9" s="520"/>
      <c r="E9" s="525"/>
      <c r="F9" s="477"/>
      <c r="G9" s="477"/>
      <c r="H9" s="477"/>
      <c r="I9" s="477"/>
      <c r="J9" s="477"/>
      <c r="K9" s="477"/>
      <c r="L9" s="477"/>
      <c r="M9" s="477"/>
      <c r="N9" s="477"/>
      <c r="O9" s="477"/>
      <c r="P9" s="76"/>
    </row>
    <row r="10" spans="1:16" ht="15" customHeight="1" x14ac:dyDescent="0.3">
      <c r="A10" s="77" t="s">
        <v>6</v>
      </c>
      <c r="B10" s="460" t="s">
        <v>25</v>
      </c>
      <c r="C10" s="460"/>
      <c r="D10" s="520"/>
      <c r="E10" s="477"/>
      <c r="F10" s="477"/>
      <c r="G10" s="477"/>
      <c r="H10" s="477"/>
      <c r="I10" s="477"/>
      <c r="J10" s="477"/>
      <c r="K10" s="477"/>
      <c r="L10" s="477"/>
      <c r="M10" s="477"/>
      <c r="N10" s="477"/>
      <c r="O10" s="477"/>
      <c r="P10" s="76"/>
    </row>
    <row r="11" spans="1:16" ht="15" customHeight="1" x14ac:dyDescent="0.3">
      <c r="A11" s="77" t="s">
        <v>6</v>
      </c>
      <c r="B11" s="460" t="s">
        <v>41</v>
      </c>
      <c r="C11" s="460"/>
      <c r="D11" s="520"/>
      <c r="E11" s="525"/>
      <c r="F11" s="477"/>
      <c r="G11" s="477"/>
      <c r="H11" s="477"/>
      <c r="I11" s="477"/>
      <c r="J11" s="477"/>
      <c r="K11" s="477"/>
      <c r="L11" s="477"/>
      <c r="M11" s="477"/>
      <c r="N11" s="477"/>
      <c r="O11" s="477"/>
      <c r="P11" s="76"/>
    </row>
    <row r="12" spans="1:16" ht="15" customHeight="1" x14ac:dyDescent="0.3">
      <c r="A12" s="77" t="s">
        <v>6</v>
      </c>
      <c r="B12" s="460" t="s">
        <v>22</v>
      </c>
      <c r="C12" s="460"/>
      <c r="D12" s="520"/>
      <c r="E12" s="521"/>
      <c r="F12" s="522"/>
      <c r="G12" s="522"/>
      <c r="H12" s="522"/>
      <c r="I12" s="522"/>
      <c r="J12" s="522"/>
      <c r="K12" s="522"/>
      <c r="L12" s="522"/>
      <c r="M12" s="522"/>
      <c r="N12" s="522"/>
      <c r="O12" s="522"/>
      <c r="P12" s="76"/>
    </row>
    <row r="13" spans="1:16" ht="15" customHeight="1" x14ac:dyDescent="0.3">
      <c r="A13" s="77"/>
      <c r="B13" s="460" t="s">
        <v>143</v>
      </c>
      <c r="C13" s="460"/>
      <c r="D13" s="520"/>
      <c r="E13" s="525"/>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6" t="s">
        <v>20</v>
      </c>
      <c r="C15" s="536"/>
      <c r="D15" s="536"/>
      <c r="E15" s="536" t="s">
        <v>42</v>
      </c>
      <c r="F15" s="536"/>
      <c r="G15" s="536"/>
      <c r="H15" s="174">
        <v>2025</v>
      </c>
      <c r="I15" s="174">
        <v>2026</v>
      </c>
      <c r="J15" s="174">
        <v>2027</v>
      </c>
      <c r="K15" s="174">
        <v>2028</v>
      </c>
      <c r="L15" s="174">
        <v>2029</v>
      </c>
      <c r="M15" s="174" t="s">
        <v>34</v>
      </c>
      <c r="N15" s="174" t="s">
        <v>142</v>
      </c>
      <c r="O15" s="174" t="s">
        <v>21</v>
      </c>
      <c r="P15" s="124"/>
    </row>
    <row r="16" spans="1:16" s="103" customFormat="1" ht="14.5" x14ac:dyDescent="0.3">
      <c r="A16" s="119"/>
      <c r="B16" s="534"/>
      <c r="C16" s="535"/>
      <c r="D16" s="535"/>
      <c r="E16" s="517"/>
      <c r="F16" s="517"/>
      <c r="G16" s="517"/>
      <c r="H16" s="141"/>
      <c r="I16" s="141"/>
      <c r="J16" s="141"/>
      <c r="K16" s="141"/>
      <c r="L16" s="141"/>
      <c r="M16" s="83">
        <f>SUM(H16:L16)</f>
        <v>0</v>
      </c>
      <c r="N16" s="527"/>
      <c r="O16" s="528"/>
      <c r="P16" s="134"/>
    </row>
    <row r="17" spans="1:16" s="103" customFormat="1" ht="15.25" customHeight="1" x14ac:dyDescent="0.3">
      <c r="A17" s="119"/>
      <c r="B17" s="534"/>
      <c r="C17" s="535"/>
      <c r="D17" s="535"/>
      <c r="E17" s="517"/>
      <c r="F17" s="517"/>
      <c r="G17" s="517"/>
      <c r="H17" s="141"/>
      <c r="I17" s="141"/>
      <c r="J17" s="141"/>
      <c r="K17" s="141"/>
      <c r="L17" s="141"/>
      <c r="M17" s="83">
        <f>SUM(H17:L17)</f>
        <v>0</v>
      </c>
      <c r="N17" s="527"/>
      <c r="O17" s="528"/>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6" t="s">
        <v>35</v>
      </c>
      <c r="L19" s="526"/>
      <c r="M19" s="526"/>
      <c r="N19" s="173" t="s">
        <v>37</v>
      </c>
      <c r="O19" s="173" t="s">
        <v>38</v>
      </c>
      <c r="P19" s="75"/>
    </row>
    <row r="20" spans="1:16" s="103" customFormat="1" ht="15" customHeight="1" x14ac:dyDescent="0.3">
      <c r="A20" s="119"/>
      <c r="B20" s="106"/>
      <c r="C20" s="106"/>
      <c r="D20" s="106"/>
      <c r="E20" s="106"/>
      <c r="F20" s="106"/>
      <c r="G20" s="107"/>
      <c r="H20" s="107"/>
      <c r="I20" s="107"/>
      <c r="J20" s="107"/>
      <c r="K20" s="518"/>
      <c r="L20" s="518"/>
      <c r="M20" s="518"/>
      <c r="N20" s="126"/>
      <c r="O20" s="127"/>
      <c r="P20" s="125"/>
    </row>
    <row r="21" spans="1:16" s="103" customFormat="1" ht="15" customHeight="1" x14ac:dyDescent="0.3">
      <c r="A21" s="119"/>
      <c r="B21" s="106"/>
      <c r="C21" s="106"/>
      <c r="D21" s="106"/>
      <c r="E21" s="106"/>
      <c r="F21" s="106"/>
      <c r="G21" s="107"/>
      <c r="H21" s="107"/>
      <c r="I21" s="107"/>
      <c r="J21" s="107"/>
      <c r="K21" s="518"/>
      <c r="L21" s="518"/>
      <c r="M21" s="518"/>
      <c r="N21" s="126"/>
      <c r="O21" s="127"/>
      <c r="P21" s="125"/>
    </row>
    <row r="22" spans="1:16" s="103" customFormat="1" ht="15" customHeight="1" x14ac:dyDescent="0.3">
      <c r="A22" s="119"/>
      <c r="B22" s="106"/>
      <c r="C22" s="106"/>
      <c r="D22" s="106"/>
      <c r="E22" s="106"/>
      <c r="F22" s="106"/>
      <c r="G22" s="107"/>
      <c r="H22" s="107"/>
      <c r="I22" s="107"/>
      <c r="J22" s="107"/>
      <c r="K22" s="518"/>
      <c r="L22" s="518"/>
      <c r="M22" s="518"/>
      <c r="N22" s="126"/>
      <c r="O22" s="127"/>
      <c r="P22" s="125"/>
    </row>
    <row r="23" spans="1:16" s="103" customFormat="1" ht="15" customHeight="1" x14ac:dyDescent="0.3">
      <c r="A23" s="119"/>
      <c r="B23" s="106"/>
      <c r="C23" s="106"/>
      <c r="D23" s="106"/>
      <c r="E23" s="106"/>
      <c r="F23" s="106"/>
      <c r="G23" s="107"/>
      <c r="H23" s="107"/>
      <c r="I23" s="107"/>
      <c r="J23" s="107"/>
      <c r="K23" s="518"/>
      <c r="L23" s="518"/>
      <c r="M23" s="518"/>
      <c r="N23" s="126"/>
      <c r="O23" s="127"/>
      <c r="P23" s="125"/>
    </row>
    <row r="24" spans="1:16" s="103" customFormat="1" ht="15" customHeight="1" x14ac:dyDescent="0.3">
      <c r="A24" s="119"/>
      <c r="B24" s="106"/>
      <c r="C24" s="106"/>
      <c r="D24" s="106"/>
      <c r="E24" s="106"/>
      <c r="F24" s="106"/>
      <c r="G24" s="107"/>
      <c r="H24" s="107"/>
      <c r="I24" s="107"/>
      <c r="J24" s="107"/>
      <c r="K24" s="518"/>
      <c r="L24" s="518"/>
      <c r="M24" s="518"/>
      <c r="N24" s="126"/>
      <c r="O24" s="127"/>
      <c r="P24" s="125"/>
    </row>
    <row r="25" spans="1:16" s="103" customFormat="1" ht="15" customHeight="1" x14ac:dyDescent="0.3">
      <c r="A25" s="119"/>
      <c r="B25" s="106"/>
      <c r="C25" s="106"/>
      <c r="D25" s="106"/>
      <c r="E25" s="106"/>
      <c r="F25" s="106"/>
      <c r="G25" s="107"/>
      <c r="H25" s="107"/>
      <c r="I25" s="107"/>
      <c r="J25" s="107"/>
      <c r="K25" s="518"/>
      <c r="L25" s="518"/>
      <c r="M25" s="518"/>
      <c r="N25" s="126"/>
      <c r="O25" s="127"/>
      <c r="P25" s="125"/>
    </row>
    <row r="26" spans="1:16" s="103" customFormat="1" ht="15" customHeight="1" x14ac:dyDescent="0.3">
      <c r="A26" s="119"/>
      <c r="B26" s="106"/>
      <c r="C26" s="106"/>
      <c r="D26" s="106"/>
      <c r="E26" s="106"/>
      <c r="F26" s="106"/>
      <c r="G26" s="107"/>
      <c r="H26" s="107"/>
      <c r="I26" s="107"/>
      <c r="J26" s="107"/>
      <c r="K26" s="518"/>
      <c r="L26" s="518"/>
      <c r="M26" s="518"/>
      <c r="N26" s="126"/>
      <c r="O26" s="127"/>
      <c r="P26" s="125"/>
    </row>
    <row r="27" spans="1:16" s="103" customFormat="1" ht="15" customHeight="1" x14ac:dyDescent="0.3">
      <c r="A27" s="119"/>
      <c r="B27" s="106"/>
      <c r="C27" s="106"/>
      <c r="D27" s="106"/>
      <c r="E27" s="106"/>
      <c r="F27" s="106"/>
      <c r="G27" s="107"/>
      <c r="H27" s="107"/>
      <c r="I27" s="107"/>
      <c r="J27" s="107"/>
      <c r="K27" s="518"/>
      <c r="L27" s="518"/>
      <c r="M27" s="518"/>
      <c r="N27" s="126"/>
      <c r="O27" s="127"/>
      <c r="P27" s="125"/>
    </row>
    <row r="28" spans="1:16" s="103" customFormat="1" ht="15" customHeight="1" x14ac:dyDescent="0.3">
      <c r="A28" s="119"/>
      <c r="B28" s="106"/>
      <c r="C28" s="106"/>
      <c r="D28" s="106"/>
      <c r="E28" s="106"/>
      <c r="F28" s="106"/>
      <c r="G28" s="107"/>
      <c r="H28" s="107"/>
      <c r="I28" s="107"/>
      <c r="J28" s="107"/>
      <c r="K28" s="518"/>
      <c r="L28" s="518"/>
      <c r="M28" s="518"/>
      <c r="N28" s="126"/>
      <c r="O28" s="127"/>
      <c r="P28" s="125"/>
    </row>
    <row r="29" spans="1:16" s="103" customFormat="1" ht="15" customHeight="1" x14ac:dyDescent="0.3">
      <c r="A29" s="119"/>
      <c r="B29" s="106"/>
      <c r="C29" s="106"/>
      <c r="D29" s="106"/>
      <c r="E29" s="106"/>
      <c r="F29" s="106"/>
      <c r="G29" s="107"/>
      <c r="H29" s="107"/>
      <c r="I29" s="107"/>
      <c r="J29" s="107"/>
      <c r="K29" s="518"/>
      <c r="L29" s="518"/>
      <c r="M29" s="518"/>
      <c r="N29" s="126"/>
      <c r="O29" s="127"/>
      <c r="P29" s="125"/>
    </row>
    <row r="30" spans="1:16" s="103" customFormat="1" ht="15" customHeight="1" x14ac:dyDescent="0.3">
      <c r="A30" s="119"/>
      <c r="B30" s="106"/>
      <c r="C30" s="106"/>
      <c r="D30" s="106"/>
      <c r="E30" s="106"/>
      <c r="F30" s="106"/>
      <c r="G30" s="107"/>
      <c r="H30" s="107"/>
      <c r="J30" s="107"/>
      <c r="K30" s="518"/>
      <c r="L30" s="518"/>
      <c r="M30" s="518"/>
      <c r="N30" s="126"/>
      <c r="O30" s="127"/>
      <c r="P30" s="125"/>
    </row>
    <row r="31" spans="1:16" s="103" customFormat="1" ht="15" customHeight="1" x14ac:dyDescent="0.3">
      <c r="A31" s="119"/>
      <c r="B31" s="106"/>
      <c r="C31" s="106"/>
      <c r="D31" s="106"/>
      <c r="E31" s="106"/>
      <c r="F31" s="106"/>
      <c r="G31" s="107"/>
      <c r="H31" s="107"/>
      <c r="J31" s="107"/>
      <c r="K31" s="518"/>
      <c r="L31" s="518"/>
      <c r="M31" s="518"/>
      <c r="N31" s="126"/>
      <c r="O31" s="127"/>
      <c r="P31" s="125"/>
    </row>
    <row r="32" spans="1:16" s="103" customFormat="1" ht="15" customHeight="1" x14ac:dyDescent="0.3">
      <c r="A32" s="119"/>
      <c r="B32" s="106"/>
      <c r="C32" s="106"/>
      <c r="D32" s="106"/>
      <c r="E32" s="106"/>
      <c r="F32" s="106"/>
      <c r="G32" s="107"/>
      <c r="H32" s="107"/>
      <c r="J32" s="107"/>
      <c r="K32" s="518"/>
      <c r="L32" s="518"/>
      <c r="M32" s="518"/>
      <c r="N32" s="126"/>
      <c r="O32" s="127"/>
      <c r="P32" s="125"/>
    </row>
    <row r="33" spans="1:16" s="103" customFormat="1" ht="15" customHeight="1" x14ac:dyDescent="0.3">
      <c r="A33" s="119"/>
      <c r="B33" s="106"/>
      <c r="C33" s="106"/>
      <c r="D33" s="106"/>
      <c r="E33" s="106"/>
      <c r="F33" s="106"/>
      <c r="G33" s="107"/>
      <c r="H33" s="107"/>
      <c r="J33" s="107"/>
      <c r="K33" s="518"/>
      <c r="L33" s="518"/>
      <c r="M33" s="518"/>
      <c r="N33" s="126"/>
      <c r="O33" s="127"/>
      <c r="P33" s="125"/>
    </row>
    <row r="34" spans="1:16" s="103" customFormat="1" ht="15" customHeight="1" x14ac:dyDescent="0.3">
      <c r="A34" s="119"/>
      <c r="B34" s="106"/>
      <c r="C34" s="106"/>
      <c r="D34" s="106"/>
      <c r="E34" s="106"/>
      <c r="F34" s="106"/>
      <c r="G34" s="107"/>
      <c r="H34" s="107"/>
      <c r="J34" s="107"/>
      <c r="K34" s="518"/>
      <c r="L34" s="518"/>
      <c r="M34" s="518"/>
      <c r="N34" s="126"/>
      <c r="O34" s="127"/>
      <c r="P34" s="125"/>
    </row>
    <row r="35" spans="1:16" s="103" customFormat="1" ht="15" customHeight="1" x14ac:dyDescent="0.3">
      <c r="A35" s="119"/>
      <c r="B35" s="106"/>
      <c r="C35" s="106"/>
      <c r="D35" s="106"/>
      <c r="E35" s="106"/>
      <c r="F35" s="106"/>
      <c r="G35" s="107"/>
      <c r="H35" s="107"/>
      <c r="J35" s="107"/>
      <c r="K35" s="518"/>
      <c r="L35" s="518"/>
      <c r="M35" s="518"/>
      <c r="N35" s="126"/>
      <c r="O35" s="127"/>
      <c r="P35" s="125"/>
    </row>
    <row r="36" spans="1:16" s="103" customFormat="1" ht="15" customHeight="1" x14ac:dyDescent="0.3">
      <c r="A36" s="119"/>
      <c r="B36" s="106"/>
      <c r="C36" s="106"/>
      <c r="D36" s="106"/>
      <c r="E36" s="106"/>
      <c r="F36" s="106"/>
      <c r="G36" s="107"/>
      <c r="H36" s="107"/>
      <c r="J36" s="107"/>
      <c r="K36" s="518"/>
      <c r="L36" s="518"/>
      <c r="M36" s="518"/>
      <c r="N36" s="126"/>
      <c r="O36" s="127"/>
      <c r="P36" s="125"/>
    </row>
    <row r="37" spans="1:16" s="103" customFormat="1" ht="15" customHeight="1" x14ac:dyDescent="0.3">
      <c r="A37" s="119"/>
      <c r="B37" s="106"/>
      <c r="C37" s="106"/>
      <c r="D37" s="106"/>
      <c r="E37" s="106"/>
      <c r="F37" s="106"/>
      <c r="G37" s="107"/>
      <c r="H37" s="107"/>
      <c r="J37" s="107"/>
      <c r="K37" s="518"/>
      <c r="L37" s="518"/>
      <c r="M37" s="518"/>
      <c r="N37" s="126"/>
      <c r="O37" s="127"/>
      <c r="P37" s="125"/>
    </row>
    <row r="38" spans="1:16" s="103" customFormat="1" ht="15" customHeight="1" x14ac:dyDescent="0.3">
      <c r="A38" s="119"/>
      <c r="B38" s="106"/>
      <c r="C38" s="106"/>
      <c r="D38" s="106"/>
      <c r="E38" s="106"/>
      <c r="F38" s="106"/>
      <c r="G38" s="107"/>
      <c r="H38" s="107"/>
      <c r="J38" s="107"/>
      <c r="K38" s="518"/>
      <c r="L38" s="518"/>
      <c r="M38" s="518"/>
      <c r="N38" s="126"/>
      <c r="O38" s="127"/>
      <c r="P38" s="125"/>
    </row>
    <row r="39" spans="1:16" s="103" customFormat="1" ht="15" customHeight="1" x14ac:dyDescent="0.3">
      <c r="A39" s="119"/>
      <c r="B39" s="106"/>
      <c r="C39" s="106"/>
      <c r="D39" s="106"/>
      <c r="E39" s="106"/>
      <c r="F39" s="106"/>
      <c r="G39" s="107"/>
      <c r="H39" s="107"/>
      <c r="J39" s="107"/>
      <c r="K39" s="518"/>
      <c r="L39" s="518"/>
      <c r="M39" s="518"/>
      <c r="N39" s="126"/>
      <c r="O39" s="127"/>
      <c r="P39" s="125"/>
    </row>
    <row r="40" spans="1:16" s="103" customFormat="1" ht="15" customHeight="1" x14ac:dyDescent="0.3">
      <c r="A40" s="119"/>
      <c r="B40" s="106"/>
      <c r="C40" s="106"/>
      <c r="D40" s="106"/>
      <c r="E40" s="106"/>
      <c r="F40" s="106"/>
      <c r="G40" s="107"/>
      <c r="H40" s="107"/>
      <c r="J40" s="107"/>
      <c r="K40" s="518"/>
      <c r="L40" s="518"/>
      <c r="M40" s="518"/>
      <c r="N40" s="126"/>
      <c r="O40" s="127"/>
      <c r="P40" s="125"/>
    </row>
    <row r="41" spans="1:16" s="103" customFormat="1" ht="15" customHeight="1" x14ac:dyDescent="0.3">
      <c r="A41" s="119"/>
      <c r="B41" s="106"/>
      <c r="C41" s="106"/>
      <c r="D41" s="106"/>
      <c r="E41" s="106"/>
      <c r="F41" s="106"/>
      <c r="G41" s="107"/>
      <c r="H41" s="107"/>
      <c r="J41" s="107"/>
      <c r="K41" s="518"/>
      <c r="L41" s="518"/>
      <c r="M41" s="518"/>
      <c r="N41" s="126"/>
      <c r="O41" s="127"/>
      <c r="P41" s="125"/>
    </row>
    <row r="42" spans="1:16" s="103" customFormat="1" ht="15" customHeight="1" x14ac:dyDescent="0.3">
      <c r="A42" s="119"/>
      <c r="B42" s="106"/>
      <c r="C42" s="106"/>
      <c r="D42" s="106"/>
      <c r="E42" s="106"/>
      <c r="F42" s="106"/>
      <c r="G42" s="107"/>
      <c r="H42" s="107"/>
      <c r="J42" s="107"/>
      <c r="K42" s="518"/>
      <c r="L42" s="518"/>
      <c r="M42" s="518"/>
      <c r="N42" s="126"/>
      <c r="O42" s="127"/>
      <c r="P42" s="125"/>
    </row>
    <row r="43" spans="1:16" x14ac:dyDescent="0.3">
      <c r="A43" s="77"/>
      <c r="B43" s="56"/>
      <c r="C43" s="56"/>
      <c r="D43" s="56"/>
      <c r="E43" s="56"/>
      <c r="F43" s="56"/>
      <c r="G43" s="32"/>
      <c r="H43" s="32"/>
      <c r="J43" s="32"/>
      <c r="K43" s="530" t="s">
        <v>36</v>
      </c>
      <c r="L43" s="530"/>
      <c r="M43" s="530"/>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32" t="s">
        <v>45</v>
      </c>
      <c r="E47" s="533"/>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19"/>
      <c r="C48" s="519"/>
      <c r="D48" s="519"/>
      <c r="E48" s="519"/>
      <c r="F48" s="137"/>
      <c r="G48" s="136"/>
      <c r="H48" s="132"/>
      <c r="I48" s="138"/>
      <c r="J48" s="140"/>
      <c r="K48" s="140"/>
      <c r="L48" s="140"/>
      <c r="M48" s="140"/>
      <c r="N48" s="140"/>
      <c r="O48" s="133"/>
      <c r="P48" s="134"/>
    </row>
    <row r="49" spans="1:16" s="103" customFormat="1" ht="15" customHeight="1" x14ac:dyDescent="0.3">
      <c r="A49" s="119" t="s">
        <v>80</v>
      </c>
      <c r="B49" s="519"/>
      <c r="C49" s="519"/>
      <c r="D49" s="519"/>
      <c r="E49" s="519"/>
      <c r="F49" s="137"/>
      <c r="G49" s="136"/>
      <c r="H49" s="132"/>
      <c r="I49" s="138"/>
      <c r="J49" s="140"/>
      <c r="K49" s="140"/>
      <c r="L49" s="140"/>
      <c r="M49" s="140"/>
      <c r="N49" s="140"/>
      <c r="O49" s="133"/>
      <c r="P49" s="134"/>
    </row>
    <row r="50" spans="1:16" s="103" customFormat="1" ht="15" customHeight="1" x14ac:dyDescent="0.3">
      <c r="A50" s="119" t="s">
        <v>81</v>
      </c>
      <c r="B50" s="519"/>
      <c r="C50" s="519"/>
      <c r="D50" s="519"/>
      <c r="E50" s="519"/>
      <c r="F50" s="137"/>
      <c r="G50" s="136"/>
      <c r="H50" s="132"/>
      <c r="I50" s="138"/>
      <c r="J50" s="140"/>
      <c r="K50" s="140"/>
      <c r="L50" s="140"/>
      <c r="M50" s="140"/>
      <c r="N50" s="140"/>
      <c r="O50" s="133"/>
      <c r="P50" s="134"/>
    </row>
    <row r="51" spans="1:16" s="103" customFormat="1" ht="15" customHeight="1" x14ac:dyDescent="0.3">
      <c r="A51" s="119" t="s">
        <v>82</v>
      </c>
      <c r="B51" s="519"/>
      <c r="C51" s="519"/>
      <c r="D51" s="519"/>
      <c r="E51" s="519"/>
      <c r="F51" s="137"/>
      <c r="G51" s="136"/>
      <c r="H51" s="132"/>
      <c r="I51" s="138"/>
      <c r="J51" s="140"/>
      <c r="K51" s="140"/>
      <c r="L51" s="140"/>
      <c r="M51" s="140"/>
      <c r="N51" s="140"/>
      <c r="O51" s="133"/>
      <c r="P51" s="134"/>
    </row>
    <row r="52" spans="1:16" s="103" customFormat="1" ht="15" customHeight="1" x14ac:dyDescent="0.3">
      <c r="A52" s="119" t="s">
        <v>83</v>
      </c>
      <c r="B52" s="519"/>
      <c r="C52" s="519"/>
      <c r="D52" s="519"/>
      <c r="E52" s="519"/>
      <c r="F52" s="137"/>
      <c r="G52" s="136"/>
      <c r="H52" s="132"/>
      <c r="I52" s="138"/>
      <c r="J52" s="140"/>
      <c r="K52" s="140"/>
      <c r="L52" s="140"/>
      <c r="M52" s="140"/>
      <c r="N52" s="140"/>
      <c r="O52" s="133"/>
      <c r="P52" s="134"/>
    </row>
    <row r="53" spans="1:16" s="103" customFormat="1" ht="15" customHeight="1" x14ac:dyDescent="0.3">
      <c r="A53" s="119" t="s">
        <v>84</v>
      </c>
      <c r="B53" s="519"/>
      <c r="C53" s="519"/>
      <c r="D53" s="519"/>
      <c r="E53" s="519"/>
      <c r="F53" s="137"/>
      <c r="G53" s="136"/>
      <c r="H53" s="132"/>
      <c r="I53" s="138"/>
      <c r="J53" s="140"/>
      <c r="K53" s="140"/>
      <c r="L53" s="140"/>
      <c r="M53" s="140"/>
      <c r="N53" s="140"/>
      <c r="O53" s="133"/>
      <c r="P53" s="134"/>
    </row>
    <row r="54" spans="1:16" s="103" customFormat="1" ht="15" customHeight="1" x14ac:dyDescent="0.3">
      <c r="A54" s="119" t="s">
        <v>85</v>
      </c>
      <c r="B54" s="519"/>
      <c r="C54" s="519"/>
      <c r="D54" s="519"/>
      <c r="E54" s="519"/>
      <c r="F54" s="137"/>
      <c r="G54" s="136"/>
      <c r="H54" s="132"/>
      <c r="I54" s="138"/>
      <c r="J54" s="140"/>
      <c r="K54" s="140"/>
      <c r="L54" s="140"/>
      <c r="M54" s="140"/>
      <c r="N54" s="140"/>
      <c r="O54" s="133"/>
      <c r="P54" s="134"/>
    </row>
    <row r="55" spans="1:16" s="103" customFormat="1" ht="15" customHeight="1" x14ac:dyDescent="0.3">
      <c r="A55" s="119" t="s">
        <v>86</v>
      </c>
      <c r="B55" s="519"/>
      <c r="C55" s="519"/>
      <c r="D55" s="519"/>
      <c r="E55" s="519"/>
      <c r="F55" s="137"/>
      <c r="G55" s="136"/>
      <c r="H55" s="132"/>
      <c r="I55" s="138"/>
      <c r="J55" s="140"/>
      <c r="K55" s="140"/>
      <c r="L55" s="140"/>
      <c r="M55" s="140"/>
      <c r="N55" s="140"/>
      <c r="O55" s="133"/>
      <c r="P55" s="134"/>
    </row>
    <row r="56" spans="1:16" s="103" customFormat="1" ht="15" customHeight="1" x14ac:dyDescent="0.3">
      <c r="A56" s="119" t="s">
        <v>87</v>
      </c>
      <c r="B56" s="519"/>
      <c r="C56" s="519"/>
      <c r="D56" s="519"/>
      <c r="E56" s="519"/>
      <c r="F56" s="137"/>
      <c r="G56" s="136"/>
      <c r="H56" s="132"/>
      <c r="I56" s="138"/>
      <c r="J56" s="140"/>
      <c r="K56" s="140"/>
      <c r="L56" s="140"/>
      <c r="M56" s="140"/>
      <c r="N56" s="140"/>
      <c r="O56" s="133"/>
      <c r="P56" s="134"/>
    </row>
    <row r="57" spans="1:16" s="103" customFormat="1" ht="15" customHeight="1" x14ac:dyDescent="0.3">
      <c r="A57" s="119" t="s">
        <v>88</v>
      </c>
      <c r="B57" s="519"/>
      <c r="C57" s="519"/>
      <c r="D57" s="519"/>
      <c r="E57" s="519"/>
      <c r="F57" s="137"/>
      <c r="G57" s="136"/>
      <c r="H57" s="132"/>
      <c r="I57" s="138"/>
      <c r="J57" s="140"/>
      <c r="K57" s="140"/>
      <c r="L57" s="140"/>
      <c r="M57" s="140"/>
      <c r="N57" s="140"/>
      <c r="O57" s="133"/>
      <c r="P57" s="134"/>
    </row>
    <row r="58" spans="1:16" s="103" customFormat="1" ht="15" customHeight="1" x14ac:dyDescent="0.3">
      <c r="A58" s="119"/>
      <c r="B58" s="519"/>
      <c r="C58" s="519"/>
      <c r="D58" s="519"/>
      <c r="E58" s="519"/>
      <c r="F58" s="137"/>
      <c r="G58" s="136"/>
      <c r="H58" s="132"/>
      <c r="I58" s="138"/>
      <c r="J58" s="140"/>
      <c r="K58" s="140"/>
      <c r="L58" s="140"/>
      <c r="M58" s="140"/>
      <c r="N58" s="140"/>
      <c r="O58" s="133"/>
      <c r="P58" s="134"/>
    </row>
    <row r="59" spans="1:16" s="103" customFormat="1" ht="15" customHeight="1" x14ac:dyDescent="0.3">
      <c r="A59" s="119"/>
      <c r="B59" s="519"/>
      <c r="C59" s="519"/>
      <c r="D59" s="519"/>
      <c r="E59" s="519"/>
      <c r="F59" s="137"/>
      <c r="G59" s="136"/>
      <c r="H59" s="132"/>
      <c r="I59" s="138"/>
      <c r="J59" s="140"/>
      <c r="K59" s="140"/>
      <c r="L59" s="140"/>
      <c r="M59" s="140"/>
      <c r="N59" s="140"/>
      <c r="O59" s="133"/>
      <c r="P59" s="134"/>
    </row>
    <row r="60" spans="1:16" s="103" customFormat="1" ht="15" customHeight="1" x14ac:dyDescent="0.3">
      <c r="A60" s="119"/>
      <c r="B60" s="519"/>
      <c r="C60" s="519"/>
      <c r="D60" s="519"/>
      <c r="E60" s="519"/>
      <c r="F60" s="137"/>
      <c r="G60" s="136"/>
      <c r="H60" s="132"/>
      <c r="I60" s="138"/>
      <c r="J60" s="140"/>
      <c r="K60" s="140"/>
      <c r="L60" s="140"/>
      <c r="M60" s="140"/>
      <c r="N60" s="140"/>
      <c r="O60" s="133"/>
      <c r="P60" s="134"/>
    </row>
    <row r="61" spans="1:16" s="103" customFormat="1" ht="15" customHeight="1" x14ac:dyDescent="0.3">
      <c r="A61" s="119"/>
      <c r="B61" s="519"/>
      <c r="C61" s="519"/>
      <c r="D61" s="519"/>
      <c r="E61" s="519"/>
      <c r="F61" s="137"/>
      <c r="G61" s="136"/>
      <c r="H61" s="132"/>
      <c r="I61" s="138"/>
      <c r="J61" s="135"/>
      <c r="K61" s="135"/>
      <c r="L61" s="135"/>
      <c r="M61" s="135"/>
      <c r="N61" s="135"/>
      <c r="O61" s="133"/>
      <c r="P61" s="134"/>
    </row>
    <row r="62" spans="1:16" s="103" customFormat="1" ht="15" customHeight="1" x14ac:dyDescent="0.3">
      <c r="A62" s="119" t="s">
        <v>89</v>
      </c>
      <c r="B62" s="519"/>
      <c r="C62" s="519"/>
      <c r="D62" s="519"/>
      <c r="E62" s="519"/>
      <c r="F62" s="137"/>
      <c r="G62" s="136"/>
      <c r="H62" s="132"/>
      <c r="I62" s="138"/>
      <c r="J62" s="135"/>
      <c r="K62" s="135"/>
      <c r="L62" s="135"/>
      <c r="M62" s="135"/>
      <c r="N62" s="135"/>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280</v>
      </c>
      <c r="B9" s="61" t="s">
        <v>62</v>
      </c>
      <c r="C9" s="212" t="s">
        <v>205</v>
      </c>
      <c r="D9" s="212" t="s">
        <v>25</v>
      </c>
      <c r="E9" s="62">
        <v>15</v>
      </c>
      <c r="F9" s="69">
        <f>MATCH(D9,Summary!B:B,0)</f>
        <v>9</v>
      </c>
    </row>
    <row r="10" spans="1:8" ht="217.5" x14ac:dyDescent="0.3">
      <c r="A10" s="232" t="s">
        <v>281</v>
      </c>
      <c r="B10" s="61" t="s">
        <v>62</v>
      </c>
      <c r="C10" s="62" t="s">
        <v>126</v>
      </c>
      <c r="D10" s="62" t="s">
        <v>14</v>
      </c>
      <c r="E10" s="62">
        <v>409.5</v>
      </c>
      <c r="F10" s="69">
        <f>MATCH(D10,'Investment Overview'!E:E,0)</f>
        <v>16</v>
      </c>
    </row>
    <row r="11" spans="1:8" ht="58" x14ac:dyDescent="0.35">
      <c r="A11" s="232" t="s">
        <v>282</v>
      </c>
      <c r="B11" s="61" t="s">
        <v>62</v>
      </c>
      <c r="C11" s="62" t="s">
        <v>126</v>
      </c>
      <c r="D11" s="63" t="s">
        <v>15</v>
      </c>
      <c r="E11" s="63">
        <v>90</v>
      </c>
      <c r="F11" s="69">
        <f>MATCH(D11,'Investment Overview'!E:E,0)</f>
        <v>17</v>
      </c>
    </row>
    <row r="12" spans="1:8" ht="130.5" x14ac:dyDescent="0.35">
      <c r="A12" s="232" t="s">
        <v>283</v>
      </c>
      <c r="B12" s="61" t="s">
        <v>62</v>
      </c>
      <c r="C12" s="63" t="s">
        <v>100</v>
      </c>
      <c r="D12" s="63" t="s">
        <v>55</v>
      </c>
      <c r="E12" s="63">
        <v>210</v>
      </c>
      <c r="F12" s="69">
        <f>MATCH(D12,'Investment Overview'!E:E,0)</f>
        <v>18</v>
      </c>
    </row>
    <row r="13" spans="1:8" ht="43.5" x14ac:dyDescent="0.35">
      <c r="A13" s="232" t="s">
        <v>284</v>
      </c>
      <c r="B13" s="230" t="s">
        <v>238</v>
      </c>
      <c r="C13" s="63" t="s">
        <v>102</v>
      </c>
      <c r="D13" s="63" t="s">
        <v>101</v>
      </c>
      <c r="E13" s="63">
        <v>45</v>
      </c>
      <c r="F13" s="69">
        <f>MATCH(D13,'Objectives and Analysis'!E:E,0)</f>
        <v>17</v>
      </c>
    </row>
    <row r="14" spans="1:8" ht="43.5" x14ac:dyDescent="0.35">
      <c r="A14" s="232" t="s">
        <v>285</v>
      </c>
      <c r="B14" s="230" t="s">
        <v>238</v>
      </c>
      <c r="C14" s="63" t="s">
        <v>102</v>
      </c>
      <c r="D14" s="63" t="s">
        <v>103</v>
      </c>
      <c r="E14" s="63">
        <v>45</v>
      </c>
      <c r="F14" s="69">
        <f>MATCH(D14,'Objectives and Analysis'!E:E,0)</f>
        <v>18</v>
      </c>
    </row>
    <row r="15" spans="1:8" ht="43.5" x14ac:dyDescent="0.35">
      <c r="A15" s="232" t="s">
        <v>286</v>
      </c>
      <c r="B15" s="230" t="s">
        <v>238</v>
      </c>
      <c r="C15" s="63" t="s">
        <v>102</v>
      </c>
      <c r="D15" s="63" t="s">
        <v>104</v>
      </c>
      <c r="E15" s="63">
        <v>45</v>
      </c>
      <c r="F15" s="69">
        <f>MATCH(D15,'Objectives and Analysis'!E:E,0)</f>
        <v>19</v>
      </c>
    </row>
    <row r="16" spans="1:8" ht="101.5" x14ac:dyDescent="0.35">
      <c r="A16" s="232" t="s">
        <v>287</v>
      </c>
      <c r="B16" s="230" t="s">
        <v>238</v>
      </c>
      <c r="C16" s="63" t="s">
        <v>102</v>
      </c>
      <c r="D16" s="63" t="s">
        <v>105</v>
      </c>
      <c r="E16" s="63">
        <v>120</v>
      </c>
      <c r="F16" s="69">
        <f>MATCH(D16,'Objectives and Analysis'!E:E,0)</f>
        <v>20</v>
      </c>
    </row>
    <row r="17" spans="1:6" ht="58" x14ac:dyDescent="0.35">
      <c r="A17" s="232" t="s">
        <v>288</v>
      </c>
      <c r="B17" s="230" t="s">
        <v>238</v>
      </c>
      <c r="C17" s="63" t="s">
        <v>102</v>
      </c>
      <c r="D17" s="63" t="s">
        <v>106</v>
      </c>
      <c r="E17" s="63">
        <v>60</v>
      </c>
      <c r="F17" s="69">
        <f>MATCH(D17,'Objectives and Analysis'!E:E,0)</f>
        <v>21</v>
      </c>
    </row>
    <row r="18" spans="1:6" ht="14.5" x14ac:dyDescent="0.35">
      <c r="A18" s="232" t="s">
        <v>289</v>
      </c>
      <c r="B18" s="230" t="s">
        <v>238</v>
      </c>
      <c r="C18" s="214" t="s">
        <v>221</v>
      </c>
      <c r="D18" s="63" t="s">
        <v>63</v>
      </c>
      <c r="E18" s="63">
        <v>15</v>
      </c>
      <c r="F18" s="69">
        <f>MATCH(D18,'Objectives and Analysis'!E:E,0)</f>
        <v>23</v>
      </c>
    </row>
    <row r="19" spans="1:6" ht="29" x14ac:dyDescent="0.35">
      <c r="A19" s="232" t="s">
        <v>290</v>
      </c>
      <c r="B19" s="230" t="s">
        <v>238</v>
      </c>
      <c r="C19" s="214" t="s">
        <v>221</v>
      </c>
      <c r="D19" s="63" t="s">
        <v>64</v>
      </c>
      <c r="E19" s="63">
        <v>30</v>
      </c>
      <c r="F19" s="69">
        <f>MATCH(D19,'Objectives and Analysis'!E:E,0)</f>
        <v>24</v>
      </c>
    </row>
    <row r="20" spans="1:6" ht="14.5" x14ac:dyDescent="0.35">
      <c r="A20" s="232"/>
      <c r="B20" s="230" t="s">
        <v>238</v>
      </c>
      <c r="C20" s="214" t="s">
        <v>221</v>
      </c>
      <c r="D20" s="63" t="s">
        <v>65</v>
      </c>
      <c r="E20" s="63">
        <v>15</v>
      </c>
      <c r="F20" s="69">
        <f>MATCH(D20,'Objectives and Analysis'!E:E,0)</f>
        <v>25</v>
      </c>
    </row>
    <row r="21" spans="1:6" ht="14.5" x14ac:dyDescent="0.35">
      <c r="A21" s="232" t="s">
        <v>291</v>
      </c>
      <c r="B21" s="230" t="s">
        <v>238</v>
      </c>
      <c r="C21" s="214" t="s">
        <v>221</v>
      </c>
      <c r="D21" s="63" t="s">
        <v>66</v>
      </c>
      <c r="E21" s="63">
        <v>45</v>
      </c>
      <c r="F21" s="69">
        <f>MATCH(D21,'Objectives and Analysis'!E:E,0)</f>
        <v>26</v>
      </c>
    </row>
    <row r="22" spans="1:6" ht="14.5" x14ac:dyDescent="0.35">
      <c r="A22" s="232"/>
      <c r="B22" s="230" t="s">
        <v>238</v>
      </c>
      <c r="C22" s="214" t="s">
        <v>221</v>
      </c>
      <c r="D22" s="63" t="s">
        <v>67</v>
      </c>
      <c r="E22" s="63">
        <v>15</v>
      </c>
      <c r="F22" s="69">
        <f>MATCH(D22,'Objectives and Analysis'!E:E,0)</f>
        <v>27</v>
      </c>
    </row>
    <row r="23" spans="1:6" ht="14.5" x14ac:dyDescent="0.35">
      <c r="A23" s="232" t="s">
        <v>292</v>
      </c>
      <c r="B23" s="230" t="s">
        <v>238</v>
      </c>
      <c r="C23" s="214" t="s">
        <v>221</v>
      </c>
      <c r="D23" s="63" t="s">
        <v>68</v>
      </c>
      <c r="E23" s="63">
        <v>15</v>
      </c>
      <c r="F23" s="69">
        <f>MATCH(D23,'Objectives and Analysis'!E:E,0)</f>
        <v>28</v>
      </c>
    </row>
    <row r="24" spans="1:6" ht="14.5" x14ac:dyDescent="0.35">
      <c r="A24" s="232" t="s">
        <v>293</v>
      </c>
      <c r="B24" s="230" t="s">
        <v>238</v>
      </c>
      <c r="C24" s="214" t="s">
        <v>221</v>
      </c>
      <c r="D24" s="63" t="s">
        <v>69</v>
      </c>
      <c r="E24" s="63">
        <v>30</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29" x14ac:dyDescent="0.35">
      <c r="A32" s="232" t="s">
        <v>294</v>
      </c>
      <c r="B32" s="230" t="s">
        <v>238</v>
      </c>
      <c r="C32" s="63" t="s">
        <v>107</v>
      </c>
      <c r="D32" s="63" t="s">
        <v>56</v>
      </c>
      <c r="E32" s="63">
        <v>45</v>
      </c>
      <c r="F32" s="69">
        <f>MATCH(D32,'Objectives and Analysis'!E:E,0)</f>
        <v>38</v>
      </c>
    </row>
    <row r="33" spans="1:6" ht="174" x14ac:dyDescent="0.35">
      <c r="A33" s="232" t="s">
        <v>295</v>
      </c>
      <c r="B33" s="230" t="s">
        <v>238</v>
      </c>
      <c r="C33" s="63" t="s">
        <v>107</v>
      </c>
      <c r="D33" s="63" t="s">
        <v>127</v>
      </c>
      <c r="E33" s="63">
        <v>225</v>
      </c>
      <c r="F33" s="69">
        <f>MATCH(D33,'Objectives and Analysis'!E:E,0)</f>
        <v>39</v>
      </c>
    </row>
    <row r="34" spans="1:6" ht="58" x14ac:dyDescent="0.35">
      <c r="A34" s="232" t="s">
        <v>296</v>
      </c>
      <c r="B34" s="230" t="s">
        <v>238</v>
      </c>
      <c r="C34" s="63" t="s">
        <v>107</v>
      </c>
      <c r="D34" s="63" t="s">
        <v>128</v>
      </c>
      <c r="E34" s="63">
        <v>75</v>
      </c>
      <c r="F34" s="69">
        <f>MATCH(D34,'Objectives and Analysis'!E:E,0)</f>
        <v>40</v>
      </c>
    </row>
    <row r="35" spans="1:6" ht="145" x14ac:dyDescent="0.35">
      <c r="A35" s="232" t="s">
        <v>297</v>
      </c>
      <c r="B35" s="230" t="s">
        <v>238</v>
      </c>
      <c r="C35" s="63" t="s">
        <v>107</v>
      </c>
      <c r="D35" s="63" t="s">
        <v>129</v>
      </c>
      <c r="E35" s="63">
        <v>150</v>
      </c>
      <c r="F35" s="69">
        <f>MATCH(D35,'Objectives and Analysis'!E:E,0)</f>
        <v>41</v>
      </c>
    </row>
    <row r="36" spans="1:6" ht="145" x14ac:dyDescent="0.35">
      <c r="A36" s="232" t="s">
        <v>298</v>
      </c>
      <c r="B36" s="230" t="s">
        <v>238</v>
      </c>
      <c r="C36" s="63" t="s">
        <v>107</v>
      </c>
      <c r="D36" s="63" t="s">
        <v>130</v>
      </c>
      <c r="E36" s="63">
        <v>150</v>
      </c>
      <c r="F36" s="69">
        <f>MATCH(D36,'Objectives and Analysis'!E:E,0)</f>
        <v>42</v>
      </c>
    </row>
    <row r="37" spans="1:6" ht="14.5" x14ac:dyDescent="0.35">
      <c r="A37" s="232"/>
      <c r="B37" s="230" t="s">
        <v>238</v>
      </c>
      <c r="C37" s="63" t="s">
        <v>107</v>
      </c>
      <c r="D37" s="63" t="s">
        <v>131</v>
      </c>
      <c r="E37" s="63">
        <v>15</v>
      </c>
      <c r="F37" s="69">
        <f>MATCH(D37,'Objectives and Analysis'!E:E,0)</f>
        <v>43</v>
      </c>
    </row>
    <row r="38" spans="1:6" ht="101.5" x14ac:dyDescent="0.35">
      <c r="A38" s="232" t="s">
        <v>299</v>
      </c>
      <c r="B38" s="230" t="s">
        <v>238</v>
      </c>
      <c r="C38" s="63" t="s">
        <v>108</v>
      </c>
      <c r="D38" s="63" t="s">
        <v>16</v>
      </c>
      <c r="E38" s="63">
        <v>120</v>
      </c>
      <c r="F38" s="69">
        <f>MATCH(D38,'Objectives and Analysis'!E:E,0)</f>
        <v>44</v>
      </c>
    </row>
    <row r="39" spans="1:6" ht="304.5" x14ac:dyDescent="0.35">
      <c r="A39" s="232" t="s">
        <v>300</v>
      </c>
      <c r="B39" s="230" t="s">
        <v>238</v>
      </c>
      <c r="C39" s="63" t="s">
        <v>109</v>
      </c>
      <c r="D39" s="63" t="s">
        <v>57</v>
      </c>
      <c r="E39" s="63">
        <v>409.5</v>
      </c>
      <c r="F39" s="69">
        <f>MATCH(D39,'Objectives and Analysis'!E:E,0)</f>
        <v>45</v>
      </c>
    </row>
    <row r="40" spans="1:6" ht="72.5" x14ac:dyDescent="0.35">
      <c r="A40" s="232" t="s">
        <v>301</v>
      </c>
      <c r="B40" s="230" t="s">
        <v>238</v>
      </c>
      <c r="C40" s="63" t="s">
        <v>109</v>
      </c>
      <c r="D40" s="63" t="s">
        <v>58</v>
      </c>
      <c r="E40" s="63">
        <v>120</v>
      </c>
      <c r="F40" s="69">
        <f>MATCH(D40,'Objectives and Analysis'!E:E,0)</f>
        <v>46</v>
      </c>
    </row>
    <row r="41" spans="1:6" ht="43.5" x14ac:dyDescent="0.35">
      <c r="A41" s="232" t="s">
        <v>302</v>
      </c>
      <c r="B41" s="230" t="s">
        <v>238</v>
      </c>
      <c r="C41" s="63" t="s">
        <v>110</v>
      </c>
      <c r="D41" s="63" t="s">
        <v>17</v>
      </c>
      <c r="E41" s="63">
        <v>75</v>
      </c>
      <c r="F41" s="69">
        <f>MATCH(D41,'Objectives and Analysis'!E:E,0)</f>
        <v>47</v>
      </c>
    </row>
    <row r="42" spans="1:6" ht="130.5" x14ac:dyDescent="0.35">
      <c r="A42" s="232" t="s">
        <v>303</v>
      </c>
      <c r="B42" s="230" t="s">
        <v>238</v>
      </c>
      <c r="C42" s="63" t="s">
        <v>111</v>
      </c>
      <c r="D42" s="63" t="s">
        <v>59</v>
      </c>
      <c r="E42" s="63">
        <v>135</v>
      </c>
      <c r="F42" s="69">
        <f>MATCH(D42,'Objectives and Analysis'!E:E,0)</f>
        <v>48</v>
      </c>
    </row>
    <row r="43" spans="1:6" ht="116" x14ac:dyDescent="0.35">
      <c r="A43" s="232" t="s">
        <v>304</v>
      </c>
      <c r="B43" s="230" t="s">
        <v>238</v>
      </c>
      <c r="C43" s="63" t="s">
        <v>77</v>
      </c>
      <c r="D43" s="63" t="s">
        <v>60</v>
      </c>
      <c r="E43" s="63">
        <v>180</v>
      </c>
      <c r="F43" s="69">
        <f>MATCH(D43,'Objectives and Analysis'!E:E,0)</f>
        <v>49</v>
      </c>
    </row>
    <row r="44" spans="1:6" ht="14.5" x14ac:dyDescent="0.35">
      <c r="A44" s="232" t="s">
        <v>273</v>
      </c>
      <c r="B44" s="230" t="s">
        <v>238</v>
      </c>
      <c r="C44" s="63" t="s">
        <v>137</v>
      </c>
      <c r="D44" s="63" t="s">
        <v>61</v>
      </c>
      <c r="E44" s="63">
        <v>15</v>
      </c>
      <c r="F44" s="69">
        <f>MATCH(D44,'Objectives and Analysis'!E:E,0)</f>
        <v>50</v>
      </c>
    </row>
    <row r="45" spans="1:6" ht="14.5" x14ac:dyDescent="0.35">
      <c r="A45" s="232" t="s">
        <v>305</v>
      </c>
      <c r="B45" s="230" t="s">
        <v>238</v>
      </c>
      <c r="C45" s="63" t="s">
        <v>137</v>
      </c>
      <c r="D45" s="63" t="s">
        <v>190</v>
      </c>
      <c r="E45" s="63">
        <v>15</v>
      </c>
      <c r="F45" s="69">
        <f>MATCH(D45,'Objectives and Analysis'!E:E,0)</f>
        <v>51</v>
      </c>
    </row>
    <row r="46" spans="1:6" ht="14.5" x14ac:dyDescent="0.35">
      <c r="A46" s="232" t="s">
        <v>305</v>
      </c>
      <c r="B46" s="230" t="s">
        <v>238</v>
      </c>
      <c r="C46" s="63" t="s">
        <v>137</v>
      </c>
      <c r="D46" s="63" t="s">
        <v>191</v>
      </c>
      <c r="E46" s="63">
        <v>15</v>
      </c>
      <c r="F46" s="69">
        <f>MATCH(D46,'Objectives and Analysis'!E:E,0)</f>
        <v>52</v>
      </c>
    </row>
    <row r="47" spans="1:6" ht="14.5" x14ac:dyDescent="0.35">
      <c r="A47" s="232" t="s">
        <v>305</v>
      </c>
      <c r="B47" s="230" t="s">
        <v>238</v>
      </c>
      <c r="C47" s="63" t="s">
        <v>137</v>
      </c>
      <c r="D47" s="63" t="s">
        <v>192</v>
      </c>
      <c r="E47" s="63">
        <v>15</v>
      </c>
      <c r="F47" s="69">
        <f>MATCH(D47,'Objectives and Analysis'!E:E,0)</f>
        <v>53</v>
      </c>
    </row>
    <row r="48" spans="1:6" ht="14.5" x14ac:dyDescent="0.35">
      <c r="A48" s="232" t="s">
        <v>33</v>
      </c>
      <c r="B48" s="230" t="s">
        <v>238</v>
      </c>
      <c r="C48" s="63" t="s">
        <v>137</v>
      </c>
      <c r="D48" s="63" t="s">
        <v>193</v>
      </c>
      <c r="E48" s="63">
        <v>15</v>
      </c>
      <c r="F48" s="69">
        <f>MATCH(D48,'Objectives and Analysis'!E:E,0)</f>
        <v>54</v>
      </c>
    </row>
    <row r="49" spans="1:6" ht="14.5" x14ac:dyDescent="0.35">
      <c r="A49" s="232" t="s">
        <v>33</v>
      </c>
      <c r="B49" s="230" t="s">
        <v>238</v>
      </c>
      <c r="C49" s="63" t="s">
        <v>137</v>
      </c>
      <c r="D49" s="63" t="s">
        <v>194</v>
      </c>
      <c r="E49" s="63">
        <v>15</v>
      </c>
      <c r="F49" s="69">
        <f>MATCH(D49,'Objectives and Analysis'!E:E,0)</f>
        <v>55</v>
      </c>
    </row>
    <row r="50" spans="1:6" s="59" customFormat="1" ht="14.5" x14ac:dyDescent="0.3">
      <c r="A50" s="233" t="s">
        <v>306</v>
      </c>
      <c r="B50" s="230" t="s">
        <v>238</v>
      </c>
      <c r="C50" s="62" t="s">
        <v>112</v>
      </c>
      <c r="D50" s="62" t="s">
        <v>51</v>
      </c>
      <c r="E50" s="62">
        <v>30</v>
      </c>
      <c r="F50" s="69">
        <f>MATCH(D50,'Objectives and Analysis'!E:E,0)</f>
        <v>56</v>
      </c>
    </row>
    <row r="51" spans="1:6" ht="14.5" x14ac:dyDescent="0.35">
      <c r="A51" s="131" t="s">
        <v>307</v>
      </c>
      <c r="B51" s="61" t="s">
        <v>96</v>
      </c>
      <c r="C51" s="63" t="s">
        <v>25</v>
      </c>
      <c r="D51" s="70"/>
      <c r="E51" s="70">
        <v>15</v>
      </c>
      <c r="F51" s="70"/>
    </row>
    <row r="52" spans="1:6" ht="58" x14ac:dyDescent="0.35">
      <c r="A52" s="131" t="s">
        <v>308</v>
      </c>
      <c r="B52" s="61" t="s">
        <v>96</v>
      </c>
      <c r="C52" s="63" t="s">
        <v>143</v>
      </c>
      <c r="D52" s="63"/>
      <c r="E52" s="70">
        <v>60</v>
      </c>
      <c r="F52" s="70"/>
    </row>
    <row r="53" spans="1:6" ht="14.5" x14ac:dyDescent="0.35">
      <c r="A53" s="131" t="s">
        <v>323</v>
      </c>
      <c r="B53" s="61" t="s">
        <v>114</v>
      </c>
      <c r="C53" s="63" t="s">
        <v>25</v>
      </c>
      <c r="D53" s="63"/>
      <c r="E53" s="70">
        <v>15</v>
      </c>
      <c r="F53" s="70"/>
    </row>
    <row r="54" spans="1:6" ht="72.5" x14ac:dyDescent="0.35">
      <c r="A54" s="131" t="s">
        <v>324</v>
      </c>
      <c r="B54" s="61" t="s">
        <v>114</v>
      </c>
      <c r="C54" s="63" t="s">
        <v>143</v>
      </c>
      <c r="D54" s="63"/>
      <c r="E54" s="70">
        <v>75</v>
      </c>
      <c r="F54" s="70"/>
    </row>
    <row r="55" spans="1:6" ht="14.5" x14ac:dyDescent="0.35">
      <c r="A55" s="131" t="s">
        <v>325</v>
      </c>
      <c r="B55" s="61" t="s">
        <v>115</v>
      </c>
      <c r="C55" s="63" t="s">
        <v>25</v>
      </c>
      <c r="D55" s="63"/>
      <c r="E55" s="70">
        <v>15</v>
      </c>
      <c r="F55" s="70"/>
    </row>
    <row r="56" spans="1:6" ht="14.5" x14ac:dyDescent="0.35">
      <c r="A56" s="131" t="s">
        <v>326</v>
      </c>
      <c r="B56" s="61" t="s">
        <v>115</v>
      </c>
      <c r="C56" s="63" t="s">
        <v>143</v>
      </c>
      <c r="D56" s="63"/>
      <c r="E56" s="70">
        <v>15</v>
      </c>
      <c r="F56" s="70"/>
    </row>
    <row r="57" spans="1:6" ht="14.5" x14ac:dyDescent="0.35">
      <c r="A57" s="131" t="s">
        <v>327</v>
      </c>
      <c r="B57" s="61" t="s">
        <v>116</v>
      </c>
      <c r="C57" s="63" t="s">
        <v>25</v>
      </c>
      <c r="D57" s="63"/>
      <c r="E57" s="70">
        <v>15</v>
      </c>
      <c r="F57" s="70"/>
    </row>
    <row r="58" spans="1:6" ht="14.5" x14ac:dyDescent="0.35">
      <c r="A58" s="131" t="s">
        <v>328</v>
      </c>
      <c r="B58" s="61" t="s">
        <v>116</v>
      </c>
      <c r="C58" s="63" t="s">
        <v>143</v>
      </c>
      <c r="D58" s="63"/>
      <c r="E58" s="70">
        <v>15</v>
      </c>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opLeftCell="A37" zoomScaleNormal="100" zoomScaleSheetLayoutView="100" workbookViewId="0">
      <selection activeCell="B64" sqref="B64:E66"/>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6" t="s">
        <v>219</v>
      </c>
      <c r="C2" s="267"/>
      <c r="D2" s="267"/>
      <c r="E2" s="8"/>
      <c r="F2" s="10"/>
      <c r="G2" s="297" t="s">
        <v>0</v>
      </c>
      <c r="H2" s="298"/>
      <c r="I2" s="276" t="s">
        <v>1</v>
      </c>
      <c r="J2" s="279"/>
      <c r="K2" s="88" t="s">
        <v>139</v>
      </c>
      <c r="L2" s="89" t="s">
        <v>141</v>
      </c>
      <c r="M2" s="276" t="s">
        <v>3</v>
      </c>
      <c r="N2" s="279"/>
      <c r="O2" s="51"/>
    </row>
    <row r="3" spans="1:17" ht="6.75" customHeight="1" x14ac:dyDescent="0.3">
      <c r="A3" s="49"/>
      <c r="B3" s="268"/>
      <c r="C3" s="269"/>
      <c r="D3" s="269"/>
      <c r="E3" s="9"/>
      <c r="F3" s="11"/>
      <c r="G3" s="299"/>
      <c r="H3" s="300"/>
      <c r="I3" s="301"/>
      <c r="J3" s="302"/>
      <c r="K3" s="87"/>
      <c r="L3" s="87"/>
      <c r="M3" s="301"/>
      <c r="N3" s="302"/>
      <c r="O3" s="51"/>
    </row>
    <row r="4" spans="1:17" ht="18" customHeight="1" thickBot="1" x14ac:dyDescent="0.35">
      <c r="A4" s="49"/>
      <c r="B4" s="268"/>
      <c r="C4" s="269"/>
      <c r="D4" s="269"/>
      <c r="E4" s="9"/>
      <c r="F4" s="11"/>
      <c r="G4" s="303" t="s">
        <v>262</v>
      </c>
      <c r="H4" s="304"/>
      <c r="I4" s="303">
        <v>2025</v>
      </c>
      <c r="J4" s="304"/>
      <c r="K4" s="86">
        <v>25</v>
      </c>
      <c r="L4" s="86" t="s">
        <v>149</v>
      </c>
      <c r="M4" s="303" t="s">
        <v>263</v>
      </c>
      <c r="N4" s="304"/>
      <c r="O4" s="51"/>
    </row>
    <row r="5" spans="1:17" ht="20.25" customHeight="1" thickTop="1" x14ac:dyDescent="0.3">
      <c r="A5" s="49"/>
      <c r="B5" s="268"/>
      <c r="C5" s="269"/>
      <c r="D5" s="269"/>
      <c r="E5" s="9"/>
      <c r="F5" s="11"/>
      <c r="G5" s="276" t="s">
        <v>4</v>
      </c>
      <c r="H5" s="277"/>
      <c r="I5" s="277"/>
      <c r="J5" s="277"/>
      <c r="K5" s="277"/>
      <c r="L5" s="277"/>
      <c r="M5" s="276" t="s">
        <v>5</v>
      </c>
      <c r="N5" s="279"/>
      <c r="O5" s="51"/>
    </row>
    <row r="6" spans="1:17" ht="19.5" customHeight="1" thickBot="1" x14ac:dyDescent="0.35">
      <c r="A6" s="49"/>
      <c r="B6" s="270"/>
      <c r="C6" s="271"/>
      <c r="D6" s="271"/>
      <c r="E6" s="12"/>
      <c r="F6" s="13"/>
      <c r="G6" s="280" t="s">
        <v>264</v>
      </c>
      <c r="H6" s="281"/>
      <c r="I6" s="281"/>
      <c r="J6" s="281"/>
      <c r="K6" s="281"/>
      <c r="L6" s="282"/>
      <c r="M6" s="283" t="s">
        <v>265</v>
      </c>
      <c r="N6" s="284"/>
      <c r="O6" s="50"/>
    </row>
    <row r="7" spans="1:17" ht="15.75" customHeight="1" thickTop="1" thickBot="1" x14ac:dyDescent="0.35">
      <c r="A7" s="49"/>
      <c r="B7" s="272" t="s">
        <v>7</v>
      </c>
      <c r="C7" s="273"/>
      <c r="D7" s="273"/>
      <c r="E7" s="274" t="s">
        <v>266</v>
      </c>
      <c r="F7" s="275"/>
      <c r="G7" s="285" t="s">
        <v>32</v>
      </c>
      <c r="H7" s="286"/>
      <c r="I7" s="287">
        <v>0.1</v>
      </c>
      <c r="J7" s="288"/>
      <c r="K7" s="285" t="s">
        <v>23</v>
      </c>
      <c r="L7" s="286"/>
      <c r="M7" s="289">
        <v>44862</v>
      </c>
      <c r="N7" s="290"/>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256" t="s">
        <v>25</v>
      </c>
      <c r="C9" s="256"/>
      <c r="D9" s="256"/>
      <c r="E9" s="291" t="s">
        <v>280</v>
      </c>
      <c r="F9" s="291"/>
      <c r="G9" s="291"/>
      <c r="H9" s="291"/>
      <c r="I9" s="291"/>
      <c r="J9" s="291"/>
      <c r="K9" s="291"/>
      <c r="L9" s="291"/>
      <c r="M9" s="291"/>
      <c r="N9" s="291"/>
      <c r="O9" s="74" t="b">
        <v>1</v>
      </c>
      <c r="Q9" s="211"/>
    </row>
    <row r="10" spans="1:17" ht="8.25" customHeight="1" x14ac:dyDescent="0.3">
      <c r="A10" s="49"/>
      <c r="B10" s="278"/>
      <c r="C10" s="278"/>
      <c r="D10" s="278"/>
      <c r="E10" s="278"/>
      <c r="F10" s="278"/>
      <c r="G10" s="278"/>
      <c r="H10" s="278"/>
      <c r="I10" s="278"/>
      <c r="J10" s="278"/>
      <c r="K10" s="278"/>
      <c r="L10" s="278"/>
      <c r="M10" s="278"/>
      <c r="N10" s="278"/>
      <c r="O10" s="50"/>
    </row>
    <row r="11" spans="1:17" ht="15" customHeight="1" x14ac:dyDescent="0.3">
      <c r="A11" s="49"/>
      <c r="B11" s="257" t="s">
        <v>19</v>
      </c>
      <c r="C11" s="257"/>
      <c r="D11" s="258"/>
      <c r="E11" s="259" t="s">
        <v>267</v>
      </c>
      <c r="F11" s="260"/>
      <c r="G11" s="261"/>
      <c r="H11" s="257" t="s">
        <v>11</v>
      </c>
      <c r="I11" s="257"/>
      <c r="J11" s="258"/>
      <c r="K11" s="262" t="s">
        <v>271</v>
      </c>
      <c r="L11" s="262"/>
      <c r="M11" s="262"/>
      <c r="N11" s="259"/>
      <c r="O11" s="50"/>
    </row>
    <row r="12" spans="1:17" ht="15" customHeight="1" x14ac:dyDescent="0.3">
      <c r="A12" s="49"/>
      <c r="B12" s="246" t="s">
        <v>13</v>
      </c>
      <c r="C12" s="246"/>
      <c r="D12" s="247"/>
      <c r="E12" s="248"/>
      <c r="F12" s="248"/>
      <c r="G12" s="248"/>
      <c r="H12" s="246" t="s">
        <v>31</v>
      </c>
      <c r="I12" s="246"/>
      <c r="J12" s="247"/>
      <c r="K12" s="249" t="s">
        <v>272</v>
      </c>
      <c r="L12" s="253"/>
      <c r="M12" s="253"/>
      <c r="N12" s="253"/>
      <c r="O12" s="50"/>
    </row>
    <row r="13" spans="1:17" ht="15" customHeight="1" x14ac:dyDescent="0.3">
      <c r="A13" s="49"/>
      <c r="B13" s="246" t="s">
        <v>30</v>
      </c>
      <c r="C13" s="246"/>
      <c r="D13" s="247"/>
      <c r="E13" s="248" t="s">
        <v>268</v>
      </c>
      <c r="F13" s="248"/>
      <c r="G13" s="248"/>
      <c r="H13" s="246" t="s">
        <v>50</v>
      </c>
      <c r="I13" s="246"/>
      <c r="J13" s="247"/>
      <c r="K13" s="248" t="s">
        <v>273</v>
      </c>
      <c r="L13" s="248"/>
      <c r="M13" s="248"/>
      <c r="N13" s="249"/>
      <c r="O13" s="50"/>
    </row>
    <row r="14" spans="1:17" ht="15" customHeight="1" x14ac:dyDescent="0.3">
      <c r="A14" s="49"/>
      <c r="B14" s="246" t="s">
        <v>8</v>
      </c>
      <c r="C14" s="246"/>
      <c r="D14" s="247"/>
      <c r="E14" s="249" t="s">
        <v>269</v>
      </c>
      <c r="F14" s="253"/>
      <c r="G14" s="254"/>
      <c r="H14" s="246" t="s">
        <v>29</v>
      </c>
      <c r="I14" s="246"/>
      <c r="J14" s="247"/>
      <c r="K14" s="248"/>
      <c r="L14" s="248"/>
      <c r="M14" s="248"/>
      <c r="N14" s="249"/>
      <c r="O14" s="50"/>
    </row>
    <row r="15" spans="1:17" ht="15" customHeight="1" x14ac:dyDescent="0.3">
      <c r="A15" s="49"/>
      <c r="B15" s="257" t="s">
        <v>9</v>
      </c>
      <c r="C15" s="257"/>
      <c r="D15" s="258"/>
      <c r="E15" s="264" t="s">
        <v>270</v>
      </c>
      <c r="F15" s="264"/>
      <c r="G15" s="264"/>
      <c r="H15" s="257" t="s">
        <v>12</v>
      </c>
      <c r="I15" s="257"/>
      <c r="J15" s="258"/>
      <c r="K15" s="265"/>
      <c r="L15" s="248"/>
      <c r="M15" s="248"/>
      <c r="N15" s="249"/>
      <c r="O15" s="50"/>
    </row>
    <row r="16" spans="1:17" ht="15" customHeight="1" x14ac:dyDescent="0.3">
      <c r="A16" s="49"/>
      <c r="B16" s="246" t="s">
        <v>18</v>
      </c>
      <c r="C16" s="246"/>
      <c r="D16" s="247"/>
      <c r="E16" s="249"/>
      <c r="F16" s="253"/>
      <c r="G16" s="254"/>
      <c r="H16" s="246" t="s">
        <v>98</v>
      </c>
      <c r="I16" s="246"/>
      <c r="J16" s="247"/>
      <c r="K16" s="248" t="s">
        <v>33</v>
      </c>
      <c r="L16" s="248"/>
      <c r="M16" s="248"/>
      <c r="N16" s="249"/>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90" customHeight="1" x14ac:dyDescent="0.3">
      <c r="A18" s="79"/>
      <c r="B18" s="256" t="s">
        <v>15</v>
      </c>
      <c r="C18" s="256"/>
      <c r="D18" s="256"/>
      <c r="E18" s="263" t="s">
        <v>282</v>
      </c>
      <c r="F18" s="263"/>
      <c r="G18" s="263"/>
      <c r="H18" s="263"/>
      <c r="I18" s="263"/>
      <c r="J18" s="263"/>
      <c r="K18" s="263"/>
      <c r="L18" s="263"/>
      <c r="M18" s="263"/>
      <c r="N18" s="263"/>
      <c r="O18" s="74" t="b">
        <v>1</v>
      </c>
      <c r="Q18" s="72"/>
    </row>
    <row r="19" spans="1:17" s="71" customFormat="1" ht="30" customHeight="1" x14ac:dyDescent="0.3">
      <c r="A19" s="79"/>
      <c r="B19" s="256" t="s">
        <v>51</v>
      </c>
      <c r="C19" s="256"/>
      <c r="D19" s="256"/>
      <c r="E19" s="255" t="s">
        <v>306</v>
      </c>
      <c r="F19" s="255"/>
      <c r="G19" s="255"/>
      <c r="H19" s="255"/>
      <c r="I19" s="255"/>
      <c r="J19" s="255"/>
      <c r="K19" s="255"/>
      <c r="L19" s="255"/>
      <c r="M19" s="255"/>
      <c r="N19" s="255"/>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50" t="s">
        <v>20</v>
      </c>
      <c r="C21" s="251"/>
      <c r="D21" s="251"/>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252" t="s">
        <v>274</v>
      </c>
      <c r="C22" s="252"/>
      <c r="D22" s="252"/>
      <c r="E22" s="81" t="s">
        <v>275</v>
      </c>
      <c r="F22" s="82">
        <v>0</v>
      </c>
      <c r="G22" s="82">
        <v>0</v>
      </c>
      <c r="H22" s="82">
        <v>0</v>
      </c>
      <c r="I22" s="82">
        <v>0</v>
      </c>
      <c r="J22" s="82">
        <v>8751580</v>
      </c>
      <c r="K22" s="83">
        <v>8751580</v>
      </c>
      <c r="L22" s="83">
        <v>8751580</v>
      </c>
      <c r="M22" s="83">
        <v>192629684.68000001</v>
      </c>
      <c r="N22" s="84">
        <v>45474</v>
      </c>
      <c r="O22" s="50"/>
    </row>
    <row r="23" spans="1:17" ht="45" customHeight="1" x14ac:dyDescent="0.3">
      <c r="A23" s="49"/>
      <c r="B23" s="242" t="s">
        <v>276</v>
      </c>
      <c r="C23" s="242"/>
      <c r="D23" s="242"/>
      <c r="E23" s="81" t="s">
        <v>275</v>
      </c>
      <c r="F23" s="82">
        <v>0</v>
      </c>
      <c r="G23" s="82">
        <v>0</v>
      </c>
      <c r="H23" s="82">
        <v>0</v>
      </c>
      <c r="I23" s="82">
        <v>0</v>
      </c>
      <c r="J23" s="82">
        <v>0</v>
      </c>
      <c r="K23" s="83">
        <v>0</v>
      </c>
      <c r="L23" s="83">
        <v>8751580</v>
      </c>
      <c r="M23" s="83">
        <v>118276265.54000001</v>
      </c>
      <c r="N23" s="85">
        <v>45474</v>
      </c>
      <c r="O23" s="50"/>
    </row>
    <row r="24" spans="1:17" ht="45" customHeight="1" x14ac:dyDescent="0.3">
      <c r="A24" s="49"/>
      <c r="B24" s="242" t="s">
        <v>277</v>
      </c>
      <c r="C24" s="242"/>
      <c r="D24" s="242"/>
      <c r="E24" s="81" t="s">
        <v>278</v>
      </c>
      <c r="F24" s="82">
        <v>0</v>
      </c>
      <c r="G24" s="82">
        <v>0</v>
      </c>
      <c r="H24" s="82">
        <v>0</v>
      </c>
      <c r="I24" s="82">
        <v>0</v>
      </c>
      <c r="J24" s="82">
        <v>8372981</v>
      </c>
      <c r="K24" s="83">
        <v>8372981</v>
      </c>
      <c r="L24" s="83">
        <v>8372981</v>
      </c>
      <c r="M24" s="83">
        <v>192821880.02000001</v>
      </c>
      <c r="N24" s="85">
        <v>45474</v>
      </c>
      <c r="O24" s="50"/>
    </row>
    <row r="25" spans="1:17" ht="45" customHeight="1" x14ac:dyDescent="0.3">
      <c r="A25" s="49"/>
      <c r="B25" s="242" t="s">
        <v>279</v>
      </c>
      <c r="C25" s="242"/>
      <c r="D25" s="242"/>
      <c r="E25" s="81" t="s">
        <v>275</v>
      </c>
      <c r="F25" s="82">
        <v>0</v>
      </c>
      <c r="G25" s="82">
        <v>0</v>
      </c>
      <c r="H25" s="82">
        <v>0</v>
      </c>
      <c r="I25" s="82">
        <v>0</v>
      </c>
      <c r="J25" s="82">
        <v>8826362</v>
      </c>
      <c r="K25" s="83">
        <v>8826362</v>
      </c>
      <c r="L25" s="83">
        <v>8826362</v>
      </c>
      <c r="M25" s="83">
        <v>192591721.68000001</v>
      </c>
      <c r="N25" s="85">
        <v>45474</v>
      </c>
      <c r="O25" s="50"/>
    </row>
    <row r="26" spans="1:17" ht="45" hidden="1" customHeight="1" x14ac:dyDescent="0.3">
      <c r="A26" s="49"/>
      <c r="B26" s="242"/>
      <c r="C26" s="242"/>
      <c r="D26" s="242"/>
      <c r="E26" s="81"/>
      <c r="F26" s="82"/>
      <c r="G26" s="82"/>
      <c r="H26" s="82"/>
      <c r="I26" s="82"/>
      <c r="J26" s="82"/>
      <c r="K26" s="83">
        <v>0</v>
      </c>
      <c r="L26" s="83"/>
      <c r="M26" s="83"/>
      <c r="N26" s="85"/>
      <c r="O26" s="50"/>
    </row>
    <row r="27" spans="1:17" ht="45" hidden="1" customHeight="1" x14ac:dyDescent="0.3">
      <c r="A27" s="49"/>
      <c r="B27" s="242"/>
      <c r="C27" s="242"/>
      <c r="D27" s="242"/>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08" t="s">
        <v>20</v>
      </c>
      <c r="C63" s="309"/>
      <c r="D63" s="309"/>
      <c r="E63" s="310"/>
      <c r="F63" s="314" t="s">
        <v>138</v>
      </c>
      <c r="G63" s="314"/>
      <c r="H63" s="308" t="s">
        <v>210</v>
      </c>
      <c r="I63" s="309"/>
      <c r="J63" s="310"/>
      <c r="K63" s="308" t="s">
        <v>211</v>
      </c>
      <c r="L63" s="309"/>
      <c r="M63" s="310"/>
      <c r="N63" s="91" t="s">
        <v>23</v>
      </c>
      <c r="O63" s="51"/>
    </row>
    <row r="64" spans="1:15" ht="18" customHeight="1" x14ac:dyDescent="0.3">
      <c r="A64" s="49"/>
      <c r="B64" s="315"/>
      <c r="C64" s="316"/>
      <c r="D64" s="316"/>
      <c r="E64" s="317"/>
      <c r="F64" s="295" t="s">
        <v>185</v>
      </c>
      <c r="G64" s="295"/>
      <c r="H64" s="318"/>
      <c r="I64" s="319"/>
      <c r="J64" s="320"/>
      <c r="K64" s="318"/>
      <c r="L64" s="319"/>
      <c r="M64" s="320"/>
      <c r="N64" s="90">
        <v>44862</v>
      </c>
      <c r="O64" s="51"/>
    </row>
    <row r="65" spans="1:15" ht="18" customHeight="1" x14ac:dyDescent="0.3">
      <c r="A65" s="49"/>
      <c r="B65" s="243"/>
      <c r="C65" s="244"/>
      <c r="D65" s="244"/>
      <c r="E65" s="245"/>
      <c r="F65" s="295" t="s">
        <v>186</v>
      </c>
      <c r="G65" s="295"/>
      <c r="H65" s="318"/>
      <c r="I65" s="319"/>
      <c r="J65" s="320"/>
      <c r="K65" s="318"/>
      <c r="L65" s="319"/>
      <c r="M65" s="320"/>
      <c r="N65" s="90">
        <v>44862</v>
      </c>
      <c r="O65" s="50"/>
    </row>
    <row r="66" spans="1:15" ht="18" customHeight="1" x14ac:dyDescent="0.3">
      <c r="A66" s="49"/>
      <c r="B66" s="243"/>
      <c r="C66" s="244"/>
      <c r="D66" s="244"/>
      <c r="E66" s="245"/>
      <c r="F66" s="295" t="s">
        <v>187</v>
      </c>
      <c r="G66" s="295"/>
      <c r="H66" s="318"/>
      <c r="I66" s="319"/>
      <c r="J66" s="320"/>
      <c r="K66" s="318"/>
      <c r="L66" s="319"/>
      <c r="M66" s="320"/>
      <c r="N66" s="90">
        <v>44862</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50" t="s">
        <v>209</v>
      </c>
      <c r="D69" s="251"/>
      <c r="E69" s="296"/>
      <c r="F69" s="308" t="s">
        <v>25</v>
      </c>
      <c r="G69" s="309"/>
      <c r="H69" s="309"/>
      <c r="I69" s="309"/>
      <c r="J69" s="309"/>
      <c r="K69" s="309"/>
      <c r="L69" s="309"/>
      <c r="M69" s="309"/>
      <c r="N69" s="310"/>
      <c r="O69" s="75"/>
    </row>
    <row r="70" spans="1:15" s="31" customFormat="1" ht="18" hidden="1" customHeight="1" x14ac:dyDescent="0.3">
      <c r="A70" s="77"/>
      <c r="B70" s="92"/>
      <c r="C70" s="305"/>
      <c r="D70" s="306"/>
      <c r="E70" s="307"/>
      <c r="F70" s="311"/>
      <c r="G70" s="312"/>
      <c r="H70" s="312"/>
      <c r="I70" s="312"/>
      <c r="J70" s="312"/>
      <c r="K70" s="312"/>
      <c r="L70" s="312"/>
      <c r="M70" s="312"/>
      <c r="N70" s="313"/>
      <c r="O70" s="76"/>
    </row>
    <row r="71" spans="1:15" s="31" customFormat="1" ht="18" hidden="1" customHeight="1" x14ac:dyDescent="0.3">
      <c r="A71" s="77"/>
      <c r="B71" s="92"/>
      <c r="C71" s="305"/>
      <c r="D71" s="306"/>
      <c r="E71" s="307"/>
      <c r="F71" s="311"/>
      <c r="G71" s="312"/>
      <c r="H71" s="312"/>
      <c r="I71" s="312"/>
      <c r="J71" s="312"/>
      <c r="K71" s="312"/>
      <c r="L71" s="312"/>
      <c r="M71" s="312"/>
      <c r="N71" s="313"/>
      <c r="O71" s="76"/>
    </row>
    <row r="72" spans="1:15" s="31" customFormat="1" ht="18" hidden="1" customHeight="1" x14ac:dyDescent="0.3">
      <c r="A72" s="77"/>
      <c r="B72" s="92"/>
      <c r="C72" s="305"/>
      <c r="D72" s="306"/>
      <c r="E72" s="307"/>
      <c r="F72" s="311"/>
      <c r="G72" s="312"/>
      <c r="H72" s="312"/>
      <c r="I72" s="312"/>
      <c r="J72" s="312"/>
      <c r="K72" s="312"/>
      <c r="L72" s="312"/>
      <c r="M72" s="312"/>
      <c r="N72" s="313"/>
      <c r="O72" s="76"/>
    </row>
    <row r="73" spans="1:15" s="31" customFormat="1" ht="18" hidden="1" customHeight="1" x14ac:dyDescent="0.3">
      <c r="A73" s="77"/>
      <c r="B73" s="92"/>
      <c r="C73" s="305"/>
      <c r="D73" s="306"/>
      <c r="E73" s="307"/>
      <c r="F73" s="311"/>
      <c r="G73" s="312"/>
      <c r="H73" s="312"/>
      <c r="I73" s="312"/>
      <c r="J73" s="312"/>
      <c r="K73" s="312"/>
      <c r="L73" s="312"/>
      <c r="M73" s="312"/>
      <c r="N73" s="313"/>
      <c r="O73" s="76"/>
    </row>
    <row r="74" spans="1:15" s="31" customFormat="1" ht="18" hidden="1" customHeight="1" x14ac:dyDescent="0.3">
      <c r="A74" s="77"/>
      <c r="B74" s="92"/>
      <c r="C74" s="305"/>
      <c r="D74" s="306"/>
      <c r="E74" s="307"/>
      <c r="F74" s="311"/>
      <c r="G74" s="312"/>
      <c r="H74" s="312"/>
      <c r="I74" s="312"/>
      <c r="J74" s="312"/>
      <c r="K74" s="312"/>
      <c r="L74" s="312"/>
      <c r="M74" s="312"/>
      <c r="N74" s="313"/>
      <c r="O74" s="76"/>
    </row>
    <row r="75" spans="1:15" ht="18" customHeight="1" x14ac:dyDescent="0.3">
      <c r="A75" s="49"/>
      <c r="B75" s="292"/>
      <c r="C75" s="293"/>
      <c r="D75" s="293"/>
      <c r="E75" s="293"/>
      <c r="F75" s="293"/>
      <c r="G75" s="293"/>
      <c r="H75" s="293"/>
      <c r="I75" s="293"/>
      <c r="J75" s="293"/>
      <c r="K75" s="293"/>
      <c r="L75" s="293"/>
      <c r="M75" s="293"/>
      <c r="N75" s="294"/>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H13:J13"/>
    <mergeCell ref="K13:N13"/>
    <mergeCell ref="B21:D21"/>
    <mergeCell ref="B22:D22"/>
    <mergeCell ref="B23:D23"/>
    <mergeCell ref="B16:D16"/>
    <mergeCell ref="E16:G16"/>
    <mergeCell ref="H16:J16"/>
    <mergeCell ref="K16:N16"/>
    <mergeCell ref="E19:N19"/>
    <mergeCell ref="B19:D19"/>
    <mergeCell ref="B24:D24"/>
    <mergeCell ref="B25:D25"/>
    <mergeCell ref="B26:D26"/>
    <mergeCell ref="B27:D27"/>
    <mergeCell ref="B65:E65"/>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55" zoomScaleNormal="55"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2" t="s">
        <v>219</v>
      </c>
      <c r="C2" s="323"/>
      <c r="D2" s="323"/>
      <c r="E2" s="8"/>
      <c r="F2" s="10"/>
      <c r="G2" s="297" t="s">
        <v>140</v>
      </c>
      <c r="H2" s="298"/>
      <c r="I2" s="276" t="s">
        <v>1</v>
      </c>
      <c r="J2" s="279"/>
      <c r="K2" s="88" t="s">
        <v>139</v>
      </c>
      <c r="L2" s="89" t="s">
        <v>141</v>
      </c>
      <c r="M2" s="276" t="s">
        <v>3</v>
      </c>
      <c r="N2" s="279"/>
      <c r="O2" s="51"/>
    </row>
    <row r="3" spans="1:17" ht="6.75" customHeight="1" x14ac:dyDescent="0.3">
      <c r="A3" s="49"/>
      <c r="B3" s="324"/>
      <c r="C3" s="325"/>
      <c r="D3" s="325"/>
      <c r="E3" s="9"/>
      <c r="F3" s="11"/>
      <c r="G3" s="299"/>
      <c r="H3" s="300"/>
      <c r="I3" s="301"/>
      <c r="J3" s="302"/>
      <c r="K3" s="87"/>
      <c r="L3" s="87"/>
      <c r="M3" s="301"/>
      <c r="N3" s="302"/>
      <c r="O3" s="51"/>
    </row>
    <row r="4" spans="1:17" ht="18" customHeight="1" thickBot="1" x14ac:dyDescent="0.35">
      <c r="A4" s="49"/>
      <c r="B4" s="324"/>
      <c r="C4" s="325"/>
      <c r="D4" s="325"/>
      <c r="E4" s="9"/>
      <c r="F4" s="11"/>
      <c r="G4" s="303" t="s">
        <v>262</v>
      </c>
      <c r="H4" s="304"/>
      <c r="I4" s="303">
        <v>2025</v>
      </c>
      <c r="J4" s="304"/>
      <c r="K4" s="86">
        <v>25</v>
      </c>
      <c r="L4" s="86" t="s">
        <v>149</v>
      </c>
      <c r="M4" s="303" t="s">
        <v>263</v>
      </c>
      <c r="N4" s="304"/>
      <c r="O4" s="51"/>
    </row>
    <row r="5" spans="1:17" ht="20.25" customHeight="1" thickTop="1" x14ac:dyDescent="0.3">
      <c r="A5" s="49"/>
      <c r="B5" s="324"/>
      <c r="C5" s="325"/>
      <c r="D5" s="325"/>
      <c r="E5" s="9"/>
      <c r="F5" s="11"/>
      <c r="G5" s="276" t="s">
        <v>4</v>
      </c>
      <c r="H5" s="277"/>
      <c r="I5" s="277"/>
      <c r="J5" s="277"/>
      <c r="K5" s="277"/>
      <c r="L5" s="277"/>
      <c r="M5" s="276" t="s">
        <v>5</v>
      </c>
      <c r="N5" s="279"/>
      <c r="O5" s="51"/>
    </row>
    <row r="6" spans="1:17" ht="19.5" customHeight="1" thickBot="1" x14ac:dyDescent="0.35">
      <c r="A6" s="49"/>
      <c r="B6" s="326"/>
      <c r="C6" s="327"/>
      <c r="D6" s="327"/>
      <c r="E6" s="12"/>
      <c r="F6" s="13"/>
      <c r="G6" s="280" t="s">
        <v>264</v>
      </c>
      <c r="H6" s="281"/>
      <c r="I6" s="281"/>
      <c r="J6" s="281"/>
      <c r="K6" s="281"/>
      <c r="L6" s="282"/>
      <c r="M6" s="283" t="s">
        <v>265</v>
      </c>
      <c r="N6" s="284"/>
      <c r="O6" s="50"/>
    </row>
    <row r="7" spans="1:17" ht="15.75" customHeight="1" thickTop="1" thickBot="1" x14ac:dyDescent="0.35">
      <c r="A7" s="49"/>
      <c r="B7" s="272" t="s">
        <v>7</v>
      </c>
      <c r="C7" s="273"/>
      <c r="D7" s="273"/>
      <c r="E7" s="274" t="s">
        <v>266</v>
      </c>
      <c r="F7" s="275"/>
      <c r="G7" s="285" t="s">
        <v>32</v>
      </c>
      <c r="H7" s="286"/>
      <c r="I7" s="287">
        <v>0.1</v>
      </c>
      <c r="J7" s="288"/>
      <c r="K7" s="285" t="s">
        <v>23</v>
      </c>
      <c r="L7" s="286"/>
      <c r="M7" s="289">
        <v>44862</v>
      </c>
      <c r="N7" s="290"/>
      <c r="O7" s="51"/>
    </row>
    <row r="8" spans="1:17" ht="8.25" customHeight="1" thickTop="1" x14ac:dyDescent="0.3">
      <c r="A8" s="49"/>
      <c r="B8" s="321"/>
      <c r="C8" s="321"/>
      <c r="D8" s="321"/>
      <c r="E8" s="321"/>
      <c r="F8" s="321"/>
      <c r="G8" s="321"/>
      <c r="H8" s="321"/>
      <c r="I8" s="321"/>
      <c r="J8" s="321"/>
      <c r="K8" s="321"/>
      <c r="L8" s="321"/>
      <c r="M8" s="321"/>
      <c r="N8" s="321"/>
      <c r="O8" s="50"/>
    </row>
    <row r="9" spans="1:17" ht="15" customHeight="1" x14ac:dyDescent="0.3">
      <c r="A9" s="49"/>
      <c r="B9" s="257" t="s">
        <v>19</v>
      </c>
      <c r="C9" s="257"/>
      <c r="D9" s="258"/>
      <c r="E9" s="259" t="s">
        <v>267</v>
      </c>
      <c r="F9" s="260"/>
      <c r="G9" s="261"/>
      <c r="H9" s="257" t="s">
        <v>11</v>
      </c>
      <c r="I9" s="257"/>
      <c r="J9" s="258"/>
      <c r="K9" s="262" t="s">
        <v>271</v>
      </c>
      <c r="L9" s="262"/>
      <c r="M9" s="262"/>
      <c r="N9" s="259"/>
      <c r="O9" s="50"/>
    </row>
    <row r="10" spans="1:17" ht="15" customHeight="1" x14ac:dyDescent="0.3">
      <c r="A10" s="49"/>
      <c r="B10" s="246" t="s">
        <v>13</v>
      </c>
      <c r="C10" s="246"/>
      <c r="D10" s="247"/>
      <c r="E10" s="259"/>
      <c r="F10" s="260"/>
      <c r="G10" s="261"/>
      <c r="H10" s="246" t="s">
        <v>31</v>
      </c>
      <c r="I10" s="246"/>
      <c r="J10" s="247"/>
      <c r="K10" s="262" t="s">
        <v>272</v>
      </c>
      <c r="L10" s="262"/>
      <c r="M10" s="262"/>
      <c r="N10" s="259"/>
      <c r="O10" s="50"/>
    </row>
    <row r="11" spans="1:17" ht="15" customHeight="1" x14ac:dyDescent="0.3">
      <c r="A11" s="49"/>
      <c r="B11" s="246" t="s">
        <v>30</v>
      </c>
      <c r="C11" s="246"/>
      <c r="D11" s="247"/>
      <c r="E11" s="259" t="s">
        <v>268</v>
      </c>
      <c r="F11" s="260"/>
      <c r="G11" s="261"/>
      <c r="H11" s="246" t="s">
        <v>50</v>
      </c>
      <c r="I11" s="246"/>
      <c r="J11" s="247"/>
      <c r="K11" s="262" t="s">
        <v>273</v>
      </c>
      <c r="L11" s="262"/>
      <c r="M11" s="262"/>
      <c r="N11" s="259"/>
      <c r="O11" s="50"/>
    </row>
    <row r="12" spans="1:17" ht="15" customHeight="1" x14ac:dyDescent="0.3">
      <c r="A12" s="49"/>
      <c r="B12" s="246" t="s">
        <v>8</v>
      </c>
      <c r="C12" s="246"/>
      <c r="D12" s="247"/>
      <c r="E12" s="259" t="s">
        <v>269</v>
      </c>
      <c r="F12" s="260"/>
      <c r="G12" s="261"/>
      <c r="H12" s="246" t="s">
        <v>29</v>
      </c>
      <c r="I12" s="246"/>
      <c r="J12" s="247"/>
      <c r="K12" s="262" t="s">
        <v>331</v>
      </c>
      <c r="L12" s="262"/>
      <c r="M12" s="262"/>
      <c r="N12" s="259"/>
      <c r="O12" s="50"/>
    </row>
    <row r="13" spans="1:17" ht="15" customHeight="1" x14ac:dyDescent="0.3">
      <c r="A13" s="49"/>
      <c r="B13" s="257" t="s">
        <v>9</v>
      </c>
      <c r="C13" s="257"/>
      <c r="D13" s="258"/>
      <c r="E13" s="259" t="s">
        <v>270</v>
      </c>
      <c r="F13" s="260"/>
      <c r="G13" s="261"/>
      <c r="H13" s="257" t="s">
        <v>12</v>
      </c>
      <c r="I13" s="257"/>
      <c r="J13" s="258"/>
      <c r="K13" s="265"/>
      <c r="L13" s="248"/>
      <c r="M13" s="248"/>
      <c r="N13" s="249"/>
      <c r="O13" s="50"/>
    </row>
    <row r="14" spans="1:17" ht="15" customHeight="1" x14ac:dyDescent="0.3">
      <c r="A14" s="49"/>
      <c r="B14" s="246" t="s">
        <v>18</v>
      </c>
      <c r="C14" s="246"/>
      <c r="D14" s="247"/>
      <c r="E14" s="259" t="s">
        <v>331</v>
      </c>
      <c r="F14" s="260"/>
      <c r="G14" s="261"/>
      <c r="H14" s="246" t="s">
        <v>98</v>
      </c>
      <c r="I14" s="246"/>
      <c r="J14" s="247"/>
      <c r="K14" s="262" t="s">
        <v>33</v>
      </c>
      <c r="L14" s="262"/>
      <c r="M14" s="262"/>
      <c r="N14" s="259"/>
      <c r="O14" s="50"/>
    </row>
    <row r="15" spans="1:17" ht="18" customHeight="1" x14ac:dyDescent="0.3">
      <c r="A15" s="49"/>
      <c r="B15" s="78" t="s">
        <v>10</v>
      </c>
      <c r="C15" s="78"/>
      <c r="D15" s="53"/>
      <c r="E15" s="54"/>
      <c r="F15" s="54"/>
      <c r="G15" s="53"/>
      <c r="H15" s="53"/>
      <c r="I15" s="53"/>
      <c r="J15" s="53"/>
      <c r="K15" s="53"/>
      <c r="L15" s="53"/>
      <c r="M15" s="53"/>
      <c r="N15" s="53"/>
      <c r="O15" s="51"/>
      <c r="Q15" s="3"/>
    </row>
    <row r="16" spans="1:17" ht="409.5" customHeight="1" x14ac:dyDescent="0.3">
      <c r="A16" s="58"/>
      <c r="B16" s="349" t="s">
        <v>99</v>
      </c>
      <c r="C16" s="350"/>
      <c r="D16" s="351"/>
      <c r="E16" s="334" t="s">
        <v>14</v>
      </c>
      <c r="F16" s="335"/>
      <c r="G16" s="336"/>
      <c r="H16" s="337" t="s">
        <v>330</v>
      </c>
      <c r="I16" s="338"/>
      <c r="J16" s="338"/>
      <c r="K16" s="338"/>
      <c r="L16" s="338"/>
      <c r="M16" s="338"/>
      <c r="N16" s="339"/>
      <c r="O16" s="52" t="b">
        <v>1</v>
      </c>
      <c r="Q16" s="3"/>
    </row>
    <row r="17" spans="1:17" ht="90" customHeight="1" x14ac:dyDescent="0.3">
      <c r="A17" s="49"/>
      <c r="B17" s="352"/>
      <c r="C17" s="353"/>
      <c r="D17" s="354"/>
      <c r="E17" s="340" t="s">
        <v>15</v>
      </c>
      <c r="F17" s="341"/>
      <c r="G17" s="342"/>
      <c r="H17" s="346" t="s">
        <v>282</v>
      </c>
      <c r="I17" s="347"/>
      <c r="J17" s="347"/>
      <c r="K17" s="347"/>
      <c r="L17" s="347"/>
      <c r="M17" s="347"/>
      <c r="N17" s="348"/>
      <c r="O17" s="52" t="b">
        <v>0</v>
      </c>
      <c r="Q17" s="3"/>
    </row>
    <row r="18" spans="1:17" ht="210" customHeight="1" x14ac:dyDescent="0.3">
      <c r="A18" s="49"/>
      <c r="B18" s="343" t="s">
        <v>100</v>
      </c>
      <c r="C18" s="344"/>
      <c r="D18" s="345"/>
      <c r="E18" s="334" t="s">
        <v>55</v>
      </c>
      <c r="F18" s="335"/>
      <c r="G18" s="336"/>
      <c r="H18" s="346" t="s">
        <v>283</v>
      </c>
      <c r="I18" s="347"/>
      <c r="J18" s="347"/>
      <c r="K18" s="347"/>
      <c r="L18" s="347"/>
      <c r="M18" s="347"/>
      <c r="N18" s="348"/>
      <c r="O18" s="52" t="b">
        <v>1</v>
      </c>
      <c r="Q18" s="3"/>
    </row>
    <row r="19" spans="1:17" ht="1" customHeight="1" x14ac:dyDescent="0.3">
      <c r="A19" s="49"/>
      <c r="B19" s="216"/>
      <c r="C19" s="217"/>
      <c r="D19" s="218"/>
      <c r="E19" s="328"/>
      <c r="F19" s="329"/>
      <c r="G19" s="330"/>
      <c r="H19" s="331"/>
      <c r="I19" s="332"/>
      <c r="J19" s="332"/>
      <c r="K19" s="332"/>
      <c r="L19" s="332"/>
      <c r="M19" s="332"/>
      <c r="N19" s="333"/>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5"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2" t="s">
        <v>219</v>
      </c>
      <c r="C2" s="323"/>
      <c r="D2" s="323"/>
      <c r="E2" s="8"/>
      <c r="F2" s="10"/>
      <c r="G2" s="297" t="s">
        <v>140</v>
      </c>
      <c r="H2" s="298"/>
      <c r="I2" s="276" t="s">
        <v>1</v>
      </c>
      <c r="J2" s="279"/>
      <c r="K2" s="88" t="s">
        <v>139</v>
      </c>
      <c r="L2" s="89" t="s">
        <v>141</v>
      </c>
      <c r="M2" s="276" t="s">
        <v>3</v>
      </c>
      <c r="N2" s="279"/>
      <c r="O2" s="51"/>
    </row>
    <row r="3" spans="1:17" ht="6.75" customHeight="1" x14ac:dyDescent="0.3">
      <c r="A3" s="49"/>
      <c r="B3" s="324"/>
      <c r="C3" s="325"/>
      <c r="D3" s="325"/>
      <c r="E3" s="9"/>
      <c r="F3" s="11"/>
      <c r="G3" s="299"/>
      <c r="H3" s="300"/>
      <c r="I3" s="301"/>
      <c r="J3" s="302"/>
      <c r="K3" s="87"/>
      <c r="L3" s="87"/>
      <c r="M3" s="301"/>
      <c r="N3" s="302"/>
      <c r="O3" s="51"/>
    </row>
    <row r="4" spans="1:17" ht="18" customHeight="1" thickBot="1" x14ac:dyDescent="0.35">
      <c r="A4" s="49"/>
      <c r="B4" s="324"/>
      <c r="C4" s="325"/>
      <c r="D4" s="325"/>
      <c r="E4" s="9"/>
      <c r="F4" s="11"/>
      <c r="G4" s="303" t="s">
        <v>262</v>
      </c>
      <c r="H4" s="304"/>
      <c r="I4" s="303">
        <v>2025</v>
      </c>
      <c r="J4" s="304"/>
      <c r="K4" s="86">
        <v>25</v>
      </c>
      <c r="L4" s="86" t="s">
        <v>149</v>
      </c>
      <c r="M4" s="303" t="s">
        <v>263</v>
      </c>
      <c r="N4" s="304"/>
      <c r="O4" s="51"/>
    </row>
    <row r="5" spans="1:17" ht="20.25" customHeight="1" thickTop="1" x14ac:dyDescent="0.3">
      <c r="A5" s="49"/>
      <c r="B5" s="324"/>
      <c r="C5" s="325"/>
      <c r="D5" s="325"/>
      <c r="E5" s="9"/>
      <c r="F5" s="11"/>
      <c r="G5" s="276" t="s">
        <v>4</v>
      </c>
      <c r="H5" s="277"/>
      <c r="I5" s="277"/>
      <c r="J5" s="277"/>
      <c r="K5" s="277"/>
      <c r="L5" s="277"/>
      <c r="M5" s="276" t="s">
        <v>5</v>
      </c>
      <c r="N5" s="279"/>
      <c r="O5" s="51"/>
    </row>
    <row r="6" spans="1:17" ht="19.5" customHeight="1" thickBot="1" x14ac:dyDescent="0.35">
      <c r="A6" s="49"/>
      <c r="B6" s="326"/>
      <c r="C6" s="327"/>
      <c r="D6" s="327"/>
      <c r="E6" s="12"/>
      <c r="F6" s="13"/>
      <c r="G6" s="280" t="s">
        <v>264</v>
      </c>
      <c r="H6" s="281"/>
      <c r="I6" s="281"/>
      <c r="J6" s="281"/>
      <c r="K6" s="281"/>
      <c r="L6" s="282"/>
      <c r="M6" s="283" t="s">
        <v>265</v>
      </c>
      <c r="N6" s="284"/>
      <c r="O6" s="50"/>
    </row>
    <row r="7" spans="1:17" ht="15.75" customHeight="1" thickTop="1" thickBot="1" x14ac:dyDescent="0.35">
      <c r="A7" s="49"/>
      <c r="B7" s="272" t="s">
        <v>7</v>
      </c>
      <c r="C7" s="273"/>
      <c r="D7" s="273"/>
      <c r="E7" s="274" t="s">
        <v>266</v>
      </c>
      <c r="F7" s="275"/>
      <c r="G7" s="285" t="s">
        <v>32</v>
      </c>
      <c r="H7" s="286"/>
      <c r="I7" s="287">
        <v>0.1</v>
      </c>
      <c r="J7" s="288"/>
      <c r="K7" s="285" t="s">
        <v>23</v>
      </c>
      <c r="L7" s="286"/>
      <c r="M7" s="289">
        <v>44862</v>
      </c>
      <c r="N7" s="290"/>
      <c r="O7" s="51"/>
    </row>
    <row r="8" spans="1:17" ht="8.25" customHeight="1" thickTop="1" x14ac:dyDescent="0.3">
      <c r="A8" s="49"/>
      <c r="B8" s="321"/>
      <c r="C8" s="321"/>
      <c r="D8" s="321"/>
      <c r="E8" s="321"/>
      <c r="F8" s="321"/>
      <c r="G8" s="321"/>
      <c r="H8" s="321"/>
      <c r="I8" s="321"/>
      <c r="J8" s="321"/>
      <c r="K8" s="321"/>
      <c r="L8" s="321"/>
      <c r="M8" s="321"/>
      <c r="N8" s="321"/>
      <c r="O8" s="50"/>
    </row>
    <row r="9" spans="1:17" ht="15" customHeight="1" x14ac:dyDescent="0.3">
      <c r="A9" s="49"/>
      <c r="B9" s="257" t="s">
        <v>19</v>
      </c>
      <c r="C9" s="257"/>
      <c r="D9" s="258"/>
      <c r="E9" s="259" t="s">
        <v>267</v>
      </c>
      <c r="F9" s="260"/>
      <c r="G9" s="261"/>
      <c r="H9" s="257" t="s">
        <v>11</v>
      </c>
      <c r="I9" s="257"/>
      <c r="J9" s="258"/>
      <c r="K9" s="262" t="s">
        <v>271</v>
      </c>
      <c r="L9" s="262"/>
      <c r="M9" s="262"/>
      <c r="N9" s="259"/>
      <c r="O9" s="50"/>
    </row>
    <row r="10" spans="1:17" ht="15" customHeight="1" x14ac:dyDescent="0.3">
      <c r="A10" s="49"/>
      <c r="B10" s="246" t="s">
        <v>13</v>
      </c>
      <c r="C10" s="246"/>
      <c r="D10" s="247"/>
      <c r="E10" s="259"/>
      <c r="F10" s="260"/>
      <c r="G10" s="261"/>
      <c r="H10" s="246" t="s">
        <v>31</v>
      </c>
      <c r="I10" s="246"/>
      <c r="J10" s="247"/>
      <c r="K10" s="262" t="s">
        <v>272</v>
      </c>
      <c r="L10" s="262"/>
      <c r="M10" s="262"/>
      <c r="N10" s="259"/>
      <c r="O10" s="50"/>
    </row>
    <row r="11" spans="1:17" ht="15" customHeight="1" x14ac:dyDescent="0.3">
      <c r="A11" s="49"/>
      <c r="B11" s="246" t="s">
        <v>30</v>
      </c>
      <c r="C11" s="246"/>
      <c r="D11" s="247"/>
      <c r="E11" s="259" t="s">
        <v>268</v>
      </c>
      <c r="F11" s="260"/>
      <c r="G11" s="261"/>
      <c r="H11" s="246" t="s">
        <v>50</v>
      </c>
      <c r="I11" s="246"/>
      <c r="J11" s="247"/>
      <c r="K11" s="262" t="s">
        <v>273</v>
      </c>
      <c r="L11" s="262"/>
      <c r="M11" s="262"/>
      <c r="N11" s="259"/>
      <c r="O11" s="50"/>
    </row>
    <row r="12" spans="1:17" ht="15" customHeight="1" x14ac:dyDescent="0.3">
      <c r="A12" s="49"/>
      <c r="B12" s="246" t="s">
        <v>8</v>
      </c>
      <c r="C12" s="246"/>
      <c r="D12" s="247"/>
      <c r="E12" s="259" t="s">
        <v>269</v>
      </c>
      <c r="F12" s="260"/>
      <c r="G12" s="261"/>
      <c r="H12" s="246" t="s">
        <v>29</v>
      </c>
      <c r="I12" s="246"/>
      <c r="J12" s="247"/>
      <c r="K12" s="262" t="s">
        <v>331</v>
      </c>
      <c r="L12" s="262"/>
      <c r="M12" s="262"/>
      <c r="N12" s="259"/>
      <c r="O12" s="50"/>
    </row>
    <row r="13" spans="1:17" ht="15" customHeight="1" x14ac:dyDescent="0.3">
      <c r="A13" s="49"/>
      <c r="B13" s="257" t="s">
        <v>9</v>
      </c>
      <c r="C13" s="257"/>
      <c r="D13" s="258"/>
      <c r="E13" s="259" t="s">
        <v>270</v>
      </c>
      <c r="F13" s="260"/>
      <c r="G13" s="261"/>
      <c r="H13" s="257" t="s">
        <v>12</v>
      </c>
      <c r="I13" s="257"/>
      <c r="J13" s="258"/>
      <c r="K13" s="265"/>
      <c r="L13" s="248"/>
      <c r="M13" s="248"/>
      <c r="N13" s="249"/>
      <c r="O13" s="50"/>
    </row>
    <row r="14" spans="1:17" ht="15" customHeight="1" x14ac:dyDescent="0.3">
      <c r="A14" s="49"/>
      <c r="B14" s="246" t="s">
        <v>18</v>
      </c>
      <c r="C14" s="246"/>
      <c r="D14" s="247"/>
      <c r="E14" s="259" t="s">
        <v>331</v>
      </c>
      <c r="F14" s="260"/>
      <c r="G14" s="261"/>
      <c r="H14" s="246" t="s">
        <v>98</v>
      </c>
      <c r="I14" s="246"/>
      <c r="J14" s="247"/>
      <c r="K14" s="262" t="s">
        <v>33</v>
      </c>
      <c r="L14" s="262"/>
      <c r="M14" s="262"/>
      <c r="N14" s="259"/>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28"/>
      <c r="F16" s="329"/>
      <c r="G16" s="330"/>
      <c r="H16" s="331"/>
      <c r="I16" s="332"/>
      <c r="J16" s="332"/>
      <c r="K16" s="332"/>
      <c r="L16" s="332"/>
      <c r="M16" s="332"/>
      <c r="N16" s="333"/>
      <c r="O16" s="52"/>
      <c r="Q16" s="3"/>
    </row>
    <row r="17" spans="1:17" ht="45" customHeight="1" x14ac:dyDescent="0.3">
      <c r="A17" s="49"/>
      <c r="B17" s="355" t="s">
        <v>102</v>
      </c>
      <c r="C17" s="356"/>
      <c r="D17" s="357"/>
      <c r="E17" s="364" t="s">
        <v>101</v>
      </c>
      <c r="F17" s="365"/>
      <c r="G17" s="366"/>
      <c r="H17" s="367" t="s">
        <v>284</v>
      </c>
      <c r="I17" s="368"/>
      <c r="J17" s="368"/>
      <c r="K17" s="368"/>
      <c r="L17" s="368"/>
      <c r="M17" s="368"/>
      <c r="N17" s="369"/>
      <c r="O17" s="52" t="b">
        <v>1</v>
      </c>
      <c r="Q17" s="3"/>
    </row>
    <row r="18" spans="1:17" ht="45" customHeight="1" x14ac:dyDescent="0.3">
      <c r="A18" s="49"/>
      <c r="B18" s="358"/>
      <c r="C18" s="359"/>
      <c r="D18" s="360"/>
      <c r="E18" s="370" t="s">
        <v>103</v>
      </c>
      <c r="F18" s="371"/>
      <c r="G18" s="372"/>
      <c r="H18" s="373" t="s">
        <v>285</v>
      </c>
      <c r="I18" s="374"/>
      <c r="J18" s="374"/>
      <c r="K18" s="374"/>
      <c r="L18" s="374"/>
      <c r="M18" s="374"/>
      <c r="N18" s="375"/>
      <c r="O18" s="52" t="b">
        <v>0</v>
      </c>
      <c r="Q18" s="3"/>
    </row>
    <row r="19" spans="1:17" ht="45" customHeight="1" x14ac:dyDescent="0.3">
      <c r="A19" s="49"/>
      <c r="B19" s="358"/>
      <c r="C19" s="359"/>
      <c r="D19" s="360"/>
      <c r="E19" s="376" t="s">
        <v>104</v>
      </c>
      <c r="F19" s="377"/>
      <c r="G19" s="378"/>
      <c r="H19" s="379" t="s">
        <v>286</v>
      </c>
      <c r="I19" s="380"/>
      <c r="J19" s="380"/>
      <c r="K19" s="380"/>
      <c r="L19" s="380"/>
      <c r="M19" s="380"/>
      <c r="N19" s="381"/>
      <c r="O19" s="52" t="b">
        <v>0</v>
      </c>
      <c r="Q19" s="3"/>
    </row>
    <row r="20" spans="1:17" ht="120" customHeight="1" x14ac:dyDescent="0.3">
      <c r="A20" s="49"/>
      <c r="B20" s="358"/>
      <c r="C20" s="359"/>
      <c r="D20" s="360"/>
      <c r="E20" s="370" t="s">
        <v>105</v>
      </c>
      <c r="F20" s="371"/>
      <c r="G20" s="372"/>
      <c r="H20" s="373" t="s">
        <v>287</v>
      </c>
      <c r="I20" s="374"/>
      <c r="J20" s="374"/>
      <c r="K20" s="374"/>
      <c r="L20" s="374"/>
      <c r="M20" s="374"/>
      <c r="N20" s="375"/>
      <c r="O20" s="52" t="b">
        <v>0</v>
      </c>
      <c r="Q20" s="3"/>
    </row>
    <row r="21" spans="1:17" ht="60" customHeight="1" x14ac:dyDescent="0.3">
      <c r="A21" s="49"/>
      <c r="B21" s="361"/>
      <c r="C21" s="362"/>
      <c r="D21" s="363"/>
      <c r="E21" s="382" t="s">
        <v>106</v>
      </c>
      <c r="F21" s="383"/>
      <c r="G21" s="384"/>
      <c r="H21" s="385" t="s">
        <v>288</v>
      </c>
      <c r="I21" s="386"/>
      <c r="J21" s="386"/>
      <c r="K21" s="386"/>
      <c r="L21" s="386"/>
      <c r="M21" s="386"/>
      <c r="N21" s="387"/>
      <c r="O21" s="52" t="b">
        <v>0</v>
      </c>
      <c r="Q21" s="3"/>
    </row>
    <row r="22" spans="1:17" ht="1" customHeight="1" x14ac:dyDescent="0.3">
      <c r="A22" s="49"/>
      <c r="B22" s="220"/>
      <c r="C22" s="219"/>
      <c r="D22" s="221"/>
      <c r="E22" s="388"/>
      <c r="F22" s="389"/>
      <c r="G22" s="390"/>
      <c r="H22" s="331"/>
      <c r="I22" s="332"/>
      <c r="J22" s="332"/>
      <c r="K22" s="332"/>
      <c r="L22" s="332"/>
      <c r="M22" s="332"/>
      <c r="N22" s="333"/>
      <c r="O22" s="52"/>
      <c r="Q22" s="3"/>
    </row>
    <row r="23" spans="1:17" ht="15" customHeight="1" x14ac:dyDescent="0.3">
      <c r="A23" s="49"/>
      <c r="B23" s="391" t="s">
        <v>221</v>
      </c>
      <c r="C23" s="392"/>
      <c r="D23" s="393"/>
      <c r="E23" s="400" t="s">
        <v>63</v>
      </c>
      <c r="F23" s="401"/>
      <c r="G23" s="402"/>
      <c r="H23" s="403" t="s">
        <v>289</v>
      </c>
      <c r="I23" s="404"/>
      <c r="J23" s="404"/>
      <c r="K23" s="404"/>
      <c r="L23" s="404"/>
      <c r="M23" s="404"/>
      <c r="N23" s="405"/>
      <c r="O23" s="52" t="b">
        <v>0</v>
      </c>
      <c r="Q23" s="3"/>
    </row>
    <row r="24" spans="1:17" ht="30" customHeight="1" x14ac:dyDescent="0.3">
      <c r="A24" s="49"/>
      <c r="B24" s="394"/>
      <c r="C24" s="395"/>
      <c r="D24" s="396"/>
      <c r="E24" s="376" t="s">
        <v>64</v>
      </c>
      <c r="F24" s="377"/>
      <c r="G24" s="378"/>
      <c r="H24" s="379" t="s">
        <v>290</v>
      </c>
      <c r="I24" s="380"/>
      <c r="J24" s="380"/>
      <c r="K24" s="380"/>
      <c r="L24" s="380"/>
      <c r="M24" s="380"/>
      <c r="N24" s="381"/>
      <c r="O24" s="52" t="b">
        <v>0</v>
      </c>
      <c r="Q24" s="3"/>
    </row>
    <row r="25" spans="1:17" ht="15" hidden="1" customHeight="1" x14ac:dyDescent="0.3">
      <c r="A25" s="49"/>
      <c r="B25" s="394"/>
      <c r="C25" s="395"/>
      <c r="D25" s="396"/>
      <c r="E25" s="370" t="s">
        <v>65</v>
      </c>
      <c r="F25" s="371"/>
      <c r="G25" s="372"/>
      <c r="H25" s="406"/>
      <c r="I25" s="407"/>
      <c r="J25" s="407"/>
      <c r="K25" s="407"/>
      <c r="L25" s="407"/>
      <c r="M25" s="407"/>
      <c r="N25" s="408"/>
      <c r="O25" s="52" t="b">
        <v>0</v>
      </c>
      <c r="Q25" s="3"/>
    </row>
    <row r="26" spans="1:17" ht="45" customHeight="1" x14ac:dyDescent="0.3">
      <c r="A26" s="49"/>
      <c r="B26" s="394"/>
      <c r="C26" s="395"/>
      <c r="D26" s="396"/>
      <c r="E26" s="370" t="s">
        <v>66</v>
      </c>
      <c r="F26" s="371"/>
      <c r="G26" s="372"/>
      <c r="H26" s="406" t="s">
        <v>291</v>
      </c>
      <c r="I26" s="407"/>
      <c r="J26" s="407"/>
      <c r="K26" s="407"/>
      <c r="L26" s="407"/>
      <c r="M26" s="407"/>
      <c r="N26" s="408"/>
      <c r="O26" s="52" t="b">
        <v>0</v>
      </c>
      <c r="Q26" s="3"/>
    </row>
    <row r="27" spans="1:17" ht="15" hidden="1" customHeight="1" x14ac:dyDescent="0.3">
      <c r="A27" s="49"/>
      <c r="B27" s="394"/>
      <c r="C27" s="395"/>
      <c r="D27" s="396"/>
      <c r="E27" s="370" t="s">
        <v>67</v>
      </c>
      <c r="F27" s="371"/>
      <c r="G27" s="372"/>
      <c r="H27" s="406"/>
      <c r="I27" s="407"/>
      <c r="J27" s="407"/>
      <c r="K27" s="407"/>
      <c r="L27" s="407"/>
      <c r="M27" s="407"/>
      <c r="N27" s="408"/>
      <c r="O27" s="52" t="b">
        <v>0</v>
      </c>
      <c r="Q27" s="3"/>
    </row>
    <row r="28" spans="1:17" ht="15" customHeight="1" x14ac:dyDescent="0.3">
      <c r="A28" s="49"/>
      <c r="B28" s="394"/>
      <c r="C28" s="395"/>
      <c r="D28" s="396"/>
      <c r="E28" s="376" t="s">
        <v>68</v>
      </c>
      <c r="F28" s="377"/>
      <c r="G28" s="378"/>
      <c r="H28" s="379" t="s">
        <v>292</v>
      </c>
      <c r="I28" s="380"/>
      <c r="J28" s="380"/>
      <c r="K28" s="380"/>
      <c r="L28" s="380"/>
      <c r="M28" s="380"/>
      <c r="N28" s="381"/>
      <c r="O28" s="52" t="b">
        <v>0</v>
      </c>
      <c r="Q28" s="3"/>
    </row>
    <row r="29" spans="1:17" ht="30" customHeight="1" x14ac:dyDescent="0.3">
      <c r="A29" s="49"/>
      <c r="B29" s="394"/>
      <c r="C29" s="395"/>
      <c r="D29" s="396"/>
      <c r="E29" s="370" t="s">
        <v>69</v>
      </c>
      <c r="F29" s="371"/>
      <c r="G29" s="372"/>
      <c r="H29" s="406" t="s">
        <v>293</v>
      </c>
      <c r="I29" s="407"/>
      <c r="J29" s="407"/>
      <c r="K29" s="407"/>
      <c r="L29" s="407"/>
      <c r="M29" s="407"/>
      <c r="N29" s="408"/>
      <c r="O29" s="52" t="b">
        <v>0</v>
      </c>
      <c r="Q29" s="3"/>
    </row>
    <row r="30" spans="1:17" ht="15" hidden="1" customHeight="1" x14ac:dyDescent="0.3">
      <c r="A30" s="49"/>
      <c r="B30" s="394"/>
      <c r="C30" s="395"/>
      <c r="D30" s="396"/>
      <c r="E30" s="370" t="s">
        <v>70</v>
      </c>
      <c r="F30" s="371"/>
      <c r="G30" s="372"/>
      <c r="H30" s="406"/>
      <c r="I30" s="407"/>
      <c r="J30" s="407"/>
      <c r="K30" s="407"/>
      <c r="L30" s="407"/>
      <c r="M30" s="407"/>
      <c r="N30" s="408"/>
      <c r="O30" s="52" t="b">
        <v>0</v>
      </c>
      <c r="Q30" s="3"/>
    </row>
    <row r="31" spans="1:17" ht="15" hidden="1" customHeight="1" x14ac:dyDescent="0.3">
      <c r="A31" s="49"/>
      <c r="B31" s="394"/>
      <c r="C31" s="395"/>
      <c r="D31" s="396"/>
      <c r="E31" s="370" t="s">
        <v>71</v>
      </c>
      <c r="F31" s="371"/>
      <c r="G31" s="372"/>
      <c r="H31" s="406"/>
      <c r="I31" s="407"/>
      <c r="J31" s="407"/>
      <c r="K31" s="407"/>
      <c r="L31" s="407"/>
      <c r="M31" s="407"/>
      <c r="N31" s="408"/>
      <c r="O31" s="52" t="b">
        <v>0</v>
      </c>
      <c r="Q31" s="3"/>
    </row>
    <row r="32" spans="1:17" ht="15" hidden="1" customHeight="1" x14ac:dyDescent="0.3">
      <c r="A32" s="49"/>
      <c r="B32" s="394"/>
      <c r="C32" s="395"/>
      <c r="D32" s="396"/>
      <c r="E32" s="370" t="s">
        <v>72</v>
      </c>
      <c r="F32" s="371"/>
      <c r="G32" s="372"/>
      <c r="H32" s="406"/>
      <c r="I32" s="407"/>
      <c r="J32" s="407"/>
      <c r="K32" s="407"/>
      <c r="L32" s="407"/>
      <c r="M32" s="407"/>
      <c r="N32" s="408"/>
      <c r="O32" s="52" t="b">
        <v>0</v>
      </c>
      <c r="Q32" s="3"/>
    </row>
    <row r="33" spans="1:17" ht="15" hidden="1" customHeight="1" x14ac:dyDescent="0.3">
      <c r="A33" s="49"/>
      <c r="B33" s="394"/>
      <c r="C33" s="395"/>
      <c r="D33" s="396"/>
      <c r="E33" s="370" t="s">
        <v>73</v>
      </c>
      <c r="F33" s="371"/>
      <c r="G33" s="372"/>
      <c r="H33" s="373"/>
      <c r="I33" s="374"/>
      <c r="J33" s="374"/>
      <c r="K33" s="374"/>
      <c r="L33" s="374"/>
      <c r="M33" s="374"/>
      <c r="N33" s="375"/>
      <c r="O33" s="52"/>
      <c r="Q33" s="3"/>
    </row>
    <row r="34" spans="1:17" ht="15" hidden="1" customHeight="1" x14ac:dyDescent="0.3">
      <c r="A34" s="49"/>
      <c r="B34" s="394"/>
      <c r="C34" s="395"/>
      <c r="D34" s="396"/>
      <c r="E34" s="370" t="s">
        <v>74</v>
      </c>
      <c r="F34" s="371"/>
      <c r="G34" s="372"/>
      <c r="H34" s="373"/>
      <c r="I34" s="374"/>
      <c r="J34" s="374"/>
      <c r="K34" s="374"/>
      <c r="L34" s="374"/>
      <c r="M34" s="374"/>
      <c r="N34" s="375"/>
      <c r="O34" s="52"/>
      <c r="Q34" s="3"/>
    </row>
    <row r="35" spans="1:17" ht="15" hidden="1" customHeight="1" x14ac:dyDescent="0.3">
      <c r="A35" s="49"/>
      <c r="B35" s="394"/>
      <c r="C35" s="395"/>
      <c r="D35" s="396"/>
      <c r="E35" s="370" t="s">
        <v>75</v>
      </c>
      <c r="F35" s="371"/>
      <c r="G35" s="372"/>
      <c r="H35" s="373"/>
      <c r="I35" s="374"/>
      <c r="J35" s="374"/>
      <c r="K35" s="374"/>
      <c r="L35" s="374"/>
      <c r="M35" s="374"/>
      <c r="N35" s="375"/>
      <c r="O35" s="52"/>
      <c r="Q35" s="3"/>
    </row>
    <row r="36" spans="1:17" ht="15" hidden="1" customHeight="1" x14ac:dyDescent="0.3">
      <c r="A36" s="49"/>
      <c r="B36" s="397"/>
      <c r="C36" s="398"/>
      <c r="D36" s="399"/>
      <c r="E36" s="409" t="s">
        <v>76</v>
      </c>
      <c r="F36" s="410"/>
      <c r="G36" s="411"/>
      <c r="H36" s="412"/>
      <c r="I36" s="413"/>
      <c r="J36" s="413"/>
      <c r="K36" s="413"/>
      <c r="L36" s="413"/>
      <c r="M36" s="413"/>
      <c r="N36" s="414"/>
      <c r="O36" s="52" t="b">
        <v>0</v>
      </c>
      <c r="Q36" s="3"/>
    </row>
    <row r="37" spans="1:17" ht="1" customHeight="1" x14ac:dyDescent="0.3">
      <c r="A37" s="49"/>
      <c r="B37" s="220"/>
      <c r="C37" s="219"/>
      <c r="D37" s="221"/>
      <c r="E37" s="388"/>
      <c r="F37" s="389"/>
      <c r="G37" s="390"/>
      <c r="H37" s="331"/>
      <c r="I37" s="332"/>
      <c r="J37" s="332"/>
      <c r="K37" s="332"/>
      <c r="L37" s="332"/>
      <c r="M37" s="332"/>
      <c r="N37" s="333"/>
      <c r="O37" s="52"/>
      <c r="Q37" s="3"/>
    </row>
    <row r="38" spans="1:17" ht="45" customHeight="1" x14ac:dyDescent="0.3">
      <c r="A38" s="49"/>
      <c r="B38" s="349" t="s">
        <v>107</v>
      </c>
      <c r="C38" s="350"/>
      <c r="D38" s="351"/>
      <c r="E38" s="364" t="s">
        <v>56</v>
      </c>
      <c r="F38" s="365"/>
      <c r="G38" s="366"/>
      <c r="H38" s="430" t="s">
        <v>294</v>
      </c>
      <c r="I38" s="431"/>
      <c r="J38" s="431"/>
      <c r="K38" s="431"/>
      <c r="L38" s="431"/>
      <c r="M38" s="431"/>
      <c r="N38" s="432"/>
      <c r="O38" s="52" t="b">
        <v>0</v>
      </c>
      <c r="Q38" s="3"/>
    </row>
    <row r="39" spans="1:17" ht="225" customHeight="1" x14ac:dyDescent="0.3">
      <c r="A39" s="49"/>
      <c r="B39" s="427"/>
      <c r="C39" s="428"/>
      <c r="D39" s="429"/>
      <c r="E39" s="370" t="s">
        <v>127</v>
      </c>
      <c r="F39" s="371"/>
      <c r="G39" s="372"/>
      <c r="H39" s="415" t="s">
        <v>295</v>
      </c>
      <c r="I39" s="416"/>
      <c r="J39" s="416"/>
      <c r="K39" s="416"/>
      <c r="L39" s="416"/>
      <c r="M39" s="416"/>
      <c r="N39" s="417"/>
      <c r="O39" s="52" t="b">
        <v>0</v>
      </c>
      <c r="Q39" s="3"/>
    </row>
    <row r="40" spans="1:17" ht="75" customHeight="1" x14ac:dyDescent="0.3">
      <c r="A40" s="49"/>
      <c r="B40" s="427"/>
      <c r="C40" s="428"/>
      <c r="D40" s="429"/>
      <c r="E40" s="376" t="s">
        <v>128</v>
      </c>
      <c r="F40" s="377"/>
      <c r="G40" s="378"/>
      <c r="H40" s="418" t="s">
        <v>296</v>
      </c>
      <c r="I40" s="419"/>
      <c r="J40" s="419"/>
      <c r="K40" s="419"/>
      <c r="L40" s="419"/>
      <c r="M40" s="419"/>
      <c r="N40" s="420"/>
      <c r="O40" s="52" t="b">
        <v>0</v>
      </c>
      <c r="Q40" s="3"/>
    </row>
    <row r="41" spans="1:17" ht="150" customHeight="1" x14ac:dyDescent="0.3">
      <c r="A41" s="49"/>
      <c r="B41" s="427"/>
      <c r="C41" s="428"/>
      <c r="D41" s="429"/>
      <c r="E41" s="370" t="s">
        <v>129</v>
      </c>
      <c r="F41" s="371"/>
      <c r="G41" s="372"/>
      <c r="H41" s="415" t="s">
        <v>297</v>
      </c>
      <c r="I41" s="416"/>
      <c r="J41" s="416"/>
      <c r="K41" s="416"/>
      <c r="L41" s="416"/>
      <c r="M41" s="416"/>
      <c r="N41" s="417"/>
      <c r="O41" s="52" t="b">
        <v>0</v>
      </c>
      <c r="Q41" s="3"/>
    </row>
    <row r="42" spans="1:17" ht="150" customHeight="1" x14ac:dyDescent="0.3">
      <c r="A42" s="49"/>
      <c r="B42" s="427"/>
      <c r="C42" s="428"/>
      <c r="D42" s="429"/>
      <c r="E42" s="376" t="s">
        <v>130</v>
      </c>
      <c r="F42" s="377"/>
      <c r="G42" s="378"/>
      <c r="H42" s="418" t="s">
        <v>298</v>
      </c>
      <c r="I42" s="419"/>
      <c r="J42" s="419"/>
      <c r="K42" s="419"/>
      <c r="L42" s="419"/>
      <c r="M42" s="419"/>
      <c r="N42" s="420"/>
      <c r="O42" s="52" t="b">
        <v>0</v>
      </c>
      <c r="Q42" s="3"/>
    </row>
    <row r="43" spans="1:17" ht="15" hidden="1" customHeight="1" x14ac:dyDescent="0.3">
      <c r="A43" s="49"/>
      <c r="B43" s="352"/>
      <c r="C43" s="353"/>
      <c r="D43" s="354"/>
      <c r="E43" s="409" t="s">
        <v>131</v>
      </c>
      <c r="F43" s="410"/>
      <c r="G43" s="411"/>
      <c r="H43" s="421"/>
      <c r="I43" s="422"/>
      <c r="J43" s="422"/>
      <c r="K43" s="422"/>
      <c r="L43" s="422"/>
      <c r="M43" s="422"/>
      <c r="N43" s="423"/>
      <c r="O43" s="52" t="b">
        <v>0</v>
      </c>
      <c r="Q43" s="3"/>
    </row>
    <row r="44" spans="1:17" ht="120" customHeight="1" x14ac:dyDescent="0.3">
      <c r="A44" s="49"/>
      <c r="B44" s="343" t="s">
        <v>108</v>
      </c>
      <c r="C44" s="344"/>
      <c r="D44" s="345"/>
      <c r="E44" s="388" t="s">
        <v>16</v>
      </c>
      <c r="F44" s="389"/>
      <c r="G44" s="390"/>
      <c r="H44" s="424" t="s">
        <v>299</v>
      </c>
      <c r="I44" s="425"/>
      <c r="J44" s="425"/>
      <c r="K44" s="425"/>
      <c r="L44" s="425"/>
      <c r="M44" s="425"/>
      <c r="N44" s="426"/>
      <c r="O44" s="52" t="b">
        <v>0</v>
      </c>
      <c r="Q44" s="3"/>
    </row>
    <row r="45" spans="1:17" ht="409.5" customHeight="1" x14ac:dyDescent="0.3">
      <c r="A45" s="49"/>
      <c r="B45" s="349" t="s">
        <v>109</v>
      </c>
      <c r="C45" s="350"/>
      <c r="D45" s="351"/>
      <c r="E45" s="377" t="s">
        <v>57</v>
      </c>
      <c r="F45" s="377"/>
      <c r="G45" s="377"/>
      <c r="H45" s="430" t="s">
        <v>300</v>
      </c>
      <c r="I45" s="431"/>
      <c r="J45" s="431"/>
      <c r="K45" s="431"/>
      <c r="L45" s="431"/>
      <c r="M45" s="431"/>
      <c r="N45" s="432"/>
      <c r="O45" s="52" t="b">
        <v>1</v>
      </c>
      <c r="Q45" s="3"/>
    </row>
    <row r="46" spans="1:17" ht="120" customHeight="1" x14ac:dyDescent="0.3">
      <c r="A46" s="49"/>
      <c r="B46" s="352"/>
      <c r="C46" s="353"/>
      <c r="D46" s="354"/>
      <c r="E46" s="371" t="s">
        <v>58</v>
      </c>
      <c r="F46" s="371"/>
      <c r="G46" s="371"/>
      <c r="H46" s="421" t="s">
        <v>301</v>
      </c>
      <c r="I46" s="422"/>
      <c r="J46" s="422"/>
      <c r="K46" s="422"/>
      <c r="L46" s="422"/>
      <c r="M46" s="422"/>
      <c r="N46" s="423"/>
      <c r="O46" s="52" t="b">
        <v>0</v>
      </c>
      <c r="Q46" s="3"/>
    </row>
    <row r="47" spans="1:17" ht="75" customHeight="1" x14ac:dyDescent="0.3">
      <c r="A47" s="49"/>
      <c r="B47" s="343" t="s">
        <v>110</v>
      </c>
      <c r="C47" s="344"/>
      <c r="D47" s="345"/>
      <c r="E47" s="435" t="s">
        <v>17</v>
      </c>
      <c r="F47" s="436"/>
      <c r="G47" s="437"/>
      <c r="H47" s="438" t="s">
        <v>302</v>
      </c>
      <c r="I47" s="439"/>
      <c r="J47" s="439"/>
      <c r="K47" s="439"/>
      <c r="L47" s="439"/>
      <c r="M47" s="439"/>
      <c r="N47" s="440"/>
      <c r="O47" s="52" t="b">
        <v>1</v>
      </c>
      <c r="Q47" s="3"/>
    </row>
    <row r="48" spans="1:17" ht="135" customHeight="1" x14ac:dyDescent="0.3">
      <c r="A48" s="49"/>
      <c r="B48" s="343" t="s">
        <v>111</v>
      </c>
      <c r="C48" s="344"/>
      <c r="D48" s="345"/>
      <c r="E48" s="388" t="s">
        <v>59</v>
      </c>
      <c r="F48" s="389"/>
      <c r="G48" s="390"/>
      <c r="H48" s="433" t="s">
        <v>303</v>
      </c>
      <c r="I48" s="416"/>
      <c r="J48" s="416"/>
      <c r="K48" s="416"/>
      <c r="L48" s="416"/>
      <c r="M48" s="416"/>
      <c r="N48" s="434"/>
      <c r="O48" s="52" t="b">
        <v>1</v>
      </c>
      <c r="Q48" s="3"/>
    </row>
    <row r="49" spans="1:17" ht="180" customHeight="1" x14ac:dyDescent="0.3">
      <c r="A49" s="49"/>
      <c r="B49" s="343" t="s">
        <v>77</v>
      </c>
      <c r="C49" s="344"/>
      <c r="D49" s="345"/>
      <c r="E49" s="435" t="s">
        <v>60</v>
      </c>
      <c r="F49" s="436"/>
      <c r="G49" s="437"/>
      <c r="H49" s="438" t="s">
        <v>304</v>
      </c>
      <c r="I49" s="439"/>
      <c r="J49" s="439"/>
      <c r="K49" s="439"/>
      <c r="L49" s="439"/>
      <c r="M49" s="439"/>
      <c r="N49" s="440"/>
      <c r="O49" s="52" t="b">
        <v>1</v>
      </c>
      <c r="Q49" s="3"/>
    </row>
    <row r="50" spans="1:17" ht="15" customHeight="1" x14ac:dyDescent="0.3">
      <c r="A50" s="49"/>
      <c r="B50" s="349" t="s">
        <v>137</v>
      </c>
      <c r="C50" s="350"/>
      <c r="D50" s="351"/>
      <c r="E50" s="388" t="s">
        <v>61</v>
      </c>
      <c r="F50" s="389"/>
      <c r="G50" s="390"/>
      <c r="H50" s="424" t="s">
        <v>273</v>
      </c>
      <c r="I50" s="425"/>
      <c r="J50" s="425"/>
      <c r="K50" s="425"/>
      <c r="L50" s="425"/>
      <c r="M50" s="425"/>
      <c r="N50" s="426"/>
      <c r="O50" s="52"/>
      <c r="Q50" s="3"/>
    </row>
    <row r="51" spans="1:17" ht="60" customHeight="1" x14ac:dyDescent="0.3">
      <c r="A51" s="49"/>
      <c r="B51" s="427"/>
      <c r="C51" s="428"/>
      <c r="D51" s="429"/>
      <c r="E51" s="435" t="s">
        <v>190</v>
      </c>
      <c r="F51" s="436"/>
      <c r="G51" s="437"/>
      <c r="H51" s="438" t="s">
        <v>305</v>
      </c>
      <c r="I51" s="439"/>
      <c r="J51" s="439"/>
      <c r="K51" s="439"/>
      <c r="L51" s="439"/>
      <c r="M51" s="439"/>
      <c r="N51" s="440"/>
      <c r="O51" s="52"/>
      <c r="Q51" s="3"/>
    </row>
    <row r="52" spans="1:17" ht="60" customHeight="1" x14ac:dyDescent="0.3">
      <c r="A52" s="49"/>
      <c r="B52" s="427"/>
      <c r="C52" s="428"/>
      <c r="D52" s="429"/>
      <c r="E52" s="388" t="s">
        <v>191</v>
      </c>
      <c r="F52" s="389"/>
      <c r="G52" s="390"/>
      <c r="H52" s="424" t="s">
        <v>305</v>
      </c>
      <c r="I52" s="425"/>
      <c r="J52" s="425"/>
      <c r="K52" s="425"/>
      <c r="L52" s="425"/>
      <c r="M52" s="425"/>
      <c r="N52" s="426"/>
      <c r="O52" s="52"/>
      <c r="Q52" s="3"/>
    </row>
    <row r="53" spans="1:17" ht="60" customHeight="1" x14ac:dyDescent="0.3">
      <c r="A53" s="49"/>
      <c r="B53" s="427"/>
      <c r="C53" s="428"/>
      <c r="D53" s="429"/>
      <c r="E53" s="435" t="s">
        <v>192</v>
      </c>
      <c r="F53" s="436"/>
      <c r="G53" s="437"/>
      <c r="H53" s="438" t="s">
        <v>305</v>
      </c>
      <c r="I53" s="439"/>
      <c r="J53" s="439"/>
      <c r="K53" s="439"/>
      <c r="L53" s="439"/>
      <c r="M53" s="439"/>
      <c r="N53" s="440"/>
      <c r="O53" s="52"/>
      <c r="Q53" s="3"/>
    </row>
    <row r="54" spans="1:17" ht="60" customHeight="1" x14ac:dyDescent="0.3">
      <c r="A54" s="49"/>
      <c r="B54" s="427"/>
      <c r="C54" s="428"/>
      <c r="D54" s="429"/>
      <c r="E54" s="388" t="s">
        <v>193</v>
      </c>
      <c r="F54" s="389"/>
      <c r="G54" s="390"/>
      <c r="H54" s="424" t="s">
        <v>33</v>
      </c>
      <c r="I54" s="425"/>
      <c r="J54" s="425"/>
      <c r="K54" s="425"/>
      <c r="L54" s="425"/>
      <c r="M54" s="425"/>
      <c r="N54" s="426"/>
      <c r="O54" s="52"/>
      <c r="Q54" s="3"/>
    </row>
    <row r="55" spans="1:17" ht="60" customHeight="1" x14ac:dyDescent="0.3">
      <c r="A55" s="49"/>
      <c r="B55" s="352"/>
      <c r="C55" s="353"/>
      <c r="D55" s="354"/>
      <c r="E55" s="435" t="s">
        <v>194</v>
      </c>
      <c r="F55" s="436"/>
      <c r="G55" s="437"/>
      <c r="H55" s="438" t="s">
        <v>33</v>
      </c>
      <c r="I55" s="439"/>
      <c r="J55" s="439"/>
      <c r="K55" s="439"/>
      <c r="L55" s="439"/>
      <c r="M55" s="439"/>
      <c r="N55" s="440"/>
      <c r="O55" s="52"/>
      <c r="Q55" s="3"/>
    </row>
    <row r="56" spans="1:17" ht="30" customHeight="1" x14ac:dyDescent="0.3">
      <c r="A56" s="49"/>
      <c r="B56" s="343" t="s">
        <v>112</v>
      </c>
      <c r="C56" s="344"/>
      <c r="D56" s="345"/>
      <c r="E56" s="388" t="s">
        <v>51</v>
      </c>
      <c r="F56" s="389"/>
      <c r="G56" s="390"/>
      <c r="H56" s="424" t="s">
        <v>306</v>
      </c>
      <c r="I56" s="425"/>
      <c r="J56" s="425"/>
      <c r="K56" s="425"/>
      <c r="L56" s="425"/>
      <c r="M56" s="425"/>
      <c r="N56" s="426"/>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topLeftCell="B1" zoomScale="70" zoomScaleNormal="70" zoomScaleSheetLayoutView="100" workbookViewId="0">
      <selection activeCell="B1" sqref="A1:XFD1048576"/>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1"/>
      <c r="F2" s="451"/>
      <c r="G2" s="452"/>
      <c r="H2" s="297" t="s">
        <v>0</v>
      </c>
      <c r="I2" s="298"/>
      <c r="J2" s="276" t="s">
        <v>1</v>
      </c>
      <c r="K2" s="279"/>
      <c r="L2" s="88" t="s">
        <v>2</v>
      </c>
      <c r="M2" s="89" t="s">
        <v>141</v>
      </c>
      <c r="N2" s="276" t="s">
        <v>3</v>
      </c>
      <c r="O2" s="279"/>
      <c r="P2" s="120"/>
    </row>
    <row r="3" spans="1:16" ht="4.5" customHeight="1" x14ac:dyDescent="0.3">
      <c r="A3" s="77"/>
      <c r="B3" s="324"/>
      <c r="C3" s="325"/>
      <c r="D3" s="325"/>
      <c r="E3" s="453"/>
      <c r="F3" s="453"/>
      <c r="G3" s="454"/>
      <c r="H3" s="299"/>
      <c r="I3" s="300"/>
      <c r="J3" s="301"/>
      <c r="K3" s="302"/>
      <c r="L3" s="87"/>
      <c r="M3" s="87"/>
      <c r="N3" s="301"/>
      <c r="O3" s="302"/>
      <c r="P3" s="75"/>
    </row>
    <row r="4" spans="1:16" s="99" customFormat="1" ht="17.25" customHeight="1" thickBot="1" x14ac:dyDescent="0.35">
      <c r="A4" s="116"/>
      <c r="B4" s="324"/>
      <c r="C4" s="325"/>
      <c r="D4" s="325"/>
      <c r="E4" s="453"/>
      <c r="F4" s="453"/>
      <c r="G4" s="454"/>
      <c r="H4" s="447" t="s">
        <v>262</v>
      </c>
      <c r="I4" s="448"/>
      <c r="J4" s="447">
        <v>2025</v>
      </c>
      <c r="K4" s="448"/>
      <c r="L4" s="98">
        <v>25</v>
      </c>
      <c r="M4" s="98" t="s">
        <v>149</v>
      </c>
      <c r="N4" s="447" t="s">
        <v>263</v>
      </c>
      <c r="O4" s="448"/>
      <c r="P4" s="121"/>
    </row>
    <row r="5" spans="1:16" s="101" customFormat="1" ht="13.5" customHeight="1" thickTop="1" x14ac:dyDescent="0.3">
      <c r="A5" s="117"/>
      <c r="B5" s="324"/>
      <c r="C5" s="325"/>
      <c r="D5" s="325"/>
      <c r="E5" s="453"/>
      <c r="F5" s="453"/>
      <c r="G5" s="454"/>
      <c r="H5" s="276" t="s">
        <v>4</v>
      </c>
      <c r="I5" s="277"/>
      <c r="J5" s="277"/>
      <c r="K5" s="277"/>
      <c r="L5" s="277"/>
      <c r="M5" s="277"/>
      <c r="N5" s="276" t="s">
        <v>5</v>
      </c>
      <c r="O5" s="279"/>
      <c r="P5" s="122"/>
    </row>
    <row r="6" spans="1:16" ht="20.25" customHeight="1" thickBot="1" x14ac:dyDescent="0.35">
      <c r="A6" s="77"/>
      <c r="B6" s="326"/>
      <c r="C6" s="327"/>
      <c r="D6" s="327"/>
      <c r="E6" s="455"/>
      <c r="F6" s="455"/>
      <c r="G6" s="456"/>
      <c r="H6" s="280" t="s">
        <v>264</v>
      </c>
      <c r="I6" s="281"/>
      <c r="J6" s="281"/>
      <c r="K6" s="281"/>
      <c r="L6" s="281"/>
      <c r="M6" s="282"/>
      <c r="N6" s="283" t="s">
        <v>265</v>
      </c>
      <c r="O6" s="284"/>
      <c r="P6" s="75"/>
    </row>
    <row r="7" spans="1:16" s="101" customFormat="1" ht="15.75" customHeight="1" thickTop="1" thickBot="1" x14ac:dyDescent="0.35">
      <c r="A7" s="117" t="s">
        <v>6</v>
      </c>
      <c r="B7" s="457" t="s">
        <v>7</v>
      </c>
      <c r="C7" s="458"/>
      <c r="D7" s="459"/>
      <c r="E7" s="449" t="s">
        <v>266</v>
      </c>
      <c r="F7" s="450"/>
      <c r="G7" s="442"/>
      <c r="H7" s="443" t="s">
        <v>32</v>
      </c>
      <c r="I7" s="444"/>
      <c r="J7" s="441">
        <v>0.1</v>
      </c>
      <c r="K7" s="442"/>
      <c r="L7" s="443" t="s">
        <v>23</v>
      </c>
      <c r="M7" s="444"/>
      <c r="N7" s="445">
        <v>44862</v>
      </c>
      <c r="O7" s="446"/>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82" t="s">
        <v>162</v>
      </c>
      <c r="C9" s="483"/>
      <c r="D9" s="483"/>
      <c r="E9" s="483"/>
      <c r="F9" s="483"/>
      <c r="G9" s="484"/>
      <c r="H9" s="160" t="s">
        <v>37</v>
      </c>
      <c r="I9" s="158" t="s">
        <v>47</v>
      </c>
      <c r="J9" s="464" t="s">
        <v>173</v>
      </c>
      <c r="K9" s="465"/>
      <c r="L9" s="465"/>
      <c r="M9" s="465"/>
      <c r="N9" s="465"/>
      <c r="O9" s="466"/>
      <c r="P9" s="76"/>
    </row>
    <row r="10" spans="1:16" ht="14.5" x14ac:dyDescent="0.3">
      <c r="A10" s="77">
        <v>75679</v>
      </c>
      <c r="B10" s="460" t="s">
        <v>139</v>
      </c>
      <c r="C10" s="460"/>
      <c r="D10" s="460"/>
      <c r="E10" s="65"/>
      <c r="F10" s="65"/>
      <c r="G10" s="66"/>
      <c r="H10" s="152">
        <v>25</v>
      </c>
      <c r="I10" s="161" t="s">
        <v>167</v>
      </c>
      <c r="J10" s="473" t="s">
        <v>174</v>
      </c>
      <c r="K10" s="474"/>
      <c r="L10" s="474"/>
      <c r="M10" s="474"/>
      <c r="N10" s="474"/>
      <c r="O10" s="475"/>
      <c r="P10" s="76"/>
    </row>
    <row r="11" spans="1:16" ht="15.25" customHeight="1" x14ac:dyDescent="0.3">
      <c r="A11" s="77" t="s">
        <v>6</v>
      </c>
      <c r="B11" s="460" t="s">
        <v>148</v>
      </c>
      <c r="C11" s="460"/>
      <c r="D11" s="460"/>
      <c r="E11" s="65"/>
      <c r="F11" s="65"/>
      <c r="G11" s="66"/>
      <c r="H11" s="152" t="s">
        <v>149</v>
      </c>
      <c r="I11" s="162" t="s">
        <v>163</v>
      </c>
      <c r="J11" s="476" t="s">
        <v>174</v>
      </c>
      <c r="K11" s="477"/>
      <c r="L11" s="477"/>
      <c r="M11" s="477"/>
      <c r="N11" s="477"/>
      <c r="O11" s="478"/>
      <c r="P11" s="76"/>
    </row>
    <row r="12" spans="1:16" ht="15.25" customHeight="1" x14ac:dyDescent="0.3">
      <c r="A12" s="77"/>
      <c r="B12" s="460" t="s">
        <v>178</v>
      </c>
      <c r="C12" s="460"/>
      <c r="D12" s="460"/>
      <c r="E12" s="154"/>
      <c r="F12" s="102"/>
      <c r="G12" s="155"/>
      <c r="H12" s="152">
        <v>2.82</v>
      </c>
      <c r="I12" s="162" t="s">
        <v>164</v>
      </c>
      <c r="J12" s="476" t="s">
        <v>175</v>
      </c>
      <c r="K12" s="477"/>
      <c r="L12" s="477"/>
      <c r="M12" s="477"/>
      <c r="N12" s="477"/>
      <c r="O12" s="478"/>
      <c r="P12" s="76"/>
    </row>
    <row r="13" spans="1:16" ht="15.25" customHeight="1" x14ac:dyDescent="0.3">
      <c r="A13" s="77"/>
      <c r="B13" s="151" t="s">
        <v>150</v>
      </c>
      <c r="C13" s="64"/>
      <c r="D13" s="64"/>
      <c r="E13" s="102"/>
      <c r="F13" s="102"/>
      <c r="G13" s="155"/>
      <c r="H13" s="152" t="s">
        <v>33</v>
      </c>
      <c r="I13" s="162" t="s">
        <v>163</v>
      </c>
      <c r="J13" s="476" t="s">
        <v>176</v>
      </c>
      <c r="K13" s="477"/>
      <c r="L13" s="477"/>
      <c r="M13" s="477"/>
      <c r="N13" s="477"/>
      <c r="O13" s="478"/>
      <c r="P13" s="76"/>
    </row>
    <row r="14" spans="1:16" ht="15.25" customHeight="1" x14ac:dyDescent="0.3">
      <c r="A14" s="77"/>
      <c r="B14" s="180" t="s">
        <v>151</v>
      </c>
      <c r="C14" s="181"/>
      <c r="D14" s="181"/>
      <c r="E14" s="182"/>
      <c r="F14" s="182"/>
      <c r="G14" s="183"/>
      <c r="H14" s="184" t="s">
        <v>33</v>
      </c>
      <c r="I14" s="185" t="s">
        <v>163</v>
      </c>
      <c r="J14" s="479" t="s">
        <v>176</v>
      </c>
      <c r="K14" s="480"/>
      <c r="L14" s="480"/>
      <c r="M14" s="480"/>
      <c r="N14" s="480"/>
      <c r="O14" s="481"/>
      <c r="P14" s="76"/>
    </row>
    <row r="15" spans="1:16" ht="15.25" hidden="1" customHeight="1" x14ac:dyDescent="0.3">
      <c r="A15" s="77"/>
      <c r="B15" s="461" t="s">
        <v>166</v>
      </c>
      <c r="C15" s="461"/>
      <c r="D15" s="462"/>
      <c r="E15" s="176" t="s">
        <v>152</v>
      </c>
      <c r="F15" s="177"/>
      <c r="G15" s="178"/>
      <c r="H15" s="179">
        <v>10.93</v>
      </c>
      <c r="I15" s="161" t="s">
        <v>165</v>
      </c>
      <c r="J15" s="467" t="s">
        <v>177</v>
      </c>
      <c r="K15" s="468"/>
      <c r="L15" s="468"/>
      <c r="M15" s="468"/>
      <c r="N15" s="468"/>
      <c r="O15" s="469"/>
      <c r="P15" s="76"/>
    </row>
    <row r="16" spans="1:16" ht="15.25" hidden="1" customHeight="1" x14ac:dyDescent="0.3">
      <c r="A16" s="77"/>
      <c r="B16" s="255"/>
      <c r="C16" s="255"/>
      <c r="D16" s="463"/>
      <c r="E16" s="151" t="s">
        <v>153</v>
      </c>
      <c r="F16" s="172"/>
      <c r="G16" s="155"/>
      <c r="H16" s="152">
        <v>17.079999999999998</v>
      </c>
      <c r="I16" s="162" t="s">
        <v>165</v>
      </c>
      <c r="J16" s="470"/>
      <c r="K16" s="471"/>
      <c r="L16" s="471"/>
      <c r="M16" s="471"/>
      <c r="N16" s="471"/>
      <c r="O16" s="472"/>
      <c r="P16" s="76"/>
    </row>
    <row r="17" spans="1:16" ht="15.25" hidden="1" customHeight="1" x14ac:dyDescent="0.3">
      <c r="A17" s="77"/>
      <c r="B17" s="255"/>
      <c r="C17" s="255"/>
      <c r="D17" s="463"/>
      <c r="E17" s="151" t="s">
        <v>154</v>
      </c>
      <c r="F17" s="172"/>
      <c r="G17" s="155"/>
      <c r="H17" s="152">
        <v>20.6</v>
      </c>
      <c r="I17" s="162" t="s">
        <v>165</v>
      </c>
      <c r="J17" s="470"/>
      <c r="K17" s="471"/>
      <c r="L17" s="471"/>
      <c r="M17" s="471"/>
      <c r="N17" s="471"/>
      <c r="O17" s="472"/>
      <c r="P17" s="76"/>
    </row>
    <row r="18" spans="1:16" ht="15.25" hidden="1" customHeight="1" x14ac:dyDescent="0.3">
      <c r="A18" s="77"/>
      <c r="B18" s="255"/>
      <c r="C18" s="255"/>
      <c r="D18" s="463"/>
      <c r="E18" s="151" t="s">
        <v>155</v>
      </c>
      <c r="F18" s="172"/>
      <c r="G18" s="155"/>
      <c r="H18" s="152">
        <v>27.43</v>
      </c>
      <c r="I18" s="162" t="s">
        <v>165</v>
      </c>
      <c r="J18" s="470"/>
      <c r="K18" s="471"/>
      <c r="L18" s="471"/>
      <c r="M18" s="471"/>
      <c r="N18" s="471"/>
      <c r="O18" s="472"/>
      <c r="P18" s="76"/>
    </row>
    <row r="19" spans="1:16" ht="15.25" customHeight="1" x14ac:dyDescent="0.3">
      <c r="A19" s="77"/>
      <c r="B19" s="255"/>
      <c r="C19" s="255"/>
      <c r="D19" s="463"/>
      <c r="E19" s="151" t="s">
        <v>156</v>
      </c>
      <c r="F19" s="172"/>
      <c r="G19" s="155"/>
      <c r="H19" s="152">
        <v>36.47</v>
      </c>
      <c r="I19" s="162" t="s">
        <v>165</v>
      </c>
      <c r="J19" s="470"/>
      <c r="K19" s="471"/>
      <c r="L19" s="471"/>
      <c r="M19" s="471"/>
      <c r="N19" s="471"/>
      <c r="O19" s="472"/>
      <c r="P19" s="76"/>
    </row>
    <row r="20" spans="1:16" ht="15.25" hidden="1" customHeight="1" x14ac:dyDescent="0.3">
      <c r="A20" s="77"/>
      <c r="B20" s="255"/>
      <c r="C20" s="255"/>
      <c r="D20" s="463"/>
      <c r="E20" s="151" t="s">
        <v>157</v>
      </c>
      <c r="F20" s="172"/>
      <c r="G20" s="155"/>
      <c r="H20" s="152">
        <v>39.28</v>
      </c>
      <c r="I20" s="162" t="s">
        <v>165</v>
      </c>
      <c r="J20" s="470"/>
      <c r="K20" s="471"/>
      <c r="L20" s="471"/>
      <c r="M20" s="471"/>
      <c r="N20" s="471"/>
      <c r="O20" s="472"/>
      <c r="P20" s="76"/>
    </row>
    <row r="21" spans="1:16" ht="15.25" hidden="1" customHeight="1" x14ac:dyDescent="0.3">
      <c r="A21" s="77"/>
      <c r="B21" s="255"/>
      <c r="C21" s="255"/>
      <c r="D21" s="463"/>
      <c r="E21" s="151" t="s">
        <v>158</v>
      </c>
      <c r="F21" s="172"/>
      <c r="G21" s="155"/>
      <c r="H21" s="152">
        <v>46.18</v>
      </c>
      <c r="I21" s="162" t="s">
        <v>165</v>
      </c>
      <c r="J21" s="470"/>
      <c r="K21" s="471"/>
      <c r="L21" s="471"/>
      <c r="M21" s="471"/>
      <c r="N21" s="471"/>
      <c r="O21" s="472"/>
      <c r="P21" s="76"/>
    </row>
    <row r="22" spans="1:16" ht="15.25" hidden="1" customHeight="1" x14ac:dyDescent="0.3">
      <c r="A22" s="77"/>
      <c r="B22" s="255"/>
      <c r="C22" s="255"/>
      <c r="D22" s="463"/>
      <c r="E22" s="151" t="s">
        <v>159</v>
      </c>
      <c r="F22" s="172"/>
      <c r="G22" s="155"/>
      <c r="H22" s="152">
        <v>58.8</v>
      </c>
      <c r="I22" s="162" t="s">
        <v>165</v>
      </c>
      <c r="J22" s="470"/>
      <c r="K22" s="471"/>
      <c r="L22" s="471"/>
      <c r="M22" s="471"/>
      <c r="N22" s="471"/>
      <c r="O22" s="472"/>
      <c r="P22" s="76"/>
    </row>
    <row r="23" spans="1:16" ht="15.25" hidden="1" customHeight="1" x14ac:dyDescent="0.3">
      <c r="A23" s="77"/>
      <c r="B23" s="255"/>
      <c r="C23" s="255"/>
      <c r="D23" s="463"/>
      <c r="E23" s="151" t="s">
        <v>160</v>
      </c>
      <c r="F23" s="172"/>
      <c r="G23" s="155"/>
      <c r="H23" s="152">
        <v>66.16</v>
      </c>
      <c r="I23" s="162" t="s">
        <v>165</v>
      </c>
      <c r="J23" s="470"/>
      <c r="K23" s="471"/>
      <c r="L23" s="471"/>
      <c r="M23" s="471"/>
      <c r="N23" s="471"/>
      <c r="O23" s="472"/>
      <c r="P23" s="76"/>
    </row>
    <row r="24" spans="1:16" ht="15.25" hidden="1" customHeight="1" x14ac:dyDescent="0.3">
      <c r="A24" s="77" t="s">
        <v>6</v>
      </c>
      <c r="B24" s="255"/>
      <c r="C24" s="255"/>
      <c r="D24" s="463"/>
      <c r="E24" s="151" t="s">
        <v>161</v>
      </c>
      <c r="F24" s="153"/>
      <c r="G24" s="156"/>
      <c r="H24" s="152">
        <v>122.39</v>
      </c>
      <c r="I24" s="162" t="s">
        <v>165</v>
      </c>
      <c r="J24" s="470"/>
      <c r="K24" s="471"/>
      <c r="L24" s="471"/>
      <c r="M24" s="471"/>
      <c r="N24" s="471"/>
      <c r="O24" s="472"/>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274</v>
      </c>
      <c r="C54" s="194"/>
      <c r="D54" s="194"/>
      <c r="E54" s="194"/>
      <c r="F54" s="194"/>
      <c r="G54" s="195"/>
      <c r="H54" s="226">
        <v>8.7515800000000006</v>
      </c>
      <c r="I54" s="224">
        <v>192.62968468</v>
      </c>
      <c r="J54" s="225" t="s">
        <v>33</v>
      </c>
      <c r="K54" s="485" t="s">
        <v>308</v>
      </c>
      <c r="L54" s="486"/>
      <c r="M54" s="486"/>
      <c r="N54" s="486"/>
      <c r="O54" s="486"/>
      <c r="P54" s="76"/>
    </row>
    <row r="55" spans="1:16" ht="30" customHeight="1" x14ac:dyDescent="0.3">
      <c r="A55" s="77"/>
      <c r="B55" s="193" t="s">
        <v>276</v>
      </c>
      <c r="C55" s="194"/>
      <c r="D55" s="194"/>
      <c r="E55" s="194"/>
      <c r="F55" s="194"/>
      <c r="G55" s="195"/>
      <c r="H55" s="226">
        <v>0</v>
      </c>
      <c r="I55" s="224">
        <v>118.27626554000001</v>
      </c>
      <c r="J55" s="225" t="s">
        <v>33</v>
      </c>
      <c r="K55" s="485" t="s">
        <v>324</v>
      </c>
      <c r="L55" s="486"/>
      <c r="M55" s="486"/>
      <c r="N55" s="486"/>
      <c r="O55" s="486"/>
      <c r="P55" s="76"/>
    </row>
    <row r="56" spans="1:16" ht="30" customHeight="1" x14ac:dyDescent="0.3">
      <c r="A56" s="77"/>
      <c r="B56" s="193" t="s">
        <v>277</v>
      </c>
      <c r="C56" s="194"/>
      <c r="D56" s="194"/>
      <c r="E56" s="194"/>
      <c r="F56" s="194"/>
      <c r="G56" s="195"/>
      <c r="H56" s="226">
        <v>8.3729809999999993</v>
      </c>
      <c r="I56" s="224">
        <v>192.82188002000001</v>
      </c>
      <c r="J56" s="225" t="s">
        <v>332</v>
      </c>
      <c r="K56" s="485" t="s">
        <v>326</v>
      </c>
      <c r="L56" s="486"/>
      <c r="M56" s="486"/>
      <c r="N56" s="486"/>
      <c r="O56" s="486"/>
      <c r="P56" s="76"/>
    </row>
    <row r="57" spans="1:16" ht="30" customHeight="1" x14ac:dyDescent="0.3">
      <c r="A57" s="77"/>
      <c r="B57" s="193" t="s">
        <v>279</v>
      </c>
      <c r="C57" s="194"/>
      <c r="D57" s="194"/>
      <c r="E57" s="194"/>
      <c r="F57" s="194"/>
      <c r="G57" s="195"/>
      <c r="H57" s="226">
        <v>8.8263619999999996</v>
      </c>
      <c r="I57" s="224">
        <v>192.59172168000001</v>
      </c>
      <c r="J57" s="225" t="s">
        <v>33</v>
      </c>
      <c r="K57" s="485" t="s">
        <v>328</v>
      </c>
      <c r="L57" s="486"/>
      <c r="M57" s="486"/>
      <c r="N57" s="486"/>
      <c r="O57" s="486"/>
      <c r="P57" s="76"/>
    </row>
    <row r="58" spans="1:16" ht="30" hidden="1" customHeight="1" x14ac:dyDescent="0.3">
      <c r="A58" s="77"/>
      <c r="B58" s="193" t="s">
        <v>331</v>
      </c>
      <c r="C58" s="196"/>
      <c r="D58" s="196"/>
      <c r="E58" s="196"/>
      <c r="F58" s="196"/>
      <c r="G58" s="197"/>
      <c r="H58" s="226">
        <v>0</v>
      </c>
      <c r="I58" s="224" t="s">
        <v>331</v>
      </c>
      <c r="J58" s="225" t="s">
        <v>331</v>
      </c>
      <c r="K58" s="485" t="s">
        <v>331</v>
      </c>
      <c r="L58" s="486"/>
      <c r="M58" s="486"/>
      <c r="N58" s="486"/>
      <c r="O58" s="486"/>
      <c r="P58" s="76"/>
    </row>
    <row r="59" spans="1:16" ht="30" hidden="1" customHeight="1" x14ac:dyDescent="0.3">
      <c r="A59" s="77"/>
      <c r="B59" s="193" t="s">
        <v>331</v>
      </c>
      <c r="C59" s="196"/>
      <c r="D59" s="196"/>
      <c r="E59" s="196"/>
      <c r="F59" s="196"/>
      <c r="G59" s="197"/>
      <c r="H59" s="226">
        <v>0</v>
      </c>
      <c r="I59" s="224" t="s">
        <v>331</v>
      </c>
      <c r="J59" s="225" t="s">
        <v>331</v>
      </c>
      <c r="K59" s="485" t="s">
        <v>331</v>
      </c>
      <c r="L59" s="486"/>
      <c r="M59" s="486"/>
      <c r="N59" s="486"/>
      <c r="O59" s="486"/>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K59:O59"/>
    <mergeCell ref="K54:O54"/>
    <mergeCell ref="K55:O55"/>
    <mergeCell ref="K56:O56"/>
    <mergeCell ref="K57:O57"/>
    <mergeCell ref="K58:O58"/>
    <mergeCell ref="B12:D12"/>
    <mergeCell ref="B15:D24"/>
    <mergeCell ref="B10:D10"/>
    <mergeCell ref="B11:D11"/>
    <mergeCell ref="J9:O9"/>
    <mergeCell ref="J15:O24"/>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2" t="s">
        <v>218</v>
      </c>
      <c r="C2" s="323"/>
      <c r="D2" s="323"/>
      <c r="E2" s="8"/>
      <c r="F2" s="10"/>
      <c r="G2" s="297" t="s">
        <v>140</v>
      </c>
      <c r="H2" s="298"/>
      <c r="I2" s="276" t="s">
        <v>1</v>
      </c>
      <c r="J2" s="279"/>
      <c r="K2" s="88" t="s">
        <v>139</v>
      </c>
      <c r="L2" s="89" t="s">
        <v>141</v>
      </c>
      <c r="M2" s="276" t="s">
        <v>3</v>
      </c>
      <c r="N2" s="279"/>
      <c r="O2" s="51"/>
    </row>
    <row r="3" spans="1:17" ht="6.75" customHeight="1" x14ac:dyDescent="0.3">
      <c r="A3" s="49"/>
      <c r="B3" s="324"/>
      <c r="C3" s="325"/>
      <c r="D3" s="325"/>
      <c r="E3" s="9"/>
      <c r="F3" s="11"/>
      <c r="G3" s="299"/>
      <c r="H3" s="300"/>
      <c r="I3" s="301"/>
      <c r="J3" s="302"/>
      <c r="K3" s="87"/>
      <c r="L3" s="87"/>
      <c r="M3" s="301"/>
      <c r="N3" s="302"/>
      <c r="O3" s="51"/>
    </row>
    <row r="4" spans="1:17" ht="18" customHeight="1" thickBot="1" x14ac:dyDescent="0.35">
      <c r="A4" s="49"/>
      <c r="B4" s="324"/>
      <c r="C4" s="325"/>
      <c r="D4" s="325"/>
      <c r="E4" s="9"/>
      <c r="F4" s="11"/>
      <c r="G4" s="303" t="str">
        <f>IF(Summary!G4=0,"",Summary!G4)</f>
        <v>PRJ000861</v>
      </c>
      <c r="H4" s="304"/>
      <c r="I4" s="303">
        <f>IF(Summary!I4=0,"",Summary!I4)</f>
        <v>2025</v>
      </c>
      <c r="J4" s="304"/>
      <c r="K4" s="86">
        <f>IF(Summary!K4=0,"",Summary!K4)</f>
        <v>25</v>
      </c>
      <c r="L4" s="86" t="str">
        <f>IF(Summary!L4=0,"",Summary!L4)</f>
        <v>FY23</v>
      </c>
      <c r="M4" s="303" t="str">
        <f>IF(Summary!M4=0,"",Summary!M4)</f>
        <v>Literal</v>
      </c>
      <c r="N4" s="304"/>
      <c r="O4" s="51"/>
    </row>
    <row r="5" spans="1:17" ht="20.25" customHeight="1" thickTop="1" x14ac:dyDescent="0.3">
      <c r="A5" s="49"/>
      <c r="B5" s="324"/>
      <c r="C5" s="325"/>
      <c r="D5" s="325"/>
      <c r="E5" s="9"/>
      <c r="F5" s="11"/>
      <c r="G5" s="276" t="s">
        <v>4</v>
      </c>
      <c r="H5" s="277"/>
      <c r="I5" s="277"/>
      <c r="J5" s="277"/>
      <c r="K5" s="277"/>
      <c r="L5" s="277"/>
      <c r="M5" s="276" t="s">
        <v>5</v>
      </c>
      <c r="N5" s="279"/>
      <c r="O5" s="51"/>
    </row>
    <row r="6" spans="1:17" ht="19.5" customHeight="1" thickBot="1" x14ac:dyDescent="0.35">
      <c r="A6" s="49"/>
      <c r="B6" s="326"/>
      <c r="C6" s="327"/>
      <c r="D6" s="327"/>
      <c r="E6" s="12"/>
      <c r="F6" s="13"/>
      <c r="G6" s="487" t="str">
        <f>IF(Summary!G6=0,"",Summary!G6)</f>
        <v>R24_T_SB_RENTF_TF_POWER TRANSFORMER ROSEBERYT1 T2</v>
      </c>
      <c r="H6" s="488"/>
      <c r="I6" s="488"/>
      <c r="J6" s="488"/>
      <c r="K6" s="488"/>
      <c r="L6" s="489"/>
      <c r="M6" s="283" t="str">
        <f>IF(Summary!M6=0,"",Summary!M6)</f>
        <v>Approved</v>
      </c>
      <c r="N6" s="284"/>
      <c r="O6" s="50"/>
    </row>
    <row r="7" spans="1:17" ht="15.75" customHeight="1" thickTop="1" thickBot="1" x14ac:dyDescent="0.35">
      <c r="A7" s="49"/>
      <c r="B7" s="272" t="s">
        <v>7</v>
      </c>
      <c r="C7" s="273"/>
      <c r="D7" s="273"/>
      <c r="E7" s="274" t="str">
        <f>IF(Summary!E7=0,"",Summary!E7)</f>
        <v>TasNetworks Value Function</v>
      </c>
      <c r="F7" s="275"/>
      <c r="G7" s="285" t="s">
        <v>32</v>
      </c>
      <c r="H7" s="286"/>
      <c r="I7" s="287">
        <f>IF(Summary!I7=0,"",Summary!I7)</f>
        <v>0.1</v>
      </c>
      <c r="J7" s="288"/>
      <c r="K7" s="285" t="s">
        <v>23</v>
      </c>
      <c r="L7" s="286"/>
      <c r="M7" s="289">
        <f>IF(Summary!M7=0,"",Summary!M7)</f>
        <v>44862</v>
      </c>
      <c r="N7" s="290"/>
      <c r="O7" s="51"/>
    </row>
    <row r="8" spans="1:17" ht="8.25" customHeight="1" thickTop="1" x14ac:dyDescent="0.3">
      <c r="A8" s="49"/>
      <c r="B8" s="321"/>
      <c r="C8" s="321"/>
      <c r="D8" s="321"/>
      <c r="E8" s="321"/>
      <c r="F8" s="321"/>
      <c r="G8" s="321"/>
      <c r="H8" s="321"/>
      <c r="I8" s="321"/>
      <c r="J8" s="321"/>
      <c r="K8" s="321"/>
      <c r="L8" s="321"/>
      <c r="M8" s="321"/>
      <c r="N8" s="321"/>
      <c r="O8" s="50"/>
    </row>
    <row r="9" spans="1:17" ht="15" customHeight="1" x14ac:dyDescent="0.3">
      <c r="A9" s="49"/>
      <c r="B9" s="257" t="s">
        <v>19</v>
      </c>
      <c r="C9" s="257"/>
      <c r="D9" s="258"/>
      <c r="E9" s="259" t="str">
        <f>IF(Summary!E11=0,"",Summary!E11)</f>
        <v>RENTF</v>
      </c>
      <c r="F9" s="260"/>
      <c r="G9" s="261"/>
      <c r="H9" s="257" t="s">
        <v>11</v>
      </c>
      <c r="I9" s="257"/>
      <c r="J9" s="258"/>
      <c r="K9" s="262" t="str">
        <f>IF(Summary!K11=0,"",Summary!K11)</f>
        <v>Network Operations</v>
      </c>
      <c r="L9" s="262"/>
      <c r="M9" s="262"/>
      <c r="N9" s="259"/>
      <c r="O9" s="50"/>
    </row>
    <row r="10" spans="1:17" ht="15" customHeight="1" x14ac:dyDescent="0.3">
      <c r="A10" s="49"/>
      <c r="B10" s="246" t="s">
        <v>13</v>
      </c>
      <c r="C10" s="246"/>
      <c r="D10" s="247"/>
      <c r="E10" s="259" t="str">
        <f>IF(Summary!E12=0,"",Summary!E12)</f>
        <v/>
      </c>
      <c r="F10" s="260"/>
      <c r="G10" s="261"/>
      <c r="H10" s="246" t="s">
        <v>31</v>
      </c>
      <c r="I10" s="246"/>
      <c r="J10" s="247"/>
      <c r="K10" s="262" t="str">
        <f>IF(Summary!K12=0,"",Summary!K12)</f>
        <v>Tx - Renewal</v>
      </c>
      <c r="L10" s="262"/>
      <c r="M10" s="262"/>
      <c r="N10" s="259"/>
      <c r="O10" s="50"/>
    </row>
    <row r="11" spans="1:17" ht="15" customHeight="1" x14ac:dyDescent="0.3">
      <c r="A11" s="49"/>
      <c r="B11" s="246" t="s">
        <v>30</v>
      </c>
      <c r="C11" s="246"/>
      <c r="D11" s="247"/>
      <c r="E11" s="259" t="str">
        <f>IF(Summary!E13=0,"",Summary!E13)</f>
        <v>Standard Control - Reliability &amp; Quality Maintained</v>
      </c>
      <c r="F11" s="260"/>
      <c r="G11" s="261"/>
      <c r="H11" s="246" t="s">
        <v>50</v>
      </c>
      <c r="I11" s="246"/>
      <c r="J11" s="247"/>
      <c r="K11" s="262" t="str">
        <f>IF(Summary!K13=0,"",Summary!K13)</f>
        <v>na</v>
      </c>
      <c r="L11" s="262"/>
      <c r="M11" s="262"/>
      <c r="N11" s="259"/>
      <c r="O11" s="50"/>
    </row>
    <row r="12" spans="1:17" ht="15" customHeight="1" x14ac:dyDescent="0.3">
      <c r="A12" s="49"/>
      <c r="B12" s="246" t="s">
        <v>8</v>
      </c>
      <c r="C12" s="246"/>
      <c r="D12" s="247"/>
      <c r="E12" s="259" t="str">
        <f>IF(Summary!E14=0,"",Summary!E14)</f>
        <v>Network Project</v>
      </c>
      <c r="F12" s="260"/>
      <c r="G12" s="261"/>
      <c r="H12" s="246" t="s">
        <v>29</v>
      </c>
      <c r="I12" s="246"/>
      <c r="J12" s="247"/>
      <c r="K12" s="262" t="str">
        <f>IF(Summary!K14=0,"",Summary!K14)</f>
        <v/>
      </c>
      <c r="L12" s="262"/>
      <c r="M12" s="262"/>
      <c r="N12" s="259"/>
      <c r="O12" s="50"/>
    </row>
    <row r="13" spans="1:17" ht="15" customHeight="1" x14ac:dyDescent="0.3">
      <c r="A13" s="49"/>
      <c r="B13" s="257" t="s">
        <v>9</v>
      </c>
      <c r="C13" s="257"/>
      <c r="D13" s="258"/>
      <c r="E13" s="259" t="str">
        <f>IF(Summary!E15=0,"",Summary!E15)</f>
        <v>Gate 2 – Investment Evaluation Summary</v>
      </c>
      <c r="F13" s="260"/>
      <c r="G13" s="261"/>
      <c r="H13" s="257" t="s">
        <v>12</v>
      </c>
      <c r="I13" s="257"/>
      <c r="J13" s="258"/>
      <c r="K13" s="265"/>
      <c r="L13" s="248"/>
      <c r="M13" s="248"/>
      <c r="N13" s="249"/>
      <c r="O13" s="50"/>
    </row>
    <row r="14" spans="1:17" ht="15" customHeight="1" x14ac:dyDescent="0.3">
      <c r="A14" s="49"/>
      <c r="B14" s="246" t="s">
        <v>18</v>
      </c>
      <c r="C14" s="246"/>
      <c r="D14" s="247"/>
      <c r="E14" s="259" t="str">
        <f>IF(Summary!E16=0,"",Summary!E16)</f>
        <v/>
      </c>
      <c r="F14" s="260"/>
      <c r="G14" s="261"/>
      <c r="H14" s="246" t="s">
        <v>98</v>
      </c>
      <c r="I14" s="246"/>
      <c r="J14" s="247"/>
      <c r="K14" s="262" t="str">
        <f>IF(Summary!K16=0,"",Summary!K16)</f>
        <v>No</v>
      </c>
      <c r="L14" s="262"/>
      <c r="M14" s="262"/>
      <c r="N14" s="259"/>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49" t="s">
        <v>99</v>
      </c>
      <c r="C16" s="350"/>
      <c r="D16" s="351"/>
      <c r="E16" s="493" t="s">
        <v>14</v>
      </c>
      <c r="F16" s="494"/>
      <c r="G16" s="495"/>
      <c r="H16" s="499" t="str">
        <f>IF('Investment Overview'!H16="","",'Investment Overview'!H16)</f>
        <v xml:space="preserve">Rosebery Substation is located in the North West of Tasmania.  The substation supplies power to the local community and businesses in the surrounding region. Power is supplied to Rosebery Substation via the Farrell–Rosebery–Newton–Queenstown and Farrell–Rosebery 110 kV transmission circuits.  
The Rosebery substation supplies the Trial Harbour Zone substation, Bluestone (Renison) Mine, Rosebery MMG and retail customers including the township of Tullah. The substation is located inside the boundaries of the Rosebery MMG mine site.  Over time the substation has become very crowded, as additional assets have been installed within the substation, the footprint has not been able to expand as it is constrained by the existing mine infrastructure external to the substation.
T1 and T2 are rated at 36 MVA each, T3 is rated at 30 MVA, therefore the current firm rating for Rosebery is 66 MVA. The historical recent maximum demand recorded was 48 MVA, the current maximum demand is forecast to continue into the future. 
T1 and T2 are 110/44-22 kV transformers and were manufactured by Tyree in 1969. These units were commissioned at Rosebery Substation the same year. In 1994, transformer T2 underwent a full refurbishment in the ABB factory, including redesign and replacement of core and coil assembly, replacement of winding and insulating oil and replacement of radiators cooling system.  In 2000, transformer T1 underwent mid-life refurbishment, which included the installation of new radiators, bushings and LV conductor terminations, and the replacement of transformer oil.
The SKM assessment of proposed regulatory asset lives, August 2013, is the point of reference for asset life and references 45 to 60 years for power transformers. The life of power transformers as defined by the AER is 45 years.  By the end of the next regulatory period (FY29), both transformers will be 60 years old. The condition and age of the transformers points to an increased risk of failure. The advanced age and associated degradation of the assets is evident in the condition assessment report, which has identified that both transformers will be running toward end of life at the proposed time of replacement. Assessment of the electrical condition of supply transformers has identified the condition of the transformers is trending down and several key parameters have been classified as either marginal or poor. The transformers have inherent design deficiencies i.e. bolted lids on the transformer tank.
Leak repairs have been undertaken in previous years. However, there are numerous persisting minor oil leaks through the lower flanges on main tank and radiators, 44 kV bushing turrets, pumps, area around the pressure relief device, main tank oil level sight glass and Buchholz for both T1 and T2.
Australian Standard AS2067 specifies that transformers are either separated by a minimum distance or that they are separated by firewalls between adjacent transformers. At Rosebery the transformers are separated by firewalls but the firewalls do not extend the full length of the oil containment bund. This could lead to a fire in one of the transformers causing either fire damage or a fire in another transformer, which would lead to extended customer outages. 
T1, T2 and T3 transformers at Rosebery are the only transformers TasNetworks have with a 110/44 kV voltage ratio, currently no system spare transformer exists in the event of a failure.
</v>
      </c>
      <c r="I16" s="502"/>
      <c r="J16" s="502"/>
      <c r="K16" s="502"/>
      <c r="L16" s="502"/>
      <c r="M16" s="502"/>
      <c r="N16" s="503"/>
      <c r="O16" s="52" t="b">
        <v>1</v>
      </c>
      <c r="Q16" s="3"/>
    </row>
    <row r="17" spans="1:17" ht="15" customHeight="1" x14ac:dyDescent="0.3">
      <c r="A17" s="49"/>
      <c r="B17" s="352"/>
      <c r="C17" s="353"/>
      <c r="D17" s="354"/>
      <c r="E17" s="504" t="s">
        <v>15</v>
      </c>
      <c r="F17" s="505"/>
      <c r="G17" s="506"/>
      <c r="H17" s="490" t="str">
        <f>IF('Investment Overview'!H17="","",'Investment Overview'!H17)</f>
        <v xml:space="preserve">Previously refurbished Transformers T1 and T2 at Rosebery Substation exhibit a number of high risk characteristics that must be managed through risk mitigation to ensure that the risks remain within TasNetworks risk appetite.  The risks are associated with degradation of the transformer physically and electrically, design deficiencies, no spares being available and the transformer bundling installation.
A number of risk mitigation investment options are assessed to identify the preferred option for mitigation of the risks.
</v>
      </c>
      <c r="I17" s="491"/>
      <c r="J17" s="491"/>
      <c r="K17" s="491"/>
      <c r="L17" s="491"/>
      <c r="M17" s="491"/>
      <c r="N17" s="492"/>
      <c r="O17" s="52" t="b">
        <v>0</v>
      </c>
      <c r="Q17" s="3"/>
    </row>
    <row r="18" spans="1:17" ht="15" customHeight="1" x14ac:dyDescent="0.3">
      <c r="A18" s="49"/>
      <c r="B18" s="343" t="s">
        <v>100</v>
      </c>
      <c r="C18" s="344"/>
      <c r="D18" s="345"/>
      <c r="E18" s="493" t="s">
        <v>55</v>
      </c>
      <c r="F18" s="494"/>
      <c r="G18" s="495"/>
      <c r="H18" s="490"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and
- supply reliability and safety of the current network;
Consumers have also identified safety, restoration of faults/emergencies and supply reliability as the highest performing services offered by TasNetworks. The correct operation of transformers is critical to enable TasNetworks to offer services that meet these top priorities.  This project was also the topic of deep dive sessions with the Regulatory Advisory Committee (RAC), who provided feedback on the initial options analysis.  This analysis was then adjusted to take on board the RAC feedback and presented back to the RAC.</v>
      </c>
      <c r="I18" s="491"/>
      <c r="J18" s="491"/>
      <c r="K18" s="491"/>
      <c r="L18" s="491"/>
      <c r="M18" s="491"/>
      <c r="N18" s="492"/>
      <c r="O18" s="52" t="b">
        <v>1</v>
      </c>
      <c r="Q18" s="3"/>
    </row>
    <row r="19" spans="1:17" ht="15" customHeight="1" x14ac:dyDescent="0.3">
      <c r="A19" s="49"/>
      <c r="B19" s="343" t="s">
        <v>240</v>
      </c>
      <c r="C19" s="344"/>
      <c r="D19" s="345"/>
      <c r="E19" s="496" t="s">
        <v>245</v>
      </c>
      <c r="F19" s="497"/>
      <c r="G19" s="498"/>
      <c r="H19" s="499"/>
      <c r="I19" s="500"/>
      <c r="J19" s="500"/>
      <c r="K19" s="500"/>
      <c r="L19" s="500"/>
      <c r="M19" s="500"/>
      <c r="N19" s="501"/>
      <c r="O19" s="52"/>
      <c r="Q19" s="3"/>
    </row>
    <row r="20" spans="1:17" ht="15" customHeight="1" x14ac:dyDescent="0.3">
      <c r="A20" s="49"/>
      <c r="B20" s="343" t="s">
        <v>241</v>
      </c>
      <c r="C20" s="344"/>
      <c r="D20" s="345"/>
      <c r="E20" s="493" t="s">
        <v>16</v>
      </c>
      <c r="F20" s="494"/>
      <c r="G20" s="495"/>
      <c r="H20" s="367" t="str">
        <f>IF('Objectives and Analysis'!H44="","",'Objectives and Analysis'!H44)</f>
        <v xml:space="preserve">The objective is to ensure TasNetworks' Rosebery Substation transformers T1 and T2 that currently exhibit a combination of:
- significant electrical and physical condition deterioration;
- are not adequately rated for future network load forecasts;
- have design and operational issues;  and 
- spare parts are obsolete,
 will be appropriately managed to ensure that the risk is mitigated within an acceptable level.  
</v>
      </c>
      <c r="I20" s="368"/>
      <c r="J20" s="368"/>
      <c r="K20" s="368"/>
      <c r="L20" s="368"/>
      <c r="M20" s="368"/>
      <c r="N20" s="369"/>
      <c r="O20" s="52" t="b">
        <v>0</v>
      </c>
      <c r="Q20" s="3"/>
    </row>
    <row r="21" spans="1:17" ht="15" customHeight="1" x14ac:dyDescent="0.3">
      <c r="A21" s="49"/>
      <c r="B21" s="349" t="s">
        <v>242</v>
      </c>
      <c r="C21" s="350"/>
      <c r="D21" s="351"/>
      <c r="E21" s="513" t="s">
        <v>217</v>
      </c>
      <c r="F21" s="513"/>
      <c r="G21" s="513"/>
      <c r="H21" s="514"/>
      <c r="I21" s="515"/>
      <c r="J21" s="515"/>
      <c r="K21" s="515"/>
      <c r="L21" s="515"/>
      <c r="M21" s="515"/>
      <c r="N21" s="516"/>
      <c r="O21" s="52" t="b">
        <v>1</v>
      </c>
      <c r="Q21" s="3"/>
    </row>
    <row r="22" spans="1:17" ht="15" customHeight="1" x14ac:dyDescent="0.3">
      <c r="A22" s="49"/>
      <c r="B22" s="343" t="s">
        <v>243</v>
      </c>
      <c r="C22" s="344"/>
      <c r="D22" s="345"/>
      <c r="E22" s="493" t="s">
        <v>17</v>
      </c>
      <c r="F22" s="494"/>
      <c r="G22" s="495"/>
      <c r="H22" s="367" t="str">
        <f>IF('Objectives and Analysis'!H47="","",'Objectives and Analysis'!H47)</f>
        <v>The project is due to be implemented and practically complete in 2028.  The capital cost investment here is spread over a three-year period to accommodate the likely delivery strategy to implement the mitigation options.  
It is anticipated that similar programs of work will continue into future regulatory periods due to the size of the fleet and ongoing investment requirements to adequately manage the risk.</v>
      </c>
      <c r="I22" s="368"/>
      <c r="J22" s="368"/>
      <c r="K22" s="368"/>
      <c r="L22" s="368"/>
      <c r="M22" s="368"/>
      <c r="N22" s="369"/>
      <c r="O22" s="52" t="b">
        <v>1</v>
      </c>
      <c r="Q22" s="3"/>
    </row>
    <row r="23" spans="1:17" ht="15" customHeight="1" x14ac:dyDescent="0.3">
      <c r="A23" s="49"/>
      <c r="B23" s="343" t="s">
        <v>244</v>
      </c>
      <c r="C23" s="344"/>
      <c r="D23" s="345"/>
      <c r="E23" s="507" t="s">
        <v>220</v>
      </c>
      <c r="F23" s="508"/>
      <c r="G23" s="509"/>
      <c r="H23" s="510"/>
      <c r="I23" s="511"/>
      <c r="J23" s="511"/>
      <c r="K23" s="511"/>
      <c r="L23" s="511"/>
      <c r="M23" s="511"/>
      <c r="N23" s="512"/>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K27" sqref="K27:M27"/>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1"/>
      <c r="F2" s="451"/>
      <c r="G2" s="452"/>
      <c r="H2" s="297" t="s">
        <v>0</v>
      </c>
      <c r="I2" s="298"/>
      <c r="J2" s="276" t="s">
        <v>1</v>
      </c>
      <c r="K2" s="279"/>
      <c r="L2" s="88" t="s">
        <v>2</v>
      </c>
      <c r="M2" s="89" t="s">
        <v>141</v>
      </c>
      <c r="N2" s="276" t="s">
        <v>3</v>
      </c>
      <c r="O2" s="279"/>
      <c r="P2" s="120"/>
    </row>
    <row r="3" spans="1:16" ht="4.5" customHeight="1" x14ac:dyDescent="0.3">
      <c r="A3" s="77"/>
      <c r="B3" s="324"/>
      <c r="C3" s="325"/>
      <c r="D3" s="325"/>
      <c r="E3" s="453"/>
      <c r="F3" s="453"/>
      <c r="G3" s="454"/>
      <c r="H3" s="299"/>
      <c r="I3" s="300"/>
      <c r="J3" s="301"/>
      <c r="K3" s="302"/>
      <c r="L3" s="87"/>
      <c r="M3" s="87"/>
      <c r="N3" s="301"/>
      <c r="O3" s="302"/>
      <c r="P3" s="75"/>
    </row>
    <row r="4" spans="1:16" s="99" customFormat="1" ht="17.25" customHeight="1" thickBot="1" x14ac:dyDescent="0.35">
      <c r="A4" s="116"/>
      <c r="B4" s="324"/>
      <c r="C4" s="325"/>
      <c r="D4" s="325"/>
      <c r="E4" s="453"/>
      <c r="F4" s="453"/>
      <c r="G4" s="454"/>
      <c r="H4" s="447" t="s">
        <v>262</v>
      </c>
      <c r="I4" s="448"/>
      <c r="J4" s="447">
        <v>2025</v>
      </c>
      <c r="K4" s="448"/>
      <c r="L4" s="98">
        <v>25</v>
      </c>
      <c r="M4" s="98" t="s">
        <v>149</v>
      </c>
      <c r="N4" s="447" t="s">
        <v>263</v>
      </c>
      <c r="O4" s="448"/>
      <c r="P4" s="121"/>
    </row>
    <row r="5" spans="1:16" s="101" customFormat="1" ht="13.5" customHeight="1" thickTop="1" x14ac:dyDescent="0.3">
      <c r="A5" s="117"/>
      <c r="B5" s="324"/>
      <c r="C5" s="325"/>
      <c r="D5" s="325"/>
      <c r="E5" s="453"/>
      <c r="F5" s="453"/>
      <c r="G5" s="454"/>
      <c r="H5" s="276" t="s">
        <v>4</v>
      </c>
      <c r="I5" s="277"/>
      <c r="J5" s="277"/>
      <c r="K5" s="277"/>
      <c r="L5" s="277"/>
      <c r="M5" s="277"/>
      <c r="N5" s="276" t="s">
        <v>5</v>
      </c>
      <c r="O5" s="279"/>
      <c r="P5" s="122"/>
    </row>
    <row r="6" spans="1:16" ht="20.25" customHeight="1" thickBot="1" x14ac:dyDescent="0.35">
      <c r="A6" s="77"/>
      <c r="B6" s="326"/>
      <c r="C6" s="327"/>
      <c r="D6" s="327"/>
      <c r="E6" s="455"/>
      <c r="F6" s="455"/>
      <c r="G6" s="456"/>
      <c r="H6" s="280" t="s">
        <v>264</v>
      </c>
      <c r="I6" s="281"/>
      <c r="J6" s="281"/>
      <c r="K6" s="281"/>
      <c r="L6" s="281"/>
      <c r="M6" s="282"/>
      <c r="N6" s="283" t="s">
        <v>265</v>
      </c>
      <c r="O6" s="284"/>
      <c r="P6" s="75"/>
    </row>
    <row r="7" spans="1:16" s="101" customFormat="1" ht="15.75" customHeight="1" thickTop="1" thickBot="1" x14ac:dyDescent="0.35">
      <c r="A7" s="117" t="s">
        <v>6</v>
      </c>
      <c r="B7" s="457" t="s">
        <v>7</v>
      </c>
      <c r="C7" s="458"/>
      <c r="D7" s="459"/>
      <c r="E7" s="449" t="s">
        <v>266</v>
      </c>
      <c r="F7" s="450"/>
      <c r="G7" s="442"/>
      <c r="H7" s="443" t="s">
        <v>32</v>
      </c>
      <c r="I7" s="444"/>
      <c r="J7" s="441">
        <v>0.1</v>
      </c>
      <c r="K7" s="442"/>
      <c r="L7" s="443" t="s">
        <v>23</v>
      </c>
      <c r="M7" s="444"/>
      <c r="N7" s="445">
        <v>44862</v>
      </c>
      <c r="O7" s="446"/>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0" t="s">
        <v>97</v>
      </c>
      <c r="C9" s="460"/>
      <c r="D9" s="520"/>
      <c r="E9" s="525" t="s">
        <v>274</v>
      </c>
      <c r="F9" s="477"/>
      <c r="G9" s="477"/>
      <c r="H9" s="477"/>
      <c r="I9" s="477"/>
      <c r="J9" s="477"/>
      <c r="K9" s="477"/>
      <c r="L9" s="477"/>
      <c r="M9" s="477"/>
      <c r="N9" s="477"/>
      <c r="O9" s="477"/>
      <c r="P9" s="76"/>
    </row>
    <row r="10" spans="1:16" ht="15" customHeight="1" x14ac:dyDescent="0.3">
      <c r="A10" s="77" t="s">
        <v>6</v>
      </c>
      <c r="B10" s="460" t="s">
        <v>25</v>
      </c>
      <c r="C10" s="460"/>
      <c r="D10" s="520"/>
      <c r="E10" s="477" t="s">
        <v>307</v>
      </c>
      <c r="F10" s="477"/>
      <c r="G10" s="477"/>
      <c r="H10" s="477"/>
      <c r="I10" s="477"/>
      <c r="J10" s="477"/>
      <c r="K10" s="477"/>
      <c r="L10" s="477"/>
      <c r="M10" s="477"/>
      <c r="N10" s="477"/>
      <c r="O10" s="477"/>
      <c r="P10" s="76"/>
    </row>
    <row r="11" spans="1:16" ht="15" customHeight="1" x14ac:dyDescent="0.3">
      <c r="A11" s="77" t="s">
        <v>6</v>
      </c>
      <c r="B11" s="460" t="s">
        <v>41</v>
      </c>
      <c r="C11" s="460"/>
      <c r="D11" s="520"/>
      <c r="E11" s="525" t="s">
        <v>275</v>
      </c>
      <c r="F11" s="477"/>
      <c r="G11" s="477"/>
      <c r="H11" s="477"/>
      <c r="I11" s="477"/>
      <c r="J11" s="477"/>
      <c r="K11" s="477"/>
      <c r="L11" s="477"/>
      <c r="M11" s="477"/>
      <c r="N11" s="477"/>
      <c r="O11" s="477"/>
      <c r="P11" s="76"/>
    </row>
    <row r="12" spans="1:16" ht="15" customHeight="1" x14ac:dyDescent="0.3">
      <c r="A12" s="77" t="s">
        <v>6</v>
      </c>
      <c r="B12" s="460" t="s">
        <v>22</v>
      </c>
      <c r="C12" s="460"/>
      <c r="D12" s="520"/>
      <c r="E12" s="521">
        <v>45474</v>
      </c>
      <c r="F12" s="522"/>
      <c r="G12" s="522"/>
      <c r="H12" s="522"/>
      <c r="I12" s="522"/>
      <c r="J12" s="522"/>
      <c r="K12" s="522"/>
      <c r="L12" s="522"/>
      <c r="M12" s="522"/>
      <c r="N12" s="522"/>
      <c r="O12" s="522"/>
      <c r="P12" s="76"/>
    </row>
    <row r="13" spans="1:16" ht="60" customHeight="1" x14ac:dyDescent="0.3">
      <c r="A13" s="77"/>
      <c r="B13" s="460" t="s">
        <v>143</v>
      </c>
      <c r="C13" s="460"/>
      <c r="D13" s="520"/>
      <c r="E13" s="525" t="s">
        <v>308</v>
      </c>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6" t="s">
        <v>20</v>
      </c>
      <c r="C15" s="536"/>
      <c r="D15" s="536"/>
      <c r="E15" s="536" t="s">
        <v>42</v>
      </c>
      <c r="F15" s="536"/>
      <c r="G15" s="536"/>
      <c r="H15" s="104">
        <v>2025</v>
      </c>
      <c r="I15" s="104">
        <v>2026</v>
      </c>
      <c r="J15" s="104">
        <v>2027</v>
      </c>
      <c r="K15" s="104">
        <v>2028</v>
      </c>
      <c r="L15" s="104">
        <v>2029</v>
      </c>
      <c r="M15" s="104" t="s">
        <v>34</v>
      </c>
      <c r="N15" s="104" t="s">
        <v>142</v>
      </c>
      <c r="O15" s="104" t="s">
        <v>21</v>
      </c>
      <c r="P15" s="124"/>
    </row>
    <row r="16" spans="1:16" s="103" customFormat="1" ht="14.5" x14ac:dyDescent="0.3">
      <c r="A16" s="119"/>
      <c r="B16" s="534" t="s">
        <v>274</v>
      </c>
      <c r="C16" s="535"/>
      <c r="D16" s="535"/>
      <c r="E16" s="517" t="s">
        <v>309</v>
      </c>
      <c r="F16" s="517"/>
      <c r="G16" s="517"/>
      <c r="H16" s="141">
        <v>0</v>
      </c>
      <c r="I16" s="141">
        <v>0</v>
      </c>
      <c r="J16" s="141">
        <v>0</v>
      </c>
      <c r="K16" s="141">
        <v>0</v>
      </c>
      <c r="L16" s="141">
        <v>8751580</v>
      </c>
      <c r="M16" s="83">
        <v>8751580</v>
      </c>
      <c r="N16" s="527">
        <v>8751580</v>
      </c>
      <c r="O16" s="528">
        <v>192629684.68000001</v>
      </c>
      <c r="P16" s="134"/>
    </row>
    <row r="17" spans="1:18" s="103" customFormat="1" ht="15.25" customHeight="1" x14ac:dyDescent="0.3">
      <c r="A17" s="119"/>
      <c r="B17" s="534"/>
      <c r="C17" s="535"/>
      <c r="D17" s="535"/>
      <c r="E17" s="517" t="s">
        <v>310</v>
      </c>
      <c r="F17" s="517"/>
      <c r="G17" s="517"/>
      <c r="H17" s="141">
        <v>0</v>
      </c>
      <c r="I17" s="141">
        <v>0</v>
      </c>
      <c r="J17" s="141">
        <v>0</v>
      </c>
      <c r="K17" s="141">
        <v>0</v>
      </c>
      <c r="L17" s="141">
        <v>0</v>
      </c>
      <c r="M17" s="83">
        <v>0</v>
      </c>
      <c r="N17" s="527"/>
      <c r="O17" s="528"/>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26" t="s">
        <v>35</v>
      </c>
      <c r="L19" s="526"/>
      <c r="M19" s="526"/>
      <c r="N19" s="110" t="s">
        <v>37</v>
      </c>
      <c r="O19" s="110" t="s">
        <v>38</v>
      </c>
      <c r="P19" s="75"/>
    </row>
    <row r="20" spans="1:18" s="103" customFormat="1" ht="15" customHeight="1" x14ac:dyDescent="0.3">
      <c r="A20" s="119"/>
      <c r="B20" s="106"/>
      <c r="C20" s="106"/>
      <c r="D20" s="106"/>
      <c r="E20" s="106"/>
      <c r="F20" s="106"/>
      <c r="G20" s="107"/>
      <c r="H20" s="107"/>
      <c r="I20" s="107"/>
      <c r="J20" s="107"/>
      <c r="K20" s="518" t="s">
        <v>311</v>
      </c>
      <c r="L20" s="518"/>
      <c r="M20" s="518"/>
      <c r="N20" s="126">
        <v>0</v>
      </c>
      <c r="O20" s="127">
        <v>0</v>
      </c>
      <c r="P20" s="125"/>
    </row>
    <row r="21" spans="1:18" s="103" customFormat="1" ht="15" customHeight="1" x14ac:dyDescent="0.3">
      <c r="A21" s="119"/>
      <c r="B21" s="106"/>
      <c r="C21" s="106"/>
      <c r="D21" s="106"/>
      <c r="E21" s="106"/>
      <c r="F21" s="106"/>
      <c r="G21" s="107"/>
      <c r="H21" s="107"/>
      <c r="I21" s="107"/>
      <c r="J21" s="107"/>
      <c r="K21" s="518" t="s">
        <v>312</v>
      </c>
      <c r="L21" s="518"/>
      <c r="M21" s="518"/>
      <c r="N21" s="126">
        <v>0.164815547481619</v>
      </c>
      <c r="O21" s="127">
        <v>0</v>
      </c>
      <c r="P21" s="125"/>
    </row>
    <row r="22" spans="1:18" s="103" customFormat="1" ht="15" customHeight="1" x14ac:dyDescent="0.3">
      <c r="A22" s="119"/>
      <c r="B22" s="106"/>
      <c r="C22" s="106"/>
      <c r="D22" s="106"/>
      <c r="E22" s="106"/>
      <c r="F22" s="106"/>
      <c r="G22" s="107"/>
      <c r="H22" s="107"/>
      <c r="I22" s="107"/>
      <c r="J22" s="107"/>
      <c r="K22" s="518" t="s">
        <v>313</v>
      </c>
      <c r="L22" s="518"/>
      <c r="M22" s="518"/>
      <c r="N22" s="126">
        <v>193363.450469011</v>
      </c>
      <c r="O22" s="127">
        <v>0.93300000000000005</v>
      </c>
      <c r="P22" s="125"/>
    </row>
    <row r="23" spans="1:18" s="103" customFormat="1" ht="15" customHeight="1" x14ac:dyDescent="0.3">
      <c r="A23" s="119"/>
      <c r="B23" s="106"/>
      <c r="C23" s="106"/>
      <c r="D23" s="106"/>
      <c r="E23" s="106"/>
      <c r="F23" s="106"/>
      <c r="G23" s="107"/>
      <c r="H23" s="107"/>
      <c r="I23" s="107"/>
      <c r="J23" s="107"/>
      <c r="K23" s="518" t="s">
        <v>314</v>
      </c>
      <c r="L23" s="518"/>
      <c r="M23" s="518"/>
      <c r="N23" s="126">
        <v>0</v>
      </c>
      <c r="O23" s="127">
        <v>0</v>
      </c>
      <c r="P23" s="125"/>
    </row>
    <row r="24" spans="1:18" s="103" customFormat="1" ht="15" customHeight="1" x14ac:dyDescent="0.3">
      <c r="A24" s="119"/>
      <c r="B24" s="106"/>
      <c r="C24" s="106"/>
      <c r="D24" s="106"/>
      <c r="E24" s="106"/>
      <c r="F24" s="106"/>
      <c r="G24" s="107"/>
      <c r="H24" s="107"/>
      <c r="I24" s="107"/>
      <c r="J24" s="107"/>
      <c r="K24" s="518" t="s">
        <v>315</v>
      </c>
      <c r="L24" s="518"/>
      <c r="M24" s="518"/>
      <c r="N24" s="126">
        <v>3708.6339844060399</v>
      </c>
      <c r="O24" s="127">
        <v>1.7899999999999999E-2</v>
      </c>
      <c r="P24" s="125"/>
    </row>
    <row r="25" spans="1:18" s="103" customFormat="1" ht="15" customHeight="1" x14ac:dyDescent="0.3">
      <c r="A25" s="119"/>
      <c r="B25" s="106"/>
      <c r="C25" s="106"/>
      <c r="D25" s="106"/>
      <c r="E25" s="106"/>
      <c r="F25" s="106"/>
      <c r="G25" s="107"/>
      <c r="H25" s="107"/>
      <c r="I25" s="107"/>
      <c r="J25" s="107"/>
      <c r="K25" s="518" t="s">
        <v>316</v>
      </c>
      <c r="L25" s="518"/>
      <c r="M25" s="518"/>
      <c r="N25" s="126">
        <v>0.164815547481619</v>
      </c>
      <c r="O25" s="127">
        <v>0</v>
      </c>
      <c r="P25" s="125"/>
    </row>
    <row r="26" spans="1:18" s="103" customFormat="1" ht="15" customHeight="1" x14ac:dyDescent="0.3">
      <c r="A26" s="119"/>
      <c r="B26" s="106"/>
      <c r="C26" s="106"/>
      <c r="D26" s="106"/>
      <c r="E26" s="106"/>
      <c r="F26" s="106"/>
      <c r="G26" s="107"/>
      <c r="H26" s="107"/>
      <c r="I26" s="107"/>
      <c r="J26" s="107"/>
      <c r="K26" s="518" t="s">
        <v>317</v>
      </c>
      <c r="L26" s="518"/>
      <c r="M26" s="518"/>
      <c r="N26" s="126">
        <v>2870.3316760574298</v>
      </c>
      <c r="O26" s="127">
        <v>1.38E-2</v>
      </c>
      <c r="P26" s="125"/>
    </row>
    <row r="27" spans="1:18" s="103" customFormat="1" ht="15" customHeight="1" x14ac:dyDescent="0.3">
      <c r="A27" s="119"/>
      <c r="B27" s="106"/>
      <c r="C27" s="106"/>
      <c r="D27" s="106"/>
      <c r="E27" s="106"/>
      <c r="F27" s="106"/>
      <c r="G27" s="107"/>
      <c r="H27" s="107"/>
      <c r="I27" s="107"/>
      <c r="J27" s="107"/>
      <c r="K27" s="518" t="s">
        <v>318</v>
      </c>
      <c r="L27" s="518"/>
      <c r="M27" s="518"/>
      <c r="N27" s="126">
        <v>-7313.0610837035501</v>
      </c>
      <c r="O27" s="127">
        <v>3.5299999999999998E-2</v>
      </c>
      <c r="P27" s="125"/>
    </row>
    <row r="28" spans="1:18" s="103" customFormat="1" ht="15" customHeight="1" x14ac:dyDescent="0.3">
      <c r="A28" s="119"/>
      <c r="B28" s="106"/>
      <c r="C28" s="106"/>
      <c r="D28" s="106"/>
      <c r="E28" s="106"/>
      <c r="F28" s="106"/>
      <c r="G28" s="107"/>
      <c r="H28" s="107"/>
      <c r="I28" s="107"/>
      <c r="J28" s="107"/>
      <c r="K28" s="518"/>
      <c r="L28" s="518"/>
      <c r="M28" s="518"/>
      <c r="N28" s="126"/>
      <c r="O28" s="127"/>
      <c r="P28" s="125"/>
      <c r="R28" s="215"/>
    </row>
    <row r="29" spans="1:18" s="103" customFormat="1" ht="15" customHeight="1" x14ac:dyDescent="0.3">
      <c r="A29" s="119"/>
      <c r="B29" s="106"/>
      <c r="C29" s="106"/>
      <c r="D29" s="106"/>
      <c r="E29" s="106"/>
      <c r="F29" s="106"/>
      <c r="G29" s="107"/>
      <c r="H29" s="107"/>
      <c r="I29" s="107"/>
      <c r="J29" s="107"/>
      <c r="K29" s="518"/>
      <c r="L29" s="518"/>
      <c r="M29" s="518"/>
      <c r="N29" s="126"/>
      <c r="O29" s="127"/>
      <c r="P29" s="125"/>
    </row>
    <row r="30" spans="1:18" s="103" customFormat="1" ht="15" customHeight="1" x14ac:dyDescent="0.3">
      <c r="A30" s="119"/>
      <c r="B30" s="106"/>
      <c r="C30" s="106"/>
      <c r="D30" s="106"/>
      <c r="E30" s="106"/>
      <c r="F30" s="106"/>
      <c r="G30" s="107"/>
      <c r="H30" s="107"/>
      <c r="J30" s="107"/>
      <c r="K30" s="518"/>
      <c r="L30" s="518"/>
      <c r="M30" s="518"/>
      <c r="N30" s="126"/>
      <c r="O30" s="127"/>
      <c r="P30" s="125"/>
    </row>
    <row r="31" spans="1:18" s="103" customFormat="1" ht="15" customHeight="1" x14ac:dyDescent="0.3">
      <c r="A31" s="119"/>
      <c r="B31" s="106"/>
      <c r="C31" s="106"/>
      <c r="D31" s="106"/>
      <c r="E31" s="106"/>
      <c r="F31" s="106"/>
      <c r="G31" s="107"/>
      <c r="H31" s="107"/>
      <c r="J31" s="107"/>
      <c r="K31" s="518"/>
      <c r="L31" s="518"/>
      <c r="M31" s="518"/>
      <c r="N31" s="126"/>
      <c r="O31" s="127"/>
      <c r="P31" s="125"/>
    </row>
    <row r="32" spans="1:18" s="103" customFormat="1" ht="15" customHeight="1" x14ac:dyDescent="0.3">
      <c r="A32" s="119"/>
      <c r="B32" s="106"/>
      <c r="C32" s="106"/>
      <c r="D32" s="106"/>
      <c r="E32" s="106"/>
      <c r="F32" s="106"/>
      <c r="G32" s="107"/>
      <c r="H32" s="107"/>
      <c r="J32" s="107"/>
      <c r="K32" s="518"/>
      <c r="L32" s="518"/>
      <c r="M32" s="518"/>
      <c r="N32" s="126"/>
      <c r="O32" s="127"/>
      <c r="P32" s="125"/>
    </row>
    <row r="33" spans="1:16" s="103" customFormat="1" ht="15" hidden="1" customHeight="1" x14ac:dyDescent="0.3">
      <c r="A33" s="119"/>
      <c r="B33" s="106"/>
      <c r="C33" s="106"/>
      <c r="D33" s="106"/>
      <c r="E33" s="106"/>
      <c r="F33" s="106"/>
      <c r="G33" s="107"/>
      <c r="H33" s="107"/>
      <c r="J33" s="107"/>
      <c r="K33" s="518"/>
      <c r="L33" s="518"/>
      <c r="M33" s="518"/>
      <c r="N33" s="126"/>
      <c r="O33" s="127"/>
      <c r="P33" s="125"/>
    </row>
    <row r="34" spans="1:16" s="103" customFormat="1" ht="15" hidden="1" customHeight="1" x14ac:dyDescent="0.3">
      <c r="A34" s="119"/>
      <c r="B34" s="106"/>
      <c r="C34" s="106"/>
      <c r="D34" s="106"/>
      <c r="E34" s="106"/>
      <c r="F34" s="106"/>
      <c r="G34" s="107"/>
      <c r="H34" s="107"/>
      <c r="J34" s="107"/>
      <c r="K34" s="518"/>
      <c r="L34" s="518"/>
      <c r="M34" s="518"/>
      <c r="N34" s="126"/>
      <c r="O34" s="127"/>
      <c r="P34" s="125"/>
    </row>
    <row r="35" spans="1:16" s="103" customFormat="1" ht="15" hidden="1" customHeight="1" x14ac:dyDescent="0.3">
      <c r="A35" s="119"/>
      <c r="B35" s="106"/>
      <c r="C35" s="106"/>
      <c r="D35" s="106"/>
      <c r="E35" s="106"/>
      <c r="F35" s="106"/>
      <c r="G35" s="107"/>
      <c r="H35" s="107"/>
      <c r="J35" s="107"/>
      <c r="K35" s="518"/>
      <c r="L35" s="518"/>
      <c r="M35" s="518"/>
      <c r="N35" s="126"/>
      <c r="O35" s="127"/>
      <c r="P35" s="125"/>
    </row>
    <row r="36" spans="1:16" s="103" customFormat="1" ht="15" hidden="1" customHeight="1" x14ac:dyDescent="0.3">
      <c r="A36" s="119"/>
      <c r="B36" s="106"/>
      <c r="C36" s="106"/>
      <c r="D36" s="106"/>
      <c r="E36" s="106"/>
      <c r="F36" s="106"/>
      <c r="G36" s="107"/>
      <c r="H36" s="107"/>
      <c r="J36" s="107"/>
      <c r="K36" s="518"/>
      <c r="L36" s="518"/>
      <c r="M36" s="518"/>
      <c r="N36" s="126"/>
      <c r="O36" s="127"/>
      <c r="P36" s="125"/>
    </row>
    <row r="37" spans="1:16" s="103" customFormat="1" ht="15" hidden="1" customHeight="1" x14ac:dyDescent="0.3">
      <c r="A37" s="119"/>
      <c r="B37" s="106"/>
      <c r="C37" s="106"/>
      <c r="D37" s="106"/>
      <c r="E37" s="106"/>
      <c r="F37" s="106"/>
      <c r="G37" s="107"/>
      <c r="H37" s="107"/>
      <c r="J37" s="107"/>
      <c r="K37" s="518"/>
      <c r="L37" s="518"/>
      <c r="M37" s="518"/>
      <c r="N37" s="126"/>
      <c r="O37" s="127"/>
      <c r="P37" s="125"/>
    </row>
    <row r="38" spans="1:16" s="103" customFormat="1" ht="15" hidden="1" customHeight="1" x14ac:dyDescent="0.3">
      <c r="A38" s="119"/>
      <c r="B38" s="106"/>
      <c r="C38" s="106"/>
      <c r="D38" s="106"/>
      <c r="E38" s="106"/>
      <c r="F38" s="106"/>
      <c r="G38" s="107"/>
      <c r="H38" s="107"/>
      <c r="J38" s="107"/>
      <c r="K38" s="518"/>
      <c r="L38" s="518"/>
      <c r="M38" s="518"/>
      <c r="N38" s="126"/>
      <c r="O38" s="127"/>
      <c r="P38" s="125"/>
    </row>
    <row r="39" spans="1:16" s="103" customFormat="1" ht="15" hidden="1" customHeight="1" x14ac:dyDescent="0.3">
      <c r="A39" s="119"/>
      <c r="B39" s="106"/>
      <c r="C39" s="106"/>
      <c r="D39" s="106"/>
      <c r="E39" s="106"/>
      <c r="F39" s="106"/>
      <c r="G39" s="107"/>
      <c r="H39" s="107"/>
      <c r="J39" s="107"/>
      <c r="K39" s="518"/>
      <c r="L39" s="518"/>
      <c r="M39" s="518"/>
      <c r="N39" s="126"/>
      <c r="O39" s="127"/>
      <c r="P39" s="125"/>
    </row>
    <row r="40" spans="1:16" s="103" customFormat="1" ht="15" hidden="1" customHeight="1" x14ac:dyDescent="0.3">
      <c r="A40" s="119"/>
      <c r="B40" s="106"/>
      <c r="C40" s="106"/>
      <c r="D40" s="106"/>
      <c r="E40" s="106"/>
      <c r="F40" s="106"/>
      <c r="G40" s="107"/>
      <c r="H40" s="107"/>
      <c r="J40" s="107"/>
      <c r="K40" s="518"/>
      <c r="L40" s="518"/>
      <c r="M40" s="518"/>
      <c r="N40" s="126"/>
      <c r="O40" s="127"/>
      <c r="P40" s="125"/>
    </row>
    <row r="41" spans="1:16" s="103" customFormat="1" ht="15" hidden="1" customHeight="1" x14ac:dyDescent="0.3">
      <c r="A41" s="119"/>
      <c r="B41" s="106"/>
      <c r="C41" s="106"/>
      <c r="D41" s="106"/>
      <c r="E41" s="106"/>
      <c r="F41" s="106"/>
      <c r="G41" s="107"/>
      <c r="H41" s="107"/>
      <c r="J41" s="107"/>
      <c r="K41" s="518"/>
      <c r="L41" s="518"/>
      <c r="M41" s="518"/>
      <c r="N41" s="126"/>
      <c r="O41" s="127"/>
      <c r="P41" s="125"/>
    </row>
    <row r="42" spans="1:16" s="103" customFormat="1" ht="15" hidden="1" customHeight="1" x14ac:dyDescent="0.3">
      <c r="A42" s="119"/>
      <c r="B42" s="106"/>
      <c r="C42" s="106"/>
      <c r="D42" s="106"/>
      <c r="E42" s="106"/>
      <c r="F42" s="106"/>
      <c r="G42" s="107"/>
      <c r="H42" s="107"/>
      <c r="J42" s="107"/>
      <c r="K42" s="518"/>
      <c r="L42" s="518"/>
      <c r="M42" s="518"/>
      <c r="N42" s="126"/>
      <c r="O42" s="127"/>
      <c r="P42" s="125"/>
    </row>
    <row r="43" spans="1:16" x14ac:dyDescent="0.3">
      <c r="A43" s="77"/>
      <c r="B43" s="4"/>
      <c r="C43" s="4"/>
      <c r="D43" s="4"/>
      <c r="E43" s="4"/>
      <c r="F43" s="4"/>
      <c r="G43" s="32"/>
      <c r="H43" s="32"/>
      <c r="J43" s="32"/>
      <c r="K43" s="530" t="s">
        <v>36</v>
      </c>
      <c r="L43" s="530"/>
      <c r="M43" s="530"/>
      <c r="N43" s="128">
        <v>192629.68467686584</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32" t="s">
        <v>45</v>
      </c>
      <c r="E47" s="53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319</v>
      </c>
      <c r="C48" s="519"/>
      <c r="D48" s="519" t="s">
        <v>320</v>
      </c>
      <c r="E48" s="519"/>
      <c r="F48" s="137" t="s">
        <v>49</v>
      </c>
      <c r="G48" s="136">
        <v>2028</v>
      </c>
      <c r="H48" s="132">
        <v>0</v>
      </c>
      <c r="I48" s="138" t="s">
        <v>321</v>
      </c>
      <c r="J48" s="234">
        <v>0</v>
      </c>
      <c r="K48" s="234">
        <v>0</v>
      </c>
      <c r="L48" s="234">
        <v>0</v>
      </c>
      <c r="M48" s="234">
        <v>0</v>
      </c>
      <c r="N48" s="234">
        <v>8751580</v>
      </c>
      <c r="O48" s="133"/>
      <c r="P48" s="134"/>
    </row>
    <row r="49" spans="1:16" s="103" customFormat="1" ht="15" customHeight="1" x14ac:dyDescent="0.3">
      <c r="A49" s="119" t="s">
        <v>80</v>
      </c>
      <c r="B49" s="519" t="s">
        <v>319</v>
      </c>
      <c r="C49" s="519"/>
      <c r="D49" s="519" t="s">
        <v>318</v>
      </c>
      <c r="E49" s="519"/>
      <c r="F49" s="137" t="s">
        <v>49</v>
      </c>
      <c r="G49" s="136">
        <v>2028</v>
      </c>
      <c r="H49" s="132">
        <v>-7313.0610837035501</v>
      </c>
      <c r="I49" s="138" t="s">
        <v>321</v>
      </c>
      <c r="J49" s="234">
        <v>0</v>
      </c>
      <c r="K49" s="234">
        <v>0</v>
      </c>
      <c r="L49" s="234">
        <v>0</v>
      </c>
      <c r="M49" s="234">
        <v>0</v>
      </c>
      <c r="N49" s="234">
        <v>8751580</v>
      </c>
      <c r="O49" s="133"/>
      <c r="P49" s="134"/>
    </row>
    <row r="50" spans="1:16" s="103" customFormat="1" ht="15" customHeight="1" x14ac:dyDescent="0.3">
      <c r="A50" s="119" t="s">
        <v>81</v>
      </c>
      <c r="B50" s="523" t="s">
        <v>317</v>
      </c>
      <c r="C50" s="524"/>
      <c r="D50" s="523" t="s">
        <v>317</v>
      </c>
      <c r="E50" s="524"/>
      <c r="F50" s="209" t="s">
        <v>49</v>
      </c>
      <c r="G50" s="136">
        <v>2048</v>
      </c>
      <c r="H50" s="132">
        <v>2870.3316760574298</v>
      </c>
      <c r="I50" s="138" t="s">
        <v>321</v>
      </c>
      <c r="J50" s="234">
        <v>0</v>
      </c>
      <c r="K50" s="234">
        <v>0</v>
      </c>
      <c r="L50" s="234">
        <v>0</v>
      </c>
      <c r="M50" s="234">
        <v>0</v>
      </c>
      <c r="N50" s="234">
        <v>0</v>
      </c>
      <c r="O50" s="133"/>
      <c r="P50" s="134"/>
    </row>
    <row r="51" spans="1:16" s="103" customFormat="1" ht="15" customHeight="1" x14ac:dyDescent="0.3">
      <c r="A51" s="119" t="s">
        <v>82</v>
      </c>
      <c r="B51" s="523" t="s">
        <v>322</v>
      </c>
      <c r="C51" s="524"/>
      <c r="D51" s="523" t="s">
        <v>311</v>
      </c>
      <c r="E51" s="524"/>
      <c r="F51" s="209" t="s">
        <v>48</v>
      </c>
      <c r="G51" s="136"/>
      <c r="H51" s="132">
        <v>0</v>
      </c>
      <c r="I51" s="138" t="s">
        <v>321</v>
      </c>
      <c r="J51" s="235">
        <v>0</v>
      </c>
      <c r="K51" s="235">
        <v>0</v>
      </c>
      <c r="L51" s="235">
        <v>0</v>
      </c>
      <c r="M51" s="235">
        <v>0</v>
      </c>
      <c r="N51" s="235">
        <v>0</v>
      </c>
      <c r="O51" s="133"/>
      <c r="P51" s="134"/>
    </row>
    <row r="52" spans="1:16" s="103" customFormat="1" ht="15" customHeight="1" x14ac:dyDescent="0.3">
      <c r="A52" s="119" t="s">
        <v>83</v>
      </c>
      <c r="B52" s="523" t="s">
        <v>322</v>
      </c>
      <c r="C52" s="524"/>
      <c r="D52" s="523" t="s">
        <v>311</v>
      </c>
      <c r="E52" s="524"/>
      <c r="F52" s="209" t="s">
        <v>49</v>
      </c>
      <c r="G52" s="136">
        <v>2024</v>
      </c>
      <c r="H52" s="132">
        <v>0</v>
      </c>
      <c r="I52" s="138" t="s">
        <v>321</v>
      </c>
      <c r="J52" s="235">
        <v>0</v>
      </c>
      <c r="K52" s="235">
        <v>0</v>
      </c>
      <c r="L52" s="235">
        <v>0</v>
      </c>
      <c r="M52" s="235">
        <v>0</v>
      </c>
      <c r="N52" s="235">
        <v>0</v>
      </c>
      <c r="O52" s="133"/>
      <c r="P52" s="134"/>
    </row>
    <row r="53" spans="1:16" s="103" customFormat="1" ht="15" customHeight="1" x14ac:dyDescent="0.3">
      <c r="A53" s="119" t="s">
        <v>84</v>
      </c>
      <c r="B53" s="519" t="s">
        <v>322</v>
      </c>
      <c r="C53" s="519"/>
      <c r="D53" s="519" t="s">
        <v>312</v>
      </c>
      <c r="E53" s="519"/>
      <c r="F53" s="209" t="s">
        <v>48</v>
      </c>
      <c r="G53" s="136"/>
      <c r="H53" s="132">
        <v>0</v>
      </c>
      <c r="I53" s="138" t="s">
        <v>321</v>
      </c>
      <c r="J53" s="235">
        <v>17.170000000000002</v>
      </c>
      <c r="K53" s="235">
        <v>17.18</v>
      </c>
      <c r="L53" s="235">
        <v>17.16</v>
      </c>
      <c r="M53" s="235">
        <v>17.11</v>
      </c>
      <c r="N53" s="235">
        <v>17.03</v>
      </c>
      <c r="O53" s="133"/>
      <c r="P53" s="134"/>
    </row>
    <row r="54" spans="1:16" s="103" customFormat="1" ht="15" customHeight="1" x14ac:dyDescent="0.3">
      <c r="A54" s="119" t="s">
        <v>85</v>
      </c>
      <c r="B54" s="519" t="s">
        <v>322</v>
      </c>
      <c r="C54" s="519"/>
      <c r="D54" s="519" t="s">
        <v>312</v>
      </c>
      <c r="E54" s="519"/>
      <c r="F54" s="137" t="s">
        <v>49</v>
      </c>
      <c r="G54" s="136">
        <v>2024</v>
      </c>
      <c r="H54" s="132">
        <v>0.164815547481619</v>
      </c>
      <c r="I54" s="138" t="s">
        <v>321</v>
      </c>
      <c r="J54" s="235">
        <v>17.170000000000002</v>
      </c>
      <c r="K54" s="235">
        <v>17.18</v>
      </c>
      <c r="L54" s="235">
        <v>17.16</v>
      </c>
      <c r="M54" s="235">
        <v>17.11</v>
      </c>
      <c r="N54" s="235">
        <v>0</v>
      </c>
      <c r="O54" s="133"/>
      <c r="P54" s="134"/>
    </row>
    <row r="55" spans="1:16" s="103" customFormat="1" ht="15" customHeight="1" x14ac:dyDescent="0.3">
      <c r="A55" s="119" t="s">
        <v>86</v>
      </c>
      <c r="B55" s="519" t="s">
        <v>322</v>
      </c>
      <c r="C55" s="519"/>
      <c r="D55" s="519" t="s">
        <v>313</v>
      </c>
      <c r="E55" s="519"/>
      <c r="F55" s="137" t="s">
        <v>48</v>
      </c>
      <c r="G55" s="136"/>
      <c r="H55" s="132">
        <v>0</v>
      </c>
      <c r="I55" s="138" t="s">
        <v>321</v>
      </c>
      <c r="J55" s="236">
        <v>20142384.77</v>
      </c>
      <c r="K55" s="236">
        <v>20158840.829999998</v>
      </c>
      <c r="L55" s="236">
        <v>20136607.039999999</v>
      </c>
      <c r="M55" s="236">
        <v>20076213.420000002</v>
      </c>
      <c r="N55" s="236">
        <v>19978394.719999999</v>
      </c>
      <c r="O55" s="133"/>
      <c r="P55" s="134"/>
    </row>
    <row r="56" spans="1:16" s="103" customFormat="1" ht="15" customHeight="1" x14ac:dyDescent="0.3">
      <c r="A56" s="119" t="s">
        <v>87</v>
      </c>
      <c r="B56" s="519" t="s">
        <v>322</v>
      </c>
      <c r="C56" s="519"/>
      <c r="D56" s="519" t="s">
        <v>313</v>
      </c>
      <c r="E56" s="519"/>
      <c r="F56" s="137" t="s">
        <v>49</v>
      </c>
      <c r="G56" s="136">
        <v>2024</v>
      </c>
      <c r="H56" s="132">
        <v>193363.450469011</v>
      </c>
      <c r="I56" s="138" t="s">
        <v>321</v>
      </c>
      <c r="J56" s="236">
        <v>20142384.77</v>
      </c>
      <c r="K56" s="236">
        <v>20158840.829999998</v>
      </c>
      <c r="L56" s="236">
        <v>20136607.039999999</v>
      </c>
      <c r="M56" s="236">
        <v>20076213.420000002</v>
      </c>
      <c r="N56" s="235">
        <v>0</v>
      </c>
      <c r="O56" s="133"/>
      <c r="P56" s="134"/>
    </row>
    <row r="57" spans="1:16" s="103" customFormat="1" ht="15" customHeight="1" x14ac:dyDescent="0.3">
      <c r="A57" s="119" t="s">
        <v>88</v>
      </c>
      <c r="B57" s="519" t="s">
        <v>322</v>
      </c>
      <c r="C57" s="519"/>
      <c r="D57" s="519" t="s">
        <v>314</v>
      </c>
      <c r="E57" s="519"/>
      <c r="F57" s="137" t="s">
        <v>48</v>
      </c>
      <c r="G57" s="136"/>
      <c r="H57" s="132">
        <v>0</v>
      </c>
      <c r="I57" s="138" t="s">
        <v>321</v>
      </c>
      <c r="J57" s="235">
        <v>0</v>
      </c>
      <c r="K57" s="235">
        <v>0</v>
      </c>
      <c r="L57" s="235">
        <v>0</v>
      </c>
      <c r="M57" s="235">
        <v>0</v>
      </c>
      <c r="N57" s="235">
        <v>0</v>
      </c>
      <c r="O57" s="133"/>
      <c r="P57" s="134"/>
    </row>
    <row r="58" spans="1:16" s="103" customFormat="1" ht="15" customHeight="1" x14ac:dyDescent="0.3">
      <c r="A58" s="119"/>
      <c r="B58" s="519" t="s">
        <v>322</v>
      </c>
      <c r="C58" s="519"/>
      <c r="D58" s="519" t="s">
        <v>314</v>
      </c>
      <c r="E58" s="519"/>
      <c r="F58" s="137" t="s">
        <v>49</v>
      </c>
      <c r="G58" s="136">
        <v>2024</v>
      </c>
      <c r="H58" s="132">
        <v>0</v>
      </c>
      <c r="I58" s="138" t="s">
        <v>321</v>
      </c>
      <c r="J58" s="235">
        <v>0</v>
      </c>
      <c r="K58" s="235">
        <v>0</v>
      </c>
      <c r="L58" s="235">
        <v>0</v>
      </c>
      <c r="M58" s="235">
        <v>0</v>
      </c>
      <c r="N58" s="235">
        <v>0</v>
      </c>
      <c r="O58" s="133"/>
      <c r="P58" s="134"/>
    </row>
    <row r="59" spans="1:16" s="103" customFormat="1" ht="15" customHeight="1" x14ac:dyDescent="0.3">
      <c r="A59" s="119"/>
      <c r="B59" s="519" t="s">
        <v>322</v>
      </c>
      <c r="C59" s="519"/>
      <c r="D59" s="519" t="s">
        <v>315</v>
      </c>
      <c r="E59" s="519"/>
      <c r="F59" s="137" t="s">
        <v>48</v>
      </c>
      <c r="G59" s="136"/>
      <c r="H59" s="132">
        <v>0</v>
      </c>
      <c r="I59" s="138" t="s">
        <v>321</v>
      </c>
      <c r="J59" s="237">
        <v>386322.92</v>
      </c>
      <c r="K59" s="237">
        <v>386638.54</v>
      </c>
      <c r="L59" s="237">
        <v>386212.11</v>
      </c>
      <c r="M59" s="237">
        <v>385053.78</v>
      </c>
      <c r="N59" s="237">
        <v>383177.66</v>
      </c>
      <c r="O59" s="133"/>
      <c r="P59" s="134"/>
    </row>
    <row r="60" spans="1:16" s="103" customFormat="1" ht="15" customHeight="1" x14ac:dyDescent="0.3">
      <c r="A60" s="119"/>
      <c r="B60" s="519" t="s">
        <v>322</v>
      </c>
      <c r="C60" s="519"/>
      <c r="D60" s="519" t="s">
        <v>315</v>
      </c>
      <c r="E60" s="519"/>
      <c r="F60" s="137" t="s">
        <v>49</v>
      </c>
      <c r="G60" s="136">
        <v>2024</v>
      </c>
      <c r="H60" s="132">
        <v>3708.6339844060399</v>
      </c>
      <c r="I60" s="138" t="s">
        <v>321</v>
      </c>
      <c r="J60" s="237">
        <v>386322.92</v>
      </c>
      <c r="K60" s="237">
        <v>386638.54</v>
      </c>
      <c r="L60" s="237">
        <v>386212.11</v>
      </c>
      <c r="M60" s="237">
        <v>385053.78</v>
      </c>
      <c r="N60" s="235">
        <v>0</v>
      </c>
      <c r="O60" s="133"/>
      <c r="P60" s="134"/>
    </row>
    <row r="61" spans="1:16" s="103" customFormat="1" ht="15" customHeight="1" x14ac:dyDescent="0.3">
      <c r="A61" s="119"/>
      <c r="B61" s="519" t="s">
        <v>322</v>
      </c>
      <c r="C61" s="519"/>
      <c r="D61" s="519" t="s">
        <v>316</v>
      </c>
      <c r="E61" s="519"/>
      <c r="F61" s="137" t="s">
        <v>48</v>
      </c>
      <c r="G61" s="136"/>
      <c r="H61" s="132">
        <v>0</v>
      </c>
      <c r="I61" s="138" t="s">
        <v>321</v>
      </c>
      <c r="J61" s="238">
        <v>17.170000000000002</v>
      </c>
      <c r="K61" s="238">
        <v>17.18</v>
      </c>
      <c r="L61" s="238">
        <v>17.16</v>
      </c>
      <c r="M61" s="238">
        <v>17.11</v>
      </c>
      <c r="N61" s="238">
        <v>17.03</v>
      </c>
      <c r="O61" s="133"/>
      <c r="P61" s="134"/>
    </row>
    <row r="62" spans="1:16" s="103" customFormat="1" ht="15" customHeight="1" x14ac:dyDescent="0.3">
      <c r="A62" s="119" t="s">
        <v>89</v>
      </c>
      <c r="B62" s="519" t="s">
        <v>322</v>
      </c>
      <c r="C62" s="519"/>
      <c r="D62" s="519" t="s">
        <v>316</v>
      </c>
      <c r="E62" s="519"/>
      <c r="F62" s="137" t="s">
        <v>49</v>
      </c>
      <c r="G62" s="136">
        <v>2024</v>
      </c>
      <c r="H62" s="132">
        <v>0.164815547481619</v>
      </c>
      <c r="I62" s="138" t="s">
        <v>321</v>
      </c>
      <c r="J62" s="238">
        <v>17.170000000000002</v>
      </c>
      <c r="K62" s="238">
        <v>17.18</v>
      </c>
      <c r="L62" s="238">
        <v>17.16</v>
      </c>
      <c r="M62" s="238">
        <v>17.11</v>
      </c>
      <c r="N62" s="238">
        <v>0</v>
      </c>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20528742.030000005</v>
      </c>
      <c r="K66" s="38">
        <v>20545513.729999997</v>
      </c>
      <c r="L66" s="38">
        <v>20522853.469999999</v>
      </c>
      <c r="M66" s="38">
        <v>20461301.420000002</v>
      </c>
      <c r="N66" s="38">
        <v>20361606.440000001</v>
      </c>
      <c r="O66" s="44"/>
      <c r="P66" s="76"/>
    </row>
    <row r="67" spans="1:16" ht="15" customHeight="1" x14ac:dyDescent="0.3">
      <c r="A67" s="77" t="s">
        <v>94</v>
      </c>
      <c r="B67" s="39"/>
      <c r="C67" s="39"/>
      <c r="D67" s="39"/>
      <c r="E67" s="39"/>
      <c r="F67" s="39"/>
      <c r="G67" s="41"/>
      <c r="H67" s="42"/>
      <c r="I67" s="43" t="s">
        <v>49</v>
      </c>
      <c r="J67" s="38">
        <v>20528742.030000005</v>
      </c>
      <c r="K67" s="38">
        <v>20545513.729999997</v>
      </c>
      <c r="L67" s="38">
        <v>20522853.469999999</v>
      </c>
      <c r="M67" s="38">
        <v>20461301.420000002</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K30" sqref="K30:M3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1"/>
      <c r="F2" s="451"/>
      <c r="G2" s="452"/>
      <c r="H2" s="297" t="s">
        <v>0</v>
      </c>
      <c r="I2" s="298"/>
      <c r="J2" s="276" t="s">
        <v>1</v>
      </c>
      <c r="K2" s="279"/>
      <c r="L2" s="88" t="s">
        <v>2</v>
      </c>
      <c r="M2" s="89" t="s">
        <v>141</v>
      </c>
      <c r="N2" s="276" t="s">
        <v>3</v>
      </c>
      <c r="O2" s="279"/>
      <c r="P2" s="120"/>
    </row>
    <row r="3" spans="1:16" ht="4.5" customHeight="1" x14ac:dyDescent="0.3">
      <c r="A3" s="77"/>
      <c r="B3" s="324"/>
      <c r="C3" s="325"/>
      <c r="D3" s="325"/>
      <c r="E3" s="453"/>
      <c r="F3" s="453"/>
      <c r="G3" s="454"/>
      <c r="H3" s="299"/>
      <c r="I3" s="300"/>
      <c r="J3" s="301"/>
      <c r="K3" s="302"/>
      <c r="L3" s="87"/>
      <c r="M3" s="87"/>
      <c r="N3" s="301"/>
      <c r="O3" s="302"/>
      <c r="P3" s="75"/>
    </row>
    <row r="4" spans="1:16" s="99" customFormat="1" ht="17.25" customHeight="1" thickBot="1" x14ac:dyDescent="0.35">
      <c r="A4" s="116"/>
      <c r="B4" s="324"/>
      <c r="C4" s="325"/>
      <c r="D4" s="325"/>
      <c r="E4" s="453"/>
      <c r="F4" s="453"/>
      <c r="G4" s="454"/>
      <c r="H4" s="447" t="s">
        <v>262</v>
      </c>
      <c r="I4" s="448"/>
      <c r="J4" s="447">
        <v>2025</v>
      </c>
      <c r="K4" s="448"/>
      <c r="L4" s="98">
        <v>25</v>
      </c>
      <c r="M4" s="98" t="s">
        <v>149</v>
      </c>
      <c r="N4" s="447" t="s">
        <v>263</v>
      </c>
      <c r="O4" s="448"/>
      <c r="P4" s="121"/>
    </row>
    <row r="5" spans="1:16" s="101" customFormat="1" ht="13.5" customHeight="1" thickTop="1" x14ac:dyDescent="0.3">
      <c r="A5" s="117"/>
      <c r="B5" s="324"/>
      <c r="C5" s="325"/>
      <c r="D5" s="325"/>
      <c r="E5" s="453"/>
      <c r="F5" s="453"/>
      <c r="G5" s="454"/>
      <c r="H5" s="276" t="s">
        <v>4</v>
      </c>
      <c r="I5" s="277"/>
      <c r="J5" s="277"/>
      <c r="K5" s="277"/>
      <c r="L5" s="277"/>
      <c r="M5" s="277"/>
      <c r="N5" s="276" t="s">
        <v>5</v>
      </c>
      <c r="O5" s="279"/>
      <c r="P5" s="122"/>
    </row>
    <row r="6" spans="1:16" ht="20.25" customHeight="1" thickBot="1" x14ac:dyDescent="0.35">
      <c r="A6" s="77"/>
      <c r="B6" s="326"/>
      <c r="C6" s="327"/>
      <c r="D6" s="327"/>
      <c r="E6" s="455"/>
      <c r="F6" s="455"/>
      <c r="G6" s="456"/>
      <c r="H6" s="280" t="s">
        <v>264</v>
      </c>
      <c r="I6" s="281"/>
      <c r="J6" s="281"/>
      <c r="K6" s="281"/>
      <c r="L6" s="281"/>
      <c r="M6" s="282"/>
      <c r="N6" s="283" t="s">
        <v>265</v>
      </c>
      <c r="O6" s="284"/>
      <c r="P6" s="75"/>
    </row>
    <row r="7" spans="1:16" s="101" customFormat="1" ht="15.75" customHeight="1" thickTop="1" thickBot="1" x14ac:dyDescent="0.35">
      <c r="A7" s="117" t="s">
        <v>6</v>
      </c>
      <c r="B7" s="457" t="s">
        <v>7</v>
      </c>
      <c r="C7" s="458"/>
      <c r="D7" s="459"/>
      <c r="E7" s="449" t="s">
        <v>266</v>
      </c>
      <c r="F7" s="450"/>
      <c r="G7" s="442"/>
      <c r="H7" s="443" t="s">
        <v>32</v>
      </c>
      <c r="I7" s="444"/>
      <c r="J7" s="441">
        <v>0.1</v>
      </c>
      <c r="K7" s="442"/>
      <c r="L7" s="443" t="s">
        <v>23</v>
      </c>
      <c r="M7" s="444"/>
      <c r="N7" s="445">
        <v>44862</v>
      </c>
      <c r="O7" s="446"/>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0" t="s">
        <v>97</v>
      </c>
      <c r="C9" s="460"/>
      <c r="D9" s="520"/>
      <c r="E9" s="525" t="s">
        <v>276</v>
      </c>
      <c r="F9" s="477"/>
      <c r="G9" s="477"/>
      <c r="H9" s="477"/>
      <c r="I9" s="477"/>
      <c r="J9" s="477"/>
      <c r="K9" s="477"/>
      <c r="L9" s="477"/>
      <c r="M9" s="477"/>
      <c r="N9" s="477"/>
      <c r="O9" s="477"/>
      <c r="P9" s="76"/>
    </row>
    <row r="10" spans="1:16" ht="15" customHeight="1" x14ac:dyDescent="0.3">
      <c r="A10" s="77" t="s">
        <v>6</v>
      </c>
      <c r="B10" s="460" t="s">
        <v>25</v>
      </c>
      <c r="C10" s="460"/>
      <c r="D10" s="520"/>
      <c r="E10" s="477" t="s">
        <v>323</v>
      </c>
      <c r="F10" s="477"/>
      <c r="G10" s="477"/>
      <c r="H10" s="477"/>
      <c r="I10" s="477"/>
      <c r="J10" s="477"/>
      <c r="K10" s="477"/>
      <c r="L10" s="477"/>
      <c r="M10" s="477"/>
      <c r="N10" s="477"/>
      <c r="O10" s="477"/>
      <c r="P10" s="76"/>
    </row>
    <row r="11" spans="1:16" ht="15" customHeight="1" x14ac:dyDescent="0.3">
      <c r="A11" s="77" t="s">
        <v>6</v>
      </c>
      <c r="B11" s="460" t="s">
        <v>41</v>
      </c>
      <c r="C11" s="460"/>
      <c r="D11" s="520"/>
      <c r="E11" s="525" t="s">
        <v>275</v>
      </c>
      <c r="F11" s="477"/>
      <c r="G11" s="477"/>
      <c r="H11" s="477"/>
      <c r="I11" s="477"/>
      <c r="J11" s="477"/>
      <c r="K11" s="477"/>
      <c r="L11" s="477"/>
      <c r="M11" s="477"/>
      <c r="N11" s="477"/>
      <c r="O11" s="477"/>
      <c r="P11" s="76"/>
    </row>
    <row r="12" spans="1:16" ht="15" customHeight="1" x14ac:dyDescent="0.3">
      <c r="A12" s="77" t="s">
        <v>6</v>
      </c>
      <c r="B12" s="460" t="s">
        <v>22</v>
      </c>
      <c r="C12" s="460"/>
      <c r="D12" s="520"/>
      <c r="E12" s="521">
        <v>45474</v>
      </c>
      <c r="F12" s="522"/>
      <c r="G12" s="522"/>
      <c r="H12" s="522"/>
      <c r="I12" s="522"/>
      <c r="J12" s="522"/>
      <c r="K12" s="522"/>
      <c r="L12" s="522"/>
      <c r="M12" s="522"/>
      <c r="N12" s="522"/>
      <c r="O12" s="522"/>
      <c r="P12" s="76"/>
    </row>
    <row r="13" spans="1:16" ht="75" customHeight="1" x14ac:dyDescent="0.3">
      <c r="A13" s="77"/>
      <c r="B13" s="460" t="s">
        <v>143</v>
      </c>
      <c r="C13" s="460"/>
      <c r="D13" s="520"/>
      <c r="E13" s="525" t="s">
        <v>324</v>
      </c>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6" t="s">
        <v>20</v>
      </c>
      <c r="C15" s="536"/>
      <c r="D15" s="536"/>
      <c r="E15" s="536" t="s">
        <v>42</v>
      </c>
      <c r="F15" s="536"/>
      <c r="G15" s="536"/>
      <c r="H15" s="104">
        <v>2025</v>
      </c>
      <c r="I15" s="104">
        <v>2026</v>
      </c>
      <c r="J15" s="104">
        <v>2027</v>
      </c>
      <c r="K15" s="104">
        <v>2028</v>
      </c>
      <c r="L15" s="104">
        <v>2029</v>
      </c>
      <c r="M15" s="104" t="s">
        <v>34</v>
      </c>
      <c r="N15" s="104" t="s">
        <v>142</v>
      </c>
      <c r="O15" s="104" t="s">
        <v>21</v>
      </c>
      <c r="P15" s="124"/>
    </row>
    <row r="16" spans="1:16" s="103" customFormat="1" ht="14.5" x14ac:dyDescent="0.3">
      <c r="A16" s="119"/>
      <c r="B16" s="534" t="s">
        <v>276</v>
      </c>
      <c r="C16" s="535"/>
      <c r="D16" s="535"/>
      <c r="E16" s="517" t="s">
        <v>309</v>
      </c>
      <c r="F16" s="517"/>
      <c r="G16" s="517"/>
      <c r="H16" s="141">
        <v>0</v>
      </c>
      <c r="I16" s="141">
        <v>0</v>
      </c>
      <c r="J16" s="141">
        <v>0</v>
      </c>
      <c r="K16" s="141">
        <v>0</v>
      </c>
      <c r="L16" s="141">
        <v>0</v>
      </c>
      <c r="M16" s="83">
        <v>0</v>
      </c>
      <c r="N16" s="527">
        <v>8751580</v>
      </c>
      <c r="O16" s="528">
        <v>118276265.54000001</v>
      </c>
      <c r="P16" s="134"/>
    </row>
    <row r="17" spans="1:16" s="103" customFormat="1" ht="15.25" customHeight="1" x14ac:dyDescent="0.3">
      <c r="A17" s="119"/>
      <c r="B17" s="534"/>
      <c r="C17" s="535"/>
      <c r="D17" s="535"/>
      <c r="E17" s="517" t="s">
        <v>310</v>
      </c>
      <c r="F17" s="517"/>
      <c r="G17" s="517"/>
      <c r="H17" s="141">
        <v>0</v>
      </c>
      <c r="I17" s="141">
        <v>0</v>
      </c>
      <c r="J17" s="141">
        <v>0</v>
      </c>
      <c r="K17" s="141">
        <v>0</v>
      </c>
      <c r="L17" s="141">
        <v>0</v>
      </c>
      <c r="M17" s="83">
        <v>0</v>
      </c>
      <c r="N17" s="527"/>
      <c r="O17" s="528"/>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6" t="s">
        <v>35</v>
      </c>
      <c r="L19" s="526"/>
      <c r="M19" s="526"/>
      <c r="N19" s="110" t="s">
        <v>37</v>
      </c>
      <c r="O19" s="110" t="s">
        <v>38</v>
      </c>
      <c r="P19" s="75"/>
    </row>
    <row r="20" spans="1:16" s="103" customFormat="1" ht="15" customHeight="1" x14ac:dyDescent="0.3">
      <c r="A20" s="119"/>
      <c r="B20" s="106"/>
      <c r="C20" s="106"/>
      <c r="D20" s="106"/>
      <c r="E20" s="106"/>
      <c r="F20" s="106"/>
      <c r="G20" s="107"/>
      <c r="H20" s="107"/>
      <c r="I20" s="107"/>
      <c r="J20" s="107"/>
      <c r="K20" s="518" t="s">
        <v>311</v>
      </c>
      <c r="L20" s="518"/>
      <c r="M20" s="518"/>
      <c r="N20" s="126">
        <v>0</v>
      </c>
      <c r="O20" s="127">
        <v>0</v>
      </c>
      <c r="P20" s="125"/>
    </row>
    <row r="21" spans="1:16" s="103" customFormat="1" ht="15" customHeight="1" x14ac:dyDescent="0.3">
      <c r="A21" s="119"/>
      <c r="B21" s="106"/>
      <c r="C21" s="106"/>
      <c r="D21" s="106"/>
      <c r="E21" s="106"/>
      <c r="F21" s="106"/>
      <c r="G21" s="107"/>
      <c r="H21" s="107"/>
      <c r="I21" s="107"/>
      <c r="J21" s="107"/>
      <c r="K21" s="518" t="s">
        <v>312</v>
      </c>
      <c r="L21" s="518"/>
      <c r="M21" s="518"/>
      <c r="N21" s="126">
        <v>0.10154221770060499</v>
      </c>
      <c r="O21" s="127">
        <v>0</v>
      </c>
      <c r="P21" s="125"/>
    </row>
    <row r="22" spans="1:16" s="103" customFormat="1" ht="15" customHeight="1" x14ac:dyDescent="0.3">
      <c r="A22" s="119"/>
      <c r="B22" s="106"/>
      <c r="C22" s="106"/>
      <c r="D22" s="106"/>
      <c r="E22" s="106"/>
      <c r="F22" s="106"/>
      <c r="G22" s="107"/>
      <c r="H22" s="107"/>
      <c r="I22" s="107"/>
      <c r="J22" s="107"/>
      <c r="K22" s="518" t="s">
        <v>313</v>
      </c>
      <c r="L22" s="518"/>
      <c r="M22" s="518"/>
      <c r="N22" s="126">
        <v>119129.86263074601</v>
      </c>
      <c r="O22" s="127">
        <v>0.90939999999999999</v>
      </c>
      <c r="P22" s="125"/>
    </row>
    <row r="23" spans="1:16" s="103" customFormat="1" ht="15" customHeight="1" x14ac:dyDescent="0.3">
      <c r="A23" s="119"/>
      <c r="B23" s="106"/>
      <c r="C23" s="106"/>
      <c r="D23" s="106"/>
      <c r="E23" s="106"/>
      <c r="F23" s="106"/>
      <c r="G23" s="107"/>
      <c r="H23" s="107"/>
      <c r="I23" s="107"/>
      <c r="J23" s="107"/>
      <c r="K23" s="518" t="s">
        <v>314</v>
      </c>
      <c r="L23" s="518"/>
      <c r="M23" s="518"/>
      <c r="N23" s="126">
        <v>0</v>
      </c>
      <c r="O23" s="127">
        <v>0</v>
      </c>
      <c r="P23" s="125"/>
    </row>
    <row r="24" spans="1:16" s="103" customFormat="1" ht="15" customHeight="1" x14ac:dyDescent="0.3">
      <c r="A24" s="119"/>
      <c r="B24" s="106"/>
      <c r="C24" s="106"/>
      <c r="D24" s="106"/>
      <c r="E24" s="106"/>
      <c r="F24" s="106"/>
      <c r="G24" s="107"/>
      <c r="H24" s="107"/>
      <c r="I24" s="107"/>
      <c r="J24" s="107"/>
      <c r="K24" s="518" t="s">
        <v>315</v>
      </c>
      <c r="L24" s="518"/>
      <c r="M24" s="518"/>
      <c r="N24" s="126">
        <v>2284.8633290627999</v>
      </c>
      <c r="O24" s="127">
        <v>1.7399999999999999E-2</v>
      </c>
      <c r="P24" s="125"/>
    </row>
    <row r="25" spans="1:16" s="103" customFormat="1" ht="15" customHeight="1" x14ac:dyDescent="0.3">
      <c r="A25" s="119"/>
      <c r="B25" s="106"/>
      <c r="C25" s="106"/>
      <c r="D25" s="106"/>
      <c r="E25" s="106"/>
      <c r="F25" s="106"/>
      <c r="G25" s="107"/>
      <c r="H25" s="107"/>
      <c r="I25" s="107"/>
      <c r="J25" s="107"/>
      <c r="K25" s="518" t="s">
        <v>316</v>
      </c>
      <c r="L25" s="518"/>
      <c r="M25" s="518"/>
      <c r="N25" s="126">
        <v>0.10154221770060499</v>
      </c>
      <c r="O25" s="127">
        <v>0</v>
      </c>
      <c r="P25" s="125"/>
    </row>
    <row r="26" spans="1:16" s="103" customFormat="1" ht="15" customHeight="1" x14ac:dyDescent="0.3">
      <c r="A26" s="119"/>
      <c r="B26" s="106"/>
      <c r="C26" s="106"/>
      <c r="D26" s="106"/>
      <c r="E26" s="106"/>
      <c r="F26" s="106"/>
      <c r="G26" s="107"/>
      <c r="H26" s="107"/>
      <c r="I26" s="107"/>
      <c r="J26" s="107"/>
      <c r="K26" s="518" t="s">
        <v>317</v>
      </c>
      <c r="L26" s="518"/>
      <c r="M26" s="518"/>
      <c r="N26" s="126">
        <v>3225.0585567186299</v>
      </c>
      <c r="O26" s="127">
        <v>2.46E-2</v>
      </c>
      <c r="P26" s="125"/>
    </row>
    <row r="27" spans="1:16" s="103" customFormat="1" ht="15" customHeight="1" x14ac:dyDescent="0.3">
      <c r="A27" s="119"/>
      <c r="B27" s="106"/>
      <c r="C27" s="106"/>
      <c r="D27" s="106"/>
      <c r="E27" s="106"/>
      <c r="F27" s="106"/>
      <c r="G27" s="107"/>
      <c r="H27" s="107"/>
      <c r="I27" s="107"/>
      <c r="J27" s="107"/>
      <c r="K27" s="518" t="s">
        <v>318</v>
      </c>
      <c r="L27" s="518"/>
      <c r="M27" s="518"/>
      <c r="N27" s="126">
        <v>-6363.72206051993</v>
      </c>
      <c r="O27" s="127">
        <v>4.8599999999999997E-2</v>
      </c>
      <c r="P27" s="125"/>
    </row>
    <row r="28" spans="1:16" s="103" customFormat="1" ht="15" customHeight="1" x14ac:dyDescent="0.3">
      <c r="A28" s="119"/>
      <c r="B28" s="106"/>
      <c r="C28" s="106"/>
      <c r="D28" s="106"/>
      <c r="E28" s="106"/>
      <c r="F28" s="106"/>
      <c r="G28" s="107"/>
      <c r="H28" s="107"/>
      <c r="I28" s="107"/>
      <c r="J28" s="107"/>
      <c r="K28" s="518"/>
      <c r="L28" s="518"/>
      <c r="M28" s="518"/>
      <c r="N28" s="126"/>
      <c r="O28" s="127"/>
      <c r="P28" s="125"/>
    </row>
    <row r="29" spans="1:16" s="103" customFormat="1" ht="15" customHeight="1" x14ac:dyDescent="0.3">
      <c r="A29" s="119"/>
      <c r="B29" s="106"/>
      <c r="C29" s="106"/>
      <c r="D29" s="106"/>
      <c r="E29" s="106"/>
      <c r="F29" s="106"/>
      <c r="G29" s="107"/>
      <c r="H29" s="107"/>
      <c r="I29" s="107"/>
      <c r="J29" s="107"/>
      <c r="K29" s="518"/>
      <c r="L29" s="518"/>
      <c r="M29" s="518"/>
      <c r="N29" s="126"/>
      <c r="O29" s="127"/>
      <c r="P29" s="125"/>
    </row>
    <row r="30" spans="1:16" s="103" customFormat="1" ht="15" customHeight="1" x14ac:dyDescent="0.3">
      <c r="A30" s="119"/>
      <c r="B30" s="106"/>
      <c r="C30" s="106"/>
      <c r="D30" s="106"/>
      <c r="E30" s="106"/>
      <c r="F30" s="106"/>
      <c r="G30" s="107"/>
      <c r="H30" s="107"/>
      <c r="J30" s="107"/>
      <c r="K30" s="518"/>
      <c r="L30" s="518"/>
      <c r="M30" s="518"/>
      <c r="N30" s="126"/>
      <c r="O30" s="127"/>
      <c r="P30" s="125"/>
    </row>
    <row r="31" spans="1:16" s="103" customFormat="1" ht="15" customHeight="1" x14ac:dyDescent="0.3">
      <c r="A31" s="119"/>
      <c r="B31" s="106"/>
      <c r="C31" s="106"/>
      <c r="D31" s="106"/>
      <c r="E31" s="106"/>
      <c r="F31" s="106"/>
      <c r="G31" s="107"/>
      <c r="H31" s="107"/>
      <c r="J31" s="107"/>
      <c r="K31" s="518"/>
      <c r="L31" s="518"/>
      <c r="M31" s="518"/>
      <c r="N31" s="126"/>
      <c r="O31" s="127"/>
      <c r="P31" s="125"/>
    </row>
    <row r="32" spans="1:16" s="103" customFormat="1" ht="15" customHeight="1" x14ac:dyDescent="0.3">
      <c r="A32" s="119"/>
      <c r="B32" s="106"/>
      <c r="C32" s="106"/>
      <c r="D32" s="106"/>
      <c r="E32" s="106"/>
      <c r="F32" s="106"/>
      <c r="G32" s="107"/>
      <c r="H32" s="107"/>
      <c r="J32" s="107"/>
      <c r="K32" s="518"/>
      <c r="L32" s="518"/>
      <c r="M32" s="518"/>
      <c r="N32" s="126"/>
      <c r="O32" s="127"/>
      <c r="P32" s="125"/>
    </row>
    <row r="33" spans="1:16" s="103" customFormat="1" ht="15" hidden="1" customHeight="1" x14ac:dyDescent="0.3">
      <c r="A33" s="119"/>
      <c r="B33" s="106"/>
      <c r="C33" s="106"/>
      <c r="D33" s="106"/>
      <c r="E33" s="106"/>
      <c r="F33" s="106"/>
      <c r="G33" s="107"/>
      <c r="H33" s="107"/>
      <c r="J33" s="107"/>
      <c r="K33" s="518"/>
      <c r="L33" s="518"/>
      <c r="M33" s="518"/>
      <c r="N33" s="126"/>
      <c r="O33" s="127"/>
      <c r="P33" s="125"/>
    </row>
    <row r="34" spans="1:16" s="103" customFormat="1" ht="15" hidden="1" customHeight="1" x14ac:dyDescent="0.3">
      <c r="A34" s="119"/>
      <c r="B34" s="106"/>
      <c r="C34" s="106"/>
      <c r="D34" s="106"/>
      <c r="E34" s="106"/>
      <c r="F34" s="106"/>
      <c r="G34" s="107"/>
      <c r="H34" s="107"/>
      <c r="J34" s="107"/>
      <c r="K34" s="518"/>
      <c r="L34" s="518"/>
      <c r="M34" s="518"/>
      <c r="N34" s="126"/>
      <c r="O34" s="127"/>
      <c r="P34" s="125"/>
    </row>
    <row r="35" spans="1:16" s="103" customFormat="1" ht="15" hidden="1" customHeight="1" x14ac:dyDescent="0.3">
      <c r="A35" s="119"/>
      <c r="B35" s="106"/>
      <c r="C35" s="106"/>
      <c r="D35" s="106"/>
      <c r="E35" s="106"/>
      <c r="F35" s="106"/>
      <c r="G35" s="107"/>
      <c r="H35" s="107"/>
      <c r="J35" s="107"/>
      <c r="K35" s="518"/>
      <c r="L35" s="518"/>
      <c r="M35" s="518"/>
      <c r="N35" s="126"/>
      <c r="O35" s="127"/>
      <c r="P35" s="125"/>
    </row>
    <row r="36" spans="1:16" s="103" customFormat="1" ht="15" hidden="1" customHeight="1" x14ac:dyDescent="0.3">
      <c r="A36" s="119"/>
      <c r="B36" s="106"/>
      <c r="C36" s="106"/>
      <c r="D36" s="106"/>
      <c r="E36" s="106"/>
      <c r="F36" s="106"/>
      <c r="G36" s="107"/>
      <c r="H36" s="107"/>
      <c r="J36" s="107"/>
      <c r="K36" s="518"/>
      <c r="L36" s="518"/>
      <c r="M36" s="518"/>
      <c r="N36" s="126"/>
      <c r="O36" s="127"/>
      <c r="P36" s="125"/>
    </row>
    <row r="37" spans="1:16" s="103" customFormat="1" ht="15" hidden="1" customHeight="1" x14ac:dyDescent="0.3">
      <c r="A37" s="119"/>
      <c r="B37" s="106"/>
      <c r="C37" s="106"/>
      <c r="D37" s="106"/>
      <c r="E37" s="106"/>
      <c r="F37" s="106"/>
      <c r="G37" s="107"/>
      <c r="H37" s="107"/>
      <c r="J37" s="107"/>
      <c r="K37" s="518"/>
      <c r="L37" s="518"/>
      <c r="M37" s="518"/>
      <c r="N37" s="126"/>
      <c r="O37" s="127"/>
      <c r="P37" s="125"/>
    </row>
    <row r="38" spans="1:16" s="103" customFormat="1" ht="15" hidden="1" customHeight="1" x14ac:dyDescent="0.3">
      <c r="A38" s="119"/>
      <c r="B38" s="106"/>
      <c r="C38" s="106"/>
      <c r="D38" s="106"/>
      <c r="E38" s="106"/>
      <c r="F38" s="106"/>
      <c r="G38" s="107"/>
      <c r="H38" s="107"/>
      <c r="J38" s="107"/>
      <c r="K38" s="518"/>
      <c r="L38" s="518"/>
      <c r="M38" s="518"/>
      <c r="N38" s="126"/>
      <c r="O38" s="127"/>
      <c r="P38" s="125"/>
    </row>
    <row r="39" spans="1:16" s="103" customFormat="1" ht="15" hidden="1" customHeight="1" x14ac:dyDescent="0.3">
      <c r="A39" s="119"/>
      <c r="B39" s="106"/>
      <c r="C39" s="106"/>
      <c r="D39" s="106"/>
      <c r="E39" s="106"/>
      <c r="F39" s="106"/>
      <c r="G39" s="107"/>
      <c r="H39" s="107"/>
      <c r="J39" s="107"/>
      <c r="K39" s="518"/>
      <c r="L39" s="518"/>
      <c r="M39" s="518"/>
      <c r="N39" s="126"/>
      <c r="O39" s="127"/>
      <c r="P39" s="125"/>
    </row>
    <row r="40" spans="1:16" s="103" customFormat="1" ht="15" hidden="1" customHeight="1" x14ac:dyDescent="0.3">
      <c r="A40" s="119"/>
      <c r="B40" s="106"/>
      <c r="C40" s="106"/>
      <c r="D40" s="106"/>
      <c r="E40" s="106"/>
      <c r="F40" s="106"/>
      <c r="G40" s="107"/>
      <c r="H40" s="107"/>
      <c r="J40" s="107"/>
      <c r="K40" s="518"/>
      <c r="L40" s="518"/>
      <c r="M40" s="518"/>
      <c r="N40" s="126"/>
      <c r="O40" s="127"/>
      <c r="P40" s="125"/>
    </row>
    <row r="41" spans="1:16" s="103" customFormat="1" ht="15" hidden="1" customHeight="1" x14ac:dyDescent="0.3">
      <c r="A41" s="119"/>
      <c r="B41" s="106"/>
      <c r="C41" s="106"/>
      <c r="D41" s="106"/>
      <c r="E41" s="106"/>
      <c r="F41" s="106"/>
      <c r="G41" s="107"/>
      <c r="H41" s="107"/>
      <c r="J41" s="107"/>
      <c r="K41" s="518"/>
      <c r="L41" s="518"/>
      <c r="M41" s="518"/>
      <c r="N41" s="126"/>
      <c r="O41" s="127"/>
      <c r="P41" s="125"/>
    </row>
    <row r="42" spans="1:16" s="103" customFormat="1" ht="15" hidden="1" customHeight="1" x14ac:dyDescent="0.3">
      <c r="A42" s="119"/>
      <c r="B42" s="106"/>
      <c r="C42" s="106"/>
      <c r="D42" s="106"/>
      <c r="E42" s="106"/>
      <c r="F42" s="106"/>
      <c r="G42" s="107"/>
      <c r="H42" s="107"/>
      <c r="J42" s="107"/>
      <c r="K42" s="518"/>
      <c r="L42" s="518"/>
      <c r="M42" s="518"/>
      <c r="N42" s="126"/>
      <c r="O42" s="127"/>
      <c r="P42" s="125"/>
    </row>
    <row r="43" spans="1:16" x14ac:dyDescent="0.3">
      <c r="A43" s="77"/>
      <c r="B43" s="56"/>
      <c r="C43" s="56"/>
      <c r="D43" s="56"/>
      <c r="E43" s="56"/>
      <c r="F43" s="56"/>
      <c r="G43" s="32"/>
      <c r="H43" s="32"/>
      <c r="J43" s="32"/>
      <c r="K43" s="530" t="s">
        <v>36</v>
      </c>
      <c r="L43" s="530"/>
      <c r="M43" s="530"/>
      <c r="N43" s="128">
        <v>118276.26554044292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32" t="s">
        <v>45</v>
      </c>
      <c r="E47" s="53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319</v>
      </c>
      <c r="C48" s="519"/>
      <c r="D48" s="519" t="s">
        <v>320</v>
      </c>
      <c r="E48" s="519"/>
      <c r="F48" s="137" t="s">
        <v>49</v>
      </c>
      <c r="G48" s="136">
        <v>2033</v>
      </c>
      <c r="H48" s="132">
        <v>0</v>
      </c>
      <c r="I48" s="138" t="s">
        <v>321</v>
      </c>
      <c r="J48" s="234">
        <v>0</v>
      </c>
      <c r="K48" s="234">
        <v>0</v>
      </c>
      <c r="L48" s="234">
        <v>0</v>
      </c>
      <c r="M48" s="234">
        <v>0</v>
      </c>
      <c r="N48" s="234">
        <v>0</v>
      </c>
      <c r="O48" s="133"/>
      <c r="P48" s="134"/>
    </row>
    <row r="49" spans="1:16" s="103" customFormat="1" ht="15" customHeight="1" x14ac:dyDescent="0.3">
      <c r="A49" s="119" t="s">
        <v>80</v>
      </c>
      <c r="B49" s="519" t="s">
        <v>319</v>
      </c>
      <c r="C49" s="519"/>
      <c r="D49" s="519" t="s">
        <v>318</v>
      </c>
      <c r="E49" s="519"/>
      <c r="F49" s="137" t="s">
        <v>49</v>
      </c>
      <c r="G49" s="136">
        <v>2033</v>
      </c>
      <c r="H49" s="132">
        <v>-6363.72206051993</v>
      </c>
      <c r="I49" s="138" t="s">
        <v>321</v>
      </c>
      <c r="J49" s="234">
        <v>0</v>
      </c>
      <c r="K49" s="234">
        <v>0</v>
      </c>
      <c r="L49" s="234">
        <v>0</v>
      </c>
      <c r="M49" s="234">
        <v>0</v>
      </c>
      <c r="N49" s="234">
        <v>0</v>
      </c>
      <c r="O49" s="133"/>
      <c r="P49" s="134"/>
    </row>
    <row r="50" spans="1:16" s="103" customFormat="1" ht="15" customHeight="1" x14ac:dyDescent="0.3">
      <c r="A50" s="119" t="s">
        <v>81</v>
      </c>
      <c r="B50" s="519" t="s">
        <v>317</v>
      </c>
      <c r="C50" s="519"/>
      <c r="D50" s="519" t="s">
        <v>317</v>
      </c>
      <c r="E50" s="519"/>
      <c r="F50" s="137" t="s">
        <v>49</v>
      </c>
      <c r="G50" s="136">
        <v>2048</v>
      </c>
      <c r="H50" s="132">
        <v>3225.0585567186299</v>
      </c>
      <c r="I50" s="138" t="s">
        <v>321</v>
      </c>
      <c r="J50" s="234">
        <v>0</v>
      </c>
      <c r="K50" s="234">
        <v>0</v>
      </c>
      <c r="L50" s="234">
        <v>0</v>
      </c>
      <c r="M50" s="234">
        <v>0</v>
      </c>
      <c r="N50" s="234">
        <v>0</v>
      </c>
      <c r="O50" s="133"/>
      <c r="P50" s="134"/>
    </row>
    <row r="51" spans="1:16" s="103" customFormat="1" ht="15" customHeight="1" x14ac:dyDescent="0.3">
      <c r="A51" s="119" t="s">
        <v>82</v>
      </c>
      <c r="B51" s="519" t="s">
        <v>322</v>
      </c>
      <c r="C51" s="519"/>
      <c r="D51" s="519" t="s">
        <v>311</v>
      </c>
      <c r="E51" s="519"/>
      <c r="F51" s="137" t="s">
        <v>48</v>
      </c>
      <c r="G51" s="136"/>
      <c r="H51" s="132">
        <v>0</v>
      </c>
      <c r="I51" s="138" t="s">
        <v>321</v>
      </c>
      <c r="J51" s="235">
        <v>0</v>
      </c>
      <c r="K51" s="235">
        <v>0</v>
      </c>
      <c r="L51" s="235">
        <v>0</v>
      </c>
      <c r="M51" s="235">
        <v>0</v>
      </c>
      <c r="N51" s="235">
        <v>0</v>
      </c>
      <c r="O51" s="133"/>
      <c r="P51" s="134"/>
    </row>
    <row r="52" spans="1:16" s="103" customFormat="1" ht="15" customHeight="1" x14ac:dyDescent="0.3">
      <c r="A52" s="119" t="s">
        <v>83</v>
      </c>
      <c r="B52" s="519" t="s">
        <v>322</v>
      </c>
      <c r="C52" s="519"/>
      <c r="D52" s="519" t="s">
        <v>311</v>
      </c>
      <c r="E52" s="519"/>
      <c r="F52" s="137" t="s">
        <v>49</v>
      </c>
      <c r="G52" s="136">
        <v>2024</v>
      </c>
      <c r="H52" s="132">
        <v>0</v>
      </c>
      <c r="I52" s="138" t="s">
        <v>321</v>
      </c>
      <c r="J52" s="235">
        <v>0</v>
      </c>
      <c r="K52" s="235">
        <v>0</v>
      </c>
      <c r="L52" s="235">
        <v>0</v>
      </c>
      <c r="M52" s="235">
        <v>0</v>
      </c>
      <c r="N52" s="235">
        <v>0</v>
      </c>
      <c r="O52" s="133"/>
      <c r="P52" s="134"/>
    </row>
    <row r="53" spans="1:16" s="103" customFormat="1" ht="15" customHeight="1" x14ac:dyDescent="0.3">
      <c r="A53" s="119" t="s">
        <v>84</v>
      </c>
      <c r="B53" s="519" t="s">
        <v>322</v>
      </c>
      <c r="C53" s="519"/>
      <c r="D53" s="519" t="s">
        <v>312</v>
      </c>
      <c r="E53" s="519"/>
      <c r="F53" s="137" t="s">
        <v>48</v>
      </c>
      <c r="G53" s="136"/>
      <c r="H53" s="132">
        <v>0</v>
      </c>
      <c r="I53" s="138" t="s">
        <v>321</v>
      </c>
      <c r="J53" s="235">
        <v>17.170000000000002</v>
      </c>
      <c r="K53" s="235">
        <v>17.18</v>
      </c>
      <c r="L53" s="235">
        <v>17.16</v>
      </c>
      <c r="M53" s="235">
        <v>17.11</v>
      </c>
      <c r="N53" s="235">
        <v>17.03</v>
      </c>
      <c r="O53" s="133"/>
      <c r="P53" s="134"/>
    </row>
    <row r="54" spans="1:16" s="103" customFormat="1" ht="15" customHeight="1" x14ac:dyDescent="0.3">
      <c r="A54" s="119" t="s">
        <v>85</v>
      </c>
      <c r="B54" s="519" t="s">
        <v>322</v>
      </c>
      <c r="C54" s="519"/>
      <c r="D54" s="519" t="s">
        <v>312</v>
      </c>
      <c r="E54" s="519"/>
      <c r="F54" s="137" t="s">
        <v>49</v>
      </c>
      <c r="G54" s="136">
        <v>2024</v>
      </c>
      <c r="H54" s="132">
        <v>0.10154221770060499</v>
      </c>
      <c r="I54" s="138" t="s">
        <v>321</v>
      </c>
      <c r="J54" s="235">
        <v>17.170000000000002</v>
      </c>
      <c r="K54" s="235">
        <v>17.18</v>
      </c>
      <c r="L54" s="235">
        <v>17.16</v>
      </c>
      <c r="M54" s="235">
        <v>17.11</v>
      </c>
      <c r="N54" s="235">
        <v>17.03</v>
      </c>
      <c r="O54" s="133"/>
      <c r="P54" s="134"/>
    </row>
    <row r="55" spans="1:16" s="103" customFormat="1" ht="15" customHeight="1" x14ac:dyDescent="0.3">
      <c r="A55" s="119" t="s">
        <v>86</v>
      </c>
      <c r="B55" s="519" t="s">
        <v>322</v>
      </c>
      <c r="C55" s="519"/>
      <c r="D55" s="519" t="s">
        <v>313</v>
      </c>
      <c r="E55" s="519"/>
      <c r="F55" s="137" t="s">
        <v>48</v>
      </c>
      <c r="G55" s="136"/>
      <c r="H55" s="132">
        <v>0</v>
      </c>
      <c r="I55" s="138" t="s">
        <v>321</v>
      </c>
      <c r="J55" s="236">
        <v>20142384.77</v>
      </c>
      <c r="K55" s="236">
        <v>20158840.829999998</v>
      </c>
      <c r="L55" s="236">
        <v>20136607.039999999</v>
      </c>
      <c r="M55" s="236">
        <v>20076213.420000002</v>
      </c>
      <c r="N55" s="236">
        <v>19978394.719999999</v>
      </c>
      <c r="O55" s="133"/>
      <c r="P55" s="134"/>
    </row>
    <row r="56" spans="1:16" s="103" customFormat="1" ht="15" customHeight="1" x14ac:dyDescent="0.3">
      <c r="A56" s="119" t="s">
        <v>87</v>
      </c>
      <c r="B56" s="519" t="s">
        <v>322</v>
      </c>
      <c r="C56" s="519"/>
      <c r="D56" s="519" t="s">
        <v>313</v>
      </c>
      <c r="E56" s="519"/>
      <c r="F56" s="137" t="s">
        <v>49</v>
      </c>
      <c r="G56" s="136">
        <v>2024</v>
      </c>
      <c r="H56" s="132">
        <v>119129.86263074601</v>
      </c>
      <c r="I56" s="138" t="s">
        <v>321</v>
      </c>
      <c r="J56" s="236">
        <v>20142384.77</v>
      </c>
      <c r="K56" s="236">
        <v>20158840.829999998</v>
      </c>
      <c r="L56" s="236">
        <v>20136607.039999999</v>
      </c>
      <c r="M56" s="236">
        <v>20076213.420000002</v>
      </c>
      <c r="N56" s="236">
        <v>19978394.719999999</v>
      </c>
      <c r="O56" s="133"/>
      <c r="P56" s="134"/>
    </row>
    <row r="57" spans="1:16" s="103" customFormat="1" ht="15" customHeight="1" x14ac:dyDescent="0.3">
      <c r="A57" s="119" t="s">
        <v>88</v>
      </c>
      <c r="B57" s="519" t="s">
        <v>322</v>
      </c>
      <c r="C57" s="519"/>
      <c r="D57" s="519" t="s">
        <v>314</v>
      </c>
      <c r="E57" s="519"/>
      <c r="F57" s="137" t="s">
        <v>48</v>
      </c>
      <c r="G57" s="136"/>
      <c r="H57" s="132">
        <v>0</v>
      </c>
      <c r="I57" s="138" t="s">
        <v>321</v>
      </c>
      <c r="J57" s="235">
        <v>0</v>
      </c>
      <c r="K57" s="235">
        <v>0</v>
      </c>
      <c r="L57" s="235">
        <v>0</v>
      </c>
      <c r="M57" s="235">
        <v>0</v>
      </c>
      <c r="N57" s="235">
        <v>0</v>
      </c>
      <c r="O57" s="133"/>
      <c r="P57" s="134"/>
    </row>
    <row r="58" spans="1:16" s="103" customFormat="1" ht="15" customHeight="1" x14ac:dyDescent="0.3">
      <c r="A58" s="119"/>
      <c r="B58" s="519" t="s">
        <v>322</v>
      </c>
      <c r="C58" s="519"/>
      <c r="D58" s="519" t="s">
        <v>314</v>
      </c>
      <c r="E58" s="519"/>
      <c r="F58" s="137" t="s">
        <v>49</v>
      </c>
      <c r="G58" s="136">
        <v>2024</v>
      </c>
      <c r="H58" s="132">
        <v>0</v>
      </c>
      <c r="I58" s="138" t="s">
        <v>321</v>
      </c>
      <c r="J58" s="235">
        <v>0</v>
      </c>
      <c r="K58" s="235">
        <v>0</v>
      </c>
      <c r="L58" s="235">
        <v>0</v>
      </c>
      <c r="M58" s="235">
        <v>0</v>
      </c>
      <c r="N58" s="235">
        <v>0</v>
      </c>
      <c r="O58" s="133"/>
      <c r="P58" s="134"/>
    </row>
    <row r="59" spans="1:16" s="103" customFormat="1" ht="15" customHeight="1" x14ac:dyDescent="0.3">
      <c r="A59" s="119"/>
      <c r="B59" s="519" t="s">
        <v>322</v>
      </c>
      <c r="C59" s="519"/>
      <c r="D59" s="519" t="s">
        <v>315</v>
      </c>
      <c r="E59" s="519"/>
      <c r="F59" s="137" t="s">
        <v>48</v>
      </c>
      <c r="G59" s="136"/>
      <c r="H59" s="132">
        <v>0</v>
      </c>
      <c r="I59" s="138" t="s">
        <v>321</v>
      </c>
      <c r="J59" s="237">
        <v>386322.92</v>
      </c>
      <c r="K59" s="237">
        <v>386638.54</v>
      </c>
      <c r="L59" s="237">
        <v>386212.11</v>
      </c>
      <c r="M59" s="237">
        <v>385053.78</v>
      </c>
      <c r="N59" s="237">
        <v>383177.66</v>
      </c>
      <c r="O59" s="133"/>
      <c r="P59" s="134"/>
    </row>
    <row r="60" spans="1:16" s="103" customFormat="1" ht="15" customHeight="1" x14ac:dyDescent="0.3">
      <c r="A60" s="119"/>
      <c r="B60" s="519" t="s">
        <v>322</v>
      </c>
      <c r="C60" s="519"/>
      <c r="D60" s="519" t="s">
        <v>315</v>
      </c>
      <c r="E60" s="519"/>
      <c r="F60" s="137" t="s">
        <v>49</v>
      </c>
      <c r="G60" s="136">
        <v>2024</v>
      </c>
      <c r="H60" s="132">
        <v>2284.8633290627999</v>
      </c>
      <c r="I60" s="138" t="s">
        <v>321</v>
      </c>
      <c r="J60" s="237">
        <v>386322.92</v>
      </c>
      <c r="K60" s="237">
        <v>386638.54</v>
      </c>
      <c r="L60" s="237">
        <v>386212.11</v>
      </c>
      <c r="M60" s="237">
        <v>385053.78</v>
      </c>
      <c r="N60" s="237">
        <v>383177.66</v>
      </c>
      <c r="O60" s="133"/>
      <c r="P60" s="134"/>
    </row>
    <row r="61" spans="1:16" s="103" customFormat="1" ht="15" customHeight="1" x14ac:dyDescent="0.3">
      <c r="A61" s="119"/>
      <c r="B61" s="519" t="s">
        <v>322</v>
      </c>
      <c r="C61" s="519"/>
      <c r="D61" s="519" t="s">
        <v>316</v>
      </c>
      <c r="E61" s="519"/>
      <c r="F61" s="137" t="s">
        <v>48</v>
      </c>
      <c r="G61" s="136"/>
      <c r="H61" s="132">
        <v>0</v>
      </c>
      <c r="I61" s="138" t="s">
        <v>321</v>
      </c>
      <c r="J61" s="238">
        <v>17.170000000000002</v>
      </c>
      <c r="K61" s="238">
        <v>17.18</v>
      </c>
      <c r="L61" s="238">
        <v>17.16</v>
      </c>
      <c r="M61" s="238">
        <v>17.11</v>
      </c>
      <c r="N61" s="238">
        <v>17.03</v>
      </c>
      <c r="O61" s="133"/>
      <c r="P61" s="134"/>
    </row>
    <row r="62" spans="1:16" s="103" customFormat="1" ht="15" customHeight="1" x14ac:dyDescent="0.3">
      <c r="A62" s="119" t="s">
        <v>89</v>
      </c>
      <c r="B62" s="519" t="s">
        <v>322</v>
      </c>
      <c r="C62" s="519"/>
      <c r="D62" s="519" t="s">
        <v>316</v>
      </c>
      <c r="E62" s="519"/>
      <c r="F62" s="137" t="s">
        <v>49</v>
      </c>
      <c r="G62" s="136">
        <v>2024</v>
      </c>
      <c r="H62" s="132">
        <v>0.10154221770060499</v>
      </c>
      <c r="I62" s="138" t="s">
        <v>321</v>
      </c>
      <c r="J62" s="238">
        <v>17.170000000000002</v>
      </c>
      <c r="K62" s="238">
        <v>17.18</v>
      </c>
      <c r="L62" s="238">
        <v>17.16</v>
      </c>
      <c r="M62" s="238">
        <v>17.11</v>
      </c>
      <c r="N62" s="238">
        <v>17.03</v>
      </c>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20528742.030000005</v>
      </c>
      <c r="K66" s="38">
        <v>20545513.729999997</v>
      </c>
      <c r="L66" s="38">
        <v>20522853.469999999</v>
      </c>
      <c r="M66" s="38">
        <v>20461301.420000002</v>
      </c>
      <c r="N66" s="38">
        <v>20361606.440000001</v>
      </c>
      <c r="O66" s="44"/>
      <c r="P66" s="76"/>
    </row>
    <row r="67" spans="1:16" ht="15" customHeight="1" x14ac:dyDescent="0.3">
      <c r="A67" s="77" t="s">
        <v>94</v>
      </c>
      <c r="B67" s="39"/>
      <c r="C67" s="39"/>
      <c r="D67" s="39"/>
      <c r="E67" s="39"/>
      <c r="F67" s="39"/>
      <c r="G67" s="41"/>
      <c r="H67" s="42"/>
      <c r="I67" s="43" t="s">
        <v>49</v>
      </c>
      <c r="J67" s="38">
        <v>20528742.030000005</v>
      </c>
      <c r="K67" s="38">
        <v>20545513.729999997</v>
      </c>
      <c r="L67" s="38">
        <v>20522853.469999999</v>
      </c>
      <c r="M67" s="38">
        <v>20461301.420000002</v>
      </c>
      <c r="N67" s="38">
        <v>20361606.440000001</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K32" sqref="K32:M32"/>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1"/>
      <c r="F2" s="451"/>
      <c r="G2" s="452"/>
      <c r="H2" s="297" t="s">
        <v>0</v>
      </c>
      <c r="I2" s="298"/>
      <c r="J2" s="276" t="s">
        <v>1</v>
      </c>
      <c r="K2" s="279"/>
      <c r="L2" s="88" t="s">
        <v>2</v>
      </c>
      <c r="M2" s="89" t="s">
        <v>141</v>
      </c>
      <c r="N2" s="276" t="s">
        <v>3</v>
      </c>
      <c r="O2" s="279"/>
      <c r="P2" s="120"/>
    </row>
    <row r="3" spans="1:16" ht="4.5" customHeight="1" x14ac:dyDescent="0.3">
      <c r="A3" s="77"/>
      <c r="B3" s="324"/>
      <c r="C3" s="325"/>
      <c r="D3" s="325"/>
      <c r="E3" s="453"/>
      <c r="F3" s="453"/>
      <c r="G3" s="454"/>
      <c r="H3" s="299"/>
      <c r="I3" s="300"/>
      <c r="J3" s="301"/>
      <c r="K3" s="302"/>
      <c r="L3" s="87"/>
      <c r="M3" s="87"/>
      <c r="N3" s="301"/>
      <c r="O3" s="302"/>
      <c r="P3" s="75"/>
    </row>
    <row r="4" spans="1:16" s="99" customFormat="1" ht="17.25" customHeight="1" thickBot="1" x14ac:dyDescent="0.35">
      <c r="A4" s="116"/>
      <c r="B4" s="324"/>
      <c r="C4" s="325"/>
      <c r="D4" s="325"/>
      <c r="E4" s="453"/>
      <c r="F4" s="453"/>
      <c r="G4" s="454"/>
      <c r="H4" s="447" t="s">
        <v>262</v>
      </c>
      <c r="I4" s="448"/>
      <c r="J4" s="447">
        <v>2025</v>
      </c>
      <c r="K4" s="448"/>
      <c r="L4" s="98">
        <v>25</v>
      </c>
      <c r="M4" s="98" t="s">
        <v>149</v>
      </c>
      <c r="N4" s="447" t="s">
        <v>263</v>
      </c>
      <c r="O4" s="448"/>
      <c r="P4" s="121"/>
    </row>
    <row r="5" spans="1:16" s="101" customFormat="1" ht="13.5" customHeight="1" thickTop="1" x14ac:dyDescent="0.3">
      <c r="A5" s="117"/>
      <c r="B5" s="324"/>
      <c r="C5" s="325"/>
      <c r="D5" s="325"/>
      <c r="E5" s="453"/>
      <c r="F5" s="453"/>
      <c r="G5" s="454"/>
      <c r="H5" s="276" t="s">
        <v>4</v>
      </c>
      <c r="I5" s="277"/>
      <c r="J5" s="277"/>
      <c r="K5" s="277"/>
      <c r="L5" s="277"/>
      <c r="M5" s="277"/>
      <c r="N5" s="276" t="s">
        <v>5</v>
      </c>
      <c r="O5" s="279"/>
      <c r="P5" s="122"/>
    </row>
    <row r="6" spans="1:16" ht="20.25" customHeight="1" thickBot="1" x14ac:dyDescent="0.35">
      <c r="A6" s="77"/>
      <c r="B6" s="326"/>
      <c r="C6" s="327"/>
      <c r="D6" s="327"/>
      <c r="E6" s="455"/>
      <c r="F6" s="455"/>
      <c r="G6" s="456"/>
      <c r="H6" s="280" t="s">
        <v>264</v>
      </c>
      <c r="I6" s="281"/>
      <c r="J6" s="281"/>
      <c r="K6" s="281"/>
      <c r="L6" s="281"/>
      <c r="M6" s="282"/>
      <c r="N6" s="283" t="s">
        <v>265</v>
      </c>
      <c r="O6" s="284"/>
      <c r="P6" s="75"/>
    </row>
    <row r="7" spans="1:16" s="101" customFormat="1" ht="15.75" customHeight="1" thickTop="1" thickBot="1" x14ac:dyDescent="0.35">
      <c r="A7" s="117" t="s">
        <v>6</v>
      </c>
      <c r="B7" s="457" t="s">
        <v>7</v>
      </c>
      <c r="C7" s="458"/>
      <c r="D7" s="459"/>
      <c r="E7" s="449" t="s">
        <v>266</v>
      </c>
      <c r="F7" s="450"/>
      <c r="G7" s="442"/>
      <c r="H7" s="443" t="s">
        <v>32</v>
      </c>
      <c r="I7" s="444"/>
      <c r="J7" s="441">
        <v>0.1</v>
      </c>
      <c r="K7" s="442"/>
      <c r="L7" s="443" t="s">
        <v>23</v>
      </c>
      <c r="M7" s="444"/>
      <c r="N7" s="445">
        <v>44862</v>
      </c>
      <c r="O7" s="446"/>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0" t="s">
        <v>97</v>
      </c>
      <c r="C9" s="460"/>
      <c r="D9" s="520"/>
      <c r="E9" s="525" t="s">
        <v>277</v>
      </c>
      <c r="F9" s="477"/>
      <c r="G9" s="477"/>
      <c r="H9" s="477"/>
      <c r="I9" s="477"/>
      <c r="J9" s="477"/>
      <c r="K9" s="477"/>
      <c r="L9" s="477"/>
      <c r="M9" s="477"/>
      <c r="N9" s="477"/>
      <c r="O9" s="477"/>
      <c r="P9" s="76"/>
    </row>
    <row r="10" spans="1:16" ht="15" customHeight="1" x14ac:dyDescent="0.3">
      <c r="A10" s="77" t="s">
        <v>6</v>
      </c>
      <c r="B10" s="460" t="s">
        <v>25</v>
      </c>
      <c r="C10" s="460"/>
      <c r="D10" s="520"/>
      <c r="E10" s="477" t="s">
        <v>325</v>
      </c>
      <c r="F10" s="477"/>
      <c r="G10" s="477"/>
      <c r="H10" s="477"/>
      <c r="I10" s="477"/>
      <c r="J10" s="477"/>
      <c r="K10" s="477"/>
      <c r="L10" s="477"/>
      <c r="M10" s="477"/>
      <c r="N10" s="477"/>
      <c r="O10" s="477"/>
      <c r="P10" s="76"/>
    </row>
    <row r="11" spans="1:16" ht="15" customHeight="1" x14ac:dyDescent="0.3">
      <c r="A11" s="77" t="s">
        <v>6</v>
      </c>
      <c r="B11" s="460" t="s">
        <v>41</v>
      </c>
      <c r="C11" s="460"/>
      <c r="D11" s="520"/>
      <c r="E11" s="525" t="s">
        <v>278</v>
      </c>
      <c r="F11" s="477"/>
      <c r="G11" s="477"/>
      <c r="H11" s="477"/>
      <c r="I11" s="477"/>
      <c r="J11" s="477"/>
      <c r="K11" s="477"/>
      <c r="L11" s="477"/>
      <c r="M11" s="477"/>
      <c r="N11" s="477"/>
      <c r="O11" s="477"/>
      <c r="P11" s="76"/>
    </row>
    <row r="12" spans="1:16" ht="15" customHeight="1" x14ac:dyDescent="0.3">
      <c r="A12" s="77" t="s">
        <v>6</v>
      </c>
      <c r="B12" s="460" t="s">
        <v>22</v>
      </c>
      <c r="C12" s="460"/>
      <c r="D12" s="520"/>
      <c r="E12" s="521">
        <v>45474</v>
      </c>
      <c r="F12" s="522"/>
      <c r="G12" s="522"/>
      <c r="H12" s="522"/>
      <c r="I12" s="522"/>
      <c r="J12" s="522"/>
      <c r="K12" s="522"/>
      <c r="L12" s="522"/>
      <c r="M12" s="522"/>
      <c r="N12" s="522"/>
      <c r="O12" s="522"/>
      <c r="P12" s="76"/>
    </row>
    <row r="13" spans="1:16" ht="15" customHeight="1" x14ac:dyDescent="0.3">
      <c r="A13" s="77"/>
      <c r="B13" s="460" t="s">
        <v>143</v>
      </c>
      <c r="C13" s="460"/>
      <c r="D13" s="520"/>
      <c r="E13" s="525" t="s">
        <v>326</v>
      </c>
      <c r="F13" s="477"/>
      <c r="G13" s="477"/>
      <c r="H13" s="477"/>
      <c r="I13" s="477"/>
      <c r="J13" s="477"/>
      <c r="K13" s="477"/>
      <c r="L13" s="477"/>
      <c r="M13" s="477"/>
      <c r="N13" s="477"/>
      <c r="O13" s="477"/>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6" t="s">
        <v>20</v>
      </c>
      <c r="C15" s="536"/>
      <c r="D15" s="536"/>
      <c r="E15" s="536" t="s">
        <v>42</v>
      </c>
      <c r="F15" s="536"/>
      <c r="G15" s="536"/>
      <c r="H15" s="104">
        <v>2025</v>
      </c>
      <c r="I15" s="104">
        <v>2026</v>
      </c>
      <c r="J15" s="104">
        <v>2027</v>
      </c>
      <c r="K15" s="104">
        <v>2028</v>
      </c>
      <c r="L15" s="104">
        <v>2029</v>
      </c>
      <c r="M15" s="104" t="s">
        <v>34</v>
      </c>
      <c r="N15" s="104" t="s">
        <v>142</v>
      </c>
      <c r="O15" s="104" t="s">
        <v>21</v>
      </c>
      <c r="P15" s="124"/>
    </row>
    <row r="16" spans="1:16" s="103" customFormat="1" ht="14.5" x14ac:dyDescent="0.3">
      <c r="A16" s="119"/>
      <c r="B16" s="534" t="s">
        <v>277</v>
      </c>
      <c r="C16" s="535"/>
      <c r="D16" s="535"/>
      <c r="E16" s="517" t="s">
        <v>309</v>
      </c>
      <c r="F16" s="517"/>
      <c r="G16" s="517"/>
      <c r="H16" s="141">
        <v>0</v>
      </c>
      <c r="I16" s="141">
        <v>0</v>
      </c>
      <c r="J16" s="141">
        <v>0</v>
      </c>
      <c r="K16" s="141">
        <v>0</v>
      </c>
      <c r="L16" s="141">
        <v>8372981</v>
      </c>
      <c r="M16" s="83">
        <v>8372981</v>
      </c>
      <c r="N16" s="527">
        <v>8372981</v>
      </c>
      <c r="O16" s="528">
        <v>192821880.02000001</v>
      </c>
      <c r="P16" s="134"/>
    </row>
    <row r="17" spans="1:16" s="103" customFormat="1" ht="15.25" customHeight="1" x14ac:dyDescent="0.3">
      <c r="A17" s="119"/>
      <c r="B17" s="534"/>
      <c r="C17" s="535"/>
      <c r="D17" s="535"/>
      <c r="E17" s="517" t="s">
        <v>310</v>
      </c>
      <c r="F17" s="517"/>
      <c r="G17" s="517"/>
      <c r="H17" s="141">
        <v>0</v>
      </c>
      <c r="I17" s="141">
        <v>0</v>
      </c>
      <c r="J17" s="141">
        <v>0</v>
      </c>
      <c r="K17" s="141">
        <v>0</v>
      </c>
      <c r="L17" s="141">
        <v>0</v>
      </c>
      <c r="M17" s="83">
        <v>0</v>
      </c>
      <c r="N17" s="527"/>
      <c r="O17" s="528"/>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6" t="s">
        <v>35</v>
      </c>
      <c r="L19" s="526"/>
      <c r="M19" s="526"/>
      <c r="N19" s="110" t="s">
        <v>37</v>
      </c>
      <c r="O19" s="110" t="s">
        <v>38</v>
      </c>
      <c r="P19" s="75"/>
    </row>
    <row r="20" spans="1:16" s="103" customFormat="1" ht="15" customHeight="1" x14ac:dyDescent="0.3">
      <c r="A20" s="119"/>
      <c r="B20" s="106"/>
      <c r="C20" s="106"/>
      <c r="D20" s="106"/>
      <c r="E20" s="106"/>
      <c r="F20" s="106"/>
      <c r="G20" s="107"/>
      <c r="H20" s="107"/>
      <c r="I20" s="107"/>
      <c r="J20" s="107"/>
      <c r="K20" s="518" t="s">
        <v>311</v>
      </c>
      <c r="L20" s="518"/>
      <c r="M20" s="518"/>
      <c r="N20" s="126">
        <v>0</v>
      </c>
      <c r="O20" s="127">
        <v>0</v>
      </c>
      <c r="P20" s="125"/>
    </row>
    <row r="21" spans="1:16" s="103" customFormat="1" ht="15" customHeight="1" x14ac:dyDescent="0.3">
      <c r="A21" s="119"/>
      <c r="B21" s="106"/>
      <c r="C21" s="106"/>
      <c r="D21" s="106"/>
      <c r="E21" s="106"/>
      <c r="F21" s="106"/>
      <c r="G21" s="107"/>
      <c r="H21" s="107"/>
      <c r="I21" s="107"/>
      <c r="J21" s="107"/>
      <c r="K21" s="518" t="s">
        <v>312</v>
      </c>
      <c r="L21" s="518"/>
      <c r="M21" s="518"/>
      <c r="N21" s="126">
        <v>0.164815547481619</v>
      </c>
      <c r="O21" s="127">
        <v>0</v>
      </c>
      <c r="P21" s="125"/>
    </row>
    <row r="22" spans="1:16" s="103" customFormat="1" ht="15" customHeight="1" x14ac:dyDescent="0.3">
      <c r="A22" s="119"/>
      <c r="B22" s="106"/>
      <c r="C22" s="106"/>
      <c r="D22" s="106"/>
      <c r="E22" s="106"/>
      <c r="F22" s="106"/>
      <c r="G22" s="107"/>
      <c r="H22" s="107"/>
      <c r="I22" s="107"/>
      <c r="J22" s="107"/>
      <c r="K22" s="518" t="s">
        <v>313</v>
      </c>
      <c r="L22" s="518"/>
      <c r="M22" s="518"/>
      <c r="N22" s="126">
        <v>193363.450469011</v>
      </c>
      <c r="O22" s="127">
        <v>0.93500000000000005</v>
      </c>
      <c r="P22" s="125"/>
    </row>
    <row r="23" spans="1:16" s="103" customFormat="1" ht="15" customHeight="1" x14ac:dyDescent="0.3">
      <c r="A23" s="119"/>
      <c r="B23" s="106"/>
      <c r="C23" s="106"/>
      <c r="D23" s="106"/>
      <c r="E23" s="106"/>
      <c r="F23" s="106"/>
      <c r="G23" s="107"/>
      <c r="H23" s="107"/>
      <c r="I23" s="107"/>
      <c r="J23" s="107"/>
      <c r="K23" s="518" t="s">
        <v>314</v>
      </c>
      <c r="L23" s="518"/>
      <c r="M23" s="518"/>
      <c r="N23" s="126">
        <v>0</v>
      </c>
      <c r="O23" s="127">
        <v>0</v>
      </c>
      <c r="P23" s="125"/>
    </row>
    <row r="24" spans="1:16" s="103" customFormat="1" ht="15" customHeight="1" x14ac:dyDescent="0.3">
      <c r="A24" s="119"/>
      <c r="B24" s="106"/>
      <c r="C24" s="106"/>
      <c r="D24" s="106"/>
      <c r="E24" s="106"/>
      <c r="F24" s="106"/>
      <c r="G24" s="107"/>
      <c r="H24" s="107"/>
      <c r="I24" s="107"/>
      <c r="J24" s="107"/>
      <c r="K24" s="518" t="s">
        <v>315</v>
      </c>
      <c r="L24" s="518"/>
      <c r="M24" s="518"/>
      <c r="N24" s="126">
        <v>3708.6339844060399</v>
      </c>
      <c r="O24" s="127">
        <v>1.7899999999999999E-2</v>
      </c>
      <c r="P24" s="125"/>
    </row>
    <row r="25" spans="1:16" s="103" customFormat="1" ht="15" customHeight="1" x14ac:dyDescent="0.3">
      <c r="A25" s="119"/>
      <c r="B25" s="106"/>
      <c r="C25" s="106"/>
      <c r="D25" s="106"/>
      <c r="E25" s="106"/>
      <c r="F25" s="106"/>
      <c r="G25" s="107"/>
      <c r="H25" s="107"/>
      <c r="I25" s="107"/>
      <c r="J25" s="107"/>
      <c r="K25" s="518" t="s">
        <v>316</v>
      </c>
      <c r="L25" s="518"/>
      <c r="M25" s="518"/>
      <c r="N25" s="126">
        <v>0.164815547481619</v>
      </c>
      <c r="O25" s="127">
        <v>0</v>
      </c>
      <c r="P25" s="125"/>
    </row>
    <row r="26" spans="1:16" s="103" customFormat="1" ht="15" customHeight="1" x14ac:dyDescent="0.3">
      <c r="A26" s="119"/>
      <c r="B26" s="106"/>
      <c r="C26" s="106"/>
      <c r="D26" s="106"/>
      <c r="E26" s="106"/>
      <c r="F26" s="106"/>
      <c r="G26" s="107"/>
      <c r="H26" s="107"/>
      <c r="I26" s="107"/>
      <c r="J26" s="107"/>
      <c r="K26" s="518" t="s">
        <v>317</v>
      </c>
      <c r="L26" s="518"/>
      <c r="M26" s="518"/>
      <c r="N26" s="126">
        <v>2746.1592748344301</v>
      </c>
      <c r="O26" s="127">
        <v>1.3299999999999999E-2</v>
      </c>
      <c r="P26" s="125"/>
    </row>
    <row r="27" spans="1:16" s="103" customFormat="1" ht="15" customHeight="1" x14ac:dyDescent="0.3">
      <c r="A27" s="119"/>
      <c r="B27" s="106"/>
      <c r="C27" s="106"/>
      <c r="D27" s="106"/>
      <c r="E27" s="106"/>
      <c r="F27" s="106"/>
      <c r="G27" s="107"/>
      <c r="H27" s="107"/>
      <c r="I27" s="107"/>
      <c r="J27" s="107"/>
      <c r="K27" s="518" t="s">
        <v>318</v>
      </c>
      <c r="L27" s="518"/>
      <c r="M27" s="518"/>
      <c r="N27" s="126">
        <v>-6996.6933408815103</v>
      </c>
      <c r="O27" s="127">
        <v>3.3799999999999997E-2</v>
      </c>
      <c r="P27" s="125"/>
    </row>
    <row r="28" spans="1:16" s="103" customFormat="1" ht="15" customHeight="1" x14ac:dyDescent="0.3">
      <c r="A28" s="119"/>
      <c r="B28" s="106"/>
      <c r="C28" s="106"/>
      <c r="D28" s="106"/>
      <c r="E28" s="106"/>
      <c r="F28" s="106"/>
      <c r="G28" s="107"/>
      <c r="H28" s="107"/>
      <c r="I28" s="107"/>
      <c r="J28" s="107"/>
      <c r="K28" s="518"/>
      <c r="L28" s="518"/>
      <c r="M28" s="518"/>
      <c r="N28" s="126"/>
      <c r="O28" s="127"/>
      <c r="P28" s="125"/>
    </row>
    <row r="29" spans="1:16" s="103" customFormat="1" ht="15" customHeight="1" x14ac:dyDescent="0.3">
      <c r="A29" s="119"/>
      <c r="B29" s="106"/>
      <c r="C29" s="106"/>
      <c r="D29" s="106"/>
      <c r="E29" s="106"/>
      <c r="F29" s="106"/>
      <c r="G29" s="107"/>
      <c r="H29" s="107"/>
      <c r="I29" s="107"/>
      <c r="J29" s="107"/>
      <c r="K29" s="518"/>
      <c r="L29" s="518"/>
      <c r="M29" s="518"/>
      <c r="N29" s="126"/>
      <c r="O29" s="127"/>
      <c r="P29" s="125"/>
    </row>
    <row r="30" spans="1:16" s="103" customFormat="1" ht="15" customHeight="1" x14ac:dyDescent="0.3">
      <c r="A30" s="119"/>
      <c r="B30" s="106"/>
      <c r="C30" s="106"/>
      <c r="D30" s="106"/>
      <c r="E30" s="106"/>
      <c r="F30" s="106"/>
      <c r="G30" s="107"/>
      <c r="H30" s="107"/>
      <c r="J30" s="107"/>
      <c r="K30" s="518"/>
      <c r="L30" s="518"/>
      <c r="M30" s="518"/>
      <c r="N30" s="126"/>
      <c r="O30" s="127"/>
      <c r="P30" s="125"/>
    </row>
    <row r="31" spans="1:16" s="103" customFormat="1" ht="15" customHeight="1" x14ac:dyDescent="0.3">
      <c r="A31" s="119"/>
      <c r="B31" s="106"/>
      <c r="C31" s="106"/>
      <c r="D31" s="106"/>
      <c r="E31" s="106"/>
      <c r="F31" s="106"/>
      <c r="G31" s="107"/>
      <c r="H31" s="107"/>
      <c r="J31" s="107"/>
      <c r="K31" s="518"/>
      <c r="L31" s="518"/>
      <c r="M31" s="518"/>
      <c r="N31" s="126"/>
      <c r="O31" s="127"/>
      <c r="P31" s="125"/>
    </row>
    <row r="32" spans="1:16" s="103" customFormat="1" ht="15" customHeight="1" x14ac:dyDescent="0.3">
      <c r="A32" s="119"/>
      <c r="B32" s="106"/>
      <c r="C32" s="106"/>
      <c r="D32" s="106"/>
      <c r="E32" s="106"/>
      <c r="F32" s="106"/>
      <c r="G32" s="107"/>
      <c r="H32" s="107"/>
      <c r="J32" s="107"/>
      <c r="K32" s="518"/>
      <c r="L32" s="518"/>
      <c r="M32" s="518"/>
      <c r="N32" s="126"/>
      <c r="O32" s="127"/>
      <c r="P32" s="125"/>
    </row>
    <row r="33" spans="1:16" s="103" customFormat="1" ht="15" hidden="1" customHeight="1" x14ac:dyDescent="0.3">
      <c r="A33" s="119"/>
      <c r="B33" s="106"/>
      <c r="C33" s="106"/>
      <c r="D33" s="106"/>
      <c r="E33" s="106"/>
      <c r="F33" s="106"/>
      <c r="G33" s="107"/>
      <c r="H33" s="107"/>
      <c r="J33" s="107"/>
      <c r="K33" s="518"/>
      <c r="L33" s="518"/>
      <c r="M33" s="518"/>
      <c r="N33" s="126"/>
      <c r="O33" s="127"/>
      <c r="P33" s="125"/>
    </row>
    <row r="34" spans="1:16" s="103" customFormat="1" ht="15" hidden="1" customHeight="1" x14ac:dyDescent="0.3">
      <c r="A34" s="119"/>
      <c r="B34" s="106"/>
      <c r="C34" s="106"/>
      <c r="D34" s="106"/>
      <c r="E34" s="106"/>
      <c r="F34" s="106"/>
      <c r="G34" s="107"/>
      <c r="H34" s="107"/>
      <c r="J34" s="107"/>
      <c r="K34" s="518"/>
      <c r="L34" s="518"/>
      <c r="M34" s="518"/>
      <c r="N34" s="126"/>
      <c r="O34" s="127"/>
      <c r="P34" s="125"/>
    </row>
    <row r="35" spans="1:16" s="103" customFormat="1" ht="15" hidden="1" customHeight="1" x14ac:dyDescent="0.3">
      <c r="A35" s="119"/>
      <c r="B35" s="106"/>
      <c r="C35" s="106"/>
      <c r="D35" s="106"/>
      <c r="E35" s="106"/>
      <c r="F35" s="106"/>
      <c r="G35" s="107"/>
      <c r="H35" s="107"/>
      <c r="J35" s="107"/>
      <c r="K35" s="518"/>
      <c r="L35" s="518"/>
      <c r="M35" s="518"/>
      <c r="N35" s="126"/>
      <c r="O35" s="127"/>
      <c r="P35" s="125"/>
    </row>
    <row r="36" spans="1:16" s="103" customFormat="1" ht="15" hidden="1" customHeight="1" x14ac:dyDescent="0.3">
      <c r="A36" s="119"/>
      <c r="B36" s="106"/>
      <c r="C36" s="106"/>
      <c r="D36" s="106"/>
      <c r="E36" s="106"/>
      <c r="F36" s="106"/>
      <c r="G36" s="107"/>
      <c r="H36" s="107"/>
      <c r="J36" s="107"/>
      <c r="K36" s="518"/>
      <c r="L36" s="518"/>
      <c r="M36" s="518"/>
      <c r="N36" s="126"/>
      <c r="O36" s="127"/>
      <c r="P36" s="125"/>
    </row>
    <row r="37" spans="1:16" s="103" customFormat="1" ht="15" hidden="1" customHeight="1" x14ac:dyDescent="0.3">
      <c r="A37" s="119"/>
      <c r="B37" s="106"/>
      <c r="C37" s="106"/>
      <c r="D37" s="106"/>
      <c r="E37" s="106"/>
      <c r="F37" s="106"/>
      <c r="G37" s="107"/>
      <c r="H37" s="107"/>
      <c r="J37" s="107"/>
      <c r="K37" s="518"/>
      <c r="L37" s="518"/>
      <c r="M37" s="518"/>
      <c r="N37" s="126"/>
      <c r="O37" s="127"/>
      <c r="P37" s="125"/>
    </row>
    <row r="38" spans="1:16" s="103" customFormat="1" ht="15" hidden="1" customHeight="1" x14ac:dyDescent="0.3">
      <c r="A38" s="119"/>
      <c r="B38" s="106"/>
      <c r="C38" s="106"/>
      <c r="D38" s="106"/>
      <c r="E38" s="106"/>
      <c r="F38" s="106"/>
      <c r="G38" s="107"/>
      <c r="H38" s="107"/>
      <c r="J38" s="107"/>
      <c r="K38" s="518"/>
      <c r="L38" s="518"/>
      <c r="M38" s="518"/>
      <c r="N38" s="126"/>
      <c r="O38" s="127"/>
      <c r="P38" s="125"/>
    </row>
    <row r="39" spans="1:16" s="103" customFormat="1" ht="15" hidden="1" customHeight="1" x14ac:dyDescent="0.3">
      <c r="A39" s="119"/>
      <c r="B39" s="106"/>
      <c r="C39" s="106"/>
      <c r="D39" s="106"/>
      <c r="E39" s="106"/>
      <c r="F39" s="106"/>
      <c r="G39" s="107"/>
      <c r="H39" s="107"/>
      <c r="J39" s="107"/>
      <c r="K39" s="518"/>
      <c r="L39" s="518"/>
      <c r="M39" s="518"/>
      <c r="N39" s="126"/>
      <c r="O39" s="127"/>
      <c r="P39" s="125"/>
    </row>
    <row r="40" spans="1:16" s="103" customFormat="1" ht="15" hidden="1" customHeight="1" x14ac:dyDescent="0.3">
      <c r="A40" s="119"/>
      <c r="B40" s="106"/>
      <c r="C40" s="106"/>
      <c r="D40" s="106"/>
      <c r="E40" s="106"/>
      <c r="F40" s="106"/>
      <c r="G40" s="107"/>
      <c r="H40" s="107"/>
      <c r="J40" s="107"/>
      <c r="K40" s="518"/>
      <c r="L40" s="518"/>
      <c r="M40" s="518"/>
      <c r="N40" s="126"/>
      <c r="O40" s="127"/>
      <c r="P40" s="125"/>
    </row>
    <row r="41" spans="1:16" s="103" customFormat="1" ht="15" hidden="1" customHeight="1" x14ac:dyDescent="0.3">
      <c r="A41" s="119"/>
      <c r="B41" s="106"/>
      <c r="C41" s="106"/>
      <c r="D41" s="106"/>
      <c r="E41" s="106"/>
      <c r="F41" s="106"/>
      <c r="G41" s="107"/>
      <c r="H41" s="107"/>
      <c r="J41" s="107"/>
      <c r="K41" s="518"/>
      <c r="L41" s="518"/>
      <c r="M41" s="518"/>
      <c r="N41" s="126"/>
      <c r="O41" s="127"/>
      <c r="P41" s="125"/>
    </row>
    <row r="42" spans="1:16" s="103" customFormat="1" ht="15" hidden="1" customHeight="1" x14ac:dyDescent="0.3">
      <c r="A42" s="119"/>
      <c r="B42" s="106"/>
      <c r="C42" s="106"/>
      <c r="D42" s="106"/>
      <c r="E42" s="106"/>
      <c r="F42" s="106"/>
      <c r="G42" s="107"/>
      <c r="H42" s="107"/>
      <c r="J42" s="107"/>
      <c r="K42" s="518"/>
      <c r="L42" s="518"/>
      <c r="M42" s="518"/>
      <c r="N42" s="126"/>
      <c r="O42" s="127"/>
      <c r="P42" s="125"/>
    </row>
    <row r="43" spans="1:16" x14ac:dyDescent="0.3">
      <c r="A43" s="77"/>
      <c r="B43" s="56"/>
      <c r="C43" s="56"/>
      <c r="D43" s="56"/>
      <c r="E43" s="56"/>
      <c r="F43" s="56"/>
      <c r="G43" s="32"/>
      <c r="H43" s="32"/>
      <c r="J43" s="32"/>
      <c r="K43" s="530" t="s">
        <v>36</v>
      </c>
      <c r="L43" s="530"/>
      <c r="M43" s="530"/>
      <c r="N43" s="128">
        <v>192821.8800184649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32" t="s">
        <v>45</v>
      </c>
      <c r="E47" s="533"/>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19" t="s">
        <v>319</v>
      </c>
      <c r="C48" s="519"/>
      <c r="D48" s="519" t="s">
        <v>320</v>
      </c>
      <c r="E48" s="519"/>
      <c r="F48" s="137" t="s">
        <v>49</v>
      </c>
      <c r="G48" s="136">
        <v>2028</v>
      </c>
      <c r="H48" s="132">
        <v>0</v>
      </c>
      <c r="I48" s="138" t="s">
        <v>321</v>
      </c>
      <c r="J48" s="234">
        <v>0</v>
      </c>
      <c r="K48" s="234">
        <v>0</v>
      </c>
      <c r="L48" s="234">
        <v>0</v>
      </c>
      <c r="M48" s="234">
        <v>0</v>
      </c>
      <c r="N48" s="234">
        <v>8372981</v>
      </c>
      <c r="O48" s="133"/>
      <c r="P48" s="134"/>
    </row>
    <row r="49" spans="1:16" s="103" customFormat="1" ht="15" customHeight="1" x14ac:dyDescent="0.3">
      <c r="A49" s="119" t="s">
        <v>80</v>
      </c>
      <c r="B49" s="519" t="s">
        <v>319</v>
      </c>
      <c r="C49" s="519"/>
      <c r="D49" s="519" t="s">
        <v>318</v>
      </c>
      <c r="E49" s="519"/>
      <c r="F49" s="137" t="s">
        <v>49</v>
      </c>
      <c r="G49" s="136">
        <v>2028</v>
      </c>
      <c r="H49" s="132">
        <v>-6996.6933408815103</v>
      </c>
      <c r="I49" s="138" t="s">
        <v>321</v>
      </c>
      <c r="J49" s="234">
        <v>0</v>
      </c>
      <c r="K49" s="234">
        <v>0</v>
      </c>
      <c r="L49" s="234">
        <v>0</v>
      </c>
      <c r="M49" s="234">
        <v>0</v>
      </c>
      <c r="N49" s="234">
        <v>8372981</v>
      </c>
      <c r="O49" s="133"/>
      <c r="P49" s="134"/>
    </row>
    <row r="50" spans="1:16" s="103" customFormat="1" ht="15" customHeight="1" x14ac:dyDescent="0.3">
      <c r="A50" s="119" t="s">
        <v>81</v>
      </c>
      <c r="B50" s="519" t="s">
        <v>317</v>
      </c>
      <c r="C50" s="519"/>
      <c r="D50" s="519" t="s">
        <v>317</v>
      </c>
      <c r="E50" s="519"/>
      <c r="F50" s="137" t="s">
        <v>49</v>
      </c>
      <c r="G50" s="136">
        <v>2048</v>
      </c>
      <c r="H50" s="132">
        <v>2746.1592748344301</v>
      </c>
      <c r="I50" s="138" t="s">
        <v>321</v>
      </c>
      <c r="J50" s="234">
        <v>0</v>
      </c>
      <c r="K50" s="234">
        <v>0</v>
      </c>
      <c r="L50" s="234">
        <v>0</v>
      </c>
      <c r="M50" s="234">
        <v>0</v>
      </c>
      <c r="N50" s="234">
        <v>0</v>
      </c>
      <c r="O50" s="133"/>
      <c r="P50" s="134"/>
    </row>
    <row r="51" spans="1:16" s="103" customFormat="1" ht="15" customHeight="1" x14ac:dyDescent="0.3">
      <c r="A51" s="119" t="s">
        <v>82</v>
      </c>
      <c r="B51" s="519" t="s">
        <v>322</v>
      </c>
      <c r="C51" s="519"/>
      <c r="D51" s="519" t="s">
        <v>311</v>
      </c>
      <c r="E51" s="519"/>
      <c r="F51" s="137" t="s">
        <v>48</v>
      </c>
      <c r="G51" s="136"/>
      <c r="H51" s="132">
        <v>0</v>
      </c>
      <c r="I51" s="138" t="s">
        <v>321</v>
      </c>
      <c r="J51" s="235">
        <v>0</v>
      </c>
      <c r="K51" s="235">
        <v>0</v>
      </c>
      <c r="L51" s="235">
        <v>0</v>
      </c>
      <c r="M51" s="235">
        <v>0</v>
      </c>
      <c r="N51" s="235">
        <v>0</v>
      </c>
      <c r="O51" s="133"/>
      <c r="P51" s="134"/>
    </row>
    <row r="52" spans="1:16" s="103" customFormat="1" ht="15" customHeight="1" x14ac:dyDescent="0.3">
      <c r="A52" s="119" t="s">
        <v>83</v>
      </c>
      <c r="B52" s="519" t="s">
        <v>322</v>
      </c>
      <c r="C52" s="519"/>
      <c r="D52" s="519" t="s">
        <v>311</v>
      </c>
      <c r="E52" s="519"/>
      <c r="F52" s="137" t="s">
        <v>49</v>
      </c>
      <c r="G52" s="136">
        <v>2024</v>
      </c>
      <c r="H52" s="132">
        <v>0</v>
      </c>
      <c r="I52" s="138" t="s">
        <v>321</v>
      </c>
      <c r="J52" s="235">
        <v>0</v>
      </c>
      <c r="K52" s="235">
        <v>0</v>
      </c>
      <c r="L52" s="235">
        <v>0</v>
      </c>
      <c r="M52" s="235">
        <v>0</v>
      </c>
      <c r="N52" s="235">
        <v>0</v>
      </c>
      <c r="O52" s="133"/>
      <c r="P52" s="134"/>
    </row>
    <row r="53" spans="1:16" s="103" customFormat="1" ht="15" customHeight="1" x14ac:dyDescent="0.3">
      <c r="A53" s="119" t="s">
        <v>84</v>
      </c>
      <c r="B53" s="519" t="s">
        <v>322</v>
      </c>
      <c r="C53" s="519"/>
      <c r="D53" s="519" t="s">
        <v>312</v>
      </c>
      <c r="E53" s="519"/>
      <c r="F53" s="137" t="s">
        <v>48</v>
      </c>
      <c r="G53" s="136"/>
      <c r="H53" s="132">
        <v>0</v>
      </c>
      <c r="I53" s="138" t="s">
        <v>321</v>
      </c>
      <c r="J53" s="235">
        <v>17.170000000000002</v>
      </c>
      <c r="K53" s="235">
        <v>17.18</v>
      </c>
      <c r="L53" s="235">
        <v>17.16</v>
      </c>
      <c r="M53" s="235">
        <v>17.11</v>
      </c>
      <c r="N53" s="235">
        <v>17.03</v>
      </c>
      <c r="O53" s="133"/>
      <c r="P53" s="134"/>
    </row>
    <row r="54" spans="1:16" s="103" customFormat="1" ht="15" customHeight="1" x14ac:dyDescent="0.3">
      <c r="A54" s="119" t="s">
        <v>85</v>
      </c>
      <c r="B54" s="519" t="s">
        <v>322</v>
      </c>
      <c r="C54" s="519"/>
      <c r="D54" s="519" t="s">
        <v>312</v>
      </c>
      <c r="E54" s="519"/>
      <c r="F54" s="137" t="s">
        <v>49</v>
      </c>
      <c r="G54" s="136">
        <v>2024</v>
      </c>
      <c r="H54" s="132">
        <v>0.164815547481619</v>
      </c>
      <c r="I54" s="138" t="s">
        <v>321</v>
      </c>
      <c r="J54" s="235">
        <v>17.170000000000002</v>
      </c>
      <c r="K54" s="235">
        <v>17.18</v>
      </c>
      <c r="L54" s="235">
        <v>17.16</v>
      </c>
      <c r="M54" s="235">
        <v>17.11</v>
      </c>
      <c r="N54" s="235">
        <v>0</v>
      </c>
      <c r="O54" s="133"/>
      <c r="P54" s="134"/>
    </row>
    <row r="55" spans="1:16" s="103" customFormat="1" ht="15" customHeight="1" x14ac:dyDescent="0.3">
      <c r="A55" s="119" t="s">
        <v>86</v>
      </c>
      <c r="B55" s="519" t="s">
        <v>322</v>
      </c>
      <c r="C55" s="519"/>
      <c r="D55" s="519" t="s">
        <v>313</v>
      </c>
      <c r="E55" s="519"/>
      <c r="F55" s="137" t="s">
        <v>48</v>
      </c>
      <c r="G55" s="136"/>
      <c r="H55" s="132">
        <v>0</v>
      </c>
      <c r="I55" s="138" t="s">
        <v>321</v>
      </c>
      <c r="J55" s="236">
        <v>20142384.77</v>
      </c>
      <c r="K55" s="236">
        <v>20158840.829999998</v>
      </c>
      <c r="L55" s="236">
        <v>20136607.039999999</v>
      </c>
      <c r="M55" s="236">
        <v>20076213.420000002</v>
      </c>
      <c r="N55" s="236">
        <v>19978394.719999999</v>
      </c>
      <c r="O55" s="133"/>
      <c r="P55" s="134"/>
    </row>
    <row r="56" spans="1:16" s="103" customFormat="1" ht="15" customHeight="1" x14ac:dyDescent="0.3">
      <c r="A56" s="119" t="s">
        <v>87</v>
      </c>
      <c r="B56" s="519" t="s">
        <v>322</v>
      </c>
      <c r="C56" s="519"/>
      <c r="D56" s="519" t="s">
        <v>313</v>
      </c>
      <c r="E56" s="519"/>
      <c r="F56" s="137" t="s">
        <v>49</v>
      </c>
      <c r="G56" s="136">
        <v>2024</v>
      </c>
      <c r="H56" s="132">
        <v>193363.450469011</v>
      </c>
      <c r="I56" s="138" t="s">
        <v>321</v>
      </c>
      <c r="J56" s="236">
        <v>20142384.77</v>
      </c>
      <c r="K56" s="236">
        <v>20158840.829999998</v>
      </c>
      <c r="L56" s="236">
        <v>20136607.039999999</v>
      </c>
      <c r="M56" s="236">
        <v>20076213.420000002</v>
      </c>
      <c r="N56" s="235">
        <v>0</v>
      </c>
      <c r="O56" s="133"/>
      <c r="P56" s="134"/>
    </row>
    <row r="57" spans="1:16" s="103" customFormat="1" ht="15" customHeight="1" x14ac:dyDescent="0.3">
      <c r="A57" s="119" t="s">
        <v>88</v>
      </c>
      <c r="B57" s="519" t="s">
        <v>322</v>
      </c>
      <c r="C57" s="519"/>
      <c r="D57" s="519" t="s">
        <v>314</v>
      </c>
      <c r="E57" s="519"/>
      <c r="F57" s="137" t="s">
        <v>48</v>
      </c>
      <c r="G57" s="136"/>
      <c r="H57" s="132">
        <v>0</v>
      </c>
      <c r="I57" s="138" t="s">
        <v>321</v>
      </c>
      <c r="J57" s="235">
        <v>0</v>
      </c>
      <c r="K57" s="235">
        <v>0</v>
      </c>
      <c r="L57" s="235">
        <v>0</v>
      </c>
      <c r="M57" s="235">
        <v>0</v>
      </c>
      <c r="N57" s="235">
        <v>0</v>
      </c>
      <c r="O57" s="133"/>
      <c r="P57" s="134"/>
    </row>
    <row r="58" spans="1:16" s="103" customFormat="1" ht="15" customHeight="1" x14ac:dyDescent="0.3">
      <c r="A58" s="119"/>
      <c r="B58" s="519" t="s">
        <v>322</v>
      </c>
      <c r="C58" s="519"/>
      <c r="D58" s="519" t="s">
        <v>314</v>
      </c>
      <c r="E58" s="519"/>
      <c r="F58" s="137" t="s">
        <v>49</v>
      </c>
      <c r="G58" s="136">
        <v>2024</v>
      </c>
      <c r="H58" s="132">
        <v>0</v>
      </c>
      <c r="I58" s="138" t="s">
        <v>321</v>
      </c>
      <c r="J58" s="235">
        <v>0</v>
      </c>
      <c r="K58" s="235">
        <v>0</v>
      </c>
      <c r="L58" s="235">
        <v>0</v>
      </c>
      <c r="M58" s="235">
        <v>0</v>
      </c>
      <c r="N58" s="235">
        <v>0</v>
      </c>
      <c r="O58" s="133"/>
      <c r="P58" s="134"/>
    </row>
    <row r="59" spans="1:16" s="103" customFormat="1" ht="15" customHeight="1" x14ac:dyDescent="0.3">
      <c r="A59" s="119"/>
      <c r="B59" s="519" t="s">
        <v>322</v>
      </c>
      <c r="C59" s="519"/>
      <c r="D59" s="519" t="s">
        <v>315</v>
      </c>
      <c r="E59" s="519"/>
      <c r="F59" s="137" t="s">
        <v>48</v>
      </c>
      <c r="G59" s="136"/>
      <c r="H59" s="132">
        <v>0</v>
      </c>
      <c r="I59" s="138" t="s">
        <v>321</v>
      </c>
      <c r="J59" s="237">
        <v>386322.92</v>
      </c>
      <c r="K59" s="237">
        <v>386638.54</v>
      </c>
      <c r="L59" s="237">
        <v>386212.11</v>
      </c>
      <c r="M59" s="237">
        <v>385053.78</v>
      </c>
      <c r="N59" s="237">
        <v>383177.66</v>
      </c>
      <c r="O59" s="133"/>
      <c r="P59" s="134"/>
    </row>
    <row r="60" spans="1:16" s="103" customFormat="1" ht="15" customHeight="1" x14ac:dyDescent="0.3">
      <c r="A60" s="119"/>
      <c r="B60" s="519" t="s">
        <v>322</v>
      </c>
      <c r="C60" s="519"/>
      <c r="D60" s="519" t="s">
        <v>315</v>
      </c>
      <c r="E60" s="519"/>
      <c r="F60" s="137" t="s">
        <v>49</v>
      </c>
      <c r="G60" s="136">
        <v>2024</v>
      </c>
      <c r="H60" s="132">
        <v>3708.6339844060399</v>
      </c>
      <c r="I60" s="138" t="s">
        <v>321</v>
      </c>
      <c r="J60" s="237">
        <v>386322.92</v>
      </c>
      <c r="K60" s="237">
        <v>386638.54</v>
      </c>
      <c r="L60" s="237">
        <v>386212.11</v>
      </c>
      <c r="M60" s="237">
        <v>385053.78</v>
      </c>
      <c r="N60" s="235">
        <v>0</v>
      </c>
      <c r="O60" s="133"/>
      <c r="P60" s="134"/>
    </row>
    <row r="61" spans="1:16" s="103" customFormat="1" ht="15" customHeight="1" x14ac:dyDescent="0.3">
      <c r="A61" s="119"/>
      <c r="B61" s="519" t="s">
        <v>322</v>
      </c>
      <c r="C61" s="519"/>
      <c r="D61" s="519" t="s">
        <v>316</v>
      </c>
      <c r="E61" s="519"/>
      <c r="F61" s="137" t="s">
        <v>48</v>
      </c>
      <c r="G61" s="136"/>
      <c r="H61" s="132">
        <v>0</v>
      </c>
      <c r="I61" s="138" t="s">
        <v>321</v>
      </c>
      <c r="J61" s="238">
        <v>17.170000000000002</v>
      </c>
      <c r="K61" s="238">
        <v>17.18</v>
      </c>
      <c r="L61" s="238">
        <v>17.16</v>
      </c>
      <c r="M61" s="238">
        <v>17.11</v>
      </c>
      <c r="N61" s="238">
        <v>17.03</v>
      </c>
      <c r="O61" s="133"/>
      <c r="P61" s="134"/>
    </row>
    <row r="62" spans="1:16" s="103" customFormat="1" ht="15" customHeight="1" x14ac:dyDescent="0.3">
      <c r="A62" s="119" t="s">
        <v>89</v>
      </c>
      <c r="B62" s="519" t="s">
        <v>322</v>
      </c>
      <c r="C62" s="519"/>
      <c r="D62" s="519" t="s">
        <v>316</v>
      </c>
      <c r="E62" s="519"/>
      <c r="F62" s="137" t="s">
        <v>49</v>
      </c>
      <c r="G62" s="136">
        <v>2024</v>
      </c>
      <c r="H62" s="132">
        <v>0.164815547481619</v>
      </c>
      <c r="I62" s="138" t="s">
        <v>321</v>
      </c>
      <c r="J62" s="238">
        <v>17.170000000000002</v>
      </c>
      <c r="K62" s="238">
        <v>17.18</v>
      </c>
      <c r="L62" s="238">
        <v>17.16</v>
      </c>
      <c r="M62" s="238">
        <v>17.11</v>
      </c>
      <c r="N62" s="238">
        <v>0</v>
      </c>
      <c r="O62" s="133"/>
      <c r="P62" s="134"/>
    </row>
    <row r="63" spans="1:16" s="103" customFormat="1" ht="15" customHeight="1" x14ac:dyDescent="0.3">
      <c r="A63" s="119" t="s">
        <v>90</v>
      </c>
      <c r="B63" s="519"/>
      <c r="C63" s="519"/>
      <c r="D63" s="519"/>
      <c r="E63" s="519"/>
      <c r="F63" s="137"/>
      <c r="G63" s="136"/>
      <c r="H63" s="132"/>
      <c r="I63" s="138"/>
      <c r="J63" s="135"/>
      <c r="K63" s="135"/>
      <c r="L63" s="135"/>
      <c r="M63" s="135"/>
      <c r="N63" s="135"/>
      <c r="O63" s="133"/>
      <c r="P63" s="134"/>
    </row>
    <row r="64" spans="1:16" s="103" customFormat="1" ht="15" customHeight="1" x14ac:dyDescent="0.3">
      <c r="A64" s="119" t="s">
        <v>91</v>
      </c>
      <c r="B64" s="519"/>
      <c r="C64" s="519"/>
      <c r="D64" s="519"/>
      <c r="E64" s="519"/>
      <c r="F64" s="137"/>
      <c r="G64" s="136"/>
      <c r="H64" s="132"/>
      <c r="I64" s="138"/>
      <c r="J64" s="135"/>
      <c r="K64" s="135"/>
      <c r="L64" s="135"/>
      <c r="M64" s="135"/>
      <c r="N64" s="135"/>
      <c r="O64" s="133"/>
      <c r="P64" s="134"/>
    </row>
    <row r="65" spans="1:16" s="103" customFormat="1" ht="15" customHeight="1" x14ac:dyDescent="0.3">
      <c r="A65" s="119" t="s">
        <v>92</v>
      </c>
      <c r="B65" s="519"/>
      <c r="C65" s="519"/>
      <c r="D65" s="519"/>
      <c r="E65" s="519"/>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20528742.030000005</v>
      </c>
      <c r="K66" s="38">
        <v>20545513.729999997</v>
      </c>
      <c r="L66" s="38">
        <v>20522853.469999999</v>
      </c>
      <c r="M66" s="38">
        <v>20461301.420000002</v>
      </c>
      <c r="N66" s="38">
        <v>20361606.440000001</v>
      </c>
      <c r="O66" s="44"/>
      <c r="P66" s="76"/>
    </row>
    <row r="67" spans="1:16" ht="15" customHeight="1" x14ac:dyDescent="0.3">
      <c r="A67" s="77" t="s">
        <v>94</v>
      </c>
      <c r="B67" s="39"/>
      <c r="C67" s="39"/>
      <c r="D67" s="39"/>
      <c r="E67" s="39"/>
      <c r="F67" s="39"/>
      <c r="G67" s="41"/>
      <c r="H67" s="42"/>
      <c r="I67" s="43" t="s">
        <v>49</v>
      </c>
      <c r="J67" s="38">
        <v>20528742.030000005</v>
      </c>
      <c r="K67" s="38">
        <v>20545513.729999997</v>
      </c>
      <c r="L67" s="38">
        <v>20522853.469999999</v>
      </c>
      <c r="M67" s="38">
        <v>20461301.420000002</v>
      </c>
      <c r="N67" s="38">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9" t="s">
        <v>239</v>
      </c>
      <c r="C81" s="529"/>
      <c r="D81" s="529"/>
      <c r="E81" s="529"/>
      <c r="F81" s="529"/>
      <c r="G81" s="529"/>
      <c r="H81" s="529"/>
      <c r="I81" s="529"/>
      <c r="J81" s="529"/>
      <c r="K81" s="529"/>
      <c r="L81" s="529"/>
      <c r="M81" s="529"/>
      <c r="N81" s="529"/>
      <c r="O81" s="529"/>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69</Value>
      <Value>16</Value>
      <Value>21</Value>
    </TaxCatchAll>
    <Person_x0020_or_x0020_Group xmlns="cdf0dde9-ebef-4e0b-9cde-c91850d92f2d">
      <UserInfo>
        <DisplayName>Melissa Taylor</DisplayName>
        <AccountId>5693</AccountId>
        <AccountType/>
      </UserInfo>
    </Person_x0020_or_x0020_Group>
    <Published_x0020_Externally xmlns="8f493e50-f4fa-4672-bec5-6587e791f720">Yes</Published_x0020_Externally>
    <Document_x0020_Category xmlns="8f493e50-f4fa-4672-bec5-6587e791f720" xsi:nil="true"/>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Draft</Document_x0020_Status>
    <Confidential1 xmlns="8f493e50-f4fa-4672-bec5-6587e791f720">No</Confidential1>
    <Attachment_x0020_ID xmlns="8f493e50-f4fa-4672-bec5-6587e791f720" xsi:nil="true"/>
    <Record_x0020_Number xmlns="8f493e50-f4fa-4672-bec5-6587e791f720">R0002365737</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Transmission ＆ Distribution</TermName>
          <TermId xmlns="http://schemas.microsoft.com/office/infopath/2007/PartnerControls">ffca1f0e-884d-4691-99e7-0b5ba1dafe6d</TermId>
        </TermInfo>
      </Term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B126AA0-4EAF-48DA-9151-06C41E6A351E}">
  <ds:schemaRefs>
    <ds:schemaRef ds:uri="http://schemas.microsoft.com/sharepoint/events"/>
  </ds:schemaRefs>
</ds:datastoreItem>
</file>

<file path=customXml/itemProps2.xml><?xml version="1.0" encoding="utf-8"?>
<ds:datastoreItem xmlns:ds="http://schemas.openxmlformats.org/officeDocument/2006/customXml" ds:itemID="{BF3D0B3E-1CFC-48A7-83FE-3985364A8197}">
  <ds:schemaRefs>
    <ds:schemaRef ds:uri="http://schemas.microsoft.com/sharepoint/v3/contenttype/forms"/>
  </ds:schemaRefs>
</ds:datastoreItem>
</file>

<file path=customXml/itemProps3.xml><?xml version="1.0" encoding="utf-8"?>
<ds:datastoreItem xmlns:ds="http://schemas.openxmlformats.org/officeDocument/2006/customXml" ds:itemID="{CE93A87D-1D26-4D82-A398-313200B566F9}">
  <ds:schemaRefs>
    <ds:schemaRef ds:uri="cdf0dde9-ebef-4e0b-9cde-c91850d92f2d"/>
    <ds:schemaRef ds:uri="http://purl.org/dc/terms/"/>
    <ds:schemaRef ds:uri="http://schemas.microsoft.com/office/2006/documentManagement/types"/>
    <ds:schemaRef ds:uri="http://purl.org/dc/dcmitype/"/>
    <ds:schemaRef ds:uri="8f493e50-f4fa-4672-bec5-6587e791f720"/>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B160AC2E-A827-4741-88CA-98F03EC1F7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{010b2651-e2cf-4cac-9a24-bd763425c929}</vt:lpwstr>
  </property>
  <property fmtid="{D5CDD505-2E9C-101B-9397-08002B2CF9AE}" pid="7" name="RecordPoint_ActiveItemWebId">
    <vt:lpwstr>{0e6c1e0d-ce9b-4acb-bd7f-e21f20d4c138}</vt:lpwstr>
  </property>
  <property fmtid="{D5CDD505-2E9C-101B-9397-08002B2CF9AE}" pid="8" name="RecordPoint_RecordNumberSubmitted">
    <vt:lpwstr>R0002365737</vt:lpwstr>
  </property>
  <property fmtid="{D5CDD505-2E9C-101B-9397-08002B2CF9AE}" pid="9" name="RecordPoint_SubmissionCompleted">
    <vt:lpwstr>2023-01-25T10:51:28.2031172+11:00</vt:lpwstr>
  </property>
  <property fmtid="{D5CDD505-2E9C-101B-9397-08002B2CF9AE}" pid="10" name="RecordPoint_SubmissionDate">
    <vt:lpwstr/>
  </property>
  <property fmtid="{D5CDD505-2E9C-101B-9397-08002B2CF9AE}" pid="11" name="RecordPoint_RecordFormat">
    <vt:lpwstr/>
  </property>
  <property fmtid="{D5CDD505-2E9C-101B-9397-08002B2CF9AE}" pid="12" name="RecordPoint_ActiveItemMoved">
    <vt:lpwstr/>
  </property>
  <property fmtid="{D5CDD505-2E9C-101B-9397-08002B2CF9AE}" pid="13" name="Determination Category">
    <vt:lpwstr>21;#Investment Evaluation Summaries|016cc4ba-c0aa-4680-a62a-6d0a623e7e3d</vt:lpwstr>
  </property>
  <property fmtid="{D5CDD505-2E9C-101B-9397-08002B2CF9AE}" pid="14" name="Determination Activity">
    <vt:lpwstr>16;#Revenue Proposal|f3980111-814c-44b7-9aa4-fe076fe6d80d</vt:lpwstr>
  </property>
  <property fmtid="{D5CDD505-2E9C-101B-9397-08002B2CF9AE}" pid="15" name="Network">
    <vt:lpwstr>69;#Transmission ＆ Distribution|ffca1f0e-884d-4691-99e7-0b5ba1dafe6d</vt:lpwstr>
  </property>
</Properties>
</file>