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42" r:id="rId16"/>
    <pivotCache cacheId="43" r:id="rId17"/>
    <pivotCache cacheId="44" r:id="rId18"/>
    <pivotCache cacheId="45" r:id="rId19"/>
    <pivotCache cacheId="46" r:id="rId20"/>
    <pivotCache cacheId="47" r:id="rId21"/>
    <pivotCache cacheId="48"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L4" i="20" l="1"/>
  <c r="M17" i="16"/>
  <c r="M16" i="16"/>
  <c r="M17" i="17"/>
  <c r="M16" i="17"/>
  <c r="Z2" i="2" l="1"/>
  <c r="AA2" i="2"/>
  <c r="AB2" i="2"/>
  <c r="AC2" i="2"/>
  <c r="AD2" i="2"/>
  <c r="Y2" i="2"/>
  <c r="AD3" i="2"/>
  <c r="AC3" i="2"/>
  <c r="AC4" i="2" s="1"/>
  <c r="AB3" i="2"/>
  <c r="AA3" i="2"/>
  <c r="Z3" i="2"/>
  <c r="Y3" i="2"/>
  <c r="AB4" i="2"/>
  <c r="Z8" i="2"/>
  <c r="AA4" i="2"/>
  <c r="Y7" i="2"/>
  <c r="AC8" i="2" l="1"/>
  <c r="AC7" i="2"/>
  <c r="AC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Y10" i="2"/>
  <c r="AB11" i="2"/>
  <c r="AA10" i="2"/>
  <c r="AA7" i="2"/>
  <c r="AB5" i="2"/>
  <c r="Z6" i="2"/>
  <c r="AB10" i="2"/>
  <c r="AA11" i="2"/>
  <c r="Y9" i="2"/>
  <c r="Z11" i="2"/>
  <c r="AB9" i="2"/>
  <c r="Y11" i="2"/>
  <c r="Y8" i="2"/>
  <c r="Z7" i="2"/>
  <c r="AA8" i="2"/>
  <c r="Y6" i="2"/>
  <c r="AA9" i="2"/>
  <c r="AB8" i="2"/>
  <c r="AB7" i="2"/>
  <c r="Z4" i="2"/>
  <c r="Z5" i="2"/>
  <c r="Y4" i="2"/>
  <c r="AA6" i="2"/>
  <c r="AB6" i="2"/>
  <c r="AA5" i="2"/>
  <c r="Z9" i="2"/>
  <c r="Y5" i="2"/>
  <c r="Z10"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G33" i="2"/>
  <c r="F33" i="2"/>
  <c r="E33" i="2"/>
  <c r="D33" i="2"/>
  <c r="C33" i="2"/>
  <c r="G32" i="2"/>
  <c r="F32" i="2"/>
  <c r="E32" i="2"/>
  <c r="D32" i="2"/>
  <c r="C32" i="2"/>
  <c r="B39" i="2" l="1"/>
  <c r="B31" i="2"/>
  <c r="A42" i="2" l="1"/>
  <c r="A61" i="2"/>
  <c r="B61" i="2"/>
  <c r="B42" i="2"/>
  <c r="A62" i="2" l="1"/>
  <c r="A43" i="2"/>
  <c r="A63" i="2"/>
  <c r="B43" i="2"/>
  <c r="C61" i="2"/>
  <c r="D61" i="2"/>
  <c r="B62" i="2"/>
  <c r="C42" i="2"/>
  <c r="B63" i="2"/>
  <c r="D42" i="2"/>
  <c r="A44" i="2" l="1"/>
  <c r="A45" i="2" s="1"/>
  <c r="A64" i="2"/>
  <c r="B45" i="2"/>
  <c r="D43" i="2"/>
  <c r="D62" i="2"/>
  <c r="C62" i="2"/>
  <c r="C63" i="2"/>
  <c r="B64" i="2"/>
  <c r="D63" i="2"/>
  <c r="C43" i="2"/>
  <c r="E43" i="2" l="1"/>
  <c r="E42" i="2"/>
  <c r="A46" i="2"/>
  <c r="E61" i="2"/>
  <c r="E62" i="2"/>
  <c r="A65" i="2"/>
  <c r="C45" i="2"/>
  <c r="D45" i="2"/>
  <c r="B46" i="2"/>
  <c r="B44" i="2"/>
  <c r="D64" i="2"/>
  <c r="B65" i="2"/>
  <c r="C64" i="2"/>
  <c r="A47" i="2" l="1"/>
  <c r="E63" i="2"/>
  <c r="A66" i="2"/>
  <c r="C46" i="2"/>
  <c r="D44" i="2"/>
  <c r="C44" i="2"/>
  <c r="D65" i="2"/>
  <c r="C65" i="2"/>
  <c r="D46" i="2"/>
  <c r="B66" i="2"/>
  <c r="B47" i="2"/>
  <c r="E44" i="2" l="1"/>
  <c r="E45" i="2"/>
  <c r="A48" i="2"/>
  <c r="E64" i="2"/>
  <c r="A67" i="2"/>
  <c r="D66" i="2"/>
  <c r="C66" i="2"/>
  <c r="B67" i="2"/>
  <c r="D47" i="2"/>
  <c r="B48" i="2"/>
  <c r="C47" i="2"/>
  <c r="E46" i="2" l="1"/>
  <c r="A49" i="2"/>
  <c r="E65" i="2"/>
  <c r="A68" i="2"/>
  <c r="C67" i="2"/>
  <c r="B49" i="2"/>
  <c r="C48" i="2"/>
  <c r="D67" i="2"/>
  <c r="B68" i="2"/>
  <c r="D48" i="2"/>
  <c r="E47" i="2" l="1"/>
  <c r="A50" i="2"/>
  <c r="E66" i="2"/>
  <c r="A69" i="2"/>
  <c r="D68" i="2"/>
  <c r="C49" i="2"/>
  <c r="C68" i="2"/>
  <c r="B69" i="2"/>
  <c r="D49" i="2"/>
  <c r="B50" i="2"/>
  <c r="D69" i="2" l="1"/>
  <c r="C69" i="2"/>
  <c r="C50" i="2"/>
  <c r="D50" i="2"/>
  <c r="E48" i="2"/>
  <c r="E49" i="2"/>
  <c r="A51" i="2"/>
  <c r="E67" i="2"/>
  <c r="A70" i="2"/>
  <c r="B70" i="2"/>
  <c r="B51" i="2"/>
  <c r="D70" i="2" l="1"/>
  <c r="C70" i="2"/>
  <c r="D51" i="2"/>
  <c r="C51" i="2"/>
  <c r="E68" i="2"/>
  <c r="A52" i="2"/>
  <c r="A71" i="2"/>
  <c r="B71" i="2"/>
  <c r="B52" i="2"/>
  <c r="C71" i="2" l="1"/>
  <c r="D71" i="2"/>
  <c r="D52" i="2"/>
  <c r="C52" i="2"/>
  <c r="E69" i="2"/>
  <c r="E50" i="2"/>
  <c r="E51" i="2"/>
  <c r="A53" i="2"/>
  <c r="E70" i="2"/>
  <c r="A72" i="2"/>
  <c r="B72" i="2"/>
  <c r="B53" i="2"/>
  <c r="C72" i="2" l="1"/>
  <c r="D72" i="2"/>
  <c r="D53" i="2"/>
  <c r="C53" i="2"/>
  <c r="E52" i="2"/>
  <c r="A54" i="2"/>
  <c r="E71" i="2"/>
  <c r="A73" i="2"/>
  <c r="B54" i="2"/>
  <c r="B73" i="2"/>
  <c r="C73" i="2" l="1"/>
  <c r="D73" i="2"/>
  <c r="D54" i="2"/>
  <c r="C54" i="2"/>
  <c r="E53" i="2"/>
  <c r="A55" i="2"/>
  <c r="E72" i="2"/>
  <c r="A74" i="2"/>
  <c r="B74" i="2"/>
  <c r="B55" i="2"/>
  <c r="D74" i="2" l="1"/>
  <c r="C74" i="2"/>
  <c r="C55" i="2"/>
  <c r="D55" i="2"/>
  <c r="E54" i="2"/>
  <c r="E73" i="2"/>
  <c r="C56" i="2" l="1"/>
  <c r="E55" i="2"/>
  <c r="D56" i="2"/>
  <c r="C75" i="2"/>
  <c r="E74" i="2"/>
  <c r="D75" i="2"/>
  <c r="A81" i="2" l="1"/>
  <c r="B81" i="2"/>
  <c r="A82" i="2" l="1"/>
  <c r="A83" i="2"/>
  <c r="A161" i="2"/>
  <c r="A141" i="2"/>
  <c r="A121" i="2"/>
  <c r="A101" i="2"/>
  <c r="B82" i="2"/>
  <c r="D81" i="2"/>
  <c r="B121" i="2"/>
  <c r="B161" i="2"/>
  <c r="B101" i="2"/>
  <c r="B141" i="2"/>
  <c r="B83" i="2"/>
  <c r="C81" i="2"/>
  <c r="C141" i="2" l="1"/>
  <c r="D141" i="2"/>
  <c r="D161" i="2"/>
  <c r="C161" i="2"/>
  <c r="A142" i="2"/>
  <c r="A102" i="2"/>
  <c r="A122" i="2"/>
  <c r="A162" i="2"/>
  <c r="A84" i="2"/>
  <c r="B142" i="2"/>
  <c r="D83" i="2"/>
  <c r="C82" i="2"/>
  <c r="D121" i="2"/>
  <c r="C121" i="2"/>
  <c r="C101" i="2"/>
  <c r="B102" i="2"/>
  <c r="D101" i="2"/>
  <c r="B84" i="2"/>
  <c r="C83" i="2"/>
  <c r="B122" i="2"/>
  <c r="D82" i="2"/>
  <c r="D142" i="2" l="1"/>
  <c r="C142" i="2"/>
  <c r="A163" i="2"/>
  <c r="A123" i="2"/>
  <c r="A103" i="2"/>
  <c r="A143" i="2"/>
  <c r="E82" i="2"/>
  <c r="A85" i="2"/>
  <c r="E81" i="2"/>
  <c r="A164" i="2"/>
  <c r="E141" i="2"/>
  <c r="A124" i="2"/>
  <c r="E101" i="2"/>
  <c r="D31" i="2"/>
  <c r="E31" i="2"/>
  <c r="F31" i="2"/>
  <c r="G31" i="2"/>
  <c r="C31" i="2"/>
  <c r="B103" i="2"/>
  <c r="B124" i="2"/>
  <c r="D122" i="2"/>
  <c r="B164" i="2"/>
  <c r="C102" i="2"/>
  <c r="D102" i="2"/>
  <c r="B143" i="2"/>
  <c r="C122" i="2"/>
  <c r="C84" i="2"/>
  <c r="B123" i="2"/>
  <c r="D84" i="2"/>
  <c r="B162" i="2"/>
  <c r="B85" i="2"/>
  <c r="B163" i="2"/>
  <c r="C143" i="2" l="1"/>
  <c r="D143" i="2"/>
  <c r="C162" i="2"/>
  <c r="D162" i="2"/>
  <c r="E162" i="2" s="1"/>
  <c r="D164" i="2"/>
  <c r="C164" i="2"/>
  <c r="D163" i="2"/>
  <c r="E163" i="2" s="1"/>
  <c r="C163" i="2"/>
  <c r="E142" i="2"/>
  <c r="E102" i="2"/>
  <c r="A144" i="2"/>
  <c r="A104" i="2"/>
  <c r="E83" i="2"/>
  <c r="A86" i="2"/>
  <c r="A165" i="2"/>
  <c r="E161" i="2"/>
  <c r="E122" i="2"/>
  <c r="E121" i="2"/>
  <c r="A125" i="2"/>
  <c r="D30" i="2"/>
  <c r="E30" i="2"/>
  <c r="F30" i="2"/>
  <c r="G30" i="2"/>
  <c r="C30" i="2"/>
  <c r="C123" i="2"/>
  <c r="B86" i="2"/>
  <c r="C85" i="2"/>
  <c r="D124" i="2"/>
  <c r="C103" i="2"/>
  <c r="B125" i="2"/>
  <c r="D103" i="2"/>
  <c r="D85" i="2"/>
  <c r="B165" i="2"/>
  <c r="B104" i="2"/>
  <c r="D123" i="2"/>
  <c r="C124" i="2"/>
  <c r="D165" i="2" l="1"/>
  <c r="C165" i="2"/>
  <c r="A145" i="2"/>
  <c r="E103" i="2"/>
  <c r="A105" i="2"/>
  <c r="E84" i="2"/>
  <c r="A87" i="2"/>
  <c r="A166" i="2"/>
  <c r="A146" i="2"/>
  <c r="E143" i="2"/>
  <c r="E123" i="2"/>
  <c r="A126" i="2"/>
  <c r="B144" i="2"/>
  <c r="B166" i="2"/>
  <c r="B146" i="2"/>
  <c r="B87" i="2"/>
  <c r="D104" i="2"/>
  <c r="D125" i="2"/>
  <c r="C104" i="2"/>
  <c r="B126" i="2"/>
  <c r="D86" i="2"/>
  <c r="B105" i="2"/>
  <c r="B145" i="2"/>
  <c r="C125" i="2"/>
  <c r="C86" i="2"/>
  <c r="D166" i="2" l="1"/>
  <c r="C166" i="2"/>
  <c r="C146" i="2"/>
  <c r="D146" i="2"/>
  <c r="D144" i="2"/>
  <c r="E144" i="2" s="1"/>
  <c r="C144" i="2"/>
  <c r="D145" i="2"/>
  <c r="C145" i="2"/>
  <c r="E104" i="2"/>
  <c r="A106" i="2"/>
  <c r="A88" i="2"/>
  <c r="E85" i="2"/>
  <c r="E165" i="2"/>
  <c r="A167" i="2"/>
  <c r="E164" i="2"/>
  <c r="A147" i="2"/>
  <c r="E124" i="2"/>
  <c r="A127" i="2"/>
  <c r="B147" i="2"/>
  <c r="C105" i="2"/>
  <c r="C87" i="2"/>
  <c r="B88" i="2"/>
  <c r="B167" i="2"/>
  <c r="D105" i="2"/>
  <c r="B106" i="2"/>
  <c r="D87" i="2"/>
  <c r="B127" i="2"/>
  <c r="D126" i="2"/>
  <c r="C126" i="2"/>
  <c r="C167" i="2" l="1"/>
  <c r="D167" i="2"/>
  <c r="C147" i="2"/>
  <c r="D147" i="2"/>
  <c r="E105" i="2"/>
  <c r="A107" i="2"/>
  <c r="E86" i="2"/>
  <c r="A89" i="2"/>
  <c r="E166" i="2"/>
  <c r="A168" i="2"/>
  <c r="A148" i="2"/>
  <c r="E145" i="2"/>
  <c r="E125" i="2"/>
  <c r="A128" i="2"/>
  <c r="B168" i="2"/>
  <c r="B128" i="2"/>
  <c r="D106" i="2"/>
  <c r="C127" i="2"/>
  <c r="D88" i="2"/>
  <c r="D127" i="2"/>
  <c r="C106" i="2"/>
  <c r="B107" i="2"/>
  <c r="B148" i="2"/>
  <c r="B89" i="2"/>
  <c r="C88" i="2"/>
  <c r="C168" i="2" l="1"/>
  <c r="D168" i="2"/>
  <c r="C89" i="2"/>
  <c r="D89" i="2"/>
  <c r="D148" i="2"/>
  <c r="C148" i="2"/>
  <c r="E106" i="2"/>
  <c r="A108" i="2"/>
  <c r="F10" i="12"/>
  <c r="F11" i="12"/>
  <c r="F12" i="12"/>
  <c r="E146" i="2"/>
  <c r="E88" i="2"/>
  <c r="A90" i="2"/>
  <c r="E87" i="2"/>
  <c r="E167" i="2"/>
  <c r="A169" i="2"/>
  <c r="A149" i="2"/>
  <c r="E126" i="2"/>
  <c r="A129" i="2"/>
  <c r="B108" i="2"/>
  <c r="B129" i="2"/>
  <c r="D128" i="2"/>
  <c r="B90" i="2"/>
  <c r="C107" i="2"/>
  <c r="B149" i="2"/>
  <c r="B169" i="2"/>
  <c r="D107" i="2"/>
  <c r="C128" i="2"/>
  <c r="D129" i="2" l="1"/>
  <c r="C129" i="2"/>
  <c r="C149" i="2"/>
  <c r="D149" i="2"/>
  <c r="D169" i="2"/>
  <c r="C169" i="2"/>
  <c r="D90" i="2"/>
  <c r="C90" i="2"/>
  <c r="E107" i="2"/>
  <c r="A109" i="2"/>
  <c r="E147" i="2"/>
  <c r="E89" i="2"/>
  <c r="A91" i="2"/>
  <c r="A170" i="2"/>
  <c r="A150" i="2"/>
  <c r="E127" i="2"/>
  <c r="E128" i="2"/>
  <c r="A130" i="2"/>
  <c r="C108" i="2"/>
  <c r="D108" i="2"/>
  <c r="B91" i="2"/>
  <c r="B150" i="2"/>
  <c r="B170" i="2"/>
  <c r="B130" i="2"/>
  <c r="B109" i="2"/>
  <c r="D170" i="2" l="1"/>
  <c r="C170" i="2"/>
  <c r="C91" i="2"/>
  <c r="D91" i="2"/>
  <c r="C109" i="2"/>
  <c r="D109" i="2"/>
  <c r="E109" i="2" s="1"/>
  <c r="D130" i="2"/>
  <c r="C130" i="2"/>
  <c r="C150" i="2"/>
  <c r="D150" i="2"/>
  <c r="E108" i="2"/>
  <c r="A110" i="2"/>
  <c r="E90" i="2"/>
  <c r="A92" i="2"/>
  <c r="E169" i="2"/>
  <c r="A171" i="2"/>
  <c r="E168" i="2"/>
  <c r="E149" i="2"/>
  <c r="A151" i="2"/>
  <c r="E148" i="2"/>
  <c r="E129" i="2"/>
  <c r="A131" i="2"/>
  <c r="M43" i="2"/>
  <c r="B110" i="2"/>
  <c r="B131" i="2"/>
  <c r="B92" i="2"/>
  <c r="B171" i="2"/>
  <c r="B151" i="2"/>
  <c r="C131" i="2" l="1"/>
  <c r="D131" i="2"/>
  <c r="D92" i="2"/>
  <c r="C92" i="2"/>
  <c r="D110" i="2"/>
  <c r="C110" i="2"/>
  <c r="C151" i="2"/>
  <c r="D151" i="2"/>
  <c r="C171" i="2"/>
  <c r="D171" i="2"/>
  <c r="A111" i="2"/>
  <c r="E91" i="2"/>
  <c r="A93" i="2"/>
  <c r="E170" i="2"/>
  <c r="A172" i="2"/>
  <c r="E150" i="2"/>
  <c r="A152" i="2"/>
  <c r="E130" i="2"/>
  <c r="A132" i="2"/>
  <c r="B152" i="2"/>
  <c r="B111" i="2"/>
  <c r="B93" i="2"/>
  <c r="B172" i="2"/>
  <c r="B132" i="2"/>
  <c r="D172" i="2" l="1"/>
  <c r="C172" i="2"/>
  <c r="D111" i="2"/>
  <c r="E111" i="2" s="1"/>
  <c r="C111" i="2"/>
  <c r="C93" i="2"/>
  <c r="D93" i="2"/>
  <c r="D132" i="2"/>
  <c r="C132" i="2"/>
  <c r="D152" i="2"/>
  <c r="C152" i="2"/>
  <c r="E110" i="2"/>
  <c r="A112" i="2"/>
  <c r="E92" i="2"/>
  <c r="A94" i="2"/>
  <c r="E171" i="2"/>
  <c r="A173" i="2"/>
  <c r="E151" i="2"/>
  <c r="A153" i="2"/>
  <c r="E131" i="2"/>
  <c r="A133" i="2"/>
  <c r="B173" i="2"/>
  <c r="B112" i="2"/>
  <c r="B153" i="2"/>
  <c r="B133" i="2"/>
  <c r="B94" i="2"/>
  <c r="D133" i="2" l="1"/>
  <c r="C133" i="2"/>
  <c r="D94" i="2"/>
  <c r="C94" i="2"/>
  <c r="C153" i="2"/>
  <c r="D153" i="2"/>
  <c r="D112" i="2"/>
  <c r="C112" i="2"/>
  <c r="D173" i="2"/>
  <c r="C173" i="2"/>
  <c r="A113" i="2"/>
  <c r="E93" i="2"/>
  <c r="E172" i="2"/>
  <c r="A174" i="2"/>
  <c r="E152" i="2"/>
  <c r="A154" i="2"/>
  <c r="E132" i="2"/>
  <c r="A134" i="2"/>
  <c r="B134" i="2"/>
  <c r="B154" i="2"/>
  <c r="B174" i="2"/>
  <c r="B113" i="2"/>
  <c r="D154" i="2" l="1"/>
  <c r="C154" i="2"/>
  <c r="D113" i="2"/>
  <c r="E113" i="2" s="1"/>
  <c r="C113" i="2"/>
  <c r="D174" i="2"/>
  <c r="C174" i="2"/>
  <c r="D134" i="2"/>
  <c r="C134"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<sst xmlns="http://schemas.openxmlformats.org/spreadsheetml/2006/main" count="1436" uniqueCount="331">
  <si>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</si>
  <si>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</si>
  <si>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</si>
  <si>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</si>
  <si>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</si>
  <si>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</si>
  <si>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</si>
  <si>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</si>
  <si>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</si>
  <si>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</si>
  <si>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</si>
  <si>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</si>
  <si>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</si>
  <si>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</si>
  <si>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</si>
  <si>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</si>
  <si>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</si>
  <si>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</si>
  <si>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</si>
  <si>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</si>
  <si>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</si>
  <si>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</si>
  <si>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</si>
  <si>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</si>
  <si>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</si>
  <si>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</si>
  <si>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</si>
  <si>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</si>
  <si>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</si>
  <si>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</si>
  <si>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</si>
  <si>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</si>
  <si>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</si>
  <si>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</si>
  <si>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</si>
  <si>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</si>
  <si>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</si>
  <si>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</si>
  <si>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</si>
  <si>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</si>
  <si>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</si>
  <si>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</si>
  <si>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</si>
  <si>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</si>
  <si>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</si>
  <si>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</si>
  <si>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</si>
  <si>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</si>
  <si>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</si>
  <si>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</si>
  <si>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</si>
  <si>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</si>
  <si>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</si>
  <si>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</si>
  <si>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</si>
  <si>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</si>
  <si>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</si>
  <si>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</si>
  <si>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</si>
  <si>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</si>
  <si>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</si>
  <si>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</si>
  <si>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</si>
  <si>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</si>
  <si>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</si>
  <si>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</si>
  <si>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</si>
  <si>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</si>
  <si>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</si>
  <si>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</si>
  <si>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</si>
  <si>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</si>
  <si>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</si>
  <si>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</si>
  <si>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</si>
  <si>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</si>
  <si>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</si>
  <si>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</si>
  <si>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</si>
  <si>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</si>
  <si>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</si>
  <si>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</si>
  <si>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</si>
  <si>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</si>
  <si>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</si>
  <si>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</si>
  <si>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</si>
  <si>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</si>
  <si>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</si>
  <si>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</si>
  <si>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</si>
  <si>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</si>
  <si>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</si>
  <si>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</si>
  <si>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</si>
  <si>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</si>
  <si>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</si>
  <si>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</si>
  <si>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</si>
  <si>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</si>
  <si>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</si>
  <si>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</si>
  <si>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</si>
  <si>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</si>
  <si>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</si>
  <si>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</si>
  <si>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</si>
  <si>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</si>
  <si>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</si>
  <si>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</si>
  <si>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</si>
  <si>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</si>
  <si>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</si>
  <si>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</si>
  <si>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</si>
  <si>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</si>
  <si>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</si>
  <si>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</si>
  <si>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</si>
  <si>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</si>
  <si>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</si>
  <si>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</si>
  <si>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</si>
  <si>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</si>
  <si>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</si>
  <si>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</si>
  <si>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</si>
  <si>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</si>
  <si>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</si>
  <si>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</si>
  <si>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</si>
  <si>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</si>
  <si>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</si>
  <si>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</si>
  <si>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</si>
  <si>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</si>
  <si>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</si>
  <si>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</si>
  <si>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</si>
  <si>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</si>
  <si>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</si>
  <si>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</si>
  <si>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</si>
  <si>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</si>
  <si>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</si>
  <si>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</si>
  <si>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</si>
  <si>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</si>
  <si>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</si>
  <si>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</si>
  <si>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</si>
  <si>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</si>
  <si>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</si>
  <si>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</si>
  <si>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</si>
  <si>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</si>
  <si>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</si>
  <si>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</si>
  <si>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</si>
  <si>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</si>
  <si>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</si>
  <si>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</si>
  <si>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</si>
  <si>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</si>
  <si>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</si>
  <si>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</si>
  <si>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</si>
  <si>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</si>
  <si>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</si>
  <si>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</si>
  <si>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</si>
  <si>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</si>
  <si>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</si>
  <si>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</si>
  <si>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</si>
  <si>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</si>
  <si>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</si>
  <si>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</si>
  <si>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</si>
  <si>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</si>
  <si>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</si>
  <si>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</si>
  <si>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</si>
  <si>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</si>
  <si>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</si>
  <si>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</si>
  <si>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</si>
  <si>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</si>
  <si>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</si>
  <si>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</si>
  <si>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</si>
  <si>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</si>
  <si>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</si>
  <si>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</si>
  <si>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</si>
  <si>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</si>
  <si>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</si>
  <si>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</si>
  <si>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</si>
  <si>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</si>
  <si>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</si>
  <si>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</si>
  <si>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</si>
  <si>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</si>
  <si>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</si>
  <si>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</si>
  <si>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</si>
  <si>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</si>
  <si>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</si>
  <si>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</si>
  <si>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</si>
  <si>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</si>
  <si>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</si>
  <si>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</si>
  <si>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</si>
  <si>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</si>
  <si>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</si>
  <si>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</si>
  <si>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</si>
  <si>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</si>
  <si>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</si>
  <si>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</si>
  <si>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</si>
  <si>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</si>
  <si>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</si>
  <si>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</si>
  <si>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</si>
  <si>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</si>
  <si>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</si>
  <si>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</si>
  <si>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</si>
  <si>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</si>
  <si>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</si>
  <si>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</si>
  <si>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</si>
  <si>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</si>
  <si>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</si>
  <si>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</si>
  <si>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</si>
  <si>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</si>
  <si>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</si>
  <si>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</si>
  <si>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</si>
  <si>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</si>
  <si>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</si>
  <si>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</si>
  <si>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</si>
  <si>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</si>
  <si>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</si>
  <si>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</si>
  <si>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</si>
  <si>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</si>
  <si>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</si>
  <si>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</si>
  <si>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</si>
  <si>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</si>
  <si>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</si>
  <si>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</si>
  <si>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</si>
  <si>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</si>
  <si>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</si>
  <si>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PRJ000609</t>
  </si>
  <si>
    <t>Literal</t>
  </si>
  <si>
    <t>R24_D_SB_REGMS_GMS_Replacement of GMS</t>
  </si>
  <si>
    <t>Approved</t>
  </si>
  <si>
    <t>TasNetworks Value Function</t>
  </si>
  <si>
    <t>REGMS</t>
  </si>
  <si>
    <t>Standard Control - Reliability &amp; Quality Maintained</t>
  </si>
  <si>
    <t>Network Project</t>
  </si>
  <si>
    <t>Gate 2 – Investment Evaluation Summary</t>
  </si>
  <si>
    <t>Asset Strategy</t>
  </si>
  <si>
    <t>Dx - Renewal</t>
  </si>
  <si>
    <t>Option 1: Kiosk substation replacement at 50 years</t>
  </si>
  <si>
    <t>Candidate</t>
  </si>
  <si>
    <t>Option 2: Kiosk substation replacement at 52 years</t>
  </si>
  <si>
    <t>Option 3: Kiosk substation replacement at 55 years</t>
  </si>
  <si>
    <t>Option 4: Financially constrained at $2.85 m p.a.</t>
  </si>
  <si>
    <t>Recommended</t>
  </si>
  <si>
    <t>Replacement of  kiosk and fence type substations on the distribution network.</t>
  </si>
  <si>
    <t>TasNetworks owns and maintains approximately 2080 high voltage (HV) ground mounted distribution substations (GMS) on the distribution network. These substations comprise the following construction types:
- Fence type (85);
- Steel, fibreglass and block wall kiosks (1647); and
- Building type, isolated and integrated (348).
The HV GMS are supplied at both 11 kV and 22 kV and range in size from 300 kVA to 4500 kVA. Within these substations there is a variety of configurations and equipment, with approximately twenty different makes and models of HV switchgear.
HV GMSs are actively managed and receive routine inspections and maintenance to maximise their service life. Many of the older substations were installed in the early 1960s and are at or near the end of their service life.
Even with routine maintenance TasNetworks’ steel, fibreglass and block wall kiosk substations deteriorate over time resulting in a finite operational life for these assets. As the assets age, the probability of an in service failure occurring increases. TasNetworks' experience has been that the failure rate of the assets typically increases after 45 to 50 years of service. Currently there are approximately ten asset failures per annum (including HV switchgear, transformers, low voltage (LV) switchboards and failure of the substation enclosures).</t>
  </si>
  <si>
    <t>HV GMSs have several technical and legacy design issues that require replacement to ensure ongoing risk mitigation. Issues include:
- HV switchgear using oil as an insulating medium;
- LV switchboards with exposed live fronts;
- Degradation of epoxy enclosures;
- Oil containment deficiencies;
In some cases, operating restrictions have been imposed due to operational safety issues associated with HV switchgear and LV switchboards.
Both asset failures and inoperability issues can result in a loss of customer supply and have a negative impact on network performance. As a result of the risk presented by this equipment a management plan has been deemed necessary to mitigate these risks</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</si>
  <si>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and
-	supply reliability and safety of the current network;
Consumers have identified safety, restoration of faults/emergencies and supply reliability as the highest performing services offered by TasNetworks. The reliable operation of GMS are critical to enable TasNetworks to offer services that also meet these top priorities
Customers will continue to be consulted through routine TasNetworks processes, including the Voice of the customer program, the Annual Planning Review and ongoing regular customer liaison meetings.</t>
  </si>
  <si>
    <t>Performance measure: Harm to people.
Investment objective: The kiosk substations and the assets contained within them do not result in any incidents that result in harm to members of the public or operational personnel.</t>
  </si>
  <si>
    <t>Performance measure: Customer net promoter score
Investment objective: The reliability of supply to customer is either maintained at its current level, or higher.</t>
  </si>
  <si>
    <t>Performance measure:  Effort required to manage the assets. 
Investment objective: There is a reduction in effort (and cost) required to manage the assets when they're replaced.</t>
  </si>
  <si>
    <t>Performance measure: Level of capital and operational expenditure required over the long term.
Investment objective: The strategy and investment required to deliver it can be accurately forecasted and it can either reduce or be maintained at a sustainable level over the long term.</t>
  </si>
  <si>
    <t>Performance measure: Network performance.
Investment objective: The assets and their performance result do not have a negative impact on network.</t>
  </si>
  <si>
    <t>Failure of equipment within HV GMA (e.g. HV switchgear, transformer or LV switchgear) in the presence of TasNetworks personnel results in injury or death, typically while equipment is being operated.</t>
  </si>
  <si>
    <t>Catastrophic failure of equipment within HV GMS in the presence of member of the public resulting in injury.</t>
  </si>
  <si>
    <t>Under investment in the assets results in increased asset failures resulting in injuries, notable impact on network performance and operation restrictions.  With a resultant significant increase in unplanned investment required, with wider business impact.</t>
  </si>
  <si>
    <t>Asset failure e.g. HV GMS resulting in loss of high voltage distribution feeders for an extended duration, with resultant network performance and customer impact.</t>
  </si>
  <si>
    <t>Under investment in the assets results in increased asset failures and more frequent disruptions to customer supply.</t>
  </si>
  <si>
    <t>The objective of this planned asset replacement program is to ensure that the planned replacement of the assets when they reach end of life results to ensure the HV GMS on the network are maintained in a reliable and safe operating condition.</t>
  </si>
  <si>
    <t>TasNetworks’ Business Plan: Reduction in safety risk - Planned asset replacement when assets reach end of life ensures the assets will remain in a safe and reliable operating condition.</t>
  </si>
  <si>
    <t>Ground Mounted Substations Asset Management Plan</t>
  </si>
  <si>
    <t>Towards 2030 
Ensuring our electricity network remains resilient and fit-for-purpose by proactively maintaining it, designing out risks, and making prudent investments of long-term value:
The long-term impact of asset maintenance and renewal has been reviewed out to 2050.  The analysis clearly demonstrates work should be done to mitigate risks to customers now and into the future.
To ensure our capital is used wisely, we will streamline our investment planning to achieve optimised investment strategies and have the best delivery model:
Investment planning has been developed to align all asset categories.  The plan has been developed out to 2050 to ensure the long-term objectives of optimising investment strategies is achieved.</t>
  </si>
  <si>
    <t>TasNetworks Business Plan 2020-21
Our services reflect our customers’ needs and expectations:
The businesses and communities of Tasmania rely on these assets for continuous and reliable supply. 
Define and efficiently deliver our work:
This work supports a long-term program which aims to support deliverability.
We operate our business to be sustainable:
The proposed program is designed to build in sustainability in supply and deliverability.</t>
  </si>
  <si>
    <t>This program aims to manage the higher risk assets prior to an in-service failure to ensure the safety risk can be managed at an acceptable level and network reliability can be maintained at its current level.</t>
  </si>
  <si>
    <t>The proactive replacement of these assets prior to failure occurring is a strategy also undertaken by other DNSP’s.
TasNetworks currently has the second oldest average age for distribution ground mounted HV GMS in Australia. 
There is currently only one distribution network service provider (DNSP) with an older average age for its HV GMS. The DNSP has initiated a ‘fast track recovery program’ to reduce presented by these assets. This occurred as a result of an increasing number of failure occurring, with significant detrimental impacts e.g. fires resulting. The program consists of an increase in the rate of replacement for these assets and improved their condition monitoring practices for these assets. TasNetworks has adopted the condition monitoring practices they have now put in place.
Options to delay replacement would either see TasNetworks maintain its position of having one of the oldest fleets for this asset type, with a possibly of having the oldest fleet over the long term. TasNetworks will continue to monitor the condition of the assets and failure rate to ascertain whether future investment practices need to adjust to ensure risk is managed within TasNetworks risk appetite.</t>
  </si>
  <si>
    <t>Through utility network forums and the engagement of external experts, TasNetworks was able to quantify the risk for these assets. In many situation this risk was deemed to be so high under operation of the asset that operational restrictions and additional hierarchy of control mitigations were necessary. 
The networks study that was undertaken for the entire network, with a focus on safety risks under fault conditions provided further support for the continuation of this asset replacement program at or above its current level. The findings of the study also reinforced the need to ensure that the new equipment being installed on the network was of a modern design with arc fault containment capability.</t>
  </si>
  <si>
    <t>This program is an extension of an existing program and while the rate of replacement of the asset may vary based on risk and business need, the program will continue for the long term.</t>
  </si>
  <si>
    <t>The expected outcomes and benefits to TasNetworks from the selected option, Option 4 will be:
- Reduction in network reliability.
- Reduction in reliability of customer supply. 
- Existing operational bans on equipment would remain for an extended period.</t>
  </si>
  <si>
    <t>The following assumptions have been made in this analysis:
-That the Total Quantified Risk (TQR) developed and used as the primary input in the options analysis is fit for purpose.  
- That the asset life cycle curves provided and used for these asset correctly reflect the lifecycle of the assets.
-The Copperleaf program used for analysing the network investment programs was able to select the most appropriate investment option for the business.
The following estimated inputs (based on historical data) were used for the quantification of risk:
-Every 10 years through working on these results in a 'Moderate' injury to an employee.
- When an asset failure occurs e.g. HV switchgear fault it results in a loss of 2MVA of load for an average duration of 2 hours.
- The cost of repairing a failed asset is $100k.
- The cost of reactively replacing a failed asset is $100k.</t>
  </si>
  <si>
    <t>The level of investment for the program was under the threshold for requiring a RIT to be undertaken.</t>
  </si>
  <si>
    <t>Yes</t>
  </si>
  <si>
    <t>It is recommended that Option 4 is approved as  the preferred investment option.
This option was selected as an outcome of a business optimisation process being applied across all network investments. A financial constraint was applied to this program.</t>
  </si>
  <si>
    <t>This option consists of proactively replacing the assets based on the criteria defined in Section 1, but with a target of replacing the asset prior to them reaching 50 years of service life.</t>
  </si>
  <si>
    <t>Rejected: This option represents the historical preferred strategy
This option would require a notable increase in future expenditure. 
For asset replacement to occur at 50 years of service the rate of delivery would need to increase from approximately 20 substations per annum to 30 for the period from 1/7/2024 – 20/6/2029.</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</si>
  <si>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</si>
  <si>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</si>
  <si>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</si>
  <si>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</si>
  <si>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</si>
  <si>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</si>
  <si>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</si>
  <si>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</si>
  <si>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</si>
  <si>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</si>
  <si>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</si>
  <si>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</si>
  <si>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</si>
  <si>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OPEX Cost</t>
  </si>
  <si>
    <t>UARM - PA to Investment</t>
  </si>
  <si>
    <t>This option consists of proactive replacing the assets based on the criteria defined in Section 1, but with a target of replacing the asset prior to them reaching 52 years of service life.</t>
  </si>
  <si>
    <t>Rejected: 
This option would result in the targeted safety risk for the assets remaining at ‘Medium’ for the long term. 
Whilst this option would nominally be the recommended option, as an outcome of a business optimisation process being applied across all network investments, a financial constraint was applied to this program which resulted in insufficient funding for this option to be delivered.</t>
  </si>
  <si>
    <t>This option consists of proactive replacing the assets based on the criteria defined in Section 1, but with a target of replacing the asset prior to them reaching 55 years of service life.</t>
  </si>
  <si>
    <t>Rejected: This option was not recommended because of the increasing risk over the long term.</t>
  </si>
  <si>
    <t>This option consists of proactively replacing the assets based on the criteria defined in Section 1 at reduced volumes in comparison to other options.</t>
  </si>
  <si>
    <t>This option was recommended as an outcome of a business optimisation process being applied across all network investments. A financial constraint was applied to this program.</t>
  </si>
  <si>
    <t>(Multiple Items)</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</si>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</sst>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3">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57"/>
        <bgColor indexed="64"/>
      </patternFill>
    </fill>
    <fill>
      <patternFill patternType="solid">
        <fgColor indexed="10"/>
        <bgColor indexed="64"/>
      </patternFill>
    </fill>
    <fill>
      <patternFill patternType="solid">
        <fgColor indexed="53"/>
        <bgColor indexed="64"/>
      </patternFill>
    </fill>
    <fill>
      <patternFill patternType="solid">
        <fgColor indexed="43"/>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9">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170" fontId="25" fillId="21" borderId="62" xfId="11" applyNumberFormat="1" applyFont="1" applyFill="1" applyBorder="1" applyAlignment="1">
      <alignment horizontal="right" vertical="center" wrapText="1" indent="1"/>
    </xf>
    <xf numFmtId="3" fontId="25" fillId="20" borderId="62" xfId="1" applyNumberFormat="1" applyFont="1" applyFill="1" applyBorder="1" applyAlignment="1">
      <alignment horizontal="right" vertical="center" wrapText="1" indent="1"/>
    </xf>
    <xf numFmtId="3" fontId="25" fillId="21" borderId="62" xfId="1" applyNumberFormat="1" applyFont="1" applyFill="1" applyBorder="1" applyAlignment="1">
      <alignment horizontal="right" vertical="center" wrapText="1" indent="1"/>
    </xf>
    <xf numFmtId="3" fontId="25" fillId="22"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2" borderId="22"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Option 1: Kiosk substation replacement at 50 years</c:v>
                </c:pt>
              </c:strCache>
            </c:strRef>
          </c:tx>
          <c:invertIfNegative val="0"/>
          <c:cat>
            <c:strRef>
              <c:f>Summary!$K$21</c:f>
              <c:strCache>
                <c:ptCount val="1"/>
                <c:pt idx="0">
                  <c:v>R24 Expenditure</c:v>
                </c:pt>
              </c:strCache>
            </c:strRef>
          </c:cat>
          <c:val>
            <c:numRef>
              <c:f>Summary!$K$22</c:f>
              <c:numCache>
                <c:formatCode>_("$"* #,##0_);_("$"* \(#,##0\);_("$"* " - "??_);_(@_)</c:formatCode>
                <c:ptCount val="1"/>
                <c:pt idx="0">
                  <c:v>31870580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Option 2: Kiosk substation replacement at 52 years</c:v>
                </c:pt>
              </c:strCache>
            </c:strRef>
          </c:tx>
          <c:invertIfNegative val="0"/>
          <c:cat>
            <c:strRef>
              <c:f>Summary!$K$21</c:f>
              <c:strCache>
                <c:ptCount val="1"/>
                <c:pt idx="0">
                  <c:v>R24 Expenditure</c:v>
                </c:pt>
              </c:strCache>
            </c:strRef>
          </c:cat>
          <c:val>
            <c:numRef>
              <c:f>Summary!$K$23</c:f>
              <c:numCache>
                <c:formatCode>_("$"* #,##0_);_("$"* \(#,##0\);_("$"* " - "??_);_(@_)</c:formatCode>
                <c:ptCount val="1"/>
                <c:pt idx="0">
                  <c:v>29153280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Option 3: Kiosk substation replacement at 55 years</c:v>
                </c:pt>
              </c:strCache>
            </c:strRef>
          </c:tx>
          <c:invertIfNegative val="0"/>
          <c:cat>
            <c:strRef>
              <c:f>Summary!$K$21</c:f>
              <c:strCache>
                <c:ptCount val="1"/>
                <c:pt idx="0">
                  <c:v>R24 Expenditure</c:v>
                </c:pt>
              </c:strCache>
            </c:strRef>
          </c:cat>
          <c:val>
            <c:numRef>
              <c:f>Summary!$K$24</c:f>
              <c:numCache>
                <c:formatCode>_("$"* #,##0_);_("$"* \(#,##0\);_("$"* " - "??_);_(@_)</c:formatCode>
                <c:ptCount val="1"/>
                <c:pt idx="0">
                  <c:v>23639060</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Option 4: Financially constrained at $2.85 m p.a.</c:v>
                </c:pt>
              </c:strCache>
            </c:strRef>
          </c:tx>
          <c:invertIfNegative val="0"/>
          <c:cat>
            <c:strRef>
              <c:f>Summary!$K$21</c:f>
              <c:strCache>
                <c:ptCount val="1"/>
                <c:pt idx="0">
                  <c:v>R24 Expenditure</c:v>
                </c:pt>
              </c:strCache>
            </c:strRef>
          </c:cat>
          <c:val>
            <c:numRef>
              <c:f>Summary!$K$25</c:f>
              <c:numCache>
                <c:formatCode>_("$"* #,##0_);_("$"* \(#,##0\);_("$"* " - "??_);_(@_)</c:formatCode>
                <c:ptCount val="1"/>
                <c:pt idx="0">
                  <c:v>17620580</c:v>
                </c:pt>
              </c:numCache>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0.1208</c:v>
                </c:pt>
                <c:pt idx="1">
                  <c:v>0.35699999999999998</c:v>
                </c:pt>
                <c:pt idx="2">
                  <c:v>0</c:v>
                </c:pt>
                <c:pt idx="3">
                  <c:v>2.8299999999999999E-2</c:v>
                </c:pt>
                <c:pt idx="4">
                  <c:v>0.29289999999999999</c:v>
                </c:pt>
                <c:pt idx="5">
                  <c:v>0.1691</c:v>
                </c:pt>
                <c:pt idx="6">
                  <c:v>8.9999999999999993E-3</c:v>
                </c:pt>
                <c:pt idx="7">
                  <c:v>2.2800000000000001E-2</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30679855.670000002</c:v>
                </c:pt>
                <c:pt idx="1">
                  <c:v>22084582.489999998</c:v>
                </c:pt>
                <c:pt idx="2">
                  <c:v>17860416.890000001</c:v>
                </c:pt>
                <c:pt idx="3">
                  <c:v>15381297.570000002</c:v>
                </c:pt>
                <c:pt idx="4">
                  <c:v>13718867.999999998</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22576050.59</c:v>
                </c:pt>
                <c:pt idx="1">
                  <c:v>14626148.16</c:v>
                </c:pt>
                <c:pt idx="2">
                  <c:v>10651561.650000002</c:v>
                </c:pt>
                <c:pt idx="3">
                  <c:v>8290674.1400000006</c:v>
                </c:pt>
                <c:pt idx="4">
                  <c:v>6479960.8700000001</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3990000</c:v>
                </c:pt>
                <c:pt idx="1">
                  <c:v>3990000</c:v>
                </c:pt>
                <c:pt idx="2">
                  <c:v>3990000</c:v>
                </c:pt>
                <c:pt idx="3">
                  <c:v>3990000</c:v>
                </c:pt>
                <c:pt idx="4">
                  <c:v>3990000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737812</c:v>
                </c:pt>
                <c:pt idx="1">
                  <c:v>737812</c:v>
                </c:pt>
                <c:pt idx="2">
                  <c:v>737812</c:v>
                </c:pt>
                <c:pt idx="3">
                  <c:v>737812</c:v>
                </c:pt>
                <c:pt idx="4">
                  <c:v>737812</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0.13159999999999999</c:v>
                </c:pt>
                <c:pt idx="1">
                  <c:v>0.36409999999999998</c:v>
                </c:pt>
                <c:pt idx="2">
                  <c:v>0</c:v>
                </c:pt>
                <c:pt idx="3">
                  <c:v>2.7400000000000001E-2</c:v>
                </c:pt>
                <c:pt idx="4">
                  <c:v>0.28289999999999998</c:v>
                </c:pt>
                <c:pt idx="5">
                  <c:v>0.1633</c:v>
                </c:pt>
                <c:pt idx="6">
                  <c:v>8.6999999999999994E-3</c:v>
                </c:pt>
                <c:pt idx="7">
                  <c:v>2.1999999999999999E-2</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30679855.670000002</c:v>
                </c:pt>
                <c:pt idx="1">
                  <c:v>22084582.489999998</c:v>
                </c:pt>
                <c:pt idx="2">
                  <c:v>17860416.890000001</c:v>
                </c:pt>
                <c:pt idx="3">
                  <c:v>15381297.570000002</c:v>
                </c:pt>
                <c:pt idx="4">
                  <c:v>13718867.999999998</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24078418.309999999</c:v>
                </c:pt>
                <c:pt idx="1">
                  <c:v>15886260.449999999</c:v>
                </c:pt>
                <c:pt idx="2">
                  <c:v>11908141.950000001</c:v>
                </c:pt>
                <c:pt idx="3">
                  <c:v>9529623.1400000006</c:v>
                </c:pt>
                <c:pt idx="4">
                  <c:v>7784279.2000000002</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2850000</c:v>
                </c:pt>
                <c:pt idx="1">
                  <c:v>2850000</c:v>
                </c:pt>
                <c:pt idx="2">
                  <c:v>2850000</c:v>
                </c:pt>
                <c:pt idx="3">
                  <c:v>2850000</c:v>
                </c:pt>
                <c:pt idx="4">
                  <c:v>2850000</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674116</c:v>
                </c:pt>
                <c:pt idx="1">
                  <c:v>674116</c:v>
                </c:pt>
                <c:pt idx="2">
                  <c:v>674116</c:v>
                </c:pt>
                <c:pt idx="3">
                  <c:v>674116</c:v>
                </c:pt>
                <c:pt idx="4">
                  <c:v>674116</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0.13669999999999999</c:v>
                </c:pt>
                <c:pt idx="1">
                  <c:v>0.36980000000000002</c:v>
                </c:pt>
                <c:pt idx="2">
                  <c:v>0</c:v>
                </c:pt>
                <c:pt idx="3">
                  <c:v>2.6800000000000001E-2</c:v>
                </c:pt>
                <c:pt idx="4">
                  <c:v>0.27679999999999999</c:v>
                </c:pt>
                <c:pt idx="5">
                  <c:v>0.1598</c:v>
                </c:pt>
                <c:pt idx="6">
                  <c:v>8.5000000000000006E-3</c:v>
                </c:pt>
                <c:pt idx="7">
                  <c:v>2.1499999999999998E-2</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30679855.670000002</c:v>
                </c:pt>
                <c:pt idx="1">
                  <c:v>22084582.489999998</c:v>
                </c:pt>
                <c:pt idx="2">
                  <c:v>17860416.890000001</c:v>
                </c:pt>
                <c:pt idx="3">
                  <c:v>15381297.570000002</c:v>
                </c:pt>
                <c:pt idx="4">
                  <c:v>13718867.999999998</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25709088.510000002</c:v>
                </c:pt>
                <c:pt idx="1">
                  <c:v>17309751.649999999</c:v>
                </c:pt>
                <c:pt idx="2">
                  <c:v>13359483.59</c:v>
                </c:pt>
                <c:pt idx="3">
                  <c:v>10889847.220000001</c:v>
                </c:pt>
                <c:pt idx="4">
                  <c:v>9219195.8900000006</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BC6E-4788-8BD9-583F10D9A5C5}"/>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BC6E-4788-8BD9-583F10D9A5C5}"/>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0.13669999999999999</c:v>
                </c:pt>
                <c:pt idx="1">
                  <c:v>0.36980000000000002</c:v>
                </c:pt>
                <c:pt idx="2">
                  <c:v>0</c:v>
                </c:pt>
                <c:pt idx="3">
                  <c:v>2.6800000000000001E-2</c:v>
                </c:pt>
                <c:pt idx="4">
                  <c:v>0.27679999999999999</c:v>
                </c:pt>
                <c:pt idx="5">
                  <c:v>0.1598</c:v>
                </c:pt>
                <c:pt idx="6">
                  <c:v>8.5000000000000006E-3</c:v>
                </c:pt>
                <c:pt idx="7">
                  <c:v>2.1499999999999998E-2</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30679855.670000002</c:v>
                </c:pt>
                <c:pt idx="1">
                  <c:v>22084582.489999998</c:v>
                </c:pt>
                <c:pt idx="2">
                  <c:v>17860416.890000001</c:v>
                </c:pt>
                <c:pt idx="3">
                  <c:v>15381297.570000002</c:v>
                </c:pt>
                <c:pt idx="4">
                  <c:v>13718867.999999998</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Option 1: Kiosk substation replacement at 50 years</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21884914.830000002</c:v>
                </c:pt>
                <c:pt idx="1">
                  <c:v>14007081.17</c:v>
                </c:pt>
                <c:pt idx="2">
                  <c:v>10077036.1</c:v>
                </c:pt>
                <c:pt idx="3">
                  <c:v>7695204.4899999993</c:v>
                </c:pt>
                <c:pt idx="4">
                  <c:v>5846177</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Option 2: Kiosk substation replacement at 52 years</c:v>
                </c:pt>
              </c:strCache>
            </c:strRef>
          </c:tx>
          <c:spPr>
            <a:ln w="31750" cap="rnd">
              <a:solidFill>
                <a:schemeClr val="accent3"/>
              </a:solidFill>
              <a:round/>
            </a:ln>
            <a:effectLst/>
          </c:spPr>
          <c:marker>
            <c:symbol val="none"/>
          </c:marker>
          <c:val>
            <c:numRef>
              <c:f>'Run Extract'!$C$32:$G$32</c:f>
              <c:numCache>
                <c:formatCode>#,##0</c:formatCode>
                <c:ptCount val="5"/>
                <c:pt idx="0">
                  <c:v>22576050.59</c:v>
                </c:pt>
                <c:pt idx="1">
                  <c:v>14626148.16</c:v>
                </c:pt>
                <c:pt idx="2">
                  <c:v>10651561.650000002</c:v>
                </c:pt>
                <c:pt idx="3">
                  <c:v>8290674.1400000006</c:v>
                </c:pt>
                <c:pt idx="4">
                  <c:v>6479960.8700000001</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Option 3: Kiosk substation replacement at 55 years</c:v>
                </c:pt>
              </c:strCache>
            </c:strRef>
          </c:tx>
          <c:spPr>
            <a:ln w="31750" cap="rnd">
              <a:solidFill>
                <a:schemeClr val="accent4"/>
              </a:solidFill>
              <a:round/>
            </a:ln>
            <a:effectLst/>
          </c:spPr>
          <c:marker>
            <c:symbol val="none"/>
          </c:marker>
          <c:val>
            <c:numRef>
              <c:f>'Run Extract'!$C$33:$G$33</c:f>
              <c:numCache>
                <c:formatCode>#,##0</c:formatCode>
                <c:ptCount val="5"/>
                <c:pt idx="0">
                  <c:v>24078418.309999999</c:v>
                </c:pt>
                <c:pt idx="1">
                  <c:v>15886260.449999999</c:v>
                </c:pt>
                <c:pt idx="2">
                  <c:v>11908141.950000001</c:v>
                </c:pt>
                <c:pt idx="3">
                  <c:v>9529623.1400000006</c:v>
                </c:pt>
                <c:pt idx="4">
                  <c:v>7784279.2000000002</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Option 4: Financially constrained at $2.85 m p.a.</c:v>
                </c:pt>
              </c:strCache>
            </c:strRef>
          </c:tx>
          <c:spPr>
            <a:ln w="31750" cap="rnd">
              <a:solidFill>
                <a:schemeClr val="accent5"/>
              </a:solidFill>
              <a:round/>
            </a:ln>
            <a:effectLst/>
          </c:spPr>
          <c:marker>
            <c:symbol val="none"/>
          </c:marker>
          <c:val>
            <c:numRef>
              <c:f>'Run Extract'!$C$34:$G$34</c:f>
              <c:numCache>
                <c:formatCode>#,##0</c:formatCode>
                <c:ptCount val="5"/>
                <c:pt idx="0">
                  <c:v>25709088.510000002</c:v>
                </c:pt>
                <c:pt idx="1">
                  <c:v>17309751.649999999</c:v>
                </c:pt>
                <c:pt idx="2">
                  <c:v>13359483.59</c:v>
                </c:pt>
                <c:pt idx="3">
                  <c:v>10889847.220000001</c:v>
                </c:pt>
                <c:pt idx="4">
                  <c:v>9219195.8900000006</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4"/>
                <c:pt idx="0">
                  <c:v>Option 1: Kiosk substation replacement at 50 years</c:v>
                </c:pt>
                <c:pt idx="1">
                  <c:v>Option 2: Kiosk substation replacement at 52 years</c:v>
                </c:pt>
                <c:pt idx="2">
                  <c:v>Option 3: Kiosk substation replacement at 55 years</c:v>
                </c:pt>
                <c:pt idx="3">
                  <c:v>Option 4: Financially constrained at $2.85 m p.a.</c:v>
                </c:pt>
              </c:strCache>
            </c:strRef>
          </c:cat>
          <c:val>
            <c:numRef>
              <c:f>'Run Extract'!$Y$4:$AD$4</c:f>
              <c:numCache>
                <c:formatCode>_-* #,##0_-;\-* #,##0_-;_-* "-"??_-;_-@_-</c:formatCode>
                <c:ptCount val="4"/>
                <c:pt idx="0">
                  <c:v>0</c:v>
                </c:pt>
                <c:pt idx="1">
                  <c:v>0</c:v>
                </c:pt>
                <c:pt idx="2">
                  <c:v>0</c:v>
                </c:pt>
                <c:pt idx="3">
                  <c:v>0</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4"/>
                <c:pt idx="0">
                  <c:v>Option 1: Kiosk substation replacement at 50 years</c:v>
                </c:pt>
                <c:pt idx="1">
                  <c:v>Option 2: Kiosk substation replacement at 52 years</c:v>
                </c:pt>
                <c:pt idx="2">
                  <c:v>Option 3: Kiosk substation replacement at 55 years</c:v>
                </c:pt>
                <c:pt idx="3">
                  <c:v>Option 4: Financially constrained at $2.85 m p.a.</c:v>
                </c:pt>
              </c:strCache>
            </c:strRef>
          </c:cat>
          <c:val>
            <c:numRef>
              <c:f>'Run Extract'!$Y$5:$AD$5</c:f>
              <c:numCache>
                <c:formatCode>_-* #,##0_-;\-* #,##0_-;_-* "-"??_-;_-@_-</c:formatCode>
                <c:ptCount val="4"/>
                <c:pt idx="0">
                  <c:v>4508340.5674767196</c:v>
                </c:pt>
                <c:pt idx="1">
                  <c:v>4215155.2994953096</c:v>
                </c:pt>
                <c:pt idx="2">
                  <c:v>3665923.4939636299</c:v>
                </c:pt>
                <c:pt idx="3">
                  <c:v>3001881.0725737098</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4"/>
                <c:pt idx="0">
                  <c:v>Option 1: Kiosk substation replacement at 50 years</c:v>
                </c:pt>
                <c:pt idx="1">
                  <c:v>Option 2: Kiosk substation replacement at 52 years</c:v>
                </c:pt>
                <c:pt idx="2">
                  <c:v>Option 3: Kiosk substation replacement at 55 years</c:v>
                </c:pt>
                <c:pt idx="3">
                  <c:v>Option 4: Financially constrained at $2.85 m p.a.</c:v>
                </c:pt>
              </c:strCache>
            </c:strRef>
          </c:cat>
          <c:val>
            <c:numRef>
              <c:f>'Run Extract'!$Y$6:$AD$6</c:f>
              <c:numCache>
                <c:formatCode>_-* #,##0_-;\-* #,##0_-;_-* "-"??_-;_-@_-</c:formatCode>
                <c:ptCount val="4"/>
                <c:pt idx="0">
                  <c:v>33472645.278756704</c:v>
                </c:pt>
                <c:pt idx="1">
                  <c:v>31295860.619424399</c:v>
                </c:pt>
                <c:pt idx="2">
                  <c:v>27218031.7435739</c:v>
                </c:pt>
                <c:pt idx="3">
                  <c:v>22287779.5252751</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4"/>
                <c:pt idx="0">
                  <c:v>Option 1: Kiosk substation replacement at 50 years</c:v>
                </c:pt>
                <c:pt idx="1">
                  <c:v>Option 2: Kiosk substation replacement at 52 years</c:v>
                </c:pt>
                <c:pt idx="2">
                  <c:v>Option 3: Kiosk substation replacement at 55 years</c:v>
                </c:pt>
                <c:pt idx="3">
                  <c:v>Option 4: Financially constrained at $2.85 m p.a.</c:v>
                </c:pt>
              </c:strCache>
            </c:strRef>
          </c:cat>
          <c:val>
            <c:numRef>
              <c:f>'Run Extract'!$Y$7:$AD$7</c:f>
              <c:numCache>
                <c:formatCode>_-* #,##0_-;\-* #,##0_-;_-* "-"??_-;_-@_-</c:formatCode>
                <c:ptCount val="4"/>
                <c:pt idx="0">
                  <c:v>5610183.5140392007</c:v>
                </c:pt>
                <c:pt idx="1">
                  <c:v>5245343.4614582704</c:v>
                </c:pt>
                <c:pt idx="2">
                  <c:v>4561878.8574624797</c:v>
                </c:pt>
                <c:pt idx="3">
                  <c:v>3735543.7975007198</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4"/>
                <c:pt idx="0">
                  <c:v>57986392.850165196</c:v>
                </c:pt>
                <c:pt idx="1">
                  <c:v>54215436.253160201</c:v>
                </c:pt>
                <c:pt idx="2">
                  <c:v>47151202.662926003</c:v>
                </c:pt>
                <c:pt idx="3">
                  <c:v>38610272.00141</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4"/>
                <c:pt idx="0">
                  <c:v>1782668.4165580701</c:v>
                </c:pt>
                <c:pt idx="1">
                  <c:v>1666738.3943662001</c:v>
                </c:pt>
                <c:pt idx="2">
                  <c:v>1449563.51302001</c:v>
                </c:pt>
                <c:pt idx="3">
                  <c:v>1186990.76778068</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4"/>
                <c:pt idx="0">
                  <c:v>24305573.514311399</c:v>
                </c:pt>
                <c:pt idx="1">
                  <c:v>22362719.224582899</c:v>
                </c:pt>
                <c:pt idx="2">
                  <c:v>21928454.2824005</c:v>
                </c:pt>
                <c:pt idx="3">
                  <c:v>19073429.690388102</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4"/>
                <c:pt idx="0">
                  <c:v>71273425.410458699</c:v>
                </c:pt>
                <c:pt idx="1">
                  <c:v>66072954.085969396</c:v>
                </c:pt>
                <c:pt idx="2">
                  <c:v>60676963.682148196</c:v>
                </c:pt>
                <c:pt idx="3">
                  <c:v>51585917.490348399</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4"/>
                <c:pt idx="0">
                  <c:v>Option 1: Kiosk substation replacement at 50 years</c:v>
                </c:pt>
                <c:pt idx="1">
                  <c:v>Option 2: Kiosk substation replacement at 52 years</c:v>
                </c:pt>
                <c:pt idx="2">
                  <c:v>Option 3: Kiosk substation replacement at 55 years</c:v>
                </c:pt>
                <c:pt idx="3">
                  <c:v>Option 4: Financially constrained at $2.85 m p.a.</c:v>
                </c:pt>
              </c:strCache>
            </c:strRef>
          </c:cat>
          <c:val>
            <c:numRef>
              <c:f>Summary!$K$22:$K$27</c:f>
              <c:numCache>
                <c:formatCode>_("$"* #,##0_);_("$"* \(#,##0\);_("$"* " - "??_);_(@_)</c:formatCode>
                <c:ptCount val="4"/>
                <c:pt idx="0">
                  <c:v>31870580</c:v>
                </c:pt>
                <c:pt idx="1">
                  <c:v>29153280</c:v>
                </c:pt>
                <c:pt idx="2">
                  <c:v>23639060</c:v>
                </c:pt>
                <c:pt idx="3">
                  <c:v>17620580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5700000</c:v>
                </c:pt>
                <c:pt idx="1">
                  <c:v>5700000</c:v>
                </c:pt>
                <c:pt idx="2">
                  <c:v>5700000</c:v>
                </c:pt>
                <c:pt idx="3">
                  <c:v>5700000</c:v>
                </c:pt>
                <c:pt idx="4">
                  <c:v>5700000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674116</c:v>
                </c:pt>
                <c:pt idx="1">
                  <c:v>674116</c:v>
                </c:pt>
                <c:pt idx="2">
                  <c:v>674116</c:v>
                </c:pt>
                <c:pt idx="3">
                  <c:v>674116</c:v>
                </c:pt>
                <c:pt idx="4">
                  <c:v>674116</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0.1222</c:v>
                </c:pt>
                <c:pt idx="1">
                  <c:v>0.35830000000000001</c:v>
                </c:pt>
                <c:pt idx="2">
                  <c:v>0</c:v>
                </c:pt>
                <c:pt idx="3">
                  <c:v>2.8199999999999999E-2</c:v>
                </c:pt>
                <c:pt idx="4">
                  <c:v>0.29149999999999998</c:v>
                </c:pt>
                <c:pt idx="5">
                  <c:v>0.16830000000000001</c:v>
                </c:pt>
                <c:pt idx="6">
                  <c:v>8.9999999999999993E-3</c:v>
                </c:pt>
                <c:pt idx="7">
                  <c:v>2.2700000000000001E-2</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30679855.670000002</c:v>
                </c:pt>
                <c:pt idx="1">
                  <c:v>22084582.489999998</c:v>
                </c:pt>
                <c:pt idx="2">
                  <c:v>17860416.890000001</c:v>
                </c:pt>
                <c:pt idx="3">
                  <c:v>15381297.570000002</c:v>
                </c:pt>
                <c:pt idx="4">
                  <c:v>13718867.999999998</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21884914.830000002</c:v>
                </c:pt>
                <c:pt idx="1">
                  <c:v>14007081.17</c:v>
                </c:pt>
                <c:pt idx="2">
                  <c:v>10077036.1</c:v>
                </c:pt>
                <c:pt idx="3">
                  <c:v>7695204.4899999993</c:v>
                </c:pt>
                <c:pt idx="4">
                  <c:v>5846177</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5130000</c:v>
                </c:pt>
                <c:pt idx="1">
                  <c:v>5130000</c:v>
                </c:pt>
                <c:pt idx="2">
                  <c:v>5130000</c:v>
                </c:pt>
                <c:pt idx="3">
                  <c:v>5130000</c:v>
                </c:pt>
                <c:pt idx="4">
                  <c:v>5130000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700656</c:v>
                </c:pt>
                <c:pt idx="1">
                  <c:v>700656</c:v>
                </c:pt>
                <c:pt idx="2">
                  <c:v>700656</c:v>
                </c:pt>
                <c:pt idx="3">
                  <c:v>700656</c:v>
                </c:pt>
                <c:pt idx="4">
                  <c:v>700656</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0</xdr:rowOff>
    </xdr:from>
    <xdr:to>
      <xdr:col>13</xdr:col>
      <xdr:colOff>785222</xdr:colOff>
      <xdr:row>51</xdr:row>
      <xdr:rowOff>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5"/>
        <a:stretch>
          <a:fillRect/>
        </a:stretch>
      </xdr:blipFill>
      <xdr:spPr>
        <a:xfrm>
          <a:off x="34636" y="2996045"/>
          <a:ext cx="12319131"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2.624863888886"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71273.425410458702" maxValue="57986.392850165197"/>
    </cacheField>
    <cacheField name="Value in %" numFmtId="172">
      <sharedItems containsMixedTypes="1" containsNumber="1" minValue="0" maxValue="0.3583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2.624876041664"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66072.954085969395" maxValue="54215.436253160202"/>
    </cacheField>
    <cacheField name="Value in %" numFmtId="172">
      <sharedItems containsMixedTypes="1" containsNumber="1" minValue="0" maxValue="0.356999999999999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2.62488865741"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60676.963682148198" maxValue="47151.202662926"/>
    </cacheField>
    <cacheField name="Value in %" numFmtId="172">
      <sharedItems containsMixedTypes="1" containsNumber="1" minValue="0" maxValue="0.364099999999999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2.624901736111" createdVersion="6" refreshedVersion="6" minRefreshableVersion="3" recordCount="14">
  <cacheSource type="worksheet">
    <worksheetSource ref="B120:E13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51585.917490348402" maxValue="38610.272001409998"/>
    </cacheField>
    <cacheField name="Value in %" numFmtId="172">
      <sharedItems containsMixedTypes="1" containsNumber="1" minValue="0" maxValue="0.3698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2.624914004627"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51585.917490348402" maxValue="38610.272001409998"/>
    </cacheField>
    <cacheField name="Value in %" numFmtId="172">
      <sharedItems containsMixedTypes="1" containsNumber="1" minValue="0" maxValue="0.36980000000000002"/>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n v="0"/>
    <n v="0"/>
    <x v="0"/>
  </r>
  <r>
    <x v="1"/>
    <n v="4508.34056747672"/>
    <n v="2.2700000000000001E-2"/>
    <x v="0"/>
  </r>
  <r>
    <x v="2"/>
    <n v="33472.645278756703"/>
    <n v="0.16830000000000001"/>
    <x v="0"/>
  </r>
  <r>
    <x v="3"/>
    <n v="5610.1835140392004"/>
    <n v="2.8199999999999999E-2"/>
    <x v="0"/>
  </r>
  <r>
    <x v="4"/>
    <n v="57986.392850165197"/>
    <n v="0.29149999999999998"/>
    <x v="0"/>
  </r>
  <r>
    <x v="5"/>
    <n v="1782.66841655807"/>
    <n v="8.9999999999999993E-3"/>
    <x v="0"/>
  </r>
  <r>
    <x v="6"/>
    <n v="24305.5735143114"/>
    <n v="0.1222"/>
    <x v="0"/>
  </r>
  <r>
    <x v="7"/>
    <n v="-71273.425410458702"/>
    <n v="0.35830000000000001"/>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0"/>
    <n v="0"/>
    <x v="0"/>
  </r>
  <r>
    <x v="1"/>
    <n v="4215.1552994953099"/>
    <n v="2.2800000000000001E-2"/>
    <x v="0"/>
  </r>
  <r>
    <x v="2"/>
    <n v="31295.860619424398"/>
    <n v="0.1691"/>
    <x v="0"/>
  </r>
  <r>
    <x v="3"/>
    <n v="5245.3434614582702"/>
    <n v="2.8299999999999999E-2"/>
    <x v="0"/>
  </r>
  <r>
    <x v="4"/>
    <n v="54215.436253160202"/>
    <n v="0.29289999999999999"/>
    <x v="0"/>
  </r>
  <r>
    <x v="5"/>
    <n v="1666.7383943662001"/>
    <n v="8.9999999999999993E-3"/>
    <x v="0"/>
  </r>
  <r>
    <x v="6"/>
    <n v="22362.719224582899"/>
    <n v="0.1208"/>
    <x v="0"/>
  </r>
  <r>
    <x v="7"/>
    <n v="-66072.954085969395"/>
    <n v="0.35699999999999998"/>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0"/>
    <n v="0"/>
    <x v="0"/>
  </r>
  <r>
    <x v="1"/>
    <n v="3665.9234939636299"/>
    <n v="2.1999999999999999E-2"/>
    <x v="0"/>
  </r>
  <r>
    <x v="2"/>
    <n v="27218.031743573902"/>
    <n v="0.1633"/>
    <x v="0"/>
  </r>
  <r>
    <x v="3"/>
    <n v="4561.8788574624796"/>
    <n v="2.7400000000000001E-2"/>
    <x v="0"/>
  </r>
  <r>
    <x v="4"/>
    <n v="47151.202662926"/>
    <n v="0.28289999999999998"/>
    <x v="0"/>
  </r>
  <r>
    <x v="5"/>
    <n v="1449.5635130200101"/>
    <n v="8.6999999999999994E-3"/>
    <x v="0"/>
  </r>
  <r>
    <x v="6"/>
    <n v="21928.4542824005"/>
    <n v="0.13159999999999999"/>
    <x v="0"/>
  </r>
  <r>
    <x v="7"/>
    <n v="-60676.963682148198"/>
    <n v="0.36409999999999998"/>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0"/>
    <n v="0"/>
    <x v="0"/>
  </r>
  <r>
    <x v="1"/>
    <n v="3001.8810725737098"/>
    <n v="2.1499999999999998E-2"/>
    <x v="0"/>
  </r>
  <r>
    <x v="2"/>
    <n v="22287.779525275098"/>
    <n v="0.1598"/>
    <x v="0"/>
  </r>
  <r>
    <x v="3"/>
    <n v="3735.5437975007198"/>
    <n v="2.6800000000000001E-2"/>
    <x v="0"/>
  </r>
  <r>
    <x v="4"/>
    <n v="38610.272001409998"/>
    <n v="0.27679999999999999"/>
    <x v="0"/>
  </r>
  <r>
    <x v="5"/>
    <n v="1186.99076778068"/>
    <n v="8.5000000000000006E-3"/>
    <x v="0"/>
  </r>
  <r>
    <x v="6"/>
    <n v="19073.4296903881"/>
    <n v="0.13669999999999999"/>
    <x v="0"/>
  </r>
  <r>
    <x v="7"/>
    <n v="-51585.917490348402"/>
    <n v="0.36980000000000002"/>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0"/>
    <n v="0"/>
    <x v="0"/>
  </r>
  <r>
    <x v="1"/>
    <n v="3001.8810725737098"/>
    <n v="2.1499999999999998E-2"/>
    <x v="0"/>
  </r>
  <r>
    <x v="2"/>
    <n v="22287.779525275098"/>
    <n v="0.1598"/>
    <x v="0"/>
  </r>
  <r>
    <x v="3"/>
    <n v="3735.5437975007198"/>
    <n v="2.6800000000000001E-2"/>
    <x v="0"/>
  </r>
  <r>
    <x v="4"/>
    <n v="38610.272001409998"/>
    <n v="0.27679999999999999"/>
    <x v="0"/>
  </r>
  <r>
    <x v="5"/>
    <n v="1186.99076778068"/>
    <n v="8.5000000000000006E-3"/>
    <x v="0"/>
  </r>
  <r>
    <x v="6"/>
    <n v="19073.4296903881"/>
    <n v="0.13669999999999999"/>
    <x v="0"/>
  </r>
  <r>
    <x v="7"/>
    <n v="-51585.917490348402"/>
    <n v="0.36980000000000002"/>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1" cacheId="4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4" cacheId="4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Rec" cacheId="4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2" cacheId="4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7">
      <pivotArea outline="0" collapsedLevelsAreSubtotals="1" fieldPosition="0"/>
    </format>
    <format dxfId="96">
      <pivotArea outline="0" collapsedLevelsAreSubtotals="1" fieldPosition="0"/>
    </format>
    <format dxfId="95">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5" cacheId="4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0">
      <pivotArea outline="0" collapsedLevelsAreSubtotals="1" fieldPosition="0"/>
    </format>
    <format dxfId="99">
      <pivotArea outline="0" collapsedLevelsAreSubtotals="1" fieldPosition="0"/>
    </format>
    <format dxfId="9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3" cacheId="4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3">
      <pivotArea outline="0" collapsedLevelsAreSubtotals="1" fieldPosition="0"/>
    </format>
    <format dxfId="102">
      <pivotArea outline="0" collapsedLevelsAreSubtotals="1" fieldPosition="0"/>
    </format>
    <format dxfId="10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6" cacheId="4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hidden="1" customWidth="1"/>
    <col min="30" max="30" width="16.75" style="190" hidden="1" customWidth="1"/>
    <col min="31" max="31" width="3.08203125" style="190" customWidth="1"/>
  </cols>
  <sheetData>
    <row r="1" spans="1:31" x14ac:dyDescent="0.3">
      <c r="A1" s="243"/>
      <c r="B1" s="243"/>
      <c r="C1" s="243"/>
      <c r="D1" s="243"/>
      <c r="E1" s="243"/>
      <c r="F1" s="243"/>
      <c r="G1" s="243"/>
      <c r="H1" s="243"/>
      <c r="I1" s="243"/>
      <c r="J1" s="243"/>
      <c r="K1" s="243"/>
      <c r="L1" s="243"/>
      <c r="M1" s="243"/>
      <c r="N1" s="243"/>
      <c r="O1" s="243"/>
      <c r="P1" s="243"/>
      <c r="Q1" s="243"/>
      <c r="R1" s="243"/>
      <c r="S1" s="243"/>
      <c r="T1" s="243"/>
      <c r="U1" s="243"/>
      <c r="V1" s="189"/>
      <c r="W1" s="210"/>
      <c r="X1"/>
      <c r="Y1">
        <v>1</v>
      </c>
      <c r="Z1">
        <v>2</v>
      </c>
      <c r="AA1">
        <v>3</v>
      </c>
      <c r="AB1">
        <v>4</v>
      </c>
      <c r="AC1">
        <v>5</v>
      </c>
      <c r="AD1">
        <v>6</v>
      </c>
      <c r="AE1" s="189"/>
    </row>
    <row r="2" spans="1:31" x14ac:dyDescent="0.3">
      <c r="A2" s="243"/>
      <c r="B2" s="243"/>
      <c r="C2" s="243"/>
      <c r="D2" s="243"/>
      <c r="E2" s="243"/>
      <c r="F2" s="243"/>
      <c r="G2" s="243"/>
      <c r="H2" s="243"/>
      <c r="I2" s="243"/>
      <c r="J2" s="243"/>
      <c r="K2" s="243"/>
      <c r="L2" s="243"/>
      <c r="M2" s="243"/>
      <c r="N2" s="243"/>
      <c r="O2" s="243"/>
      <c r="P2" s="243"/>
      <c r="Q2" s="243"/>
      <c r="R2" s="243"/>
      <c r="S2" s="243"/>
      <c r="T2" s="243"/>
      <c r="U2" s="243"/>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3"/>
      <c r="B3" s="243"/>
      <c r="C3" s="243"/>
      <c r="D3" s="243"/>
      <c r="E3" s="243"/>
      <c r="F3" s="243"/>
      <c r="G3" s="243"/>
      <c r="H3" s="243"/>
      <c r="I3" s="243"/>
      <c r="J3" s="243"/>
      <c r="K3" s="243"/>
      <c r="L3" s="243"/>
      <c r="M3" s="243"/>
      <c r="N3" s="243"/>
      <c r="O3" s="243"/>
      <c r="P3" s="243"/>
      <c r="Q3" s="243"/>
      <c r="R3" s="243"/>
      <c r="S3" s="243"/>
      <c r="T3" s="243"/>
      <c r="U3" s="243"/>
      <c r="V3" s="189"/>
      <c r="W3" t="s">
        <v>179</v>
      </c>
      <c r="X3" t="s">
        <v>146</v>
      </c>
      <c r="Y3" s="150" t="str">
        <f>IF('Option 1'!$E$9=0,"",'Option 1'!$E$9)</f>
        <v>Option 1: Kiosk substation replacement at 50 years</v>
      </c>
      <c r="Z3" s="150" t="str">
        <f>IF('Option 2'!$E$9=0,"",'Option 2'!$E$9)</f>
        <v>Option 2: Kiosk substation replacement at 52 years</v>
      </c>
      <c r="AA3" s="150" t="str">
        <f>IF('Option 3'!$E$9=0,"",'Option 3'!$E$9)</f>
        <v>Option 3: Kiosk substation replacement at 55 years</v>
      </c>
      <c r="AB3" s="150" t="str">
        <f>IF('Option 4'!$E$9=0,"",'Option 4'!$E$9)</f>
        <v>Option 4: Financially constrained at $2.85 m p.a.</v>
      </c>
      <c r="AC3" s="150" t="str">
        <f>IF('Option 5'!$E$9=0,"",'Option 5'!$E$9)</f>
        <v/>
      </c>
      <c r="AD3" s="186" t="str">
        <f>IF('Option 6'!$E$9=0,"",'Option 6'!$E$9)</f>
        <v/>
      </c>
      <c r="AE3" s="189"/>
    </row>
    <row r="4" spans="1:31" ht="14.5" x14ac:dyDescent="0.35">
      <c r="A4" s="243"/>
      <c r="B4" s="243"/>
      <c r="C4" s="243"/>
      <c r="D4" s="243"/>
      <c r="E4" s="243"/>
      <c r="F4" s="243"/>
      <c r="G4" s="243"/>
      <c r="H4" s="243"/>
      <c r="I4" s="243"/>
      <c r="J4" s="243"/>
      <c r="K4" s="243"/>
      <c r="L4" s="243"/>
      <c r="M4" s="243"/>
      <c r="N4" s="243"/>
      <c r="O4" s="243"/>
      <c r="P4" s="243"/>
      <c r="Q4" s="243"/>
      <c r="R4" s="243"/>
      <c r="S4" s="243"/>
      <c r="T4" s="243"/>
      <c r="U4" s="243"/>
      <c r="V4" s="189"/>
      <c r="W4" s="199"/>
      <c r="X4" t="s">
        <v>310</v>
      </c>
      <c r="Y4" s="188">
        <f ca="1">IF(OR($X4="",Y$3=""),"",IFERROR(IF($X4="Total Investment Cost",VLOOKUP($X4,INDIRECT("'" &amp; Y$2 &amp; "'" &amp; "!" &amp; "$K$20:$N$43"),4,FALSE)*-1000,VLOOKUP($X4,INDIRECT("'" &amp; Y$2 &amp; "'" &amp; "!" &amp; "$K$20:$N$43"),4,FALSE)*1000),""))</f>
        <v>0</v>
      </c>
      <c r="Z4" s="188">
        <f t="shared" ref="Z4:AD4" ca="1" si="1">IF(OR($X4="",Z$3=""),"",IFERROR(IF($X4="Total Investment Cost",VLOOKUP($X4,INDIRECT("'" &amp; Z$2 &amp; "'" &amp; "!" &amp; "$K$20:$N$43"),4,FALSE)*-1000,VLOOKUP($X4,INDIRECT("'" &amp; Z$2 &amp; "'" &amp; "!" &amp; "$K$20:$N$43"),4,FALSE)*1000),""))</f>
        <v>0</v>
      </c>
      <c r="AA4" s="188">
        <f t="shared" ca="1" si="1"/>
        <v>0</v>
      </c>
      <c r="AB4" s="188">
        <f t="shared" ca="1" si="1"/>
        <v>0</v>
      </c>
      <c r="AC4" s="188" t="str">
        <f t="shared" ca="1" si="1"/>
        <v/>
      </c>
      <c r="AD4" s="188" t="str">
        <f t="shared" ca="1" si="1"/>
        <v/>
      </c>
      <c r="AE4" s="189"/>
    </row>
    <row r="5" spans="1:31" x14ac:dyDescent="0.3">
      <c r="A5" s="243"/>
      <c r="B5" s="243"/>
      <c r="C5" s="243"/>
      <c r="D5" s="243"/>
      <c r="E5" s="243"/>
      <c r="F5" s="243"/>
      <c r="G5" s="243"/>
      <c r="H5" s="243"/>
      <c r="I5" s="243"/>
      <c r="J5" s="243"/>
      <c r="K5" s="243"/>
      <c r="L5" s="243"/>
      <c r="M5" s="243"/>
      <c r="N5" s="243"/>
      <c r="O5" s="243"/>
      <c r="P5" s="243"/>
      <c r="Q5" s="243"/>
      <c r="R5" s="243"/>
      <c r="S5" s="243"/>
      <c r="T5" s="243"/>
      <c r="U5" s="243"/>
      <c r="V5" s="189"/>
      <c r="W5" s="187"/>
      <c r="X5" t="s">
        <v>311</v>
      </c>
      <c r="Y5" s="188">
        <f t="shared" ref="Y5:AD26" ca="1" si="2">IF(OR($X5="",Y$3=""),"",IFERROR(IF($X5="Total Investment Cost",VLOOKUP($X5,INDIRECT("'" &amp; Y$2 &amp; "'" &amp; "!" &amp; "$K$20:$N$43"),4,FALSE)*-1000,VLOOKUP($X5,INDIRECT("'" &amp; Y$2 &amp; "'" &amp; "!" &amp; "$K$20:$N$43"),4,FALSE)*1000),""))</f>
        <v>4508340.5674767196</v>
      </c>
      <c r="Z5" s="188">
        <f t="shared" ca="1" si="2"/>
        <v>4215155.2994953096</v>
      </c>
      <c r="AA5" s="188">
        <f t="shared" ca="1" si="2"/>
        <v>3665923.4939636299</v>
      </c>
      <c r="AB5" s="188">
        <f t="shared" ca="1" si="2"/>
        <v>3001881.0725737098</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312</v>
      </c>
      <c r="Y6" s="188">
        <f t="shared" ca="1" si="2"/>
        <v>33472645.278756704</v>
      </c>
      <c r="Z6" s="188">
        <f t="shared" ca="1" si="2"/>
        <v>31295860.619424399</v>
      </c>
      <c r="AA6" s="188">
        <f t="shared" ca="1" si="2"/>
        <v>27218031.7435739</v>
      </c>
      <c r="AB6" s="188">
        <f t="shared" ca="1" si="2"/>
        <v>22287779.5252751</v>
      </c>
      <c r="AC6" s="188" t="str">
        <f t="shared" ca="1" si="2"/>
        <v/>
      </c>
      <c r="AD6" s="188" t="str">
        <f t="shared" ca="1" si="2"/>
        <v/>
      </c>
      <c r="AE6" s="189"/>
    </row>
    <row r="7" spans="1:31" x14ac:dyDescent="0.3">
      <c r="A7" s="241" t="s">
        <v>203</v>
      </c>
      <c r="B7" s="242"/>
      <c r="C7" s="242"/>
      <c r="D7" s="242"/>
      <c r="E7" s="242"/>
      <c r="F7" s="242"/>
      <c r="G7" s="242"/>
      <c r="H7" s="242"/>
      <c r="I7" s="242"/>
      <c r="J7" s="242"/>
      <c r="K7" s="242"/>
      <c r="L7" s="242"/>
      <c r="M7" s="242"/>
      <c r="N7" s="242"/>
      <c r="O7" s="242"/>
      <c r="P7" s="242"/>
      <c r="Q7" s="242"/>
      <c r="R7" s="242"/>
      <c r="S7" s="242"/>
      <c r="T7" s="242"/>
      <c r="U7" s="242"/>
      <c r="V7" s="189"/>
      <c r="W7" s="187"/>
      <c r="X7" t="s">
        <v>313</v>
      </c>
      <c r="Y7" s="188">
        <f t="shared" ca="1" si="2"/>
        <v>5610183.5140392007</v>
      </c>
      <c r="Z7" s="188">
        <f t="shared" ca="1" si="2"/>
        <v>5245343.4614582704</v>
      </c>
      <c r="AA7" s="188">
        <f t="shared" ca="1" si="2"/>
        <v>4561878.8574624797</v>
      </c>
      <c r="AB7" s="188">
        <f t="shared" ca="1" si="2"/>
        <v>3735543.7975007198</v>
      </c>
      <c r="AC7" s="188" t="str">
        <f t="shared" ca="1" si="2"/>
        <v/>
      </c>
      <c r="AD7" s="188" t="str">
        <f t="shared" ca="1" si="2"/>
        <v/>
      </c>
      <c r="AE7" s="189"/>
    </row>
    <row r="8" spans="1:31" x14ac:dyDescent="0.3">
      <c r="A8" s="242"/>
      <c r="B8" s="242"/>
      <c r="C8" s="242"/>
      <c r="D8" s="242"/>
      <c r="E8" s="242"/>
      <c r="F8" s="242"/>
      <c r="G8" s="242"/>
      <c r="H8" s="242"/>
      <c r="I8" s="242"/>
      <c r="J8" s="242"/>
      <c r="K8" s="242"/>
      <c r="L8" s="242"/>
      <c r="M8" s="242"/>
      <c r="N8" s="242"/>
      <c r="O8" s="242"/>
      <c r="P8" s="242"/>
      <c r="Q8" s="242"/>
      <c r="R8" s="242"/>
      <c r="S8" s="242"/>
      <c r="T8" s="242"/>
      <c r="U8" s="242"/>
      <c r="V8" s="189"/>
      <c r="W8" s="187"/>
      <c r="X8" t="s">
        <v>314</v>
      </c>
      <c r="Y8" s="188">
        <f t="shared" ca="1" si="2"/>
        <v>57986392.850165196</v>
      </c>
      <c r="Z8" s="188">
        <f t="shared" ca="1" si="2"/>
        <v>54215436.253160201</v>
      </c>
      <c r="AA8" s="188">
        <f t="shared" ca="1" si="2"/>
        <v>47151202.662926003</v>
      </c>
      <c r="AB8" s="188">
        <f t="shared" ca="1" si="2"/>
        <v>38610272.00141</v>
      </c>
      <c r="AC8" s="188" t="str">
        <f t="shared" ca="1" si="2"/>
        <v/>
      </c>
      <c r="AD8" s="188" t="str">
        <f t="shared" ca="1" si="2"/>
        <v/>
      </c>
      <c r="AE8" s="189"/>
    </row>
    <row r="9" spans="1:31" x14ac:dyDescent="0.3">
      <c r="A9" s="242"/>
      <c r="B9" s="242"/>
      <c r="C9" s="242"/>
      <c r="D9" s="242"/>
      <c r="E9" s="242"/>
      <c r="F9" s="242"/>
      <c r="G9" s="242"/>
      <c r="H9" s="242"/>
      <c r="I9" s="242"/>
      <c r="J9" s="242"/>
      <c r="K9" s="242"/>
      <c r="L9" s="242"/>
      <c r="M9" s="242"/>
      <c r="N9" s="242"/>
      <c r="O9" s="242"/>
      <c r="P9" s="242"/>
      <c r="Q9" s="242"/>
      <c r="R9" s="242"/>
      <c r="S9" s="242"/>
      <c r="T9" s="242"/>
      <c r="U9" s="242"/>
      <c r="V9" s="189"/>
      <c r="W9" s="187"/>
      <c r="X9" t="s">
        <v>315</v>
      </c>
      <c r="Y9" s="188">
        <f t="shared" ca="1" si="2"/>
        <v>1782668.4165580701</v>
      </c>
      <c r="Z9" s="188">
        <f t="shared" ca="1" si="2"/>
        <v>1666738.3943662001</v>
      </c>
      <c r="AA9" s="188">
        <f t="shared" ca="1" si="2"/>
        <v>1449563.51302001</v>
      </c>
      <c r="AB9" s="188">
        <f t="shared" ca="1" si="2"/>
        <v>1186990.76778068</v>
      </c>
      <c r="AC9" s="188" t="str">
        <f t="shared" ca="1" si="2"/>
        <v/>
      </c>
      <c r="AD9" s="188" t="str">
        <f t="shared" ca="1" si="2"/>
        <v/>
      </c>
      <c r="AE9" s="189"/>
    </row>
    <row r="10" spans="1:31" x14ac:dyDescent="0.3">
      <c r="A10" s="242"/>
      <c r="B10" s="242"/>
      <c r="C10" s="242"/>
      <c r="D10" s="242"/>
      <c r="E10" s="242"/>
      <c r="F10" s="242"/>
      <c r="G10" s="242"/>
      <c r="H10" s="242"/>
      <c r="I10" s="242"/>
      <c r="J10" s="242"/>
      <c r="K10" s="242"/>
      <c r="L10" s="242"/>
      <c r="M10" s="242"/>
      <c r="N10" s="242"/>
      <c r="O10" s="242"/>
      <c r="P10" s="242"/>
      <c r="Q10" s="242"/>
      <c r="R10" s="242"/>
      <c r="S10" s="242"/>
      <c r="T10" s="242"/>
      <c r="U10" s="242"/>
      <c r="V10" s="189"/>
      <c r="W10" s="187"/>
      <c r="X10" t="s">
        <v>316</v>
      </c>
      <c r="Y10" s="188">
        <f t="shared" ca="1" si="2"/>
        <v>24305573.514311399</v>
      </c>
      <c r="Z10" s="188">
        <f t="shared" ca="1" si="2"/>
        <v>22362719.224582899</v>
      </c>
      <c r="AA10" s="188">
        <f t="shared" ca="1" si="2"/>
        <v>21928454.2824005</v>
      </c>
      <c r="AB10" s="188">
        <f t="shared" ca="1" si="2"/>
        <v>19073429.690388102</v>
      </c>
      <c r="AC10" s="188" t="str">
        <f t="shared" ca="1" si="2"/>
        <v/>
      </c>
      <c r="AD10" s="188" t="str">
        <f t="shared" ca="1" si="2"/>
        <v/>
      </c>
      <c r="AE10" s="189"/>
    </row>
    <row r="11" spans="1:31" ht="15" customHeight="1" x14ac:dyDescent="0.3">
      <c r="A11" s="242"/>
      <c r="B11" s="242"/>
      <c r="C11" s="242"/>
      <c r="D11" s="242"/>
      <c r="E11" s="242"/>
      <c r="F11" s="242"/>
      <c r="G11" s="242"/>
      <c r="H11" s="242"/>
      <c r="I11" s="242"/>
      <c r="J11" s="242"/>
      <c r="K11" s="242"/>
      <c r="L11" s="242"/>
      <c r="M11" s="242"/>
      <c r="N11" s="242"/>
      <c r="O11" s="242"/>
      <c r="P11" s="242"/>
      <c r="Q11" s="242"/>
      <c r="R11" s="242"/>
      <c r="S11" s="242"/>
      <c r="T11" s="242"/>
      <c r="U11" s="242"/>
      <c r="V11" s="189"/>
      <c r="W11" s="187"/>
      <c r="X11" t="s">
        <v>317</v>
      </c>
      <c r="Y11" s="188">
        <f t="shared" ca="1" si="2"/>
        <v>71273425.410458699</v>
      </c>
      <c r="Z11" s="188">
        <f t="shared" ca="1" si="2"/>
        <v>66072954.085969396</v>
      </c>
      <c r="AA11" s="188">
        <f t="shared" ca="1" si="2"/>
        <v>60676963.682148196</v>
      </c>
      <c r="AB11" s="188">
        <f t="shared" ca="1" si="2"/>
        <v>51585917.490348399</v>
      </c>
      <c r="AC11" s="188" t="str">
        <f t="shared" ca="1" si="2"/>
        <v/>
      </c>
      <c r="AD11" s="188" t="str">
        <f t="shared" ca="1" si="2"/>
        <v/>
      </c>
      <c r="AE11" s="189"/>
    </row>
    <row r="12" spans="1:31" ht="15" hidden="1" customHeight="1" x14ac:dyDescent="0.3">
      <c r="A12" s="242"/>
      <c r="B12" s="242"/>
      <c r="C12" s="242"/>
      <c r="D12" s="242"/>
      <c r="E12" s="242"/>
      <c r="F12" s="242"/>
      <c r="G12" s="242"/>
      <c r="H12" s="242"/>
      <c r="I12" s="242"/>
      <c r="J12" s="242"/>
      <c r="K12" s="242"/>
      <c r="L12" s="242"/>
      <c r="M12" s="242"/>
      <c r="N12" s="242"/>
      <c r="O12" s="242"/>
      <c r="P12" s="242"/>
      <c r="Q12" s="242"/>
      <c r="R12" s="242"/>
      <c r="S12" s="242"/>
      <c r="T12" s="242"/>
      <c r="U12" s="242"/>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2"/>
      <c r="B13" s="242"/>
      <c r="C13" s="242"/>
      <c r="D13" s="242"/>
      <c r="E13" s="242"/>
      <c r="F13" s="242"/>
      <c r="G13" s="242"/>
      <c r="H13" s="242"/>
      <c r="I13" s="242"/>
      <c r="J13" s="242"/>
      <c r="K13" s="242"/>
      <c r="L13" s="242"/>
      <c r="M13" s="242"/>
      <c r="N13" s="242"/>
      <c r="O13" s="242"/>
      <c r="P13" s="242"/>
      <c r="Q13" s="242"/>
      <c r="R13" s="242"/>
      <c r="S13" s="242"/>
      <c r="T13" s="242"/>
      <c r="U13" s="242"/>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2"/>
      <c r="B14" s="242"/>
      <c r="C14" s="242"/>
      <c r="D14" s="242"/>
      <c r="E14" s="242"/>
      <c r="F14" s="242"/>
      <c r="G14" s="242"/>
      <c r="H14" s="242"/>
      <c r="I14" s="242"/>
      <c r="J14" s="242"/>
      <c r="K14" s="242"/>
      <c r="L14" s="242"/>
      <c r="M14" s="242"/>
      <c r="N14" s="242"/>
      <c r="O14" s="242"/>
      <c r="P14" s="242"/>
      <c r="Q14" s="242"/>
      <c r="R14" s="242"/>
      <c r="S14" s="242"/>
      <c r="T14" s="242"/>
      <c r="U14" s="242"/>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2"/>
      <c r="B15" s="242"/>
      <c r="C15" s="242"/>
      <c r="D15" s="242"/>
      <c r="E15" s="242"/>
      <c r="F15" s="242"/>
      <c r="G15" s="242"/>
      <c r="H15" s="242"/>
      <c r="I15" s="242"/>
      <c r="J15" s="242"/>
      <c r="K15" s="242"/>
      <c r="L15" s="242"/>
      <c r="M15" s="242"/>
      <c r="N15" s="242"/>
      <c r="O15" s="242"/>
      <c r="P15" s="242"/>
      <c r="Q15" s="242"/>
      <c r="R15" s="242"/>
      <c r="S15" s="242"/>
      <c r="T15" s="242"/>
      <c r="U15" s="242"/>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2"/>
      <c r="B16" s="242"/>
      <c r="C16" s="242"/>
      <c r="D16" s="242"/>
      <c r="E16" s="242"/>
      <c r="F16" s="242"/>
      <c r="G16" s="242"/>
      <c r="H16" s="242"/>
      <c r="I16" s="242"/>
      <c r="J16" s="242"/>
      <c r="K16" s="242"/>
      <c r="L16" s="242"/>
      <c r="M16" s="242"/>
      <c r="N16" s="242"/>
      <c r="O16" s="242"/>
      <c r="P16" s="242"/>
      <c r="Q16" s="242"/>
      <c r="R16" s="242"/>
      <c r="S16" s="242"/>
      <c r="T16" s="242"/>
      <c r="U16" s="242"/>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2"/>
      <c r="B17" s="242"/>
      <c r="C17" s="242"/>
      <c r="D17" s="242"/>
      <c r="E17" s="242"/>
      <c r="F17" s="242"/>
      <c r="G17" s="242"/>
      <c r="H17" s="242"/>
      <c r="I17" s="242"/>
      <c r="J17" s="242"/>
      <c r="K17" s="242"/>
      <c r="L17" s="242"/>
      <c r="M17" s="242"/>
      <c r="N17" s="242"/>
      <c r="O17" s="242"/>
      <c r="P17" s="242"/>
      <c r="Q17" s="242"/>
      <c r="R17" s="242"/>
      <c r="S17" s="242"/>
      <c r="T17" s="242"/>
      <c r="U17" s="242"/>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2"/>
      <c r="B18" s="242"/>
      <c r="C18" s="242"/>
      <c r="D18" s="242"/>
      <c r="E18" s="242"/>
      <c r="F18" s="242"/>
      <c r="G18" s="242"/>
      <c r="H18" s="242"/>
      <c r="I18" s="242"/>
      <c r="J18" s="242"/>
      <c r="K18" s="242"/>
      <c r="L18" s="242"/>
      <c r="M18" s="242"/>
      <c r="N18" s="242"/>
      <c r="O18" s="242"/>
      <c r="P18" s="242"/>
      <c r="Q18" s="242"/>
      <c r="R18" s="242"/>
      <c r="S18" s="242"/>
      <c r="T18" s="242"/>
      <c r="U18" s="242"/>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2"/>
      <c r="B19" s="242"/>
      <c r="C19" s="242"/>
      <c r="D19" s="242"/>
      <c r="E19" s="242"/>
      <c r="F19" s="242"/>
      <c r="G19" s="242"/>
      <c r="H19" s="242"/>
      <c r="I19" s="242"/>
      <c r="J19" s="242"/>
      <c r="K19" s="242"/>
      <c r="L19" s="242"/>
      <c r="M19" s="242"/>
      <c r="N19" s="242"/>
      <c r="O19" s="242"/>
      <c r="P19" s="242"/>
      <c r="Q19" s="242"/>
      <c r="R19" s="242"/>
      <c r="S19" s="242"/>
      <c r="T19" s="242"/>
      <c r="U19" s="242"/>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2"/>
      <c r="B20" s="242"/>
      <c r="C20" s="242"/>
      <c r="D20" s="242"/>
      <c r="E20" s="242"/>
      <c r="F20" s="242"/>
      <c r="G20" s="242"/>
      <c r="H20" s="242"/>
      <c r="I20" s="242"/>
      <c r="J20" s="242"/>
      <c r="K20" s="242"/>
      <c r="L20" s="242"/>
      <c r="M20" s="242"/>
      <c r="N20" s="242"/>
      <c r="O20" s="242"/>
      <c r="P20" s="242"/>
      <c r="Q20" s="242"/>
      <c r="R20" s="242"/>
      <c r="S20" s="242"/>
      <c r="T20" s="242"/>
      <c r="U20" s="242"/>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2"/>
      <c r="B21" s="242"/>
      <c r="C21" s="242"/>
      <c r="D21" s="242"/>
      <c r="E21" s="242"/>
      <c r="F21" s="242"/>
      <c r="G21" s="242"/>
      <c r="H21" s="242"/>
      <c r="I21" s="242"/>
      <c r="J21" s="242"/>
      <c r="K21" s="242"/>
      <c r="L21" s="242"/>
      <c r="M21" s="242"/>
      <c r="N21" s="242"/>
      <c r="O21" s="242"/>
      <c r="P21" s="242"/>
      <c r="Q21" s="242"/>
      <c r="R21" s="242"/>
      <c r="S21" s="242"/>
      <c r="T21" s="242"/>
      <c r="U21" s="242"/>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2"/>
      <c r="B22" s="242"/>
      <c r="C22" s="242"/>
      <c r="D22" s="242"/>
      <c r="E22" s="242"/>
      <c r="F22" s="242"/>
      <c r="G22" s="242"/>
      <c r="H22" s="242"/>
      <c r="I22" s="242"/>
      <c r="J22" s="242"/>
      <c r="K22" s="242"/>
      <c r="L22" s="242"/>
      <c r="M22" s="242"/>
      <c r="N22" s="242"/>
      <c r="O22" s="242"/>
      <c r="P22" s="242"/>
      <c r="Q22" s="242"/>
      <c r="R22" s="242"/>
      <c r="S22" s="242"/>
      <c r="T22" s="242"/>
      <c r="U22" s="242"/>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2"/>
      <c r="B23" s="242"/>
      <c r="C23" s="242"/>
      <c r="D23" s="242"/>
      <c r="E23" s="242"/>
      <c r="F23" s="242"/>
      <c r="G23" s="242"/>
      <c r="H23" s="242"/>
      <c r="I23" s="242"/>
      <c r="J23" s="242"/>
      <c r="K23" s="242"/>
      <c r="L23" s="242"/>
      <c r="M23" s="242"/>
      <c r="N23" s="242"/>
      <c r="O23" s="242"/>
      <c r="P23" s="242"/>
      <c r="Q23" s="242"/>
      <c r="R23" s="242"/>
      <c r="S23" s="242"/>
      <c r="T23" s="242"/>
      <c r="U23" s="242"/>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2"/>
      <c r="B24" s="242"/>
      <c r="C24" s="242"/>
      <c r="D24" s="242"/>
      <c r="E24" s="242"/>
      <c r="F24" s="242"/>
      <c r="G24" s="242"/>
      <c r="H24" s="242"/>
      <c r="I24" s="242"/>
      <c r="J24" s="242"/>
      <c r="K24" s="242"/>
      <c r="L24" s="242"/>
      <c r="M24" s="242"/>
      <c r="N24" s="242"/>
      <c r="O24" s="242"/>
      <c r="P24" s="242"/>
      <c r="Q24" s="242"/>
      <c r="R24" s="242"/>
      <c r="S24" s="242"/>
      <c r="T24" s="242"/>
      <c r="U24" s="242"/>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2"/>
      <c r="B25" s="242"/>
      <c r="C25" s="242"/>
      <c r="D25" s="242"/>
      <c r="E25" s="242"/>
      <c r="F25" s="242"/>
      <c r="G25" s="242"/>
      <c r="H25" s="242"/>
      <c r="I25" s="242"/>
      <c r="J25" s="242"/>
      <c r="K25" s="242"/>
      <c r="L25" s="242"/>
      <c r="M25" s="242"/>
      <c r="N25" s="242"/>
      <c r="O25" s="242"/>
      <c r="P25" s="242"/>
      <c r="Q25" s="242"/>
      <c r="R25" s="242"/>
      <c r="S25" s="242"/>
      <c r="T25" s="242"/>
      <c r="U25" s="242"/>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2"/>
      <c r="B26" s="242"/>
      <c r="C26" s="242"/>
      <c r="D26" s="242"/>
      <c r="E26" s="242"/>
      <c r="F26" s="242"/>
      <c r="G26" s="242"/>
      <c r="H26" s="242"/>
      <c r="I26" s="242"/>
      <c r="J26" s="242"/>
      <c r="K26" s="242"/>
      <c r="L26" s="242"/>
      <c r="M26" s="242"/>
      <c r="N26" s="242"/>
      <c r="O26" s="242"/>
      <c r="P26" s="242"/>
      <c r="Q26" s="242"/>
      <c r="R26" s="242"/>
      <c r="S26" s="242"/>
      <c r="T26" s="242"/>
      <c r="U26" s="242"/>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30679855.670000002</v>
      </c>
      <c r="D30" s="47">
        <f>'Option 1'!K66</f>
        <v>22084582.489999998</v>
      </c>
      <c r="E30" s="47">
        <f>'Option 1'!L66</f>
        <v>17860416.890000001</v>
      </c>
      <c r="F30" s="47">
        <f>'Option 1'!M66</f>
        <v>15381297.570000002</v>
      </c>
      <c r="G30" s="142">
        <f>'Option 1'!N66</f>
        <v>13718867.999999998</v>
      </c>
      <c r="V30" s="189"/>
      <c r="AE30" s="189"/>
    </row>
    <row r="31" spans="1:31" ht="15" customHeight="1" x14ac:dyDescent="0.3">
      <c r="B31" s="143" t="str">
        <f>IF('Option 1'!$E$9=0,"",'Option 1'!$E$9)</f>
        <v>Option 1: Kiosk substation replacement at 50 years</v>
      </c>
      <c r="C31" s="47">
        <f>IF('Option 1'!J$67=0,"",'Option 1'!J$67)</f>
        <v>21884914.830000002</v>
      </c>
      <c r="D31" s="47">
        <f>IF('Option 1'!K$67=0,"",'Option 1'!K$67)</f>
        <v>14007081.17</v>
      </c>
      <c r="E31" s="47">
        <f>IF('Option 1'!L$67=0,"",'Option 1'!L$67)</f>
        <v>10077036.1</v>
      </c>
      <c r="F31" s="47">
        <f>IF('Option 1'!M$67=0,"",'Option 1'!M$67)</f>
        <v>7695204.4899999993</v>
      </c>
      <c r="G31" s="142">
        <f>IF('Option 1'!N$67=0,"",'Option 1'!N$67)</f>
        <v>5846177</v>
      </c>
      <c r="V31" s="189"/>
      <c r="AE31" s="189"/>
    </row>
    <row r="32" spans="1:31" ht="15" customHeight="1" x14ac:dyDescent="0.3">
      <c r="B32" s="143" t="str">
        <f>IF('Option 2'!$E$9=0,"",'Option 2'!$E$9)</f>
        <v>Option 2: Kiosk substation replacement at 52 years</v>
      </c>
      <c r="C32" s="47">
        <f>IF('Option 2'!J$67=0,"",'Option 2'!J$67)</f>
        <v>22576050.59</v>
      </c>
      <c r="D32" s="47">
        <f>IF('Option 2'!K$67=0,"",'Option 2'!K$67)</f>
        <v>14626148.16</v>
      </c>
      <c r="E32" s="47">
        <f>IF('Option 2'!L$67=0,"",'Option 2'!L$67)</f>
        <v>10651561.650000002</v>
      </c>
      <c r="F32" s="47">
        <f>IF('Option 2'!M$67=0,"",'Option 2'!M$67)</f>
        <v>8290674.1400000006</v>
      </c>
      <c r="G32" s="142">
        <f>IF('Option 2'!N$67=0,"",'Option 2'!N$67)</f>
        <v>6479960.8700000001</v>
      </c>
      <c r="V32" s="189"/>
      <c r="AE32" s="189"/>
    </row>
    <row r="33" spans="1:31" ht="15" customHeight="1" x14ac:dyDescent="0.3">
      <c r="B33" s="143" t="str">
        <f>IF('Option 3'!$E$9=0,"",'Option 3'!$E$9)</f>
        <v>Option 3: Kiosk substation replacement at 55 years</v>
      </c>
      <c r="C33" s="47">
        <f>IF('Option 3'!J$67=0,"",'Option 3'!J$67)</f>
        <v>24078418.309999999</v>
      </c>
      <c r="D33" s="47">
        <f>IF('Option 3'!K$67=0,"",'Option 3'!K$67)</f>
        <v>15886260.449999999</v>
      </c>
      <c r="E33" s="47">
        <f>IF('Option 3'!L$67=0,"",'Option 3'!L$67)</f>
        <v>11908141.950000001</v>
      </c>
      <c r="F33" s="47">
        <f>IF('Option 3'!M$67=0,"",'Option 3'!M$67)</f>
        <v>9529623.1400000006</v>
      </c>
      <c r="G33" s="142">
        <f>IF('Option 3'!N$67=0,"",'Option 3'!N$67)</f>
        <v>7784279.2000000002</v>
      </c>
      <c r="V33" s="189"/>
      <c r="AE33" s="189"/>
    </row>
    <row r="34" spans="1:31" ht="15" customHeight="1" x14ac:dyDescent="0.3">
      <c r="B34" s="143" t="str">
        <f>IF('Option 4'!$E$9=0,"",'Option 4'!$E$9)</f>
        <v>Option 4: Financially constrained at $2.85 m p.a.</v>
      </c>
      <c r="C34" s="47">
        <f>IF('Option 4'!J$67=0,"",'Option 4'!J$67)</f>
        <v>25709088.510000002</v>
      </c>
      <c r="D34" s="47">
        <f>IF('Option 4'!K$67=0,"",'Option 4'!K$67)</f>
        <v>17309751.649999999</v>
      </c>
      <c r="E34" s="47">
        <f>IF('Option 4'!L$67=0,"",'Option 4'!L$67)</f>
        <v>13359483.59</v>
      </c>
      <c r="F34" s="47">
        <f>IF('Option 4'!M$67=0,"",'Option 4'!M$67)</f>
        <v>10889847.220000001</v>
      </c>
      <c r="G34" s="142">
        <f>IF('Option 4'!N$67=0,"",'Option 4'!N$67)</f>
        <v>9219195.8900000006</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4</v>
      </c>
      <c r="G39" s="21" t="s">
        <v>54</v>
      </c>
      <c r="H39" t="s">
        <v>329</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4</v>
      </c>
      <c r="B42" s="19" t="str">
        <f ca="1">IF(INDIRECT("'" &amp; $A42 &amp; "'" &amp; "!"&amp;F42)=0,"",INDIRECT("'" &amp; $A42 &amp; "'" &amp; "!"&amp;F42))</f>
        <v>UARM - Environment and Community - Fire Risk</v>
      </c>
      <c r="C42" s="14">
        <f ca="1">IF(B42="","",VLOOKUP($B42,INDIRECT("'" &amp; $A42 &amp; "'" &amp; "!$K$20:$O$42"),4,FALSE))</f>
        <v>0</v>
      </c>
      <c r="D42" s="30">
        <f ca="1">IF(B42="","",VLOOKUP($B42,INDIRECT("'" &amp; $A42 &amp; "'" &amp; "!$K$20:$O$42"),5,FALSE))</f>
        <v>0</v>
      </c>
      <c r="E42" s="14">
        <f ca="1">IF(D42="",0,1)</f>
        <v>1</v>
      </c>
      <c r="F42" s="198" t="s">
        <v>196</v>
      </c>
      <c r="G42" s="22" t="s">
        <v>316</v>
      </c>
      <c r="H42" s="24">
        <v>0.13669999999999999</v>
      </c>
      <c r="L42" s="6" t="s">
        <v>27</v>
      </c>
      <c r="M42" t="s">
        <v>213</v>
      </c>
      <c r="V42" s="189"/>
      <c r="AE42" s="189"/>
    </row>
    <row r="43" spans="1:31" x14ac:dyDescent="0.3">
      <c r="A43" t="str">
        <f>A42</f>
        <v>Option 4</v>
      </c>
      <c r="B43" s="19" t="str">
        <f t="shared" ref="B43:B55" ca="1" si="3">IF(INDIRECT("'" &amp; $A43 &amp; "'" &amp; "!"&amp;F43)=0,"",INDIRECT("'" &amp; $A43 &amp; "'" &amp; "!"&amp;F43))</f>
        <v>UARM - Safety &amp; People - Worker</v>
      </c>
      <c r="C43" s="14">
        <f t="shared" ref="C43:C55" ca="1" si="4">IF(B43="","",VLOOKUP($B43,INDIRECT("'" &amp; $A43 &amp; "'" &amp; "!$K$20:$O$42"),4,FALSE))</f>
        <v>3001.8810725737098</v>
      </c>
      <c r="D43" s="30">
        <f t="shared" ref="D43:D55" ca="1" si="5">IF(B43="","",VLOOKUP($B43,INDIRECT("'" &amp; $A43 &amp; "'" &amp; "!$K$20:$O$42"),5,FALSE))</f>
        <v>2.1499999999999998E-2</v>
      </c>
      <c r="E43" s="14">
        <f t="shared" ref="E43:E55" ca="1" si="6">IF(D43="",0,1)</f>
        <v>1</v>
      </c>
      <c r="F43" t="str">
        <f>LEFT(F42,1) &amp; (RIGHT(F42,(LEN(F42)-1))+1)</f>
        <v>K21</v>
      </c>
      <c r="G43" s="22" t="s">
        <v>317</v>
      </c>
      <c r="H43" s="24">
        <v>0.36980000000000002</v>
      </c>
      <c r="L43" s="6" t="s">
        <v>26</v>
      </c>
      <c r="M43" t="str">
        <f>IF(OR(M42="",M41=""),"",CONCATENATE(M41,M42))</f>
        <v>H:\RPSAM\SAM\R24 IES\final draft\InvestmentSummary_R24_D_SB_REGMS_GMS_Replacement of GMS.xlsx</v>
      </c>
      <c r="V43" s="189"/>
      <c r="AE43" s="189"/>
    </row>
    <row r="44" spans="1:31" x14ac:dyDescent="0.3">
      <c r="A44" t="str">
        <f t="shared" ref="A44:A55" si="7">A43</f>
        <v>Option 4</v>
      </c>
      <c r="B44" s="19" t="str">
        <f t="shared" ca="1" si="3"/>
        <v>UARM - Network Performance Risk</v>
      </c>
      <c r="C44" s="14">
        <f t="shared" ca="1" si="4"/>
        <v>22287.779525275098</v>
      </c>
      <c r="D44" s="30">
        <f t="shared" ca="1" si="5"/>
        <v>0.1598</v>
      </c>
      <c r="E44" s="14">
        <f t="shared" ca="1" si="6"/>
        <v>1</v>
      </c>
      <c r="F44" t="str">
        <f t="shared" ref="F44:F55" si="8">LEFT(F43,1) &amp; (RIGHT(F43,(LEN(F43)-1))+1)</f>
        <v>K22</v>
      </c>
      <c r="G44" s="22" t="s">
        <v>310</v>
      </c>
      <c r="H44" s="24">
        <v>0</v>
      </c>
      <c r="V44" s="189"/>
      <c r="AE44" s="189"/>
    </row>
    <row r="45" spans="1:31" x14ac:dyDescent="0.3">
      <c r="A45" t="str">
        <f t="shared" si="7"/>
        <v>Option 4</v>
      </c>
      <c r="B45" s="19" t="str">
        <f t="shared" ca="1" si="3"/>
        <v>UARM - Environment and Community - Other Risk</v>
      </c>
      <c r="C45" s="14">
        <f t="shared" ca="1" si="4"/>
        <v>3735.5437975007198</v>
      </c>
      <c r="D45" s="30">
        <f t="shared" ca="1" si="5"/>
        <v>2.6800000000000001E-2</v>
      </c>
      <c r="E45" s="14">
        <f t="shared" ca="1" si="6"/>
        <v>1</v>
      </c>
      <c r="F45" t="str">
        <f t="shared" si="8"/>
        <v>K23</v>
      </c>
      <c r="G45" s="22" t="s">
        <v>313</v>
      </c>
      <c r="H45" s="24">
        <v>2.6800000000000001E-2</v>
      </c>
      <c r="V45" s="189"/>
      <c r="AE45" s="189"/>
    </row>
    <row r="46" spans="1:31" x14ac:dyDescent="0.3">
      <c r="A46" t="str">
        <f t="shared" si="7"/>
        <v>Option 4</v>
      </c>
      <c r="B46" s="19" t="str">
        <f t="shared" ca="1" si="3"/>
        <v>UARM - Financial Risk</v>
      </c>
      <c r="C46" s="14">
        <f t="shared" ca="1" si="4"/>
        <v>38610.272001409998</v>
      </c>
      <c r="D46" s="30">
        <f t="shared" ca="1" si="5"/>
        <v>0.27679999999999999</v>
      </c>
      <c r="E46" s="14">
        <f t="shared" ca="1" si="6"/>
        <v>1</v>
      </c>
      <c r="F46" t="str">
        <f t="shared" si="8"/>
        <v>K24</v>
      </c>
      <c r="G46" s="22" t="s">
        <v>314</v>
      </c>
      <c r="H46" s="24">
        <v>0.27679999999999999</v>
      </c>
      <c r="V46" s="189"/>
      <c r="AE46" s="189"/>
    </row>
    <row r="47" spans="1:31" x14ac:dyDescent="0.3">
      <c r="A47" t="str">
        <f t="shared" si="7"/>
        <v>Option 4</v>
      </c>
      <c r="B47" s="19" t="str">
        <f t="shared" ca="1" si="3"/>
        <v>UARM - Safety &amp; People - Public</v>
      </c>
      <c r="C47" s="14">
        <f t="shared" ca="1" si="4"/>
        <v>1186.99076778068</v>
      </c>
      <c r="D47" s="30">
        <f t="shared" ca="1" si="5"/>
        <v>8.5000000000000006E-3</v>
      </c>
      <c r="E47" s="14">
        <f t="shared" ca="1" si="6"/>
        <v>1</v>
      </c>
      <c r="F47" t="str">
        <f t="shared" si="8"/>
        <v>K25</v>
      </c>
      <c r="G47" s="22" t="s">
        <v>312</v>
      </c>
      <c r="H47" s="24">
        <v>0.1598</v>
      </c>
      <c r="V47" s="189"/>
      <c r="AE47" s="189"/>
    </row>
    <row r="48" spans="1:31" x14ac:dyDescent="0.3">
      <c r="A48" t="str">
        <f t="shared" si="7"/>
        <v>Option 4</v>
      </c>
      <c r="B48" s="19" t="str">
        <f t="shared" ca="1" si="3"/>
        <v>Terminal Value</v>
      </c>
      <c r="C48" s="14">
        <f t="shared" ca="1" si="4"/>
        <v>19073.4296903881</v>
      </c>
      <c r="D48" s="30">
        <f t="shared" ca="1" si="5"/>
        <v>0.13669999999999999</v>
      </c>
      <c r="E48" s="14">
        <f t="shared" ca="1" si="6"/>
        <v>1</v>
      </c>
      <c r="F48" t="str">
        <f t="shared" si="8"/>
        <v>K26</v>
      </c>
      <c r="G48" s="22" t="s">
        <v>315</v>
      </c>
      <c r="H48" s="24">
        <v>8.5000000000000006E-3</v>
      </c>
      <c r="V48" s="189"/>
      <c r="AE48" s="189"/>
    </row>
    <row r="49" spans="1:31" x14ac:dyDescent="0.3">
      <c r="A49" t="str">
        <f t="shared" si="7"/>
        <v>Option 4</v>
      </c>
      <c r="B49" s="19" t="str">
        <f t="shared" ca="1" si="3"/>
        <v>Total Investment Cost</v>
      </c>
      <c r="C49" s="14">
        <f t="shared" ca="1" si="4"/>
        <v>-51585.917490348402</v>
      </c>
      <c r="D49" s="30">
        <f t="shared" ca="1" si="5"/>
        <v>0.36980000000000002</v>
      </c>
      <c r="E49" s="14">
        <f t="shared" ca="1" si="6"/>
        <v>1</v>
      </c>
      <c r="F49" t="str">
        <f t="shared" si="8"/>
        <v>K27</v>
      </c>
      <c r="G49" s="22" t="s">
        <v>311</v>
      </c>
      <c r="H49" s="24">
        <v>2.1499999999999998E-2</v>
      </c>
      <c r="V49" s="189"/>
      <c r="AE49" s="189"/>
    </row>
    <row r="50" spans="1:31" x14ac:dyDescent="0.3">
      <c r="A50" t="str">
        <f t="shared" si="7"/>
        <v>Option 4</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4</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4</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4</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4</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4</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36309.9793645799</v>
      </c>
      <c r="D56" s="17">
        <f ca="1">SUM(D42:D55)</f>
        <v>0.99990000000000001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0</v>
      </c>
      <c r="D61" s="30">
        <f ca="1">IF(B61="","",VLOOKUP($B61,INDIRECT("'" &amp; $A61 &amp; "'" &amp; "!$K$20:$O$42"),5,FALSE))</f>
        <v>0</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4508.34056747672</v>
      </c>
      <c r="D62" s="30">
        <f t="shared" ref="D62:D74" ca="1" si="11">IF(B62="","",VLOOKUP($B62,INDIRECT("'" &amp; $A62 &amp; "'" &amp; "!$K$20:$O$42"),5,FALSE))</f>
        <v>2.2700000000000001E-2</v>
      </c>
      <c r="E62" s="14">
        <f t="shared" ref="E62:E74" ca="1" si="12">IF(D62="",0,1)</f>
        <v>1</v>
      </c>
      <c r="F62" t="str">
        <f>LEFT(F61,1) &amp; (RIGHT(F61,(LEN(F61)-1))+1)</f>
        <v>K21</v>
      </c>
      <c r="G62" s="22" t="s">
        <v>316</v>
      </c>
      <c r="H62" s="37">
        <v>0.1222</v>
      </c>
      <c r="L62">
        <v>11</v>
      </c>
      <c r="M62" t="s">
        <v>225</v>
      </c>
      <c r="V62" s="189"/>
      <c r="AE62" s="189"/>
    </row>
    <row r="63" spans="1:31" ht="14.25" customHeight="1" x14ac:dyDescent="0.3">
      <c r="A63" t="str">
        <f t="shared" ref="A63:A74" si="13">A62</f>
        <v>Option 1</v>
      </c>
      <c r="B63" s="19" t="str">
        <f t="shared" ca="1" si="9"/>
        <v>UARM - Network Performance Risk</v>
      </c>
      <c r="C63" s="14">
        <f t="shared" ca="1" si="10"/>
        <v>33472.645278756703</v>
      </c>
      <c r="D63" s="30">
        <f t="shared" ca="1" si="11"/>
        <v>0.16830000000000001</v>
      </c>
      <c r="E63" s="14">
        <f t="shared" ca="1" si="12"/>
        <v>1</v>
      </c>
      <c r="F63" t="str">
        <f t="shared" ref="F63:F74" si="14">LEFT(F62,1) &amp; (RIGHT(F62,(LEN(F62)-1))+1)</f>
        <v>K22</v>
      </c>
      <c r="G63" s="22" t="s">
        <v>317</v>
      </c>
      <c r="H63" s="37">
        <v>0.35830000000000001</v>
      </c>
      <c r="L63">
        <v>12</v>
      </c>
      <c r="M63" t="s">
        <v>224</v>
      </c>
      <c r="V63" s="189"/>
      <c r="AE63" s="189"/>
    </row>
    <row r="64" spans="1:31" ht="14.25" customHeight="1" x14ac:dyDescent="0.3">
      <c r="A64" t="str">
        <f t="shared" si="13"/>
        <v>Option 1</v>
      </c>
      <c r="B64" s="19" t="str">
        <f t="shared" ca="1" si="9"/>
        <v>UARM - Environment and Community - Other Risk</v>
      </c>
      <c r="C64" s="14">
        <f t="shared" ca="1" si="10"/>
        <v>5610.1835140392004</v>
      </c>
      <c r="D64" s="30">
        <f t="shared" ca="1" si="11"/>
        <v>2.8199999999999999E-2</v>
      </c>
      <c r="E64" s="14">
        <f t="shared" ca="1" si="12"/>
        <v>1</v>
      </c>
      <c r="F64" t="str">
        <f t="shared" si="14"/>
        <v>K23</v>
      </c>
      <c r="G64" s="22" t="s">
        <v>310</v>
      </c>
      <c r="H64" s="37">
        <v>0</v>
      </c>
      <c r="L64">
        <v>13</v>
      </c>
      <c r="M64" t="s">
        <v>226</v>
      </c>
      <c r="V64" s="189"/>
      <c r="AE64" s="189"/>
    </row>
    <row r="65" spans="1:31" ht="14.25" customHeight="1" x14ac:dyDescent="0.3">
      <c r="A65" t="str">
        <f t="shared" si="13"/>
        <v>Option 1</v>
      </c>
      <c r="B65" s="19" t="str">
        <f t="shared" ca="1" si="9"/>
        <v>UARM - Financial Risk</v>
      </c>
      <c r="C65" s="14">
        <f t="shared" ca="1" si="10"/>
        <v>57986.392850165197</v>
      </c>
      <c r="D65" s="30">
        <f t="shared" ca="1" si="11"/>
        <v>0.29149999999999998</v>
      </c>
      <c r="E65" s="14">
        <f t="shared" ca="1" si="12"/>
        <v>1</v>
      </c>
      <c r="F65" t="str">
        <f t="shared" si="14"/>
        <v>K24</v>
      </c>
      <c r="G65" s="22" t="s">
        <v>313</v>
      </c>
      <c r="H65" s="37">
        <v>2.8199999999999999E-2</v>
      </c>
      <c r="L65">
        <v>14</v>
      </c>
      <c r="M65" t="s">
        <v>227</v>
      </c>
      <c r="V65" s="189"/>
      <c r="AE65" s="189"/>
    </row>
    <row r="66" spans="1:31" ht="14.25" customHeight="1" x14ac:dyDescent="0.3">
      <c r="A66" t="str">
        <f t="shared" si="13"/>
        <v>Option 1</v>
      </c>
      <c r="B66" s="19" t="str">
        <f t="shared" ca="1" si="9"/>
        <v>UARM - Safety &amp; People - Public</v>
      </c>
      <c r="C66" s="14">
        <f t="shared" ca="1" si="10"/>
        <v>1782.66841655807</v>
      </c>
      <c r="D66" s="30">
        <f t="shared" ca="1" si="11"/>
        <v>8.9999999999999993E-3</v>
      </c>
      <c r="E66" s="14">
        <f t="shared" ca="1" si="12"/>
        <v>1</v>
      </c>
      <c r="F66" t="str">
        <f t="shared" si="14"/>
        <v>K25</v>
      </c>
      <c r="G66" s="22" t="s">
        <v>314</v>
      </c>
      <c r="H66" s="37">
        <v>0.29149999999999998</v>
      </c>
      <c r="L66">
        <v>15</v>
      </c>
      <c r="M66" t="s">
        <v>228</v>
      </c>
      <c r="V66" s="189"/>
      <c r="AE66" s="189"/>
    </row>
    <row r="67" spans="1:31" ht="14.25" customHeight="1" x14ac:dyDescent="0.3">
      <c r="A67" t="str">
        <f t="shared" si="13"/>
        <v>Option 1</v>
      </c>
      <c r="B67" s="19" t="str">
        <f t="shared" ca="1" si="9"/>
        <v>Terminal Value</v>
      </c>
      <c r="C67" s="14">
        <f t="shared" ca="1" si="10"/>
        <v>24305.5735143114</v>
      </c>
      <c r="D67" s="30">
        <f t="shared" ca="1" si="11"/>
        <v>0.1222</v>
      </c>
      <c r="E67" s="14">
        <f t="shared" ca="1" si="12"/>
        <v>1</v>
      </c>
      <c r="F67" t="str">
        <f t="shared" si="14"/>
        <v>K26</v>
      </c>
      <c r="G67" s="22" t="s">
        <v>312</v>
      </c>
      <c r="H67" s="37">
        <v>0.16830000000000001</v>
      </c>
      <c r="L67">
        <v>16</v>
      </c>
      <c r="M67" t="s">
        <v>229</v>
      </c>
      <c r="V67" s="189"/>
      <c r="AE67" s="189"/>
    </row>
    <row r="68" spans="1:31" ht="14.25" customHeight="1" x14ac:dyDescent="0.3">
      <c r="A68" t="str">
        <f t="shared" si="13"/>
        <v>Option 1</v>
      </c>
      <c r="B68" s="19" t="str">
        <f t="shared" ca="1" si="9"/>
        <v>Total Investment Cost</v>
      </c>
      <c r="C68" s="14">
        <f t="shared" ca="1" si="10"/>
        <v>-71273.425410458702</v>
      </c>
      <c r="D68" s="30">
        <f t="shared" ca="1" si="11"/>
        <v>0.35830000000000001</v>
      </c>
      <c r="E68" s="14">
        <f t="shared" ca="1" si="12"/>
        <v>1</v>
      </c>
      <c r="F68" t="str">
        <f t="shared" si="14"/>
        <v>K27</v>
      </c>
      <c r="G68" s="22" t="s">
        <v>315</v>
      </c>
      <c r="H68" s="37">
        <v>8.9999999999999993E-3</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311</v>
      </c>
      <c r="H69" s="37">
        <v>2.2700000000000001E-2</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56392.378730848577</v>
      </c>
      <c r="D75" s="17">
        <f ca="1">SUM(D61:D74)</f>
        <v>1.0002</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0</v>
      </c>
      <c r="D81" s="30">
        <f ca="1">IF(B81="","",VLOOKUP($B81,INDIRECT("'" &amp; $A81 &amp; "'" &amp; "!$K$20:$O$42"),5,FALSE))</f>
        <v>0</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4215.1552994953099</v>
      </c>
      <c r="D82" s="30">
        <f t="shared" ref="D82:D94" ca="1" si="17">IF(B82="","",VLOOKUP($B82,INDIRECT("'" &amp; $A82 &amp; "'" &amp; "!$K$20:$O$42"),5,FALSE))</f>
        <v>2.2800000000000001E-2</v>
      </c>
      <c r="E82" s="14">
        <f t="shared" ref="E82:E94" ca="1" si="18">IF(D82="",0,1)</f>
        <v>1</v>
      </c>
      <c r="F82" t="str">
        <f>LEFT(F81,1) &amp; (RIGHT(F81,(LEN(F81)-1))+1)</f>
        <v>K21</v>
      </c>
      <c r="G82" s="22" t="s">
        <v>316</v>
      </c>
      <c r="H82" s="37">
        <v>0.1208</v>
      </c>
      <c r="L82">
        <v>31</v>
      </c>
      <c r="M82" t="s">
        <v>253</v>
      </c>
      <c r="V82" s="189"/>
      <c r="AE82" s="189"/>
    </row>
    <row r="83" spans="1:31" ht="14.25" customHeight="1" x14ac:dyDescent="0.3">
      <c r="A83" t="str">
        <f t="shared" ref="A83:A94" si="19">A82</f>
        <v>Option 2</v>
      </c>
      <c r="B83" s="19" t="str">
        <f t="shared" ca="1" si="15"/>
        <v>UARM - Network Performance Risk</v>
      </c>
      <c r="C83" s="14">
        <f t="shared" ca="1" si="16"/>
        <v>31295.860619424398</v>
      </c>
      <c r="D83" s="30">
        <f t="shared" ca="1" si="17"/>
        <v>0.1691</v>
      </c>
      <c r="E83" s="14">
        <f t="shared" ca="1" si="18"/>
        <v>1</v>
      </c>
      <c r="F83" t="str">
        <f t="shared" ref="F83:F94" si="20">LEFT(F82,1) &amp; (RIGHT(F82,(LEN(F82)-1))+1)</f>
        <v>K22</v>
      </c>
      <c r="G83" s="22" t="s">
        <v>317</v>
      </c>
      <c r="H83" s="37">
        <v>0.35699999999999998</v>
      </c>
      <c r="L83">
        <v>32</v>
      </c>
      <c r="M83" t="s">
        <v>254</v>
      </c>
      <c r="V83" s="189"/>
      <c r="AE83" s="189"/>
    </row>
    <row r="84" spans="1:31" ht="14.25" customHeight="1" x14ac:dyDescent="0.3">
      <c r="A84" t="str">
        <f t="shared" si="19"/>
        <v>Option 2</v>
      </c>
      <c r="B84" s="19" t="str">
        <f t="shared" ca="1" si="15"/>
        <v>UARM - Environment and Community - Other Risk</v>
      </c>
      <c r="C84" s="14">
        <f t="shared" ca="1" si="16"/>
        <v>5245.3434614582702</v>
      </c>
      <c r="D84" s="30">
        <f t="shared" ca="1" si="17"/>
        <v>2.8299999999999999E-2</v>
      </c>
      <c r="E84" s="14">
        <f t="shared" ca="1" si="18"/>
        <v>1</v>
      </c>
      <c r="F84" t="str">
        <f t="shared" si="20"/>
        <v>K23</v>
      </c>
      <c r="G84" s="22" t="s">
        <v>310</v>
      </c>
      <c r="H84" s="37">
        <v>0</v>
      </c>
      <c r="L84">
        <v>33</v>
      </c>
      <c r="M84" t="s">
        <v>255</v>
      </c>
      <c r="V84" s="189"/>
      <c r="AE84" s="189"/>
    </row>
    <row r="85" spans="1:31" ht="14.25" customHeight="1" x14ac:dyDescent="0.3">
      <c r="A85" t="str">
        <f t="shared" si="19"/>
        <v>Option 2</v>
      </c>
      <c r="B85" s="19" t="str">
        <f t="shared" ca="1" si="15"/>
        <v>UARM - Financial Risk</v>
      </c>
      <c r="C85" s="14">
        <f t="shared" ca="1" si="16"/>
        <v>54215.436253160202</v>
      </c>
      <c r="D85" s="30">
        <f t="shared" ca="1" si="17"/>
        <v>0.29289999999999999</v>
      </c>
      <c r="E85" s="14">
        <f t="shared" ca="1" si="18"/>
        <v>1</v>
      </c>
      <c r="F85" t="str">
        <f t="shared" si="20"/>
        <v>K24</v>
      </c>
      <c r="G85" s="22" t="s">
        <v>313</v>
      </c>
      <c r="H85" s="37">
        <v>2.8299999999999999E-2</v>
      </c>
      <c r="L85">
        <v>34</v>
      </c>
      <c r="M85" t="s">
        <v>256</v>
      </c>
      <c r="V85" s="189"/>
      <c r="AE85" s="189"/>
    </row>
    <row r="86" spans="1:31" ht="14.25" customHeight="1" x14ac:dyDescent="0.3">
      <c r="A86" t="str">
        <f t="shared" si="19"/>
        <v>Option 2</v>
      </c>
      <c r="B86" s="19" t="str">
        <f t="shared" ca="1" si="15"/>
        <v>UARM - Safety &amp; People - Public</v>
      </c>
      <c r="C86" s="14">
        <f t="shared" ca="1" si="16"/>
        <v>1666.7383943662001</v>
      </c>
      <c r="D86" s="30">
        <f t="shared" ca="1" si="17"/>
        <v>8.9999999999999993E-3</v>
      </c>
      <c r="E86" s="14">
        <f t="shared" ca="1" si="18"/>
        <v>1</v>
      </c>
      <c r="F86" t="str">
        <f t="shared" si="20"/>
        <v>K25</v>
      </c>
      <c r="G86" s="22" t="s">
        <v>314</v>
      </c>
      <c r="H86" s="37">
        <v>0.29289999999999999</v>
      </c>
      <c r="L86">
        <v>35</v>
      </c>
      <c r="M86" t="s">
        <v>257</v>
      </c>
      <c r="V86" s="189"/>
      <c r="AE86" s="189"/>
    </row>
    <row r="87" spans="1:31" ht="14.25" customHeight="1" x14ac:dyDescent="0.3">
      <c r="A87" t="str">
        <f t="shared" si="19"/>
        <v>Option 2</v>
      </c>
      <c r="B87" s="19" t="str">
        <f t="shared" ca="1" si="15"/>
        <v>Terminal Value</v>
      </c>
      <c r="C87" s="14">
        <f t="shared" ca="1" si="16"/>
        <v>22362.719224582899</v>
      </c>
      <c r="D87" s="30">
        <f t="shared" ca="1" si="17"/>
        <v>0.1208</v>
      </c>
      <c r="E87" s="14">
        <f t="shared" ca="1" si="18"/>
        <v>1</v>
      </c>
      <c r="F87" t="str">
        <f t="shared" si="20"/>
        <v>K26</v>
      </c>
      <c r="G87" s="22" t="s">
        <v>312</v>
      </c>
      <c r="H87" s="37">
        <v>0.1691</v>
      </c>
      <c r="L87">
        <v>36</v>
      </c>
      <c r="M87" t="s">
        <v>258</v>
      </c>
      <c r="V87" s="189"/>
      <c r="AE87" s="189"/>
    </row>
    <row r="88" spans="1:31" ht="14.25" customHeight="1" x14ac:dyDescent="0.3">
      <c r="A88" t="str">
        <f t="shared" si="19"/>
        <v>Option 2</v>
      </c>
      <c r="B88" s="19" t="str">
        <f t="shared" ca="1" si="15"/>
        <v>Total Investment Cost</v>
      </c>
      <c r="C88" s="14">
        <f t="shared" ca="1" si="16"/>
        <v>-66072.954085969395</v>
      </c>
      <c r="D88" s="30">
        <f t="shared" ca="1" si="17"/>
        <v>0.35699999999999998</v>
      </c>
      <c r="E88" s="14">
        <f t="shared" ca="1" si="18"/>
        <v>1</v>
      </c>
      <c r="F88" t="str">
        <f t="shared" si="20"/>
        <v>K27</v>
      </c>
      <c r="G88" s="22" t="s">
        <v>315</v>
      </c>
      <c r="H88" s="37">
        <v>8.9999999999999993E-3</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311</v>
      </c>
      <c r="H89" s="37">
        <v>2.2800000000000001E-2</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52928.299166517885</v>
      </c>
      <c r="D95" s="17">
        <f ca="1">SUM(D81:D94)</f>
        <v>0.99990000000000001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0</v>
      </c>
      <c r="D101" s="30">
        <f ca="1">IF(B101="","",VLOOKUP($B101,INDIRECT("'" &amp; $A101 &amp; "'" &amp; "!$K$20:$O$42"),5,FALSE))</f>
        <v>0</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3665.9234939636299</v>
      </c>
      <c r="D102" s="30">
        <f t="shared" ref="D102:D114" ca="1" si="23">IF(B102="","",VLOOKUP($B102,INDIRECT("'" &amp; $A102 &amp; "'" &amp; "!$K$20:$O$42"),5,FALSE))</f>
        <v>2.1999999999999999E-2</v>
      </c>
      <c r="E102" s="14">
        <f t="shared" ref="E102:E114" ca="1" si="24">IF(D102="",0,1)</f>
        <v>1</v>
      </c>
      <c r="F102" t="str">
        <f>LEFT(F101,1) &amp; (RIGHT(F101,(LEN(F101)-1))+1)</f>
        <v>K21</v>
      </c>
      <c r="G102" s="22" t="s">
        <v>316</v>
      </c>
      <c r="H102" s="37">
        <v>0.13159999999999999</v>
      </c>
      <c r="V102" s="189"/>
      <c r="AE102" s="189"/>
    </row>
    <row r="103" spans="1:31" ht="14.25" customHeight="1" x14ac:dyDescent="0.3">
      <c r="A103" t="str">
        <f t="shared" ref="A103:A114" si="25">A102</f>
        <v>Option 3</v>
      </c>
      <c r="B103" s="19" t="str">
        <f t="shared" ca="1" si="21"/>
        <v>UARM - Network Performance Risk</v>
      </c>
      <c r="C103" s="14">
        <f t="shared" ca="1" si="22"/>
        <v>27218.031743573902</v>
      </c>
      <c r="D103" s="30">
        <f t="shared" ca="1" si="23"/>
        <v>0.1633</v>
      </c>
      <c r="E103" s="14">
        <f t="shared" ca="1" si="24"/>
        <v>1</v>
      </c>
      <c r="F103" t="str">
        <f t="shared" ref="F103:F114" si="26">LEFT(F102,1) &amp; (RIGHT(F102,(LEN(F102)-1))+1)</f>
        <v>K22</v>
      </c>
      <c r="G103" s="22" t="s">
        <v>317</v>
      </c>
      <c r="H103" s="37">
        <v>0.36409999999999998</v>
      </c>
      <c r="V103" s="189"/>
      <c r="AE103" s="189"/>
    </row>
    <row r="104" spans="1:31" ht="14.25" customHeight="1" x14ac:dyDescent="0.3">
      <c r="A104" t="str">
        <f t="shared" si="25"/>
        <v>Option 3</v>
      </c>
      <c r="B104" s="19" t="str">
        <f t="shared" ca="1" si="21"/>
        <v>UARM - Environment and Community - Other Risk</v>
      </c>
      <c r="C104" s="14">
        <f t="shared" ca="1" si="22"/>
        <v>4561.8788574624796</v>
      </c>
      <c r="D104" s="30">
        <f t="shared" ca="1" si="23"/>
        <v>2.7400000000000001E-2</v>
      </c>
      <c r="E104" s="14">
        <f t="shared" ca="1" si="24"/>
        <v>1</v>
      </c>
      <c r="F104" t="str">
        <f t="shared" si="26"/>
        <v>K23</v>
      </c>
      <c r="G104" s="22" t="s">
        <v>310</v>
      </c>
      <c r="H104" s="37">
        <v>0</v>
      </c>
      <c r="V104" s="189"/>
      <c r="AE104" s="189"/>
    </row>
    <row r="105" spans="1:31" ht="14.25" customHeight="1" x14ac:dyDescent="0.3">
      <c r="A105" t="str">
        <f t="shared" si="25"/>
        <v>Option 3</v>
      </c>
      <c r="B105" s="19" t="str">
        <f t="shared" ca="1" si="21"/>
        <v>UARM - Financial Risk</v>
      </c>
      <c r="C105" s="14">
        <f t="shared" ca="1" si="22"/>
        <v>47151.202662926</v>
      </c>
      <c r="D105" s="30">
        <f t="shared" ca="1" si="23"/>
        <v>0.28289999999999998</v>
      </c>
      <c r="E105" s="14">
        <f t="shared" ca="1" si="24"/>
        <v>1</v>
      </c>
      <c r="F105" t="str">
        <f t="shared" si="26"/>
        <v>K24</v>
      </c>
      <c r="G105" s="22" t="s">
        <v>313</v>
      </c>
      <c r="H105" s="37">
        <v>2.7400000000000001E-2</v>
      </c>
      <c r="V105" s="189"/>
      <c r="AE105" s="189"/>
    </row>
    <row r="106" spans="1:31" ht="14.25" customHeight="1" x14ac:dyDescent="0.3">
      <c r="A106" t="str">
        <f t="shared" si="25"/>
        <v>Option 3</v>
      </c>
      <c r="B106" s="19" t="str">
        <f t="shared" ca="1" si="21"/>
        <v>UARM - Safety &amp; People - Public</v>
      </c>
      <c r="C106" s="14">
        <f t="shared" ca="1" si="22"/>
        <v>1449.5635130200101</v>
      </c>
      <c r="D106" s="30">
        <f t="shared" ca="1" si="23"/>
        <v>8.6999999999999994E-3</v>
      </c>
      <c r="E106" s="14">
        <f t="shared" ca="1" si="24"/>
        <v>1</v>
      </c>
      <c r="F106" t="str">
        <f t="shared" si="26"/>
        <v>K25</v>
      </c>
      <c r="G106" s="22" t="s">
        <v>314</v>
      </c>
      <c r="H106" s="37">
        <v>0.28289999999999998</v>
      </c>
      <c r="V106" s="189"/>
      <c r="AE106" s="189"/>
    </row>
    <row r="107" spans="1:31" ht="14.25" customHeight="1" x14ac:dyDescent="0.3">
      <c r="A107" t="str">
        <f t="shared" si="25"/>
        <v>Option 3</v>
      </c>
      <c r="B107" s="19" t="str">
        <f t="shared" ca="1" si="21"/>
        <v>Terminal Value</v>
      </c>
      <c r="C107" s="14">
        <f t="shared" ca="1" si="22"/>
        <v>21928.4542824005</v>
      </c>
      <c r="D107" s="30">
        <f t="shared" ca="1" si="23"/>
        <v>0.13159999999999999</v>
      </c>
      <c r="E107" s="14">
        <f t="shared" ca="1" si="24"/>
        <v>1</v>
      </c>
      <c r="F107" t="str">
        <f t="shared" si="26"/>
        <v>K26</v>
      </c>
      <c r="G107" s="22" t="s">
        <v>312</v>
      </c>
      <c r="H107" s="37">
        <v>0.1633</v>
      </c>
      <c r="V107" s="189"/>
      <c r="AE107" s="189"/>
    </row>
    <row r="108" spans="1:31" ht="14.25" customHeight="1" x14ac:dyDescent="0.3">
      <c r="A108" t="str">
        <f t="shared" si="25"/>
        <v>Option 3</v>
      </c>
      <c r="B108" s="19" t="str">
        <f t="shared" ca="1" si="21"/>
        <v>Total Investment Cost</v>
      </c>
      <c r="C108" s="14">
        <f t="shared" ca="1" si="22"/>
        <v>-60676.963682148198</v>
      </c>
      <c r="D108" s="30">
        <f t="shared" ca="1" si="23"/>
        <v>0.36409999999999998</v>
      </c>
      <c r="E108" s="14">
        <f t="shared" ca="1" si="24"/>
        <v>1</v>
      </c>
      <c r="F108" t="str">
        <f t="shared" si="26"/>
        <v>K27</v>
      </c>
      <c r="G108" s="22" t="s">
        <v>315</v>
      </c>
      <c r="H108" s="37">
        <v>8.6999999999999994E-3</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311</v>
      </c>
      <c r="H109" s="37">
        <v>2.1999999999999999E-2</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45298.090871198336</v>
      </c>
      <c r="D115" s="17">
        <f ca="1">SUM(D101:D114)</f>
        <v>0.99999999999999989</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UARM - Environment and Community - Fire Risk</v>
      </c>
      <c r="C121" s="14">
        <f ca="1">IF(B121="","",VLOOKUP($B121,INDIRECT("'" &amp; $A121 &amp; "'" &amp; "!$K$20:$O$42"),4,FALSE))</f>
        <v>0</v>
      </c>
      <c r="D121" s="30">
        <f ca="1">IF(B121="","",VLOOKUP($B121,INDIRECT("'" &amp; $A121 &amp; "'" &amp; "!$K$20:$O$42"),5,FALSE))</f>
        <v>0</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Safety &amp; People - Worker</v>
      </c>
      <c r="C122" s="14">
        <f t="shared" ref="C122:C134" ca="1" si="28">IF(B122="","",VLOOKUP($B122,INDIRECT("'" &amp; $A122 &amp; "'" &amp; "!$K$20:$O$42"),4,FALSE))</f>
        <v>3001.8810725737098</v>
      </c>
      <c r="D122" s="30">
        <f t="shared" ref="D122:D134" ca="1" si="29">IF(B122="","",VLOOKUP($B122,INDIRECT("'" &amp; $A122 &amp; "'" &amp; "!$K$20:$O$42"),5,FALSE))</f>
        <v>2.1499999999999998E-2</v>
      </c>
      <c r="E122" s="14">
        <f t="shared" ref="E122:E134" ca="1" si="30">IF(D122="",0,1)</f>
        <v>1</v>
      </c>
      <c r="F122" t="str">
        <f>LEFT(F121,1) &amp; (RIGHT(F121,(LEN(F121)-1))+1)</f>
        <v>K21</v>
      </c>
      <c r="G122" s="22" t="s">
        <v>316</v>
      </c>
      <c r="H122" s="37">
        <v>0.13669999999999999</v>
      </c>
      <c r="V122" s="189"/>
      <c r="AE122" s="189"/>
    </row>
    <row r="123" spans="1:31" ht="14.25" customHeight="1" x14ac:dyDescent="0.3">
      <c r="A123" t="str">
        <f t="shared" ref="A123:A134" si="31">A122</f>
        <v>Option 4</v>
      </c>
      <c r="B123" s="19" t="str">
        <f t="shared" ca="1" si="27"/>
        <v>UARM - Network Performance Risk</v>
      </c>
      <c r="C123" s="14">
        <f t="shared" ca="1" si="28"/>
        <v>22287.779525275098</v>
      </c>
      <c r="D123" s="30">
        <f t="shared" ca="1" si="29"/>
        <v>0.1598</v>
      </c>
      <c r="E123" s="14">
        <f t="shared" ca="1" si="30"/>
        <v>1</v>
      </c>
      <c r="F123" t="str">
        <f t="shared" ref="F123:F134" si="32">LEFT(F122,1) &amp; (RIGHT(F122,(LEN(F122)-1))+1)</f>
        <v>K22</v>
      </c>
      <c r="G123" s="22" t="s">
        <v>317</v>
      </c>
      <c r="H123" s="37">
        <v>0.36980000000000002</v>
      </c>
      <c r="V123" s="189"/>
      <c r="AE123" s="189"/>
    </row>
    <row r="124" spans="1:31" ht="14.25" customHeight="1" x14ac:dyDescent="0.3">
      <c r="A124" t="str">
        <f t="shared" si="31"/>
        <v>Option 4</v>
      </c>
      <c r="B124" s="19" t="str">
        <f t="shared" ca="1" si="27"/>
        <v>UARM - Environment and Community - Other Risk</v>
      </c>
      <c r="C124" s="14">
        <f t="shared" ca="1" si="28"/>
        <v>3735.5437975007198</v>
      </c>
      <c r="D124" s="30">
        <f t="shared" ca="1" si="29"/>
        <v>2.6800000000000001E-2</v>
      </c>
      <c r="E124" s="14">
        <f t="shared" ca="1" si="30"/>
        <v>1</v>
      </c>
      <c r="F124" t="str">
        <f t="shared" si="32"/>
        <v>K23</v>
      </c>
      <c r="G124" s="22" t="s">
        <v>310</v>
      </c>
      <c r="H124" s="37">
        <v>0</v>
      </c>
      <c r="V124" s="189"/>
      <c r="AE124" s="189"/>
    </row>
    <row r="125" spans="1:31" ht="14.25" customHeight="1" x14ac:dyDescent="0.3">
      <c r="A125" t="str">
        <f t="shared" si="31"/>
        <v>Option 4</v>
      </c>
      <c r="B125" s="19" t="str">
        <f t="shared" ca="1" si="27"/>
        <v>UARM - Financial Risk</v>
      </c>
      <c r="C125" s="14">
        <f t="shared" ca="1" si="28"/>
        <v>38610.272001409998</v>
      </c>
      <c r="D125" s="30">
        <f t="shared" ca="1" si="29"/>
        <v>0.27679999999999999</v>
      </c>
      <c r="E125" s="14">
        <f t="shared" ca="1" si="30"/>
        <v>1</v>
      </c>
      <c r="F125" t="str">
        <f t="shared" si="32"/>
        <v>K24</v>
      </c>
      <c r="G125" s="22" t="s">
        <v>313</v>
      </c>
      <c r="H125" s="37">
        <v>2.6800000000000001E-2</v>
      </c>
      <c r="V125" s="189"/>
      <c r="AE125" s="189"/>
    </row>
    <row r="126" spans="1:31" ht="14.25" customHeight="1" x14ac:dyDescent="0.3">
      <c r="A126" t="str">
        <f t="shared" si="31"/>
        <v>Option 4</v>
      </c>
      <c r="B126" s="19" t="str">
        <f t="shared" ca="1" si="27"/>
        <v>UARM - Safety &amp; People - Public</v>
      </c>
      <c r="C126" s="14">
        <f t="shared" ca="1" si="28"/>
        <v>1186.99076778068</v>
      </c>
      <c r="D126" s="30">
        <f t="shared" ca="1" si="29"/>
        <v>8.5000000000000006E-3</v>
      </c>
      <c r="E126" s="14">
        <f t="shared" ca="1" si="30"/>
        <v>1</v>
      </c>
      <c r="F126" t="str">
        <f t="shared" si="32"/>
        <v>K25</v>
      </c>
      <c r="G126" s="22" t="s">
        <v>314</v>
      </c>
      <c r="H126" s="37">
        <v>0.27679999999999999</v>
      </c>
      <c r="V126" s="189"/>
      <c r="AE126" s="189"/>
    </row>
    <row r="127" spans="1:31" ht="14.25" customHeight="1" x14ac:dyDescent="0.3">
      <c r="A127" t="str">
        <f t="shared" si="31"/>
        <v>Option 4</v>
      </c>
      <c r="B127" s="19" t="str">
        <f t="shared" ca="1" si="27"/>
        <v>Terminal Value</v>
      </c>
      <c r="C127" s="14">
        <f t="shared" ca="1" si="28"/>
        <v>19073.4296903881</v>
      </c>
      <c r="D127" s="30">
        <f t="shared" ca="1" si="29"/>
        <v>0.13669999999999999</v>
      </c>
      <c r="E127" s="14">
        <f t="shared" ca="1" si="30"/>
        <v>1</v>
      </c>
      <c r="F127" t="str">
        <f t="shared" si="32"/>
        <v>K26</v>
      </c>
      <c r="G127" s="22" t="s">
        <v>312</v>
      </c>
      <c r="H127" s="37">
        <v>0.1598</v>
      </c>
      <c r="V127" s="189"/>
      <c r="AE127" s="189"/>
    </row>
    <row r="128" spans="1:31" ht="14.25" customHeight="1" x14ac:dyDescent="0.3">
      <c r="A128" t="str">
        <f t="shared" si="31"/>
        <v>Option 4</v>
      </c>
      <c r="B128" s="19" t="str">
        <f t="shared" ca="1" si="27"/>
        <v>Total Investment Cost</v>
      </c>
      <c r="C128" s="14">
        <f t="shared" ca="1" si="28"/>
        <v>-51585.917490348402</v>
      </c>
      <c r="D128" s="30">
        <f t="shared" ca="1" si="29"/>
        <v>0.36980000000000002</v>
      </c>
      <c r="E128" s="14">
        <f t="shared" ca="1" si="30"/>
        <v>1</v>
      </c>
      <c r="F128" t="str">
        <f t="shared" si="32"/>
        <v>K27</v>
      </c>
      <c r="G128" s="22" t="s">
        <v>315</v>
      </c>
      <c r="H128" s="37">
        <v>8.5000000000000006E-3</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311</v>
      </c>
      <c r="H129" s="37">
        <v>2.1499999999999998E-2</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36309.9793645799</v>
      </c>
      <c r="D135" s="17">
        <f ca="1">SUM(D121:D134)</f>
        <v>0.99990000000000001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1" r:id="rId12" name="CommandButton2">
          <controlPr defaultSize="0" autoLine="0" autoPict="0" r:id="rId13">
            <anchor moveWithCells="1">
              <from>
                <xdr:col>4</xdr:col>
                <xdr:colOff>0</xdr:colOff>
                <xdr:row>1</xdr:row>
                <xdr:rowOff>0</xdr:rowOff>
              </from>
              <to>
                <xdr:col>6</xdr:col>
                <xdr:colOff>0</xdr:colOff>
                <xdr:row>3</xdr:row>
                <xdr:rowOff>184150</xdr:rowOff>
              </to>
            </anchor>
          </controlPr>
        </control>
      </mc:Choice>
      <mc:Fallback>
        <control shapeId="2051" r:id="rId12" name="CommandButton2"/>
      </mc:Fallback>
    </mc:AlternateContent>
    <mc:AlternateContent xmlns:mc="http://schemas.openxmlformats.org/markup-compatibility/2006">
      <mc:Choice Requires="x14">
        <control shapeId="2050" r:id="rId14" name="CommandButton1">
          <controlPr defaultSize="0" autoLine="0" autoPict="0" r:id="rId15">
            <anchor moveWithCells="1">
              <from>
                <xdr:col>1</xdr:col>
                <xdr:colOff>12700</xdr:colOff>
                <xdr:row>1</xdr:row>
                <xdr:rowOff>0</xdr:rowOff>
              </from>
              <to>
                <xdr:col>3</xdr:col>
                <xdr:colOff>0</xdr:colOff>
                <xdr:row>3</xdr:row>
                <xdr:rowOff>184150</xdr:rowOff>
              </to>
            </anchor>
          </controlPr>
        </control>
      </mc:Choice>
      <mc:Fallback>
        <control shapeId="2050" r:id="rId14"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E11" sqref="E11:O11"/>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219</v>
      </c>
      <c r="C2" s="351"/>
      <c r="D2" s="351"/>
      <c r="E2" s="475"/>
      <c r="F2" s="475"/>
      <c r="G2" s="476"/>
      <c r="H2" s="270" t="s">
        <v>0</v>
      </c>
      <c r="I2" s="271"/>
      <c r="J2" s="274" t="s">
        <v>1</v>
      </c>
      <c r="K2" s="275"/>
      <c r="L2" s="88" t="s">
        <v>2</v>
      </c>
      <c r="M2" s="89" t="s">
        <v>141</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
        <v>263</v>
      </c>
      <c r="I6" s="299"/>
      <c r="J6" s="299"/>
      <c r="K6" s="299"/>
      <c r="L6" s="299"/>
      <c r="M6" s="300"/>
      <c r="N6" s="301" t="s">
        <v>264</v>
      </c>
      <c r="O6" s="302"/>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44862</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t="s">
        <v>276</v>
      </c>
      <c r="F9" s="462"/>
      <c r="G9" s="462"/>
      <c r="H9" s="462"/>
      <c r="I9" s="462"/>
      <c r="J9" s="462"/>
      <c r="K9" s="462"/>
      <c r="L9" s="462"/>
      <c r="M9" s="462"/>
      <c r="N9" s="462"/>
      <c r="O9" s="462"/>
      <c r="P9" s="76"/>
    </row>
    <row r="10" spans="1:16" ht="15" customHeight="1" x14ac:dyDescent="0.3">
      <c r="A10" s="77" t="s">
        <v>6</v>
      </c>
      <c r="B10" s="445" t="s">
        <v>25</v>
      </c>
      <c r="C10" s="445"/>
      <c r="D10" s="519"/>
      <c r="E10" s="462" t="s">
        <v>327</v>
      </c>
      <c r="F10" s="462"/>
      <c r="G10" s="462"/>
      <c r="H10" s="462"/>
      <c r="I10" s="462"/>
      <c r="J10" s="462"/>
      <c r="K10" s="462"/>
      <c r="L10" s="462"/>
      <c r="M10" s="462"/>
      <c r="N10" s="462"/>
      <c r="O10" s="462"/>
      <c r="P10" s="76"/>
    </row>
    <row r="11" spans="1:16" ht="15" customHeight="1" x14ac:dyDescent="0.3">
      <c r="A11" s="77" t="s">
        <v>6</v>
      </c>
      <c r="B11" s="445" t="s">
        <v>41</v>
      </c>
      <c r="C11" s="445"/>
      <c r="D11" s="519"/>
      <c r="E11" s="532" t="s">
        <v>277</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15" customHeight="1" x14ac:dyDescent="0.3">
      <c r="A13" s="77"/>
      <c r="B13" s="445" t="s">
        <v>143</v>
      </c>
      <c r="C13" s="445"/>
      <c r="D13" s="519"/>
      <c r="E13" s="532" t="s">
        <v>328</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142</v>
      </c>
      <c r="O15" s="104" t="s">
        <v>21</v>
      </c>
      <c r="P15" s="124"/>
    </row>
    <row r="16" spans="1:16" s="103" customFormat="1" ht="14.5" x14ac:dyDescent="0.3">
      <c r="A16" s="119"/>
      <c r="B16" s="525" t="s">
        <v>276</v>
      </c>
      <c r="C16" s="526"/>
      <c r="D16" s="526"/>
      <c r="E16" s="538" t="s">
        <v>308</v>
      </c>
      <c r="F16" s="538"/>
      <c r="G16" s="538"/>
      <c r="H16" s="141">
        <v>2850000</v>
      </c>
      <c r="I16" s="141">
        <v>2850000</v>
      </c>
      <c r="J16" s="141">
        <v>2850000</v>
      </c>
      <c r="K16" s="141">
        <v>2850000</v>
      </c>
      <c r="L16" s="141">
        <v>2850000</v>
      </c>
      <c r="M16" s="83">
        <v>14250000</v>
      </c>
      <c r="N16" s="534">
        <v>71079470</v>
      </c>
      <c r="O16" s="535">
        <v>36309979.359999999</v>
      </c>
      <c r="P16" s="134"/>
    </row>
    <row r="17" spans="1:16" s="103" customFormat="1" ht="15.25" customHeight="1" x14ac:dyDescent="0.3">
      <c r="A17" s="119"/>
      <c r="B17" s="525"/>
      <c r="C17" s="526"/>
      <c r="D17" s="526"/>
      <c r="E17" s="538" t="s">
        <v>309</v>
      </c>
      <c r="F17" s="538"/>
      <c r="G17" s="538"/>
      <c r="H17" s="141">
        <v>674116</v>
      </c>
      <c r="I17" s="141">
        <v>674116</v>
      </c>
      <c r="J17" s="141">
        <v>674116</v>
      </c>
      <c r="K17" s="141">
        <v>674116</v>
      </c>
      <c r="L17" s="141">
        <v>674116</v>
      </c>
      <c r="M17" s="83">
        <v>3370580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310</v>
      </c>
      <c r="L20" s="529"/>
      <c r="M20" s="529"/>
      <c r="N20" s="126">
        <v>0</v>
      </c>
      <c r="O20" s="127">
        <v>0</v>
      </c>
      <c r="P20" s="125"/>
    </row>
    <row r="21" spans="1:16" s="103" customFormat="1" ht="15" customHeight="1" x14ac:dyDescent="0.3">
      <c r="A21" s="119"/>
      <c r="B21" s="106"/>
      <c r="C21" s="106"/>
      <c r="D21" s="106"/>
      <c r="E21" s="106"/>
      <c r="F21" s="106"/>
      <c r="G21" s="107"/>
      <c r="H21" s="107"/>
      <c r="I21" s="107"/>
      <c r="J21" s="107"/>
      <c r="K21" s="529" t="s">
        <v>311</v>
      </c>
      <c r="L21" s="529"/>
      <c r="M21" s="529"/>
      <c r="N21" s="126">
        <v>3001.8810725737098</v>
      </c>
      <c r="O21" s="127">
        <v>2.1499999999999998E-2</v>
      </c>
      <c r="P21" s="125"/>
    </row>
    <row r="22" spans="1:16" s="103" customFormat="1" ht="15" customHeight="1" x14ac:dyDescent="0.3">
      <c r="A22" s="119"/>
      <c r="B22" s="106"/>
      <c r="C22" s="106"/>
      <c r="D22" s="106"/>
      <c r="E22" s="106"/>
      <c r="F22" s="106"/>
      <c r="G22" s="107"/>
      <c r="H22" s="107"/>
      <c r="I22" s="107"/>
      <c r="J22" s="107"/>
      <c r="K22" s="529" t="s">
        <v>312</v>
      </c>
      <c r="L22" s="529"/>
      <c r="M22" s="529"/>
      <c r="N22" s="126">
        <v>22287.779525275098</v>
      </c>
      <c r="O22" s="127">
        <v>0.1598</v>
      </c>
      <c r="P22" s="125"/>
    </row>
    <row r="23" spans="1:16" s="103" customFormat="1" ht="15" customHeight="1" x14ac:dyDescent="0.3">
      <c r="A23" s="119"/>
      <c r="B23" s="106"/>
      <c r="C23" s="106"/>
      <c r="D23" s="106"/>
      <c r="E23" s="106"/>
      <c r="F23" s="106"/>
      <c r="G23" s="107"/>
      <c r="H23" s="107"/>
      <c r="I23" s="107"/>
      <c r="J23" s="107"/>
      <c r="K23" s="529" t="s">
        <v>313</v>
      </c>
      <c r="L23" s="529"/>
      <c r="M23" s="529"/>
      <c r="N23" s="126">
        <v>3735.5437975007198</v>
      </c>
      <c r="O23" s="127">
        <v>2.6800000000000001E-2</v>
      </c>
      <c r="P23" s="125"/>
    </row>
    <row r="24" spans="1:16" s="103" customFormat="1" ht="15" customHeight="1" x14ac:dyDescent="0.3">
      <c r="A24" s="119"/>
      <c r="B24" s="106"/>
      <c r="C24" s="106"/>
      <c r="D24" s="106"/>
      <c r="E24" s="106"/>
      <c r="F24" s="106"/>
      <c r="G24" s="107"/>
      <c r="H24" s="107"/>
      <c r="I24" s="107"/>
      <c r="J24" s="107"/>
      <c r="K24" s="529" t="s">
        <v>314</v>
      </c>
      <c r="L24" s="529"/>
      <c r="M24" s="529"/>
      <c r="N24" s="126">
        <v>38610.272001409998</v>
      </c>
      <c r="O24" s="127">
        <v>0.27679999999999999</v>
      </c>
      <c r="P24" s="125"/>
    </row>
    <row r="25" spans="1:16" s="103" customFormat="1" ht="15" customHeight="1" x14ac:dyDescent="0.3">
      <c r="A25" s="119"/>
      <c r="B25" s="106"/>
      <c r="C25" s="106"/>
      <c r="D25" s="106"/>
      <c r="E25" s="106"/>
      <c r="F25" s="106"/>
      <c r="G25" s="107"/>
      <c r="H25" s="107"/>
      <c r="I25" s="107"/>
      <c r="J25" s="107"/>
      <c r="K25" s="529" t="s">
        <v>315</v>
      </c>
      <c r="L25" s="529"/>
      <c r="M25" s="529"/>
      <c r="N25" s="126">
        <v>1186.99076778068</v>
      </c>
      <c r="O25" s="127">
        <v>8.5000000000000006E-3</v>
      </c>
      <c r="P25" s="125"/>
    </row>
    <row r="26" spans="1:16" s="103" customFormat="1" ht="15" customHeight="1" x14ac:dyDescent="0.3">
      <c r="A26" s="119"/>
      <c r="B26" s="106"/>
      <c r="C26" s="106"/>
      <c r="D26" s="106"/>
      <c r="E26" s="106"/>
      <c r="F26" s="106"/>
      <c r="G26" s="107"/>
      <c r="H26" s="107"/>
      <c r="I26" s="107"/>
      <c r="J26" s="107"/>
      <c r="K26" s="529" t="s">
        <v>316</v>
      </c>
      <c r="L26" s="529"/>
      <c r="M26" s="529"/>
      <c r="N26" s="126">
        <v>19073.4296903881</v>
      </c>
      <c r="O26" s="127">
        <v>0.13669999999999999</v>
      </c>
      <c r="P26" s="125"/>
    </row>
    <row r="27" spans="1:16" s="103" customFormat="1" ht="15" customHeight="1" x14ac:dyDescent="0.3">
      <c r="A27" s="119"/>
      <c r="B27" s="106"/>
      <c r="C27" s="106"/>
      <c r="D27" s="106"/>
      <c r="E27" s="106"/>
      <c r="F27" s="106"/>
      <c r="G27" s="107"/>
      <c r="H27" s="107"/>
      <c r="I27" s="107"/>
      <c r="J27" s="107"/>
      <c r="K27" s="529" t="s">
        <v>317</v>
      </c>
      <c r="L27" s="529"/>
      <c r="M27" s="529"/>
      <c r="N27" s="126">
        <v>-51585.917490348402</v>
      </c>
      <c r="O27" s="127">
        <v>0.36980000000000002</v>
      </c>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36309.9793645799</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318</v>
      </c>
      <c r="C48" s="520"/>
      <c r="D48" s="520" t="s">
        <v>319</v>
      </c>
      <c r="E48" s="520"/>
      <c r="F48" s="137" t="s">
        <v>49</v>
      </c>
      <c r="G48" s="136">
        <v>2024</v>
      </c>
      <c r="H48" s="132">
        <v>0</v>
      </c>
      <c r="I48" s="138" t="s">
        <v>320</v>
      </c>
      <c r="J48" s="234">
        <v>2850000</v>
      </c>
      <c r="K48" s="234">
        <v>2850000</v>
      </c>
      <c r="L48" s="234">
        <v>2850000</v>
      </c>
      <c r="M48" s="234">
        <v>2850000</v>
      </c>
      <c r="N48" s="234">
        <v>2850000</v>
      </c>
      <c r="O48" s="133"/>
      <c r="P48" s="134"/>
    </row>
    <row r="49" spans="1:16" s="103" customFormat="1" ht="15" customHeight="1" x14ac:dyDescent="0.3">
      <c r="A49" s="119" t="s">
        <v>80</v>
      </c>
      <c r="B49" s="520" t="s">
        <v>318</v>
      </c>
      <c r="C49" s="520"/>
      <c r="D49" s="520" t="s">
        <v>321</v>
      </c>
      <c r="E49" s="520"/>
      <c r="F49" s="137" t="s">
        <v>49</v>
      </c>
      <c r="G49" s="136">
        <v>2024</v>
      </c>
      <c r="H49" s="132">
        <v>0</v>
      </c>
      <c r="I49" s="138" t="s">
        <v>320</v>
      </c>
      <c r="J49" s="234">
        <v>674116</v>
      </c>
      <c r="K49" s="234">
        <v>674116</v>
      </c>
      <c r="L49" s="234">
        <v>674116</v>
      </c>
      <c r="M49" s="234">
        <v>674116</v>
      </c>
      <c r="N49" s="234">
        <v>674116</v>
      </c>
      <c r="O49" s="133"/>
      <c r="P49" s="134"/>
    </row>
    <row r="50" spans="1:16" s="103" customFormat="1" ht="15" customHeight="1" x14ac:dyDescent="0.3">
      <c r="A50" s="119" t="s">
        <v>81</v>
      </c>
      <c r="B50" s="520" t="s">
        <v>318</v>
      </c>
      <c r="C50" s="520"/>
      <c r="D50" s="520" t="s">
        <v>317</v>
      </c>
      <c r="E50" s="520"/>
      <c r="F50" s="137" t="s">
        <v>49</v>
      </c>
      <c r="G50" s="136">
        <v>2024</v>
      </c>
      <c r="H50" s="132">
        <v>-51585.917490348402</v>
      </c>
      <c r="I50" s="138" t="s">
        <v>320</v>
      </c>
      <c r="J50" s="234">
        <v>3524116</v>
      </c>
      <c r="K50" s="234">
        <v>3524116</v>
      </c>
      <c r="L50" s="234">
        <v>3524116</v>
      </c>
      <c r="M50" s="234">
        <v>3524116</v>
      </c>
      <c r="N50" s="234">
        <v>3524116</v>
      </c>
      <c r="O50" s="133"/>
      <c r="P50" s="134"/>
    </row>
    <row r="51" spans="1:16" s="103" customFormat="1" ht="15" customHeight="1" x14ac:dyDescent="0.3">
      <c r="A51" s="119" t="s">
        <v>82</v>
      </c>
      <c r="B51" s="520" t="s">
        <v>316</v>
      </c>
      <c r="C51" s="520"/>
      <c r="D51" s="520" t="s">
        <v>316</v>
      </c>
      <c r="E51" s="520"/>
      <c r="F51" s="137" t="s">
        <v>49</v>
      </c>
      <c r="G51" s="136">
        <v>2048</v>
      </c>
      <c r="H51" s="132">
        <v>19073.4296903881</v>
      </c>
      <c r="I51" s="138" t="s">
        <v>320</v>
      </c>
      <c r="J51" s="234">
        <v>0</v>
      </c>
      <c r="K51" s="234">
        <v>0</v>
      </c>
      <c r="L51" s="234">
        <v>0</v>
      </c>
      <c r="M51" s="234">
        <v>0</v>
      </c>
      <c r="N51" s="234">
        <v>0</v>
      </c>
      <c r="O51" s="133"/>
      <c r="P51" s="134"/>
    </row>
    <row r="52" spans="1:16" s="103" customFormat="1" ht="15" customHeight="1" x14ac:dyDescent="0.3">
      <c r="A52" s="119" t="s">
        <v>83</v>
      </c>
      <c r="B52" s="520" t="s">
        <v>322</v>
      </c>
      <c r="C52" s="520"/>
      <c r="D52" s="520" t="s">
        <v>310</v>
      </c>
      <c r="E52" s="520"/>
      <c r="F52" s="137" t="s">
        <v>48</v>
      </c>
      <c r="G52" s="136"/>
      <c r="H52" s="132">
        <v>0</v>
      </c>
      <c r="I52" s="138" t="s">
        <v>320</v>
      </c>
      <c r="J52" s="235">
        <v>0</v>
      </c>
      <c r="K52" s="235">
        <v>0</v>
      </c>
      <c r="L52" s="235">
        <v>0</v>
      </c>
      <c r="M52" s="235">
        <v>0</v>
      </c>
      <c r="N52" s="235">
        <v>0</v>
      </c>
      <c r="O52" s="133"/>
      <c r="P52" s="134"/>
    </row>
    <row r="53" spans="1:16" s="103" customFormat="1" ht="15" customHeight="1" x14ac:dyDescent="0.3">
      <c r="A53" s="119" t="s">
        <v>84</v>
      </c>
      <c r="B53" s="520" t="s">
        <v>322</v>
      </c>
      <c r="C53" s="520"/>
      <c r="D53" s="520" t="s">
        <v>310</v>
      </c>
      <c r="E53" s="520"/>
      <c r="F53" s="137" t="s">
        <v>49</v>
      </c>
      <c r="G53" s="136">
        <v>2024</v>
      </c>
      <c r="H53" s="132">
        <v>0</v>
      </c>
      <c r="I53" s="138" t="s">
        <v>320</v>
      </c>
      <c r="J53" s="235">
        <v>0</v>
      </c>
      <c r="K53" s="235">
        <v>0</v>
      </c>
      <c r="L53" s="235">
        <v>0</v>
      </c>
      <c r="M53" s="235">
        <v>0</v>
      </c>
      <c r="N53" s="235">
        <v>0</v>
      </c>
      <c r="O53" s="133"/>
      <c r="P53" s="134"/>
    </row>
    <row r="54" spans="1:16" s="103" customFormat="1" ht="15" customHeight="1" x14ac:dyDescent="0.3">
      <c r="A54" s="119" t="s">
        <v>85</v>
      </c>
      <c r="B54" s="520" t="s">
        <v>322</v>
      </c>
      <c r="C54" s="520"/>
      <c r="D54" s="520" t="s">
        <v>311</v>
      </c>
      <c r="E54" s="520"/>
      <c r="F54" s="137" t="s">
        <v>48</v>
      </c>
      <c r="G54" s="136"/>
      <c r="H54" s="132">
        <v>0</v>
      </c>
      <c r="I54" s="138" t="s">
        <v>320</v>
      </c>
      <c r="J54" s="236">
        <v>1338186.24</v>
      </c>
      <c r="K54" s="237">
        <v>963279.77</v>
      </c>
      <c r="L54" s="237">
        <v>779031.18</v>
      </c>
      <c r="M54" s="237">
        <v>670897.56999999995</v>
      </c>
      <c r="N54" s="237">
        <v>598386.14</v>
      </c>
      <c r="O54" s="133"/>
      <c r="P54" s="134"/>
    </row>
    <row r="55" spans="1:16" s="103" customFormat="1" ht="15" customHeight="1" x14ac:dyDescent="0.3">
      <c r="A55" s="119" t="s">
        <v>86</v>
      </c>
      <c r="B55" s="520" t="s">
        <v>322</v>
      </c>
      <c r="C55" s="520"/>
      <c r="D55" s="520" t="s">
        <v>311</v>
      </c>
      <c r="E55" s="520"/>
      <c r="F55" s="137" t="s">
        <v>49</v>
      </c>
      <c r="G55" s="136">
        <v>2024</v>
      </c>
      <c r="H55" s="132">
        <v>3001.8810725737098</v>
      </c>
      <c r="I55" s="138" t="s">
        <v>320</v>
      </c>
      <c r="J55" s="236">
        <v>1121372.56</v>
      </c>
      <c r="K55" s="237">
        <v>755012.4</v>
      </c>
      <c r="L55" s="237">
        <v>582710.6</v>
      </c>
      <c r="M55" s="237">
        <v>474990.62</v>
      </c>
      <c r="N55" s="237">
        <v>402120.57</v>
      </c>
      <c r="O55" s="133"/>
      <c r="P55" s="134"/>
    </row>
    <row r="56" spans="1:16" s="103" customFormat="1" ht="15" customHeight="1" x14ac:dyDescent="0.3">
      <c r="A56" s="119" t="s">
        <v>87</v>
      </c>
      <c r="B56" s="520" t="s">
        <v>322</v>
      </c>
      <c r="C56" s="520"/>
      <c r="D56" s="520" t="s">
        <v>312</v>
      </c>
      <c r="E56" s="520"/>
      <c r="F56" s="137" t="s">
        <v>48</v>
      </c>
      <c r="G56" s="136"/>
      <c r="H56" s="132">
        <v>0</v>
      </c>
      <c r="I56" s="138" t="s">
        <v>320</v>
      </c>
      <c r="J56" s="236">
        <v>9935503.4299999997</v>
      </c>
      <c r="K56" s="236">
        <v>7151971.2300000004</v>
      </c>
      <c r="L56" s="236">
        <v>5783998.3099999996</v>
      </c>
      <c r="M56" s="236">
        <v>4981149.08</v>
      </c>
      <c r="N56" s="236">
        <v>4442780.3499999996</v>
      </c>
      <c r="O56" s="133"/>
      <c r="P56" s="134"/>
    </row>
    <row r="57" spans="1:16" s="103" customFormat="1" ht="15" customHeight="1" x14ac:dyDescent="0.3">
      <c r="A57" s="119" t="s">
        <v>88</v>
      </c>
      <c r="B57" s="520" t="s">
        <v>322</v>
      </c>
      <c r="C57" s="520"/>
      <c r="D57" s="520" t="s">
        <v>312</v>
      </c>
      <c r="E57" s="520"/>
      <c r="F57" s="137" t="s">
        <v>49</v>
      </c>
      <c r="G57" s="136">
        <v>2024</v>
      </c>
      <c r="H57" s="132">
        <v>22287.779525275098</v>
      </c>
      <c r="I57" s="138" t="s">
        <v>320</v>
      </c>
      <c r="J57" s="236">
        <v>8325747.6799999997</v>
      </c>
      <c r="K57" s="236">
        <v>5605668.3799999999</v>
      </c>
      <c r="L57" s="236">
        <v>4326395.68</v>
      </c>
      <c r="M57" s="236">
        <v>3526617.45</v>
      </c>
      <c r="N57" s="236">
        <v>2985586.16</v>
      </c>
      <c r="O57" s="133"/>
      <c r="P57" s="134"/>
    </row>
    <row r="58" spans="1:16" s="103" customFormat="1" ht="15" customHeight="1" x14ac:dyDescent="0.3">
      <c r="A58" s="119"/>
      <c r="B58" s="520" t="s">
        <v>322</v>
      </c>
      <c r="C58" s="520"/>
      <c r="D58" s="520" t="s">
        <v>313</v>
      </c>
      <c r="E58" s="520"/>
      <c r="F58" s="137" t="s">
        <v>48</v>
      </c>
      <c r="G58" s="136"/>
      <c r="H58" s="132">
        <v>0</v>
      </c>
      <c r="I58" s="138" t="s">
        <v>320</v>
      </c>
      <c r="J58" s="236">
        <v>1665240.29</v>
      </c>
      <c r="K58" s="236">
        <v>1198706.31</v>
      </c>
      <c r="L58" s="237">
        <v>969427.17</v>
      </c>
      <c r="M58" s="237">
        <v>834865.61</v>
      </c>
      <c r="N58" s="237">
        <v>744632.31</v>
      </c>
      <c r="O58" s="133"/>
      <c r="P58" s="134"/>
    </row>
    <row r="59" spans="1:16" s="103" customFormat="1" ht="15" customHeight="1" x14ac:dyDescent="0.3">
      <c r="A59" s="119"/>
      <c r="B59" s="520" t="s">
        <v>322</v>
      </c>
      <c r="C59" s="520"/>
      <c r="D59" s="520" t="s">
        <v>313</v>
      </c>
      <c r="E59" s="520"/>
      <c r="F59" s="137" t="s">
        <v>49</v>
      </c>
      <c r="G59" s="136">
        <v>2024</v>
      </c>
      <c r="H59" s="132">
        <v>3735.5437975007198</v>
      </c>
      <c r="I59" s="138" t="s">
        <v>320</v>
      </c>
      <c r="J59" s="236">
        <v>1395437.14</v>
      </c>
      <c r="K59" s="237">
        <v>939538.18</v>
      </c>
      <c r="L59" s="237">
        <v>725125.65</v>
      </c>
      <c r="M59" s="237">
        <v>591078.80000000005</v>
      </c>
      <c r="N59" s="237">
        <v>500399.24</v>
      </c>
      <c r="O59" s="133"/>
      <c r="P59" s="134"/>
    </row>
    <row r="60" spans="1:16" s="103" customFormat="1" ht="15" customHeight="1" x14ac:dyDescent="0.3">
      <c r="A60" s="119"/>
      <c r="B60" s="520" t="s">
        <v>322</v>
      </c>
      <c r="C60" s="520"/>
      <c r="D60" s="520" t="s">
        <v>314</v>
      </c>
      <c r="E60" s="520"/>
      <c r="F60" s="137" t="s">
        <v>48</v>
      </c>
      <c r="G60" s="136"/>
      <c r="H60" s="132">
        <v>0</v>
      </c>
      <c r="I60" s="138" t="s">
        <v>320</v>
      </c>
      <c r="J60" s="236">
        <v>17211785.93</v>
      </c>
      <c r="K60" s="236">
        <v>12389729.279999999</v>
      </c>
      <c r="L60" s="236">
        <v>10019919.109999999</v>
      </c>
      <c r="M60" s="236">
        <v>8629101.9100000001</v>
      </c>
      <c r="N60" s="236">
        <v>7696457.96</v>
      </c>
      <c r="O60" s="133"/>
      <c r="P60" s="134"/>
    </row>
    <row r="61" spans="1:16" s="103" customFormat="1" ht="15" customHeight="1" x14ac:dyDescent="0.3">
      <c r="A61" s="119"/>
      <c r="B61" s="520" t="s">
        <v>322</v>
      </c>
      <c r="C61" s="520"/>
      <c r="D61" s="520" t="s">
        <v>314</v>
      </c>
      <c r="E61" s="520"/>
      <c r="F61" s="137" t="s">
        <v>49</v>
      </c>
      <c r="G61" s="136">
        <v>2024</v>
      </c>
      <c r="H61" s="132">
        <v>38610.272001409998</v>
      </c>
      <c r="I61" s="138" t="s">
        <v>320</v>
      </c>
      <c r="J61" s="238">
        <v>14423122.869999999</v>
      </c>
      <c r="K61" s="238">
        <v>9710988.9700000007</v>
      </c>
      <c r="L61" s="238">
        <v>7494838.7699999996</v>
      </c>
      <c r="M61" s="238">
        <v>6109341.6200000001</v>
      </c>
      <c r="N61" s="238">
        <v>5172085.1500000004</v>
      </c>
      <c r="O61" s="133"/>
      <c r="P61" s="134"/>
    </row>
    <row r="62" spans="1:16" s="103" customFormat="1" ht="15" customHeight="1" x14ac:dyDescent="0.3">
      <c r="A62" s="119" t="s">
        <v>89</v>
      </c>
      <c r="B62" s="520" t="s">
        <v>322</v>
      </c>
      <c r="C62" s="520"/>
      <c r="D62" s="520" t="s">
        <v>315</v>
      </c>
      <c r="E62" s="520"/>
      <c r="F62" s="137" t="s">
        <v>48</v>
      </c>
      <c r="G62" s="136"/>
      <c r="H62" s="132">
        <v>0</v>
      </c>
      <c r="I62" s="138" t="s">
        <v>320</v>
      </c>
      <c r="J62" s="239">
        <v>529139.78</v>
      </c>
      <c r="K62" s="239">
        <v>380895.9</v>
      </c>
      <c r="L62" s="239">
        <v>308041.12</v>
      </c>
      <c r="M62" s="239">
        <v>265283.40000000002</v>
      </c>
      <c r="N62" s="239">
        <v>236611.24</v>
      </c>
      <c r="O62" s="133"/>
      <c r="P62" s="134"/>
    </row>
    <row r="63" spans="1:16" s="103" customFormat="1" ht="15" customHeight="1" x14ac:dyDescent="0.3">
      <c r="A63" s="119" t="s">
        <v>90</v>
      </c>
      <c r="B63" s="520" t="s">
        <v>322</v>
      </c>
      <c r="C63" s="520"/>
      <c r="D63" s="520" t="s">
        <v>315</v>
      </c>
      <c r="E63" s="520"/>
      <c r="F63" s="137" t="s">
        <v>49</v>
      </c>
      <c r="G63" s="136">
        <v>2024</v>
      </c>
      <c r="H63" s="132">
        <v>1186.99076778068</v>
      </c>
      <c r="I63" s="138" t="s">
        <v>320</v>
      </c>
      <c r="J63" s="239">
        <v>443408.26</v>
      </c>
      <c r="K63" s="239">
        <v>298543.71999999997</v>
      </c>
      <c r="L63" s="239">
        <v>230412.89</v>
      </c>
      <c r="M63" s="239">
        <v>187818.73</v>
      </c>
      <c r="N63" s="239">
        <v>159004.76999999999</v>
      </c>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30679855.670000002</v>
      </c>
      <c r="K66" s="38">
        <v>22084582.489999998</v>
      </c>
      <c r="L66" s="38">
        <v>17860416.890000001</v>
      </c>
      <c r="M66" s="38">
        <v>15381297.570000002</v>
      </c>
      <c r="N66" s="38">
        <v>13718867.999999998</v>
      </c>
      <c r="O66" s="44"/>
      <c r="P66" s="76"/>
    </row>
    <row r="67" spans="1:16" ht="15" customHeight="1" x14ac:dyDescent="0.3">
      <c r="A67" s="77" t="s">
        <v>94</v>
      </c>
      <c r="B67" s="39"/>
      <c r="C67" s="39"/>
      <c r="D67" s="39"/>
      <c r="E67" s="39"/>
      <c r="F67" s="39"/>
      <c r="G67" s="41"/>
      <c r="H67" s="42"/>
      <c r="I67" s="43" t="s">
        <v>49</v>
      </c>
      <c r="J67" s="38">
        <v>25709088.510000002</v>
      </c>
      <c r="K67" s="38">
        <v>17309751.649999999</v>
      </c>
      <c r="L67" s="38">
        <v>13359483.59</v>
      </c>
      <c r="M67" s="38">
        <v>10889847.220000001</v>
      </c>
      <c r="N67" s="38">
        <v>9219195.8900000006</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219</v>
      </c>
      <c r="C2" s="351"/>
      <c r="D2" s="351"/>
      <c r="E2" s="475"/>
      <c r="F2" s="475"/>
      <c r="G2" s="476"/>
      <c r="H2" s="270" t="s">
        <v>0</v>
      </c>
      <c r="I2" s="271"/>
      <c r="J2" s="274" t="s">
        <v>1</v>
      </c>
      <c r="K2" s="275"/>
      <c r="L2" s="88" t="s">
        <v>2</v>
      </c>
      <c r="M2" s="89" t="s">
        <v>141</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tr">
        <f>IF(Summary!G4=0,"",Summary!G4)</f>
        <v>PRJ000609</v>
      </c>
      <c r="I4" s="485"/>
      <c r="J4" s="484">
        <f>IF(Summary!I4=0,"",Summary!I4)</f>
        <v>2025</v>
      </c>
      <c r="K4" s="485"/>
      <c r="L4" s="98">
        <f>IF(Summary!K4=0,"",Summary!K4)</f>
        <v>25</v>
      </c>
      <c r="M4" s="98" t="str">
        <f>IF(Summary!L4=0,"",Summary!L4)</f>
        <v>FY23</v>
      </c>
      <c r="N4" s="484" t="str">
        <f>IF(Summary!M4=0,"",Summary!M4)</f>
        <v>Literal</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tr">
        <f>IF(Summary!G6=0,"",Summary!G6)</f>
        <v>R24_D_SB_REGMS_GMS_Replacement of GMS</v>
      </c>
      <c r="I6" s="299"/>
      <c r="J6" s="299"/>
      <c r="K6" s="299"/>
      <c r="L6" s="299"/>
      <c r="M6" s="300"/>
      <c r="N6" s="301" t="str">
        <f>IF(Summary!M6=0,"",Summary!M6)</f>
        <v>Approved</v>
      </c>
      <c r="O6" s="302"/>
      <c r="P6" s="75"/>
    </row>
    <row r="7" spans="1:16" s="101" customFormat="1" ht="15.75" customHeight="1" thickTop="1" thickBot="1" x14ac:dyDescent="0.35">
      <c r="A7" s="117" t="s">
        <v>6</v>
      </c>
      <c r="B7" s="481" t="s">
        <v>7</v>
      </c>
      <c r="C7" s="482"/>
      <c r="D7" s="483"/>
      <c r="E7" s="470" t="str">
        <f>IF(Summary!E7=0,"",Summary!E7)</f>
        <v>TasNetworks Value Function</v>
      </c>
      <c r="F7" s="471"/>
      <c r="G7" s="472"/>
      <c r="H7" s="473" t="s">
        <v>32</v>
      </c>
      <c r="I7" s="474"/>
      <c r="J7" s="486">
        <f>IF(Summary!I7=0,"",Summary!I7)</f>
        <v>0.1</v>
      </c>
      <c r="K7" s="472"/>
      <c r="L7" s="473" t="s">
        <v>23</v>
      </c>
      <c r="M7" s="474"/>
      <c r="N7" s="487">
        <f>IF(Summary!M7=0,"",Summary!M7)</f>
        <v>44862</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c r="F9" s="462"/>
      <c r="G9" s="462"/>
      <c r="H9" s="462"/>
      <c r="I9" s="462"/>
      <c r="J9" s="462"/>
      <c r="K9" s="462"/>
      <c r="L9" s="462"/>
      <c r="M9" s="462"/>
      <c r="N9" s="462"/>
      <c r="O9" s="462"/>
      <c r="P9" s="76"/>
    </row>
    <row r="10" spans="1:16" ht="15" customHeight="1" x14ac:dyDescent="0.3">
      <c r="A10" s="77" t="s">
        <v>6</v>
      </c>
      <c r="B10" s="445" t="s">
        <v>25</v>
      </c>
      <c r="C10" s="445"/>
      <c r="D10" s="519"/>
      <c r="E10" s="462"/>
      <c r="F10" s="462"/>
      <c r="G10" s="462"/>
      <c r="H10" s="462"/>
      <c r="I10" s="462"/>
      <c r="J10" s="462"/>
      <c r="K10" s="462"/>
      <c r="L10" s="462"/>
      <c r="M10" s="462"/>
      <c r="N10" s="462"/>
      <c r="O10" s="462"/>
      <c r="P10" s="76"/>
    </row>
    <row r="11" spans="1:16" ht="15" customHeight="1" x14ac:dyDescent="0.3">
      <c r="A11" s="77" t="s">
        <v>6</v>
      </c>
      <c r="B11" s="445" t="s">
        <v>41</v>
      </c>
      <c r="C11" s="445"/>
      <c r="D11" s="519"/>
      <c r="E11" s="532"/>
      <c r="F11" s="462"/>
      <c r="G11" s="462"/>
      <c r="H11" s="462"/>
      <c r="I11" s="462"/>
      <c r="J11" s="462"/>
      <c r="K11" s="462"/>
      <c r="L11" s="462"/>
      <c r="M11" s="462"/>
      <c r="N11" s="462"/>
      <c r="O11" s="462"/>
      <c r="P11" s="76"/>
    </row>
    <row r="12" spans="1:16" ht="15" customHeight="1" x14ac:dyDescent="0.3">
      <c r="A12" s="77" t="s">
        <v>6</v>
      </c>
      <c r="B12" s="445" t="s">
        <v>22</v>
      </c>
      <c r="C12" s="445"/>
      <c r="D12" s="519"/>
      <c r="E12" s="536"/>
      <c r="F12" s="537"/>
      <c r="G12" s="537"/>
      <c r="H12" s="537"/>
      <c r="I12" s="537"/>
      <c r="J12" s="537"/>
      <c r="K12" s="537"/>
      <c r="L12" s="537"/>
      <c r="M12" s="537"/>
      <c r="N12" s="537"/>
      <c r="O12" s="537"/>
      <c r="P12" s="76"/>
    </row>
    <row r="13" spans="1:16" ht="15" customHeight="1" x14ac:dyDescent="0.3">
      <c r="A13" s="77"/>
      <c r="B13" s="445" t="s">
        <v>143</v>
      </c>
      <c r="C13" s="445"/>
      <c r="D13" s="519"/>
      <c r="E13" s="532"/>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74">
        <v>2025</v>
      </c>
      <c r="I15" s="174">
        <v>2026</v>
      </c>
      <c r="J15" s="174">
        <v>2027</v>
      </c>
      <c r="K15" s="174">
        <v>2028</v>
      </c>
      <c r="L15" s="174">
        <v>2029</v>
      </c>
      <c r="M15" s="174" t="s">
        <v>34</v>
      </c>
      <c r="N15" s="174" t="s">
        <v>142</v>
      </c>
      <c r="O15" s="174" t="s">
        <v>21</v>
      </c>
      <c r="P15" s="124"/>
    </row>
    <row r="16" spans="1:16" s="103" customFormat="1" ht="14.5" x14ac:dyDescent="0.3">
      <c r="A16" s="119"/>
      <c r="B16" s="525"/>
      <c r="C16" s="526"/>
      <c r="D16" s="526"/>
      <c r="E16" s="538"/>
      <c r="F16" s="538"/>
      <c r="G16" s="538"/>
      <c r="H16" s="141"/>
      <c r="I16" s="141"/>
      <c r="J16" s="141"/>
      <c r="K16" s="141"/>
      <c r="L16" s="141"/>
      <c r="M16" s="83">
        <f>SUM(H16:L16)</f>
        <v>0</v>
      </c>
      <c r="N16" s="534"/>
      <c r="O16" s="535"/>
      <c r="P16" s="134"/>
    </row>
    <row r="17" spans="1:16" s="103" customFormat="1" ht="15.25" customHeight="1" x14ac:dyDescent="0.3">
      <c r="A17" s="119"/>
      <c r="B17" s="525"/>
      <c r="C17" s="526"/>
      <c r="D17" s="526"/>
      <c r="E17" s="538"/>
      <c r="F17" s="538"/>
      <c r="G17" s="538"/>
      <c r="H17" s="141"/>
      <c r="I17" s="141"/>
      <c r="J17" s="141"/>
      <c r="K17" s="141"/>
      <c r="L17" s="141"/>
      <c r="M17" s="83">
        <f>SUM(H17:L17)</f>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73" t="s">
        <v>37</v>
      </c>
      <c r="O19" s="173" t="s">
        <v>38</v>
      </c>
      <c r="P19" s="75"/>
    </row>
    <row r="20" spans="1:16" s="103" customFormat="1" ht="15" customHeight="1" x14ac:dyDescent="0.3">
      <c r="A20" s="119"/>
      <c r="B20" s="106"/>
      <c r="C20" s="106"/>
      <c r="D20" s="106"/>
      <c r="E20" s="106"/>
      <c r="F20" s="106"/>
      <c r="G20" s="107"/>
      <c r="H20" s="107"/>
      <c r="I20" s="107"/>
      <c r="J20" s="107"/>
      <c r="K20" s="529"/>
      <c r="L20" s="529"/>
      <c r="M20" s="529"/>
      <c r="N20" s="126"/>
      <c r="O20" s="127"/>
      <c r="P20" s="125"/>
    </row>
    <row r="21" spans="1:16" s="103" customFormat="1" ht="15" customHeight="1" x14ac:dyDescent="0.3">
      <c r="A21" s="119"/>
      <c r="B21" s="106"/>
      <c r="C21" s="106"/>
      <c r="D21" s="106"/>
      <c r="E21" s="106"/>
      <c r="F21" s="106"/>
      <c r="G21" s="107"/>
      <c r="H21" s="107"/>
      <c r="I21" s="107"/>
      <c r="J21" s="107"/>
      <c r="K21" s="529"/>
      <c r="L21" s="529"/>
      <c r="M21" s="529"/>
      <c r="N21" s="126"/>
      <c r="O21" s="127"/>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customHeight="1" x14ac:dyDescent="0.3">
      <c r="A27" s="119"/>
      <c r="B27" s="106"/>
      <c r="C27" s="106"/>
      <c r="D27" s="106"/>
      <c r="E27" s="106"/>
      <c r="F27" s="106"/>
      <c r="G27" s="107"/>
      <c r="H27" s="107"/>
      <c r="I27" s="107"/>
      <c r="J27" s="107"/>
      <c r="K27" s="529"/>
      <c r="L27" s="529"/>
      <c r="M27" s="529"/>
      <c r="N27" s="126"/>
      <c r="O27" s="127"/>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customHeight="1" x14ac:dyDescent="0.3">
      <c r="A33" s="119"/>
      <c r="B33" s="106"/>
      <c r="C33" s="106"/>
      <c r="D33" s="106"/>
      <c r="E33" s="106"/>
      <c r="F33" s="106"/>
      <c r="G33" s="107"/>
      <c r="H33" s="107"/>
      <c r="J33" s="107"/>
      <c r="K33" s="529"/>
      <c r="L33" s="529"/>
      <c r="M33" s="529"/>
      <c r="N33" s="126"/>
      <c r="O33" s="127"/>
      <c r="P33" s="125"/>
    </row>
    <row r="34" spans="1:16" s="103" customFormat="1" ht="15" customHeight="1" x14ac:dyDescent="0.3">
      <c r="A34" s="119"/>
      <c r="B34" s="106"/>
      <c r="C34" s="106"/>
      <c r="D34" s="106"/>
      <c r="E34" s="106"/>
      <c r="F34" s="106"/>
      <c r="G34" s="107"/>
      <c r="H34" s="107"/>
      <c r="J34" s="107"/>
      <c r="K34" s="529"/>
      <c r="L34" s="529"/>
      <c r="M34" s="529"/>
      <c r="N34" s="126"/>
      <c r="O34" s="127"/>
      <c r="P34" s="125"/>
    </row>
    <row r="35" spans="1:16" s="103" customFormat="1" ht="15" customHeight="1" x14ac:dyDescent="0.3">
      <c r="A35" s="119"/>
      <c r="B35" s="106"/>
      <c r="C35" s="106"/>
      <c r="D35" s="106"/>
      <c r="E35" s="106"/>
      <c r="F35" s="106"/>
      <c r="G35" s="107"/>
      <c r="H35" s="107"/>
      <c r="J35" s="107"/>
      <c r="K35" s="529"/>
      <c r="L35" s="529"/>
      <c r="M35" s="529"/>
      <c r="N35" s="126"/>
      <c r="O35" s="127"/>
      <c r="P35" s="125"/>
    </row>
    <row r="36" spans="1:16" s="103" customFormat="1" ht="15" customHeight="1" x14ac:dyDescent="0.3">
      <c r="A36" s="119"/>
      <c r="B36" s="106"/>
      <c r="C36" s="106"/>
      <c r="D36" s="106"/>
      <c r="E36" s="106"/>
      <c r="F36" s="106"/>
      <c r="G36" s="107"/>
      <c r="H36" s="107"/>
      <c r="J36" s="107"/>
      <c r="K36" s="529"/>
      <c r="L36" s="529"/>
      <c r="M36" s="529"/>
      <c r="N36" s="126"/>
      <c r="O36" s="127"/>
      <c r="P36" s="125"/>
    </row>
    <row r="37" spans="1:16" s="103" customFormat="1" ht="15" customHeight="1" x14ac:dyDescent="0.3">
      <c r="A37" s="119"/>
      <c r="B37" s="106"/>
      <c r="C37" s="106"/>
      <c r="D37" s="106"/>
      <c r="E37" s="106"/>
      <c r="F37" s="106"/>
      <c r="G37" s="107"/>
      <c r="H37" s="107"/>
      <c r="J37" s="107"/>
      <c r="K37" s="529"/>
      <c r="L37" s="529"/>
      <c r="M37" s="529"/>
      <c r="N37" s="126"/>
      <c r="O37" s="127"/>
      <c r="P37" s="125"/>
    </row>
    <row r="38" spans="1:16" s="103" customFormat="1" ht="15" customHeight="1" x14ac:dyDescent="0.3">
      <c r="A38" s="119"/>
      <c r="B38" s="106"/>
      <c r="C38" s="106"/>
      <c r="D38" s="106"/>
      <c r="E38" s="106"/>
      <c r="F38" s="106"/>
      <c r="G38" s="107"/>
      <c r="H38" s="107"/>
      <c r="J38" s="107"/>
      <c r="K38" s="529"/>
      <c r="L38" s="529"/>
      <c r="M38" s="529"/>
      <c r="N38" s="126"/>
      <c r="O38" s="127"/>
      <c r="P38" s="125"/>
    </row>
    <row r="39" spans="1:16" s="103" customFormat="1" ht="15" customHeight="1" x14ac:dyDescent="0.3">
      <c r="A39" s="119"/>
      <c r="B39" s="106"/>
      <c r="C39" s="106"/>
      <c r="D39" s="106"/>
      <c r="E39" s="106"/>
      <c r="F39" s="106"/>
      <c r="G39" s="107"/>
      <c r="H39" s="107"/>
      <c r="J39" s="107"/>
      <c r="K39" s="529"/>
      <c r="L39" s="529"/>
      <c r="M39" s="529"/>
      <c r="N39" s="126"/>
      <c r="O39" s="127"/>
      <c r="P39" s="125"/>
    </row>
    <row r="40" spans="1:16" s="103" customFormat="1" ht="15" customHeight="1" x14ac:dyDescent="0.3">
      <c r="A40" s="119"/>
      <c r="B40" s="106"/>
      <c r="C40" s="106"/>
      <c r="D40" s="106"/>
      <c r="E40" s="106"/>
      <c r="F40" s="106"/>
      <c r="G40" s="107"/>
      <c r="H40" s="107"/>
      <c r="J40" s="107"/>
      <c r="K40" s="529"/>
      <c r="L40" s="529"/>
      <c r="M40" s="529"/>
      <c r="N40" s="126"/>
      <c r="O40" s="127"/>
      <c r="P40" s="125"/>
    </row>
    <row r="41" spans="1:16" s="103" customFormat="1" ht="15" customHeight="1" x14ac:dyDescent="0.3">
      <c r="A41" s="119"/>
      <c r="B41" s="106"/>
      <c r="C41" s="106"/>
      <c r="D41" s="106"/>
      <c r="E41" s="106"/>
      <c r="F41" s="106"/>
      <c r="G41" s="107"/>
      <c r="H41" s="107"/>
      <c r="J41" s="107"/>
      <c r="K41" s="529"/>
      <c r="L41" s="529"/>
      <c r="M41" s="529"/>
      <c r="N41" s="126"/>
      <c r="O41" s="127"/>
      <c r="P41" s="125"/>
    </row>
    <row r="42" spans="1:16" s="103" customFormat="1" ht="15"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23" t="s">
        <v>45</v>
      </c>
      <c r="E47" s="524"/>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0"/>
      <c r="C48" s="520"/>
      <c r="D48" s="520"/>
      <c r="E48" s="520"/>
      <c r="F48" s="137"/>
      <c r="G48" s="136"/>
      <c r="H48" s="132"/>
      <c r="I48" s="138"/>
      <c r="J48" s="140"/>
      <c r="K48" s="140"/>
      <c r="L48" s="140"/>
      <c r="M48" s="140"/>
      <c r="N48" s="140"/>
      <c r="O48" s="133"/>
      <c r="P48" s="134"/>
    </row>
    <row r="49" spans="1:16" s="103" customFormat="1" ht="15" customHeight="1" x14ac:dyDescent="0.3">
      <c r="A49" s="119" t="s">
        <v>80</v>
      </c>
      <c r="B49" s="520"/>
      <c r="C49" s="520"/>
      <c r="D49" s="520"/>
      <c r="E49" s="520"/>
      <c r="F49" s="137"/>
      <c r="G49" s="136"/>
      <c r="H49" s="132"/>
      <c r="I49" s="138"/>
      <c r="J49" s="140"/>
      <c r="K49" s="140"/>
      <c r="L49" s="140"/>
      <c r="M49" s="140"/>
      <c r="N49" s="140"/>
      <c r="O49" s="133"/>
      <c r="P49" s="134"/>
    </row>
    <row r="50" spans="1:16" s="103" customFormat="1" ht="15" customHeight="1" x14ac:dyDescent="0.3">
      <c r="A50" s="119" t="s">
        <v>81</v>
      </c>
      <c r="B50" s="520"/>
      <c r="C50" s="520"/>
      <c r="D50" s="520"/>
      <c r="E50" s="520"/>
      <c r="F50" s="137"/>
      <c r="G50" s="136"/>
      <c r="H50" s="132"/>
      <c r="I50" s="138"/>
      <c r="J50" s="140"/>
      <c r="K50" s="140"/>
      <c r="L50" s="140"/>
      <c r="M50" s="140"/>
      <c r="N50" s="140"/>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219</v>
      </c>
      <c r="C2" s="351"/>
      <c r="D2" s="351"/>
      <c r="E2" s="475"/>
      <c r="F2" s="475"/>
      <c r="G2" s="476"/>
      <c r="H2" s="270" t="s">
        <v>0</v>
      </c>
      <c r="I2" s="271"/>
      <c r="J2" s="274" t="s">
        <v>1</v>
      </c>
      <c r="K2" s="275"/>
      <c r="L2" s="88" t="s">
        <v>2</v>
      </c>
      <c r="M2" s="89" t="s">
        <v>141</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tr">
        <f>IF(Summary!G4=0,"",Summary!G4)</f>
        <v>PRJ000609</v>
      </c>
      <c r="I4" s="485"/>
      <c r="J4" s="484">
        <f>IF(Summary!I4=0,"",Summary!I4)</f>
        <v>2025</v>
      </c>
      <c r="K4" s="485"/>
      <c r="L4" s="98">
        <f>IF(Summary!K4=0,"",Summary!K4)</f>
        <v>25</v>
      </c>
      <c r="M4" s="98" t="str">
        <f>IF(Summary!L4=0,"",Summary!L4)</f>
        <v>FY23</v>
      </c>
      <c r="N4" s="484" t="str">
        <f>IF(Summary!M4=0,"",Summary!M4)</f>
        <v>Literal</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tr">
        <f>IF(Summary!G6=0,"",Summary!G6)</f>
        <v>R24_D_SB_REGMS_GMS_Replacement of GMS</v>
      </c>
      <c r="I6" s="299"/>
      <c r="J6" s="299"/>
      <c r="K6" s="299"/>
      <c r="L6" s="299"/>
      <c r="M6" s="300"/>
      <c r="N6" s="301" t="str">
        <f>IF(Summary!M6=0,"",Summary!M6)</f>
        <v>Approved</v>
      </c>
      <c r="O6" s="302"/>
      <c r="P6" s="75"/>
    </row>
    <row r="7" spans="1:16" s="101" customFormat="1" ht="15.75" customHeight="1" thickTop="1" thickBot="1" x14ac:dyDescent="0.35">
      <c r="A7" s="117" t="s">
        <v>6</v>
      </c>
      <c r="B7" s="481" t="s">
        <v>7</v>
      </c>
      <c r="C7" s="482"/>
      <c r="D7" s="483"/>
      <c r="E7" s="470" t="str">
        <f>IF(Summary!E7=0,"",Summary!E7)</f>
        <v>TasNetworks Value Function</v>
      </c>
      <c r="F7" s="471"/>
      <c r="G7" s="472"/>
      <c r="H7" s="473" t="s">
        <v>32</v>
      </c>
      <c r="I7" s="474"/>
      <c r="J7" s="486">
        <f>IF(Summary!I7=0,"",Summary!I7)</f>
        <v>0.1</v>
      </c>
      <c r="K7" s="472"/>
      <c r="L7" s="473" t="s">
        <v>23</v>
      </c>
      <c r="M7" s="474"/>
      <c r="N7" s="487">
        <f>IF(Summary!M7=0,"",Summary!M7)</f>
        <v>44862</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c r="F9" s="462"/>
      <c r="G9" s="462"/>
      <c r="H9" s="462"/>
      <c r="I9" s="462"/>
      <c r="J9" s="462"/>
      <c r="K9" s="462"/>
      <c r="L9" s="462"/>
      <c r="M9" s="462"/>
      <c r="N9" s="462"/>
      <c r="O9" s="462"/>
      <c r="P9" s="76"/>
    </row>
    <row r="10" spans="1:16" ht="15" customHeight="1" x14ac:dyDescent="0.3">
      <c r="A10" s="77" t="s">
        <v>6</v>
      </c>
      <c r="B10" s="445" t="s">
        <v>25</v>
      </c>
      <c r="C10" s="445"/>
      <c r="D10" s="519"/>
      <c r="E10" s="462"/>
      <c r="F10" s="462"/>
      <c r="G10" s="462"/>
      <c r="H10" s="462"/>
      <c r="I10" s="462"/>
      <c r="J10" s="462"/>
      <c r="K10" s="462"/>
      <c r="L10" s="462"/>
      <c r="M10" s="462"/>
      <c r="N10" s="462"/>
      <c r="O10" s="462"/>
      <c r="P10" s="76"/>
    </row>
    <row r="11" spans="1:16" ht="15" customHeight="1" x14ac:dyDescent="0.3">
      <c r="A11" s="77" t="s">
        <v>6</v>
      </c>
      <c r="B11" s="445" t="s">
        <v>41</v>
      </c>
      <c r="C11" s="445"/>
      <c r="D11" s="519"/>
      <c r="E11" s="532"/>
      <c r="F11" s="462"/>
      <c r="G11" s="462"/>
      <c r="H11" s="462"/>
      <c r="I11" s="462"/>
      <c r="J11" s="462"/>
      <c r="K11" s="462"/>
      <c r="L11" s="462"/>
      <c r="M11" s="462"/>
      <c r="N11" s="462"/>
      <c r="O11" s="462"/>
      <c r="P11" s="76"/>
    </row>
    <row r="12" spans="1:16" ht="15" customHeight="1" x14ac:dyDescent="0.3">
      <c r="A12" s="77" t="s">
        <v>6</v>
      </c>
      <c r="B12" s="445" t="s">
        <v>22</v>
      </c>
      <c r="C12" s="445"/>
      <c r="D12" s="519"/>
      <c r="E12" s="536"/>
      <c r="F12" s="537"/>
      <c r="G12" s="537"/>
      <c r="H12" s="537"/>
      <c r="I12" s="537"/>
      <c r="J12" s="537"/>
      <c r="K12" s="537"/>
      <c r="L12" s="537"/>
      <c r="M12" s="537"/>
      <c r="N12" s="537"/>
      <c r="O12" s="537"/>
      <c r="P12" s="76"/>
    </row>
    <row r="13" spans="1:16" ht="15" customHeight="1" x14ac:dyDescent="0.3">
      <c r="A13" s="77"/>
      <c r="B13" s="445" t="s">
        <v>143</v>
      </c>
      <c r="C13" s="445"/>
      <c r="D13" s="519"/>
      <c r="E13" s="532"/>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74">
        <v>2025</v>
      </c>
      <c r="I15" s="174">
        <v>2026</v>
      </c>
      <c r="J15" s="174">
        <v>2027</v>
      </c>
      <c r="K15" s="174">
        <v>2028</v>
      </c>
      <c r="L15" s="174">
        <v>2029</v>
      </c>
      <c r="M15" s="174" t="s">
        <v>34</v>
      </c>
      <c r="N15" s="174" t="s">
        <v>142</v>
      </c>
      <c r="O15" s="174" t="s">
        <v>21</v>
      </c>
      <c r="P15" s="124"/>
    </row>
    <row r="16" spans="1:16" s="103" customFormat="1" ht="14.5" x14ac:dyDescent="0.3">
      <c r="A16" s="119"/>
      <c r="B16" s="525"/>
      <c r="C16" s="526"/>
      <c r="D16" s="526"/>
      <c r="E16" s="538"/>
      <c r="F16" s="538"/>
      <c r="G16" s="538"/>
      <c r="H16" s="141"/>
      <c r="I16" s="141"/>
      <c r="J16" s="141"/>
      <c r="K16" s="141"/>
      <c r="L16" s="141"/>
      <c r="M16" s="83">
        <f>SUM(H16:L16)</f>
        <v>0</v>
      </c>
      <c r="N16" s="534"/>
      <c r="O16" s="535"/>
      <c r="P16" s="134"/>
    </row>
    <row r="17" spans="1:16" s="103" customFormat="1" ht="15.25" customHeight="1" x14ac:dyDescent="0.3">
      <c r="A17" s="119"/>
      <c r="B17" s="525"/>
      <c r="C17" s="526"/>
      <c r="D17" s="526"/>
      <c r="E17" s="538"/>
      <c r="F17" s="538"/>
      <c r="G17" s="538"/>
      <c r="H17" s="141"/>
      <c r="I17" s="141"/>
      <c r="J17" s="141"/>
      <c r="K17" s="141"/>
      <c r="L17" s="141"/>
      <c r="M17" s="83">
        <f>SUM(H17:L17)</f>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73" t="s">
        <v>37</v>
      </c>
      <c r="O19" s="173" t="s">
        <v>38</v>
      </c>
      <c r="P19" s="75"/>
    </row>
    <row r="20" spans="1:16" s="103" customFormat="1" ht="15" customHeight="1" x14ac:dyDescent="0.3">
      <c r="A20" s="119"/>
      <c r="B20" s="106"/>
      <c r="C20" s="106"/>
      <c r="D20" s="106"/>
      <c r="E20" s="106"/>
      <c r="F20" s="106"/>
      <c r="G20" s="107"/>
      <c r="H20" s="107"/>
      <c r="I20" s="107"/>
      <c r="J20" s="107"/>
      <c r="K20" s="529"/>
      <c r="L20" s="529"/>
      <c r="M20" s="529"/>
      <c r="N20" s="126"/>
      <c r="O20" s="127"/>
      <c r="P20" s="125"/>
    </row>
    <row r="21" spans="1:16" s="103" customFormat="1" ht="15" customHeight="1" x14ac:dyDescent="0.3">
      <c r="A21" s="119"/>
      <c r="B21" s="106"/>
      <c r="C21" s="106"/>
      <c r="D21" s="106"/>
      <c r="E21" s="106"/>
      <c r="F21" s="106"/>
      <c r="G21" s="107"/>
      <c r="H21" s="107"/>
      <c r="I21" s="107"/>
      <c r="J21" s="107"/>
      <c r="K21" s="529"/>
      <c r="L21" s="529"/>
      <c r="M21" s="529"/>
      <c r="N21" s="126"/>
      <c r="O21" s="127"/>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customHeight="1" x14ac:dyDescent="0.3">
      <c r="A27" s="119"/>
      <c r="B27" s="106"/>
      <c r="C27" s="106"/>
      <c r="D27" s="106"/>
      <c r="E27" s="106"/>
      <c r="F27" s="106"/>
      <c r="G27" s="107"/>
      <c r="H27" s="107"/>
      <c r="I27" s="107"/>
      <c r="J27" s="107"/>
      <c r="K27" s="529"/>
      <c r="L27" s="529"/>
      <c r="M27" s="529"/>
      <c r="N27" s="126"/>
      <c r="O27" s="127"/>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customHeight="1" x14ac:dyDescent="0.3">
      <c r="A33" s="119"/>
      <c r="B33" s="106"/>
      <c r="C33" s="106"/>
      <c r="D33" s="106"/>
      <c r="E33" s="106"/>
      <c r="F33" s="106"/>
      <c r="G33" s="107"/>
      <c r="H33" s="107"/>
      <c r="J33" s="107"/>
      <c r="K33" s="529"/>
      <c r="L33" s="529"/>
      <c r="M33" s="529"/>
      <c r="N33" s="126"/>
      <c r="O33" s="127"/>
      <c r="P33" s="125"/>
    </row>
    <row r="34" spans="1:16" s="103" customFormat="1" ht="15" customHeight="1" x14ac:dyDescent="0.3">
      <c r="A34" s="119"/>
      <c r="B34" s="106"/>
      <c r="C34" s="106"/>
      <c r="D34" s="106"/>
      <c r="E34" s="106"/>
      <c r="F34" s="106"/>
      <c r="G34" s="107"/>
      <c r="H34" s="107"/>
      <c r="J34" s="107"/>
      <c r="K34" s="529"/>
      <c r="L34" s="529"/>
      <c r="M34" s="529"/>
      <c r="N34" s="126"/>
      <c r="O34" s="127"/>
      <c r="P34" s="125"/>
    </row>
    <row r="35" spans="1:16" s="103" customFormat="1" ht="15" customHeight="1" x14ac:dyDescent="0.3">
      <c r="A35" s="119"/>
      <c r="B35" s="106"/>
      <c r="C35" s="106"/>
      <c r="D35" s="106"/>
      <c r="E35" s="106"/>
      <c r="F35" s="106"/>
      <c r="G35" s="107"/>
      <c r="H35" s="107"/>
      <c r="J35" s="107"/>
      <c r="K35" s="529"/>
      <c r="L35" s="529"/>
      <c r="M35" s="529"/>
      <c r="N35" s="126"/>
      <c r="O35" s="127"/>
      <c r="P35" s="125"/>
    </row>
    <row r="36" spans="1:16" s="103" customFormat="1" ht="15" customHeight="1" x14ac:dyDescent="0.3">
      <c r="A36" s="119"/>
      <c r="B36" s="106"/>
      <c r="C36" s="106"/>
      <c r="D36" s="106"/>
      <c r="E36" s="106"/>
      <c r="F36" s="106"/>
      <c r="G36" s="107"/>
      <c r="H36" s="107"/>
      <c r="J36" s="107"/>
      <c r="K36" s="529"/>
      <c r="L36" s="529"/>
      <c r="M36" s="529"/>
      <c r="N36" s="126"/>
      <c r="O36" s="127"/>
      <c r="P36" s="125"/>
    </row>
    <row r="37" spans="1:16" s="103" customFormat="1" ht="15" customHeight="1" x14ac:dyDescent="0.3">
      <c r="A37" s="119"/>
      <c r="B37" s="106"/>
      <c r="C37" s="106"/>
      <c r="D37" s="106"/>
      <c r="E37" s="106"/>
      <c r="F37" s="106"/>
      <c r="G37" s="107"/>
      <c r="H37" s="107"/>
      <c r="J37" s="107"/>
      <c r="K37" s="529"/>
      <c r="L37" s="529"/>
      <c r="M37" s="529"/>
      <c r="N37" s="126"/>
      <c r="O37" s="127"/>
      <c r="P37" s="125"/>
    </row>
    <row r="38" spans="1:16" s="103" customFormat="1" ht="15" customHeight="1" x14ac:dyDescent="0.3">
      <c r="A38" s="119"/>
      <c r="B38" s="106"/>
      <c r="C38" s="106"/>
      <c r="D38" s="106"/>
      <c r="E38" s="106"/>
      <c r="F38" s="106"/>
      <c r="G38" s="107"/>
      <c r="H38" s="107"/>
      <c r="J38" s="107"/>
      <c r="K38" s="529"/>
      <c r="L38" s="529"/>
      <c r="M38" s="529"/>
      <c r="N38" s="126"/>
      <c r="O38" s="127"/>
      <c r="P38" s="125"/>
    </row>
    <row r="39" spans="1:16" s="103" customFormat="1" ht="15" customHeight="1" x14ac:dyDescent="0.3">
      <c r="A39" s="119"/>
      <c r="B39" s="106"/>
      <c r="C39" s="106"/>
      <c r="D39" s="106"/>
      <c r="E39" s="106"/>
      <c r="F39" s="106"/>
      <c r="G39" s="107"/>
      <c r="H39" s="107"/>
      <c r="J39" s="107"/>
      <c r="K39" s="529"/>
      <c r="L39" s="529"/>
      <c r="M39" s="529"/>
      <c r="N39" s="126"/>
      <c r="O39" s="127"/>
      <c r="P39" s="125"/>
    </row>
    <row r="40" spans="1:16" s="103" customFormat="1" ht="15" customHeight="1" x14ac:dyDescent="0.3">
      <c r="A40" s="119"/>
      <c r="B40" s="106"/>
      <c r="C40" s="106"/>
      <c r="D40" s="106"/>
      <c r="E40" s="106"/>
      <c r="F40" s="106"/>
      <c r="G40" s="107"/>
      <c r="H40" s="107"/>
      <c r="J40" s="107"/>
      <c r="K40" s="529"/>
      <c r="L40" s="529"/>
      <c r="M40" s="529"/>
      <c r="N40" s="126"/>
      <c r="O40" s="127"/>
      <c r="P40" s="125"/>
    </row>
    <row r="41" spans="1:16" s="103" customFormat="1" ht="15" customHeight="1" x14ac:dyDescent="0.3">
      <c r="A41" s="119"/>
      <c r="B41" s="106"/>
      <c r="C41" s="106"/>
      <c r="D41" s="106"/>
      <c r="E41" s="106"/>
      <c r="F41" s="106"/>
      <c r="G41" s="107"/>
      <c r="H41" s="107"/>
      <c r="J41" s="107"/>
      <c r="K41" s="529"/>
      <c r="L41" s="529"/>
      <c r="M41" s="529"/>
      <c r="N41" s="126"/>
      <c r="O41" s="127"/>
      <c r="P41" s="125"/>
    </row>
    <row r="42" spans="1:16" s="103" customFormat="1" ht="15"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23" t="s">
        <v>45</v>
      </c>
      <c r="E47" s="524"/>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0"/>
      <c r="C48" s="520"/>
      <c r="D48" s="520"/>
      <c r="E48" s="520"/>
      <c r="F48" s="137"/>
      <c r="G48" s="136"/>
      <c r="H48" s="132"/>
      <c r="I48" s="138"/>
      <c r="J48" s="140"/>
      <c r="K48" s="140"/>
      <c r="L48" s="140"/>
      <c r="M48" s="140"/>
      <c r="N48" s="140"/>
      <c r="O48" s="133"/>
      <c r="P48" s="134"/>
    </row>
    <row r="49" spans="1:16" s="103" customFormat="1" ht="15" customHeight="1" x14ac:dyDescent="0.3">
      <c r="A49" s="119" t="s">
        <v>80</v>
      </c>
      <c r="B49" s="520"/>
      <c r="C49" s="520"/>
      <c r="D49" s="520"/>
      <c r="E49" s="520"/>
      <c r="F49" s="137"/>
      <c r="G49" s="136"/>
      <c r="H49" s="132"/>
      <c r="I49" s="138"/>
      <c r="J49" s="140"/>
      <c r="K49" s="140"/>
      <c r="L49" s="140"/>
      <c r="M49" s="140"/>
      <c r="N49" s="140"/>
      <c r="O49" s="133"/>
      <c r="P49" s="134"/>
    </row>
    <row r="50" spans="1:16" s="103" customFormat="1" ht="15" customHeight="1" x14ac:dyDescent="0.3">
      <c r="A50" s="119" t="s">
        <v>81</v>
      </c>
      <c r="B50" s="520"/>
      <c r="C50" s="520"/>
      <c r="D50" s="520"/>
      <c r="E50" s="520"/>
      <c r="F50" s="137"/>
      <c r="G50" s="136"/>
      <c r="H50" s="132"/>
      <c r="I50" s="138"/>
      <c r="J50" s="140"/>
      <c r="K50" s="140"/>
      <c r="L50" s="140"/>
      <c r="M50" s="140"/>
      <c r="N50" s="140"/>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278</v>
      </c>
      <c r="B9" s="61" t="s">
        <v>62</v>
      </c>
      <c r="C9" s="212" t="s">
        <v>205</v>
      </c>
      <c r="D9" s="212" t="s">
        <v>25</v>
      </c>
      <c r="E9" s="62">
        <v>15</v>
      </c>
      <c r="F9" s="69">
        <f>MATCH(D9,Summary!B:B,0)</f>
        <v>9</v>
      </c>
    </row>
    <row r="10" spans="1:8" ht="159.5" x14ac:dyDescent="0.3">
      <c r="A10" s="232" t="s">
        <v>279</v>
      </c>
      <c r="B10" s="61" t="s">
        <v>62</v>
      </c>
      <c r="C10" s="62" t="s">
        <v>126</v>
      </c>
      <c r="D10" s="62" t="s">
        <v>14</v>
      </c>
      <c r="E10" s="62">
        <v>270</v>
      </c>
      <c r="F10" s="69">
        <f>MATCH(D10,'Investment Overview'!E:E,0)</f>
        <v>16</v>
      </c>
    </row>
    <row r="11" spans="1:8" ht="130.5" x14ac:dyDescent="0.35">
      <c r="A11" s="232" t="s">
        <v>280</v>
      </c>
      <c r="B11" s="61" t="s">
        <v>62</v>
      </c>
      <c r="C11" s="62" t="s">
        <v>126</v>
      </c>
      <c r="D11" s="63" t="s">
        <v>15</v>
      </c>
      <c r="E11" s="63">
        <v>195</v>
      </c>
      <c r="F11" s="69">
        <f>MATCH(D11,'Investment Overview'!E:E,0)</f>
        <v>17</v>
      </c>
    </row>
    <row r="12" spans="1:8" ht="130.5" x14ac:dyDescent="0.35">
      <c r="A12" s="232" t="s">
        <v>281</v>
      </c>
      <c r="B12" s="61" t="s">
        <v>62</v>
      </c>
      <c r="C12" s="63" t="s">
        <v>100</v>
      </c>
      <c r="D12" s="63" t="s">
        <v>55</v>
      </c>
      <c r="E12" s="63">
        <v>210</v>
      </c>
      <c r="F12" s="69">
        <f>MATCH(D12,'Investment Overview'!E:E,0)</f>
        <v>18</v>
      </c>
    </row>
    <row r="13" spans="1:8" ht="29" x14ac:dyDescent="0.35">
      <c r="A13" s="232" t="s">
        <v>282</v>
      </c>
      <c r="B13" s="230" t="s">
        <v>238</v>
      </c>
      <c r="C13" s="63" t="s">
        <v>102</v>
      </c>
      <c r="D13" s="63" t="s">
        <v>101</v>
      </c>
      <c r="E13" s="63">
        <v>45</v>
      </c>
      <c r="F13" s="69">
        <f>MATCH(D13,'Objectives and Analysis'!E:E,0)</f>
        <v>17</v>
      </c>
    </row>
    <row r="14" spans="1:8" ht="29" x14ac:dyDescent="0.35">
      <c r="A14" s="232" t="s">
        <v>283</v>
      </c>
      <c r="B14" s="230" t="s">
        <v>238</v>
      </c>
      <c r="C14" s="63" t="s">
        <v>102</v>
      </c>
      <c r="D14" s="63" t="s">
        <v>103</v>
      </c>
      <c r="E14" s="63">
        <v>30</v>
      </c>
      <c r="F14" s="69">
        <f>MATCH(D14,'Objectives and Analysis'!E:E,0)</f>
        <v>18</v>
      </c>
    </row>
    <row r="15" spans="1:8" ht="29" x14ac:dyDescent="0.35">
      <c r="A15" s="232" t="s">
        <v>284</v>
      </c>
      <c r="B15" s="230" t="s">
        <v>238</v>
      </c>
      <c r="C15" s="63" t="s">
        <v>102</v>
      </c>
      <c r="D15" s="63" t="s">
        <v>104</v>
      </c>
      <c r="E15" s="63">
        <v>30</v>
      </c>
      <c r="F15" s="69">
        <f>MATCH(D15,'Objectives and Analysis'!E:E,0)</f>
        <v>19</v>
      </c>
    </row>
    <row r="16" spans="1:8" ht="29" x14ac:dyDescent="0.35">
      <c r="A16" s="232" t="s">
        <v>285</v>
      </c>
      <c r="B16" s="230" t="s">
        <v>238</v>
      </c>
      <c r="C16" s="63" t="s">
        <v>102</v>
      </c>
      <c r="D16" s="63" t="s">
        <v>105</v>
      </c>
      <c r="E16" s="63">
        <v>45</v>
      </c>
      <c r="F16" s="69">
        <f>MATCH(D16,'Objectives and Analysis'!E:E,0)</f>
        <v>20</v>
      </c>
    </row>
    <row r="17" spans="1:6" ht="29" x14ac:dyDescent="0.35">
      <c r="A17" s="232" t="s">
        <v>286</v>
      </c>
      <c r="B17" s="230" t="s">
        <v>238</v>
      </c>
      <c r="C17" s="63" t="s">
        <v>102</v>
      </c>
      <c r="D17" s="63" t="s">
        <v>106</v>
      </c>
      <c r="E17" s="63">
        <v>30</v>
      </c>
      <c r="F17" s="69">
        <f>MATCH(D17,'Objectives and Analysis'!E:E,0)</f>
        <v>21</v>
      </c>
    </row>
    <row r="18" spans="1:6" ht="14.5" x14ac:dyDescent="0.35">
      <c r="A18" s="232" t="s">
        <v>287</v>
      </c>
      <c r="B18" s="230" t="s">
        <v>238</v>
      </c>
      <c r="C18" s="214" t="s">
        <v>221</v>
      </c>
      <c r="D18" s="63" t="s">
        <v>63</v>
      </c>
      <c r="E18" s="63">
        <v>30</v>
      </c>
      <c r="F18" s="69">
        <f>MATCH(D18,'Objectives and Analysis'!E:E,0)</f>
        <v>23</v>
      </c>
    </row>
    <row r="19" spans="1:6" ht="14.5" x14ac:dyDescent="0.35">
      <c r="A19" s="232" t="s">
        <v>288</v>
      </c>
      <c r="B19" s="230" t="s">
        <v>238</v>
      </c>
      <c r="C19" s="214" t="s">
        <v>221</v>
      </c>
      <c r="D19" s="63" t="s">
        <v>64</v>
      </c>
      <c r="E19" s="63">
        <v>15</v>
      </c>
      <c r="F19" s="69">
        <f>MATCH(D19,'Objectives and Analysis'!E:E,0)</f>
        <v>24</v>
      </c>
    </row>
    <row r="20" spans="1:6" ht="14.5" x14ac:dyDescent="0.35">
      <c r="A20" s="232" t="s">
        <v>289</v>
      </c>
      <c r="B20" s="230" t="s">
        <v>238</v>
      </c>
      <c r="C20" s="214" t="s">
        <v>221</v>
      </c>
      <c r="D20" s="63" t="s">
        <v>65</v>
      </c>
      <c r="E20" s="63">
        <v>45</v>
      </c>
      <c r="F20" s="69">
        <f>MATCH(D20,'Objectives and Analysis'!E:E,0)</f>
        <v>25</v>
      </c>
    </row>
    <row r="21" spans="1:6" ht="14.5" x14ac:dyDescent="0.35">
      <c r="A21" s="232" t="s">
        <v>290</v>
      </c>
      <c r="B21" s="230" t="s">
        <v>238</v>
      </c>
      <c r="C21" s="214" t="s">
        <v>221</v>
      </c>
      <c r="D21" s="63" t="s">
        <v>66</v>
      </c>
      <c r="E21" s="63">
        <v>30</v>
      </c>
      <c r="F21" s="69">
        <f>MATCH(D21,'Objectives and Analysis'!E:E,0)</f>
        <v>26</v>
      </c>
    </row>
    <row r="22" spans="1:6" ht="14.5" x14ac:dyDescent="0.35">
      <c r="A22" s="232"/>
      <c r="B22" s="230" t="s">
        <v>238</v>
      </c>
      <c r="C22" s="214" t="s">
        <v>221</v>
      </c>
      <c r="D22" s="63" t="s">
        <v>67</v>
      </c>
      <c r="E22" s="63">
        <v>15</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t="s">
        <v>291</v>
      </c>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292</v>
      </c>
      <c r="B32" s="230" t="s">
        <v>238</v>
      </c>
      <c r="C32" s="63" t="s">
        <v>107</v>
      </c>
      <c r="D32" s="63" t="s">
        <v>56</v>
      </c>
      <c r="E32" s="63">
        <v>45</v>
      </c>
      <c r="F32" s="69">
        <f>MATCH(D32,'Objectives and Analysis'!E:E,0)</f>
        <v>38</v>
      </c>
    </row>
    <row r="33" spans="1:6" ht="14.5" x14ac:dyDescent="0.35">
      <c r="A33" s="232" t="s">
        <v>293</v>
      </c>
      <c r="B33" s="230" t="s">
        <v>238</v>
      </c>
      <c r="C33" s="63" t="s">
        <v>107</v>
      </c>
      <c r="D33" s="63" t="s">
        <v>127</v>
      </c>
      <c r="E33" s="63">
        <v>30</v>
      </c>
      <c r="F33" s="69">
        <f>MATCH(D33,'Objectives and Analysis'!E:E,0)</f>
        <v>39</v>
      </c>
    </row>
    <row r="34" spans="1:6" ht="14.5" x14ac:dyDescent="0.35">
      <c r="A34" s="232" t="s">
        <v>294</v>
      </c>
      <c r="B34" s="230" t="s">
        <v>238</v>
      </c>
      <c r="C34" s="63" t="s">
        <v>107</v>
      </c>
      <c r="D34" s="63" t="s">
        <v>128</v>
      </c>
      <c r="E34" s="63">
        <v>15</v>
      </c>
      <c r="F34" s="69">
        <f>MATCH(D34,'Objectives and Analysis'!E:E,0)</f>
        <v>40</v>
      </c>
    </row>
    <row r="35" spans="1:6" ht="130.5" x14ac:dyDescent="0.35">
      <c r="A35" s="232" t="s">
        <v>295</v>
      </c>
      <c r="B35" s="230" t="s">
        <v>238</v>
      </c>
      <c r="C35" s="63" t="s">
        <v>107</v>
      </c>
      <c r="D35" s="63" t="s">
        <v>129</v>
      </c>
      <c r="E35" s="63">
        <v>195</v>
      </c>
      <c r="F35" s="69">
        <f>MATCH(D35,'Objectives and Analysis'!E:E,0)</f>
        <v>41</v>
      </c>
    </row>
    <row r="36" spans="1:6" ht="145" x14ac:dyDescent="0.35">
      <c r="A36" s="232" t="s">
        <v>296</v>
      </c>
      <c r="B36" s="230" t="s">
        <v>238</v>
      </c>
      <c r="C36" s="63" t="s">
        <v>107</v>
      </c>
      <c r="D36" s="63" t="s">
        <v>130</v>
      </c>
      <c r="E36" s="63">
        <v>150</v>
      </c>
      <c r="F36" s="69">
        <f>MATCH(D36,'Objectives and Analysis'!E:E,0)</f>
        <v>42</v>
      </c>
    </row>
    <row r="37" spans="1:6" ht="14.5" x14ac:dyDescent="0.35">
      <c r="A37" s="232"/>
      <c r="B37" s="230" t="s">
        <v>238</v>
      </c>
      <c r="C37" s="63" t="s">
        <v>107</v>
      </c>
      <c r="D37" s="63" t="s">
        <v>131</v>
      </c>
      <c r="E37" s="63">
        <v>15</v>
      </c>
      <c r="F37" s="69">
        <f>MATCH(D37,'Objectives and Analysis'!E:E,0)</f>
        <v>43</v>
      </c>
    </row>
    <row r="38" spans="1:6" ht="14.5" x14ac:dyDescent="0.35">
      <c r="A38" s="232" t="s">
        <v>297</v>
      </c>
      <c r="B38" s="230" t="s">
        <v>238</v>
      </c>
      <c r="C38" s="63" t="s">
        <v>108</v>
      </c>
      <c r="D38" s="63" t="s">
        <v>16</v>
      </c>
      <c r="E38" s="63">
        <v>30</v>
      </c>
      <c r="F38" s="69">
        <f>MATCH(D38,'Objectives and Analysis'!E:E,0)</f>
        <v>44</v>
      </c>
    </row>
    <row r="39" spans="1:6" ht="130.5" x14ac:dyDescent="0.35">
      <c r="A39" s="232" t="s">
        <v>298</v>
      </c>
      <c r="B39" s="230" t="s">
        <v>238</v>
      </c>
      <c r="C39" s="63" t="s">
        <v>109</v>
      </c>
      <c r="D39" s="63" t="s">
        <v>57</v>
      </c>
      <c r="E39" s="63">
        <v>210</v>
      </c>
      <c r="F39" s="69">
        <f>MATCH(D39,'Objectives and Analysis'!E:E,0)</f>
        <v>45</v>
      </c>
    </row>
    <row r="40" spans="1:6" ht="58" x14ac:dyDescent="0.35">
      <c r="A40" s="232" t="s">
        <v>299</v>
      </c>
      <c r="B40" s="230" t="s">
        <v>238</v>
      </c>
      <c r="C40" s="63" t="s">
        <v>109</v>
      </c>
      <c r="D40" s="63" t="s">
        <v>58</v>
      </c>
      <c r="E40" s="63">
        <v>120</v>
      </c>
      <c r="F40" s="69">
        <f>MATCH(D40,'Objectives and Analysis'!E:E,0)</f>
        <v>46</v>
      </c>
    </row>
    <row r="41" spans="1:6" ht="14.5" x14ac:dyDescent="0.35">
      <c r="A41" s="232" t="s">
        <v>300</v>
      </c>
      <c r="B41" s="230" t="s">
        <v>238</v>
      </c>
      <c r="C41" s="63" t="s">
        <v>110</v>
      </c>
      <c r="D41" s="63" t="s">
        <v>17</v>
      </c>
      <c r="E41" s="63">
        <v>30</v>
      </c>
      <c r="F41" s="69">
        <f>MATCH(D41,'Objectives and Analysis'!E:E,0)</f>
        <v>47</v>
      </c>
    </row>
    <row r="42" spans="1:6" ht="58" x14ac:dyDescent="0.35">
      <c r="A42" s="232" t="s">
        <v>301</v>
      </c>
      <c r="B42" s="230" t="s">
        <v>238</v>
      </c>
      <c r="C42" s="63" t="s">
        <v>111</v>
      </c>
      <c r="D42" s="63" t="s">
        <v>59</v>
      </c>
      <c r="E42" s="63">
        <v>60</v>
      </c>
      <c r="F42" s="69">
        <f>MATCH(D42,'Objectives and Analysis'!E:E,0)</f>
        <v>48</v>
      </c>
    </row>
    <row r="43" spans="1:6" ht="145" x14ac:dyDescent="0.35">
      <c r="A43" s="232" t="s">
        <v>302</v>
      </c>
      <c r="B43" s="230" t="s">
        <v>238</v>
      </c>
      <c r="C43" s="63" t="s">
        <v>77</v>
      </c>
      <c r="D43" s="63" t="s">
        <v>60</v>
      </c>
      <c r="E43" s="63">
        <v>165</v>
      </c>
      <c r="F43" s="69">
        <f>MATCH(D43,'Objectives and Analysis'!E:E,0)</f>
        <v>49</v>
      </c>
    </row>
    <row r="44" spans="1:6" ht="14.5" x14ac:dyDescent="0.35">
      <c r="A44" s="232" t="s">
        <v>303</v>
      </c>
      <c r="B44" s="230" t="s">
        <v>238</v>
      </c>
      <c r="C44" s="63" t="s">
        <v>137</v>
      </c>
      <c r="D44" s="63" t="s">
        <v>61</v>
      </c>
      <c r="E44" s="63">
        <v>15</v>
      </c>
      <c r="F44" s="69">
        <f>MATCH(D44,'Objectives and Analysis'!E:E,0)</f>
        <v>50</v>
      </c>
    </row>
    <row r="45" spans="1:6" ht="14.5" x14ac:dyDescent="0.35">
      <c r="A45" s="232" t="s">
        <v>304</v>
      </c>
      <c r="B45" s="230" t="s">
        <v>238</v>
      </c>
      <c r="C45" s="63" t="s">
        <v>137</v>
      </c>
      <c r="D45" s="63" t="s">
        <v>190</v>
      </c>
      <c r="E45" s="63">
        <v>15</v>
      </c>
      <c r="F45" s="69">
        <f>MATCH(D45,'Objectives and Analysis'!E:E,0)</f>
        <v>51</v>
      </c>
    </row>
    <row r="46" spans="1:6" ht="14.5" x14ac:dyDescent="0.35">
      <c r="A46" s="232" t="s">
        <v>304</v>
      </c>
      <c r="B46" s="230" t="s">
        <v>238</v>
      </c>
      <c r="C46" s="63" t="s">
        <v>137</v>
      </c>
      <c r="D46" s="63" t="s">
        <v>191</v>
      </c>
      <c r="E46" s="63">
        <v>15</v>
      </c>
      <c r="F46" s="69">
        <f>MATCH(D46,'Objectives and Analysis'!E:E,0)</f>
        <v>52</v>
      </c>
    </row>
    <row r="47" spans="1:6" ht="14.5" x14ac:dyDescent="0.35">
      <c r="A47" s="232" t="s">
        <v>304</v>
      </c>
      <c r="B47" s="230" t="s">
        <v>238</v>
      </c>
      <c r="C47" s="63" t="s">
        <v>137</v>
      </c>
      <c r="D47" s="63" t="s">
        <v>192</v>
      </c>
      <c r="E47" s="63">
        <v>15</v>
      </c>
      <c r="F47" s="69">
        <f>MATCH(D47,'Objectives and Analysis'!E:E,0)</f>
        <v>53</v>
      </c>
    </row>
    <row r="48" spans="1:6" ht="14.5" x14ac:dyDescent="0.35">
      <c r="A48" s="232" t="s">
        <v>304</v>
      </c>
      <c r="B48" s="230" t="s">
        <v>238</v>
      </c>
      <c r="C48" s="63" t="s">
        <v>137</v>
      </c>
      <c r="D48" s="63" t="s">
        <v>193</v>
      </c>
      <c r="E48" s="63">
        <v>15</v>
      </c>
      <c r="F48" s="69">
        <f>MATCH(D48,'Objectives and Analysis'!E:E,0)</f>
        <v>54</v>
      </c>
    </row>
    <row r="49" spans="1:6" ht="14.5" x14ac:dyDescent="0.35">
      <c r="A49" s="232" t="s">
        <v>304</v>
      </c>
      <c r="B49" s="230" t="s">
        <v>238</v>
      </c>
      <c r="C49" s="63" t="s">
        <v>137</v>
      </c>
      <c r="D49" s="63" t="s">
        <v>194</v>
      </c>
      <c r="E49" s="63">
        <v>15</v>
      </c>
      <c r="F49" s="69">
        <f>MATCH(D49,'Objectives and Analysis'!E:E,0)</f>
        <v>55</v>
      </c>
    </row>
    <row r="50" spans="1:6" s="59" customFormat="1" ht="43.5" x14ac:dyDescent="0.3">
      <c r="A50" s="233" t="s">
        <v>305</v>
      </c>
      <c r="B50" s="230" t="s">
        <v>238</v>
      </c>
      <c r="C50" s="62" t="s">
        <v>112</v>
      </c>
      <c r="D50" s="62" t="s">
        <v>51</v>
      </c>
      <c r="E50" s="62">
        <v>60</v>
      </c>
      <c r="F50" s="69">
        <f>MATCH(D50,'Objectives and Analysis'!E:E,0)</f>
        <v>56</v>
      </c>
    </row>
    <row r="51" spans="1:6" ht="14.5" x14ac:dyDescent="0.35">
      <c r="A51" s="131" t="s">
        <v>306</v>
      </c>
      <c r="B51" s="61" t="s">
        <v>96</v>
      </c>
      <c r="C51" s="63" t="s">
        <v>25</v>
      </c>
      <c r="D51" s="70"/>
      <c r="E51" s="70">
        <v>15</v>
      </c>
      <c r="F51" s="70"/>
    </row>
    <row r="52" spans="1:6" ht="43.5" x14ac:dyDescent="0.35">
      <c r="A52" s="131" t="s">
        <v>307</v>
      </c>
      <c r="B52" s="61" t="s">
        <v>96</v>
      </c>
      <c r="C52" s="63" t="s">
        <v>143</v>
      </c>
      <c r="D52" s="63"/>
      <c r="E52" s="70">
        <v>45</v>
      </c>
      <c r="F52" s="70"/>
    </row>
    <row r="53" spans="1:6" ht="14.5" x14ac:dyDescent="0.35">
      <c r="A53" s="131" t="s">
        <v>323</v>
      </c>
      <c r="B53" s="61" t="s">
        <v>114</v>
      </c>
      <c r="C53" s="63" t="s">
        <v>25</v>
      </c>
      <c r="D53" s="63"/>
      <c r="E53" s="70">
        <v>15</v>
      </c>
      <c r="F53" s="70"/>
    </row>
    <row r="54" spans="1:6" ht="58" x14ac:dyDescent="0.35">
      <c r="A54" s="131" t="s">
        <v>324</v>
      </c>
      <c r="B54" s="61" t="s">
        <v>114</v>
      </c>
      <c r="C54" s="63" t="s">
        <v>143</v>
      </c>
      <c r="D54" s="63"/>
      <c r="E54" s="70">
        <v>60</v>
      </c>
      <c r="F54" s="70"/>
    </row>
    <row r="55" spans="1:6" ht="14.5" x14ac:dyDescent="0.35">
      <c r="A55" s="131" t="s">
        <v>325</v>
      </c>
      <c r="B55" s="61" t="s">
        <v>115</v>
      </c>
      <c r="C55" s="63" t="s">
        <v>25</v>
      </c>
      <c r="D55" s="63"/>
      <c r="E55" s="70">
        <v>15</v>
      </c>
      <c r="F55" s="70"/>
    </row>
    <row r="56" spans="1:6" ht="14.5" x14ac:dyDescent="0.35">
      <c r="A56" s="131" t="s">
        <v>326</v>
      </c>
      <c r="B56" s="61" t="s">
        <v>115</v>
      </c>
      <c r="C56" s="63" t="s">
        <v>143</v>
      </c>
      <c r="D56" s="63"/>
      <c r="E56" s="70">
        <v>15</v>
      </c>
      <c r="F56" s="70"/>
    </row>
    <row r="57" spans="1:6" ht="14.5" x14ac:dyDescent="0.35">
      <c r="A57" s="131" t="s">
        <v>327</v>
      </c>
      <c r="B57" s="61" t="s">
        <v>116</v>
      </c>
      <c r="C57" s="63" t="s">
        <v>25</v>
      </c>
      <c r="D57" s="63"/>
      <c r="E57" s="70">
        <v>15</v>
      </c>
      <c r="F57" s="70"/>
    </row>
    <row r="58" spans="1:6" ht="14.5" x14ac:dyDescent="0.35">
      <c r="A58" s="131" t="s">
        <v>328</v>
      </c>
      <c r="B58" s="61" t="s">
        <v>116</v>
      </c>
      <c r="C58" s="63" t="s">
        <v>143</v>
      </c>
      <c r="D58" s="63"/>
      <c r="E58" s="70">
        <v>15</v>
      </c>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topLeftCell="A40" zoomScaleNormal="100" zoomScaleSheetLayoutView="100" workbookViewId="0">
      <selection activeCell="H64" sqref="H64:J64"/>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6" t="s">
        <v>219</v>
      </c>
      <c r="C2" s="287"/>
      <c r="D2" s="287"/>
      <c r="E2" s="8"/>
      <c r="F2" s="10"/>
      <c r="G2" s="270" t="s">
        <v>0</v>
      </c>
      <c r="H2" s="271"/>
      <c r="I2" s="274" t="s">
        <v>1</v>
      </c>
      <c r="J2" s="275"/>
      <c r="K2" s="88" t="s">
        <v>139</v>
      </c>
      <c r="L2" s="89" t="s">
        <v>141</v>
      </c>
      <c r="M2" s="274" t="s">
        <v>3</v>
      </c>
      <c r="N2" s="275"/>
      <c r="O2" s="51"/>
    </row>
    <row r="3" spans="1:17" ht="6.75" customHeight="1" x14ac:dyDescent="0.3">
      <c r="A3" s="49"/>
      <c r="B3" s="288"/>
      <c r="C3" s="289"/>
      <c r="D3" s="289"/>
      <c r="E3" s="9"/>
      <c r="F3" s="11"/>
      <c r="G3" s="272"/>
      <c r="H3" s="273"/>
      <c r="I3" s="276"/>
      <c r="J3" s="277"/>
      <c r="K3" s="87"/>
      <c r="L3" s="87"/>
      <c r="M3" s="276"/>
      <c r="N3" s="277"/>
      <c r="O3" s="51"/>
    </row>
    <row r="4" spans="1:17" ht="18" customHeight="1" thickBot="1" x14ac:dyDescent="0.35">
      <c r="A4" s="49"/>
      <c r="B4" s="288"/>
      <c r="C4" s="289"/>
      <c r="D4" s="289"/>
      <c r="E4" s="9"/>
      <c r="F4" s="11"/>
      <c r="G4" s="278" t="s">
        <v>261</v>
      </c>
      <c r="H4" s="279"/>
      <c r="I4" s="278">
        <v>2025</v>
      </c>
      <c r="J4" s="279"/>
      <c r="K4" s="86">
        <v>25</v>
      </c>
      <c r="L4" s="86" t="s">
        <v>149</v>
      </c>
      <c r="M4" s="278" t="s">
        <v>262</v>
      </c>
      <c r="N4" s="279"/>
      <c r="O4" s="51"/>
    </row>
    <row r="5" spans="1:17" ht="20.25" customHeight="1" thickTop="1" x14ac:dyDescent="0.3">
      <c r="A5" s="49"/>
      <c r="B5" s="288"/>
      <c r="C5" s="289"/>
      <c r="D5" s="289"/>
      <c r="E5" s="9"/>
      <c r="F5" s="11"/>
      <c r="G5" s="274" t="s">
        <v>4</v>
      </c>
      <c r="H5" s="296"/>
      <c r="I5" s="296"/>
      <c r="J5" s="296"/>
      <c r="K5" s="296"/>
      <c r="L5" s="296"/>
      <c r="M5" s="274" t="s">
        <v>5</v>
      </c>
      <c r="N5" s="275"/>
      <c r="O5" s="51"/>
    </row>
    <row r="6" spans="1:17" ht="19.5" customHeight="1" thickBot="1" x14ac:dyDescent="0.35">
      <c r="A6" s="49"/>
      <c r="B6" s="290"/>
      <c r="C6" s="291"/>
      <c r="D6" s="291"/>
      <c r="E6" s="12"/>
      <c r="F6" s="13"/>
      <c r="G6" s="298" t="s">
        <v>263</v>
      </c>
      <c r="H6" s="299"/>
      <c r="I6" s="299"/>
      <c r="J6" s="299"/>
      <c r="K6" s="299"/>
      <c r="L6" s="300"/>
      <c r="M6" s="301" t="s">
        <v>264</v>
      </c>
      <c r="N6" s="302"/>
      <c r="O6" s="50"/>
    </row>
    <row r="7" spans="1:17" ht="15.75" customHeight="1" thickTop="1" thickBot="1" x14ac:dyDescent="0.35">
      <c r="A7" s="49"/>
      <c r="B7" s="292" t="s">
        <v>7</v>
      </c>
      <c r="C7" s="293"/>
      <c r="D7" s="293"/>
      <c r="E7" s="294" t="s">
        <v>265</v>
      </c>
      <c r="F7" s="295"/>
      <c r="G7" s="303" t="s">
        <v>32</v>
      </c>
      <c r="H7" s="304"/>
      <c r="I7" s="305">
        <v>0.1</v>
      </c>
      <c r="J7" s="306"/>
      <c r="K7" s="303" t="s">
        <v>23</v>
      </c>
      <c r="L7" s="304"/>
      <c r="M7" s="307">
        <v>44862</v>
      </c>
      <c r="N7" s="308"/>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309" t="s">
        <v>25</v>
      </c>
      <c r="C9" s="309"/>
      <c r="D9" s="309"/>
      <c r="E9" s="310" t="s">
        <v>278</v>
      </c>
      <c r="F9" s="310"/>
      <c r="G9" s="310"/>
      <c r="H9" s="310"/>
      <c r="I9" s="310"/>
      <c r="J9" s="310"/>
      <c r="K9" s="310"/>
      <c r="L9" s="310"/>
      <c r="M9" s="310"/>
      <c r="N9" s="310"/>
      <c r="O9" s="74" t="b">
        <v>1</v>
      </c>
      <c r="Q9" s="211"/>
    </row>
    <row r="10" spans="1:17" ht="8.25" customHeight="1" x14ac:dyDescent="0.3">
      <c r="A10" s="49"/>
      <c r="B10" s="297"/>
      <c r="C10" s="297"/>
      <c r="D10" s="297"/>
      <c r="E10" s="297"/>
      <c r="F10" s="297"/>
      <c r="G10" s="297"/>
      <c r="H10" s="297"/>
      <c r="I10" s="297"/>
      <c r="J10" s="297"/>
      <c r="K10" s="297"/>
      <c r="L10" s="297"/>
      <c r="M10" s="297"/>
      <c r="N10" s="297"/>
      <c r="O10" s="50"/>
    </row>
    <row r="11" spans="1:17" ht="15" customHeight="1" x14ac:dyDescent="0.3">
      <c r="A11" s="49"/>
      <c r="B11" s="311" t="s">
        <v>19</v>
      </c>
      <c r="C11" s="311"/>
      <c r="D11" s="312"/>
      <c r="E11" s="313" t="s">
        <v>266</v>
      </c>
      <c r="F11" s="314"/>
      <c r="G11" s="315"/>
      <c r="H11" s="311" t="s">
        <v>11</v>
      </c>
      <c r="I11" s="311"/>
      <c r="J11" s="312"/>
      <c r="K11" s="316" t="s">
        <v>270</v>
      </c>
      <c r="L11" s="316"/>
      <c r="M11" s="316"/>
      <c r="N11" s="313"/>
      <c r="O11" s="50"/>
    </row>
    <row r="12" spans="1:17" ht="15" customHeight="1" x14ac:dyDescent="0.3">
      <c r="A12" s="49"/>
      <c r="B12" s="280" t="s">
        <v>13</v>
      </c>
      <c r="C12" s="280"/>
      <c r="D12" s="281"/>
      <c r="E12" s="285"/>
      <c r="F12" s="285"/>
      <c r="G12" s="285"/>
      <c r="H12" s="280" t="s">
        <v>31</v>
      </c>
      <c r="I12" s="280"/>
      <c r="J12" s="281"/>
      <c r="K12" s="282" t="s">
        <v>271</v>
      </c>
      <c r="L12" s="283"/>
      <c r="M12" s="283"/>
      <c r="N12" s="283"/>
      <c r="O12" s="50"/>
    </row>
    <row r="13" spans="1:17" ht="15" customHeight="1" x14ac:dyDescent="0.3">
      <c r="A13" s="49"/>
      <c r="B13" s="280" t="s">
        <v>30</v>
      </c>
      <c r="C13" s="280"/>
      <c r="D13" s="281"/>
      <c r="E13" s="285" t="s">
        <v>267</v>
      </c>
      <c r="F13" s="285"/>
      <c r="G13" s="285"/>
      <c r="H13" s="280" t="s">
        <v>50</v>
      </c>
      <c r="I13" s="280"/>
      <c r="J13" s="281"/>
      <c r="K13" s="285"/>
      <c r="L13" s="285"/>
      <c r="M13" s="285"/>
      <c r="N13" s="282"/>
      <c r="O13" s="50"/>
    </row>
    <row r="14" spans="1:17" ht="15" customHeight="1" x14ac:dyDescent="0.3">
      <c r="A14" s="49"/>
      <c r="B14" s="280" t="s">
        <v>8</v>
      </c>
      <c r="C14" s="280"/>
      <c r="D14" s="281"/>
      <c r="E14" s="282" t="s">
        <v>268</v>
      </c>
      <c r="F14" s="283"/>
      <c r="G14" s="284"/>
      <c r="H14" s="280" t="s">
        <v>29</v>
      </c>
      <c r="I14" s="280"/>
      <c r="J14" s="281"/>
      <c r="K14" s="285"/>
      <c r="L14" s="285"/>
      <c r="M14" s="285"/>
      <c r="N14" s="282"/>
      <c r="O14" s="50"/>
    </row>
    <row r="15" spans="1:17" ht="15" customHeight="1" x14ac:dyDescent="0.3">
      <c r="A15" s="49"/>
      <c r="B15" s="311" t="s">
        <v>9</v>
      </c>
      <c r="C15" s="311"/>
      <c r="D15" s="312"/>
      <c r="E15" s="318" t="s">
        <v>269</v>
      </c>
      <c r="F15" s="318"/>
      <c r="G15" s="318"/>
      <c r="H15" s="311" t="s">
        <v>12</v>
      </c>
      <c r="I15" s="311"/>
      <c r="J15" s="312"/>
      <c r="K15" s="319"/>
      <c r="L15" s="285"/>
      <c r="M15" s="285"/>
      <c r="N15" s="282"/>
      <c r="O15" s="50"/>
    </row>
    <row r="16" spans="1:17" ht="15" customHeight="1" x14ac:dyDescent="0.3">
      <c r="A16" s="49"/>
      <c r="B16" s="280" t="s">
        <v>18</v>
      </c>
      <c r="C16" s="280"/>
      <c r="D16" s="281"/>
      <c r="E16" s="282"/>
      <c r="F16" s="283"/>
      <c r="G16" s="284"/>
      <c r="H16" s="280" t="s">
        <v>98</v>
      </c>
      <c r="I16" s="280"/>
      <c r="J16" s="281"/>
      <c r="K16" s="285" t="s">
        <v>33</v>
      </c>
      <c r="L16" s="285"/>
      <c r="M16" s="285"/>
      <c r="N16" s="282"/>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195" customHeight="1" x14ac:dyDescent="0.3">
      <c r="A18" s="79"/>
      <c r="B18" s="309" t="s">
        <v>15</v>
      </c>
      <c r="C18" s="309"/>
      <c r="D18" s="309"/>
      <c r="E18" s="317" t="s">
        <v>280</v>
      </c>
      <c r="F18" s="317"/>
      <c r="G18" s="317"/>
      <c r="H18" s="317"/>
      <c r="I18" s="317"/>
      <c r="J18" s="317"/>
      <c r="K18" s="317"/>
      <c r="L18" s="317"/>
      <c r="M18" s="317"/>
      <c r="N18" s="317"/>
      <c r="O18" s="74" t="b">
        <v>1</v>
      </c>
      <c r="Q18" s="72"/>
    </row>
    <row r="19" spans="1:17" s="71" customFormat="1" ht="60" customHeight="1" x14ac:dyDescent="0.3">
      <c r="A19" s="79"/>
      <c r="B19" s="309" t="s">
        <v>51</v>
      </c>
      <c r="C19" s="309"/>
      <c r="D19" s="309"/>
      <c r="E19" s="322" t="s">
        <v>305</v>
      </c>
      <c r="F19" s="322"/>
      <c r="G19" s="322"/>
      <c r="H19" s="322"/>
      <c r="I19" s="322"/>
      <c r="J19" s="322"/>
      <c r="K19" s="322"/>
      <c r="L19" s="322"/>
      <c r="M19" s="322"/>
      <c r="N19" s="322"/>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67" t="s">
        <v>20</v>
      </c>
      <c r="C21" s="268"/>
      <c r="D21" s="268"/>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320" t="s">
        <v>272</v>
      </c>
      <c r="C22" s="320"/>
      <c r="D22" s="320"/>
      <c r="E22" s="81" t="s">
        <v>273</v>
      </c>
      <c r="F22" s="82">
        <v>6374116</v>
      </c>
      <c r="G22" s="82">
        <v>6374116</v>
      </c>
      <c r="H22" s="82">
        <v>6374116</v>
      </c>
      <c r="I22" s="82">
        <v>6374116</v>
      </c>
      <c r="J22" s="82">
        <v>6374116</v>
      </c>
      <c r="K22" s="83">
        <v>31870580</v>
      </c>
      <c r="L22" s="83">
        <v>92929470</v>
      </c>
      <c r="M22" s="83">
        <v>56392378.729999997</v>
      </c>
      <c r="N22" s="84">
        <v>45474</v>
      </c>
      <c r="O22" s="50"/>
    </row>
    <row r="23" spans="1:17" ht="45" customHeight="1" x14ac:dyDescent="0.3">
      <c r="A23" s="49"/>
      <c r="B23" s="321" t="s">
        <v>274</v>
      </c>
      <c r="C23" s="321"/>
      <c r="D23" s="321"/>
      <c r="E23" s="81" t="s">
        <v>273</v>
      </c>
      <c r="F23" s="82">
        <v>5830656</v>
      </c>
      <c r="G23" s="82">
        <v>5830656</v>
      </c>
      <c r="H23" s="82">
        <v>5830656</v>
      </c>
      <c r="I23" s="82">
        <v>5830656</v>
      </c>
      <c r="J23" s="82">
        <v>5830656</v>
      </c>
      <c r="K23" s="83">
        <v>29153280</v>
      </c>
      <c r="L23" s="83">
        <v>86438710</v>
      </c>
      <c r="M23" s="83">
        <v>52928299.170000002</v>
      </c>
      <c r="N23" s="85">
        <v>45474</v>
      </c>
      <c r="O23" s="50"/>
    </row>
    <row r="24" spans="1:17" ht="45" customHeight="1" x14ac:dyDescent="0.3">
      <c r="A24" s="49"/>
      <c r="B24" s="321" t="s">
        <v>275</v>
      </c>
      <c r="C24" s="321"/>
      <c r="D24" s="321"/>
      <c r="E24" s="81" t="s">
        <v>273</v>
      </c>
      <c r="F24" s="82">
        <v>4727812</v>
      </c>
      <c r="G24" s="82">
        <v>4727812</v>
      </c>
      <c r="H24" s="82">
        <v>4727812</v>
      </c>
      <c r="I24" s="82">
        <v>4727812</v>
      </c>
      <c r="J24" s="82">
        <v>4727812</v>
      </c>
      <c r="K24" s="83">
        <v>23639060</v>
      </c>
      <c r="L24" s="83">
        <v>81834680</v>
      </c>
      <c r="M24" s="83">
        <v>45298090.869999997</v>
      </c>
      <c r="N24" s="85">
        <v>45474</v>
      </c>
      <c r="O24" s="50"/>
    </row>
    <row r="25" spans="1:17" ht="45" customHeight="1" x14ac:dyDescent="0.3">
      <c r="A25" s="49"/>
      <c r="B25" s="321" t="s">
        <v>276</v>
      </c>
      <c r="C25" s="321"/>
      <c r="D25" s="321"/>
      <c r="E25" s="81" t="s">
        <v>277</v>
      </c>
      <c r="F25" s="82">
        <v>3524116</v>
      </c>
      <c r="G25" s="82">
        <v>3524116</v>
      </c>
      <c r="H25" s="82">
        <v>3524116</v>
      </c>
      <c r="I25" s="82">
        <v>3524116</v>
      </c>
      <c r="J25" s="82">
        <v>3524116</v>
      </c>
      <c r="K25" s="83">
        <v>17620580</v>
      </c>
      <c r="L25" s="83">
        <v>71079470</v>
      </c>
      <c r="M25" s="83">
        <v>36309979.359999999</v>
      </c>
      <c r="N25" s="85">
        <v>45474</v>
      </c>
      <c r="O25" s="50"/>
    </row>
    <row r="26" spans="1:17" ht="45" hidden="1" customHeight="1" x14ac:dyDescent="0.3">
      <c r="A26" s="49"/>
      <c r="B26" s="321"/>
      <c r="C26" s="321"/>
      <c r="D26" s="321"/>
      <c r="E26" s="81"/>
      <c r="F26" s="82"/>
      <c r="G26" s="82"/>
      <c r="H26" s="82"/>
      <c r="I26" s="82"/>
      <c r="J26" s="82"/>
      <c r="K26" s="83">
        <v>0</v>
      </c>
      <c r="L26" s="83"/>
      <c r="M26" s="83"/>
      <c r="N26" s="85"/>
      <c r="O26" s="50"/>
    </row>
    <row r="27" spans="1:17" ht="45" hidden="1" customHeight="1" x14ac:dyDescent="0.3">
      <c r="A27" s="49"/>
      <c r="B27" s="321"/>
      <c r="C27" s="321"/>
      <c r="D27" s="321"/>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51" t="s">
        <v>20</v>
      </c>
      <c r="C63" s="252"/>
      <c r="D63" s="252"/>
      <c r="E63" s="253"/>
      <c r="F63" s="250" t="s">
        <v>138</v>
      </c>
      <c r="G63" s="250"/>
      <c r="H63" s="251" t="s">
        <v>210</v>
      </c>
      <c r="I63" s="252"/>
      <c r="J63" s="253"/>
      <c r="K63" s="251" t="s">
        <v>211</v>
      </c>
      <c r="L63" s="252"/>
      <c r="M63" s="253"/>
      <c r="N63" s="91" t="s">
        <v>23</v>
      </c>
      <c r="O63" s="51"/>
    </row>
    <row r="64" spans="1:15" ht="18" customHeight="1" x14ac:dyDescent="0.3">
      <c r="A64" s="49"/>
      <c r="B64" s="258"/>
      <c r="C64" s="259"/>
      <c r="D64" s="259"/>
      <c r="E64" s="260"/>
      <c r="F64" s="257" t="s">
        <v>185</v>
      </c>
      <c r="G64" s="257"/>
      <c r="H64" s="261"/>
      <c r="I64" s="262"/>
      <c r="J64" s="263"/>
      <c r="K64" s="261"/>
      <c r="L64" s="262"/>
      <c r="M64" s="263"/>
      <c r="N64" s="90">
        <v>44862</v>
      </c>
      <c r="O64" s="51"/>
    </row>
    <row r="65" spans="1:15" ht="18" customHeight="1" x14ac:dyDescent="0.3">
      <c r="A65" s="49"/>
      <c r="B65" s="254"/>
      <c r="C65" s="255"/>
      <c r="D65" s="255"/>
      <c r="E65" s="256"/>
      <c r="F65" s="257" t="s">
        <v>186</v>
      </c>
      <c r="G65" s="257"/>
      <c r="H65" s="261"/>
      <c r="I65" s="262"/>
      <c r="J65" s="263"/>
      <c r="K65" s="261"/>
      <c r="L65" s="262"/>
      <c r="M65" s="263"/>
      <c r="N65" s="90">
        <v>44862</v>
      </c>
      <c r="O65" s="50"/>
    </row>
    <row r="66" spans="1:15" ht="18" customHeight="1" x14ac:dyDescent="0.3">
      <c r="A66" s="49"/>
      <c r="B66" s="254"/>
      <c r="C66" s="255"/>
      <c r="D66" s="255"/>
      <c r="E66" s="256"/>
      <c r="F66" s="257" t="s">
        <v>187</v>
      </c>
      <c r="G66" s="257"/>
      <c r="H66" s="261"/>
      <c r="I66" s="262"/>
      <c r="J66" s="263"/>
      <c r="K66" s="261"/>
      <c r="L66" s="262"/>
      <c r="M66" s="263"/>
      <c r="N66" s="90">
        <v>44862</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67" t="s">
        <v>209</v>
      </c>
      <c r="D69" s="268"/>
      <c r="E69" s="269"/>
      <c r="F69" s="251" t="s">
        <v>25</v>
      </c>
      <c r="G69" s="252"/>
      <c r="H69" s="252"/>
      <c r="I69" s="252"/>
      <c r="J69" s="252"/>
      <c r="K69" s="252"/>
      <c r="L69" s="252"/>
      <c r="M69" s="252"/>
      <c r="N69" s="253"/>
      <c r="O69" s="75"/>
    </row>
    <row r="70" spans="1:15" s="31" customFormat="1" ht="18" hidden="1" customHeight="1" x14ac:dyDescent="0.3">
      <c r="A70" s="77"/>
      <c r="B70" s="92"/>
      <c r="C70" s="244"/>
      <c r="D70" s="245"/>
      <c r="E70" s="246"/>
      <c r="F70" s="247"/>
      <c r="G70" s="248"/>
      <c r="H70" s="248"/>
      <c r="I70" s="248"/>
      <c r="J70" s="248"/>
      <c r="K70" s="248"/>
      <c r="L70" s="248"/>
      <c r="M70" s="248"/>
      <c r="N70" s="249"/>
      <c r="O70" s="76"/>
    </row>
    <row r="71" spans="1:15" s="31" customFormat="1" ht="18" hidden="1" customHeight="1" x14ac:dyDescent="0.3">
      <c r="A71" s="77"/>
      <c r="B71" s="92"/>
      <c r="C71" s="244"/>
      <c r="D71" s="245"/>
      <c r="E71" s="246"/>
      <c r="F71" s="247"/>
      <c r="G71" s="248"/>
      <c r="H71" s="248"/>
      <c r="I71" s="248"/>
      <c r="J71" s="248"/>
      <c r="K71" s="248"/>
      <c r="L71" s="248"/>
      <c r="M71" s="248"/>
      <c r="N71" s="249"/>
      <c r="O71" s="76"/>
    </row>
    <row r="72" spans="1:15" s="31" customFormat="1" ht="18" hidden="1" customHeight="1" x14ac:dyDescent="0.3">
      <c r="A72" s="77"/>
      <c r="B72" s="92"/>
      <c r="C72" s="244"/>
      <c r="D72" s="245"/>
      <c r="E72" s="246"/>
      <c r="F72" s="247"/>
      <c r="G72" s="248"/>
      <c r="H72" s="248"/>
      <c r="I72" s="248"/>
      <c r="J72" s="248"/>
      <c r="K72" s="248"/>
      <c r="L72" s="248"/>
      <c r="M72" s="248"/>
      <c r="N72" s="249"/>
      <c r="O72" s="76"/>
    </row>
    <row r="73" spans="1:15" s="31" customFormat="1" ht="18" hidden="1" customHeight="1" x14ac:dyDescent="0.3">
      <c r="A73" s="77"/>
      <c r="B73" s="92"/>
      <c r="C73" s="244"/>
      <c r="D73" s="245"/>
      <c r="E73" s="246"/>
      <c r="F73" s="247"/>
      <c r="G73" s="248"/>
      <c r="H73" s="248"/>
      <c r="I73" s="248"/>
      <c r="J73" s="248"/>
      <c r="K73" s="248"/>
      <c r="L73" s="248"/>
      <c r="M73" s="248"/>
      <c r="N73" s="249"/>
      <c r="O73" s="76"/>
    </row>
    <row r="74" spans="1:15" s="31" customFormat="1" ht="18" hidden="1" customHeight="1" x14ac:dyDescent="0.3">
      <c r="A74" s="77"/>
      <c r="B74" s="92"/>
      <c r="C74" s="244"/>
      <c r="D74" s="245"/>
      <c r="E74" s="246"/>
      <c r="F74" s="247"/>
      <c r="G74" s="248"/>
      <c r="H74" s="248"/>
      <c r="I74" s="248"/>
      <c r="J74" s="248"/>
      <c r="K74" s="248"/>
      <c r="L74" s="248"/>
      <c r="M74" s="248"/>
      <c r="N74" s="249"/>
      <c r="O74" s="76"/>
    </row>
    <row r="75" spans="1:15" ht="18" customHeight="1" x14ac:dyDescent="0.3">
      <c r="A75" s="49"/>
      <c r="B75" s="264"/>
      <c r="C75" s="265"/>
      <c r="D75" s="265"/>
      <c r="E75" s="265"/>
      <c r="F75" s="265"/>
      <c r="G75" s="265"/>
      <c r="H75" s="265"/>
      <c r="I75" s="265"/>
      <c r="J75" s="265"/>
      <c r="K75" s="265"/>
      <c r="L75" s="265"/>
      <c r="M75" s="265"/>
      <c r="N75" s="266"/>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50" t="s">
        <v>219</v>
      </c>
      <c r="C2" s="351"/>
      <c r="D2" s="351"/>
      <c r="E2" s="8"/>
      <c r="F2" s="10"/>
      <c r="G2" s="270" t="s">
        <v>140</v>
      </c>
      <c r="H2" s="271"/>
      <c r="I2" s="274" t="s">
        <v>1</v>
      </c>
      <c r="J2" s="275"/>
      <c r="K2" s="88" t="s">
        <v>139</v>
      </c>
      <c r="L2" s="89" t="s">
        <v>141</v>
      </c>
      <c r="M2" s="274" t="s">
        <v>3</v>
      </c>
      <c r="N2" s="275"/>
      <c r="O2" s="51"/>
    </row>
    <row r="3" spans="1:17" ht="6.75" customHeight="1" x14ac:dyDescent="0.3">
      <c r="A3" s="49"/>
      <c r="B3" s="352"/>
      <c r="C3" s="353"/>
      <c r="D3" s="353"/>
      <c r="E3" s="9"/>
      <c r="F3" s="11"/>
      <c r="G3" s="272"/>
      <c r="H3" s="273"/>
      <c r="I3" s="276"/>
      <c r="J3" s="277"/>
      <c r="K3" s="87"/>
      <c r="L3" s="87"/>
      <c r="M3" s="276"/>
      <c r="N3" s="277"/>
      <c r="O3" s="51"/>
    </row>
    <row r="4" spans="1:17" ht="18" customHeight="1" thickBot="1" x14ac:dyDescent="0.35">
      <c r="A4" s="49"/>
      <c r="B4" s="352"/>
      <c r="C4" s="353"/>
      <c r="D4" s="353"/>
      <c r="E4" s="9"/>
      <c r="F4" s="11"/>
      <c r="G4" s="278" t="s">
        <v>261</v>
      </c>
      <c r="H4" s="279"/>
      <c r="I4" s="278">
        <v>2025</v>
      </c>
      <c r="J4" s="279"/>
      <c r="K4" s="86">
        <v>25</v>
      </c>
      <c r="L4" s="86" t="s">
        <v>149</v>
      </c>
      <c r="M4" s="278" t="s">
        <v>262</v>
      </c>
      <c r="N4" s="279"/>
      <c r="O4" s="51"/>
    </row>
    <row r="5" spans="1:17" ht="20.25" customHeight="1" thickTop="1" x14ac:dyDescent="0.3">
      <c r="A5" s="49"/>
      <c r="B5" s="352"/>
      <c r="C5" s="353"/>
      <c r="D5" s="353"/>
      <c r="E5" s="9"/>
      <c r="F5" s="11"/>
      <c r="G5" s="274" t="s">
        <v>4</v>
      </c>
      <c r="H5" s="296"/>
      <c r="I5" s="296"/>
      <c r="J5" s="296"/>
      <c r="K5" s="296"/>
      <c r="L5" s="296"/>
      <c r="M5" s="274" t="s">
        <v>5</v>
      </c>
      <c r="N5" s="275"/>
      <c r="O5" s="51"/>
    </row>
    <row r="6" spans="1:17" ht="19.5" customHeight="1" thickBot="1" x14ac:dyDescent="0.35">
      <c r="A6" s="49"/>
      <c r="B6" s="354"/>
      <c r="C6" s="355"/>
      <c r="D6" s="355"/>
      <c r="E6" s="12"/>
      <c r="F6" s="13"/>
      <c r="G6" s="298" t="s">
        <v>263</v>
      </c>
      <c r="H6" s="299"/>
      <c r="I6" s="299"/>
      <c r="J6" s="299"/>
      <c r="K6" s="299"/>
      <c r="L6" s="300"/>
      <c r="M6" s="301" t="s">
        <v>264</v>
      </c>
      <c r="N6" s="302"/>
      <c r="O6" s="50"/>
    </row>
    <row r="7" spans="1:17" ht="15.75" customHeight="1" thickTop="1" thickBot="1" x14ac:dyDescent="0.35">
      <c r="A7" s="49"/>
      <c r="B7" s="292" t="s">
        <v>7</v>
      </c>
      <c r="C7" s="293"/>
      <c r="D7" s="293"/>
      <c r="E7" s="294" t="s">
        <v>265</v>
      </c>
      <c r="F7" s="295"/>
      <c r="G7" s="303" t="s">
        <v>32</v>
      </c>
      <c r="H7" s="304"/>
      <c r="I7" s="305">
        <v>0.1</v>
      </c>
      <c r="J7" s="306"/>
      <c r="K7" s="303" t="s">
        <v>23</v>
      </c>
      <c r="L7" s="304"/>
      <c r="M7" s="307">
        <v>44862</v>
      </c>
      <c r="N7" s="308"/>
      <c r="O7" s="51"/>
    </row>
    <row r="8" spans="1:17" ht="8.25" customHeight="1" thickTop="1" x14ac:dyDescent="0.3">
      <c r="A8" s="49"/>
      <c r="B8" s="356"/>
      <c r="C8" s="356"/>
      <c r="D8" s="356"/>
      <c r="E8" s="356"/>
      <c r="F8" s="356"/>
      <c r="G8" s="356"/>
      <c r="H8" s="356"/>
      <c r="I8" s="356"/>
      <c r="J8" s="356"/>
      <c r="K8" s="356"/>
      <c r="L8" s="356"/>
      <c r="M8" s="356"/>
      <c r="N8" s="356"/>
      <c r="O8" s="50"/>
    </row>
    <row r="9" spans="1:17" ht="15" customHeight="1" x14ac:dyDescent="0.3">
      <c r="A9" s="49"/>
      <c r="B9" s="311" t="s">
        <v>19</v>
      </c>
      <c r="C9" s="311"/>
      <c r="D9" s="312"/>
      <c r="E9" s="313" t="s">
        <v>266</v>
      </c>
      <c r="F9" s="314"/>
      <c r="G9" s="315"/>
      <c r="H9" s="311" t="s">
        <v>11</v>
      </c>
      <c r="I9" s="311"/>
      <c r="J9" s="312"/>
      <c r="K9" s="316" t="s">
        <v>270</v>
      </c>
      <c r="L9" s="316"/>
      <c r="M9" s="316"/>
      <c r="N9" s="313"/>
      <c r="O9" s="50"/>
    </row>
    <row r="10" spans="1:17" ht="15" customHeight="1" x14ac:dyDescent="0.3">
      <c r="A10" s="49"/>
      <c r="B10" s="280" t="s">
        <v>13</v>
      </c>
      <c r="C10" s="280"/>
      <c r="D10" s="281"/>
      <c r="E10" s="313"/>
      <c r="F10" s="314"/>
      <c r="G10" s="315"/>
      <c r="H10" s="280" t="s">
        <v>31</v>
      </c>
      <c r="I10" s="280"/>
      <c r="J10" s="281"/>
      <c r="K10" s="316" t="s">
        <v>271</v>
      </c>
      <c r="L10" s="316"/>
      <c r="M10" s="316"/>
      <c r="N10" s="313"/>
      <c r="O10" s="50"/>
    </row>
    <row r="11" spans="1:17" ht="15" customHeight="1" x14ac:dyDescent="0.3">
      <c r="A11" s="49"/>
      <c r="B11" s="280" t="s">
        <v>30</v>
      </c>
      <c r="C11" s="280"/>
      <c r="D11" s="281"/>
      <c r="E11" s="313" t="s">
        <v>267</v>
      </c>
      <c r="F11" s="314"/>
      <c r="G11" s="315"/>
      <c r="H11" s="280" t="s">
        <v>50</v>
      </c>
      <c r="I11" s="280"/>
      <c r="J11" s="281"/>
      <c r="K11" s="316" t="s">
        <v>330</v>
      </c>
      <c r="L11" s="316"/>
      <c r="M11" s="316"/>
      <c r="N11" s="313"/>
      <c r="O11" s="50"/>
    </row>
    <row r="12" spans="1:17" ht="15" customHeight="1" x14ac:dyDescent="0.3">
      <c r="A12" s="49"/>
      <c r="B12" s="280" t="s">
        <v>8</v>
      </c>
      <c r="C12" s="280"/>
      <c r="D12" s="281"/>
      <c r="E12" s="313" t="s">
        <v>268</v>
      </c>
      <c r="F12" s="314"/>
      <c r="G12" s="315"/>
      <c r="H12" s="280" t="s">
        <v>29</v>
      </c>
      <c r="I12" s="280"/>
      <c r="J12" s="281"/>
      <c r="K12" s="316" t="s">
        <v>330</v>
      </c>
      <c r="L12" s="316"/>
      <c r="M12" s="316"/>
      <c r="N12" s="313"/>
      <c r="O12" s="50"/>
    </row>
    <row r="13" spans="1:17" ht="15" customHeight="1" x14ac:dyDescent="0.3">
      <c r="A13" s="49"/>
      <c r="B13" s="311" t="s">
        <v>9</v>
      </c>
      <c r="C13" s="311"/>
      <c r="D13" s="312"/>
      <c r="E13" s="313" t="s">
        <v>269</v>
      </c>
      <c r="F13" s="314"/>
      <c r="G13" s="315"/>
      <c r="H13" s="311" t="s">
        <v>12</v>
      </c>
      <c r="I13" s="311"/>
      <c r="J13" s="312"/>
      <c r="K13" s="319"/>
      <c r="L13" s="285"/>
      <c r="M13" s="285"/>
      <c r="N13" s="282"/>
      <c r="O13" s="50"/>
    </row>
    <row r="14" spans="1:17" ht="15" customHeight="1" x14ac:dyDescent="0.3">
      <c r="A14" s="49"/>
      <c r="B14" s="280" t="s">
        <v>18</v>
      </c>
      <c r="C14" s="280"/>
      <c r="D14" s="281"/>
      <c r="E14" s="313" t="s">
        <v>330</v>
      </c>
      <c r="F14" s="314"/>
      <c r="G14" s="315"/>
      <c r="H14" s="280" t="s">
        <v>98</v>
      </c>
      <c r="I14" s="280"/>
      <c r="J14" s="281"/>
      <c r="K14" s="316" t="s">
        <v>33</v>
      </c>
      <c r="L14" s="316"/>
      <c r="M14" s="316"/>
      <c r="N14" s="313"/>
      <c r="O14" s="50"/>
    </row>
    <row r="15" spans="1:17" ht="18" customHeight="1" x14ac:dyDescent="0.3">
      <c r="A15" s="49"/>
      <c r="B15" s="78" t="s">
        <v>10</v>
      </c>
      <c r="C15" s="78"/>
      <c r="D15" s="53"/>
      <c r="E15" s="54"/>
      <c r="F15" s="54"/>
      <c r="G15" s="53"/>
      <c r="H15" s="53"/>
      <c r="I15" s="53"/>
      <c r="J15" s="53"/>
      <c r="K15" s="53"/>
      <c r="L15" s="53"/>
      <c r="M15" s="53"/>
      <c r="N15" s="53"/>
      <c r="O15" s="51"/>
      <c r="Q15" s="3"/>
    </row>
    <row r="16" spans="1:17" ht="270" customHeight="1" x14ac:dyDescent="0.3">
      <c r="A16" s="58"/>
      <c r="B16" s="332" t="s">
        <v>99</v>
      </c>
      <c r="C16" s="333"/>
      <c r="D16" s="334"/>
      <c r="E16" s="326" t="s">
        <v>14</v>
      </c>
      <c r="F16" s="327"/>
      <c r="G16" s="328"/>
      <c r="H16" s="344" t="s">
        <v>279</v>
      </c>
      <c r="I16" s="345"/>
      <c r="J16" s="345"/>
      <c r="K16" s="345"/>
      <c r="L16" s="345"/>
      <c r="M16" s="345"/>
      <c r="N16" s="346"/>
      <c r="O16" s="52" t="b">
        <v>1</v>
      </c>
      <c r="Q16" s="3"/>
    </row>
    <row r="17" spans="1:17" ht="195" customHeight="1" x14ac:dyDescent="0.3">
      <c r="A17" s="49"/>
      <c r="B17" s="335"/>
      <c r="C17" s="336"/>
      <c r="D17" s="337"/>
      <c r="E17" s="347" t="s">
        <v>15</v>
      </c>
      <c r="F17" s="348"/>
      <c r="G17" s="349"/>
      <c r="H17" s="329" t="s">
        <v>280</v>
      </c>
      <c r="I17" s="330"/>
      <c r="J17" s="330"/>
      <c r="K17" s="330"/>
      <c r="L17" s="330"/>
      <c r="M17" s="330"/>
      <c r="N17" s="331"/>
      <c r="O17" s="52" t="b">
        <v>0</v>
      </c>
      <c r="Q17" s="3"/>
    </row>
    <row r="18" spans="1:17" ht="210" customHeight="1" x14ac:dyDescent="0.3">
      <c r="A18" s="49"/>
      <c r="B18" s="323" t="s">
        <v>100</v>
      </c>
      <c r="C18" s="324"/>
      <c r="D18" s="325"/>
      <c r="E18" s="326" t="s">
        <v>55</v>
      </c>
      <c r="F18" s="327"/>
      <c r="G18" s="328"/>
      <c r="H18" s="329" t="s">
        <v>281</v>
      </c>
      <c r="I18" s="330"/>
      <c r="J18" s="330"/>
      <c r="K18" s="330"/>
      <c r="L18" s="330"/>
      <c r="M18" s="330"/>
      <c r="N18" s="331"/>
      <c r="O18" s="52" t="b">
        <v>1</v>
      </c>
      <c r="Q18" s="3"/>
    </row>
    <row r="19" spans="1:17" ht="1" customHeight="1" x14ac:dyDescent="0.3">
      <c r="A19" s="49"/>
      <c r="B19" s="216"/>
      <c r="C19" s="217"/>
      <c r="D19" s="218"/>
      <c r="E19" s="338"/>
      <c r="F19" s="339"/>
      <c r="G19" s="340"/>
      <c r="H19" s="341"/>
      <c r="I19" s="342"/>
      <c r="J19" s="342"/>
      <c r="K19" s="342"/>
      <c r="L19" s="342"/>
      <c r="M19" s="342"/>
      <c r="N19" s="343"/>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8"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50" t="s">
        <v>219</v>
      </c>
      <c r="C2" s="351"/>
      <c r="D2" s="351"/>
      <c r="E2" s="8"/>
      <c r="F2" s="10"/>
      <c r="G2" s="270" t="s">
        <v>140</v>
      </c>
      <c r="H2" s="271"/>
      <c r="I2" s="274" t="s">
        <v>1</v>
      </c>
      <c r="J2" s="275"/>
      <c r="K2" s="88" t="s">
        <v>139</v>
      </c>
      <c r="L2" s="89" t="s">
        <v>141</v>
      </c>
      <c r="M2" s="274" t="s">
        <v>3</v>
      </c>
      <c r="N2" s="275"/>
      <c r="O2" s="51"/>
    </row>
    <row r="3" spans="1:17" ht="6.75" customHeight="1" x14ac:dyDescent="0.3">
      <c r="A3" s="49"/>
      <c r="B3" s="352"/>
      <c r="C3" s="353"/>
      <c r="D3" s="353"/>
      <c r="E3" s="9"/>
      <c r="F3" s="11"/>
      <c r="G3" s="272"/>
      <c r="H3" s="273"/>
      <c r="I3" s="276"/>
      <c r="J3" s="277"/>
      <c r="K3" s="87"/>
      <c r="L3" s="87"/>
      <c r="M3" s="276"/>
      <c r="N3" s="277"/>
      <c r="O3" s="51"/>
    </row>
    <row r="4" spans="1:17" ht="18" customHeight="1" thickBot="1" x14ac:dyDescent="0.35">
      <c r="A4" s="49"/>
      <c r="B4" s="352"/>
      <c r="C4" s="353"/>
      <c r="D4" s="353"/>
      <c r="E4" s="9"/>
      <c r="F4" s="11"/>
      <c r="G4" s="278" t="s">
        <v>261</v>
      </c>
      <c r="H4" s="279"/>
      <c r="I4" s="278">
        <v>2025</v>
      </c>
      <c r="J4" s="279"/>
      <c r="K4" s="86">
        <v>25</v>
      </c>
      <c r="L4" s="86" t="s">
        <v>149</v>
      </c>
      <c r="M4" s="278" t="s">
        <v>262</v>
      </c>
      <c r="N4" s="279"/>
      <c r="O4" s="51"/>
    </row>
    <row r="5" spans="1:17" ht="20.25" customHeight="1" thickTop="1" x14ac:dyDescent="0.3">
      <c r="A5" s="49"/>
      <c r="B5" s="352"/>
      <c r="C5" s="353"/>
      <c r="D5" s="353"/>
      <c r="E5" s="9"/>
      <c r="F5" s="11"/>
      <c r="G5" s="274" t="s">
        <v>4</v>
      </c>
      <c r="H5" s="296"/>
      <c r="I5" s="296"/>
      <c r="J5" s="296"/>
      <c r="K5" s="296"/>
      <c r="L5" s="296"/>
      <c r="M5" s="274" t="s">
        <v>5</v>
      </c>
      <c r="N5" s="275"/>
      <c r="O5" s="51"/>
    </row>
    <row r="6" spans="1:17" ht="19.5" customHeight="1" thickBot="1" x14ac:dyDescent="0.35">
      <c r="A6" s="49"/>
      <c r="B6" s="354"/>
      <c r="C6" s="355"/>
      <c r="D6" s="355"/>
      <c r="E6" s="12"/>
      <c r="F6" s="13"/>
      <c r="G6" s="298" t="s">
        <v>263</v>
      </c>
      <c r="H6" s="299"/>
      <c r="I6" s="299"/>
      <c r="J6" s="299"/>
      <c r="K6" s="299"/>
      <c r="L6" s="300"/>
      <c r="M6" s="301" t="s">
        <v>264</v>
      </c>
      <c r="N6" s="302"/>
      <c r="O6" s="50"/>
    </row>
    <row r="7" spans="1:17" ht="15.75" customHeight="1" thickTop="1" thickBot="1" x14ac:dyDescent="0.35">
      <c r="A7" s="49"/>
      <c r="B7" s="292" t="s">
        <v>7</v>
      </c>
      <c r="C7" s="293"/>
      <c r="D7" s="293"/>
      <c r="E7" s="294" t="s">
        <v>265</v>
      </c>
      <c r="F7" s="295"/>
      <c r="G7" s="303" t="s">
        <v>32</v>
      </c>
      <c r="H7" s="304"/>
      <c r="I7" s="305">
        <v>0.1</v>
      </c>
      <c r="J7" s="306"/>
      <c r="K7" s="303" t="s">
        <v>23</v>
      </c>
      <c r="L7" s="304"/>
      <c r="M7" s="307">
        <v>44862</v>
      </c>
      <c r="N7" s="308"/>
      <c r="O7" s="51"/>
    </row>
    <row r="8" spans="1:17" ht="8.25" customHeight="1" thickTop="1" x14ac:dyDescent="0.3">
      <c r="A8" s="49"/>
      <c r="B8" s="356"/>
      <c r="C8" s="356"/>
      <c r="D8" s="356"/>
      <c r="E8" s="356"/>
      <c r="F8" s="356"/>
      <c r="G8" s="356"/>
      <c r="H8" s="356"/>
      <c r="I8" s="356"/>
      <c r="J8" s="356"/>
      <c r="K8" s="356"/>
      <c r="L8" s="356"/>
      <c r="M8" s="356"/>
      <c r="N8" s="356"/>
      <c r="O8" s="50"/>
    </row>
    <row r="9" spans="1:17" ht="15" customHeight="1" x14ac:dyDescent="0.3">
      <c r="A9" s="49"/>
      <c r="B9" s="311" t="s">
        <v>19</v>
      </c>
      <c r="C9" s="311"/>
      <c r="D9" s="312"/>
      <c r="E9" s="313" t="s">
        <v>266</v>
      </c>
      <c r="F9" s="314"/>
      <c r="G9" s="315"/>
      <c r="H9" s="311" t="s">
        <v>11</v>
      </c>
      <c r="I9" s="311"/>
      <c r="J9" s="312"/>
      <c r="K9" s="316" t="s">
        <v>270</v>
      </c>
      <c r="L9" s="316"/>
      <c r="M9" s="316"/>
      <c r="N9" s="313"/>
      <c r="O9" s="50"/>
    </row>
    <row r="10" spans="1:17" ht="15" customHeight="1" x14ac:dyDescent="0.3">
      <c r="A10" s="49"/>
      <c r="B10" s="280" t="s">
        <v>13</v>
      </c>
      <c r="C10" s="280"/>
      <c r="D10" s="281"/>
      <c r="E10" s="313"/>
      <c r="F10" s="314"/>
      <c r="G10" s="315"/>
      <c r="H10" s="280" t="s">
        <v>31</v>
      </c>
      <c r="I10" s="280"/>
      <c r="J10" s="281"/>
      <c r="K10" s="316" t="s">
        <v>271</v>
      </c>
      <c r="L10" s="316"/>
      <c r="M10" s="316"/>
      <c r="N10" s="313"/>
      <c r="O10" s="50"/>
    </row>
    <row r="11" spans="1:17" ht="15" customHeight="1" x14ac:dyDescent="0.3">
      <c r="A11" s="49"/>
      <c r="B11" s="280" t="s">
        <v>30</v>
      </c>
      <c r="C11" s="280"/>
      <c r="D11" s="281"/>
      <c r="E11" s="313" t="s">
        <v>267</v>
      </c>
      <c r="F11" s="314"/>
      <c r="G11" s="315"/>
      <c r="H11" s="280" t="s">
        <v>50</v>
      </c>
      <c r="I11" s="280"/>
      <c r="J11" s="281"/>
      <c r="K11" s="316" t="s">
        <v>330</v>
      </c>
      <c r="L11" s="316"/>
      <c r="M11" s="316"/>
      <c r="N11" s="313"/>
      <c r="O11" s="50"/>
    </row>
    <row r="12" spans="1:17" ht="15" customHeight="1" x14ac:dyDescent="0.3">
      <c r="A12" s="49"/>
      <c r="B12" s="280" t="s">
        <v>8</v>
      </c>
      <c r="C12" s="280"/>
      <c r="D12" s="281"/>
      <c r="E12" s="313" t="s">
        <v>268</v>
      </c>
      <c r="F12" s="314"/>
      <c r="G12" s="315"/>
      <c r="H12" s="280" t="s">
        <v>29</v>
      </c>
      <c r="I12" s="280"/>
      <c r="J12" s="281"/>
      <c r="K12" s="316" t="s">
        <v>330</v>
      </c>
      <c r="L12" s="316"/>
      <c r="M12" s="316"/>
      <c r="N12" s="313"/>
      <c r="O12" s="50"/>
    </row>
    <row r="13" spans="1:17" ht="15" customHeight="1" x14ac:dyDescent="0.3">
      <c r="A13" s="49"/>
      <c r="B13" s="311" t="s">
        <v>9</v>
      </c>
      <c r="C13" s="311"/>
      <c r="D13" s="312"/>
      <c r="E13" s="313" t="s">
        <v>269</v>
      </c>
      <c r="F13" s="314"/>
      <c r="G13" s="315"/>
      <c r="H13" s="311" t="s">
        <v>12</v>
      </c>
      <c r="I13" s="311"/>
      <c r="J13" s="312"/>
      <c r="K13" s="319"/>
      <c r="L13" s="285"/>
      <c r="M13" s="285"/>
      <c r="N13" s="282"/>
      <c r="O13" s="50"/>
    </row>
    <row r="14" spans="1:17" ht="15" customHeight="1" x14ac:dyDescent="0.3">
      <c r="A14" s="49"/>
      <c r="B14" s="280" t="s">
        <v>18</v>
      </c>
      <c r="C14" s="280"/>
      <c r="D14" s="281"/>
      <c r="E14" s="313" t="s">
        <v>330</v>
      </c>
      <c r="F14" s="314"/>
      <c r="G14" s="315"/>
      <c r="H14" s="280" t="s">
        <v>98</v>
      </c>
      <c r="I14" s="280"/>
      <c r="J14" s="281"/>
      <c r="K14" s="316" t="s">
        <v>33</v>
      </c>
      <c r="L14" s="316"/>
      <c r="M14" s="316"/>
      <c r="N14" s="313"/>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38"/>
      <c r="F16" s="339"/>
      <c r="G16" s="340"/>
      <c r="H16" s="341"/>
      <c r="I16" s="342"/>
      <c r="J16" s="342"/>
      <c r="K16" s="342"/>
      <c r="L16" s="342"/>
      <c r="M16" s="342"/>
      <c r="N16" s="343"/>
      <c r="O16" s="52"/>
      <c r="Q16" s="3"/>
    </row>
    <row r="17" spans="1:17" ht="45" customHeight="1" x14ac:dyDescent="0.3">
      <c r="A17" s="49"/>
      <c r="B17" s="425" t="s">
        <v>102</v>
      </c>
      <c r="C17" s="426"/>
      <c r="D17" s="427"/>
      <c r="E17" s="386" t="s">
        <v>101</v>
      </c>
      <c r="F17" s="387"/>
      <c r="G17" s="388"/>
      <c r="H17" s="434" t="s">
        <v>282</v>
      </c>
      <c r="I17" s="435"/>
      <c r="J17" s="435"/>
      <c r="K17" s="435"/>
      <c r="L17" s="435"/>
      <c r="M17" s="435"/>
      <c r="N17" s="436"/>
      <c r="O17" s="52" t="b">
        <v>1</v>
      </c>
      <c r="Q17" s="3"/>
    </row>
    <row r="18" spans="1:17" ht="30" customHeight="1" x14ac:dyDescent="0.3">
      <c r="A18" s="49"/>
      <c r="B18" s="428"/>
      <c r="C18" s="429"/>
      <c r="D18" s="430"/>
      <c r="E18" s="389" t="s">
        <v>103</v>
      </c>
      <c r="F18" s="379"/>
      <c r="G18" s="390"/>
      <c r="H18" s="404" t="s">
        <v>283</v>
      </c>
      <c r="I18" s="405"/>
      <c r="J18" s="405"/>
      <c r="K18" s="405"/>
      <c r="L18" s="405"/>
      <c r="M18" s="405"/>
      <c r="N18" s="406"/>
      <c r="O18" s="52" t="b">
        <v>0</v>
      </c>
      <c r="Q18" s="3"/>
    </row>
    <row r="19" spans="1:17" ht="30" customHeight="1" x14ac:dyDescent="0.3">
      <c r="A19" s="49"/>
      <c r="B19" s="428"/>
      <c r="C19" s="429"/>
      <c r="D19" s="430"/>
      <c r="E19" s="393" t="s">
        <v>104</v>
      </c>
      <c r="F19" s="375"/>
      <c r="G19" s="394"/>
      <c r="H19" s="422" t="s">
        <v>284</v>
      </c>
      <c r="I19" s="423"/>
      <c r="J19" s="423"/>
      <c r="K19" s="423"/>
      <c r="L19" s="423"/>
      <c r="M19" s="423"/>
      <c r="N19" s="424"/>
      <c r="O19" s="52" t="b">
        <v>0</v>
      </c>
      <c r="Q19" s="3"/>
    </row>
    <row r="20" spans="1:17" ht="45" customHeight="1" x14ac:dyDescent="0.3">
      <c r="A20" s="49"/>
      <c r="B20" s="428"/>
      <c r="C20" s="429"/>
      <c r="D20" s="430"/>
      <c r="E20" s="389" t="s">
        <v>105</v>
      </c>
      <c r="F20" s="379"/>
      <c r="G20" s="390"/>
      <c r="H20" s="404" t="s">
        <v>285</v>
      </c>
      <c r="I20" s="405"/>
      <c r="J20" s="405"/>
      <c r="K20" s="405"/>
      <c r="L20" s="405"/>
      <c r="M20" s="405"/>
      <c r="N20" s="406"/>
      <c r="O20" s="52" t="b">
        <v>0</v>
      </c>
      <c r="Q20" s="3"/>
    </row>
    <row r="21" spans="1:17" ht="30" customHeight="1" x14ac:dyDescent="0.3">
      <c r="A21" s="49"/>
      <c r="B21" s="431"/>
      <c r="C21" s="432"/>
      <c r="D21" s="433"/>
      <c r="E21" s="437" t="s">
        <v>106</v>
      </c>
      <c r="F21" s="438"/>
      <c r="G21" s="439"/>
      <c r="H21" s="440" t="s">
        <v>286</v>
      </c>
      <c r="I21" s="441"/>
      <c r="J21" s="441"/>
      <c r="K21" s="441"/>
      <c r="L21" s="441"/>
      <c r="M21" s="441"/>
      <c r="N21" s="442"/>
      <c r="O21" s="52" t="b">
        <v>0</v>
      </c>
      <c r="Q21" s="3"/>
    </row>
    <row r="22" spans="1:17" ht="1" customHeight="1" x14ac:dyDescent="0.3">
      <c r="A22" s="49"/>
      <c r="B22" s="220"/>
      <c r="C22" s="219"/>
      <c r="D22" s="221"/>
      <c r="E22" s="366"/>
      <c r="F22" s="367"/>
      <c r="G22" s="368"/>
      <c r="H22" s="341"/>
      <c r="I22" s="342"/>
      <c r="J22" s="342"/>
      <c r="K22" s="342"/>
      <c r="L22" s="342"/>
      <c r="M22" s="342"/>
      <c r="N22" s="343"/>
      <c r="O22" s="52"/>
      <c r="Q22" s="3"/>
    </row>
    <row r="23" spans="1:17" ht="30" customHeight="1" x14ac:dyDescent="0.3">
      <c r="A23" s="49"/>
      <c r="B23" s="407" t="s">
        <v>221</v>
      </c>
      <c r="C23" s="408"/>
      <c r="D23" s="409"/>
      <c r="E23" s="416" t="s">
        <v>63</v>
      </c>
      <c r="F23" s="417"/>
      <c r="G23" s="418"/>
      <c r="H23" s="419" t="s">
        <v>287</v>
      </c>
      <c r="I23" s="420"/>
      <c r="J23" s="420"/>
      <c r="K23" s="420"/>
      <c r="L23" s="420"/>
      <c r="M23" s="420"/>
      <c r="N23" s="421"/>
      <c r="O23" s="52" t="b">
        <v>0</v>
      </c>
      <c r="Q23" s="3"/>
    </row>
    <row r="24" spans="1:17" ht="15" customHeight="1" x14ac:dyDescent="0.3">
      <c r="A24" s="49"/>
      <c r="B24" s="410"/>
      <c r="C24" s="411"/>
      <c r="D24" s="412"/>
      <c r="E24" s="393" t="s">
        <v>64</v>
      </c>
      <c r="F24" s="375"/>
      <c r="G24" s="394"/>
      <c r="H24" s="422" t="s">
        <v>288</v>
      </c>
      <c r="I24" s="423"/>
      <c r="J24" s="423"/>
      <c r="K24" s="423"/>
      <c r="L24" s="423"/>
      <c r="M24" s="423"/>
      <c r="N24" s="424"/>
      <c r="O24" s="52" t="b">
        <v>0</v>
      </c>
      <c r="Q24" s="3"/>
    </row>
    <row r="25" spans="1:17" ht="45" customHeight="1" x14ac:dyDescent="0.3">
      <c r="A25" s="49"/>
      <c r="B25" s="410"/>
      <c r="C25" s="411"/>
      <c r="D25" s="412"/>
      <c r="E25" s="389" t="s">
        <v>65</v>
      </c>
      <c r="F25" s="379"/>
      <c r="G25" s="390"/>
      <c r="H25" s="401" t="s">
        <v>289</v>
      </c>
      <c r="I25" s="402"/>
      <c r="J25" s="402"/>
      <c r="K25" s="402"/>
      <c r="L25" s="402"/>
      <c r="M25" s="402"/>
      <c r="N25" s="403"/>
      <c r="O25" s="52" t="b">
        <v>0</v>
      </c>
      <c r="Q25" s="3"/>
    </row>
    <row r="26" spans="1:17" ht="30" customHeight="1" x14ac:dyDescent="0.3">
      <c r="A26" s="49"/>
      <c r="B26" s="410"/>
      <c r="C26" s="411"/>
      <c r="D26" s="412"/>
      <c r="E26" s="393" t="s">
        <v>66</v>
      </c>
      <c r="F26" s="375"/>
      <c r="G26" s="394"/>
      <c r="H26" s="422" t="s">
        <v>290</v>
      </c>
      <c r="I26" s="423"/>
      <c r="J26" s="423"/>
      <c r="K26" s="423"/>
      <c r="L26" s="423"/>
      <c r="M26" s="423"/>
      <c r="N26" s="424"/>
      <c r="O26" s="52" t="b">
        <v>0</v>
      </c>
      <c r="Q26" s="3"/>
    </row>
    <row r="27" spans="1:17" ht="15" hidden="1" customHeight="1" x14ac:dyDescent="0.3">
      <c r="A27" s="49"/>
      <c r="B27" s="410"/>
      <c r="C27" s="411"/>
      <c r="D27" s="412"/>
      <c r="E27" s="389" t="s">
        <v>67</v>
      </c>
      <c r="F27" s="379"/>
      <c r="G27" s="390"/>
      <c r="H27" s="401"/>
      <c r="I27" s="402"/>
      <c r="J27" s="402"/>
      <c r="K27" s="402"/>
      <c r="L27" s="402"/>
      <c r="M27" s="402"/>
      <c r="N27" s="403"/>
      <c r="O27" s="52" t="b">
        <v>0</v>
      </c>
      <c r="Q27" s="3"/>
    </row>
    <row r="28" spans="1:17" ht="15" hidden="1" customHeight="1" x14ac:dyDescent="0.3">
      <c r="A28" s="49"/>
      <c r="B28" s="410"/>
      <c r="C28" s="411"/>
      <c r="D28" s="412"/>
      <c r="E28" s="389" t="s">
        <v>68</v>
      </c>
      <c r="F28" s="379"/>
      <c r="G28" s="390"/>
      <c r="H28" s="401"/>
      <c r="I28" s="402"/>
      <c r="J28" s="402"/>
      <c r="K28" s="402"/>
      <c r="L28" s="402"/>
      <c r="M28" s="402"/>
      <c r="N28" s="403"/>
      <c r="O28" s="52" t="b">
        <v>0</v>
      </c>
      <c r="Q28" s="3"/>
    </row>
    <row r="29" spans="1:17" ht="15" customHeight="1" x14ac:dyDescent="0.3">
      <c r="A29" s="49"/>
      <c r="B29" s="410"/>
      <c r="C29" s="411"/>
      <c r="D29" s="412"/>
      <c r="E29" s="389" t="s">
        <v>69</v>
      </c>
      <c r="F29" s="379"/>
      <c r="G29" s="390"/>
      <c r="H29" s="401" t="s">
        <v>291</v>
      </c>
      <c r="I29" s="402"/>
      <c r="J29" s="402"/>
      <c r="K29" s="402"/>
      <c r="L29" s="402"/>
      <c r="M29" s="402"/>
      <c r="N29" s="403"/>
      <c r="O29" s="52" t="b">
        <v>0</v>
      </c>
      <c r="Q29" s="3"/>
    </row>
    <row r="30" spans="1:17" ht="15" hidden="1" customHeight="1" x14ac:dyDescent="0.3">
      <c r="A30" s="49"/>
      <c r="B30" s="410"/>
      <c r="C30" s="411"/>
      <c r="D30" s="412"/>
      <c r="E30" s="389" t="s">
        <v>70</v>
      </c>
      <c r="F30" s="379"/>
      <c r="G30" s="390"/>
      <c r="H30" s="401"/>
      <c r="I30" s="402"/>
      <c r="J30" s="402"/>
      <c r="K30" s="402"/>
      <c r="L30" s="402"/>
      <c r="M30" s="402"/>
      <c r="N30" s="403"/>
      <c r="O30" s="52" t="b">
        <v>0</v>
      </c>
      <c r="Q30" s="3"/>
    </row>
    <row r="31" spans="1:17" ht="15" hidden="1" customHeight="1" x14ac:dyDescent="0.3">
      <c r="A31" s="49"/>
      <c r="B31" s="410"/>
      <c r="C31" s="411"/>
      <c r="D31" s="412"/>
      <c r="E31" s="389" t="s">
        <v>71</v>
      </c>
      <c r="F31" s="379"/>
      <c r="G31" s="390"/>
      <c r="H31" s="401"/>
      <c r="I31" s="402"/>
      <c r="J31" s="402"/>
      <c r="K31" s="402"/>
      <c r="L31" s="402"/>
      <c r="M31" s="402"/>
      <c r="N31" s="403"/>
      <c r="O31" s="52" t="b">
        <v>0</v>
      </c>
      <c r="Q31" s="3"/>
    </row>
    <row r="32" spans="1:17" ht="15" hidden="1" customHeight="1" x14ac:dyDescent="0.3">
      <c r="A32" s="49"/>
      <c r="B32" s="410"/>
      <c r="C32" s="411"/>
      <c r="D32" s="412"/>
      <c r="E32" s="389" t="s">
        <v>72</v>
      </c>
      <c r="F32" s="379"/>
      <c r="G32" s="390"/>
      <c r="H32" s="401"/>
      <c r="I32" s="402"/>
      <c r="J32" s="402"/>
      <c r="K32" s="402"/>
      <c r="L32" s="402"/>
      <c r="M32" s="402"/>
      <c r="N32" s="403"/>
      <c r="O32" s="52" t="b">
        <v>0</v>
      </c>
      <c r="Q32" s="3"/>
    </row>
    <row r="33" spans="1:17" ht="15" hidden="1" customHeight="1" x14ac:dyDescent="0.3">
      <c r="A33" s="49"/>
      <c r="B33" s="410"/>
      <c r="C33" s="411"/>
      <c r="D33" s="412"/>
      <c r="E33" s="389" t="s">
        <v>73</v>
      </c>
      <c r="F33" s="379"/>
      <c r="G33" s="390"/>
      <c r="H33" s="404"/>
      <c r="I33" s="405"/>
      <c r="J33" s="405"/>
      <c r="K33" s="405"/>
      <c r="L33" s="405"/>
      <c r="M33" s="405"/>
      <c r="N33" s="406"/>
      <c r="O33" s="52"/>
      <c r="Q33" s="3"/>
    </row>
    <row r="34" spans="1:17" ht="15" hidden="1" customHeight="1" x14ac:dyDescent="0.3">
      <c r="A34" s="49"/>
      <c r="B34" s="410"/>
      <c r="C34" s="411"/>
      <c r="D34" s="412"/>
      <c r="E34" s="389" t="s">
        <v>74</v>
      </c>
      <c r="F34" s="379"/>
      <c r="G34" s="390"/>
      <c r="H34" s="404"/>
      <c r="I34" s="405"/>
      <c r="J34" s="405"/>
      <c r="K34" s="405"/>
      <c r="L34" s="405"/>
      <c r="M34" s="405"/>
      <c r="N34" s="406"/>
      <c r="O34" s="52"/>
      <c r="Q34" s="3"/>
    </row>
    <row r="35" spans="1:17" ht="15" hidden="1" customHeight="1" x14ac:dyDescent="0.3">
      <c r="A35" s="49"/>
      <c r="B35" s="410"/>
      <c r="C35" s="411"/>
      <c r="D35" s="412"/>
      <c r="E35" s="389" t="s">
        <v>75</v>
      </c>
      <c r="F35" s="379"/>
      <c r="G35" s="390"/>
      <c r="H35" s="404"/>
      <c r="I35" s="405"/>
      <c r="J35" s="405"/>
      <c r="K35" s="405"/>
      <c r="L35" s="405"/>
      <c r="M35" s="405"/>
      <c r="N35" s="406"/>
      <c r="O35" s="52"/>
      <c r="Q35" s="3"/>
    </row>
    <row r="36" spans="1:17" ht="15" hidden="1" customHeight="1" x14ac:dyDescent="0.3">
      <c r="A36" s="49"/>
      <c r="B36" s="413"/>
      <c r="C36" s="414"/>
      <c r="D36" s="415"/>
      <c r="E36" s="383" t="s">
        <v>76</v>
      </c>
      <c r="F36" s="384"/>
      <c r="G36" s="385"/>
      <c r="H36" s="398"/>
      <c r="I36" s="399"/>
      <c r="J36" s="399"/>
      <c r="K36" s="399"/>
      <c r="L36" s="399"/>
      <c r="M36" s="399"/>
      <c r="N36" s="400"/>
      <c r="O36" s="52" t="b">
        <v>0</v>
      </c>
      <c r="Q36" s="3"/>
    </row>
    <row r="37" spans="1:17" ht="1" customHeight="1" x14ac:dyDescent="0.3">
      <c r="A37" s="49"/>
      <c r="B37" s="220"/>
      <c r="C37" s="219"/>
      <c r="D37" s="221"/>
      <c r="E37" s="366"/>
      <c r="F37" s="367"/>
      <c r="G37" s="368"/>
      <c r="H37" s="341"/>
      <c r="I37" s="342"/>
      <c r="J37" s="342"/>
      <c r="K37" s="342"/>
      <c r="L37" s="342"/>
      <c r="M37" s="342"/>
      <c r="N37" s="343"/>
      <c r="O37" s="52"/>
      <c r="Q37" s="3"/>
    </row>
    <row r="38" spans="1:17" ht="45" customHeight="1" x14ac:dyDescent="0.3">
      <c r="A38" s="49"/>
      <c r="B38" s="332" t="s">
        <v>107</v>
      </c>
      <c r="C38" s="333"/>
      <c r="D38" s="334"/>
      <c r="E38" s="386" t="s">
        <v>56</v>
      </c>
      <c r="F38" s="387"/>
      <c r="G38" s="388"/>
      <c r="H38" s="376" t="s">
        <v>292</v>
      </c>
      <c r="I38" s="377"/>
      <c r="J38" s="377"/>
      <c r="K38" s="377"/>
      <c r="L38" s="377"/>
      <c r="M38" s="377"/>
      <c r="N38" s="378"/>
      <c r="O38" s="52" t="b">
        <v>0</v>
      </c>
      <c r="Q38" s="3"/>
    </row>
    <row r="39" spans="1:17" ht="30" customHeight="1" x14ac:dyDescent="0.3">
      <c r="A39" s="49"/>
      <c r="B39" s="369"/>
      <c r="C39" s="370"/>
      <c r="D39" s="371"/>
      <c r="E39" s="389" t="s">
        <v>127</v>
      </c>
      <c r="F39" s="379"/>
      <c r="G39" s="390"/>
      <c r="H39" s="391" t="s">
        <v>293</v>
      </c>
      <c r="I39" s="373"/>
      <c r="J39" s="373"/>
      <c r="K39" s="373"/>
      <c r="L39" s="373"/>
      <c r="M39" s="373"/>
      <c r="N39" s="392"/>
      <c r="O39" s="52" t="b">
        <v>0</v>
      </c>
      <c r="Q39" s="3"/>
    </row>
    <row r="40" spans="1:17" ht="15" customHeight="1" x14ac:dyDescent="0.3">
      <c r="A40" s="49"/>
      <c r="B40" s="369"/>
      <c r="C40" s="370"/>
      <c r="D40" s="371"/>
      <c r="E40" s="393" t="s">
        <v>128</v>
      </c>
      <c r="F40" s="375"/>
      <c r="G40" s="394"/>
      <c r="H40" s="395" t="s">
        <v>294</v>
      </c>
      <c r="I40" s="396"/>
      <c r="J40" s="396"/>
      <c r="K40" s="396"/>
      <c r="L40" s="396"/>
      <c r="M40" s="396"/>
      <c r="N40" s="397"/>
      <c r="O40" s="52" t="b">
        <v>0</v>
      </c>
      <c r="Q40" s="3"/>
    </row>
    <row r="41" spans="1:17" ht="195" customHeight="1" x14ac:dyDescent="0.3">
      <c r="A41" s="49"/>
      <c r="B41" s="369"/>
      <c r="C41" s="370"/>
      <c r="D41" s="371"/>
      <c r="E41" s="389" t="s">
        <v>129</v>
      </c>
      <c r="F41" s="379"/>
      <c r="G41" s="390"/>
      <c r="H41" s="391" t="s">
        <v>295</v>
      </c>
      <c r="I41" s="373"/>
      <c r="J41" s="373"/>
      <c r="K41" s="373"/>
      <c r="L41" s="373"/>
      <c r="M41" s="373"/>
      <c r="N41" s="392"/>
      <c r="O41" s="52" t="b">
        <v>0</v>
      </c>
      <c r="Q41" s="3"/>
    </row>
    <row r="42" spans="1:17" ht="150" customHeight="1" x14ac:dyDescent="0.3">
      <c r="A42" s="49"/>
      <c r="B42" s="369"/>
      <c r="C42" s="370"/>
      <c r="D42" s="371"/>
      <c r="E42" s="393" t="s">
        <v>130</v>
      </c>
      <c r="F42" s="375"/>
      <c r="G42" s="394"/>
      <c r="H42" s="395" t="s">
        <v>296</v>
      </c>
      <c r="I42" s="396"/>
      <c r="J42" s="396"/>
      <c r="K42" s="396"/>
      <c r="L42" s="396"/>
      <c r="M42" s="396"/>
      <c r="N42" s="397"/>
      <c r="O42" s="52" t="b">
        <v>0</v>
      </c>
      <c r="Q42" s="3"/>
    </row>
    <row r="43" spans="1:17" ht="15" hidden="1" customHeight="1" x14ac:dyDescent="0.3">
      <c r="A43" s="49"/>
      <c r="B43" s="335"/>
      <c r="C43" s="336"/>
      <c r="D43" s="337"/>
      <c r="E43" s="383" t="s">
        <v>131</v>
      </c>
      <c r="F43" s="384"/>
      <c r="G43" s="385"/>
      <c r="H43" s="380"/>
      <c r="I43" s="381"/>
      <c r="J43" s="381"/>
      <c r="K43" s="381"/>
      <c r="L43" s="381"/>
      <c r="M43" s="381"/>
      <c r="N43" s="382"/>
      <c r="O43" s="52" t="b">
        <v>0</v>
      </c>
      <c r="Q43" s="3"/>
    </row>
    <row r="44" spans="1:17" ht="30" customHeight="1" x14ac:dyDescent="0.3">
      <c r="A44" s="49"/>
      <c r="B44" s="323" t="s">
        <v>108</v>
      </c>
      <c r="C44" s="324"/>
      <c r="D44" s="325"/>
      <c r="E44" s="366" t="s">
        <v>16</v>
      </c>
      <c r="F44" s="367"/>
      <c r="G44" s="368"/>
      <c r="H44" s="357" t="s">
        <v>297</v>
      </c>
      <c r="I44" s="358"/>
      <c r="J44" s="358"/>
      <c r="K44" s="358"/>
      <c r="L44" s="358"/>
      <c r="M44" s="358"/>
      <c r="N44" s="359"/>
      <c r="O44" s="52" t="b">
        <v>0</v>
      </c>
      <c r="Q44" s="3"/>
    </row>
    <row r="45" spans="1:17" ht="210" customHeight="1" x14ac:dyDescent="0.3">
      <c r="A45" s="49"/>
      <c r="B45" s="332" t="s">
        <v>109</v>
      </c>
      <c r="C45" s="333"/>
      <c r="D45" s="334"/>
      <c r="E45" s="375" t="s">
        <v>57</v>
      </c>
      <c r="F45" s="375"/>
      <c r="G45" s="375"/>
      <c r="H45" s="376" t="s">
        <v>298</v>
      </c>
      <c r="I45" s="377"/>
      <c r="J45" s="377"/>
      <c r="K45" s="377"/>
      <c r="L45" s="377"/>
      <c r="M45" s="377"/>
      <c r="N45" s="378"/>
      <c r="O45" s="52" t="b">
        <v>1</v>
      </c>
      <c r="Q45" s="3"/>
    </row>
    <row r="46" spans="1:17" ht="120" customHeight="1" x14ac:dyDescent="0.3">
      <c r="A46" s="49"/>
      <c r="B46" s="335"/>
      <c r="C46" s="336"/>
      <c r="D46" s="337"/>
      <c r="E46" s="379" t="s">
        <v>58</v>
      </c>
      <c r="F46" s="379"/>
      <c r="G46" s="379"/>
      <c r="H46" s="380" t="s">
        <v>299</v>
      </c>
      <c r="I46" s="381"/>
      <c r="J46" s="381"/>
      <c r="K46" s="381"/>
      <c r="L46" s="381"/>
      <c r="M46" s="381"/>
      <c r="N46" s="382"/>
      <c r="O46" s="52" t="b">
        <v>0</v>
      </c>
      <c r="Q46" s="3"/>
    </row>
    <row r="47" spans="1:17" ht="30" customHeight="1" x14ac:dyDescent="0.3">
      <c r="A47" s="49"/>
      <c r="B47" s="323" t="s">
        <v>110</v>
      </c>
      <c r="C47" s="324"/>
      <c r="D47" s="325"/>
      <c r="E47" s="360" t="s">
        <v>17</v>
      </c>
      <c r="F47" s="361"/>
      <c r="G47" s="362"/>
      <c r="H47" s="363" t="s">
        <v>300</v>
      </c>
      <c r="I47" s="364"/>
      <c r="J47" s="364"/>
      <c r="K47" s="364"/>
      <c r="L47" s="364"/>
      <c r="M47" s="364"/>
      <c r="N47" s="365"/>
      <c r="O47" s="52" t="b">
        <v>1</v>
      </c>
      <c r="Q47" s="3"/>
    </row>
    <row r="48" spans="1:17" ht="60" customHeight="1" x14ac:dyDescent="0.3">
      <c r="A48" s="49"/>
      <c r="B48" s="323" t="s">
        <v>111</v>
      </c>
      <c r="C48" s="324"/>
      <c r="D48" s="325"/>
      <c r="E48" s="366" t="s">
        <v>59</v>
      </c>
      <c r="F48" s="367"/>
      <c r="G48" s="368"/>
      <c r="H48" s="372" t="s">
        <v>301</v>
      </c>
      <c r="I48" s="373"/>
      <c r="J48" s="373"/>
      <c r="K48" s="373"/>
      <c r="L48" s="373"/>
      <c r="M48" s="373"/>
      <c r="N48" s="374"/>
      <c r="O48" s="52" t="b">
        <v>1</v>
      </c>
      <c r="Q48" s="3"/>
    </row>
    <row r="49" spans="1:17" ht="165" customHeight="1" x14ac:dyDescent="0.3">
      <c r="A49" s="49"/>
      <c r="B49" s="323" t="s">
        <v>77</v>
      </c>
      <c r="C49" s="324"/>
      <c r="D49" s="325"/>
      <c r="E49" s="360" t="s">
        <v>60</v>
      </c>
      <c r="F49" s="361"/>
      <c r="G49" s="362"/>
      <c r="H49" s="363" t="s">
        <v>302</v>
      </c>
      <c r="I49" s="364"/>
      <c r="J49" s="364"/>
      <c r="K49" s="364"/>
      <c r="L49" s="364"/>
      <c r="M49" s="364"/>
      <c r="N49" s="365"/>
      <c r="O49" s="52" t="b">
        <v>1</v>
      </c>
      <c r="Q49" s="3"/>
    </row>
    <row r="50" spans="1:17" ht="15" customHeight="1" x14ac:dyDescent="0.3">
      <c r="A50" s="49"/>
      <c r="B50" s="332" t="s">
        <v>137</v>
      </c>
      <c r="C50" s="333"/>
      <c r="D50" s="334"/>
      <c r="E50" s="366" t="s">
        <v>61</v>
      </c>
      <c r="F50" s="367"/>
      <c r="G50" s="368"/>
      <c r="H50" s="357" t="s">
        <v>303</v>
      </c>
      <c r="I50" s="358"/>
      <c r="J50" s="358"/>
      <c r="K50" s="358"/>
      <c r="L50" s="358"/>
      <c r="M50" s="358"/>
      <c r="N50" s="359"/>
      <c r="O50" s="52"/>
      <c r="Q50" s="3"/>
    </row>
    <row r="51" spans="1:17" ht="60" customHeight="1" x14ac:dyDescent="0.3">
      <c r="A51" s="49"/>
      <c r="B51" s="369"/>
      <c r="C51" s="370"/>
      <c r="D51" s="371"/>
      <c r="E51" s="360" t="s">
        <v>190</v>
      </c>
      <c r="F51" s="361"/>
      <c r="G51" s="362"/>
      <c r="H51" s="363" t="s">
        <v>304</v>
      </c>
      <c r="I51" s="364"/>
      <c r="J51" s="364"/>
      <c r="K51" s="364"/>
      <c r="L51" s="364"/>
      <c r="M51" s="364"/>
      <c r="N51" s="365"/>
      <c r="O51" s="52"/>
      <c r="Q51" s="3"/>
    </row>
    <row r="52" spans="1:17" ht="60" customHeight="1" x14ac:dyDescent="0.3">
      <c r="A52" s="49"/>
      <c r="B52" s="369"/>
      <c r="C52" s="370"/>
      <c r="D52" s="371"/>
      <c r="E52" s="366" t="s">
        <v>191</v>
      </c>
      <c r="F52" s="367"/>
      <c r="G52" s="368"/>
      <c r="H52" s="357" t="s">
        <v>304</v>
      </c>
      <c r="I52" s="358"/>
      <c r="J52" s="358"/>
      <c r="K52" s="358"/>
      <c r="L52" s="358"/>
      <c r="M52" s="358"/>
      <c r="N52" s="359"/>
      <c r="O52" s="52"/>
      <c r="Q52" s="3"/>
    </row>
    <row r="53" spans="1:17" ht="60" customHeight="1" x14ac:dyDescent="0.3">
      <c r="A53" s="49"/>
      <c r="B53" s="369"/>
      <c r="C53" s="370"/>
      <c r="D53" s="371"/>
      <c r="E53" s="360" t="s">
        <v>192</v>
      </c>
      <c r="F53" s="361"/>
      <c r="G53" s="362"/>
      <c r="H53" s="363" t="s">
        <v>304</v>
      </c>
      <c r="I53" s="364"/>
      <c r="J53" s="364"/>
      <c r="K53" s="364"/>
      <c r="L53" s="364"/>
      <c r="M53" s="364"/>
      <c r="N53" s="365"/>
      <c r="O53" s="52"/>
      <c r="Q53" s="3"/>
    </row>
    <row r="54" spans="1:17" ht="60" customHeight="1" x14ac:dyDescent="0.3">
      <c r="A54" s="49"/>
      <c r="B54" s="369"/>
      <c r="C54" s="370"/>
      <c r="D54" s="371"/>
      <c r="E54" s="366" t="s">
        <v>193</v>
      </c>
      <c r="F54" s="367"/>
      <c r="G54" s="368"/>
      <c r="H54" s="357" t="s">
        <v>304</v>
      </c>
      <c r="I54" s="358"/>
      <c r="J54" s="358"/>
      <c r="K54" s="358"/>
      <c r="L54" s="358"/>
      <c r="M54" s="358"/>
      <c r="N54" s="359"/>
      <c r="O54" s="52"/>
      <c r="Q54" s="3"/>
    </row>
    <row r="55" spans="1:17" ht="60" customHeight="1" x14ac:dyDescent="0.3">
      <c r="A55" s="49"/>
      <c r="B55" s="335"/>
      <c r="C55" s="336"/>
      <c r="D55" s="337"/>
      <c r="E55" s="360" t="s">
        <v>194</v>
      </c>
      <c r="F55" s="361"/>
      <c r="G55" s="362"/>
      <c r="H55" s="363" t="s">
        <v>304</v>
      </c>
      <c r="I55" s="364"/>
      <c r="J55" s="364"/>
      <c r="K55" s="364"/>
      <c r="L55" s="364"/>
      <c r="M55" s="364"/>
      <c r="N55" s="365"/>
      <c r="O55" s="52"/>
      <c r="Q55" s="3"/>
    </row>
    <row r="56" spans="1:17" ht="60" customHeight="1" x14ac:dyDescent="0.3">
      <c r="A56" s="49"/>
      <c r="B56" s="323" t="s">
        <v>112</v>
      </c>
      <c r="C56" s="324"/>
      <c r="D56" s="325"/>
      <c r="E56" s="366" t="s">
        <v>51</v>
      </c>
      <c r="F56" s="367"/>
      <c r="G56" s="368"/>
      <c r="H56" s="357" t="s">
        <v>305</v>
      </c>
      <c r="I56" s="358"/>
      <c r="J56" s="358"/>
      <c r="K56" s="358"/>
      <c r="L56" s="358"/>
      <c r="M56" s="358"/>
      <c r="N56" s="359"/>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topLeftCell="A5" zoomScale="55" zoomScaleNormal="55" zoomScaleSheetLayoutView="100" workbookViewId="0">
      <selection activeCell="R53" sqref="R53"/>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219</v>
      </c>
      <c r="C2" s="351"/>
      <c r="D2" s="351"/>
      <c r="E2" s="475"/>
      <c r="F2" s="475"/>
      <c r="G2" s="476"/>
      <c r="H2" s="270" t="s">
        <v>0</v>
      </c>
      <c r="I2" s="271"/>
      <c r="J2" s="274" t="s">
        <v>1</v>
      </c>
      <c r="K2" s="275"/>
      <c r="L2" s="88" t="s">
        <v>2</v>
      </c>
      <c r="M2" s="89" t="s">
        <v>141</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
        <v>263</v>
      </c>
      <c r="I6" s="299"/>
      <c r="J6" s="299"/>
      <c r="K6" s="299"/>
      <c r="L6" s="299"/>
      <c r="M6" s="300"/>
      <c r="N6" s="301" t="s">
        <v>264</v>
      </c>
      <c r="O6" s="302"/>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44862</v>
      </c>
      <c r="O7" s="488"/>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67" t="s">
        <v>162</v>
      </c>
      <c r="C9" s="468"/>
      <c r="D9" s="468"/>
      <c r="E9" s="468"/>
      <c r="F9" s="468"/>
      <c r="G9" s="469"/>
      <c r="H9" s="160" t="s">
        <v>37</v>
      </c>
      <c r="I9" s="158" t="s">
        <v>47</v>
      </c>
      <c r="J9" s="449" t="s">
        <v>173</v>
      </c>
      <c r="K9" s="450"/>
      <c r="L9" s="450"/>
      <c r="M9" s="450"/>
      <c r="N9" s="450"/>
      <c r="O9" s="451"/>
      <c r="P9" s="76"/>
    </row>
    <row r="10" spans="1:16" ht="14.5" x14ac:dyDescent="0.3">
      <c r="A10" s="77">
        <v>75679</v>
      </c>
      <c r="B10" s="445" t="s">
        <v>139</v>
      </c>
      <c r="C10" s="445"/>
      <c r="D10" s="445"/>
      <c r="E10" s="65"/>
      <c r="F10" s="65"/>
      <c r="G10" s="66"/>
      <c r="H10" s="152">
        <v>25</v>
      </c>
      <c r="I10" s="161" t="s">
        <v>167</v>
      </c>
      <c r="J10" s="458" t="s">
        <v>174</v>
      </c>
      <c r="K10" s="459"/>
      <c r="L10" s="459"/>
      <c r="M10" s="459"/>
      <c r="N10" s="459"/>
      <c r="O10" s="460"/>
      <c r="P10" s="76"/>
    </row>
    <row r="11" spans="1:16" ht="15.25" customHeight="1" x14ac:dyDescent="0.3">
      <c r="A11" s="77" t="s">
        <v>6</v>
      </c>
      <c r="B11" s="445" t="s">
        <v>148</v>
      </c>
      <c r="C11" s="445"/>
      <c r="D11" s="445"/>
      <c r="E11" s="65"/>
      <c r="F11" s="65"/>
      <c r="G11" s="66"/>
      <c r="H11" s="152" t="s">
        <v>149</v>
      </c>
      <c r="I11" s="162" t="s">
        <v>163</v>
      </c>
      <c r="J11" s="461" t="s">
        <v>174</v>
      </c>
      <c r="K11" s="462"/>
      <c r="L11" s="462"/>
      <c r="M11" s="462"/>
      <c r="N11" s="462"/>
      <c r="O11" s="463"/>
      <c r="P11" s="76"/>
    </row>
    <row r="12" spans="1:16" ht="15.25" customHeight="1" x14ac:dyDescent="0.3">
      <c r="A12" s="77"/>
      <c r="B12" s="445" t="s">
        <v>178</v>
      </c>
      <c r="C12" s="445"/>
      <c r="D12" s="445"/>
      <c r="E12" s="154"/>
      <c r="F12" s="102"/>
      <c r="G12" s="155"/>
      <c r="H12" s="152">
        <v>2.82</v>
      </c>
      <c r="I12" s="162" t="s">
        <v>164</v>
      </c>
      <c r="J12" s="461" t="s">
        <v>175</v>
      </c>
      <c r="K12" s="462"/>
      <c r="L12" s="462"/>
      <c r="M12" s="462"/>
      <c r="N12" s="462"/>
      <c r="O12" s="463"/>
      <c r="P12" s="76"/>
    </row>
    <row r="13" spans="1:16" ht="15.25" customHeight="1" x14ac:dyDescent="0.3">
      <c r="A13" s="77"/>
      <c r="B13" s="151" t="s">
        <v>150</v>
      </c>
      <c r="C13" s="64"/>
      <c r="D13" s="64"/>
      <c r="E13" s="102"/>
      <c r="F13" s="102"/>
      <c r="G13" s="155"/>
      <c r="H13" s="152" t="s">
        <v>33</v>
      </c>
      <c r="I13" s="162" t="s">
        <v>163</v>
      </c>
      <c r="J13" s="461" t="s">
        <v>176</v>
      </c>
      <c r="K13" s="462"/>
      <c r="L13" s="462"/>
      <c r="M13" s="462"/>
      <c r="N13" s="462"/>
      <c r="O13" s="463"/>
      <c r="P13" s="76"/>
    </row>
    <row r="14" spans="1:16" ht="15.25" customHeight="1" x14ac:dyDescent="0.3">
      <c r="A14" s="77"/>
      <c r="B14" s="180" t="s">
        <v>151</v>
      </c>
      <c r="C14" s="181"/>
      <c r="D14" s="181"/>
      <c r="E14" s="182"/>
      <c r="F14" s="182"/>
      <c r="G14" s="183"/>
      <c r="H14" s="184" t="s">
        <v>33</v>
      </c>
      <c r="I14" s="185" t="s">
        <v>163</v>
      </c>
      <c r="J14" s="464" t="s">
        <v>176</v>
      </c>
      <c r="K14" s="465"/>
      <c r="L14" s="465"/>
      <c r="M14" s="465"/>
      <c r="N14" s="465"/>
      <c r="O14" s="466"/>
      <c r="P14" s="76"/>
    </row>
    <row r="15" spans="1:16" ht="15.25" hidden="1" customHeight="1" x14ac:dyDescent="0.3">
      <c r="A15" s="77"/>
      <c r="B15" s="446" t="s">
        <v>166</v>
      </c>
      <c r="C15" s="446"/>
      <c r="D15" s="447"/>
      <c r="E15" s="176" t="s">
        <v>152</v>
      </c>
      <c r="F15" s="177"/>
      <c r="G15" s="178"/>
      <c r="H15" s="179">
        <v>10.93</v>
      </c>
      <c r="I15" s="161" t="s">
        <v>165</v>
      </c>
      <c r="J15" s="452" t="s">
        <v>177</v>
      </c>
      <c r="K15" s="453"/>
      <c r="L15" s="453"/>
      <c r="M15" s="453"/>
      <c r="N15" s="453"/>
      <c r="O15" s="454"/>
      <c r="P15" s="76"/>
    </row>
    <row r="16" spans="1:16" ht="15.25" hidden="1" customHeight="1" x14ac:dyDescent="0.3">
      <c r="A16" s="77"/>
      <c r="B16" s="322"/>
      <c r="C16" s="322"/>
      <c r="D16" s="448"/>
      <c r="E16" s="151" t="s">
        <v>153</v>
      </c>
      <c r="F16" s="172"/>
      <c r="G16" s="155"/>
      <c r="H16" s="152">
        <v>17.079999999999998</v>
      </c>
      <c r="I16" s="162" t="s">
        <v>165</v>
      </c>
      <c r="J16" s="455"/>
      <c r="K16" s="456"/>
      <c r="L16" s="456"/>
      <c r="M16" s="456"/>
      <c r="N16" s="456"/>
      <c r="O16" s="457"/>
      <c r="P16" s="76"/>
    </row>
    <row r="17" spans="1:16" ht="15.25" hidden="1" customHeight="1" x14ac:dyDescent="0.3">
      <c r="A17" s="77"/>
      <c r="B17" s="322"/>
      <c r="C17" s="322"/>
      <c r="D17" s="448"/>
      <c r="E17" s="151" t="s">
        <v>154</v>
      </c>
      <c r="F17" s="172"/>
      <c r="G17" s="155"/>
      <c r="H17" s="152">
        <v>20.6</v>
      </c>
      <c r="I17" s="162" t="s">
        <v>165</v>
      </c>
      <c r="J17" s="455"/>
      <c r="K17" s="456"/>
      <c r="L17" s="456"/>
      <c r="M17" s="456"/>
      <c r="N17" s="456"/>
      <c r="O17" s="457"/>
      <c r="P17" s="76"/>
    </row>
    <row r="18" spans="1:16" ht="15.25" hidden="1" customHeight="1" x14ac:dyDescent="0.3">
      <c r="A18" s="77"/>
      <c r="B18" s="322"/>
      <c r="C18" s="322"/>
      <c r="D18" s="448"/>
      <c r="E18" s="151" t="s">
        <v>155</v>
      </c>
      <c r="F18" s="172"/>
      <c r="G18" s="155"/>
      <c r="H18" s="152">
        <v>27.43</v>
      </c>
      <c r="I18" s="162" t="s">
        <v>165</v>
      </c>
      <c r="J18" s="455"/>
      <c r="K18" s="456"/>
      <c r="L18" s="456"/>
      <c r="M18" s="456"/>
      <c r="N18" s="456"/>
      <c r="O18" s="457"/>
      <c r="P18" s="76"/>
    </row>
    <row r="19" spans="1:16" ht="15.25" hidden="1" customHeight="1" x14ac:dyDescent="0.3">
      <c r="A19" s="77"/>
      <c r="B19" s="322"/>
      <c r="C19" s="322"/>
      <c r="D19" s="448"/>
      <c r="E19" s="151" t="s">
        <v>156</v>
      </c>
      <c r="F19" s="172"/>
      <c r="G19" s="155"/>
      <c r="H19" s="152">
        <v>36.47</v>
      </c>
      <c r="I19" s="162" t="s">
        <v>165</v>
      </c>
      <c r="J19" s="455"/>
      <c r="K19" s="456"/>
      <c r="L19" s="456"/>
      <c r="M19" s="456"/>
      <c r="N19" s="456"/>
      <c r="O19" s="457"/>
      <c r="P19" s="76"/>
    </row>
    <row r="20" spans="1:16" ht="15.25" hidden="1" customHeight="1" x14ac:dyDescent="0.3">
      <c r="A20" s="77"/>
      <c r="B20" s="322"/>
      <c r="C20" s="322"/>
      <c r="D20" s="448"/>
      <c r="E20" s="151" t="s">
        <v>157</v>
      </c>
      <c r="F20" s="172"/>
      <c r="G20" s="155"/>
      <c r="H20" s="152">
        <v>39.28</v>
      </c>
      <c r="I20" s="162" t="s">
        <v>165</v>
      </c>
      <c r="J20" s="455"/>
      <c r="K20" s="456"/>
      <c r="L20" s="456"/>
      <c r="M20" s="456"/>
      <c r="N20" s="456"/>
      <c r="O20" s="457"/>
      <c r="P20" s="76"/>
    </row>
    <row r="21" spans="1:16" ht="15.25" customHeight="1" x14ac:dyDescent="0.3">
      <c r="A21" s="77"/>
      <c r="B21" s="322"/>
      <c r="C21" s="322"/>
      <c r="D21" s="448"/>
      <c r="E21" s="151" t="s">
        <v>158</v>
      </c>
      <c r="F21" s="172"/>
      <c r="G21" s="155"/>
      <c r="H21" s="152">
        <v>46.18</v>
      </c>
      <c r="I21" s="162" t="s">
        <v>165</v>
      </c>
      <c r="J21" s="455"/>
      <c r="K21" s="456"/>
      <c r="L21" s="456"/>
      <c r="M21" s="456"/>
      <c r="N21" s="456"/>
      <c r="O21" s="457"/>
      <c r="P21" s="76"/>
    </row>
    <row r="22" spans="1:16" ht="15.25" hidden="1" customHeight="1" x14ac:dyDescent="0.3">
      <c r="A22" s="77"/>
      <c r="B22" s="322"/>
      <c r="C22" s="322"/>
      <c r="D22" s="448"/>
      <c r="E22" s="151" t="s">
        <v>159</v>
      </c>
      <c r="F22" s="172"/>
      <c r="G22" s="155"/>
      <c r="H22" s="152">
        <v>58.8</v>
      </c>
      <c r="I22" s="162" t="s">
        <v>165</v>
      </c>
      <c r="J22" s="455"/>
      <c r="K22" s="456"/>
      <c r="L22" s="456"/>
      <c r="M22" s="456"/>
      <c r="N22" s="456"/>
      <c r="O22" s="457"/>
      <c r="P22" s="76"/>
    </row>
    <row r="23" spans="1:16" ht="15.25" hidden="1" customHeight="1" x14ac:dyDescent="0.3">
      <c r="A23" s="77"/>
      <c r="B23" s="322"/>
      <c r="C23" s="322"/>
      <c r="D23" s="448"/>
      <c r="E23" s="151" t="s">
        <v>160</v>
      </c>
      <c r="F23" s="172"/>
      <c r="G23" s="155"/>
      <c r="H23" s="152">
        <v>66.16</v>
      </c>
      <c r="I23" s="162" t="s">
        <v>165</v>
      </c>
      <c r="J23" s="455"/>
      <c r="K23" s="456"/>
      <c r="L23" s="456"/>
      <c r="M23" s="456"/>
      <c r="N23" s="456"/>
      <c r="O23" s="457"/>
      <c r="P23" s="76"/>
    </row>
    <row r="24" spans="1:16" ht="15.25" hidden="1" customHeight="1" x14ac:dyDescent="0.3">
      <c r="A24" s="77" t="s">
        <v>6</v>
      </c>
      <c r="B24" s="322"/>
      <c r="C24" s="322"/>
      <c r="D24" s="448"/>
      <c r="E24" s="151" t="s">
        <v>161</v>
      </c>
      <c r="F24" s="153"/>
      <c r="G24" s="156"/>
      <c r="H24" s="152">
        <v>122.39</v>
      </c>
      <c r="I24" s="162" t="s">
        <v>165</v>
      </c>
      <c r="J24" s="455"/>
      <c r="K24" s="456"/>
      <c r="L24" s="456"/>
      <c r="M24" s="456"/>
      <c r="N24" s="456"/>
      <c r="O24" s="457"/>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272</v>
      </c>
      <c r="C54" s="194"/>
      <c r="D54" s="194"/>
      <c r="E54" s="194"/>
      <c r="F54" s="194"/>
      <c r="G54" s="195"/>
      <c r="H54" s="226">
        <v>31.87058</v>
      </c>
      <c r="I54" s="224">
        <v>56.392378729999997</v>
      </c>
      <c r="J54" s="225" t="s">
        <v>33</v>
      </c>
      <c r="K54" s="443" t="s">
        <v>307</v>
      </c>
      <c r="L54" s="444"/>
      <c r="M54" s="444"/>
      <c r="N54" s="444"/>
      <c r="O54" s="444"/>
      <c r="P54" s="76"/>
    </row>
    <row r="55" spans="1:16" ht="30" customHeight="1" x14ac:dyDescent="0.3">
      <c r="A55" s="77"/>
      <c r="B55" s="193" t="s">
        <v>274</v>
      </c>
      <c r="C55" s="194"/>
      <c r="D55" s="194"/>
      <c r="E55" s="194"/>
      <c r="F55" s="194"/>
      <c r="G55" s="195"/>
      <c r="H55" s="226">
        <v>29.153279999999999</v>
      </c>
      <c r="I55" s="224">
        <v>52.928299170000003</v>
      </c>
      <c r="J55" s="225" t="s">
        <v>33</v>
      </c>
      <c r="K55" s="443" t="s">
        <v>324</v>
      </c>
      <c r="L55" s="444"/>
      <c r="M55" s="444"/>
      <c r="N55" s="444"/>
      <c r="O55" s="444"/>
      <c r="P55" s="76"/>
    </row>
    <row r="56" spans="1:16" ht="30" customHeight="1" x14ac:dyDescent="0.3">
      <c r="A56" s="77"/>
      <c r="B56" s="193" t="s">
        <v>275</v>
      </c>
      <c r="C56" s="194"/>
      <c r="D56" s="194"/>
      <c r="E56" s="194"/>
      <c r="F56" s="194"/>
      <c r="G56" s="195"/>
      <c r="H56" s="226">
        <v>23.639060000000001</v>
      </c>
      <c r="I56" s="224">
        <v>45.298090869999996</v>
      </c>
      <c r="J56" s="225" t="s">
        <v>33</v>
      </c>
      <c r="K56" s="443" t="s">
        <v>326</v>
      </c>
      <c r="L56" s="444"/>
      <c r="M56" s="444"/>
      <c r="N56" s="444"/>
      <c r="O56" s="444"/>
      <c r="P56" s="76"/>
    </row>
    <row r="57" spans="1:16" ht="30" customHeight="1" x14ac:dyDescent="0.3">
      <c r="A57" s="77"/>
      <c r="B57" s="193" t="s">
        <v>276</v>
      </c>
      <c r="C57" s="194"/>
      <c r="D57" s="194"/>
      <c r="E57" s="194"/>
      <c r="F57" s="194"/>
      <c r="G57" s="195"/>
      <c r="H57" s="226">
        <v>17.62058</v>
      </c>
      <c r="I57" s="224">
        <v>36.30997936</v>
      </c>
      <c r="J57" s="225" t="s">
        <v>304</v>
      </c>
      <c r="K57" s="443" t="s">
        <v>328</v>
      </c>
      <c r="L57" s="444"/>
      <c r="M57" s="444"/>
      <c r="N57" s="444"/>
      <c r="O57" s="444"/>
      <c r="P57" s="76"/>
    </row>
    <row r="58" spans="1:16" ht="30" hidden="1" customHeight="1" x14ac:dyDescent="0.3">
      <c r="A58" s="77"/>
      <c r="B58" s="193" t="s">
        <v>330</v>
      </c>
      <c r="C58" s="196"/>
      <c r="D58" s="196"/>
      <c r="E58" s="196"/>
      <c r="F58" s="196"/>
      <c r="G58" s="197"/>
      <c r="H58" s="226">
        <v>0</v>
      </c>
      <c r="I58" s="224" t="s">
        <v>330</v>
      </c>
      <c r="J58" s="225" t="s">
        <v>330</v>
      </c>
      <c r="K58" s="443" t="s">
        <v>330</v>
      </c>
      <c r="L58" s="444"/>
      <c r="M58" s="444"/>
      <c r="N58" s="444"/>
      <c r="O58" s="444"/>
      <c r="P58" s="76"/>
    </row>
    <row r="59" spans="1:16" ht="30" hidden="1" customHeight="1" x14ac:dyDescent="0.3">
      <c r="A59" s="77"/>
      <c r="B59" s="193" t="s">
        <v>330</v>
      </c>
      <c r="C59" s="196"/>
      <c r="D59" s="196"/>
      <c r="E59" s="196"/>
      <c r="F59" s="196"/>
      <c r="G59" s="197"/>
      <c r="H59" s="226">
        <v>0</v>
      </c>
      <c r="I59" s="224" t="s">
        <v>330</v>
      </c>
      <c r="J59" s="225" t="s">
        <v>330</v>
      </c>
      <c r="K59" s="443" t="s">
        <v>330</v>
      </c>
      <c r="L59" s="444"/>
      <c r="M59" s="444"/>
      <c r="N59" s="444"/>
      <c r="O59" s="444"/>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50" t="s">
        <v>218</v>
      </c>
      <c r="C2" s="351"/>
      <c r="D2" s="351"/>
      <c r="E2" s="8"/>
      <c r="F2" s="10"/>
      <c r="G2" s="270" t="s">
        <v>140</v>
      </c>
      <c r="H2" s="271"/>
      <c r="I2" s="274" t="s">
        <v>1</v>
      </c>
      <c r="J2" s="275"/>
      <c r="K2" s="88" t="s">
        <v>139</v>
      </c>
      <c r="L2" s="89" t="s">
        <v>141</v>
      </c>
      <c r="M2" s="274" t="s">
        <v>3</v>
      </c>
      <c r="N2" s="275"/>
      <c r="O2" s="51"/>
    </row>
    <row r="3" spans="1:17" ht="6.75" customHeight="1" x14ac:dyDescent="0.3">
      <c r="A3" s="49"/>
      <c r="B3" s="352"/>
      <c r="C3" s="353"/>
      <c r="D3" s="353"/>
      <c r="E3" s="9"/>
      <c r="F3" s="11"/>
      <c r="G3" s="272"/>
      <c r="H3" s="273"/>
      <c r="I3" s="276"/>
      <c r="J3" s="277"/>
      <c r="K3" s="87"/>
      <c r="L3" s="87"/>
      <c r="M3" s="276"/>
      <c r="N3" s="277"/>
      <c r="O3" s="51"/>
    </row>
    <row r="4" spans="1:17" ht="18" customHeight="1" thickBot="1" x14ac:dyDescent="0.35">
      <c r="A4" s="49"/>
      <c r="B4" s="352"/>
      <c r="C4" s="353"/>
      <c r="D4" s="353"/>
      <c r="E4" s="9"/>
      <c r="F4" s="11"/>
      <c r="G4" s="278" t="str">
        <f>IF(Summary!G4=0,"",Summary!G4)</f>
        <v>PRJ000609</v>
      </c>
      <c r="H4" s="279"/>
      <c r="I4" s="278">
        <f>IF(Summary!I4=0,"",Summary!I4)</f>
        <v>2025</v>
      </c>
      <c r="J4" s="279"/>
      <c r="K4" s="86">
        <f>IF(Summary!K4=0,"",Summary!K4)</f>
        <v>25</v>
      </c>
      <c r="L4" s="86" t="str">
        <f>IF(Summary!L4=0,"",Summary!L4)</f>
        <v>FY23</v>
      </c>
      <c r="M4" s="278" t="str">
        <f>IF(Summary!M4=0,"",Summary!M4)</f>
        <v>Literal</v>
      </c>
      <c r="N4" s="279"/>
      <c r="O4" s="51"/>
    </row>
    <row r="5" spans="1:17" ht="20.25" customHeight="1" thickTop="1" x14ac:dyDescent="0.3">
      <c r="A5" s="49"/>
      <c r="B5" s="352"/>
      <c r="C5" s="353"/>
      <c r="D5" s="353"/>
      <c r="E5" s="9"/>
      <c r="F5" s="11"/>
      <c r="G5" s="274" t="s">
        <v>4</v>
      </c>
      <c r="H5" s="296"/>
      <c r="I5" s="296"/>
      <c r="J5" s="296"/>
      <c r="K5" s="296"/>
      <c r="L5" s="296"/>
      <c r="M5" s="274" t="s">
        <v>5</v>
      </c>
      <c r="N5" s="275"/>
      <c r="O5" s="51"/>
    </row>
    <row r="6" spans="1:17" ht="19.5" customHeight="1" thickBot="1" x14ac:dyDescent="0.35">
      <c r="A6" s="49"/>
      <c r="B6" s="354"/>
      <c r="C6" s="355"/>
      <c r="D6" s="355"/>
      <c r="E6" s="12"/>
      <c r="F6" s="13"/>
      <c r="G6" s="516" t="str">
        <f>IF(Summary!G6=0,"",Summary!G6)</f>
        <v>R24_D_SB_REGMS_GMS_Replacement of GMS</v>
      </c>
      <c r="H6" s="517"/>
      <c r="I6" s="517"/>
      <c r="J6" s="517"/>
      <c r="K6" s="517"/>
      <c r="L6" s="518"/>
      <c r="M6" s="301" t="str">
        <f>IF(Summary!M6=0,"",Summary!M6)</f>
        <v>Approved</v>
      </c>
      <c r="N6" s="302"/>
      <c r="O6" s="50"/>
    </row>
    <row r="7" spans="1:17" ht="15.75" customHeight="1" thickTop="1" thickBot="1" x14ac:dyDescent="0.35">
      <c r="A7" s="49"/>
      <c r="B7" s="292" t="s">
        <v>7</v>
      </c>
      <c r="C7" s="293"/>
      <c r="D7" s="293"/>
      <c r="E7" s="294" t="str">
        <f>IF(Summary!E7=0,"",Summary!E7)</f>
        <v>TasNetworks Value Function</v>
      </c>
      <c r="F7" s="295"/>
      <c r="G7" s="303" t="s">
        <v>32</v>
      </c>
      <c r="H7" s="304"/>
      <c r="I7" s="305">
        <f>IF(Summary!I7=0,"",Summary!I7)</f>
        <v>0.1</v>
      </c>
      <c r="J7" s="306"/>
      <c r="K7" s="303" t="s">
        <v>23</v>
      </c>
      <c r="L7" s="304"/>
      <c r="M7" s="307">
        <f>IF(Summary!M7=0,"",Summary!M7)</f>
        <v>44862</v>
      </c>
      <c r="N7" s="308"/>
      <c r="O7" s="51"/>
    </row>
    <row r="8" spans="1:17" ht="8.25" customHeight="1" thickTop="1" x14ac:dyDescent="0.3">
      <c r="A8" s="49"/>
      <c r="B8" s="356"/>
      <c r="C8" s="356"/>
      <c r="D8" s="356"/>
      <c r="E8" s="356"/>
      <c r="F8" s="356"/>
      <c r="G8" s="356"/>
      <c r="H8" s="356"/>
      <c r="I8" s="356"/>
      <c r="J8" s="356"/>
      <c r="K8" s="356"/>
      <c r="L8" s="356"/>
      <c r="M8" s="356"/>
      <c r="N8" s="356"/>
      <c r="O8" s="50"/>
    </row>
    <row r="9" spans="1:17" ht="15" customHeight="1" x14ac:dyDescent="0.3">
      <c r="A9" s="49"/>
      <c r="B9" s="311" t="s">
        <v>19</v>
      </c>
      <c r="C9" s="311"/>
      <c r="D9" s="312"/>
      <c r="E9" s="313" t="str">
        <f>IF(Summary!E11=0,"",Summary!E11)</f>
        <v>REGMS</v>
      </c>
      <c r="F9" s="314"/>
      <c r="G9" s="315"/>
      <c r="H9" s="311" t="s">
        <v>11</v>
      </c>
      <c r="I9" s="311"/>
      <c r="J9" s="312"/>
      <c r="K9" s="316" t="str">
        <f>IF(Summary!K11=0,"",Summary!K11)</f>
        <v>Asset Strategy</v>
      </c>
      <c r="L9" s="316"/>
      <c r="M9" s="316"/>
      <c r="N9" s="313"/>
      <c r="O9" s="50"/>
    </row>
    <row r="10" spans="1:17" ht="15" customHeight="1" x14ac:dyDescent="0.3">
      <c r="A10" s="49"/>
      <c r="B10" s="280" t="s">
        <v>13</v>
      </c>
      <c r="C10" s="280"/>
      <c r="D10" s="281"/>
      <c r="E10" s="313" t="str">
        <f>IF(Summary!E12=0,"",Summary!E12)</f>
        <v/>
      </c>
      <c r="F10" s="314"/>
      <c r="G10" s="315"/>
      <c r="H10" s="280" t="s">
        <v>31</v>
      </c>
      <c r="I10" s="280"/>
      <c r="J10" s="281"/>
      <c r="K10" s="316" t="str">
        <f>IF(Summary!K12=0,"",Summary!K12)</f>
        <v>Dx - Renewal</v>
      </c>
      <c r="L10" s="316"/>
      <c r="M10" s="316"/>
      <c r="N10" s="313"/>
      <c r="O10" s="50"/>
    </row>
    <row r="11" spans="1:17" ht="15" customHeight="1" x14ac:dyDescent="0.3">
      <c r="A11" s="49"/>
      <c r="B11" s="280" t="s">
        <v>30</v>
      </c>
      <c r="C11" s="280"/>
      <c r="D11" s="281"/>
      <c r="E11" s="313" t="str">
        <f>IF(Summary!E13=0,"",Summary!E13)</f>
        <v>Standard Control - Reliability &amp; Quality Maintained</v>
      </c>
      <c r="F11" s="314"/>
      <c r="G11" s="315"/>
      <c r="H11" s="280" t="s">
        <v>50</v>
      </c>
      <c r="I11" s="280"/>
      <c r="J11" s="281"/>
      <c r="K11" s="316" t="str">
        <f>IF(Summary!K13=0,"",Summary!K13)</f>
        <v/>
      </c>
      <c r="L11" s="316"/>
      <c r="M11" s="316"/>
      <c r="N11" s="313"/>
      <c r="O11" s="50"/>
    </row>
    <row r="12" spans="1:17" ht="15" customHeight="1" x14ac:dyDescent="0.3">
      <c r="A12" s="49"/>
      <c r="B12" s="280" t="s">
        <v>8</v>
      </c>
      <c r="C12" s="280"/>
      <c r="D12" s="281"/>
      <c r="E12" s="313" t="str">
        <f>IF(Summary!E14=0,"",Summary!E14)</f>
        <v>Network Project</v>
      </c>
      <c r="F12" s="314"/>
      <c r="G12" s="315"/>
      <c r="H12" s="280" t="s">
        <v>29</v>
      </c>
      <c r="I12" s="280"/>
      <c r="J12" s="281"/>
      <c r="K12" s="316" t="str">
        <f>IF(Summary!K14=0,"",Summary!K14)</f>
        <v/>
      </c>
      <c r="L12" s="316"/>
      <c r="M12" s="316"/>
      <c r="N12" s="313"/>
      <c r="O12" s="50"/>
    </row>
    <row r="13" spans="1:17" ht="15" customHeight="1" x14ac:dyDescent="0.3">
      <c r="A13" s="49"/>
      <c r="B13" s="311" t="s">
        <v>9</v>
      </c>
      <c r="C13" s="311"/>
      <c r="D13" s="312"/>
      <c r="E13" s="313" t="str">
        <f>IF(Summary!E15=0,"",Summary!E15)</f>
        <v>Gate 2 – Investment Evaluation Summary</v>
      </c>
      <c r="F13" s="314"/>
      <c r="G13" s="315"/>
      <c r="H13" s="311" t="s">
        <v>12</v>
      </c>
      <c r="I13" s="311"/>
      <c r="J13" s="312"/>
      <c r="K13" s="319"/>
      <c r="L13" s="285"/>
      <c r="M13" s="285"/>
      <c r="N13" s="282"/>
      <c r="O13" s="50"/>
    </row>
    <row r="14" spans="1:17" ht="15" customHeight="1" x14ac:dyDescent="0.3">
      <c r="A14" s="49"/>
      <c r="B14" s="280" t="s">
        <v>18</v>
      </c>
      <c r="C14" s="280"/>
      <c r="D14" s="281"/>
      <c r="E14" s="313" t="str">
        <f>IF(Summary!E16=0,"",Summary!E16)</f>
        <v/>
      </c>
      <c r="F14" s="314"/>
      <c r="G14" s="315"/>
      <c r="H14" s="280" t="s">
        <v>98</v>
      </c>
      <c r="I14" s="280"/>
      <c r="J14" s="281"/>
      <c r="K14" s="316" t="str">
        <f>IF(Summary!K16=0,"",Summary!K16)</f>
        <v>No</v>
      </c>
      <c r="L14" s="316"/>
      <c r="M14" s="316"/>
      <c r="N14" s="313"/>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32" t="s">
        <v>99</v>
      </c>
      <c r="C16" s="333"/>
      <c r="D16" s="334"/>
      <c r="E16" s="499" t="s">
        <v>14</v>
      </c>
      <c r="F16" s="500"/>
      <c r="G16" s="501"/>
      <c r="H16" s="508" t="str">
        <f>IF('Investment Overview'!H16="","",'Investment Overview'!H16)</f>
        <v>TasNetworks owns and maintains approximately 2080 high voltage (HV) ground mounted distribution substations (GMS) on the distribution network. These substations comprise the following construction types:
- Fence type (85);
- Steel, fibreglass and block wall kiosks (1647); and
- Building type, isolated and integrated (348).
The HV GMS are supplied at both 11 kV and 22 kV and range in size from 300 kVA to 4500 kVA. Within these substations there is a variety of configurations and equipment, with approximately twenty different makes and models of HV switchgear.
HV GMSs are actively managed and receive routine inspections and maintenance to maximise their service life. Many of the older substations were installed in the early 1960s and are at or near the end of their service life.
Even with routine maintenance TasNetworks’ steel, fibreglass and block wall kiosk substations deteriorate over time resulting in a finite operational life for these assets. As the assets age, the probability of an in service failure occurring increases. TasNetworks' experience has been that the failure rate of the assets typically increases after 45 to 50 years of service. Currently there are approximately ten asset failures per annum (including HV switchgear, transformers, low voltage (LV) switchboards and failure of the substation enclosures).</v>
      </c>
      <c r="I16" s="511"/>
      <c r="J16" s="511"/>
      <c r="K16" s="511"/>
      <c r="L16" s="511"/>
      <c r="M16" s="511"/>
      <c r="N16" s="512"/>
      <c r="O16" s="52" t="b">
        <v>1</v>
      </c>
      <c r="Q16" s="3"/>
    </row>
    <row r="17" spans="1:17" ht="15" customHeight="1" x14ac:dyDescent="0.3">
      <c r="A17" s="49"/>
      <c r="B17" s="335"/>
      <c r="C17" s="336"/>
      <c r="D17" s="337"/>
      <c r="E17" s="513" t="s">
        <v>15</v>
      </c>
      <c r="F17" s="514"/>
      <c r="G17" s="515"/>
      <c r="H17" s="502" t="str">
        <f>IF('Investment Overview'!H17="","",'Investment Overview'!H17)</f>
        <v>HV GMSs have several technical and legacy design issues that require replacement to ensure ongoing risk mitigation. Issues include:
- HV switchgear using oil as an insulating medium;
- LV switchboards with exposed live fronts;
- Degradation of epoxy enclosures;
- Oil containment deficiencies;
In some cases, operating restrictions have been imposed due to operational safety issues associated with HV switchgear and LV switchboards.
Both asset failures and inoperability issues can result in a loss of customer supply and have a negative impact on network performance. As a result of the risk presented by this equipment a management plan has been deemed necessary to mitigate these risks</v>
      </c>
      <c r="I17" s="503"/>
      <c r="J17" s="503"/>
      <c r="K17" s="503"/>
      <c r="L17" s="503"/>
      <c r="M17" s="503"/>
      <c r="N17" s="504"/>
      <c r="O17" s="52" t="b">
        <v>0</v>
      </c>
      <c r="Q17" s="3"/>
    </row>
    <row r="18" spans="1:17" ht="15" customHeight="1" x14ac:dyDescent="0.3">
      <c r="A18" s="49"/>
      <c r="B18" s="323" t="s">
        <v>100</v>
      </c>
      <c r="C18" s="324"/>
      <c r="D18" s="325"/>
      <c r="E18" s="499" t="s">
        <v>55</v>
      </c>
      <c r="F18" s="500"/>
      <c r="G18" s="501"/>
      <c r="H18" s="502"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and
-	supply reliability and safety of the current network;
Consumers have identified safety, restoration of faults/emergencies and supply reliability as the highest performing services offered by TasNetworks. The reliable operation of GMS are critical to enable TasNetworks to offer services that also meet these top priorities
Customers will continue to be consulted through routine TasNetworks processes, including the Voice of the customer program, the Annual Planning Review and ongoing regular customer liaison meetings.</v>
      </c>
      <c r="I18" s="503"/>
      <c r="J18" s="503"/>
      <c r="K18" s="503"/>
      <c r="L18" s="503"/>
      <c r="M18" s="503"/>
      <c r="N18" s="504"/>
      <c r="O18" s="52" t="b">
        <v>1</v>
      </c>
      <c r="Q18" s="3"/>
    </row>
    <row r="19" spans="1:17" ht="15" customHeight="1" x14ac:dyDescent="0.3">
      <c r="A19" s="49"/>
      <c r="B19" s="323" t="s">
        <v>240</v>
      </c>
      <c r="C19" s="324"/>
      <c r="D19" s="325"/>
      <c r="E19" s="505" t="s">
        <v>245</v>
      </c>
      <c r="F19" s="506"/>
      <c r="G19" s="507"/>
      <c r="H19" s="508"/>
      <c r="I19" s="509"/>
      <c r="J19" s="509"/>
      <c r="K19" s="509"/>
      <c r="L19" s="509"/>
      <c r="M19" s="509"/>
      <c r="N19" s="510"/>
      <c r="O19" s="52"/>
      <c r="Q19" s="3"/>
    </row>
    <row r="20" spans="1:17" ht="15" customHeight="1" x14ac:dyDescent="0.3">
      <c r="A20" s="49"/>
      <c r="B20" s="323" t="s">
        <v>241</v>
      </c>
      <c r="C20" s="324"/>
      <c r="D20" s="325"/>
      <c r="E20" s="499" t="s">
        <v>16</v>
      </c>
      <c r="F20" s="500"/>
      <c r="G20" s="501"/>
      <c r="H20" s="434" t="str">
        <f>IF('Objectives and Analysis'!H44="","",'Objectives and Analysis'!H44)</f>
        <v>This program aims to manage the higher risk assets prior to an in-service failure to ensure the safety risk can be managed at an acceptable level and network reliability can be maintained at its current level.</v>
      </c>
      <c r="I20" s="435"/>
      <c r="J20" s="435"/>
      <c r="K20" s="435"/>
      <c r="L20" s="435"/>
      <c r="M20" s="435"/>
      <c r="N20" s="436"/>
      <c r="O20" s="52" t="b">
        <v>0</v>
      </c>
      <c r="Q20" s="3"/>
    </row>
    <row r="21" spans="1:17" ht="15" customHeight="1" x14ac:dyDescent="0.3">
      <c r="A21" s="49"/>
      <c r="B21" s="332" t="s">
        <v>242</v>
      </c>
      <c r="C21" s="333"/>
      <c r="D21" s="334"/>
      <c r="E21" s="495" t="s">
        <v>217</v>
      </c>
      <c r="F21" s="495"/>
      <c r="G21" s="495"/>
      <c r="H21" s="496"/>
      <c r="I21" s="497"/>
      <c r="J21" s="497"/>
      <c r="K21" s="497"/>
      <c r="L21" s="497"/>
      <c r="M21" s="497"/>
      <c r="N21" s="498"/>
      <c r="O21" s="52" t="b">
        <v>1</v>
      </c>
      <c r="Q21" s="3"/>
    </row>
    <row r="22" spans="1:17" ht="15" customHeight="1" x14ac:dyDescent="0.3">
      <c r="A22" s="49"/>
      <c r="B22" s="323" t="s">
        <v>243</v>
      </c>
      <c r="C22" s="324"/>
      <c r="D22" s="325"/>
      <c r="E22" s="499" t="s">
        <v>17</v>
      </c>
      <c r="F22" s="500"/>
      <c r="G22" s="501"/>
      <c r="H22" s="434" t="str">
        <f>IF('Objectives and Analysis'!H47="","",'Objectives and Analysis'!H47)</f>
        <v>This program is an extension of an existing program and while the rate of replacement of the asset may vary based on risk and business need, the program will continue for the long term.</v>
      </c>
      <c r="I22" s="435"/>
      <c r="J22" s="435"/>
      <c r="K22" s="435"/>
      <c r="L22" s="435"/>
      <c r="M22" s="435"/>
      <c r="N22" s="436"/>
      <c r="O22" s="52" t="b">
        <v>1</v>
      </c>
      <c r="Q22" s="3"/>
    </row>
    <row r="23" spans="1:17" ht="15" customHeight="1" x14ac:dyDescent="0.3">
      <c r="A23" s="49"/>
      <c r="B23" s="323" t="s">
        <v>244</v>
      </c>
      <c r="C23" s="324"/>
      <c r="D23" s="325"/>
      <c r="E23" s="489" t="s">
        <v>220</v>
      </c>
      <c r="F23" s="490"/>
      <c r="G23" s="491"/>
      <c r="H23" s="492"/>
      <c r="I23" s="493"/>
      <c r="J23" s="493"/>
      <c r="K23" s="493"/>
      <c r="L23" s="493"/>
      <c r="M23" s="493"/>
      <c r="N23" s="494"/>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J28" sqref="J28"/>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219</v>
      </c>
      <c r="C2" s="351"/>
      <c r="D2" s="351"/>
      <c r="E2" s="475"/>
      <c r="F2" s="475"/>
      <c r="G2" s="476"/>
      <c r="H2" s="270" t="s">
        <v>0</v>
      </c>
      <c r="I2" s="271"/>
      <c r="J2" s="274" t="s">
        <v>1</v>
      </c>
      <c r="K2" s="275"/>
      <c r="L2" s="88" t="s">
        <v>2</v>
      </c>
      <c r="M2" s="89" t="s">
        <v>141</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
        <v>263</v>
      </c>
      <c r="I6" s="299"/>
      <c r="J6" s="299"/>
      <c r="K6" s="299"/>
      <c r="L6" s="299"/>
      <c r="M6" s="300"/>
      <c r="N6" s="301" t="s">
        <v>264</v>
      </c>
      <c r="O6" s="302"/>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44862</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t="s">
        <v>272</v>
      </c>
      <c r="F9" s="462"/>
      <c r="G9" s="462"/>
      <c r="H9" s="462"/>
      <c r="I9" s="462"/>
      <c r="J9" s="462"/>
      <c r="K9" s="462"/>
      <c r="L9" s="462"/>
      <c r="M9" s="462"/>
      <c r="N9" s="462"/>
      <c r="O9" s="462"/>
      <c r="P9" s="76"/>
    </row>
    <row r="10" spans="1:16" ht="15" customHeight="1" x14ac:dyDescent="0.3">
      <c r="A10" s="77" t="s">
        <v>6</v>
      </c>
      <c r="B10" s="445" t="s">
        <v>25</v>
      </c>
      <c r="C10" s="445"/>
      <c r="D10" s="519"/>
      <c r="E10" s="462" t="s">
        <v>306</v>
      </c>
      <c r="F10" s="462"/>
      <c r="G10" s="462"/>
      <c r="H10" s="462"/>
      <c r="I10" s="462"/>
      <c r="J10" s="462"/>
      <c r="K10" s="462"/>
      <c r="L10" s="462"/>
      <c r="M10" s="462"/>
      <c r="N10" s="462"/>
      <c r="O10" s="462"/>
      <c r="P10" s="76"/>
    </row>
    <row r="11" spans="1:16" ht="15" customHeight="1" x14ac:dyDescent="0.3">
      <c r="A11" s="77" t="s">
        <v>6</v>
      </c>
      <c r="B11" s="445" t="s">
        <v>41</v>
      </c>
      <c r="C11" s="445"/>
      <c r="D11" s="519"/>
      <c r="E11" s="532" t="s">
        <v>273</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45" customHeight="1" x14ac:dyDescent="0.3">
      <c r="A13" s="77"/>
      <c r="B13" s="445" t="s">
        <v>143</v>
      </c>
      <c r="C13" s="445"/>
      <c r="D13" s="519"/>
      <c r="E13" s="532" t="s">
        <v>307</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142</v>
      </c>
      <c r="O15" s="104" t="s">
        <v>21</v>
      </c>
      <c r="P15" s="124"/>
    </row>
    <row r="16" spans="1:16" s="103" customFormat="1" ht="14.5" x14ac:dyDescent="0.3">
      <c r="A16" s="119"/>
      <c r="B16" s="525" t="s">
        <v>272</v>
      </c>
      <c r="C16" s="526"/>
      <c r="D16" s="526"/>
      <c r="E16" s="538" t="s">
        <v>308</v>
      </c>
      <c r="F16" s="538"/>
      <c r="G16" s="538"/>
      <c r="H16" s="141">
        <v>5700000</v>
      </c>
      <c r="I16" s="141">
        <v>5700000</v>
      </c>
      <c r="J16" s="141">
        <v>5700000</v>
      </c>
      <c r="K16" s="141">
        <v>5700000</v>
      </c>
      <c r="L16" s="141">
        <v>5700000</v>
      </c>
      <c r="M16" s="83">
        <v>28500000</v>
      </c>
      <c r="N16" s="534">
        <v>92929470</v>
      </c>
      <c r="O16" s="535">
        <v>56392378.729999997</v>
      </c>
      <c r="P16" s="134"/>
    </row>
    <row r="17" spans="1:18" s="103" customFormat="1" ht="15.25" customHeight="1" x14ac:dyDescent="0.3">
      <c r="A17" s="119"/>
      <c r="B17" s="525"/>
      <c r="C17" s="526"/>
      <c r="D17" s="526"/>
      <c r="E17" s="538" t="s">
        <v>309</v>
      </c>
      <c r="F17" s="538"/>
      <c r="G17" s="538"/>
      <c r="H17" s="141">
        <v>674116</v>
      </c>
      <c r="I17" s="141">
        <v>674116</v>
      </c>
      <c r="J17" s="141">
        <v>674116</v>
      </c>
      <c r="K17" s="141">
        <v>674116</v>
      </c>
      <c r="L17" s="141">
        <v>674116</v>
      </c>
      <c r="M17" s="83">
        <v>3370580</v>
      </c>
      <c r="N17" s="534"/>
      <c r="O17" s="535"/>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3" t="s">
        <v>35</v>
      </c>
      <c r="L19" s="533"/>
      <c r="M19" s="533"/>
      <c r="N19" s="110" t="s">
        <v>37</v>
      </c>
      <c r="O19" s="110" t="s">
        <v>38</v>
      </c>
      <c r="P19" s="75"/>
    </row>
    <row r="20" spans="1:18" s="103" customFormat="1" ht="15" customHeight="1" x14ac:dyDescent="0.3">
      <c r="A20" s="119"/>
      <c r="B20" s="106"/>
      <c r="C20" s="106"/>
      <c r="D20" s="106"/>
      <c r="E20" s="106"/>
      <c r="F20" s="106"/>
      <c r="G20" s="107"/>
      <c r="H20" s="107"/>
      <c r="I20" s="107"/>
      <c r="J20" s="107"/>
      <c r="K20" s="529" t="s">
        <v>310</v>
      </c>
      <c r="L20" s="529"/>
      <c r="M20" s="529"/>
      <c r="N20" s="126">
        <v>0</v>
      </c>
      <c r="O20" s="127">
        <v>0</v>
      </c>
      <c r="P20" s="125"/>
    </row>
    <row r="21" spans="1:18" s="103" customFormat="1" ht="15" customHeight="1" x14ac:dyDescent="0.3">
      <c r="A21" s="119"/>
      <c r="B21" s="106"/>
      <c r="C21" s="106"/>
      <c r="D21" s="106"/>
      <c r="E21" s="106"/>
      <c r="F21" s="106"/>
      <c r="G21" s="107"/>
      <c r="H21" s="107"/>
      <c r="I21" s="107"/>
      <c r="J21" s="107"/>
      <c r="K21" s="529" t="s">
        <v>311</v>
      </c>
      <c r="L21" s="529"/>
      <c r="M21" s="529"/>
      <c r="N21" s="126">
        <v>4508.34056747672</v>
      </c>
      <c r="O21" s="127">
        <v>2.2700000000000001E-2</v>
      </c>
      <c r="P21" s="125"/>
    </row>
    <row r="22" spans="1:18" s="103" customFormat="1" ht="15" customHeight="1" x14ac:dyDescent="0.3">
      <c r="A22" s="119"/>
      <c r="B22" s="106"/>
      <c r="C22" s="106"/>
      <c r="D22" s="106"/>
      <c r="E22" s="106"/>
      <c r="F22" s="106"/>
      <c r="G22" s="107"/>
      <c r="H22" s="107"/>
      <c r="I22" s="107"/>
      <c r="J22" s="107"/>
      <c r="K22" s="529" t="s">
        <v>312</v>
      </c>
      <c r="L22" s="529"/>
      <c r="M22" s="529"/>
      <c r="N22" s="126">
        <v>33472.645278756703</v>
      </c>
      <c r="O22" s="127">
        <v>0.16830000000000001</v>
      </c>
      <c r="P22" s="125"/>
    </row>
    <row r="23" spans="1:18" s="103" customFormat="1" ht="15" customHeight="1" x14ac:dyDescent="0.3">
      <c r="A23" s="119"/>
      <c r="B23" s="106"/>
      <c r="C23" s="106"/>
      <c r="D23" s="106"/>
      <c r="E23" s="106"/>
      <c r="F23" s="106"/>
      <c r="G23" s="107"/>
      <c r="H23" s="107"/>
      <c r="I23" s="107"/>
      <c r="J23" s="107"/>
      <c r="K23" s="529" t="s">
        <v>313</v>
      </c>
      <c r="L23" s="529"/>
      <c r="M23" s="529"/>
      <c r="N23" s="126">
        <v>5610.1835140392004</v>
      </c>
      <c r="O23" s="127">
        <v>2.8199999999999999E-2</v>
      </c>
      <c r="P23" s="125"/>
    </row>
    <row r="24" spans="1:18" s="103" customFormat="1" ht="15" customHeight="1" x14ac:dyDescent="0.3">
      <c r="A24" s="119"/>
      <c r="B24" s="106"/>
      <c r="C24" s="106"/>
      <c r="D24" s="106"/>
      <c r="E24" s="106"/>
      <c r="F24" s="106"/>
      <c r="G24" s="107"/>
      <c r="H24" s="107"/>
      <c r="I24" s="107"/>
      <c r="J24" s="107"/>
      <c r="K24" s="529" t="s">
        <v>314</v>
      </c>
      <c r="L24" s="529"/>
      <c r="M24" s="529"/>
      <c r="N24" s="126">
        <v>57986.392850165197</v>
      </c>
      <c r="O24" s="127">
        <v>0.29149999999999998</v>
      </c>
      <c r="P24" s="125"/>
    </row>
    <row r="25" spans="1:18" s="103" customFormat="1" ht="15" customHeight="1" x14ac:dyDescent="0.3">
      <c r="A25" s="119"/>
      <c r="B25" s="106"/>
      <c r="C25" s="106"/>
      <c r="D25" s="106"/>
      <c r="E25" s="106"/>
      <c r="F25" s="106"/>
      <c r="G25" s="107"/>
      <c r="H25" s="107"/>
      <c r="I25" s="107"/>
      <c r="J25" s="107"/>
      <c r="K25" s="529" t="s">
        <v>315</v>
      </c>
      <c r="L25" s="529"/>
      <c r="M25" s="529"/>
      <c r="N25" s="126">
        <v>1782.66841655807</v>
      </c>
      <c r="O25" s="127">
        <v>8.9999999999999993E-3</v>
      </c>
      <c r="P25" s="125"/>
    </row>
    <row r="26" spans="1:18" s="103" customFormat="1" ht="15" customHeight="1" x14ac:dyDescent="0.3">
      <c r="A26" s="119"/>
      <c r="B26" s="106"/>
      <c r="C26" s="106"/>
      <c r="D26" s="106"/>
      <c r="E26" s="106"/>
      <c r="F26" s="106"/>
      <c r="G26" s="107"/>
      <c r="H26" s="107"/>
      <c r="I26" s="107"/>
      <c r="J26" s="107"/>
      <c r="K26" s="529" t="s">
        <v>316</v>
      </c>
      <c r="L26" s="529"/>
      <c r="M26" s="529"/>
      <c r="N26" s="126">
        <v>24305.5735143114</v>
      </c>
      <c r="O26" s="127">
        <v>0.1222</v>
      </c>
      <c r="P26" s="125"/>
    </row>
    <row r="27" spans="1:18" s="103" customFormat="1" ht="15" customHeight="1" x14ac:dyDescent="0.3">
      <c r="A27" s="119"/>
      <c r="B27" s="106"/>
      <c r="C27" s="106"/>
      <c r="D27" s="106"/>
      <c r="E27" s="106"/>
      <c r="F27" s="106"/>
      <c r="G27" s="107"/>
      <c r="H27" s="107"/>
      <c r="I27" s="107"/>
      <c r="J27" s="107"/>
      <c r="K27" s="529" t="s">
        <v>317</v>
      </c>
      <c r="L27" s="529"/>
      <c r="M27" s="529"/>
      <c r="N27" s="126">
        <v>-71273.425410458702</v>
      </c>
      <c r="O27" s="127">
        <v>0.35830000000000001</v>
      </c>
      <c r="P27" s="125"/>
    </row>
    <row r="28" spans="1:18" s="103" customFormat="1" ht="15" customHeight="1" x14ac:dyDescent="0.3">
      <c r="A28" s="119"/>
      <c r="B28" s="106"/>
      <c r="C28" s="106"/>
      <c r="D28" s="106"/>
      <c r="E28" s="106"/>
      <c r="F28" s="106"/>
      <c r="G28" s="107"/>
      <c r="H28" s="107"/>
      <c r="I28" s="107"/>
      <c r="J28" s="107"/>
      <c r="K28" s="529"/>
      <c r="L28" s="529"/>
      <c r="M28" s="529"/>
      <c r="N28" s="126"/>
      <c r="O28" s="127"/>
      <c r="P28" s="125"/>
      <c r="R28" s="215"/>
    </row>
    <row r="29" spans="1:18" s="103" customFormat="1" ht="15" customHeight="1" x14ac:dyDescent="0.3">
      <c r="A29" s="119"/>
      <c r="B29" s="106"/>
      <c r="C29" s="106"/>
      <c r="D29" s="106"/>
      <c r="E29" s="106"/>
      <c r="F29" s="106"/>
      <c r="G29" s="107"/>
      <c r="H29" s="107"/>
      <c r="I29" s="107"/>
      <c r="J29" s="107"/>
      <c r="K29" s="529"/>
      <c r="L29" s="529"/>
      <c r="M29" s="529"/>
      <c r="N29" s="126"/>
      <c r="O29" s="127"/>
      <c r="P29" s="125"/>
    </row>
    <row r="30" spans="1:18" s="103" customFormat="1" ht="15" customHeight="1" x14ac:dyDescent="0.3">
      <c r="A30" s="119"/>
      <c r="B30" s="106"/>
      <c r="C30" s="106"/>
      <c r="D30" s="106"/>
      <c r="E30" s="106"/>
      <c r="F30" s="106"/>
      <c r="G30" s="107"/>
      <c r="H30" s="107"/>
      <c r="J30" s="107"/>
      <c r="K30" s="529"/>
      <c r="L30" s="529"/>
      <c r="M30" s="529"/>
      <c r="N30" s="126"/>
      <c r="O30" s="127"/>
      <c r="P30" s="125"/>
    </row>
    <row r="31" spans="1:18" s="103" customFormat="1" ht="15" customHeight="1" x14ac:dyDescent="0.3">
      <c r="A31" s="119"/>
      <c r="B31" s="106"/>
      <c r="C31" s="106"/>
      <c r="D31" s="106"/>
      <c r="E31" s="106"/>
      <c r="F31" s="106"/>
      <c r="G31" s="107"/>
      <c r="H31" s="107"/>
      <c r="J31" s="107"/>
      <c r="K31" s="529"/>
      <c r="L31" s="529"/>
      <c r="M31" s="529"/>
      <c r="N31" s="126"/>
      <c r="O31" s="127"/>
      <c r="P31" s="125"/>
    </row>
    <row r="32" spans="1:18"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4"/>
      <c r="C43" s="4"/>
      <c r="D43" s="4"/>
      <c r="E43" s="4"/>
      <c r="F43" s="4"/>
      <c r="G43" s="32"/>
      <c r="H43" s="32"/>
      <c r="J43" s="32"/>
      <c r="K43" s="530" t="s">
        <v>36</v>
      </c>
      <c r="L43" s="530"/>
      <c r="M43" s="530"/>
      <c r="N43" s="128">
        <v>56392.378730848577</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318</v>
      </c>
      <c r="C48" s="520"/>
      <c r="D48" s="520" t="s">
        <v>319</v>
      </c>
      <c r="E48" s="520"/>
      <c r="F48" s="137" t="s">
        <v>49</v>
      </c>
      <c r="G48" s="136">
        <v>2024</v>
      </c>
      <c r="H48" s="132">
        <v>0</v>
      </c>
      <c r="I48" s="138" t="s">
        <v>320</v>
      </c>
      <c r="J48" s="234">
        <v>5700000</v>
      </c>
      <c r="K48" s="234">
        <v>5700000</v>
      </c>
      <c r="L48" s="234">
        <v>5700000</v>
      </c>
      <c r="M48" s="234">
        <v>5700000</v>
      </c>
      <c r="N48" s="234">
        <v>5700000</v>
      </c>
      <c r="O48" s="133"/>
      <c r="P48" s="134"/>
    </row>
    <row r="49" spans="1:16" s="103" customFormat="1" ht="15" customHeight="1" x14ac:dyDescent="0.3">
      <c r="A49" s="119" t="s">
        <v>80</v>
      </c>
      <c r="B49" s="520" t="s">
        <v>318</v>
      </c>
      <c r="C49" s="520"/>
      <c r="D49" s="520" t="s">
        <v>321</v>
      </c>
      <c r="E49" s="520"/>
      <c r="F49" s="137" t="s">
        <v>49</v>
      </c>
      <c r="G49" s="136">
        <v>2024</v>
      </c>
      <c r="H49" s="132">
        <v>0</v>
      </c>
      <c r="I49" s="138" t="s">
        <v>320</v>
      </c>
      <c r="J49" s="234">
        <v>674116</v>
      </c>
      <c r="K49" s="234">
        <v>674116</v>
      </c>
      <c r="L49" s="234">
        <v>674116</v>
      </c>
      <c r="M49" s="234">
        <v>674116</v>
      </c>
      <c r="N49" s="234">
        <v>674116</v>
      </c>
      <c r="O49" s="133"/>
      <c r="P49" s="134"/>
    </row>
    <row r="50" spans="1:16" s="103" customFormat="1" ht="15" customHeight="1" x14ac:dyDescent="0.3">
      <c r="A50" s="119" t="s">
        <v>81</v>
      </c>
      <c r="B50" s="521" t="s">
        <v>318</v>
      </c>
      <c r="C50" s="522"/>
      <c r="D50" s="521" t="s">
        <v>317</v>
      </c>
      <c r="E50" s="522"/>
      <c r="F50" s="209" t="s">
        <v>49</v>
      </c>
      <c r="G50" s="136">
        <v>2024</v>
      </c>
      <c r="H50" s="132">
        <v>-71273.425410458702</v>
      </c>
      <c r="I50" s="138" t="s">
        <v>320</v>
      </c>
      <c r="J50" s="234">
        <v>6374116</v>
      </c>
      <c r="K50" s="234">
        <v>6374116</v>
      </c>
      <c r="L50" s="234">
        <v>6374116</v>
      </c>
      <c r="M50" s="234">
        <v>6374116</v>
      </c>
      <c r="N50" s="234">
        <v>6374116</v>
      </c>
      <c r="O50" s="133"/>
      <c r="P50" s="134"/>
    </row>
    <row r="51" spans="1:16" s="103" customFormat="1" ht="15" customHeight="1" x14ac:dyDescent="0.3">
      <c r="A51" s="119" t="s">
        <v>82</v>
      </c>
      <c r="B51" s="521" t="s">
        <v>316</v>
      </c>
      <c r="C51" s="522"/>
      <c r="D51" s="521" t="s">
        <v>316</v>
      </c>
      <c r="E51" s="522"/>
      <c r="F51" s="209" t="s">
        <v>49</v>
      </c>
      <c r="G51" s="136">
        <v>2048</v>
      </c>
      <c r="H51" s="132">
        <v>24305.5735143114</v>
      </c>
      <c r="I51" s="138" t="s">
        <v>320</v>
      </c>
      <c r="J51" s="234">
        <v>0</v>
      </c>
      <c r="K51" s="234">
        <v>0</v>
      </c>
      <c r="L51" s="234">
        <v>0</v>
      </c>
      <c r="M51" s="234">
        <v>0</v>
      </c>
      <c r="N51" s="234">
        <v>0</v>
      </c>
      <c r="O51" s="133"/>
      <c r="P51" s="134"/>
    </row>
    <row r="52" spans="1:16" s="103" customFormat="1" ht="15" customHeight="1" x14ac:dyDescent="0.3">
      <c r="A52" s="119" t="s">
        <v>83</v>
      </c>
      <c r="B52" s="521" t="s">
        <v>322</v>
      </c>
      <c r="C52" s="522"/>
      <c r="D52" s="521" t="s">
        <v>310</v>
      </c>
      <c r="E52" s="522"/>
      <c r="F52" s="209" t="s">
        <v>48</v>
      </c>
      <c r="G52" s="136"/>
      <c r="H52" s="132">
        <v>0</v>
      </c>
      <c r="I52" s="138" t="s">
        <v>320</v>
      </c>
      <c r="J52" s="235">
        <v>0</v>
      </c>
      <c r="K52" s="235">
        <v>0</v>
      </c>
      <c r="L52" s="235">
        <v>0</v>
      </c>
      <c r="M52" s="235">
        <v>0</v>
      </c>
      <c r="N52" s="235">
        <v>0</v>
      </c>
      <c r="O52" s="133"/>
      <c r="P52" s="134"/>
    </row>
    <row r="53" spans="1:16" s="103" customFormat="1" ht="15" customHeight="1" x14ac:dyDescent="0.3">
      <c r="A53" s="119" t="s">
        <v>84</v>
      </c>
      <c r="B53" s="520" t="s">
        <v>322</v>
      </c>
      <c r="C53" s="520"/>
      <c r="D53" s="520" t="s">
        <v>310</v>
      </c>
      <c r="E53" s="520"/>
      <c r="F53" s="209" t="s">
        <v>49</v>
      </c>
      <c r="G53" s="136">
        <v>2024</v>
      </c>
      <c r="H53" s="132">
        <v>0</v>
      </c>
      <c r="I53" s="138" t="s">
        <v>320</v>
      </c>
      <c r="J53" s="235">
        <v>0</v>
      </c>
      <c r="K53" s="235">
        <v>0</v>
      </c>
      <c r="L53" s="235">
        <v>0</v>
      </c>
      <c r="M53" s="235">
        <v>0</v>
      </c>
      <c r="N53" s="235">
        <v>0</v>
      </c>
      <c r="O53" s="133"/>
      <c r="P53" s="134"/>
    </row>
    <row r="54" spans="1:16" s="103" customFormat="1" ht="15" customHeight="1" x14ac:dyDescent="0.3">
      <c r="A54" s="119" t="s">
        <v>85</v>
      </c>
      <c r="B54" s="520" t="s">
        <v>322</v>
      </c>
      <c r="C54" s="520"/>
      <c r="D54" s="520" t="s">
        <v>311</v>
      </c>
      <c r="E54" s="520"/>
      <c r="F54" s="137" t="s">
        <v>48</v>
      </c>
      <c r="G54" s="136"/>
      <c r="H54" s="132">
        <v>0</v>
      </c>
      <c r="I54" s="138" t="s">
        <v>320</v>
      </c>
      <c r="J54" s="236">
        <v>1338186.24</v>
      </c>
      <c r="K54" s="237">
        <v>963279.77</v>
      </c>
      <c r="L54" s="237">
        <v>779031.18</v>
      </c>
      <c r="M54" s="237">
        <v>670897.56999999995</v>
      </c>
      <c r="N54" s="237">
        <v>598386.14</v>
      </c>
      <c r="O54" s="133"/>
      <c r="P54" s="134"/>
    </row>
    <row r="55" spans="1:16" s="103" customFormat="1" ht="15" customHeight="1" x14ac:dyDescent="0.3">
      <c r="A55" s="119" t="s">
        <v>86</v>
      </c>
      <c r="B55" s="520" t="s">
        <v>322</v>
      </c>
      <c r="C55" s="520"/>
      <c r="D55" s="520" t="s">
        <v>311</v>
      </c>
      <c r="E55" s="520"/>
      <c r="F55" s="137" t="s">
        <v>49</v>
      </c>
      <c r="G55" s="136">
        <v>2024</v>
      </c>
      <c r="H55" s="132">
        <v>4508.34056747672</v>
      </c>
      <c r="I55" s="138" t="s">
        <v>320</v>
      </c>
      <c r="J55" s="237">
        <v>954570.72</v>
      </c>
      <c r="K55" s="237">
        <v>610957.35</v>
      </c>
      <c r="L55" s="237">
        <v>439537.63</v>
      </c>
      <c r="M55" s="237">
        <v>335647.5</v>
      </c>
      <c r="N55" s="237">
        <v>254997.08</v>
      </c>
      <c r="O55" s="133"/>
      <c r="P55" s="134"/>
    </row>
    <row r="56" spans="1:16" s="103" customFormat="1" ht="15" customHeight="1" x14ac:dyDescent="0.3">
      <c r="A56" s="119" t="s">
        <v>87</v>
      </c>
      <c r="B56" s="520" t="s">
        <v>322</v>
      </c>
      <c r="C56" s="520"/>
      <c r="D56" s="520" t="s">
        <v>312</v>
      </c>
      <c r="E56" s="520"/>
      <c r="F56" s="137" t="s">
        <v>48</v>
      </c>
      <c r="G56" s="136"/>
      <c r="H56" s="132">
        <v>0</v>
      </c>
      <c r="I56" s="138" t="s">
        <v>320</v>
      </c>
      <c r="J56" s="236">
        <v>9935503.4299999997</v>
      </c>
      <c r="K56" s="236">
        <v>7151971.2300000004</v>
      </c>
      <c r="L56" s="236">
        <v>5783998.3099999996</v>
      </c>
      <c r="M56" s="236">
        <v>4981149.08</v>
      </c>
      <c r="N56" s="236">
        <v>4442780.3499999996</v>
      </c>
      <c r="O56" s="133"/>
      <c r="P56" s="134"/>
    </row>
    <row r="57" spans="1:16" s="103" customFormat="1" ht="15" customHeight="1" x14ac:dyDescent="0.3">
      <c r="A57" s="119" t="s">
        <v>88</v>
      </c>
      <c r="B57" s="520" t="s">
        <v>322</v>
      </c>
      <c r="C57" s="520"/>
      <c r="D57" s="520" t="s">
        <v>312</v>
      </c>
      <c r="E57" s="520"/>
      <c r="F57" s="137" t="s">
        <v>49</v>
      </c>
      <c r="G57" s="136">
        <v>2024</v>
      </c>
      <c r="H57" s="132">
        <v>33472.645278756703</v>
      </c>
      <c r="I57" s="138" t="s">
        <v>320</v>
      </c>
      <c r="J57" s="236">
        <v>7087309.9500000002</v>
      </c>
      <c r="K57" s="236">
        <v>4536116.6100000003</v>
      </c>
      <c r="L57" s="236">
        <v>3263393.02</v>
      </c>
      <c r="M57" s="236">
        <v>2492049.88</v>
      </c>
      <c r="N57" s="236">
        <v>1893252.44</v>
      </c>
      <c r="O57" s="133"/>
      <c r="P57" s="134"/>
    </row>
    <row r="58" spans="1:16" s="103" customFormat="1" ht="15" customHeight="1" x14ac:dyDescent="0.3">
      <c r="A58" s="119"/>
      <c r="B58" s="520" t="s">
        <v>322</v>
      </c>
      <c r="C58" s="520"/>
      <c r="D58" s="520" t="s">
        <v>313</v>
      </c>
      <c r="E58" s="520"/>
      <c r="F58" s="137" t="s">
        <v>48</v>
      </c>
      <c r="G58" s="136"/>
      <c r="H58" s="132">
        <v>0</v>
      </c>
      <c r="I58" s="138" t="s">
        <v>320</v>
      </c>
      <c r="J58" s="236">
        <v>1665240.29</v>
      </c>
      <c r="K58" s="236">
        <v>1198706.31</v>
      </c>
      <c r="L58" s="237">
        <v>969427.17</v>
      </c>
      <c r="M58" s="237">
        <v>834865.61</v>
      </c>
      <c r="N58" s="237">
        <v>744632.31</v>
      </c>
      <c r="O58" s="133"/>
      <c r="P58" s="134"/>
    </row>
    <row r="59" spans="1:16" s="103" customFormat="1" ht="15" customHeight="1" x14ac:dyDescent="0.3">
      <c r="A59" s="119"/>
      <c r="B59" s="520" t="s">
        <v>322</v>
      </c>
      <c r="C59" s="520"/>
      <c r="D59" s="520" t="s">
        <v>313</v>
      </c>
      <c r="E59" s="520"/>
      <c r="F59" s="137" t="s">
        <v>49</v>
      </c>
      <c r="G59" s="136">
        <v>2024</v>
      </c>
      <c r="H59" s="132">
        <v>5610.1835140392004</v>
      </c>
      <c r="I59" s="138" t="s">
        <v>320</v>
      </c>
      <c r="J59" s="236">
        <v>1187868.75</v>
      </c>
      <c r="K59" s="237">
        <v>760275.93</v>
      </c>
      <c r="L59" s="237">
        <v>546961.06000000006</v>
      </c>
      <c r="M59" s="237">
        <v>417680.08</v>
      </c>
      <c r="N59" s="237">
        <v>317318.62</v>
      </c>
      <c r="O59" s="133"/>
      <c r="P59" s="134"/>
    </row>
    <row r="60" spans="1:16" s="103" customFormat="1" ht="15" customHeight="1" x14ac:dyDescent="0.3">
      <c r="A60" s="119"/>
      <c r="B60" s="520" t="s">
        <v>322</v>
      </c>
      <c r="C60" s="520"/>
      <c r="D60" s="520" t="s">
        <v>314</v>
      </c>
      <c r="E60" s="520"/>
      <c r="F60" s="137" t="s">
        <v>48</v>
      </c>
      <c r="G60" s="136"/>
      <c r="H60" s="132">
        <v>0</v>
      </c>
      <c r="I60" s="138" t="s">
        <v>320</v>
      </c>
      <c r="J60" s="236">
        <v>17211785.93</v>
      </c>
      <c r="K60" s="236">
        <v>12389729.279999999</v>
      </c>
      <c r="L60" s="236">
        <v>10019919.109999999</v>
      </c>
      <c r="M60" s="236">
        <v>8629101.9100000001</v>
      </c>
      <c r="N60" s="236">
        <v>7696457.96</v>
      </c>
      <c r="O60" s="133"/>
      <c r="P60" s="134"/>
    </row>
    <row r="61" spans="1:16" s="103" customFormat="1" ht="15" customHeight="1" x14ac:dyDescent="0.3">
      <c r="A61" s="119"/>
      <c r="B61" s="520" t="s">
        <v>322</v>
      </c>
      <c r="C61" s="520"/>
      <c r="D61" s="520" t="s">
        <v>314</v>
      </c>
      <c r="E61" s="520"/>
      <c r="F61" s="137" t="s">
        <v>49</v>
      </c>
      <c r="G61" s="136">
        <v>2024</v>
      </c>
      <c r="H61" s="132">
        <v>57986.392850165197</v>
      </c>
      <c r="I61" s="138" t="s">
        <v>320</v>
      </c>
      <c r="J61" s="238">
        <v>12277713.210000001</v>
      </c>
      <c r="K61" s="238">
        <v>7858149.1799999997</v>
      </c>
      <c r="L61" s="238">
        <v>5653344.3300000001</v>
      </c>
      <c r="M61" s="238">
        <v>4317106.76</v>
      </c>
      <c r="N61" s="238">
        <v>3279779.02</v>
      </c>
      <c r="O61" s="133"/>
      <c r="P61" s="134"/>
    </row>
    <row r="62" spans="1:16" s="103" customFormat="1" ht="15" customHeight="1" x14ac:dyDescent="0.3">
      <c r="A62" s="119" t="s">
        <v>89</v>
      </c>
      <c r="B62" s="520" t="s">
        <v>322</v>
      </c>
      <c r="C62" s="520"/>
      <c r="D62" s="520" t="s">
        <v>315</v>
      </c>
      <c r="E62" s="520"/>
      <c r="F62" s="137" t="s">
        <v>48</v>
      </c>
      <c r="G62" s="136"/>
      <c r="H62" s="132">
        <v>0</v>
      </c>
      <c r="I62" s="138" t="s">
        <v>320</v>
      </c>
      <c r="J62" s="239">
        <v>529139.78</v>
      </c>
      <c r="K62" s="239">
        <v>380895.9</v>
      </c>
      <c r="L62" s="239">
        <v>308041.12</v>
      </c>
      <c r="M62" s="239">
        <v>265283.40000000002</v>
      </c>
      <c r="N62" s="239">
        <v>236611.24</v>
      </c>
      <c r="O62" s="133"/>
      <c r="P62" s="134"/>
    </row>
    <row r="63" spans="1:16" s="103" customFormat="1" ht="15" customHeight="1" x14ac:dyDescent="0.3">
      <c r="A63" s="119" t="s">
        <v>90</v>
      </c>
      <c r="B63" s="520" t="s">
        <v>322</v>
      </c>
      <c r="C63" s="520"/>
      <c r="D63" s="520" t="s">
        <v>315</v>
      </c>
      <c r="E63" s="520"/>
      <c r="F63" s="137" t="s">
        <v>49</v>
      </c>
      <c r="G63" s="136">
        <v>2024</v>
      </c>
      <c r="H63" s="132">
        <v>1782.66841655807</v>
      </c>
      <c r="I63" s="138" t="s">
        <v>320</v>
      </c>
      <c r="J63" s="239">
        <v>377452.2</v>
      </c>
      <c r="K63" s="239">
        <v>241582.1</v>
      </c>
      <c r="L63" s="239">
        <v>173800.06</v>
      </c>
      <c r="M63" s="240">
        <v>132720.26999999999</v>
      </c>
      <c r="N63" s="240">
        <v>100829.84</v>
      </c>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30679855.670000002</v>
      </c>
      <c r="K66" s="38">
        <v>22084582.489999998</v>
      </c>
      <c r="L66" s="38">
        <v>17860416.890000001</v>
      </c>
      <c r="M66" s="38">
        <v>15381297.570000002</v>
      </c>
      <c r="N66" s="38">
        <v>13718867.999999998</v>
      </c>
      <c r="O66" s="44"/>
      <c r="P66" s="76"/>
    </row>
    <row r="67" spans="1:16" ht="15" customHeight="1" x14ac:dyDescent="0.3">
      <c r="A67" s="77" t="s">
        <v>94</v>
      </c>
      <c r="B67" s="39"/>
      <c r="C67" s="39"/>
      <c r="D67" s="39"/>
      <c r="E67" s="39"/>
      <c r="F67" s="39"/>
      <c r="G67" s="41"/>
      <c r="H67" s="42"/>
      <c r="I67" s="43" t="s">
        <v>49</v>
      </c>
      <c r="J67" s="38">
        <v>21884914.830000002</v>
      </c>
      <c r="K67" s="38">
        <v>14007081.17</v>
      </c>
      <c r="L67" s="38">
        <v>10077036.1</v>
      </c>
      <c r="M67" s="38">
        <v>7695204.4899999993</v>
      </c>
      <c r="N67" s="38">
        <v>5846177</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K19" sqref="K19:M19"/>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219</v>
      </c>
      <c r="C2" s="351"/>
      <c r="D2" s="351"/>
      <c r="E2" s="475"/>
      <c r="F2" s="475"/>
      <c r="G2" s="476"/>
      <c r="H2" s="270" t="s">
        <v>0</v>
      </c>
      <c r="I2" s="271"/>
      <c r="J2" s="274" t="s">
        <v>1</v>
      </c>
      <c r="K2" s="275"/>
      <c r="L2" s="88" t="s">
        <v>2</v>
      </c>
      <c r="M2" s="89" t="s">
        <v>141</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
        <v>263</v>
      </c>
      <c r="I6" s="299"/>
      <c r="J6" s="299"/>
      <c r="K6" s="299"/>
      <c r="L6" s="299"/>
      <c r="M6" s="300"/>
      <c r="N6" s="301" t="s">
        <v>264</v>
      </c>
      <c r="O6" s="302"/>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44862</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t="s">
        <v>274</v>
      </c>
      <c r="F9" s="462"/>
      <c r="G9" s="462"/>
      <c r="H9" s="462"/>
      <c r="I9" s="462"/>
      <c r="J9" s="462"/>
      <c r="K9" s="462"/>
      <c r="L9" s="462"/>
      <c r="M9" s="462"/>
      <c r="N9" s="462"/>
      <c r="O9" s="462"/>
      <c r="P9" s="76"/>
    </row>
    <row r="10" spans="1:16" ht="15" customHeight="1" x14ac:dyDescent="0.3">
      <c r="A10" s="77" t="s">
        <v>6</v>
      </c>
      <c r="B10" s="445" t="s">
        <v>25</v>
      </c>
      <c r="C10" s="445"/>
      <c r="D10" s="519"/>
      <c r="E10" s="462" t="s">
        <v>323</v>
      </c>
      <c r="F10" s="462"/>
      <c r="G10" s="462"/>
      <c r="H10" s="462"/>
      <c r="I10" s="462"/>
      <c r="J10" s="462"/>
      <c r="K10" s="462"/>
      <c r="L10" s="462"/>
      <c r="M10" s="462"/>
      <c r="N10" s="462"/>
      <c r="O10" s="462"/>
      <c r="P10" s="76"/>
    </row>
    <row r="11" spans="1:16" ht="15" customHeight="1" x14ac:dyDescent="0.3">
      <c r="A11" s="77" t="s">
        <v>6</v>
      </c>
      <c r="B11" s="445" t="s">
        <v>41</v>
      </c>
      <c r="C11" s="445"/>
      <c r="D11" s="519"/>
      <c r="E11" s="532" t="s">
        <v>273</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60" customHeight="1" x14ac:dyDescent="0.3">
      <c r="A13" s="77"/>
      <c r="B13" s="445" t="s">
        <v>143</v>
      </c>
      <c r="C13" s="445"/>
      <c r="D13" s="519"/>
      <c r="E13" s="532" t="s">
        <v>324</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142</v>
      </c>
      <c r="O15" s="104" t="s">
        <v>21</v>
      </c>
      <c r="P15" s="124"/>
    </row>
    <row r="16" spans="1:16" s="103" customFormat="1" ht="14.5" x14ac:dyDescent="0.3">
      <c r="A16" s="119"/>
      <c r="B16" s="525" t="s">
        <v>274</v>
      </c>
      <c r="C16" s="526"/>
      <c r="D16" s="526"/>
      <c r="E16" s="538" t="s">
        <v>308</v>
      </c>
      <c r="F16" s="538"/>
      <c r="G16" s="538"/>
      <c r="H16" s="141">
        <v>5130000</v>
      </c>
      <c r="I16" s="141">
        <v>5130000</v>
      </c>
      <c r="J16" s="141">
        <v>5130000</v>
      </c>
      <c r="K16" s="141">
        <v>5130000</v>
      </c>
      <c r="L16" s="141">
        <v>5130000</v>
      </c>
      <c r="M16" s="83">
        <v>25650000</v>
      </c>
      <c r="N16" s="534">
        <v>86438710</v>
      </c>
      <c r="O16" s="535">
        <v>52928299.170000002</v>
      </c>
      <c r="P16" s="134"/>
    </row>
    <row r="17" spans="1:16" s="103" customFormat="1" ht="15.25" customHeight="1" x14ac:dyDescent="0.3">
      <c r="A17" s="119"/>
      <c r="B17" s="525"/>
      <c r="C17" s="526"/>
      <c r="D17" s="526"/>
      <c r="E17" s="538" t="s">
        <v>309</v>
      </c>
      <c r="F17" s="538"/>
      <c r="G17" s="538"/>
      <c r="H17" s="141">
        <v>700656</v>
      </c>
      <c r="I17" s="141">
        <v>700656</v>
      </c>
      <c r="J17" s="141">
        <v>700656</v>
      </c>
      <c r="K17" s="141">
        <v>700656</v>
      </c>
      <c r="L17" s="141">
        <v>700656</v>
      </c>
      <c r="M17" s="83">
        <v>3503280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310</v>
      </c>
      <c r="L20" s="529"/>
      <c r="M20" s="529"/>
      <c r="N20" s="126">
        <v>0</v>
      </c>
      <c r="O20" s="127">
        <v>0</v>
      </c>
      <c r="P20" s="125"/>
    </row>
    <row r="21" spans="1:16" s="103" customFormat="1" ht="15" customHeight="1" x14ac:dyDescent="0.3">
      <c r="A21" s="119"/>
      <c r="B21" s="106"/>
      <c r="C21" s="106"/>
      <c r="D21" s="106"/>
      <c r="E21" s="106"/>
      <c r="F21" s="106"/>
      <c r="G21" s="107"/>
      <c r="H21" s="107"/>
      <c r="I21" s="107"/>
      <c r="J21" s="107"/>
      <c r="K21" s="529" t="s">
        <v>311</v>
      </c>
      <c r="L21" s="529"/>
      <c r="M21" s="529"/>
      <c r="N21" s="126">
        <v>4215.1552994953099</v>
      </c>
      <c r="O21" s="127">
        <v>2.2800000000000001E-2</v>
      </c>
      <c r="P21" s="125"/>
    </row>
    <row r="22" spans="1:16" s="103" customFormat="1" ht="15" customHeight="1" x14ac:dyDescent="0.3">
      <c r="A22" s="119"/>
      <c r="B22" s="106"/>
      <c r="C22" s="106"/>
      <c r="D22" s="106"/>
      <c r="E22" s="106"/>
      <c r="F22" s="106"/>
      <c r="G22" s="107"/>
      <c r="H22" s="107"/>
      <c r="I22" s="107"/>
      <c r="J22" s="107"/>
      <c r="K22" s="529" t="s">
        <v>312</v>
      </c>
      <c r="L22" s="529"/>
      <c r="M22" s="529"/>
      <c r="N22" s="126">
        <v>31295.860619424398</v>
      </c>
      <c r="O22" s="127">
        <v>0.1691</v>
      </c>
      <c r="P22" s="125"/>
    </row>
    <row r="23" spans="1:16" s="103" customFormat="1" ht="15" customHeight="1" x14ac:dyDescent="0.3">
      <c r="A23" s="119"/>
      <c r="B23" s="106"/>
      <c r="C23" s="106"/>
      <c r="D23" s="106"/>
      <c r="E23" s="106"/>
      <c r="F23" s="106"/>
      <c r="G23" s="107"/>
      <c r="H23" s="107"/>
      <c r="I23" s="107"/>
      <c r="J23" s="107"/>
      <c r="K23" s="529" t="s">
        <v>313</v>
      </c>
      <c r="L23" s="529"/>
      <c r="M23" s="529"/>
      <c r="N23" s="126">
        <v>5245.3434614582702</v>
      </c>
      <c r="O23" s="127">
        <v>2.8299999999999999E-2</v>
      </c>
      <c r="P23" s="125"/>
    </row>
    <row r="24" spans="1:16" s="103" customFormat="1" ht="15" customHeight="1" x14ac:dyDescent="0.3">
      <c r="A24" s="119"/>
      <c r="B24" s="106"/>
      <c r="C24" s="106"/>
      <c r="D24" s="106"/>
      <c r="E24" s="106"/>
      <c r="F24" s="106"/>
      <c r="G24" s="107"/>
      <c r="H24" s="107"/>
      <c r="I24" s="107"/>
      <c r="J24" s="107"/>
      <c r="K24" s="529" t="s">
        <v>314</v>
      </c>
      <c r="L24" s="529"/>
      <c r="M24" s="529"/>
      <c r="N24" s="126">
        <v>54215.436253160202</v>
      </c>
      <c r="O24" s="127">
        <v>0.29289999999999999</v>
      </c>
      <c r="P24" s="125"/>
    </row>
    <row r="25" spans="1:16" s="103" customFormat="1" ht="15" customHeight="1" x14ac:dyDescent="0.3">
      <c r="A25" s="119"/>
      <c r="B25" s="106"/>
      <c r="C25" s="106"/>
      <c r="D25" s="106"/>
      <c r="E25" s="106"/>
      <c r="F25" s="106"/>
      <c r="G25" s="107"/>
      <c r="H25" s="107"/>
      <c r="I25" s="107"/>
      <c r="J25" s="107"/>
      <c r="K25" s="529" t="s">
        <v>315</v>
      </c>
      <c r="L25" s="529"/>
      <c r="M25" s="529"/>
      <c r="N25" s="126">
        <v>1666.7383943662001</v>
      </c>
      <c r="O25" s="127">
        <v>8.9999999999999993E-3</v>
      </c>
      <c r="P25" s="125"/>
    </row>
    <row r="26" spans="1:16" s="103" customFormat="1" ht="15" customHeight="1" x14ac:dyDescent="0.3">
      <c r="A26" s="119"/>
      <c r="B26" s="106"/>
      <c r="C26" s="106"/>
      <c r="D26" s="106"/>
      <c r="E26" s="106"/>
      <c r="F26" s="106"/>
      <c r="G26" s="107"/>
      <c r="H26" s="107"/>
      <c r="I26" s="107"/>
      <c r="J26" s="107"/>
      <c r="K26" s="529" t="s">
        <v>316</v>
      </c>
      <c r="L26" s="529"/>
      <c r="M26" s="529"/>
      <c r="N26" s="126">
        <v>22362.719224582899</v>
      </c>
      <c r="O26" s="127">
        <v>0.1208</v>
      </c>
      <c r="P26" s="125"/>
    </row>
    <row r="27" spans="1:16" s="103" customFormat="1" ht="15" customHeight="1" x14ac:dyDescent="0.3">
      <c r="A27" s="119"/>
      <c r="B27" s="106"/>
      <c r="C27" s="106"/>
      <c r="D27" s="106"/>
      <c r="E27" s="106"/>
      <c r="F27" s="106"/>
      <c r="G27" s="107"/>
      <c r="H27" s="107"/>
      <c r="I27" s="107"/>
      <c r="J27" s="107"/>
      <c r="K27" s="529" t="s">
        <v>317</v>
      </c>
      <c r="L27" s="529"/>
      <c r="M27" s="529"/>
      <c r="N27" s="126">
        <v>-66072.954085969395</v>
      </c>
      <c r="O27" s="127">
        <v>0.35699999999999998</v>
      </c>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52928.299166517885</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318</v>
      </c>
      <c r="C48" s="520"/>
      <c r="D48" s="520" t="s">
        <v>319</v>
      </c>
      <c r="E48" s="520"/>
      <c r="F48" s="137" t="s">
        <v>49</v>
      </c>
      <c r="G48" s="136">
        <v>2024</v>
      </c>
      <c r="H48" s="132">
        <v>0</v>
      </c>
      <c r="I48" s="138" t="s">
        <v>320</v>
      </c>
      <c r="J48" s="234">
        <v>5130000</v>
      </c>
      <c r="K48" s="234">
        <v>5130000</v>
      </c>
      <c r="L48" s="234">
        <v>5130000</v>
      </c>
      <c r="M48" s="234">
        <v>5130000</v>
      </c>
      <c r="N48" s="234">
        <v>5130000</v>
      </c>
      <c r="O48" s="133"/>
      <c r="P48" s="134"/>
    </row>
    <row r="49" spans="1:16" s="103" customFormat="1" ht="15" customHeight="1" x14ac:dyDescent="0.3">
      <c r="A49" s="119" t="s">
        <v>80</v>
      </c>
      <c r="B49" s="520" t="s">
        <v>318</v>
      </c>
      <c r="C49" s="520"/>
      <c r="D49" s="520" t="s">
        <v>321</v>
      </c>
      <c r="E49" s="520"/>
      <c r="F49" s="137" t="s">
        <v>49</v>
      </c>
      <c r="G49" s="136">
        <v>2024</v>
      </c>
      <c r="H49" s="132">
        <v>0</v>
      </c>
      <c r="I49" s="138" t="s">
        <v>320</v>
      </c>
      <c r="J49" s="234">
        <v>700656</v>
      </c>
      <c r="K49" s="234">
        <v>700656</v>
      </c>
      <c r="L49" s="234">
        <v>700656</v>
      </c>
      <c r="M49" s="234">
        <v>700656</v>
      </c>
      <c r="N49" s="234">
        <v>700656</v>
      </c>
      <c r="O49" s="133"/>
      <c r="P49" s="134"/>
    </row>
    <row r="50" spans="1:16" s="103" customFormat="1" ht="15" customHeight="1" x14ac:dyDescent="0.3">
      <c r="A50" s="119" t="s">
        <v>81</v>
      </c>
      <c r="B50" s="520" t="s">
        <v>318</v>
      </c>
      <c r="C50" s="520"/>
      <c r="D50" s="520" t="s">
        <v>317</v>
      </c>
      <c r="E50" s="520"/>
      <c r="F50" s="137" t="s">
        <v>49</v>
      </c>
      <c r="G50" s="136">
        <v>2024</v>
      </c>
      <c r="H50" s="132">
        <v>-66072.954085969395</v>
      </c>
      <c r="I50" s="138" t="s">
        <v>320</v>
      </c>
      <c r="J50" s="234">
        <v>5830656</v>
      </c>
      <c r="K50" s="234">
        <v>5830656</v>
      </c>
      <c r="L50" s="234">
        <v>5830656</v>
      </c>
      <c r="M50" s="234">
        <v>5830656</v>
      </c>
      <c r="N50" s="234">
        <v>5830656</v>
      </c>
      <c r="O50" s="133"/>
      <c r="P50" s="134"/>
    </row>
    <row r="51" spans="1:16" s="103" customFormat="1" ht="15" customHeight="1" x14ac:dyDescent="0.3">
      <c r="A51" s="119" t="s">
        <v>82</v>
      </c>
      <c r="B51" s="520" t="s">
        <v>316</v>
      </c>
      <c r="C51" s="520"/>
      <c r="D51" s="520" t="s">
        <v>316</v>
      </c>
      <c r="E51" s="520"/>
      <c r="F51" s="137" t="s">
        <v>49</v>
      </c>
      <c r="G51" s="136">
        <v>2048</v>
      </c>
      <c r="H51" s="132">
        <v>22362.719224582899</v>
      </c>
      <c r="I51" s="138" t="s">
        <v>320</v>
      </c>
      <c r="J51" s="234">
        <v>0</v>
      </c>
      <c r="K51" s="234">
        <v>0</v>
      </c>
      <c r="L51" s="234">
        <v>0</v>
      </c>
      <c r="M51" s="234">
        <v>0</v>
      </c>
      <c r="N51" s="234">
        <v>0</v>
      </c>
      <c r="O51" s="133"/>
      <c r="P51" s="134"/>
    </row>
    <row r="52" spans="1:16" s="103" customFormat="1" ht="15" customHeight="1" x14ac:dyDescent="0.3">
      <c r="A52" s="119" t="s">
        <v>83</v>
      </c>
      <c r="B52" s="520" t="s">
        <v>322</v>
      </c>
      <c r="C52" s="520"/>
      <c r="D52" s="520" t="s">
        <v>310</v>
      </c>
      <c r="E52" s="520"/>
      <c r="F52" s="137" t="s">
        <v>48</v>
      </c>
      <c r="G52" s="136"/>
      <c r="H52" s="132">
        <v>0</v>
      </c>
      <c r="I52" s="138" t="s">
        <v>320</v>
      </c>
      <c r="J52" s="235">
        <v>0</v>
      </c>
      <c r="K52" s="235">
        <v>0</v>
      </c>
      <c r="L52" s="235">
        <v>0</v>
      </c>
      <c r="M52" s="235">
        <v>0</v>
      </c>
      <c r="N52" s="235">
        <v>0</v>
      </c>
      <c r="O52" s="133"/>
      <c r="P52" s="134"/>
    </row>
    <row r="53" spans="1:16" s="103" customFormat="1" ht="15" customHeight="1" x14ac:dyDescent="0.3">
      <c r="A53" s="119" t="s">
        <v>84</v>
      </c>
      <c r="B53" s="520" t="s">
        <v>322</v>
      </c>
      <c r="C53" s="520"/>
      <c r="D53" s="520" t="s">
        <v>310</v>
      </c>
      <c r="E53" s="520"/>
      <c r="F53" s="137" t="s">
        <v>49</v>
      </c>
      <c r="G53" s="136">
        <v>2024</v>
      </c>
      <c r="H53" s="132">
        <v>0</v>
      </c>
      <c r="I53" s="138" t="s">
        <v>320</v>
      </c>
      <c r="J53" s="235">
        <v>0</v>
      </c>
      <c r="K53" s="235">
        <v>0</v>
      </c>
      <c r="L53" s="235">
        <v>0</v>
      </c>
      <c r="M53" s="235">
        <v>0</v>
      </c>
      <c r="N53" s="235">
        <v>0</v>
      </c>
      <c r="O53" s="133"/>
      <c r="P53" s="134"/>
    </row>
    <row r="54" spans="1:16" s="103" customFormat="1" ht="15" customHeight="1" x14ac:dyDescent="0.3">
      <c r="A54" s="119" t="s">
        <v>85</v>
      </c>
      <c r="B54" s="520" t="s">
        <v>322</v>
      </c>
      <c r="C54" s="520"/>
      <c r="D54" s="520" t="s">
        <v>311</v>
      </c>
      <c r="E54" s="520"/>
      <c r="F54" s="137" t="s">
        <v>48</v>
      </c>
      <c r="G54" s="136"/>
      <c r="H54" s="132">
        <v>0</v>
      </c>
      <c r="I54" s="138" t="s">
        <v>320</v>
      </c>
      <c r="J54" s="236">
        <v>1338186.24</v>
      </c>
      <c r="K54" s="237">
        <v>963279.77</v>
      </c>
      <c r="L54" s="237">
        <v>779031.18</v>
      </c>
      <c r="M54" s="237">
        <v>670897.56999999995</v>
      </c>
      <c r="N54" s="237">
        <v>598386.14</v>
      </c>
      <c r="O54" s="133"/>
      <c r="P54" s="134"/>
    </row>
    <row r="55" spans="1:16" s="103" customFormat="1" ht="15" customHeight="1" x14ac:dyDescent="0.3">
      <c r="A55" s="119" t="s">
        <v>86</v>
      </c>
      <c r="B55" s="520" t="s">
        <v>322</v>
      </c>
      <c r="C55" s="520"/>
      <c r="D55" s="520" t="s">
        <v>311</v>
      </c>
      <c r="E55" s="520"/>
      <c r="F55" s="137" t="s">
        <v>49</v>
      </c>
      <c r="G55" s="136">
        <v>2024</v>
      </c>
      <c r="H55" s="132">
        <v>4215.1552994953099</v>
      </c>
      <c r="I55" s="138" t="s">
        <v>320</v>
      </c>
      <c r="J55" s="237">
        <v>984716.5</v>
      </c>
      <c r="K55" s="237">
        <v>637959.66</v>
      </c>
      <c r="L55" s="237">
        <v>464597.14</v>
      </c>
      <c r="M55" s="237">
        <v>361620.54</v>
      </c>
      <c r="N55" s="237">
        <v>282641.3</v>
      </c>
      <c r="O55" s="133"/>
      <c r="P55" s="134"/>
    </row>
    <row r="56" spans="1:16" s="103" customFormat="1" ht="15" customHeight="1" x14ac:dyDescent="0.3">
      <c r="A56" s="119" t="s">
        <v>87</v>
      </c>
      <c r="B56" s="520" t="s">
        <v>322</v>
      </c>
      <c r="C56" s="520"/>
      <c r="D56" s="520" t="s">
        <v>312</v>
      </c>
      <c r="E56" s="520"/>
      <c r="F56" s="137" t="s">
        <v>48</v>
      </c>
      <c r="G56" s="136"/>
      <c r="H56" s="132">
        <v>0</v>
      </c>
      <c r="I56" s="138" t="s">
        <v>320</v>
      </c>
      <c r="J56" s="236">
        <v>9935503.4299999997</v>
      </c>
      <c r="K56" s="236">
        <v>7151971.2300000004</v>
      </c>
      <c r="L56" s="236">
        <v>5783998.3099999996</v>
      </c>
      <c r="M56" s="236">
        <v>4981149.08</v>
      </c>
      <c r="N56" s="236">
        <v>4442780.3499999996</v>
      </c>
      <c r="O56" s="133"/>
      <c r="P56" s="134"/>
    </row>
    <row r="57" spans="1:16" s="103" customFormat="1" ht="15" customHeight="1" x14ac:dyDescent="0.3">
      <c r="A57" s="119" t="s">
        <v>88</v>
      </c>
      <c r="B57" s="520" t="s">
        <v>322</v>
      </c>
      <c r="C57" s="520"/>
      <c r="D57" s="520" t="s">
        <v>312</v>
      </c>
      <c r="E57" s="520"/>
      <c r="F57" s="137" t="s">
        <v>49</v>
      </c>
      <c r="G57" s="136">
        <v>2024</v>
      </c>
      <c r="H57" s="132">
        <v>31295.860619424398</v>
      </c>
      <c r="I57" s="138" t="s">
        <v>320</v>
      </c>
      <c r="J57" s="236">
        <v>7311130.4800000004</v>
      </c>
      <c r="K57" s="236">
        <v>4736598.07</v>
      </c>
      <c r="L57" s="236">
        <v>3449449.97</v>
      </c>
      <c r="M57" s="236">
        <v>2684889.47</v>
      </c>
      <c r="N57" s="236">
        <v>2098499.88</v>
      </c>
      <c r="O57" s="133"/>
      <c r="P57" s="134"/>
    </row>
    <row r="58" spans="1:16" s="103" customFormat="1" ht="15" customHeight="1" x14ac:dyDescent="0.3">
      <c r="A58" s="119"/>
      <c r="B58" s="520" t="s">
        <v>322</v>
      </c>
      <c r="C58" s="520"/>
      <c r="D58" s="520" t="s">
        <v>313</v>
      </c>
      <c r="E58" s="520"/>
      <c r="F58" s="137" t="s">
        <v>48</v>
      </c>
      <c r="G58" s="136"/>
      <c r="H58" s="132">
        <v>0</v>
      </c>
      <c r="I58" s="138" t="s">
        <v>320</v>
      </c>
      <c r="J58" s="236">
        <v>1665240.29</v>
      </c>
      <c r="K58" s="236">
        <v>1198706.31</v>
      </c>
      <c r="L58" s="237">
        <v>969427.17</v>
      </c>
      <c r="M58" s="237">
        <v>834865.61</v>
      </c>
      <c r="N58" s="237">
        <v>744632.31</v>
      </c>
      <c r="O58" s="133"/>
      <c r="P58" s="134"/>
    </row>
    <row r="59" spans="1:16" s="103" customFormat="1" ht="15" customHeight="1" x14ac:dyDescent="0.3">
      <c r="A59" s="119"/>
      <c r="B59" s="520" t="s">
        <v>322</v>
      </c>
      <c r="C59" s="520"/>
      <c r="D59" s="520" t="s">
        <v>313</v>
      </c>
      <c r="E59" s="520"/>
      <c r="F59" s="137" t="s">
        <v>49</v>
      </c>
      <c r="G59" s="136">
        <v>2024</v>
      </c>
      <c r="H59" s="132">
        <v>5245.3434614582702</v>
      </c>
      <c r="I59" s="138" t="s">
        <v>320</v>
      </c>
      <c r="J59" s="236">
        <v>1225382.2</v>
      </c>
      <c r="K59" s="237">
        <v>793877.63</v>
      </c>
      <c r="L59" s="237">
        <v>578145.15</v>
      </c>
      <c r="M59" s="237">
        <v>450000.96</v>
      </c>
      <c r="N59" s="237">
        <v>351719.12</v>
      </c>
      <c r="O59" s="133"/>
      <c r="P59" s="134"/>
    </row>
    <row r="60" spans="1:16" s="103" customFormat="1" ht="15" customHeight="1" x14ac:dyDescent="0.3">
      <c r="A60" s="119"/>
      <c r="B60" s="520" t="s">
        <v>322</v>
      </c>
      <c r="C60" s="520"/>
      <c r="D60" s="520" t="s">
        <v>314</v>
      </c>
      <c r="E60" s="520"/>
      <c r="F60" s="137" t="s">
        <v>48</v>
      </c>
      <c r="G60" s="136"/>
      <c r="H60" s="132">
        <v>0</v>
      </c>
      <c r="I60" s="138" t="s">
        <v>320</v>
      </c>
      <c r="J60" s="236">
        <v>17211785.93</v>
      </c>
      <c r="K60" s="236">
        <v>12389729.279999999</v>
      </c>
      <c r="L60" s="236">
        <v>10019919.109999999</v>
      </c>
      <c r="M60" s="236">
        <v>8629101.9100000001</v>
      </c>
      <c r="N60" s="236">
        <v>7696457.96</v>
      </c>
      <c r="O60" s="133"/>
      <c r="P60" s="134"/>
    </row>
    <row r="61" spans="1:16" s="103" customFormat="1" ht="15" customHeight="1" x14ac:dyDescent="0.3">
      <c r="A61" s="119"/>
      <c r="B61" s="520" t="s">
        <v>322</v>
      </c>
      <c r="C61" s="520"/>
      <c r="D61" s="520" t="s">
        <v>314</v>
      </c>
      <c r="E61" s="520"/>
      <c r="F61" s="137" t="s">
        <v>49</v>
      </c>
      <c r="G61" s="136">
        <v>2024</v>
      </c>
      <c r="H61" s="132">
        <v>54215.436253160202</v>
      </c>
      <c r="I61" s="138" t="s">
        <v>320</v>
      </c>
      <c r="J61" s="238">
        <v>12665449.09</v>
      </c>
      <c r="K61" s="238">
        <v>8205453.5700000003</v>
      </c>
      <c r="L61" s="238">
        <v>5975660.4100000001</v>
      </c>
      <c r="M61" s="238">
        <v>4651172.75</v>
      </c>
      <c r="N61" s="238">
        <v>3635339.77</v>
      </c>
      <c r="O61" s="133"/>
      <c r="P61" s="134"/>
    </row>
    <row r="62" spans="1:16" s="103" customFormat="1" ht="15" customHeight="1" x14ac:dyDescent="0.3">
      <c r="A62" s="119" t="s">
        <v>89</v>
      </c>
      <c r="B62" s="520" t="s">
        <v>322</v>
      </c>
      <c r="C62" s="520"/>
      <c r="D62" s="520" t="s">
        <v>315</v>
      </c>
      <c r="E62" s="520"/>
      <c r="F62" s="137" t="s">
        <v>48</v>
      </c>
      <c r="G62" s="136"/>
      <c r="H62" s="132">
        <v>0</v>
      </c>
      <c r="I62" s="138" t="s">
        <v>320</v>
      </c>
      <c r="J62" s="239">
        <v>529139.78</v>
      </c>
      <c r="K62" s="239">
        <v>380895.9</v>
      </c>
      <c r="L62" s="239">
        <v>308041.12</v>
      </c>
      <c r="M62" s="239">
        <v>265283.40000000002</v>
      </c>
      <c r="N62" s="239">
        <v>236611.24</v>
      </c>
      <c r="O62" s="133"/>
      <c r="P62" s="134"/>
    </row>
    <row r="63" spans="1:16" s="103" customFormat="1" ht="15" customHeight="1" x14ac:dyDescent="0.3">
      <c r="A63" s="119" t="s">
        <v>90</v>
      </c>
      <c r="B63" s="520" t="s">
        <v>322</v>
      </c>
      <c r="C63" s="520"/>
      <c r="D63" s="520" t="s">
        <v>315</v>
      </c>
      <c r="E63" s="520"/>
      <c r="F63" s="137" t="s">
        <v>49</v>
      </c>
      <c r="G63" s="136">
        <v>2024</v>
      </c>
      <c r="H63" s="132">
        <v>1666.7383943662001</v>
      </c>
      <c r="I63" s="138" t="s">
        <v>320</v>
      </c>
      <c r="J63" s="239">
        <v>389372.32</v>
      </c>
      <c r="K63" s="239">
        <v>252259.23</v>
      </c>
      <c r="L63" s="239">
        <v>183708.98</v>
      </c>
      <c r="M63" s="240">
        <v>142990.42000000001</v>
      </c>
      <c r="N63" s="240">
        <v>111760.8</v>
      </c>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30679855.670000002</v>
      </c>
      <c r="K66" s="38">
        <v>22084582.489999998</v>
      </c>
      <c r="L66" s="38">
        <v>17860416.890000001</v>
      </c>
      <c r="M66" s="38">
        <v>15381297.570000002</v>
      </c>
      <c r="N66" s="38">
        <v>13718867.999999998</v>
      </c>
      <c r="O66" s="44"/>
      <c r="P66" s="76"/>
    </row>
    <row r="67" spans="1:16" ht="15" customHeight="1" x14ac:dyDescent="0.3">
      <c r="A67" s="77" t="s">
        <v>94</v>
      </c>
      <c r="B67" s="39"/>
      <c r="C67" s="39"/>
      <c r="D67" s="39"/>
      <c r="E67" s="39"/>
      <c r="F67" s="39"/>
      <c r="G67" s="41"/>
      <c r="H67" s="42"/>
      <c r="I67" s="43" t="s">
        <v>49</v>
      </c>
      <c r="J67" s="38">
        <v>22576050.59</v>
      </c>
      <c r="K67" s="38">
        <v>14626148.16</v>
      </c>
      <c r="L67" s="38">
        <v>10651561.650000002</v>
      </c>
      <c r="M67" s="38">
        <v>8290674.1400000006</v>
      </c>
      <c r="N67" s="38">
        <v>6479960.8700000001</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K20" sqref="K20:M2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50" t="s">
        <v>219</v>
      </c>
      <c r="C2" s="351"/>
      <c r="D2" s="351"/>
      <c r="E2" s="475"/>
      <c r="F2" s="475"/>
      <c r="G2" s="476"/>
      <c r="H2" s="270" t="s">
        <v>0</v>
      </c>
      <c r="I2" s="271"/>
      <c r="J2" s="274" t="s">
        <v>1</v>
      </c>
      <c r="K2" s="275"/>
      <c r="L2" s="88" t="s">
        <v>2</v>
      </c>
      <c r="M2" s="89" t="s">
        <v>141</v>
      </c>
      <c r="N2" s="274" t="s">
        <v>3</v>
      </c>
      <c r="O2" s="275"/>
      <c r="P2" s="120"/>
    </row>
    <row r="3" spans="1:16" ht="4.5" customHeight="1" x14ac:dyDescent="0.3">
      <c r="A3" s="77"/>
      <c r="B3" s="352"/>
      <c r="C3" s="353"/>
      <c r="D3" s="353"/>
      <c r="E3" s="477"/>
      <c r="F3" s="477"/>
      <c r="G3" s="478"/>
      <c r="H3" s="272"/>
      <c r="I3" s="273"/>
      <c r="J3" s="276"/>
      <c r="K3" s="277"/>
      <c r="L3" s="87"/>
      <c r="M3" s="87"/>
      <c r="N3" s="276"/>
      <c r="O3" s="277"/>
      <c r="P3" s="75"/>
    </row>
    <row r="4" spans="1:16" s="99" customFormat="1" ht="17.25" customHeight="1" thickBot="1" x14ac:dyDescent="0.35">
      <c r="A4" s="116"/>
      <c r="B4" s="352"/>
      <c r="C4" s="353"/>
      <c r="D4" s="353"/>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52"/>
      <c r="C5" s="353"/>
      <c r="D5" s="353"/>
      <c r="E5" s="477"/>
      <c r="F5" s="477"/>
      <c r="G5" s="478"/>
      <c r="H5" s="274" t="s">
        <v>4</v>
      </c>
      <c r="I5" s="296"/>
      <c r="J5" s="296"/>
      <c r="K5" s="296"/>
      <c r="L5" s="296"/>
      <c r="M5" s="296"/>
      <c r="N5" s="274" t="s">
        <v>5</v>
      </c>
      <c r="O5" s="275"/>
      <c r="P5" s="122"/>
    </row>
    <row r="6" spans="1:16" ht="20.25" customHeight="1" thickBot="1" x14ac:dyDescent="0.35">
      <c r="A6" s="77"/>
      <c r="B6" s="354"/>
      <c r="C6" s="355"/>
      <c r="D6" s="355"/>
      <c r="E6" s="479"/>
      <c r="F6" s="479"/>
      <c r="G6" s="480"/>
      <c r="H6" s="298" t="s">
        <v>263</v>
      </c>
      <c r="I6" s="299"/>
      <c r="J6" s="299"/>
      <c r="K6" s="299"/>
      <c r="L6" s="299"/>
      <c r="M6" s="300"/>
      <c r="N6" s="301" t="s">
        <v>264</v>
      </c>
      <c r="O6" s="302"/>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44862</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t="s">
        <v>275</v>
      </c>
      <c r="F9" s="462"/>
      <c r="G9" s="462"/>
      <c r="H9" s="462"/>
      <c r="I9" s="462"/>
      <c r="J9" s="462"/>
      <c r="K9" s="462"/>
      <c r="L9" s="462"/>
      <c r="M9" s="462"/>
      <c r="N9" s="462"/>
      <c r="O9" s="462"/>
      <c r="P9" s="76"/>
    </row>
    <row r="10" spans="1:16" ht="15" customHeight="1" x14ac:dyDescent="0.3">
      <c r="A10" s="77" t="s">
        <v>6</v>
      </c>
      <c r="B10" s="445" t="s">
        <v>25</v>
      </c>
      <c r="C10" s="445"/>
      <c r="D10" s="519"/>
      <c r="E10" s="462" t="s">
        <v>325</v>
      </c>
      <c r="F10" s="462"/>
      <c r="G10" s="462"/>
      <c r="H10" s="462"/>
      <c r="I10" s="462"/>
      <c r="J10" s="462"/>
      <c r="K10" s="462"/>
      <c r="L10" s="462"/>
      <c r="M10" s="462"/>
      <c r="N10" s="462"/>
      <c r="O10" s="462"/>
      <c r="P10" s="76"/>
    </row>
    <row r="11" spans="1:16" ht="15" customHeight="1" x14ac:dyDescent="0.3">
      <c r="A11" s="77" t="s">
        <v>6</v>
      </c>
      <c r="B11" s="445" t="s">
        <v>41</v>
      </c>
      <c r="C11" s="445"/>
      <c r="D11" s="519"/>
      <c r="E11" s="532" t="s">
        <v>273</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15" customHeight="1" x14ac:dyDescent="0.3">
      <c r="A13" s="77"/>
      <c r="B13" s="445" t="s">
        <v>143</v>
      </c>
      <c r="C13" s="445"/>
      <c r="D13" s="519"/>
      <c r="E13" s="532" t="s">
        <v>326</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142</v>
      </c>
      <c r="O15" s="104" t="s">
        <v>21</v>
      </c>
      <c r="P15" s="124"/>
    </row>
    <row r="16" spans="1:16" s="103" customFormat="1" ht="14.5" x14ac:dyDescent="0.3">
      <c r="A16" s="119"/>
      <c r="B16" s="525" t="s">
        <v>275</v>
      </c>
      <c r="C16" s="526"/>
      <c r="D16" s="526"/>
      <c r="E16" s="538" t="s">
        <v>308</v>
      </c>
      <c r="F16" s="538"/>
      <c r="G16" s="538"/>
      <c r="H16" s="141">
        <v>3990000</v>
      </c>
      <c r="I16" s="141">
        <v>3990000</v>
      </c>
      <c r="J16" s="141">
        <v>3990000</v>
      </c>
      <c r="K16" s="141">
        <v>3990000</v>
      </c>
      <c r="L16" s="141">
        <v>3990000</v>
      </c>
      <c r="M16" s="83">
        <v>19950000</v>
      </c>
      <c r="N16" s="534">
        <v>81834680</v>
      </c>
      <c r="O16" s="535">
        <v>45298090.869999997</v>
      </c>
      <c r="P16" s="134"/>
    </row>
    <row r="17" spans="1:16" s="103" customFormat="1" ht="15.25" customHeight="1" x14ac:dyDescent="0.3">
      <c r="A17" s="119"/>
      <c r="B17" s="525"/>
      <c r="C17" s="526"/>
      <c r="D17" s="526"/>
      <c r="E17" s="538" t="s">
        <v>309</v>
      </c>
      <c r="F17" s="538"/>
      <c r="G17" s="538"/>
      <c r="H17" s="141">
        <v>737812</v>
      </c>
      <c r="I17" s="141">
        <v>737812</v>
      </c>
      <c r="J17" s="141">
        <v>737812</v>
      </c>
      <c r="K17" s="141">
        <v>737812</v>
      </c>
      <c r="L17" s="141">
        <v>737812</v>
      </c>
      <c r="M17" s="83">
        <v>3689060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310</v>
      </c>
      <c r="L20" s="529"/>
      <c r="M20" s="529"/>
      <c r="N20" s="126">
        <v>0</v>
      </c>
      <c r="O20" s="127">
        <v>0</v>
      </c>
      <c r="P20" s="125"/>
    </row>
    <row r="21" spans="1:16" s="103" customFormat="1" ht="15" customHeight="1" x14ac:dyDescent="0.3">
      <c r="A21" s="119"/>
      <c r="B21" s="106"/>
      <c r="C21" s="106"/>
      <c r="D21" s="106"/>
      <c r="E21" s="106"/>
      <c r="F21" s="106"/>
      <c r="G21" s="107"/>
      <c r="H21" s="107"/>
      <c r="I21" s="107"/>
      <c r="J21" s="107"/>
      <c r="K21" s="529" t="s">
        <v>311</v>
      </c>
      <c r="L21" s="529"/>
      <c r="M21" s="529"/>
      <c r="N21" s="126">
        <v>3665.9234939636299</v>
      </c>
      <c r="O21" s="127">
        <v>2.1999999999999999E-2</v>
      </c>
      <c r="P21" s="125"/>
    </row>
    <row r="22" spans="1:16" s="103" customFormat="1" ht="15" customHeight="1" x14ac:dyDescent="0.3">
      <c r="A22" s="119"/>
      <c r="B22" s="106"/>
      <c r="C22" s="106"/>
      <c r="D22" s="106"/>
      <c r="E22" s="106"/>
      <c r="F22" s="106"/>
      <c r="G22" s="107"/>
      <c r="H22" s="107"/>
      <c r="I22" s="107"/>
      <c r="J22" s="107"/>
      <c r="K22" s="529" t="s">
        <v>312</v>
      </c>
      <c r="L22" s="529"/>
      <c r="M22" s="529"/>
      <c r="N22" s="126">
        <v>27218.031743573902</v>
      </c>
      <c r="O22" s="127">
        <v>0.1633</v>
      </c>
      <c r="P22" s="125"/>
    </row>
    <row r="23" spans="1:16" s="103" customFormat="1" ht="15" customHeight="1" x14ac:dyDescent="0.3">
      <c r="A23" s="119"/>
      <c r="B23" s="106"/>
      <c r="C23" s="106"/>
      <c r="D23" s="106"/>
      <c r="E23" s="106"/>
      <c r="F23" s="106"/>
      <c r="G23" s="107"/>
      <c r="H23" s="107"/>
      <c r="I23" s="107"/>
      <c r="J23" s="107"/>
      <c r="K23" s="529" t="s">
        <v>313</v>
      </c>
      <c r="L23" s="529"/>
      <c r="M23" s="529"/>
      <c r="N23" s="126">
        <v>4561.8788574624796</v>
      </c>
      <c r="O23" s="127">
        <v>2.7400000000000001E-2</v>
      </c>
      <c r="P23" s="125"/>
    </row>
    <row r="24" spans="1:16" s="103" customFormat="1" ht="15" customHeight="1" x14ac:dyDescent="0.3">
      <c r="A24" s="119"/>
      <c r="B24" s="106"/>
      <c r="C24" s="106"/>
      <c r="D24" s="106"/>
      <c r="E24" s="106"/>
      <c r="F24" s="106"/>
      <c r="G24" s="107"/>
      <c r="H24" s="107"/>
      <c r="I24" s="107"/>
      <c r="J24" s="107"/>
      <c r="K24" s="529" t="s">
        <v>314</v>
      </c>
      <c r="L24" s="529"/>
      <c r="M24" s="529"/>
      <c r="N24" s="126">
        <v>47151.202662926</v>
      </c>
      <c r="O24" s="127">
        <v>0.28289999999999998</v>
      </c>
      <c r="P24" s="125"/>
    </row>
    <row r="25" spans="1:16" s="103" customFormat="1" ht="15" customHeight="1" x14ac:dyDescent="0.3">
      <c r="A25" s="119"/>
      <c r="B25" s="106"/>
      <c r="C25" s="106"/>
      <c r="D25" s="106"/>
      <c r="E25" s="106"/>
      <c r="F25" s="106"/>
      <c r="G25" s="107"/>
      <c r="H25" s="107"/>
      <c r="I25" s="107"/>
      <c r="J25" s="107"/>
      <c r="K25" s="529" t="s">
        <v>315</v>
      </c>
      <c r="L25" s="529"/>
      <c r="M25" s="529"/>
      <c r="N25" s="126">
        <v>1449.5635130200101</v>
      </c>
      <c r="O25" s="127">
        <v>8.6999999999999994E-3</v>
      </c>
      <c r="P25" s="125"/>
    </row>
    <row r="26" spans="1:16" s="103" customFormat="1" ht="15" customHeight="1" x14ac:dyDescent="0.3">
      <c r="A26" s="119"/>
      <c r="B26" s="106"/>
      <c r="C26" s="106"/>
      <c r="D26" s="106"/>
      <c r="E26" s="106"/>
      <c r="F26" s="106"/>
      <c r="G26" s="107"/>
      <c r="H26" s="107"/>
      <c r="I26" s="107"/>
      <c r="J26" s="107"/>
      <c r="K26" s="529" t="s">
        <v>316</v>
      </c>
      <c r="L26" s="529"/>
      <c r="M26" s="529"/>
      <c r="N26" s="126">
        <v>21928.4542824005</v>
      </c>
      <c r="O26" s="127">
        <v>0.13159999999999999</v>
      </c>
      <c r="P26" s="125"/>
    </row>
    <row r="27" spans="1:16" s="103" customFormat="1" ht="15" customHeight="1" x14ac:dyDescent="0.3">
      <c r="A27" s="119"/>
      <c r="B27" s="106"/>
      <c r="C27" s="106"/>
      <c r="D27" s="106"/>
      <c r="E27" s="106"/>
      <c r="F27" s="106"/>
      <c r="G27" s="107"/>
      <c r="H27" s="107"/>
      <c r="I27" s="107"/>
      <c r="J27" s="107"/>
      <c r="K27" s="529" t="s">
        <v>317</v>
      </c>
      <c r="L27" s="529"/>
      <c r="M27" s="529"/>
      <c r="N27" s="126">
        <v>-60676.963682148198</v>
      </c>
      <c r="O27" s="127">
        <v>0.36409999999999998</v>
      </c>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45298.090871198336</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318</v>
      </c>
      <c r="C48" s="520"/>
      <c r="D48" s="520" t="s">
        <v>319</v>
      </c>
      <c r="E48" s="520"/>
      <c r="F48" s="137" t="s">
        <v>49</v>
      </c>
      <c r="G48" s="136">
        <v>2024</v>
      </c>
      <c r="H48" s="132">
        <v>0</v>
      </c>
      <c r="I48" s="138" t="s">
        <v>320</v>
      </c>
      <c r="J48" s="234">
        <v>3990000</v>
      </c>
      <c r="K48" s="234">
        <v>3990000</v>
      </c>
      <c r="L48" s="234">
        <v>3990000</v>
      </c>
      <c r="M48" s="234">
        <v>3990000</v>
      </c>
      <c r="N48" s="234">
        <v>3990000</v>
      </c>
      <c r="O48" s="133"/>
      <c r="P48" s="134"/>
    </row>
    <row r="49" spans="1:16" s="103" customFormat="1" ht="15" customHeight="1" x14ac:dyDescent="0.3">
      <c r="A49" s="119" t="s">
        <v>80</v>
      </c>
      <c r="B49" s="520" t="s">
        <v>318</v>
      </c>
      <c r="C49" s="520"/>
      <c r="D49" s="520" t="s">
        <v>321</v>
      </c>
      <c r="E49" s="520"/>
      <c r="F49" s="137" t="s">
        <v>49</v>
      </c>
      <c r="G49" s="136">
        <v>2024</v>
      </c>
      <c r="H49" s="132">
        <v>0</v>
      </c>
      <c r="I49" s="138" t="s">
        <v>320</v>
      </c>
      <c r="J49" s="234">
        <v>737812</v>
      </c>
      <c r="K49" s="234">
        <v>737812</v>
      </c>
      <c r="L49" s="234">
        <v>737812</v>
      </c>
      <c r="M49" s="234">
        <v>737812</v>
      </c>
      <c r="N49" s="234">
        <v>737812</v>
      </c>
      <c r="O49" s="133"/>
      <c r="P49" s="134"/>
    </row>
    <row r="50" spans="1:16" s="103" customFormat="1" ht="15" customHeight="1" x14ac:dyDescent="0.3">
      <c r="A50" s="119" t="s">
        <v>81</v>
      </c>
      <c r="B50" s="520" t="s">
        <v>318</v>
      </c>
      <c r="C50" s="520"/>
      <c r="D50" s="520" t="s">
        <v>317</v>
      </c>
      <c r="E50" s="520"/>
      <c r="F50" s="137" t="s">
        <v>49</v>
      </c>
      <c r="G50" s="136">
        <v>2024</v>
      </c>
      <c r="H50" s="132">
        <v>-60676.963682148198</v>
      </c>
      <c r="I50" s="138" t="s">
        <v>320</v>
      </c>
      <c r="J50" s="234">
        <v>4727812</v>
      </c>
      <c r="K50" s="234">
        <v>4727812</v>
      </c>
      <c r="L50" s="234">
        <v>4727812</v>
      </c>
      <c r="M50" s="234">
        <v>4727812</v>
      </c>
      <c r="N50" s="234">
        <v>4727812</v>
      </c>
      <c r="O50" s="133"/>
      <c r="P50" s="134"/>
    </row>
    <row r="51" spans="1:16" s="103" customFormat="1" ht="15" customHeight="1" x14ac:dyDescent="0.3">
      <c r="A51" s="119" t="s">
        <v>82</v>
      </c>
      <c r="B51" s="520" t="s">
        <v>316</v>
      </c>
      <c r="C51" s="520"/>
      <c r="D51" s="520" t="s">
        <v>316</v>
      </c>
      <c r="E51" s="520"/>
      <c r="F51" s="137" t="s">
        <v>49</v>
      </c>
      <c r="G51" s="136">
        <v>2048</v>
      </c>
      <c r="H51" s="132">
        <v>21928.4542824005</v>
      </c>
      <c r="I51" s="138" t="s">
        <v>320</v>
      </c>
      <c r="J51" s="234">
        <v>0</v>
      </c>
      <c r="K51" s="234">
        <v>0</v>
      </c>
      <c r="L51" s="234">
        <v>0</v>
      </c>
      <c r="M51" s="234">
        <v>0</v>
      </c>
      <c r="N51" s="234">
        <v>0</v>
      </c>
      <c r="O51" s="133"/>
      <c r="P51" s="134"/>
    </row>
    <row r="52" spans="1:16" s="103" customFormat="1" ht="15" customHeight="1" x14ac:dyDescent="0.3">
      <c r="A52" s="119" t="s">
        <v>83</v>
      </c>
      <c r="B52" s="520" t="s">
        <v>322</v>
      </c>
      <c r="C52" s="520"/>
      <c r="D52" s="520" t="s">
        <v>310</v>
      </c>
      <c r="E52" s="520"/>
      <c r="F52" s="137" t="s">
        <v>48</v>
      </c>
      <c r="G52" s="136"/>
      <c r="H52" s="132">
        <v>0</v>
      </c>
      <c r="I52" s="138" t="s">
        <v>320</v>
      </c>
      <c r="J52" s="235">
        <v>0</v>
      </c>
      <c r="K52" s="235">
        <v>0</v>
      </c>
      <c r="L52" s="235">
        <v>0</v>
      </c>
      <c r="M52" s="235">
        <v>0</v>
      </c>
      <c r="N52" s="235">
        <v>0</v>
      </c>
      <c r="O52" s="133"/>
      <c r="P52" s="134"/>
    </row>
    <row r="53" spans="1:16" s="103" customFormat="1" ht="15" customHeight="1" x14ac:dyDescent="0.3">
      <c r="A53" s="119" t="s">
        <v>84</v>
      </c>
      <c r="B53" s="520" t="s">
        <v>322</v>
      </c>
      <c r="C53" s="520"/>
      <c r="D53" s="520" t="s">
        <v>310</v>
      </c>
      <c r="E53" s="520"/>
      <c r="F53" s="137" t="s">
        <v>49</v>
      </c>
      <c r="G53" s="136">
        <v>2024</v>
      </c>
      <c r="H53" s="132">
        <v>0</v>
      </c>
      <c r="I53" s="138" t="s">
        <v>320</v>
      </c>
      <c r="J53" s="235">
        <v>0</v>
      </c>
      <c r="K53" s="235">
        <v>0</v>
      </c>
      <c r="L53" s="235">
        <v>0</v>
      </c>
      <c r="M53" s="235">
        <v>0</v>
      </c>
      <c r="N53" s="235">
        <v>0</v>
      </c>
      <c r="O53" s="133"/>
      <c r="P53" s="134"/>
    </row>
    <row r="54" spans="1:16" s="103" customFormat="1" ht="15" customHeight="1" x14ac:dyDescent="0.3">
      <c r="A54" s="119" t="s">
        <v>85</v>
      </c>
      <c r="B54" s="520" t="s">
        <v>322</v>
      </c>
      <c r="C54" s="520"/>
      <c r="D54" s="520" t="s">
        <v>311</v>
      </c>
      <c r="E54" s="520"/>
      <c r="F54" s="137" t="s">
        <v>48</v>
      </c>
      <c r="G54" s="136"/>
      <c r="H54" s="132">
        <v>0</v>
      </c>
      <c r="I54" s="138" t="s">
        <v>320</v>
      </c>
      <c r="J54" s="236">
        <v>1338186.24</v>
      </c>
      <c r="K54" s="237">
        <v>963279.77</v>
      </c>
      <c r="L54" s="237">
        <v>779031.18</v>
      </c>
      <c r="M54" s="237">
        <v>670897.56999999995</v>
      </c>
      <c r="N54" s="237">
        <v>598386.14</v>
      </c>
      <c r="O54" s="133"/>
      <c r="P54" s="134"/>
    </row>
    <row r="55" spans="1:16" s="103" customFormat="1" ht="15" customHeight="1" x14ac:dyDescent="0.3">
      <c r="A55" s="119" t="s">
        <v>86</v>
      </c>
      <c r="B55" s="520" t="s">
        <v>322</v>
      </c>
      <c r="C55" s="520"/>
      <c r="D55" s="520" t="s">
        <v>311</v>
      </c>
      <c r="E55" s="520"/>
      <c r="F55" s="137" t="s">
        <v>49</v>
      </c>
      <c r="G55" s="136">
        <v>2024</v>
      </c>
      <c r="H55" s="132">
        <v>3665.9234939636299</v>
      </c>
      <c r="I55" s="138" t="s">
        <v>320</v>
      </c>
      <c r="J55" s="236">
        <v>1050246.3999999999</v>
      </c>
      <c r="K55" s="237">
        <v>692922.92</v>
      </c>
      <c r="L55" s="237">
        <v>519406.34</v>
      </c>
      <c r="M55" s="237">
        <v>415660.71</v>
      </c>
      <c r="N55" s="237">
        <v>339532.73</v>
      </c>
      <c r="O55" s="133"/>
      <c r="P55" s="134"/>
    </row>
    <row r="56" spans="1:16" s="103" customFormat="1" ht="15" customHeight="1" x14ac:dyDescent="0.3">
      <c r="A56" s="119" t="s">
        <v>87</v>
      </c>
      <c r="B56" s="520" t="s">
        <v>322</v>
      </c>
      <c r="C56" s="520"/>
      <c r="D56" s="520" t="s">
        <v>312</v>
      </c>
      <c r="E56" s="520"/>
      <c r="F56" s="137" t="s">
        <v>48</v>
      </c>
      <c r="G56" s="136"/>
      <c r="H56" s="132">
        <v>0</v>
      </c>
      <c r="I56" s="138" t="s">
        <v>320</v>
      </c>
      <c r="J56" s="236">
        <v>9935503.4299999997</v>
      </c>
      <c r="K56" s="236">
        <v>7151971.2300000004</v>
      </c>
      <c r="L56" s="236">
        <v>5783998.3099999996</v>
      </c>
      <c r="M56" s="236">
        <v>4981149.08</v>
      </c>
      <c r="N56" s="236">
        <v>4442780.3499999996</v>
      </c>
      <c r="O56" s="133"/>
      <c r="P56" s="134"/>
    </row>
    <row r="57" spans="1:16" s="103" customFormat="1" ht="15" customHeight="1" x14ac:dyDescent="0.3">
      <c r="A57" s="119" t="s">
        <v>88</v>
      </c>
      <c r="B57" s="520" t="s">
        <v>322</v>
      </c>
      <c r="C57" s="520"/>
      <c r="D57" s="520" t="s">
        <v>312</v>
      </c>
      <c r="E57" s="520"/>
      <c r="F57" s="137" t="s">
        <v>49</v>
      </c>
      <c r="G57" s="136">
        <v>2024</v>
      </c>
      <c r="H57" s="132">
        <v>27218.031743573902</v>
      </c>
      <c r="I57" s="138" t="s">
        <v>320</v>
      </c>
      <c r="J57" s="236">
        <v>7797664.0499999998</v>
      </c>
      <c r="K57" s="236">
        <v>5144678.54</v>
      </c>
      <c r="L57" s="236">
        <v>3856386.63</v>
      </c>
      <c r="M57" s="236">
        <v>3086116.32</v>
      </c>
      <c r="N57" s="236">
        <v>2520896.2400000002</v>
      </c>
      <c r="O57" s="133"/>
      <c r="P57" s="134"/>
    </row>
    <row r="58" spans="1:16" s="103" customFormat="1" ht="15" customHeight="1" x14ac:dyDescent="0.3">
      <c r="A58" s="119"/>
      <c r="B58" s="520" t="s">
        <v>322</v>
      </c>
      <c r="C58" s="520"/>
      <c r="D58" s="520" t="s">
        <v>313</v>
      </c>
      <c r="E58" s="520"/>
      <c r="F58" s="137" t="s">
        <v>48</v>
      </c>
      <c r="G58" s="136"/>
      <c r="H58" s="132">
        <v>0</v>
      </c>
      <c r="I58" s="138" t="s">
        <v>320</v>
      </c>
      <c r="J58" s="236">
        <v>1665240.29</v>
      </c>
      <c r="K58" s="236">
        <v>1198706.31</v>
      </c>
      <c r="L58" s="237">
        <v>969427.17</v>
      </c>
      <c r="M58" s="237">
        <v>834865.61</v>
      </c>
      <c r="N58" s="237">
        <v>744632.31</v>
      </c>
      <c r="O58" s="133"/>
      <c r="P58" s="134"/>
    </row>
    <row r="59" spans="1:16" s="103" customFormat="1" ht="15" customHeight="1" x14ac:dyDescent="0.3">
      <c r="A59" s="119"/>
      <c r="B59" s="520" t="s">
        <v>322</v>
      </c>
      <c r="C59" s="520"/>
      <c r="D59" s="520" t="s">
        <v>313</v>
      </c>
      <c r="E59" s="520"/>
      <c r="F59" s="137" t="s">
        <v>49</v>
      </c>
      <c r="G59" s="136">
        <v>2024</v>
      </c>
      <c r="H59" s="132">
        <v>4561.8788574624796</v>
      </c>
      <c r="I59" s="138" t="s">
        <v>320</v>
      </c>
      <c r="J59" s="236">
        <v>1306927.67</v>
      </c>
      <c r="K59" s="237">
        <v>862273.97</v>
      </c>
      <c r="L59" s="237">
        <v>646349.77</v>
      </c>
      <c r="M59" s="237">
        <v>517248.6</v>
      </c>
      <c r="N59" s="237">
        <v>422514.87</v>
      </c>
      <c r="O59" s="133"/>
      <c r="P59" s="134"/>
    </row>
    <row r="60" spans="1:16" s="103" customFormat="1" ht="15" customHeight="1" x14ac:dyDescent="0.3">
      <c r="A60" s="119"/>
      <c r="B60" s="520" t="s">
        <v>322</v>
      </c>
      <c r="C60" s="520"/>
      <c r="D60" s="520" t="s">
        <v>314</v>
      </c>
      <c r="E60" s="520"/>
      <c r="F60" s="137" t="s">
        <v>48</v>
      </c>
      <c r="G60" s="136"/>
      <c r="H60" s="132">
        <v>0</v>
      </c>
      <c r="I60" s="138" t="s">
        <v>320</v>
      </c>
      <c r="J60" s="236">
        <v>17211785.93</v>
      </c>
      <c r="K60" s="236">
        <v>12389729.279999999</v>
      </c>
      <c r="L60" s="236">
        <v>10019919.109999999</v>
      </c>
      <c r="M60" s="236">
        <v>8629101.9100000001</v>
      </c>
      <c r="N60" s="236">
        <v>7696457.96</v>
      </c>
      <c r="O60" s="133"/>
      <c r="P60" s="134"/>
    </row>
    <row r="61" spans="1:16" s="103" customFormat="1" ht="15" customHeight="1" x14ac:dyDescent="0.3">
      <c r="A61" s="119"/>
      <c r="B61" s="520" t="s">
        <v>322</v>
      </c>
      <c r="C61" s="520"/>
      <c r="D61" s="520" t="s">
        <v>314</v>
      </c>
      <c r="E61" s="520"/>
      <c r="F61" s="137" t="s">
        <v>49</v>
      </c>
      <c r="G61" s="136">
        <v>2024</v>
      </c>
      <c r="H61" s="132">
        <v>47151.202662926</v>
      </c>
      <c r="I61" s="138" t="s">
        <v>320</v>
      </c>
      <c r="J61" s="238">
        <v>13508296.32</v>
      </c>
      <c r="K61" s="238">
        <v>8912392.4499999993</v>
      </c>
      <c r="L61" s="238">
        <v>6680617.8099999996</v>
      </c>
      <c r="M61" s="238">
        <v>5346238.76</v>
      </c>
      <c r="N61" s="238">
        <v>4367078.8</v>
      </c>
      <c r="O61" s="133"/>
      <c r="P61" s="134"/>
    </row>
    <row r="62" spans="1:16" s="103" customFormat="1" ht="15" customHeight="1" x14ac:dyDescent="0.3">
      <c r="A62" s="119" t="s">
        <v>89</v>
      </c>
      <c r="B62" s="520" t="s">
        <v>322</v>
      </c>
      <c r="C62" s="520"/>
      <c r="D62" s="520" t="s">
        <v>315</v>
      </c>
      <c r="E62" s="520"/>
      <c r="F62" s="137" t="s">
        <v>48</v>
      </c>
      <c r="G62" s="136"/>
      <c r="H62" s="132">
        <v>0</v>
      </c>
      <c r="I62" s="138" t="s">
        <v>320</v>
      </c>
      <c r="J62" s="239">
        <v>529139.78</v>
      </c>
      <c r="K62" s="239">
        <v>380895.9</v>
      </c>
      <c r="L62" s="239">
        <v>308041.12</v>
      </c>
      <c r="M62" s="239">
        <v>265283.40000000002</v>
      </c>
      <c r="N62" s="239">
        <v>236611.24</v>
      </c>
      <c r="O62" s="133"/>
      <c r="P62" s="134"/>
    </row>
    <row r="63" spans="1:16" s="103" customFormat="1" ht="15" customHeight="1" x14ac:dyDescent="0.3">
      <c r="A63" s="119" t="s">
        <v>90</v>
      </c>
      <c r="B63" s="520" t="s">
        <v>322</v>
      </c>
      <c r="C63" s="520"/>
      <c r="D63" s="520" t="s">
        <v>315</v>
      </c>
      <c r="E63" s="520"/>
      <c r="F63" s="137" t="s">
        <v>49</v>
      </c>
      <c r="G63" s="136">
        <v>2024</v>
      </c>
      <c r="H63" s="132">
        <v>1449.5635130200101</v>
      </c>
      <c r="I63" s="138" t="s">
        <v>320</v>
      </c>
      <c r="J63" s="239">
        <v>415283.87</v>
      </c>
      <c r="K63" s="239">
        <v>273992.57</v>
      </c>
      <c r="L63" s="239">
        <v>205381.4</v>
      </c>
      <c r="M63" s="239">
        <v>164358.75</v>
      </c>
      <c r="N63" s="240">
        <v>134256.56</v>
      </c>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30679855.670000002</v>
      </c>
      <c r="K66" s="38">
        <v>22084582.489999998</v>
      </c>
      <c r="L66" s="38">
        <v>17860416.890000001</v>
      </c>
      <c r="M66" s="38">
        <v>15381297.570000002</v>
      </c>
      <c r="N66" s="38">
        <v>13718867.999999998</v>
      </c>
      <c r="O66" s="44"/>
      <c r="P66" s="76"/>
    </row>
    <row r="67" spans="1:16" ht="15" customHeight="1" x14ac:dyDescent="0.3">
      <c r="A67" s="77" t="s">
        <v>94</v>
      </c>
      <c r="B67" s="39"/>
      <c r="C67" s="39"/>
      <c r="D67" s="39"/>
      <c r="E67" s="39"/>
      <c r="F67" s="39"/>
      <c r="G67" s="41"/>
      <c r="H67" s="42"/>
      <c r="I67" s="43" t="s">
        <v>49</v>
      </c>
      <c r="J67" s="38">
        <v>24078418.309999999</v>
      </c>
      <c r="K67" s="38">
        <v>15886260.449999999</v>
      </c>
      <c r="L67" s="38">
        <v>11908141.950000001</v>
      </c>
      <c r="M67" s="38">
        <v>9529623.1400000006</v>
      </c>
      <c r="N67" s="38">
        <v>7784279.2000000002</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Greg Hall</DisplayName>
        <AccountId>3495</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R0002365780</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20B39A-CBF6-48CD-9D06-A147844F482C}">
  <ds:schemaRefs>
    <ds:schemaRef ds:uri="http://schemas.microsoft.com/sharepoint/events"/>
  </ds:schemaRefs>
</ds:datastoreItem>
</file>

<file path=customXml/itemProps2.xml><?xml version="1.0" encoding="utf-8"?>
<ds:datastoreItem xmlns:ds="http://schemas.openxmlformats.org/officeDocument/2006/customXml" ds:itemID="{35F29BE8-D2C7-4B78-ADF2-0549D9549FE3}">
  <ds:schemaRefs>
    <ds:schemaRef ds:uri="http://schemas.microsoft.com/sharepoint/v3/contenttype/forms"/>
  </ds:schemaRefs>
</ds:datastoreItem>
</file>

<file path=customXml/itemProps3.xml><?xml version="1.0" encoding="utf-8"?>
<ds:datastoreItem xmlns:ds="http://schemas.openxmlformats.org/officeDocument/2006/customXml" ds:itemID="{AFB4C8F2-C2D3-4549-A363-40502E537A62}">
  <ds:schemaRefs>
    <ds:schemaRef ds:uri="http://schemas.microsoft.com/office/infopath/2007/PartnerControls"/>
    <ds:schemaRef ds:uri="http://purl.org/dc/terms/"/>
    <ds:schemaRef ds:uri="http://schemas.microsoft.com/office/2006/documentManagement/types"/>
    <ds:schemaRef ds:uri="cdf0dde9-ebef-4e0b-9cde-c91850d92f2d"/>
    <ds:schemaRef ds:uri="http://purl.org/dc/dcmitype/"/>
    <ds:schemaRef ds:uri="8f493e50-f4fa-4672-bec5-6587e791f720"/>
    <ds:schemaRef ds:uri="http://schemas.openxmlformats.org/package/2006/metadata/core-properties"/>
    <ds:schemaRef ds:uri="http://purl.org/dc/elements/1.1/"/>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77B92516-02FC-431C-A28E-23E0ED14D5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2023-01-30T22:13:23Z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{556a63ed-5370-4584-9ccc-dd14c7c98e12}</vt:lpwstr>
  </property>
  <property fmtid="{D5CDD505-2E9C-101B-9397-08002B2CF9AE}" pid="7" name="RecordPoint_ActiveItemWebId">
    <vt:lpwstr>{0e6c1e0d-ce9b-4acb-bd7f-e21f20d4c138}</vt:lpwstr>
  </property>
  <property fmtid="{D5CDD505-2E9C-101B-9397-08002B2CF9AE}" pid="8" name="RecordPoint_RecordNumberSubmitted">
    <vt:lpwstr>R0002365780</vt:lpwstr>
  </property>
  <property fmtid="{D5CDD505-2E9C-101B-9397-08002B2CF9AE}" pid="9" name="RecordPoint_SubmissionCompleted">
    <vt:lpwstr>2023-01-25T16:04:00.9016594+11:00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64;#Distribution|288a0529-be6b-41c1-b0c2-a8aa572a898a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