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0" yWindow="0" windowWidth="28800" windowHeight="12000" tabRatio="698" firstSheet="1" activeTab="1"/>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r:id="rId10"/>
    <sheet name="Option 5" sheetId="16"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0" r:id="rId16"/>
    <pivotCache cacheId="1" r:id="rId17"/>
    <pivotCache cacheId="2" r:id="rId18"/>
    <pivotCache cacheId="3" r:id="rId19"/>
    <pivotCache cacheId="4" r:id="rId20"/>
    <pivotCache cacheId="5" r:id="rId21"/>
    <pivotCache cacheId="6" r:id="rId22"/>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20" l="1"/>
  <c r="H20" i="20"/>
  <c r="H18" i="20"/>
  <c r="H17" i="20"/>
  <c r="H16" i="20"/>
  <c r="N67" i="17"/>
  <c r="M67" i="17"/>
  <c r="L67" i="17"/>
  <c r="K67" i="17"/>
  <c r="J67" i="17"/>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4" i="2"/>
  <c r="F45" i="2" s="1"/>
  <c r="F46" i="2" s="1"/>
  <c r="F47" i="2" s="1"/>
  <c r="F48" i="2" s="1"/>
  <c r="F49" i="2" s="1"/>
  <c r="F50" i="2" s="1"/>
  <c r="F51" i="2" s="1"/>
  <c r="F52" i="2" s="1"/>
  <c r="F53" i="2" s="1"/>
  <c r="F54" i="2" s="1"/>
  <c r="F55" i="2" s="1"/>
  <c r="F43" i="2"/>
  <c r="B106" i="2"/>
  <c r="B87" i="2"/>
  <c r="B92" i="2"/>
  <c r="B145" i="2"/>
  <c r="B63" i="2"/>
  <c r="B129" i="2"/>
  <c r="B74" i="2"/>
  <c r="B165" i="2"/>
  <c r="B123" i="2"/>
  <c r="B82" i="2"/>
  <c r="B91" i="2"/>
  <c r="B113" i="2"/>
  <c r="B72" i="2"/>
  <c r="B152" i="2"/>
  <c r="B61" i="2"/>
  <c r="B131" i="2"/>
  <c r="B170" i="2"/>
  <c r="B162" i="2"/>
  <c r="B114" i="2"/>
  <c r="B144" i="2"/>
  <c r="B88" i="2"/>
  <c r="B128" i="2"/>
  <c r="B141" i="2"/>
  <c r="B142" i="2"/>
  <c r="B71" i="2"/>
  <c r="B147" i="2"/>
  <c r="B89" i="2"/>
  <c r="B70" i="2"/>
  <c r="B112" i="2"/>
  <c r="B150" i="2"/>
  <c r="B133" i="2"/>
  <c r="B90" i="2"/>
  <c r="B86" i="2"/>
  <c r="B166" i="2"/>
  <c r="B94" i="2"/>
  <c r="B163" i="2"/>
  <c r="B93" i="2"/>
  <c r="B73" i="2"/>
  <c r="B161" i="2"/>
  <c r="B164" i="2"/>
  <c r="B65" i="2"/>
  <c r="B124" i="2"/>
  <c r="B127" i="2"/>
  <c r="B125" i="2"/>
  <c r="B102" i="2"/>
  <c r="B101" i="2"/>
  <c r="B173" i="2"/>
  <c r="B108" i="2"/>
  <c r="B81" i="2"/>
  <c r="B134" i="2"/>
  <c r="B167" i="2"/>
  <c r="B132" i="2"/>
  <c r="B126" i="2"/>
  <c r="B109" i="2"/>
  <c r="B153" i="2"/>
  <c r="B107" i="2"/>
  <c r="B84" i="2"/>
  <c r="B62" i="2"/>
  <c r="B169" i="2"/>
  <c r="B67" i="2"/>
  <c r="B172" i="2"/>
  <c r="B154" i="2"/>
  <c r="B64" i="2"/>
  <c r="B174" i="2"/>
  <c r="B146" i="2"/>
  <c r="B130" i="2"/>
  <c r="B143" i="2"/>
  <c r="B110" i="2"/>
  <c r="B111" i="2"/>
  <c r="B85" i="2"/>
  <c r="B68" i="2"/>
  <c r="B168" i="2"/>
  <c r="B103" i="2"/>
  <c r="B104" i="2"/>
  <c r="B149" i="2"/>
  <c r="B148" i="2"/>
  <c r="B151" i="2"/>
  <c r="B171" i="2"/>
  <c r="B69" i="2"/>
  <c r="B122" i="2"/>
  <c r="B83" i="2"/>
  <c r="B105" i="2"/>
  <c r="B66" i="2"/>
  <c r="B121" i="2"/>
  <c r="D169" i="2" l="1"/>
  <c r="C169" i="2"/>
  <c r="D164" i="2"/>
  <c r="C164" i="2"/>
  <c r="D172" i="2"/>
  <c r="C172" i="2"/>
  <c r="D167" i="2"/>
  <c r="C167" i="2"/>
  <c r="D170" i="2"/>
  <c r="C170" i="2"/>
  <c r="D165" i="2"/>
  <c r="C165" i="2"/>
  <c r="D173" i="2"/>
  <c r="C173" i="2"/>
  <c r="D168" i="2"/>
  <c r="C168" i="2"/>
  <c r="C171" i="2"/>
  <c r="D171" i="2"/>
  <c r="C166" i="2"/>
  <c r="D166" i="2"/>
  <c r="D174" i="2"/>
  <c r="C174" i="2"/>
  <c r="D153" i="2"/>
  <c r="C153" i="2"/>
  <c r="D154" i="2"/>
  <c r="C154" i="2"/>
  <c r="D151" i="2"/>
  <c r="C151" i="2"/>
  <c r="C149" i="2"/>
  <c r="D149" i="2"/>
  <c r="D150" i="2"/>
  <c r="C150" i="2"/>
  <c r="D152" i="2"/>
  <c r="C152" i="2"/>
  <c r="D130" i="2"/>
  <c r="C130" i="2"/>
  <c r="D129" i="2"/>
  <c r="C129" i="2"/>
  <c r="C132" i="2"/>
  <c r="D132" i="2"/>
  <c r="D133" i="2"/>
  <c r="C133" i="2"/>
  <c r="C131" i="2"/>
  <c r="D131" i="2"/>
  <c r="D134" i="2"/>
  <c r="C134" i="2"/>
  <c r="D109" i="2"/>
  <c r="C109" i="2"/>
  <c r="D112" i="2"/>
  <c r="C112" i="2"/>
  <c r="D114" i="2"/>
  <c r="C114" i="2"/>
  <c r="D110" i="2"/>
  <c r="C110" i="2"/>
  <c r="D113" i="2"/>
  <c r="C113" i="2"/>
  <c r="D111" i="2"/>
  <c r="C111" i="2"/>
  <c r="D93" i="2"/>
  <c r="C93" i="2"/>
  <c r="D90" i="2"/>
  <c r="C90" i="2"/>
  <c r="D91" i="2"/>
  <c r="C91" i="2"/>
  <c r="D94" i="2"/>
  <c r="C94" i="2"/>
  <c r="C89" i="2"/>
  <c r="D89" i="2"/>
  <c r="D92" i="2"/>
  <c r="C92" i="2"/>
  <c r="D72" i="2"/>
  <c r="D70" i="2"/>
  <c r="D69" i="2"/>
  <c r="D74" i="2"/>
  <c r="D71" i="2"/>
  <c r="D73" i="2"/>
  <c r="C72" i="2"/>
  <c r="C70" i="2"/>
  <c r="C69" i="2"/>
  <c r="C74" i="2"/>
  <c r="C71" i="2"/>
  <c r="C73" i="2"/>
  <c r="C148" i="2"/>
  <c r="D148" i="2"/>
  <c r="D147" i="2"/>
  <c r="C147" i="2"/>
  <c r="C146" i="2"/>
  <c r="D146" i="2"/>
  <c r="D128" i="2"/>
  <c r="C128" i="2"/>
  <c r="C127" i="2"/>
  <c r="D127" i="2"/>
  <c r="C126" i="2"/>
  <c r="D126" i="2"/>
  <c r="C108" i="2"/>
  <c r="D108" i="2"/>
  <c r="C107" i="2"/>
  <c r="D107" i="2"/>
  <c r="D88" i="2"/>
  <c r="C88" i="2"/>
  <c r="C87" i="2"/>
  <c r="D87" i="2"/>
  <c r="D68" i="2"/>
  <c r="C68" i="2"/>
  <c r="D67" i="2"/>
  <c r="C67" i="2"/>
  <c r="C162" i="2"/>
  <c r="D162" i="2"/>
  <c r="D161" i="2"/>
  <c r="C163" i="2"/>
  <c r="C161" i="2"/>
  <c r="D163" i="2"/>
  <c r="C145" i="2"/>
  <c r="C125" i="2"/>
  <c r="D145" i="2"/>
  <c r="D124" i="2"/>
  <c r="D144" i="2"/>
  <c r="C143" i="2"/>
  <c r="D143" i="2"/>
  <c r="D125" i="2"/>
  <c r="D123" i="2"/>
  <c r="C123" i="2"/>
  <c r="C124" i="2"/>
  <c r="C144" i="2"/>
  <c r="C106" i="2"/>
  <c r="D106" i="2"/>
  <c r="C105" i="2"/>
  <c r="D105" i="2"/>
  <c r="C104" i="2"/>
  <c r="D104" i="2"/>
  <c r="C103" i="2"/>
  <c r="D103" i="2"/>
  <c r="D86" i="2"/>
  <c r="C86" i="2"/>
  <c r="C85" i="2"/>
  <c r="D85" i="2"/>
  <c r="D84" i="2"/>
  <c r="C84" i="2"/>
  <c r="D83" i="2"/>
  <c r="C83" i="2"/>
  <c r="C66" i="2"/>
  <c r="D66" i="2"/>
  <c r="C65" i="2"/>
  <c r="D65" i="2"/>
  <c r="C64" i="2"/>
  <c r="D64" i="2"/>
  <c r="D63" i="2"/>
  <c r="C63" i="2"/>
  <c r="C102" i="2"/>
  <c r="D61" i="2"/>
  <c r="C142" i="2"/>
  <c r="C101" i="2"/>
  <c r="C61" i="2"/>
  <c r="C141" i="2"/>
  <c r="D82" i="2"/>
  <c r="D101" i="2"/>
  <c r="C81" i="2"/>
  <c r="D121" i="2"/>
  <c r="C121" i="2"/>
  <c r="C82" i="2"/>
  <c r="C62" i="2"/>
  <c r="D102" i="2"/>
  <c r="D141" i="2"/>
  <c r="D62" i="2"/>
  <c r="D142" i="2"/>
  <c r="D81" i="2"/>
  <c r="C122" i="2"/>
  <c r="D122" i="2"/>
  <c r="K4" i="20" l="1"/>
  <c r="L4" i="20" l="1"/>
  <c r="M17" i="17"/>
  <c r="M16" i="17"/>
  <c r="Z2" i="2" l="1"/>
  <c r="AA2" i="2"/>
  <c r="AB2" i="2"/>
  <c r="AC2" i="2"/>
  <c r="AD2" i="2"/>
  <c r="Y2" i="2"/>
  <c r="AD3" i="2"/>
  <c r="AC3" i="2"/>
  <c r="AB3" i="2"/>
  <c r="AA3" i="2"/>
  <c r="Z3" i="2"/>
  <c r="Z8" i="2" s="1"/>
  <c r="Y3" i="2"/>
  <c r="Y7" i="2" s="1"/>
  <c r="AC4" i="2"/>
  <c r="AB4" i="2"/>
  <c r="AA4" i="2"/>
  <c r="AB7" i="2" l="1"/>
  <c r="AC8" i="2"/>
  <c r="AC7" i="2"/>
  <c r="AC6" i="2"/>
  <c r="AB8" i="2"/>
  <c r="AB6" i="2"/>
  <c r="Y17" i="2"/>
  <c r="Y25" i="2"/>
  <c r="Y18" i="2"/>
  <c r="Y26" i="2"/>
  <c r="Y19" i="2"/>
  <c r="Y12" i="2"/>
  <c r="Y20" i="2"/>
  <c r="Y21" i="2"/>
  <c r="Y14" i="2"/>
  <c r="Y23" i="2"/>
  <c r="Y24" i="2"/>
  <c r="Y10" i="2"/>
  <c r="Y22" i="2"/>
  <c r="Y11" i="2"/>
  <c r="Y13" i="2"/>
  <c r="Y15" i="2"/>
  <c r="Y16" i="2"/>
  <c r="Z17" i="2"/>
  <c r="Z25" i="2"/>
  <c r="Z18" i="2"/>
  <c r="Z19" i="2"/>
  <c r="Z12" i="2"/>
  <c r="Z13" i="2"/>
  <c r="Z14" i="2"/>
  <c r="Z22" i="2"/>
  <c r="Z23" i="2"/>
  <c r="Z10" i="2"/>
  <c r="Z26" i="2"/>
  <c r="Z21" i="2"/>
  <c r="Z16" i="2"/>
  <c r="Z11" i="2"/>
  <c r="Z20" i="2"/>
  <c r="Z24" i="2"/>
  <c r="Z15" i="2"/>
  <c r="AA22" i="2"/>
  <c r="AA16" i="2"/>
  <c r="AA13" i="2"/>
  <c r="AA17" i="2"/>
  <c r="AA21" i="2"/>
  <c r="AA25" i="2"/>
  <c r="AA10" i="2"/>
  <c r="AA14" i="2"/>
  <c r="AA18" i="2"/>
  <c r="AA26" i="2"/>
  <c r="AA12" i="2"/>
  <c r="AA20" i="2"/>
  <c r="AA24" i="2"/>
  <c r="AA11" i="2"/>
  <c r="AA15" i="2"/>
  <c r="AA19" i="2"/>
  <c r="AA23" i="2"/>
  <c r="AB11" i="2"/>
  <c r="AB19" i="2"/>
  <c r="AB18" i="2"/>
  <c r="AB14" i="2"/>
  <c r="AB22" i="2"/>
  <c r="AB17" i="2"/>
  <c r="AB15" i="2"/>
  <c r="AB24" i="2"/>
  <c r="AB9" i="2"/>
  <c r="AB25" i="2"/>
  <c r="AB26" i="2"/>
  <c r="AB21" i="2"/>
  <c r="AB16" i="2"/>
  <c r="AB12" i="2"/>
  <c r="AB20" i="2"/>
  <c r="AB23" i="2"/>
  <c r="AB10"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A8" i="2"/>
  <c r="AA6" i="2"/>
  <c r="AA7" i="2"/>
  <c r="AA9" i="2"/>
  <c r="Y6" i="2"/>
  <c r="Y8" i="2"/>
  <c r="Y9" i="2"/>
  <c r="Z6" i="2"/>
  <c r="Z7" i="2"/>
  <c r="Z9" i="2"/>
  <c r="Z4" i="2"/>
  <c r="Y5" i="2"/>
  <c r="Z5" i="2"/>
  <c r="AA5" i="2"/>
  <c r="AB5" i="2"/>
  <c r="AC5" i="2"/>
  <c r="Y4"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G34" i="2"/>
  <c r="F34" i="2"/>
  <c r="E34" i="2"/>
  <c r="D34" i="2"/>
  <c r="C34" i="2"/>
  <c r="G33" i="2"/>
  <c r="F33" i="2"/>
  <c r="E33" i="2"/>
  <c r="D33" i="2"/>
  <c r="C33" i="2"/>
  <c r="G32" i="2"/>
  <c r="F32" i="2"/>
  <c r="E32" i="2"/>
  <c r="D32" i="2"/>
  <c r="C32" i="2"/>
  <c r="B39" i="2" l="1"/>
  <c r="B31" i="2"/>
  <c r="A42" i="2" l="1"/>
  <c r="A61" i="2"/>
  <c r="B42" i="2"/>
  <c r="A62" i="2" l="1"/>
  <c r="A43" i="2"/>
  <c r="A63" i="2"/>
  <c r="B43" i="2"/>
  <c r="C42" i="2"/>
  <c r="D42" i="2"/>
  <c r="A44" i="2" l="1"/>
  <c r="A45" i="2" s="1"/>
  <c r="A64" i="2"/>
  <c r="B45" i="2"/>
  <c r="B44" i="2"/>
  <c r="C43" i="2"/>
  <c r="D43" i="2"/>
  <c r="E43" i="2" l="1"/>
  <c r="E42" i="2"/>
  <c r="A46" i="2"/>
  <c r="E61" i="2"/>
  <c r="E62" i="2"/>
  <c r="A65" i="2"/>
  <c r="C45" i="2"/>
  <c r="D45" i="2"/>
  <c r="C44" i="2"/>
  <c r="D44" i="2"/>
  <c r="B46" i="2"/>
  <c r="E44" i="2" l="1"/>
  <c r="A47" i="2"/>
  <c r="E63" i="2"/>
  <c r="A66" i="2"/>
  <c r="C46" i="2"/>
  <c r="D46" i="2"/>
  <c r="B47" i="2"/>
  <c r="E45" i="2" l="1"/>
  <c r="A48" i="2"/>
  <c r="E64" i="2"/>
  <c r="A67" i="2"/>
  <c r="C47" i="2"/>
  <c r="D47" i="2"/>
  <c r="B48" i="2"/>
  <c r="E46" i="2" l="1"/>
  <c r="A49" i="2"/>
  <c r="E65" i="2"/>
  <c r="A68" i="2"/>
  <c r="D48" i="2"/>
  <c r="C48" i="2"/>
  <c r="B49" i="2"/>
  <c r="E47" i="2" l="1"/>
  <c r="A50" i="2"/>
  <c r="E66" i="2"/>
  <c r="A69" i="2"/>
  <c r="C49" i="2"/>
  <c r="D49" i="2"/>
  <c r="B50" i="2"/>
  <c r="C50" i="2" l="1"/>
  <c r="D50" i="2"/>
  <c r="E48" i="2"/>
  <c r="E49" i="2"/>
  <c r="A51" i="2"/>
  <c r="E67" i="2"/>
  <c r="A70" i="2"/>
  <c r="B51" i="2"/>
  <c r="D51" i="2" l="1"/>
  <c r="C51" i="2"/>
  <c r="E68" i="2"/>
  <c r="A52" i="2"/>
  <c r="A71" i="2"/>
  <c r="B52" i="2"/>
  <c r="D52" i="2" l="1"/>
  <c r="C52" i="2"/>
  <c r="E69" i="2"/>
  <c r="E50" i="2"/>
  <c r="E51" i="2"/>
  <c r="A53" i="2"/>
  <c r="E70" i="2"/>
  <c r="A72" i="2"/>
  <c r="B53" i="2"/>
  <c r="D53" i="2" l="1"/>
  <c r="C53" i="2"/>
  <c r="E52" i="2"/>
  <c r="A54" i="2"/>
  <c r="E71" i="2"/>
  <c r="A73" i="2"/>
  <c r="B54" i="2"/>
  <c r="D54" i="2" l="1"/>
  <c r="C54" i="2"/>
  <c r="E53" i="2"/>
  <c r="A55" i="2"/>
  <c r="E72" i="2"/>
  <c r="A74" i="2"/>
  <c r="B55" i="2"/>
  <c r="C55" i="2" l="1"/>
  <c r="D55" i="2"/>
  <c r="E54" i="2"/>
  <c r="E73" i="2"/>
  <c r="C56" i="2" l="1"/>
  <c r="E55" i="2"/>
  <c r="D56" i="2"/>
  <c r="C75" i="2"/>
  <c r="E74" i="2"/>
  <c r="D75" i="2"/>
  <c r="A81" i="2" l="1"/>
  <c r="A82" i="2" l="1"/>
  <c r="A83" i="2"/>
  <c r="A161" i="2"/>
  <c r="A141" i="2"/>
  <c r="A121" i="2"/>
  <c r="A101" i="2"/>
  <c r="A142" i="2" l="1"/>
  <c r="A102" i="2"/>
  <c r="A122" i="2"/>
  <c r="A162" i="2"/>
  <c r="A163" i="2" s="1"/>
  <c r="A84" i="2"/>
  <c r="A123" i="2" l="1"/>
  <c r="A103" i="2"/>
  <c r="A143" i="2"/>
  <c r="E82" i="2"/>
  <c r="A85" i="2"/>
  <c r="E81" i="2"/>
  <c r="A164" i="2"/>
  <c r="E141" i="2"/>
  <c r="A124" i="2"/>
  <c r="E101" i="2"/>
  <c r="D31" i="2"/>
  <c r="E31" i="2"/>
  <c r="F31" i="2"/>
  <c r="G31" i="2"/>
  <c r="C31" i="2"/>
  <c r="E142" i="2" l="1"/>
  <c r="E102" i="2"/>
  <c r="A144" i="2"/>
  <c r="A145" i="2" s="1"/>
  <c r="A104" i="2"/>
  <c r="E162" i="2"/>
  <c r="E83" i="2"/>
  <c r="A86" i="2"/>
  <c r="E163" i="2"/>
  <c r="A165" i="2"/>
  <c r="E161" i="2"/>
  <c r="E122" i="2"/>
  <c r="E121" i="2"/>
  <c r="A125" i="2"/>
  <c r="D30" i="2"/>
  <c r="E30" i="2"/>
  <c r="F30" i="2"/>
  <c r="G30" i="2"/>
  <c r="C30" i="2"/>
  <c r="E103" i="2" l="1"/>
  <c r="A105" i="2"/>
  <c r="E84" i="2"/>
  <c r="A87" i="2"/>
  <c r="A166" i="2"/>
  <c r="A146" i="2"/>
  <c r="E143" i="2"/>
  <c r="E123" i="2"/>
  <c r="A126" i="2"/>
  <c r="E104" i="2" l="1"/>
  <c r="A106" i="2"/>
  <c r="E144" i="2"/>
  <c r="A88" i="2"/>
  <c r="E85" i="2"/>
  <c r="E165" i="2"/>
  <c r="A167" i="2"/>
  <c r="E164" i="2"/>
  <c r="A147" i="2"/>
  <c r="E124" i="2"/>
  <c r="A127" i="2"/>
  <c r="E105" i="2" l="1"/>
  <c r="A107" i="2"/>
  <c r="E86" i="2"/>
  <c r="A89" i="2"/>
  <c r="E166" i="2"/>
  <c r="A168" i="2"/>
  <c r="A148" i="2"/>
  <c r="E145" i="2"/>
  <c r="E125" i="2"/>
  <c r="A128" i="2"/>
  <c r="E106" i="2" l="1"/>
  <c r="A108" i="2"/>
  <c r="F10" i="12"/>
  <c r="F11" i="12"/>
  <c r="F12" i="12"/>
  <c r="E146" i="2"/>
  <c r="E88" i="2"/>
  <c r="A90" i="2"/>
  <c r="E87" i="2"/>
  <c r="E167" i="2"/>
  <c r="A169" i="2"/>
  <c r="A149" i="2"/>
  <c r="E126" i="2"/>
  <c r="A129" i="2"/>
  <c r="E107" i="2" l="1"/>
  <c r="A109" i="2"/>
  <c r="E147" i="2"/>
  <c r="E89" i="2"/>
  <c r="A91" i="2"/>
  <c r="A170" i="2"/>
  <c r="A150" i="2"/>
  <c r="E127" i="2"/>
  <c r="E128" i="2"/>
  <c r="A130" i="2"/>
  <c r="E108" i="2" l="1"/>
  <c r="E109" i="2"/>
  <c r="A110" i="2"/>
  <c r="E90" i="2"/>
  <c r="A92" i="2"/>
  <c r="E169" i="2"/>
  <c r="A171" i="2"/>
  <c r="E168" i="2"/>
  <c r="E149" i="2"/>
  <c r="A151" i="2"/>
  <c r="E148" i="2"/>
  <c r="E129" i="2"/>
  <c r="A131" i="2"/>
  <c r="M43" i="2"/>
  <c r="A111" i="2" l="1"/>
  <c r="E91" i="2"/>
  <c r="A93" i="2"/>
  <c r="E170" i="2"/>
  <c r="A172" i="2"/>
  <c r="E150" i="2"/>
  <c r="A152" i="2"/>
  <c r="E130" i="2"/>
  <c r="A132" i="2"/>
  <c r="E111" i="2" l="1"/>
  <c r="E110" i="2"/>
  <c r="A112" i="2"/>
  <c r="E92" i="2"/>
  <c r="A94" i="2"/>
  <c r="E171" i="2"/>
  <c r="A173" i="2"/>
  <c r="E151" i="2"/>
  <c r="A153" i="2"/>
  <c r="E131" i="2"/>
  <c r="A133" i="2"/>
  <c r="A113" i="2" l="1"/>
  <c r="E93" i="2"/>
  <c r="E172" i="2"/>
  <c r="A174" i="2"/>
  <c r="E152" i="2"/>
  <c r="A154" i="2"/>
  <c r="E132" i="2"/>
  <c r="A134" i="2"/>
  <c r="E113" i="2" l="1"/>
  <c r="A114" i="2"/>
  <c r="E112" i="2"/>
  <c r="E94" i="2"/>
  <c r="D95" i="2"/>
  <c r="C95" i="2"/>
  <c r="E173" i="2"/>
  <c r="E153" i="2"/>
  <c r="E133" i="2"/>
  <c r="E114" i="2" l="1"/>
  <c r="C115" i="2"/>
  <c r="C175" i="2"/>
  <c r="E174" i="2"/>
  <c r="D175" i="2"/>
  <c r="C155" i="2"/>
  <c r="E154" i="2"/>
  <c r="D155" i="2"/>
  <c r="C135" i="2"/>
  <c r="E134" i="2"/>
  <c r="D135" i="2"/>
  <c r="D115" i="2" l="1"/>
</calcChain>
</file>

<file path=xl/sharedStrings.xml><?xml version="1.0" encoding="utf-8"?>
<sst xmlns="http://schemas.openxmlformats.org/spreadsheetml/2006/main" count="1215" uniqueCount="327">
  <si>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</si>
  <si>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</si>
  <si>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</si>
  <si>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</si>
  <si>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</si>
  <si>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</si>
  <si>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</si>
  <si>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</si>
  <si>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</si>
  <si>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</si>
  <si>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</si>
  <si>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</si>
  <si>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</si>
  <si>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</si>
  <si>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</si>
  <si>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</si>
  <si>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</si>
  <si>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</si>
  <si>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</si>
  <si>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</si>
  <si>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</si>
  <si>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</si>
  <si>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</si>
  <si>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</si>
  <si>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</si>
  <si>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</si>
  <si>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</si>
  <si>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</si>
  <si>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</si>
  <si>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</si>
  <si>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</si>
  <si>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</si>
  <si>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</si>
  <si>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</si>
  <si>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</si>
  <si>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</si>
  <si>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</si>
  <si>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</si>
  <si>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</si>
  <si>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</si>
  <si>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</si>
  <si>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</si>
  <si>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</si>
  <si>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</si>
  <si>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</si>
  <si>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</si>
  <si>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</si>
  <si>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</si>
  <si>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</si>
  <si>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</si>
  <si>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</si>
  <si>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</si>
  <si>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</si>
  <si>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</si>
  <si>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</si>
  <si>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</si>
  <si>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</si>
  <si>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</si>
  <si>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</si>
  <si>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</si>
  <si>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</si>
  <si>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</si>
  <si>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</si>
  <si>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</si>
  <si>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</si>
  <si>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</si>
  <si>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</si>
  <si>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</si>
  <si>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</si>
  <si>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</si>
  <si>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</si>
  <si>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</si>
  <si>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</si>
  <si>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</si>
  <si>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</si>
  <si>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</si>
  <si>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</si>
  <si>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</si>
  <si>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</si>
  <si>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</si>
  <si>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</si>
  <si>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</si>
  <si>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</si>
  <si>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</si>
  <si>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</si>
  <si>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</si>
  <si>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</si>
  <si>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</si>
  <si>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</si>
  <si>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</si>
  <si>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</si>
  <si>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</si>
  <si>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</si>
  <si>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</si>
  <si>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</si>
  <si>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</si>
  <si>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</si>
  <si>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</si>
  <si>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</si>
  <si>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</si>
  <si>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</si>
  <si>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</si>
  <si>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</si>
  <si>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</si>
  <si>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</si>
  <si>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</si>
  <si>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</si>
  <si>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</si>
  <si>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</si>
  <si>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</si>
  <si>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</si>
  <si>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</si>
  <si>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</si>
  <si>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N:\NWITSolutions\Oracle\AIP Queries\Copperleaf\Investment Summary Reports\</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</si>
  <si>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</si>
  <si>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</si>
  <si>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</si>
  <si>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</si>
  <si>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</si>
  <si>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</si>
  <si>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</si>
  <si>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</si>
  <si>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</si>
  <si>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</si>
  <si>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</si>
  <si>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</si>
  <si>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</si>
  <si>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</si>
  <si>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</si>
  <si>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</si>
  <si>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</si>
  <si>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</si>
  <si>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</si>
  <si>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</si>
  <si>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</si>
  <si>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</si>
  <si>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</si>
  <si>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</si>
  <si>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</si>
  <si>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</si>
  <si>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</si>
  <si>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</si>
  <si>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</si>
  <si>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</si>
  <si>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</si>
  <si>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</si>
  <si>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</si>
  <si>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</si>
  <si>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</si>
  <si>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</si>
  <si>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</si>
  <si>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</si>
  <si>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</si>
  <si>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</si>
  <si>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</si>
  <si>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</si>
  <si>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</si>
  <si>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</si>
  <si>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</si>
  <si>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</si>
  <si>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</si>
  <si>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</si>
  <si>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</si>
  <si>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</si>
  <si>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</si>
  <si>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</si>
  <si>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</si>
  <si>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</si>
  <si>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</si>
  <si>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</si>
  <si>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</si>
  <si>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</si>
  <si>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</si>
  <si>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</si>
  <si>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</si>
  <si>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</si>
  <si>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</si>
  <si>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</si>
  <si>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</si>
  <si>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</si>
  <si>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</si>
  <si>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</si>
  <si>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</si>
  <si>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</si>
  <si>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</si>
  <si>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</si>
  <si>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</si>
  <si>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</si>
  <si>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</si>
  <si>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</si>
  <si>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</si>
  <si>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</si>
  <si>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</si>
  <si>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</si>
  <si>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</si>
  <si>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</si>
  <si>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</si>
  <si>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</si>
  <si>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</si>
  <si>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</si>
  <si>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</si>
  <si>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</si>
  <si>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</si>
  <si>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</si>
  <si>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</si>
  <si>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</si>
  <si>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</si>
  <si>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</si>
  <si>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</si>
  <si>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</si>
  <si>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</si>
  <si>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</si>
  <si>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</si>
  <si>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</si>
  <si>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</si>
  <si>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</si>
  <si>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</si>
  <si>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</si>
  <si>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</si>
  <si>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</si>
  <si>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</si>
  <si>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</si>
  <si>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</si>
  <si>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</si>
  <si>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</si>
  <si>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</si>
  <si>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</si>
  <si>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</si>
  <si>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</si>
  <si>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</si>
  <si>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</si>
  <si>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</si>
  <si>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</si>
  <si>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</si>
  <si>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</si>
  <si>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</si>
  <si>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</si>
  <si>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</si>
  <si>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</si>
  <si>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\\TNAD.tasnetworks.com.au\user$\user_folders\browningr\My Documents\Trusted\InvestmentTemplate.xlsm</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</si>
  <si>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</si>
  <si>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</si>
  <si>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</si>
  <si>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</si>
  <si>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</si>
  <si>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</si>
  <si>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</si>
  <si>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</si>
  <si>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</si>
  <si>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</si>
  <si>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</si>
  <si>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</si>
  <si>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</si>
  <si>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</si>
  <si>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</si>
  <si>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</si>
  <si>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</si>
  <si>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</si>
  <si>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</si>
  <si>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</si>
  <si>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PRJ000893</t>
  </si>
  <si>
    <t>Literal</t>
  </si>
  <si>
    <t>R24_D_CI_SUSBD_Subdivision_UG</t>
  </si>
  <si>
    <t>Approved</t>
  </si>
  <si>
    <t>TasNetworks Value Function</t>
  </si>
  <si>
    <t>SUSBD</t>
  </si>
  <si>
    <t>Standard Control - Customer Initiated</t>
  </si>
  <si>
    <t>Network Project</t>
  </si>
  <si>
    <t>System Planning</t>
  </si>
  <si>
    <t>Dx - Customer</t>
  </si>
  <si>
    <t>Option 0: July 2021 Forecast</t>
  </si>
  <si>
    <t>Candidate</t>
  </si>
  <si>
    <t>Option 1: December 2021 Forecast</t>
  </si>
  <si>
    <t>Option 2: January 2022 Forecast</t>
  </si>
  <si>
    <t>Option 3: February 2022 Forecast</t>
  </si>
  <si>
    <t>Option 4: August 2022 Forecast</t>
  </si>
  <si>
    <t>Recommended</t>
  </si>
  <si>
    <t>This customer initiated work investment sits under the connection category CSUDN, Customer Initiated Subdivisions</t>
  </si>
  <si>
    <t>Customer initiated capital works is initiated and undertaken at the request of customers through a connection process , which includes assessing and subsequently agreeing to the conditions for connection to the network.  This connection process focuses on facilitating and establishing the connection of new and modified private electrical infrastructure to TasNetworks’ distribution network through either direct connection or via dedicated distribution connection assets. A customer connection to the network allows a customer to not only import energy (consume) from the network but also, in certain circumstances, generate (produce) and export energy into the network.
In determining the scope of work for a specific customer connection there are two (2) areas where infrastructure investment may be required:
-  Building and connecting Connection Assets, specific to that customer connection; and
-  Modifying the existing network through network alterations, expansion and extension works (shared assets alterations) associated with strengthening the network specifically to facilitate only that customer connection.
The specific technical requirements, commercial arrangements, location and type of customer connection, and capability or constraints of the existing network influence the magnitude of individual projects under this program.</t>
  </si>
  <si>
    <t>TasNetworks, to meet its obligations as the Distribution Network Service Provider, must provide connection services as required in accordance with the National Electricity Rules (NER) to at least meet various minimum requirements for access arrangement.
In particular, clause 6.1.3 states:
-           Access to direct control services and negotiated distribution services
             a)  Subject to and in accordance with the Rules: 
                   1.  a person (a Service Applicant) may apply to a Distribution Network Service Provider for provision of 
                         direct control services or negotiated distribution services; 
                   2.  a Distribution Network Service Provider must provide direct control services or negotiated 
                         distribution services (as the case may be) on terms and conditions of access as determined under 
                         Chapters 4, 5, this Chapter 6 and Chapter 7 of the Rules. 
             b)    The terms and conditions of access are: 
                       (1)   in relation to negotiated distribution services: 
                                i.  the price of those services (including, if relevant, access charges); and 
                                ii.  other terms and conditions for the provision of those services; 
                       (2)  in relation to direct control services: 
                                i.  the price of those services under the approved pricing proposal; and 
                                ii.  other terms and conditions for the provision of those services.
TasNetworks is therefore required to provide offers to connect to all connection applicants on fair and reasonable terms and conditions. Chapter 5 of the NER provides additional details regarding the connection process and the requirements for access to the network for a customer connection, including access standards.</t>
  </si>
  <si>
    <t>At TasNetworks we value our customers and the relationships we have with them. TasNetworks continues to undertake customer engagement as part of business as usual and through the upcoming revenue proposal. Consumers have identified what’s most important to customers is a reliable and affordable electricity network, in addition to:
-  Investments that enable a renewable energy future through the use of innovative technologies; and
-  A more resilient network to combat climate change.
This program specifically addresses the requirements of consumers in the areas of affordability, efficient and reliable services.</t>
  </si>
  <si>
    <t>Customer net promoter score - Investment in our customers’ through initiated applications.</t>
  </si>
  <si>
    <t>Employee engagement - Consultation with internal stakeholders ensures alignment in reporting and delivery of customer initiated services.</t>
  </si>
  <si>
    <t>Robust methods of connection forecasting will provide consistency and transparency in customer expenditure profiles.</t>
  </si>
  <si>
    <t>A rigorous forecasting methodology for future customer connections will enable a sustainable and predictable pricing structure for customer initiated work. TasNetworks will constantly review the volume forecasting methodology to ensure it best aligns to customer actuals to best meet this key business risk.</t>
  </si>
  <si>
    <t>TasNetworks will provide customers with an affordable and reliable connection to the distribution network under the Rules and the  DNSP obligations. This investment will positively impact the customer’s experience and instil trust in TasNetworks as the service provider. Timely handling of customer connections and appropriate and affordable augmentation will satisfy customer expectations and to align with the key business risk.</t>
  </si>
  <si>
    <t>TasNetworks are obligated to provide a network connection to customers under the TEC and NER. This investment will ensure TasNetworks legislative duties are met.</t>
  </si>
  <si>
    <t>TasNetworks is obliged as a Distribution Network Service Provider to provide connection services as required by the NER. In relation to the Rules clause 6.5.7 forecast capital expenditure, TasNetworks must:
(1) comply with all applicable regulatory obligations or requirements associated with the provision of standard control services; 
(2) to the extent that there is no applicable regulatory obligation or requirement in relation to: 
        a.  the quality, reliability or security of supply of standard control services; or 
              to the relevant extent: 
        b.  maintain the quality, reliability and security of supply of standard control services.
This customer initiated work program aims to satisfy the customer electrical supply requirements and the conditions and arrangements for that customer connection whilst ensuring that the network, and consequently other customers, are not adversely affected. 
The following sections summarise the strategic objectives that will be addressed by this project. The strategic documents referenced for this investment are:
#1 - National Electricity Rules (NER)
#2 - Tasmanian Electricity Code (TEC)
#3 -  Distribution Connection Pricing Policy
#4 - National Energy Retail Rules (NERR)</t>
  </si>
  <si>
    <t>National Electricity Rules, Chapter 5, Section 5.2.3 Obligations of network service providers - a Network Service Provide must review and process applications to connect or modify a connection which are submitted to it and must enter into a connection agreement with each Registered Participant and any other person to which it has
provided a connection in accordance with rules 5.3 or 5.3A (as is relevant) to the extent that the connection point relates to its part of the national grid.</t>
  </si>
  <si>
    <t>Tasmanian Electricity Code, Chapter 8, Section 8.1.2 - Each Distribution Network Service Provider which supplies electricity on mainland Tasmania must comply with this Chapter 8 under the distribution licence held by it.</t>
  </si>
  <si>
    <t>Distribution Connection Pricing Policy - Provide access to the distribution network to those parties that request new connections, and modify existing connections to the distribution network to accommodate requests to meet the altered requirements of connected parties. 
Ensure connection services for this connection class are provided at a reasonable and fair price to the customer.</t>
  </si>
  <si>
    <t>National Energy Retail Rules, Part 4, Section 79.4 Application for customer connection services - The distributor must as soon as practicable after the retailer notifies the distributor of the formation of the relevant contract under sub rule (2), provide customer connection services in respect of the customer's premises.</t>
  </si>
  <si>
    <t>The forecast expenditure under this program is intended to reasonably cover the magnitude of costs that TasNetworks will incur (excluding contributions) to facilitate customer connection services in accordance with the requirements of the NER.
The objective of this program is to allocate adequate funding for TasNetworks to manage the reactive nature of customer initiated activity. TasNetworks has opted to apply an econometric methodology to forecast new customer connections to the distribution network.  This approach required the estimation and testing of statistical relationships between the number of new connections and the underlying drivers that influence the number of new connections in Tasmania.  The  customer connection forecasts were created by conducting a multilinear regression model, in addition to the annual Gross State Product (GSP) changes and
economic data from the Australian Bureau of Statistics (ABS). Additional inputs were added into the modelling as they showed strong correlations with new customer connections; dwelling starts, unemployment rate and population growth.</t>
  </si>
  <si>
    <t>Based on the varying types of customer connections, benchmarking was not applicable for this investment.</t>
  </si>
  <si>
    <t>No expert findings for this investment.</t>
  </si>
  <si>
    <t>This program is intended for the entirety of the regulatory control period 2024-2029.</t>
  </si>
  <si>
    <t>The benefits to TasNetworks from implementation of the preferred option will be connection services are provided and managed effectively in accordance with TasNetworks regulatory and legislative obligations to meet the requirements as requested by customers.</t>
  </si>
  <si>
    <t>TasNetworks produces forecasts for the number of new network connections split into the categories residential and commercial; simple and complex. These categories align with the annual Regulatory Information Notice (RIN) submissions with applied mapping to relevant connection sub-categories (i.e. irrigation and residential subdivision lots).  These customer connection forecasts are then used; in conjunction with historical unit rates for these activities, to determine the budget forecast for Customer Initiated activity in the future programs of work.
As the program is produced based on historical volumes and unit rates, an NPV and TQR assessment was not completed for this investment. In addition to this, all customer initiated work is driven by customer demand and is not driven by the network service provider to manage network risk. Customers will be connected to the network in accordance with Australian Standards and  under obligations of the NER and TEC.</t>
  </si>
  <si>
    <t>Not applicable for this investment.</t>
  </si>
  <si>
    <t>Yes</t>
  </si>
  <si>
    <t>TasNetworks to provide connections services as required by the NER.  Subdivision developments include residential and commercial/industrial activities.  Connection assets associated with this connection class, both residential and commercial, is based on basic infrastructure and typical loadings per block. The ‘per block’ assessment includes the electrical infrastructure and does not include civil works associated with any excavation, trenching, backfilling or reinstatement within the subdivision development.  Connection assets associated with this connection class may include:
-    Medium complexity connections
    -   LV &amp; HV feeders;
    -   installation of a distribution transformer; and 
    -   possible upstream shared asset alterations may be required.
This program excludes:
-    Basic connection services;
-    Pre-Connection Services; and
-    Non-demand network alteration services
The preferred option for this investment is selected based on the latest volume forecasting and historical RIN unit rates under each connection category.</t>
  </si>
  <si>
    <t>Option proposed based on the July 2021 customer connection forecast volumes using the preferred forecasting methodology.</t>
  </si>
  <si>
    <t>Rejected on the basis of the connection volume forecasts being superseded with more current numbers.</t>
  </si>
  <si>
    <t>Capex</t>
  </si>
  <si>
    <t>Opex</t>
  </si>
  <si>
    <t>Terminal Value</t>
  </si>
  <si>
    <t>Total Investment Cost</t>
  </si>
  <si>
    <t>Investment Cost</t>
  </si>
  <si>
    <t>CAPEX Cost</t>
  </si>
  <si>
    <t>Dollar</t>
  </si>
  <si>
    <t>Option proposed based on the December 2021 customer connection forecast volumes using the preferred forecasting methodology.</t>
  </si>
  <si>
    <t>Option proposed based on the January 2022 customer connection forecast volumes using the preferred forecasting methodology.</t>
  </si>
  <si>
    <t>Option proposed based on the February 2022 customer connection forecast volumes using the preferred forecasting methodology.</t>
  </si>
  <si>
    <t>Option proposed based on the August 2022 customer connection forecast volumes using the preferred forecasting methodology.</t>
  </si>
  <si>
    <t>This allocated investment is required to enable TasNetworks to facilitate connection requests from customers in accordance with our regulatory and legislative obligations. This alternative is accepted as it has been developed from the latest customer connection volume forecasts.</t>
  </si>
  <si>
    <t>(Multiple Items)</t>
  </si>
  <si>
    <t>R0002295335</t>
  </si>
  <si>
    <t>URL Link</t>
  </si>
  <si>
    <t>Customer Forecasting Methodology</t>
  </si>
  <si>
    <t>Methodology developed for producing a connection volume forecast to support the development of the Customer Initiated Work program.</t>
  </si>
  <si>
    <t xml:space="preserve">Customer Expenditure Forecasts </t>
  </si>
  <si>
    <t>Workbook outlining how the forecasts are used to build the expenditure program</t>
  </si>
  <si>
    <t>Customer Development Management Plan</t>
  </si>
  <si>
    <t xml:space="preserve">Describe the supporting principles of customer development activities </t>
  </si>
  <si>
    <t>Not applicable for this investment</t>
  </si>
  <si>
    <t>Gate 2 – Investment Evaluation Summary</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</si>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</sst>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19">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37">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23" fillId="9" borderId="25" xfId="5"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17" fillId="8" borderId="25" xfId="5" applyNumberFormat="1" applyFont="1" applyFill="1" applyBorder="1" applyAlignment="1">
      <alignment horizontal="left" vertical="center" wrapTex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2" xfId="5" applyFont="1" applyFill="1" applyBorder="1" applyAlignment="1">
      <alignment horizontal="left" vertical="center" indent="1"/>
    </xf>
    <xf numFmtId="0" fontId="30" fillId="0" borderId="4" xfId="5" applyFont="1" applyFill="1" applyBorder="1" applyAlignment="1">
      <alignment horizontal="left" vertical="center"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8" borderId="0" xfId="5" applyFont="1" applyFill="1" applyBorder="1" applyAlignment="1">
      <alignment horizontal="left" vertical="center" wrapText="1" indent="1"/>
    </xf>
    <xf numFmtId="0" fontId="31" fillId="7" borderId="36" xfId="5" applyFont="1" applyFill="1" applyBorder="1" applyAlignment="1">
      <alignment horizontal="left" vertical="center" wrapTex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17" fillId="10" borderId="26" xfId="5" applyFont="1" applyFill="1" applyBorder="1" applyAlignment="1">
      <alignment horizontal="left" vertical="center" wrapText="1"/>
    </xf>
    <xf numFmtId="0" fontId="17" fillId="10" borderId="0" xfId="5" applyFont="1" applyFill="1" applyBorder="1" applyAlignment="1">
      <alignment horizontal="left" vertical="center" wrapText="1"/>
    </xf>
    <xf numFmtId="0" fontId="31" fillId="7" borderId="0" xfId="5" applyFont="1" applyFill="1" applyBorder="1" applyAlignment="1">
      <alignment horizontal="left" vertical="center" wrapTex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14" fillId="15" borderId="3" xfId="7" applyFont="1" applyFill="1" applyBorder="1" applyAlignment="1">
      <alignment horizontal="left" vertical="center" wrapText="1" inden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25" fillId="12" borderId="22"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24" xfId="5" applyFont="1" applyFill="1" applyBorder="1" applyAlignment="1">
      <alignment horizontal="left" vertical="center" wrapText="1"/>
    </xf>
    <xf numFmtId="0" fontId="32" fillId="13" borderId="0" xfId="5" applyFont="1" applyFill="1" applyBorder="1" applyAlignment="1">
      <alignment horizontal="left" vertical="center" wrapText="1" indent="1"/>
    </xf>
    <xf numFmtId="0" fontId="25" fillId="13" borderId="52" xfId="5" applyFont="1" applyFill="1" applyBorder="1" applyAlignment="1">
      <alignment horizontal="left" vertical="center" wrapText="1"/>
    </xf>
    <xf numFmtId="0" fontId="25" fillId="13" borderId="37" xfId="5" applyFont="1" applyFill="1" applyBorder="1" applyAlignment="1">
      <alignment horizontal="left" vertical="center" wrapText="1"/>
    </xf>
    <xf numFmtId="0" fontId="25" fillId="13" borderId="53" xfId="5" applyFont="1" applyFill="1" applyBorder="1" applyAlignment="1">
      <alignment horizontal="left" vertical="center" wrapText="1"/>
    </xf>
    <xf numFmtId="0" fontId="32" fillId="12" borderId="0" xfId="5" applyFont="1" applyFill="1" applyBorder="1" applyAlignment="1">
      <alignment horizontal="left" vertical="center" wrapText="1" inden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32" fillId="12" borderId="5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4"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32" fillId="13" borderId="5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4"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25" fillId="12" borderId="52" xfId="5" applyFont="1" applyFill="1" applyBorder="1" applyAlignment="1">
      <alignment vertical="center" wrapText="1"/>
    </xf>
    <xf numFmtId="0" fontId="25" fillId="12" borderId="37" xfId="5" applyFont="1" applyFill="1" applyBorder="1" applyAlignment="1">
      <alignment vertical="center" wrapText="1"/>
    </xf>
    <xf numFmtId="0" fontId="25" fillId="12" borderId="53" xfId="5" applyFont="1" applyFill="1" applyBorder="1" applyAlignment="1">
      <alignment vertical="center" wrapText="1"/>
    </xf>
    <xf numFmtId="0" fontId="25" fillId="13" borderId="50" xfId="5" applyFont="1" applyFill="1" applyBorder="1" applyAlignment="1">
      <alignment vertical="center" wrapText="1"/>
    </xf>
    <xf numFmtId="0" fontId="25" fillId="13" borderId="0" xfId="5" applyFont="1" applyFill="1" applyBorder="1" applyAlignment="1">
      <alignment vertical="center" wrapText="1"/>
    </xf>
    <xf numFmtId="0" fontId="25" fillId="13" borderId="51" xfId="5" applyFont="1" applyFill="1" applyBorder="1" applyAlignment="1">
      <alignment vertical="center" wrapText="1"/>
    </xf>
    <xf numFmtId="0" fontId="25" fillId="12" borderId="47" xfId="5" applyFont="1" applyFill="1" applyBorder="1" applyAlignment="1">
      <alignment vertical="center" wrapText="1"/>
    </xf>
    <xf numFmtId="0" fontId="25" fillId="12" borderId="48" xfId="5" applyFont="1" applyFill="1" applyBorder="1" applyAlignment="1">
      <alignment vertical="center" wrapText="1"/>
    </xf>
    <xf numFmtId="0" fontId="25" fillId="12" borderId="49" xfId="5" applyFont="1" applyFill="1" applyBorder="1" applyAlignment="1">
      <alignment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30" xfId="5" applyFont="1" applyFill="1" applyBorder="1" applyAlignment="1">
      <alignment horizontal="center" vertical="center"/>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7" fillId="7" borderId="19" xfId="6" applyFont="1" applyFill="1" applyBorder="1" applyAlignment="1" applyProtection="1">
      <alignment horizontal="left" vertical="center" wrapText="1" inden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31" fillId="7" borderId="22" xfId="5" applyFont="1" applyFill="1" applyBorder="1" applyAlignment="1">
      <alignment horizontal="left" vertical="center" wrapText="1" indent="1"/>
    </xf>
    <xf numFmtId="171" fontId="25" fillId="13" borderId="62" xfId="15" applyNumberFormat="1" applyFont="1" applyFill="1" applyBorder="1" applyAlignment="1">
      <alignment horizontal="left" vertical="center" wrapTex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xf numFmtId="0" fontId="48" fillId="0" borderId="0" xfId="5" applyFont="1" applyFill="1" applyBorder="1" applyAlignment="1">
      <alignment horizontal="left" vertical="center"/>
    </xf>
    <xf numFmtId="170" fontId="25" fillId="13" borderId="62" xfId="11" applyNumberFormat="1" applyFont="1" applyFill="1" applyBorder="1" applyAlignment="1">
      <alignment horizontal="left" vertical="center" wrapText="1"/>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69" fontId="25" fillId="10" borderId="0" xfId="13" applyNumberFormat="1" applyFont="1" applyFill="1" applyBorder="1" applyAlignment="1">
      <alignment horizontal="left" vertical="center" wrapText="1" indent="1"/>
    </xf>
    <xf numFmtId="0" fontId="0" fillId="0" borderId="0" xfId="0"/>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9">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Option 0: July 2021 Forecast</c:v>
                </c:pt>
              </c:strCache>
            </c:strRef>
          </c:tx>
          <c:invertIfNegative val="0"/>
          <c:cat>
            <c:strRef>
              <c:f>Summary!$K$21</c:f>
              <c:strCache>
                <c:ptCount val="1"/>
                <c:pt idx="0">
                  <c:v>R24 Expenditure</c:v>
                </c:pt>
              </c:strCache>
            </c:strRef>
          </c:cat>
          <c:val>
            <c:numRef>
              <c:f>Summary!$K$22</c:f>
              <c:numCache>
                <c:formatCode>_("$"* #,##0_);_("$"* \(#,##0\);_("$"* " - "??_);_(@_)</c:formatCode>
                <c:ptCount val="1"/>
                <c:pt idx="0">
                  <c:v>25257071</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Option 1: December 2021 Forecast</c:v>
                </c:pt>
              </c:strCache>
            </c:strRef>
          </c:tx>
          <c:invertIfNegative val="0"/>
          <c:cat>
            <c:strRef>
              <c:f>Summary!$K$21</c:f>
              <c:strCache>
                <c:ptCount val="1"/>
                <c:pt idx="0">
                  <c:v>R24 Expenditure</c:v>
                </c:pt>
              </c:strCache>
            </c:strRef>
          </c:cat>
          <c:val>
            <c:numRef>
              <c:f>Summary!$K$23</c:f>
              <c:numCache>
                <c:formatCode>_("$"* #,##0_);_("$"* \(#,##0\);_("$"* " - "??_);_(@_)</c:formatCode>
                <c:ptCount val="1"/>
                <c:pt idx="0">
                  <c:v>42034219</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Option 2: January 2022 Forecast</c:v>
                </c:pt>
              </c:strCache>
            </c:strRef>
          </c:tx>
          <c:invertIfNegative val="0"/>
          <c:cat>
            <c:strRef>
              <c:f>Summary!$K$21</c:f>
              <c:strCache>
                <c:ptCount val="1"/>
                <c:pt idx="0">
                  <c:v>R24 Expenditure</c:v>
                </c:pt>
              </c:strCache>
            </c:strRef>
          </c:cat>
          <c:val>
            <c:numRef>
              <c:f>Summary!$K$24</c:f>
              <c:numCache>
                <c:formatCode>_("$"* #,##0_);_("$"* \(#,##0\);_("$"* " - "??_);_(@_)</c:formatCode>
                <c:ptCount val="1"/>
                <c:pt idx="0">
                  <c:v>23367800</c:v>
                </c:pt>
              </c:numCache>
            </c:numRef>
          </c:val>
          <c:extLst>
            <c:ext xmlns:c16="http://schemas.microsoft.com/office/drawing/2014/chart" uri="{C3380CC4-5D6E-409C-BE32-E72D297353CC}">
              <c16:uniqueId val="{00000002-CEA2-4F8C-937B-A1C1BEAB2596}"/>
            </c:ext>
          </c:extLst>
        </c:ser>
        <c:ser>
          <c:idx val="3"/>
          <c:order val="3"/>
          <c:tx>
            <c:strRef>
              <c:f>Summary!$B$25</c:f>
              <c:strCache>
                <c:ptCount val="1"/>
                <c:pt idx="0">
                  <c:v>Option 3: February 2022 Forecast</c:v>
                </c:pt>
              </c:strCache>
            </c:strRef>
          </c:tx>
          <c:invertIfNegative val="0"/>
          <c:cat>
            <c:strRef>
              <c:f>Summary!$K$21</c:f>
              <c:strCache>
                <c:ptCount val="1"/>
                <c:pt idx="0">
                  <c:v>R24 Expenditure</c:v>
                </c:pt>
              </c:strCache>
            </c:strRef>
          </c:cat>
          <c:val>
            <c:numRef>
              <c:f>Summary!$K$25</c:f>
              <c:numCache>
                <c:formatCode>_("$"* #,##0_);_("$"* \(#,##0\);_("$"* " - "??_);_(@_)</c:formatCode>
                <c:ptCount val="1"/>
                <c:pt idx="0">
                  <c:v>15673952</c:v>
                </c:pt>
              </c:numCache>
            </c:numRef>
          </c:val>
          <c:extLst>
            <c:ext xmlns:c16="http://schemas.microsoft.com/office/drawing/2014/chart" uri="{C3380CC4-5D6E-409C-BE32-E72D297353CC}">
              <c16:uniqueId val="{00000003-CEA2-4F8C-937B-A1C1BEAB2596}"/>
            </c:ext>
          </c:extLst>
        </c:ser>
        <c:ser>
          <c:idx val="4"/>
          <c:order val="4"/>
          <c:tx>
            <c:strRef>
              <c:f>Summary!$B$26</c:f>
              <c:strCache>
                <c:ptCount val="1"/>
                <c:pt idx="0">
                  <c:v>Option 4: August 2022 Forecast</c:v>
                </c:pt>
              </c:strCache>
            </c:strRef>
          </c:tx>
          <c:invertIfNegative val="0"/>
          <c:cat>
            <c:strRef>
              <c:f>Summary!$K$21</c:f>
              <c:strCache>
                <c:ptCount val="1"/>
                <c:pt idx="0">
                  <c:v>R24 Expenditure</c:v>
                </c:pt>
              </c:strCache>
            </c:strRef>
          </c:cat>
          <c:val>
            <c:numRef>
              <c:f>Summary!$K$26</c:f>
              <c:numCache>
                <c:formatCode>_("$"* #,##0_);_("$"* \(#,##0\);_("$"* " - "??_);_(@_)</c:formatCode>
                <c:ptCount val="1"/>
                <c:pt idx="0">
                  <c:v>33988641</c:v>
                </c:pt>
              </c:numCache>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Extract'!$G$82:$G$83</c:f>
              <c:strCache>
                <c:ptCount val="2"/>
                <c:pt idx="0">
                  <c:v>Terminal Value</c:v>
                </c:pt>
                <c:pt idx="1">
                  <c:v>Total Investment Cost</c:v>
                </c:pt>
              </c:strCache>
            </c:strRef>
          </c:cat>
          <c:val>
            <c:numRef>
              <c:f>'Run Extract'!$H$82:$H$83</c:f>
              <c:numCache>
                <c:formatCode>0.00%</c:formatCode>
                <c:ptCount val="2"/>
                <c:pt idx="0">
                  <c:v>0.26069999999999999</c:v>
                </c:pt>
                <c:pt idx="1">
                  <c:v>0.73929999999999996</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4392571</c:v>
                </c:pt>
                <c:pt idx="1">
                  <c:v>4409498</c:v>
                </c:pt>
                <c:pt idx="2">
                  <c:v>4621086</c:v>
                </c:pt>
                <c:pt idx="3">
                  <c:v>4891919</c:v>
                </c:pt>
                <c:pt idx="4">
                  <c:v>5052726</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Extract'!$G$102:$G$103</c:f>
              <c:strCache>
                <c:ptCount val="2"/>
                <c:pt idx="0">
                  <c:v>Terminal Value</c:v>
                </c:pt>
                <c:pt idx="1">
                  <c:v>Total Investment Cost</c:v>
                </c:pt>
              </c:strCache>
            </c:strRef>
          </c:cat>
          <c:val>
            <c:numRef>
              <c:f>'Run Extract'!$H$102:$H$103</c:f>
              <c:numCache>
                <c:formatCode>0.00%</c:formatCode>
                <c:ptCount val="2"/>
                <c:pt idx="0">
                  <c:v>0.26150000000000001</c:v>
                </c:pt>
                <c:pt idx="1">
                  <c:v>0.73850000000000005</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pt idx="0">
                  <c:v>Capex</c:v>
                </c:pt>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pt idx="0">
                  <c:v>3120848</c:v>
                </c:pt>
                <c:pt idx="1">
                  <c:v>3169109</c:v>
                </c:pt>
                <c:pt idx="2">
                  <c:v>3147660</c:v>
                </c:pt>
                <c:pt idx="3">
                  <c:v>3126211</c:v>
                </c:pt>
                <c:pt idx="4">
                  <c:v>3110124</c:v>
                </c:pt>
              </c:numCache>
            </c:numRef>
          </c:val>
          <c:extLst>
            <c:ext xmlns:c16="http://schemas.microsoft.com/office/drawing/2014/chart" uri="{C3380CC4-5D6E-409C-BE32-E72D297353CC}">
              <c16:uniqueId val="{00000000-3619-4C06-941F-92A98126C619}"/>
            </c:ext>
          </c:extLst>
        </c:ser>
        <c:ser>
          <c:idx val="1"/>
          <c:order val="1"/>
          <c:tx>
            <c:strRef>
              <c:f>'Option 4'!$E$17</c:f>
              <c:strCache>
                <c:ptCount val="1"/>
                <c:pt idx="0">
                  <c:v>Opex</c:v>
                </c:pt>
              </c:strCache>
            </c:strRef>
          </c:tx>
          <c:invertIfNegative val="0"/>
          <c:val>
            <c:numRef>
              <c:f>'Option 4'!$H$17:$L$17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strRef>
              <c:f>'Run Extract'!$G$122:$G$123</c:f>
              <c:strCache>
                <c:ptCount val="2"/>
                <c:pt idx="0">
                  <c:v>Terminal Value</c:v>
                </c:pt>
                <c:pt idx="1">
                  <c:v>Total Investment Cost</c:v>
                </c:pt>
              </c:strCache>
            </c:strRef>
          </c:cat>
          <c:val>
            <c:numRef>
              <c:f>'Run Extract'!$H$122:$H$123</c:f>
              <c:numCache>
                <c:formatCode>0.00%</c:formatCode>
                <c:ptCount val="2"/>
                <c:pt idx="0">
                  <c:v>0.26069999999999999</c:v>
                </c:pt>
                <c:pt idx="1">
                  <c:v>0.73929999999999996</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pt idx="0">
                  <c:v>Capex</c:v>
                </c:pt>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pt idx="0">
                  <c:v>6771621</c:v>
                </c:pt>
                <c:pt idx="1">
                  <c:v>6869524</c:v>
                </c:pt>
                <c:pt idx="2">
                  <c:v>6826011</c:v>
                </c:pt>
                <c:pt idx="3">
                  <c:v>6782499</c:v>
                </c:pt>
                <c:pt idx="4">
                  <c:v>6738986</c:v>
                </c:pt>
              </c:numCache>
            </c:numRef>
          </c:val>
          <c:extLst>
            <c:ext xmlns:c16="http://schemas.microsoft.com/office/drawing/2014/chart" uri="{C3380CC4-5D6E-409C-BE32-E72D297353CC}">
              <c16:uniqueId val="{00000000-E9A2-4DB6-9B24-E01888D24930}"/>
            </c:ext>
          </c:extLst>
        </c:ser>
        <c:ser>
          <c:idx val="1"/>
          <c:order val="1"/>
          <c:tx>
            <c:strRef>
              <c:f>'Option 5'!$E$17</c:f>
              <c:strCache>
                <c:ptCount val="1"/>
                <c:pt idx="0">
                  <c:v>Opex</c:v>
                </c:pt>
              </c:strCache>
            </c:strRef>
          </c:tx>
          <c:invertIfNegative val="0"/>
          <c:val>
            <c:numRef>
              <c:f>'Option 5'!$H$17:$L$17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strRef>
              <c:f>'Run Extract'!$G$142:$G$143</c:f>
              <c:strCache>
                <c:ptCount val="2"/>
                <c:pt idx="0">
                  <c:v>Terminal Value</c:v>
                </c:pt>
                <c:pt idx="1">
                  <c:v>Total Investment Cost</c:v>
                </c:pt>
              </c:strCache>
            </c:strRef>
          </c:cat>
          <c:val>
            <c:numRef>
              <c:f>'Run Extract'!$H$142:$H$143</c:f>
              <c:numCache>
                <c:formatCode>0.00%</c:formatCode>
                <c:ptCount val="2"/>
                <c:pt idx="0">
                  <c:v>0.26069999999999999</c:v>
                </c:pt>
                <c:pt idx="1">
                  <c:v>0.73929999999999996</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Extract'!$G$42:$G$43</c:f>
              <c:strCache>
                <c:ptCount val="2"/>
                <c:pt idx="0">
                  <c:v>Terminal Value</c:v>
                </c:pt>
                <c:pt idx="1">
                  <c:v>Total Investment Cost</c:v>
                </c:pt>
              </c:strCache>
            </c:strRef>
          </c:cat>
          <c:val>
            <c:numRef>
              <c:f>'Run Extract'!$H$42:$H$43</c:f>
              <c:numCache>
                <c:formatCode>0%</c:formatCode>
                <c:ptCount val="2"/>
                <c:pt idx="0">
                  <c:v>0.26069999999999999</c:v>
                </c:pt>
                <c:pt idx="1">
                  <c:v>0.73929999999999996</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Option 0: July 2021 Forecast</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Option 1: December 2021 Forecast</c:v>
                </c:pt>
              </c:strCache>
            </c:strRef>
          </c:tx>
          <c:spPr>
            <a:ln w="31750" cap="rnd">
              <a:solidFill>
                <a:schemeClr val="accent3"/>
              </a:solidFill>
              <a:round/>
            </a:ln>
            <a:effectLst/>
          </c:spPr>
          <c:marker>
            <c:symbol val="none"/>
          </c:marker>
          <c:val>
            <c:numRef>
              <c:f>'Run Extract'!$C$32:$G$32</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Option 2: January 2022 Forecast</c:v>
                </c:pt>
              </c:strCache>
            </c:strRef>
          </c:tx>
          <c:spPr>
            <a:ln w="31750" cap="rnd">
              <a:solidFill>
                <a:schemeClr val="accent4"/>
              </a:solidFill>
              <a:round/>
            </a:ln>
            <a:effectLst/>
          </c:spPr>
          <c:marker>
            <c:symbol val="none"/>
          </c:marker>
          <c:val>
            <c:numRef>
              <c:f>'Run Extract'!$C$33:$G$33</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pt idx="0">
                  <c:v>Option 3: February 2022 Forecast</c:v>
                </c:pt>
              </c:strCache>
            </c:strRef>
          </c:tx>
          <c:spPr>
            <a:ln w="31750" cap="rnd">
              <a:solidFill>
                <a:schemeClr val="accent5"/>
              </a:solidFill>
              <a:round/>
            </a:ln>
            <a:effectLst/>
          </c:spPr>
          <c:marker>
            <c:symbol val="none"/>
          </c:marker>
          <c:val>
            <c:numRef>
              <c:f>'Run Extract'!$C$34:$G$34</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A81A-440D-B1F1-B1FD9D378030}"/>
            </c:ext>
          </c:extLst>
        </c:ser>
        <c:ser>
          <c:idx val="5"/>
          <c:order val="5"/>
          <c:tx>
            <c:strRef>
              <c:f>'Run Extract'!$B$35</c:f>
              <c:strCache>
                <c:ptCount val="1"/>
                <c:pt idx="0">
                  <c:v>Option 4: August 2022 Forecast</c:v>
                </c:pt>
              </c:strCache>
            </c:strRef>
          </c:tx>
          <c:spPr>
            <a:ln w="31750" cap="rnd">
              <a:solidFill>
                <a:schemeClr val="accent6"/>
              </a:solidFill>
              <a:round/>
            </a:ln>
            <a:effectLst/>
          </c:spPr>
          <c:marker>
            <c:symbol val="none"/>
          </c:marker>
          <c:val>
            <c:numRef>
              <c:f>'Run Extract'!$C$35:$G$35</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Terminal Value</c:v>
                </c:pt>
              </c:strCache>
            </c:strRef>
          </c:tx>
          <c:spPr>
            <a:solidFill>
              <a:schemeClr val="accent2"/>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Extract'!$Y$4:$AD$4</c:f>
              <c:numCache>
                <c:formatCode>_-* #,##0_-;\-* #,##0_-;_-* "-"??_-;_-@_-</c:formatCode>
                <c:ptCount val="5"/>
                <c:pt idx="0">
                  <c:v>7904406.8778621806</c:v>
                </c:pt>
                <c:pt idx="1">
                  <c:v>13103395.666475601</c:v>
                </c:pt>
                <c:pt idx="2">
                  <c:v>7299888.3911625799</c:v>
                </c:pt>
                <c:pt idx="3">
                  <c:v>4886076.2310243398</c:v>
                </c:pt>
                <c:pt idx="4">
                  <c:v>10595251.876919599</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Total Investment Cost</c:v>
                </c:pt>
              </c:strCache>
            </c:strRef>
          </c:tx>
          <c:spPr>
            <a:solidFill>
              <a:schemeClr val="accent4"/>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Extract'!$Y$5:$AD$5</c:f>
              <c:numCache>
                <c:formatCode>_-* #,##0_-;\-* #,##0_-;_-* "-"??_-;_-@_-</c:formatCode>
                <c:ptCount val="5"/>
                <c:pt idx="0">
                  <c:v>22237888.884638</c:v>
                </c:pt>
                <c:pt idx="1">
                  <c:v>37166788.084237903</c:v>
                </c:pt>
                <c:pt idx="2">
                  <c:v>20615395.661452599</c:v>
                </c:pt>
                <c:pt idx="3">
                  <c:v>13858953.5451099</c:v>
                </c:pt>
                <c:pt idx="4">
                  <c:v>30053166.826709501</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strCache>
            </c:strRef>
          </c:tx>
          <c:spPr>
            <a:solidFill>
              <a:schemeClr val="accent6"/>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Extract'!$Y$6:$AD$6</c:f>
            </c:numRef>
          </c:val>
          <c:extLst>
            <c:ext xmlns:c16="http://schemas.microsoft.com/office/drawing/2014/chart" uri="{C3380CC4-5D6E-409C-BE32-E72D297353CC}">
              <c16:uniqueId val="{00000014-A918-472D-8113-294A5FAD0281}"/>
            </c:ext>
          </c:extLst>
        </c:ser>
        <c:ser>
          <c:idx val="3"/>
          <c:order val="3"/>
          <c:tx>
            <c:strRef>
              <c:f>'Run Extract'!$X$7</c:f>
              <c:strCache>
                <c:ptCount val="1"/>
              </c:strCache>
            </c:strRef>
          </c:tx>
          <c:spPr>
            <a:solidFill>
              <a:schemeClr val="accent2">
                <a:lumMod val="60000"/>
              </a:schemeClr>
            </a:solidFill>
            <a:ln>
              <a:noFill/>
            </a:ln>
            <a:effectLst/>
          </c:spPr>
          <c:invertIfNegative val="0"/>
          <c:cat>
            <c:strRef>
              <c:f>'Run Extract'!$Y$3:$AD$3</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'Run Extract'!$Y$7:$AD$7</c:f>
            </c:numRef>
          </c:val>
          <c:extLst>
            <c:ext xmlns:c16="http://schemas.microsoft.com/office/drawing/2014/chart" uri="{C3380CC4-5D6E-409C-BE32-E72D297353CC}">
              <c16:uniqueId val="{00000015-A918-472D-8113-294A5FAD0281}"/>
            </c:ext>
          </c:extLst>
        </c:ser>
        <c:ser>
          <c:idx val="4"/>
          <c:order val="4"/>
          <c:tx>
            <c:strRef>
              <c:f>'Run Extract'!$X$8</c:f>
              <c:strCache>
                <c:ptCount val="1"/>
              </c:strCache>
            </c:strRef>
          </c:tx>
          <c:spPr>
            <a:solidFill>
              <a:schemeClr val="accent4">
                <a:lumMod val="60000"/>
              </a:schemeClr>
            </a:solidFill>
            <a:ln>
              <a:noFill/>
            </a:ln>
            <a:effectLst/>
          </c:spPr>
          <c:invertIfNegative val="0"/>
          <c:val>
            <c:numRef>
              <c:f>'Run Extract'!$Y$8:$AD$8</c:f>
            </c:numRef>
          </c:val>
          <c:extLst>
            <c:ext xmlns:c16="http://schemas.microsoft.com/office/drawing/2014/chart" uri="{C3380CC4-5D6E-409C-BE32-E72D297353CC}">
              <c16:uniqueId val="{00000016-A918-472D-8113-294A5FAD0281}"/>
            </c:ext>
          </c:extLst>
        </c:ser>
        <c:ser>
          <c:idx val="5"/>
          <c:order val="5"/>
          <c:tx>
            <c:strRef>
              <c:f>'Run Extract'!$X$9</c:f>
              <c:strCache>
                <c:ptCount val="1"/>
              </c:strCache>
            </c:strRef>
          </c:tx>
          <c:spPr>
            <a:solidFill>
              <a:schemeClr val="accent6">
                <a:lumMod val="60000"/>
              </a:schemeClr>
            </a:solidFill>
            <a:ln>
              <a:noFill/>
            </a:ln>
            <a:effectLst/>
          </c:spPr>
          <c:invertIfNegative val="0"/>
          <c:val>
            <c:numRef>
              <c:f>'Run Extract'!$Y$9:$AD$9</c:f>
            </c:numRef>
          </c:val>
          <c:extLst>
            <c:ext xmlns:c16="http://schemas.microsoft.com/office/drawing/2014/chart" uri="{C3380CC4-5D6E-409C-BE32-E72D297353CC}">
              <c16:uniqueId val="{00000017-A918-472D-8113-294A5FAD0281}"/>
            </c:ext>
          </c:extLst>
        </c:ser>
        <c:ser>
          <c:idx val="6"/>
          <c:order val="6"/>
          <c:tx>
            <c:strRef>
              <c:f>'Run Extract'!$X$10</c:f>
              <c:strCache>
                <c:ptCount val="1"/>
              </c:strCache>
            </c:strRef>
          </c:tx>
          <c:spPr>
            <a:solidFill>
              <a:schemeClr val="accent2">
                <a:lumMod val="80000"/>
                <a:lumOff val="20000"/>
              </a:schemeClr>
            </a:solidFill>
            <a:ln>
              <a:noFill/>
            </a:ln>
            <a:effectLst/>
          </c:spPr>
          <c:invertIfNegative val="0"/>
          <c:val>
            <c:numRef>
              <c:f>'Run Extract'!$Y$10:$AD$10</c:f>
            </c:numRef>
          </c:val>
          <c:extLst>
            <c:ext xmlns:c16="http://schemas.microsoft.com/office/drawing/2014/chart" uri="{C3380CC4-5D6E-409C-BE32-E72D297353CC}">
              <c16:uniqueId val="{00000018-A918-472D-8113-294A5FAD0281}"/>
            </c:ext>
          </c:extLst>
        </c:ser>
        <c:ser>
          <c:idx val="7"/>
          <c:order val="7"/>
          <c:tx>
            <c:strRef>
              <c:f>'Run Extract'!$X$11</c:f>
              <c:strCache>
                <c:ptCount val="1"/>
              </c:strCache>
            </c:strRef>
          </c:tx>
          <c:spPr>
            <a:solidFill>
              <a:schemeClr val="accent4">
                <a:lumMod val="80000"/>
                <a:lumOff val="20000"/>
              </a:schemeClr>
            </a:solidFill>
            <a:ln>
              <a:noFill/>
            </a:ln>
            <a:effectLst/>
          </c:spPr>
          <c:invertIfNegative val="0"/>
          <c:val>
            <c:numRef>
              <c:f>'Run Extract'!$Y$11:$AD$11</c:f>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layout/>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5"/>
                <c:pt idx="0">
                  <c:v>Option 0: July 2021 Forecast</c:v>
                </c:pt>
                <c:pt idx="1">
                  <c:v>Option 1: December 2021 Forecast</c:v>
                </c:pt>
                <c:pt idx="2">
                  <c:v>Option 2: January 2022 Forecast</c:v>
                </c:pt>
                <c:pt idx="3">
                  <c:v>Option 3: February 2022 Forecast</c:v>
                </c:pt>
                <c:pt idx="4">
                  <c:v>Option 4: August 2022 Forecast</c:v>
                </c:pt>
              </c:strCache>
            </c:strRef>
          </c:cat>
          <c:val>
            <c:numRef>
              <c:f>Summary!$K$22:$K$27</c:f>
              <c:numCache>
                <c:formatCode>_("$"* #,##0_);_("$"* \(#,##0\);_("$"* " - "??_);_(@_)</c:formatCode>
                <c:ptCount val="5"/>
                <c:pt idx="0">
                  <c:v>25257071</c:v>
                </c:pt>
                <c:pt idx="1">
                  <c:v>42034219</c:v>
                </c:pt>
                <c:pt idx="2">
                  <c:v>23367800</c:v>
                </c:pt>
                <c:pt idx="3">
                  <c:v>15673952</c:v>
                </c:pt>
                <c:pt idx="4">
                  <c:v>33988641</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4092830</c:v>
                </c:pt>
                <c:pt idx="1">
                  <c:v>4649312</c:v>
                </c:pt>
                <c:pt idx="2">
                  <c:v>5439156</c:v>
                </c:pt>
                <c:pt idx="3">
                  <c:v>5600715</c:v>
                </c:pt>
                <c:pt idx="4">
                  <c:v>5475058</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Extract'!$G$62:$G$63</c:f>
              <c:strCache>
                <c:ptCount val="2"/>
                <c:pt idx="0">
                  <c:v>Terminal Value</c:v>
                </c:pt>
                <c:pt idx="1">
                  <c:v>Total Investment Cost</c:v>
                </c:pt>
              </c:strCache>
            </c:strRef>
          </c:cat>
          <c:val>
            <c:numRef>
              <c:f>'Run Extract'!$H$62:$H$63</c:f>
              <c:numCache>
                <c:formatCode>0.00%</c:formatCode>
                <c:ptCount val="2"/>
                <c:pt idx="0">
                  <c:v>0.26219999999999999</c:v>
                </c:pt>
                <c:pt idx="1">
                  <c:v>0.73780000000000001</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8291582</c:v>
                </c:pt>
                <c:pt idx="1">
                  <c:v>8685755</c:v>
                </c:pt>
                <c:pt idx="2">
                  <c:v>8254631</c:v>
                </c:pt>
                <c:pt idx="3">
                  <c:v>8511322</c:v>
                </c:pt>
                <c:pt idx="4">
                  <c:v>8290929</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0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60</xdr:row>
      <xdr:rowOff>0</xdr:rowOff>
    </xdr:from>
    <xdr:to>
      <xdr:col>15</xdr:col>
      <xdr:colOff>0</xdr:colOff>
      <xdr:row>85</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regulatoryzone.tnad.tasnetworks.com.au/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regulatoryzone.tnad.tasnetworks.com.au/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61.621964583333" createdVersion="6" refreshedVersion="6" minRefreshableVersion="3" recordCount="14">
  <cacheSource type="worksheet">
    <worksheetSource ref="B60:E7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Value Function Measure" u="1"/>
        <s v="UARM - Network Performance Risk" u="1"/>
        <s v="UARM - Environment and Community - Fire Risk" u="1"/>
        <s v="Direct Financial Risk" u="1"/>
        <s v="Network Performance Risk" u="1"/>
        <s v="UARM - Safety &amp; People - Public"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22237.888884638" maxValue="7904.4068778621804"/>
    </cacheField>
    <cacheField name="Value in %" numFmtId="172">
      <sharedItems containsMixedTypes="1" containsNumber="1" minValue="0.26219999999999999" maxValue="0.73780000000000001"/>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Rhys Browning" refreshedDate="44861.62198113426" createdVersion="6" refreshedVersion="6" minRefreshableVersion="3" recordCount="14">
  <cacheSource type="worksheet">
    <worksheetSource ref="B80:E9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37166.788084237902" maxValue="13103.395666475601"/>
    </cacheField>
    <cacheField name="Value in %" numFmtId="172">
      <sharedItems containsMixedTypes="1" containsNumber="1" minValue="0.26069999999999999" maxValue="0.73929999999999996"/>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Rhys Browning" refreshedDate="44861.621999074072" createdVersion="6" refreshedVersion="6" minRefreshableVersion="3" recordCount="14">
  <cacheSource type="worksheet">
    <worksheetSource ref="B100:E114" sheet="Run Extract"/>
  </cacheSource>
  <cacheFields count="4">
    <cacheField name="Value Function Measure" numFmtId="37">
      <sharedItems count="17">
        <s v="Terminal Value"/>
        <s v="Total Investment Cost"/>
        <s v=""/>
        <s v="Cost Avoidance - CAPEX" u="1"/>
        <s v="Cost Avoidance - OPEX" u="1"/>
        <s v="Environment &amp; Community - Fire Risk"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20615.3956614526" maxValue="7299.8883911625799"/>
    </cacheField>
    <cacheField name="Value in %" numFmtId="172">
      <sharedItems containsMixedTypes="1" containsNumber="1" minValue="0.26150000000000001" maxValue="0.7385000000000000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Rhys Browning" refreshedDate="44861.622016435183" createdVersion="6" refreshedVersion="6" minRefreshableVersion="3" recordCount="14">
  <cacheSource type="worksheet">
    <worksheetSource ref="B120:E13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13858.9535451099" maxValue="4886.0762310243399"/>
    </cacheField>
    <cacheField name="Value in %" numFmtId="172">
      <sharedItems containsMixedTypes="1" containsNumber="1" minValue="0.26069999999999999" maxValue="0.73929999999999996"/>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Rhys Browning" refreshedDate="44861.62203460648" createdVersion="6" refreshedVersion="6" minRefreshableVersion="3" recordCount="14">
  <cacheSource type="worksheet">
    <worksheetSource ref="B140:E154" sheet="Run Extract"/>
  </cacheSource>
  <cacheFields count="4">
    <cacheField name="Value Function Measure" numFmtId="37">
      <sharedItems count="18">
        <s v="Terminal Value"/>
        <s v="Total Investment Cost"/>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Financial Benefit - CAPEX"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30053.166826709501" maxValue="10595.251876919599"/>
    </cacheField>
    <cacheField name="Value in %" numFmtId="172">
      <sharedItems containsMixedTypes="1" containsNumber="1" minValue="0.26069999999999999" maxValue="0.73929999999999996"/>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Rhys Browning" refreshedDate="44861.622046990742" createdVersion="6" refreshedVersion="6" minRefreshableVersion="3" recordCount="14">
  <cacheSource type="worksheet">
    <worksheetSource ref="B41:E55" sheet="Run Extract"/>
  </cacheSource>
  <cacheFields count="4">
    <cacheField name="Value Function Measure" numFmtId="37">
      <sharedItems containsBlank="1" count="15">
        <s v="Terminal Value"/>
        <s v="Total Investment Cost"/>
        <s v=""/>
        <m u="1"/>
        <s v="Environment &amp; Community - Fire Risk" u="1"/>
        <s v="UARM - Network Performance Risk" u="1"/>
        <s v="UARM - Environment and Community - Fire Risk" u="1"/>
        <s v="Direct Financial Risk" u="1"/>
        <s v="Network Performance Risk" u="1"/>
        <s v="UARM - Safety &amp; People - Public" u="1"/>
        <s v="Safety &amp; People - Public" u="1"/>
        <s v="Safety &amp; People - Worker" u="1"/>
        <s v="UARM - Safety &amp; People - Worker" u="1"/>
        <s v="UARM - Financial Risk" u="1"/>
        <s v="UARM - Environment and Community - Other Risk" u="1"/>
      </sharedItems>
    </cacheField>
    <cacheField name="Value" numFmtId="170">
      <sharedItems containsMixedTypes="1" containsNumber="1" minValue="-30053.166826709501" maxValue="10595.251876919599"/>
    </cacheField>
    <cacheField name="Value in %" numFmtId="172">
      <sharedItems containsMixedTypes="1" containsNumber="1" minValue="0.26069999999999999" maxValue="0.73929999999999996"/>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n v="7904.4068778621804"/>
    <n v="0.26219999999999999"/>
    <x v="0"/>
  </r>
  <r>
    <x v="1"/>
    <n v="-22237.888884638"/>
    <n v="0.73780000000000001"/>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3.xml><?xml version="1.0" encoding="utf-8"?>
<pivotCacheRecords xmlns="http://schemas.openxmlformats.org/spreadsheetml/2006/main" xmlns:r="http://schemas.openxmlformats.org/officeDocument/2006/relationships" count="14">
  <r>
    <x v="0"/>
    <n v="13103.395666475601"/>
    <n v="0.26069999999999999"/>
    <x v="0"/>
  </r>
  <r>
    <x v="1"/>
    <n v="-37166.788084237902"/>
    <n v="0.73929999999999996"/>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4.xml><?xml version="1.0" encoding="utf-8"?>
<pivotCacheRecords xmlns="http://schemas.openxmlformats.org/spreadsheetml/2006/main" xmlns:r="http://schemas.openxmlformats.org/officeDocument/2006/relationships" count="14">
  <r>
    <x v="0"/>
    <n v="7299.8883911625799"/>
    <n v="0.26150000000000001"/>
    <x v="0"/>
  </r>
  <r>
    <x v="1"/>
    <n v="-20615.3956614526"/>
    <n v="0.73850000000000005"/>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5.xml><?xml version="1.0" encoding="utf-8"?>
<pivotCacheRecords xmlns="http://schemas.openxmlformats.org/spreadsheetml/2006/main" xmlns:r="http://schemas.openxmlformats.org/officeDocument/2006/relationships" count="14">
  <r>
    <x v="0"/>
    <n v="4886.0762310243399"/>
    <n v="0.26069999999999999"/>
    <x v="0"/>
  </r>
  <r>
    <x v="1"/>
    <n v="-13858.9535451099"/>
    <n v="0.73929999999999996"/>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6.xml><?xml version="1.0" encoding="utf-8"?>
<pivotCacheRecords xmlns="http://schemas.openxmlformats.org/spreadsheetml/2006/main" xmlns:r="http://schemas.openxmlformats.org/officeDocument/2006/relationships" count="14">
  <r>
    <x v="0"/>
    <n v="10595.251876919599"/>
    <n v="0.26069999999999999"/>
    <x v="0"/>
  </r>
  <r>
    <x v="1"/>
    <n v="-30053.166826709501"/>
    <n v="0.73929999999999996"/>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Cache/pivotCacheRecords7.xml><?xml version="1.0" encoding="utf-8"?>
<pivotCacheRecords xmlns="http://schemas.openxmlformats.org/spreadsheetml/2006/main" xmlns:r="http://schemas.openxmlformats.org/officeDocument/2006/relationships" count="14">
  <r>
    <x v="0"/>
    <n v="10595.251876919599"/>
    <n v="0.26069999999999999"/>
    <x v="0"/>
  </r>
  <r>
    <x v="1"/>
    <n v="-30053.166826709501"/>
    <n v="0.73929999999999996"/>
    <x v="0"/>
  </r>
  <r>
    <x v="2"/>
    <s v=""/>
    <s v=""/>
    <x v="1"/>
  </r>
  <r>
    <x v="2"/>
    <s v=""/>
    <s v=""/>
    <x v="1"/>
  </r>
  <r>
    <x v="2"/>
    <s v=""/>
    <s v=""/>
    <x v="1"/>
  </r>
  <r>
    <x v="2"/>
    <s v=""/>
    <s v=""/>
    <x v="1"/>
  </r>
  <r>
    <x v="2"/>
    <s v=""/>
    <s v=""/>
    <x v="1"/>
  </r>
  <r>
    <x v="2"/>
    <s v=""/>
    <s v=""/>
    <x v="1"/>
  </r>
  <r>
    <x v="2"/>
    <s v=""/>
    <s v=""/>
    <x v="1"/>
  </r>
  <r>
    <x v="2"/>
    <s v=""/>
    <s v=""/>
    <x v="1"/>
  </r>
  <r>
    <x v="2"/>
    <s v=""/>
    <s v=""/>
    <x v="1"/>
  </r>
  <r>
    <x v="2"/>
    <s v=""/>
    <s v=""/>
    <x v="1"/>
  </r>
  <r>
    <x v="2"/>
    <s v=""/>
    <s v=""/>
    <x v="1"/>
  </r>
  <r>
    <x v="2"/>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Rec" cacheId="6"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3" firstHeaderRow="1" firstDataRow="1" firstDataCol="1" rowPageCount="1" colPageCount="1"/>
  <pivotFields count="4">
    <pivotField axis="axisRow" showAll="0" sortType="ascending">
      <items count="16">
        <item x="2"/>
        <item m="1" x="7"/>
        <item m="1" x="4"/>
        <item m="1" x="8"/>
        <item m="1" x="10"/>
        <item m="1" x="11"/>
        <item x="0"/>
        <item x="1"/>
        <item m="1" x="6"/>
        <item m="1" x="14"/>
        <item m="1" x="13"/>
        <item m="1" x="5"/>
        <item m="1" x="9"/>
        <item m="1" x="12"/>
        <item m="1" x="3"/>
        <item t="default"/>
      </items>
    </pivotField>
    <pivotField showAll="0"/>
    <pivotField dataField="1" showAll="0"/>
    <pivotField axis="axisPage" numFmtId="170" showAll="0" defaultSubtotal="0">
      <items count="2">
        <item h="1" x="1"/>
        <item x="0"/>
      </items>
    </pivotField>
  </pivotFields>
  <rowFields count="1">
    <field x="0"/>
  </rowFields>
  <rowItems count="2">
    <i>
      <x v="6"/>
    </i>
    <i>
      <x v="7"/>
    </i>
  </rowItems>
  <colItems count="1">
    <i/>
  </colItems>
  <pageFields count="1">
    <pageField fld="3" hier="-1"/>
  </pageFields>
  <dataFields count="1">
    <dataField name="Sum of Value in %" fld="2" baseField="0" baseItem="0" numFmtId="9"/>
  </dataFields>
  <formats count="1">
    <format dxfId="9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3" cacheId="3"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3" firstHeaderRow="1" firstDataRow="1" firstDataCol="1" rowPageCount="1" colPageCount="1"/>
  <pivotFields count="4">
    <pivotField axis="axisRow" showAll="0" sortType="ascending">
      <items count="18">
        <item x="2"/>
        <item m="1" x="3"/>
        <item m="1" x="4"/>
        <item m="1" x="8"/>
        <item m="1" x="5"/>
        <item m="1" x="11"/>
        <item m="1" x="9"/>
        <item m="1" x="12"/>
        <item m="1" x="13"/>
        <item x="0"/>
        <item x="1"/>
        <item m="1" x="7"/>
        <item m="1" x="16"/>
        <item m="1" x="15"/>
        <item m="1" x="6"/>
        <item m="1" x="10"/>
        <item m="1" x="14"/>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9"/>
    </i>
    <i>
      <x v="10"/>
    </i>
  </rowItems>
  <colItems count="1">
    <i/>
  </colItems>
  <pageFields count="1">
    <pageField fld="3" hier="-1"/>
  </pageFields>
  <dataFields count="1">
    <dataField name="Sum of Value in %" fld="2" baseField="0" baseItem="0" numFmtId="10"/>
  </dataFields>
  <formats count="3">
    <format dxfId="93">
      <pivotArea outline="0" collapsedLevelsAreSubtotals="1" fieldPosition="0"/>
    </format>
    <format dxfId="92">
      <pivotArea outline="0" collapsedLevelsAreSubtotals="1" fieldPosition="0"/>
    </format>
    <format dxfId="9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5" cacheId="5"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3" firstHeaderRow="1" firstDataRow="1" firstDataCol="1" rowPageCount="1" colPageCount="1"/>
  <pivotFields count="4">
    <pivotField axis="axisRow" showAll="0" sortType="ascending">
      <items count="19">
        <item x="2"/>
        <item m="1" x="3"/>
        <item m="1" x="4"/>
        <item m="1" x="9"/>
        <item m="1" x="5"/>
        <item m="1" x="12"/>
        <item m="1" x="6"/>
        <item m="1" x="10"/>
        <item m="1" x="13"/>
        <item m="1" x="14"/>
        <item x="0"/>
        <item x="1"/>
        <item m="1" x="8"/>
        <item m="1" x="17"/>
        <item m="1" x="16"/>
        <item m="1" x="7"/>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10"/>
    </i>
    <i>
      <x v="11"/>
    </i>
  </rowItems>
  <colItems count="1">
    <i/>
  </colItems>
  <pageFields count="1">
    <pageField fld="3" hier="-1"/>
  </pageFields>
  <dataFields count="1">
    <dataField name="Sum of Value in %" fld="2" baseField="0" baseItem="0" numFmtId="10"/>
  </dataFields>
  <formats count="3">
    <format dxfId="96">
      <pivotArea outline="0" collapsedLevelsAreSubtotals="1" fieldPosition="0"/>
    </format>
    <format dxfId="95">
      <pivotArea outline="0" collapsedLevelsAreSubtotals="1" fieldPosition="0"/>
    </format>
    <format dxfId="9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2" cacheId="2"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3" firstHeaderRow="1" firstDataRow="1" firstDataCol="1" rowPageCount="1" colPageCount="1"/>
  <pivotFields count="4">
    <pivotField axis="axisRow" showAll="0" sortType="ascending">
      <items count="19">
        <item x="2"/>
        <item m="1" x="3"/>
        <item m="1" x="4"/>
        <item m="1" x="9"/>
        <item m="1" x="5"/>
        <item m="1" x="12"/>
        <item m="1" x="6"/>
        <item m="1" x="10"/>
        <item m="1" x="13"/>
        <item m="1" x="14"/>
        <item x="0"/>
        <item x="1"/>
        <item m="1" x="8"/>
        <item m="1" x="17"/>
        <item m="1" x="16"/>
        <item m="1" x="7"/>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10"/>
    </i>
    <i>
      <x v="11"/>
    </i>
  </rowItems>
  <colItems count="1">
    <i/>
  </colItems>
  <pageFields count="1">
    <pageField fld="3" hier="-1"/>
  </pageFields>
  <dataFields count="1">
    <dataField name="Sum of Value in %" fld="2" baseField="0" baseItem="0" numFmtId="10"/>
  </dataFields>
  <formats count="3">
    <format dxfId="99">
      <pivotArea outline="0" collapsedLevelsAreSubtotals="1" fieldPosition="0"/>
    </format>
    <format dxfId="98">
      <pivotArea outline="0" collapsedLevelsAreSubtotals="1" fieldPosition="0"/>
    </format>
    <format dxfId="97">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6" cacheId="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102">
      <pivotArea outline="0" collapsedLevelsAreSubtotals="1" fieldPosition="0"/>
    </format>
    <format dxfId="101">
      <pivotArea outline="0" collapsedLevelsAreSubtotals="1" fieldPosition="0"/>
    </format>
    <format dxfId="10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4" cacheId="4"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3" firstHeaderRow="1" firstDataRow="1" firstDataCol="1" rowPageCount="1" colPageCount="1"/>
  <pivotFields count="4">
    <pivotField axis="axisRow" showAll="0" sortType="ascending">
      <items count="19">
        <item x="2"/>
        <item m="1" x="3"/>
        <item m="1" x="4"/>
        <item m="1" x="9"/>
        <item m="1" x="5"/>
        <item m="1" x="12"/>
        <item m="1" x="6"/>
        <item m="1" x="10"/>
        <item m="1" x="13"/>
        <item m="1" x="14"/>
        <item x="0"/>
        <item x="1"/>
        <item m="1" x="8"/>
        <item m="1" x="17"/>
        <item m="1" x="16"/>
        <item m="1" x="7"/>
        <item m="1" x="11"/>
        <item m="1" x="15"/>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10"/>
    </i>
    <i>
      <x v="11"/>
    </i>
  </rowItems>
  <colItems count="1">
    <i/>
  </colItems>
  <pageFields count="1">
    <pageField fld="3" hier="-1"/>
  </pageFields>
  <dataFields count="1">
    <dataField name="Sum of Value in %" fld="2" baseField="0" baseItem="0" numFmtId="10"/>
  </dataFields>
  <formats count="3">
    <format dxfId="105">
      <pivotArea outline="0" collapsedLevelsAreSubtotals="1" fieldPosition="0"/>
    </format>
    <format dxfId="104">
      <pivotArea outline="0" collapsedLevelsAreSubtotals="1" fieldPosition="0"/>
    </format>
    <format dxfId="103">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3" firstHeaderRow="1" firstDataRow="1" firstDataCol="1" rowPageCount="1" colPageCount="1"/>
  <pivotFields count="4">
    <pivotField axis="axisRow" showAll="0" sortType="ascending">
      <items count="19">
        <item x="2"/>
        <item m="1" x="3"/>
        <item m="1" x="4"/>
        <item m="1" x="10"/>
        <item m="1" x="5"/>
        <item m="1" x="6"/>
        <item m="1" x="11"/>
        <item m="1" x="13"/>
        <item m="1" x="14"/>
        <item x="0"/>
        <item x="1"/>
        <item m="1" x="9"/>
        <item m="1" x="17"/>
        <item m="1" x="16"/>
        <item m="1" x="8"/>
        <item m="1" x="12"/>
        <item m="1" x="15"/>
        <item m="1" x="7"/>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2">
    <i>
      <x v="9"/>
    </i>
    <i>
      <x v="10"/>
    </i>
  </rowItems>
  <colItems count="1">
    <i/>
  </colItems>
  <pageFields count="1">
    <pageField fld="3" hier="-1"/>
  </pageFields>
  <dataFields count="1">
    <dataField name="Sum of Value in %" fld="2" baseField="0" baseItem="0" numFmtId="10"/>
  </dataFields>
  <formats count="3">
    <format dxfId="108">
      <pivotArea outline="0" collapsedLevelsAreSubtotals="1" fieldPosition="0"/>
    </format>
    <format dxfId="107">
      <pivotArea outline="0" collapsedLevelsAreSubtotals="1" fieldPosition="0"/>
    </format>
    <format dxfId="106">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user_folders/BahramabadiM/My%20Documents/Trusted" TargetMode="External"/><Relationship Id="rId13" Type="http://schemas.openxmlformats.org/officeDocument/2006/relationships/control" Target="../activeX/activeX1.xml"/><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vmlDrawing" Target="../drawings/vmlDrawing1.vml"/><Relationship Id="rId2" Type="http://schemas.openxmlformats.org/officeDocument/2006/relationships/pivotTable" Target="../pivotTables/pivotTable2.xml"/><Relationship Id="rId16" Type="http://schemas.openxmlformats.org/officeDocument/2006/relationships/image" Target="../media/image2.emf"/><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drawing" Target="../drawings/drawing1.xml"/><Relationship Id="rId5" Type="http://schemas.openxmlformats.org/officeDocument/2006/relationships/pivotTable" Target="../pivotTables/pivotTable5.xml"/><Relationship Id="rId15" Type="http://schemas.openxmlformats.org/officeDocument/2006/relationships/control" Target="../activeX/activeX2.xml"/><Relationship Id="rId10" Type="http://schemas.openxmlformats.org/officeDocument/2006/relationships/printerSettings" Target="../printerSettings/printerSettings1.bin"/><Relationship Id="rId4" Type="http://schemas.openxmlformats.org/officeDocument/2006/relationships/pivotTable" Target="../pivotTables/pivotTable4.xml"/><Relationship Id="rId9" Type="http://schemas.openxmlformats.org/officeDocument/2006/relationships/hyperlink" Target="../../../user_folders/browningr/My%20Documents/Trusted/InvestmentTemplate.xlsm" TargetMode="External"/><Relationship Id="rId14" Type="http://schemas.openxmlformats.org/officeDocument/2006/relationships/image" Target="../media/image1.emf"/></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L47" sqref="L47"/>
    </sheetView>
  </sheetViews>
  <sheetFormatPr defaultRowHeight="14" x14ac:dyDescent="0.3"/>
  <cols>
    <col min="2" max="2" width="26.83203125" bestFit="1" customWidth="1"/>
    <col min="3" max="5" width="13.75" bestFit="1" customWidth="1"/>
    <col min="6" max="6" width="13.33203125" customWidth="1"/>
    <col min="7" max="7" width="19"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customWidth="1"/>
    <col min="29" max="29" width="19.75" style="190" customWidth="1"/>
    <col min="30" max="30" width="16.75" style="190" hidden="1" customWidth="1"/>
    <col min="31" max="31" width="3.08203125" style="190" customWidth="1"/>
  </cols>
  <sheetData>
    <row r="1" spans="1:31" x14ac:dyDescent="0.3">
      <c r="A1" s="237"/>
      <c r="B1" s="237"/>
      <c r="C1" s="237"/>
      <c r="D1" s="237"/>
      <c r="E1" s="237"/>
      <c r="F1" s="237"/>
      <c r="G1" s="237"/>
      <c r="H1" s="237"/>
      <c r="I1" s="237"/>
      <c r="J1" s="237"/>
      <c r="K1" s="237"/>
      <c r="L1" s="237"/>
      <c r="M1" s="237"/>
      <c r="N1" s="237"/>
      <c r="O1" s="237"/>
      <c r="P1" s="237"/>
      <c r="Q1" s="237"/>
      <c r="R1" s="237"/>
      <c r="S1" s="237"/>
      <c r="T1" s="237"/>
      <c r="U1" s="237"/>
      <c r="V1" s="189"/>
      <c r="W1" s="210"/>
      <c r="X1"/>
      <c r="Y1">
        <v>1</v>
      </c>
      <c r="Z1">
        <v>2</v>
      </c>
      <c r="AA1">
        <v>3</v>
      </c>
      <c r="AB1">
        <v>4</v>
      </c>
      <c r="AC1">
        <v>5</v>
      </c>
      <c r="AD1">
        <v>6</v>
      </c>
      <c r="AE1" s="189"/>
    </row>
    <row r="2" spans="1:31" x14ac:dyDescent="0.3">
      <c r="A2" s="237"/>
      <c r="B2" s="237"/>
      <c r="C2" s="237"/>
      <c r="D2" s="237"/>
      <c r="E2" s="237"/>
      <c r="F2" s="237"/>
      <c r="G2" s="237"/>
      <c r="H2" s="237"/>
      <c r="I2" s="237"/>
      <c r="J2" s="237"/>
      <c r="K2" s="237"/>
      <c r="L2" s="237"/>
      <c r="M2" s="237"/>
      <c r="N2" s="237"/>
      <c r="O2" s="237"/>
      <c r="P2" s="237"/>
      <c r="Q2" s="237"/>
      <c r="R2" s="237"/>
      <c r="S2" s="237"/>
      <c r="T2" s="237"/>
      <c r="U2" s="237"/>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37"/>
      <c r="B3" s="237"/>
      <c r="C3" s="237"/>
      <c r="D3" s="237"/>
      <c r="E3" s="237"/>
      <c r="F3" s="237"/>
      <c r="G3" s="237"/>
      <c r="H3" s="237"/>
      <c r="I3" s="237"/>
      <c r="J3" s="237"/>
      <c r="K3" s="237"/>
      <c r="L3" s="237"/>
      <c r="M3" s="237"/>
      <c r="N3" s="237"/>
      <c r="O3" s="237"/>
      <c r="P3" s="237"/>
      <c r="Q3" s="237"/>
      <c r="R3" s="237"/>
      <c r="S3" s="237"/>
      <c r="T3" s="237"/>
      <c r="U3" s="237"/>
      <c r="V3" s="189"/>
      <c r="W3" t="s">
        <v>180</v>
      </c>
      <c r="X3" t="s">
        <v>147</v>
      </c>
      <c r="Y3" s="150" t="str">
        <f>IF('Option 1'!$E$9=0,"",'Option 1'!$E$9)</f>
        <v>Option 0: July 2021 Forecast</v>
      </c>
      <c r="Z3" s="150" t="str">
        <f>IF('Option 2'!$E$9=0,"",'Option 2'!$E$9)</f>
        <v>Option 1: December 2021 Forecast</v>
      </c>
      <c r="AA3" s="150" t="str">
        <f>IF('Option 3'!$E$9=0,"",'Option 3'!$E$9)</f>
        <v>Option 2: January 2022 Forecast</v>
      </c>
      <c r="AB3" s="150" t="str">
        <f>IF('Option 4'!$E$9=0,"",'Option 4'!$E$9)</f>
        <v>Option 3: February 2022 Forecast</v>
      </c>
      <c r="AC3" s="150" t="str">
        <f>IF('Option 5'!$E$9=0,"",'Option 5'!$E$9)</f>
        <v>Option 4: August 2022 Forecast</v>
      </c>
      <c r="AD3" s="186" t="str">
        <f>IF('Option 6'!$E$9=0,"",'Option 6'!$E$9)</f>
        <v/>
      </c>
      <c r="AE3" s="189"/>
    </row>
    <row r="4" spans="1:31" ht="14.5" x14ac:dyDescent="0.35">
      <c r="A4" s="237"/>
      <c r="B4" s="237"/>
      <c r="C4" s="237"/>
      <c r="D4" s="237"/>
      <c r="E4" s="237"/>
      <c r="F4" s="237"/>
      <c r="G4" s="237"/>
      <c r="H4" s="237"/>
      <c r="I4" s="237"/>
      <c r="J4" s="237"/>
      <c r="K4" s="237"/>
      <c r="L4" s="237"/>
      <c r="M4" s="237"/>
      <c r="N4" s="237"/>
      <c r="O4" s="237"/>
      <c r="P4" s="237"/>
      <c r="Q4" s="237"/>
      <c r="R4" s="237"/>
      <c r="S4" s="237"/>
      <c r="T4" s="237"/>
      <c r="U4" s="237"/>
      <c r="V4" s="189"/>
      <c r="W4" s="199"/>
      <c r="X4" t="s">
        <v>305</v>
      </c>
      <c r="Y4" s="188">
        <f ca="1">IF(OR($X4="",Y$3=""),"",IFERROR(IF($X4="Total Investment Cost",VLOOKUP($X4,INDIRECT("'" &amp; Y$2 &amp; "'" &amp; "!" &amp; "$K$20:$N$43"),4,FALSE)*-1000,VLOOKUP($X4,INDIRECT("'" &amp; Y$2 &amp; "'" &amp; "!" &amp; "$K$20:$N$43"),4,FALSE)*1000),""))</f>
        <v>7904406.8778621806</v>
      </c>
      <c r="Z4" s="188">
        <f t="shared" ref="Z4:AD4" ca="1" si="1">IF(OR($X4="",Z$3=""),"",IFERROR(IF($X4="Total Investment Cost",VLOOKUP($X4,INDIRECT("'" &amp; Z$2 &amp; "'" &amp; "!" &amp; "$K$20:$N$43"),4,FALSE)*-1000,VLOOKUP($X4,INDIRECT("'" &amp; Z$2 &amp; "'" &amp; "!" &amp; "$K$20:$N$43"),4,FALSE)*1000),""))</f>
        <v>13103395.666475601</v>
      </c>
      <c r="AA4" s="188">
        <f t="shared" ca="1" si="1"/>
        <v>7299888.3911625799</v>
      </c>
      <c r="AB4" s="188">
        <f t="shared" ca="1" si="1"/>
        <v>4886076.2310243398</v>
      </c>
      <c r="AC4" s="188">
        <f t="shared" ca="1" si="1"/>
        <v>10595251.876919599</v>
      </c>
      <c r="AD4" s="188" t="str">
        <f t="shared" ca="1" si="1"/>
        <v/>
      </c>
      <c r="AE4" s="189"/>
    </row>
    <row r="5" spans="1:31" x14ac:dyDescent="0.3">
      <c r="A5" s="237"/>
      <c r="B5" s="237"/>
      <c r="C5" s="237"/>
      <c r="D5" s="237"/>
      <c r="E5" s="237"/>
      <c r="F5" s="237"/>
      <c r="G5" s="237"/>
      <c r="H5" s="237"/>
      <c r="I5" s="237"/>
      <c r="J5" s="237"/>
      <c r="K5" s="237"/>
      <c r="L5" s="237"/>
      <c r="M5" s="237"/>
      <c r="N5" s="237"/>
      <c r="O5" s="237"/>
      <c r="P5" s="237"/>
      <c r="Q5" s="237"/>
      <c r="R5" s="237"/>
      <c r="S5" s="237"/>
      <c r="T5" s="237"/>
      <c r="U5" s="237"/>
      <c r="V5" s="189"/>
      <c r="W5" s="187"/>
      <c r="X5" t="s">
        <v>306</v>
      </c>
      <c r="Y5" s="188">
        <f t="shared" ref="Y5:AD26" ca="1" si="2">IF(OR($X5="",Y$3=""),"",IFERROR(IF($X5="Total Investment Cost",VLOOKUP($X5,INDIRECT("'" &amp; Y$2 &amp; "'" &amp; "!" &amp; "$K$20:$N$43"),4,FALSE)*-1000,VLOOKUP($X5,INDIRECT("'" &amp; Y$2 &amp; "'" &amp; "!" &amp; "$K$20:$N$43"),4,FALSE)*1000),""))</f>
        <v>22237888.884638</v>
      </c>
      <c r="Z5" s="188">
        <f t="shared" ca="1" si="2"/>
        <v>37166788.084237903</v>
      </c>
      <c r="AA5" s="188">
        <f t="shared" ca="1" si="2"/>
        <v>20615395.661452599</v>
      </c>
      <c r="AB5" s="188">
        <f t="shared" ca="1" si="2"/>
        <v>13858953.5451099</v>
      </c>
      <c r="AC5" s="188">
        <f t="shared" ca="1" si="2"/>
        <v>30053166.826709501</v>
      </c>
      <c r="AD5" s="188" t="str">
        <f t="shared" ca="1" si="2"/>
        <v/>
      </c>
      <c r="AE5" s="189"/>
    </row>
    <row r="6" spans="1:31" hidden="1" x14ac:dyDescent="0.3">
      <c r="A6" s="191" t="s">
        <v>181</v>
      </c>
      <c r="B6" s="189"/>
      <c r="C6" s="189"/>
      <c r="D6" s="189"/>
      <c r="E6" s="189"/>
      <c r="F6" s="189"/>
      <c r="G6" s="189"/>
      <c r="H6" s="189"/>
      <c r="I6" s="189"/>
      <c r="J6" s="189"/>
      <c r="K6" s="189"/>
      <c r="L6" s="189"/>
      <c r="M6" s="189"/>
      <c r="N6" s="189"/>
      <c r="O6" s="189"/>
      <c r="P6" s="189"/>
      <c r="Q6" s="189"/>
      <c r="R6" s="189"/>
      <c r="S6" s="189"/>
      <c r="T6" s="189"/>
      <c r="U6" s="189"/>
      <c r="V6" s="189"/>
      <c r="W6" s="187"/>
      <c r="X6"/>
      <c r="Y6" s="188" t="str">
        <f t="shared" ca="1" si="2"/>
        <v/>
      </c>
      <c r="Z6" s="188" t="str">
        <f t="shared" ca="1" si="2"/>
        <v/>
      </c>
      <c r="AA6" s="188" t="str">
        <f t="shared" ca="1" si="2"/>
        <v/>
      </c>
      <c r="AB6" s="188" t="str">
        <f t="shared" ca="1" si="2"/>
        <v/>
      </c>
      <c r="AC6" s="188" t="str">
        <f t="shared" ca="1" si="2"/>
        <v/>
      </c>
      <c r="AD6" s="188" t="str">
        <f t="shared" ca="1" si="2"/>
        <v/>
      </c>
      <c r="AE6" s="189"/>
    </row>
    <row r="7" spans="1:31" hidden="1" x14ac:dyDescent="0.3">
      <c r="A7" s="235" t="s">
        <v>204</v>
      </c>
      <c r="B7" s="236"/>
      <c r="C7" s="236"/>
      <c r="D7" s="236"/>
      <c r="E7" s="236"/>
      <c r="F7" s="236"/>
      <c r="G7" s="236"/>
      <c r="H7" s="236"/>
      <c r="I7" s="236"/>
      <c r="J7" s="236"/>
      <c r="K7" s="236"/>
      <c r="L7" s="236"/>
      <c r="M7" s="236"/>
      <c r="N7" s="236"/>
      <c r="O7" s="236"/>
      <c r="P7" s="236"/>
      <c r="Q7" s="236"/>
      <c r="R7" s="236"/>
      <c r="S7" s="236"/>
      <c r="T7" s="236"/>
      <c r="U7" s="236"/>
      <c r="V7" s="189"/>
      <c r="W7" s="187"/>
      <c r="X7"/>
      <c r="Y7" s="188" t="str">
        <f t="shared" ca="1" si="2"/>
        <v/>
      </c>
      <c r="Z7" s="188" t="str">
        <f t="shared" ca="1" si="2"/>
        <v/>
      </c>
      <c r="AA7" s="188" t="str">
        <f t="shared" ca="1" si="2"/>
        <v/>
      </c>
      <c r="AB7" s="188" t="str">
        <f t="shared" ca="1" si="2"/>
        <v/>
      </c>
      <c r="AC7" s="188" t="str">
        <f t="shared" ca="1" si="2"/>
        <v/>
      </c>
      <c r="AD7" s="188" t="str">
        <f t="shared" ca="1" si="2"/>
        <v/>
      </c>
      <c r="AE7" s="189"/>
    </row>
    <row r="8" spans="1:31" hidden="1" x14ac:dyDescent="0.3">
      <c r="A8" s="236"/>
      <c r="B8" s="236"/>
      <c r="C8" s="236"/>
      <c r="D8" s="236"/>
      <c r="E8" s="236"/>
      <c r="F8" s="236"/>
      <c r="G8" s="236"/>
      <c r="H8" s="236"/>
      <c r="I8" s="236"/>
      <c r="J8" s="236"/>
      <c r="K8" s="236"/>
      <c r="L8" s="236"/>
      <c r="M8" s="236"/>
      <c r="N8" s="236"/>
      <c r="O8" s="236"/>
      <c r="P8" s="236"/>
      <c r="Q8" s="236"/>
      <c r="R8" s="236"/>
      <c r="S8" s="236"/>
      <c r="T8" s="236"/>
      <c r="U8" s="236"/>
      <c r="V8" s="189"/>
      <c r="W8" s="187"/>
      <c r="X8"/>
      <c r="Y8" s="188" t="str">
        <f t="shared" ca="1" si="2"/>
        <v/>
      </c>
      <c r="Z8" s="188" t="str">
        <f t="shared" ca="1" si="2"/>
        <v/>
      </c>
      <c r="AA8" s="188" t="str">
        <f t="shared" ca="1" si="2"/>
        <v/>
      </c>
      <c r="AB8" s="188" t="str">
        <f t="shared" ca="1" si="2"/>
        <v/>
      </c>
      <c r="AC8" s="188" t="str">
        <f t="shared" ca="1" si="2"/>
        <v/>
      </c>
      <c r="AD8" s="188" t="str">
        <f t="shared" ca="1" si="2"/>
        <v/>
      </c>
      <c r="AE8" s="189"/>
    </row>
    <row r="9" spans="1:31" hidden="1" x14ac:dyDescent="0.3">
      <c r="A9" s="236"/>
      <c r="B9" s="236"/>
      <c r="C9" s="236"/>
      <c r="D9" s="236"/>
      <c r="E9" s="236"/>
      <c r="F9" s="236"/>
      <c r="G9" s="236"/>
      <c r="H9" s="236"/>
      <c r="I9" s="236"/>
      <c r="J9" s="236"/>
      <c r="K9" s="236"/>
      <c r="L9" s="236"/>
      <c r="M9" s="236"/>
      <c r="N9" s="236"/>
      <c r="O9" s="236"/>
      <c r="P9" s="236"/>
      <c r="Q9" s="236"/>
      <c r="R9" s="236"/>
      <c r="S9" s="236"/>
      <c r="T9" s="236"/>
      <c r="U9" s="236"/>
      <c r="V9" s="189"/>
      <c r="W9" s="187"/>
      <c r="X9"/>
      <c r="Y9" s="188" t="str">
        <f t="shared" ca="1" si="2"/>
        <v/>
      </c>
      <c r="Z9" s="188" t="str">
        <f t="shared" ca="1" si="2"/>
        <v/>
      </c>
      <c r="AA9" s="188" t="str">
        <f t="shared" ca="1" si="2"/>
        <v/>
      </c>
      <c r="AB9" s="188" t="str">
        <f t="shared" ca="1" si="2"/>
        <v/>
      </c>
      <c r="AC9" s="188" t="str">
        <f t="shared" ca="1" si="2"/>
        <v/>
      </c>
      <c r="AD9" s="188" t="str">
        <f t="shared" ca="1" si="2"/>
        <v/>
      </c>
      <c r="AE9" s="189"/>
    </row>
    <row r="10" spans="1:31" hidden="1" x14ac:dyDescent="0.3">
      <c r="A10" s="236"/>
      <c r="B10" s="236"/>
      <c r="C10" s="236"/>
      <c r="D10" s="236"/>
      <c r="E10" s="236"/>
      <c r="F10" s="236"/>
      <c r="G10" s="236"/>
      <c r="H10" s="236"/>
      <c r="I10" s="236"/>
      <c r="J10" s="236"/>
      <c r="K10" s="236"/>
      <c r="L10" s="236"/>
      <c r="M10" s="236"/>
      <c r="N10" s="236"/>
      <c r="O10" s="236"/>
      <c r="P10" s="236"/>
      <c r="Q10" s="236"/>
      <c r="R10" s="236"/>
      <c r="S10" s="236"/>
      <c r="T10" s="236"/>
      <c r="U10" s="236"/>
      <c r="V10" s="189"/>
      <c r="W10" s="187"/>
      <c r="X10"/>
      <c r="Y10" s="188" t="str">
        <f t="shared" ca="1" si="2"/>
        <v/>
      </c>
      <c r="Z10" s="188" t="str">
        <f t="shared" ca="1" si="2"/>
        <v/>
      </c>
      <c r="AA10" s="188" t="str">
        <f t="shared" ca="1" si="2"/>
        <v/>
      </c>
      <c r="AB10" s="188" t="str">
        <f t="shared" ca="1" si="2"/>
        <v/>
      </c>
      <c r="AC10" s="188" t="str">
        <f t="shared" ca="1" si="2"/>
        <v/>
      </c>
      <c r="AD10" s="188" t="str">
        <f t="shared" ca="1" si="2"/>
        <v/>
      </c>
      <c r="AE10" s="189"/>
    </row>
    <row r="11" spans="1:31" ht="15" hidden="1" customHeight="1" x14ac:dyDescent="0.3">
      <c r="A11" s="236"/>
      <c r="B11" s="236"/>
      <c r="C11" s="236"/>
      <c r="D11" s="236"/>
      <c r="E11" s="236"/>
      <c r="F11" s="236"/>
      <c r="G11" s="236"/>
      <c r="H11" s="236"/>
      <c r="I11" s="236"/>
      <c r="J11" s="236"/>
      <c r="K11" s="236"/>
      <c r="L11" s="236"/>
      <c r="M11" s="236"/>
      <c r="N11" s="236"/>
      <c r="O11" s="236"/>
      <c r="P11" s="236"/>
      <c r="Q11" s="236"/>
      <c r="R11" s="236"/>
      <c r="S11" s="236"/>
      <c r="T11" s="236"/>
      <c r="U11" s="236"/>
      <c r="V11" s="189"/>
      <c r="W11" s="187"/>
      <c r="X11"/>
      <c r="Y11" s="188" t="str">
        <f t="shared" ca="1" si="2"/>
        <v/>
      </c>
      <c r="Z11" s="188" t="str">
        <f t="shared" ca="1" si="2"/>
        <v/>
      </c>
      <c r="AA11" s="188" t="str">
        <f t="shared" ca="1" si="2"/>
        <v/>
      </c>
      <c r="AB11" s="188" t="str">
        <f t="shared" ca="1" si="2"/>
        <v/>
      </c>
      <c r="AC11" s="188" t="str">
        <f t="shared" ca="1" si="2"/>
        <v/>
      </c>
      <c r="AD11" s="188" t="str">
        <f t="shared" ca="1" si="2"/>
        <v/>
      </c>
      <c r="AE11" s="189"/>
    </row>
    <row r="12" spans="1:31" ht="15" hidden="1" customHeight="1" x14ac:dyDescent="0.3">
      <c r="A12" s="236"/>
      <c r="B12" s="236"/>
      <c r="C12" s="236"/>
      <c r="D12" s="236"/>
      <c r="E12" s="236"/>
      <c r="F12" s="236"/>
      <c r="G12" s="236"/>
      <c r="H12" s="236"/>
      <c r="I12" s="236"/>
      <c r="J12" s="236"/>
      <c r="K12" s="236"/>
      <c r="L12" s="236"/>
      <c r="M12" s="236"/>
      <c r="N12" s="236"/>
      <c r="O12" s="236"/>
      <c r="P12" s="236"/>
      <c r="Q12" s="236"/>
      <c r="R12" s="236"/>
      <c r="S12" s="236"/>
      <c r="T12" s="236"/>
      <c r="U12" s="236"/>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36"/>
      <c r="B13" s="236"/>
      <c r="C13" s="236"/>
      <c r="D13" s="236"/>
      <c r="E13" s="236"/>
      <c r="F13" s="236"/>
      <c r="G13" s="236"/>
      <c r="H13" s="236"/>
      <c r="I13" s="236"/>
      <c r="J13" s="236"/>
      <c r="K13" s="236"/>
      <c r="L13" s="236"/>
      <c r="M13" s="236"/>
      <c r="N13" s="236"/>
      <c r="O13" s="236"/>
      <c r="P13" s="236"/>
      <c r="Q13" s="236"/>
      <c r="R13" s="236"/>
      <c r="S13" s="236"/>
      <c r="T13" s="236"/>
      <c r="U13" s="236"/>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36"/>
      <c r="B14" s="236"/>
      <c r="C14" s="236"/>
      <c r="D14" s="236"/>
      <c r="E14" s="236"/>
      <c r="F14" s="236"/>
      <c r="G14" s="236"/>
      <c r="H14" s="236"/>
      <c r="I14" s="236"/>
      <c r="J14" s="236"/>
      <c r="K14" s="236"/>
      <c r="L14" s="236"/>
      <c r="M14" s="236"/>
      <c r="N14" s="236"/>
      <c r="O14" s="236"/>
      <c r="P14" s="236"/>
      <c r="Q14" s="236"/>
      <c r="R14" s="236"/>
      <c r="S14" s="236"/>
      <c r="T14" s="236"/>
      <c r="U14" s="236"/>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36"/>
      <c r="B15" s="236"/>
      <c r="C15" s="236"/>
      <c r="D15" s="236"/>
      <c r="E15" s="236"/>
      <c r="F15" s="236"/>
      <c r="G15" s="236"/>
      <c r="H15" s="236"/>
      <c r="I15" s="236"/>
      <c r="J15" s="236"/>
      <c r="K15" s="236"/>
      <c r="L15" s="236"/>
      <c r="M15" s="236"/>
      <c r="N15" s="236"/>
      <c r="O15" s="236"/>
      <c r="P15" s="236"/>
      <c r="Q15" s="236"/>
      <c r="R15" s="236"/>
      <c r="S15" s="236"/>
      <c r="T15" s="236"/>
      <c r="U15" s="236"/>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36"/>
      <c r="B16" s="236"/>
      <c r="C16" s="236"/>
      <c r="D16" s="236"/>
      <c r="E16" s="236"/>
      <c r="F16" s="236"/>
      <c r="G16" s="236"/>
      <c r="H16" s="236"/>
      <c r="I16" s="236"/>
      <c r="J16" s="236"/>
      <c r="K16" s="236"/>
      <c r="L16" s="236"/>
      <c r="M16" s="236"/>
      <c r="N16" s="236"/>
      <c r="O16" s="236"/>
      <c r="P16" s="236"/>
      <c r="Q16" s="236"/>
      <c r="R16" s="236"/>
      <c r="S16" s="236"/>
      <c r="T16" s="236"/>
      <c r="U16" s="236"/>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36"/>
      <c r="B17" s="236"/>
      <c r="C17" s="236"/>
      <c r="D17" s="236"/>
      <c r="E17" s="236"/>
      <c r="F17" s="236"/>
      <c r="G17" s="236"/>
      <c r="H17" s="236"/>
      <c r="I17" s="236"/>
      <c r="J17" s="236"/>
      <c r="K17" s="236"/>
      <c r="L17" s="236"/>
      <c r="M17" s="236"/>
      <c r="N17" s="236"/>
      <c r="O17" s="236"/>
      <c r="P17" s="236"/>
      <c r="Q17" s="236"/>
      <c r="R17" s="236"/>
      <c r="S17" s="236"/>
      <c r="T17" s="236"/>
      <c r="U17" s="236"/>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36"/>
      <c r="B18" s="236"/>
      <c r="C18" s="236"/>
      <c r="D18" s="236"/>
      <c r="E18" s="236"/>
      <c r="F18" s="236"/>
      <c r="G18" s="236"/>
      <c r="H18" s="236"/>
      <c r="I18" s="236"/>
      <c r="J18" s="236"/>
      <c r="K18" s="236"/>
      <c r="L18" s="236"/>
      <c r="M18" s="236"/>
      <c r="N18" s="236"/>
      <c r="O18" s="236"/>
      <c r="P18" s="236"/>
      <c r="Q18" s="236"/>
      <c r="R18" s="236"/>
      <c r="S18" s="236"/>
      <c r="T18" s="236"/>
      <c r="U18" s="236"/>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36"/>
      <c r="B19" s="236"/>
      <c r="C19" s="236"/>
      <c r="D19" s="236"/>
      <c r="E19" s="236"/>
      <c r="F19" s="236"/>
      <c r="G19" s="236"/>
      <c r="H19" s="236"/>
      <c r="I19" s="236"/>
      <c r="J19" s="236"/>
      <c r="K19" s="236"/>
      <c r="L19" s="236"/>
      <c r="M19" s="236"/>
      <c r="N19" s="236"/>
      <c r="O19" s="236"/>
      <c r="P19" s="236"/>
      <c r="Q19" s="236"/>
      <c r="R19" s="236"/>
      <c r="S19" s="236"/>
      <c r="T19" s="236"/>
      <c r="U19" s="236"/>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36"/>
      <c r="B20" s="236"/>
      <c r="C20" s="236"/>
      <c r="D20" s="236"/>
      <c r="E20" s="236"/>
      <c r="F20" s="236"/>
      <c r="G20" s="236"/>
      <c r="H20" s="236"/>
      <c r="I20" s="236"/>
      <c r="J20" s="236"/>
      <c r="K20" s="236"/>
      <c r="L20" s="236"/>
      <c r="M20" s="236"/>
      <c r="N20" s="236"/>
      <c r="O20" s="236"/>
      <c r="P20" s="236"/>
      <c r="Q20" s="236"/>
      <c r="R20" s="236"/>
      <c r="S20" s="236"/>
      <c r="T20" s="236"/>
      <c r="U20" s="236"/>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36"/>
      <c r="B21" s="236"/>
      <c r="C21" s="236"/>
      <c r="D21" s="236"/>
      <c r="E21" s="236"/>
      <c r="F21" s="236"/>
      <c r="G21" s="236"/>
      <c r="H21" s="236"/>
      <c r="I21" s="236"/>
      <c r="J21" s="236"/>
      <c r="K21" s="236"/>
      <c r="L21" s="236"/>
      <c r="M21" s="236"/>
      <c r="N21" s="236"/>
      <c r="O21" s="236"/>
      <c r="P21" s="236"/>
      <c r="Q21" s="236"/>
      <c r="R21" s="236"/>
      <c r="S21" s="236"/>
      <c r="T21" s="236"/>
      <c r="U21" s="236"/>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36"/>
      <c r="B22" s="236"/>
      <c r="C22" s="236"/>
      <c r="D22" s="236"/>
      <c r="E22" s="236"/>
      <c r="F22" s="236"/>
      <c r="G22" s="236"/>
      <c r="H22" s="236"/>
      <c r="I22" s="236"/>
      <c r="J22" s="236"/>
      <c r="K22" s="236"/>
      <c r="L22" s="236"/>
      <c r="M22" s="236"/>
      <c r="N22" s="236"/>
      <c r="O22" s="236"/>
      <c r="P22" s="236"/>
      <c r="Q22" s="236"/>
      <c r="R22" s="236"/>
      <c r="S22" s="236"/>
      <c r="T22" s="236"/>
      <c r="U22" s="236"/>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36"/>
      <c r="B23" s="236"/>
      <c r="C23" s="236"/>
      <c r="D23" s="236"/>
      <c r="E23" s="236"/>
      <c r="F23" s="236"/>
      <c r="G23" s="236"/>
      <c r="H23" s="236"/>
      <c r="I23" s="236"/>
      <c r="J23" s="236"/>
      <c r="K23" s="236"/>
      <c r="L23" s="236"/>
      <c r="M23" s="236"/>
      <c r="N23" s="236"/>
      <c r="O23" s="236"/>
      <c r="P23" s="236"/>
      <c r="Q23" s="236"/>
      <c r="R23" s="236"/>
      <c r="S23" s="236"/>
      <c r="T23" s="236"/>
      <c r="U23" s="236"/>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36"/>
      <c r="B24" s="236"/>
      <c r="C24" s="236"/>
      <c r="D24" s="236"/>
      <c r="E24" s="236"/>
      <c r="F24" s="236"/>
      <c r="G24" s="236"/>
      <c r="H24" s="236"/>
      <c r="I24" s="236"/>
      <c r="J24" s="236"/>
      <c r="K24" s="236"/>
      <c r="L24" s="236"/>
      <c r="M24" s="236"/>
      <c r="N24" s="236"/>
      <c r="O24" s="236"/>
      <c r="P24" s="236"/>
      <c r="Q24" s="236"/>
      <c r="R24" s="236"/>
      <c r="S24" s="236"/>
      <c r="T24" s="236"/>
      <c r="U24" s="236"/>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36"/>
      <c r="B25" s="236"/>
      <c r="C25" s="236"/>
      <c r="D25" s="236"/>
      <c r="E25" s="236"/>
      <c r="F25" s="236"/>
      <c r="G25" s="236"/>
      <c r="H25" s="236"/>
      <c r="I25" s="236"/>
      <c r="J25" s="236"/>
      <c r="K25" s="236"/>
      <c r="L25" s="236"/>
      <c r="M25" s="236"/>
      <c r="N25" s="236"/>
      <c r="O25" s="236"/>
      <c r="P25" s="236"/>
      <c r="Q25" s="236"/>
      <c r="R25" s="236"/>
      <c r="S25" s="236"/>
      <c r="T25" s="236"/>
      <c r="U25" s="236"/>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36"/>
      <c r="B26" s="236"/>
      <c r="C26" s="236"/>
      <c r="D26" s="236"/>
      <c r="E26" s="236"/>
      <c r="F26" s="236"/>
      <c r="G26" s="236"/>
      <c r="H26" s="236"/>
      <c r="I26" s="236"/>
      <c r="J26" s="236"/>
      <c r="K26" s="236"/>
      <c r="L26" s="236"/>
      <c r="M26" s="236"/>
      <c r="N26" s="236"/>
      <c r="O26" s="236"/>
      <c r="P26" s="236"/>
      <c r="Q26" s="236"/>
      <c r="R26" s="236"/>
      <c r="S26" s="236"/>
      <c r="T26" s="236"/>
      <c r="U26" s="236"/>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182</v>
      </c>
      <c r="V27" s="189"/>
      <c r="AE27" s="189"/>
    </row>
    <row r="28" spans="1:31" ht="15" customHeight="1" x14ac:dyDescent="0.3">
      <c r="V28" s="189"/>
      <c r="AE28" s="189"/>
    </row>
    <row r="29" spans="1:31" ht="15" customHeight="1" x14ac:dyDescent="0.3">
      <c r="B29" s="147" t="s">
        <v>120</v>
      </c>
      <c r="C29" s="148">
        <v>2025</v>
      </c>
      <c r="D29" s="148">
        <v>2026</v>
      </c>
      <c r="E29" s="148">
        <v>2027</v>
      </c>
      <c r="F29" s="148">
        <v>2028</v>
      </c>
      <c r="G29" s="149">
        <v>2029</v>
      </c>
      <c r="V29" s="189"/>
      <c r="AE29" s="189"/>
    </row>
    <row r="30" spans="1:31" ht="15" customHeight="1" x14ac:dyDescent="0.3">
      <c r="B30" s="143" t="s">
        <v>48</v>
      </c>
      <c r="C30" s="47">
        <f>'Option 1'!J66</f>
        <v>0</v>
      </c>
      <c r="D30" s="47">
        <f>'Option 1'!K66</f>
        <v>0</v>
      </c>
      <c r="E30" s="47">
        <f>'Option 1'!L66</f>
        <v>0</v>
      </c>
      <c r="F30" s="47">
        <f>'Option 1'!M66</f>
        <v>0</v>
      </c>
      <c r="G30" s="142">
        <f>'Option 1'!N66</f>
        <v>0</v>
      </c>
      <c r="V30" s="189"/>
      <c r="AE30" s="189"/>
    </row>
    <row r="31" spans="1:31" ht="15" customHeight="1" x14ac:dyDescent="0.3">
      <c r="B31" s="143" t="str">
        <f>IF('Option 1'!$E$9=0,"",'Option 1'!$E$9)</f>
        <v>Option 0: July 2021 Forecast</v>
      </c>
      <c r="C31" s="47" t="str">
        <f>IF('Option 1'!J$67=0,"",'Option 1'!J$67)</f>
        <v/>
      </c>
      <c r="D31" s="47" t="str">
        <f>IF('Option 1'!K$67=0,"",'Option 1'!K$67)</f>
        <v/>
      </c>
      <c r="E31" s="47" t="str">
        <f>IF('Option 1'!L$67=0,"",'Option 1'!L$67)</f>
        <v/>
      </c>
      <c r="F31" s="47" t="str">
        <f>IF('Option 1'!M$67=0,"",'Option 1'!M$67)</f>
        <v/>
      </c>
      <c r="G31" s="142" t="str">
        <f>IF('Option 1'!N$67=0,"",'Option 1'!N$67)</f>
        <v/>
      </c>
      <c r="V31" s="189"/>
      <c r="AE31" s="189"/>
    </row>
    <row r="32" spans="1:31" ht="15" customHeight="1" x14ac:dyDescent="0.3">
      <c r="B32" s="143" t="str">
        <f>IF('Option 2'!$E$9=0,"",'Option 2'!$E$9)</f>
        <v>Option 1: December 2021 Forecast</v>
      </c>
      <c r="C32" s="47" t="str">
        <f>IF('Option 2'!J$67=0,"",'Option 2'!J$67)</f>
        <v/>
      </c>
      <c r="D32" s="47" t="str">
        <f>IF('Option 2'!K$67=0,"",'Option 2'!K$67)</f>
        <v/>
      </c>
      <c r="E32" s="47" t="str">
        <f>IF('Option 2'!L$67=0,"",'Option 2'!L$67)</f>
        <v/>
      </c>
      <c r="F32" s="47" t="str">
        <f>IF('Option 2'!M$67=0,"",'Option 2'!M$67)</f>
        <v/>
      </c>
      <c r="G32" s="142" t="str">
        <f>IF('Option 2'!N$67=0,"",'Option 2'!N$67)</f>
        <v/>
      </c>
      <c r="V32" s="189"/>
      <c r="AE32" s="189"/>
    </row>
    <row r="33" spans="1:31" ht="15" customHeight="1" x14ac:dyDescent="0.3">
      <c r="B33" s="143" t="str">
        <f>IF('Option 3'!$E$9=0,"",'Option 3'!$E$9)</f>
        <v>Option 2: January 2022 Forecast</v>
      </c>
      <c r="C33" s="47" t="str">
        <f>IF('Option 3'!J$67=0,"",'Option 3'!J$67)</f>
        <v/>
      </c>
      <c r="D33" s="47" t="str">
        <f>IF('Option 3'!K$67=0,"",'Option 3'!K$67)</f>
        <v/>
      </c>
      <c r="E33" s="47" t="str">
        <f>IF('Option 3'!L$67=0,"",'Option 3'!L$67)</f>
        <v/>
      </c>
      <c r="F33" s="47" t="str">
        <f>IF('Option 3'!M$67=0,"",'Option 3'!M$67)</f>
        <v/>
      </c>
      <c r="G33" s="142" t="str">
        <f>IF('Option 3'!N$67=0,"",'Option 3'!N$67)</f>
        <v/>
      </c>
      <c r="V33" s="189"/>
      <c r="AE33" s="189"/>
    </row>
    <row r="34" spans="1:31" ht="15" customHeight="1" x14ac:dyDescent="0.3">
      <c r="B34" s="143" t="str">
        <f>IF('Option 4'!$E$9=0,"",'Option 4'!$E$9)</f>
        <v>Option 3: February 2022 Forecast</v>
      </c>
      <c r="C34" s="47" t="str">
        <f>IF('Option 4'!J$67=0,"",'Option 4'!J$67)</f>
        <v/>
      </c>
      <c r="D34" s="47" t="str">
        <f>IF('Option 4'!K$67=0,"",'Option 4'!K$67)</f>
        <v/>
      </c>
      <c r="E34" s="47" t="str">
        <f>IF('Option 4'!L$67=0,"",'Option 4'!L$67)</f>
        <v/>
      </c>
      <c r="F34" s="47" t="str">
        <f>IF('Option 4'!M$67=0,"",'Option 4'!M$67)</f>
        <v/>
      </c>
      <c r="G34" s="142" t="str">
        <f>IF('Option 4'!N$67=0,"",'Option 4'!N$67)</f>
        <v/>
      </c>
      <c r="V34" s="189"/>
      <c r="AE34" s="189"/>
    </row>
    <row r="35" spans="1:31" ht="15" customHeight="1" x14ac:dyDescent="0.3">
      <c r="B35" s="143" t="str">
        <f>IF('Option 5'!$E$9=0,"",'Option 5'!$E$9)</f>
        <v>Option 4: August 2022 Forecast</v>
      </c>
      <c r="C35" s="47" t="str">
        <f>IF('Option 5'!J$67=0,"",'Option 5'!J$67)</f>
        <v/>
      </c>
      <c r="D35" s="47" t="str">
        <f>IF('Option 5'!K$67=0,"",'Option 5'!K$67)</f>
        <v/>
      </c>
      <c r="E35" s="47" t="str">
        <f>IF('Option 5'!L$67=0,"",'Option 5'!L$67)</f>
        <v/>
      </c>
      <c r="F35" s="47" t="str">
        <f>IF('Option 5'!M$67=0,"",'Option 5'!M$67)</f>
        <v/>
      </c>
      <c r="G35" s="142" t="str">
        <f>IF('Option 5'!N$67=0,"",'Option 5'!N$67)</f>
        <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183</v>
      </c>
      <c r="L38" s="192" t="s">
        <v>185</v>
      </c>
      <c r="V38" s="189"/>
      <c r="AE38" s="189"/>
    </row>
    <row r="39" spans="1:31" x14ac:dyDescent="0.3">
      <c r="B39" s="6" t="str">
        <f>IFERROR(CONCATENATE("Option ",MATCH("Recommended",Summary!$E$22:$E$27,0)),"Option 1")</f>
        <v>Option 5</v>
      </c>
      <c r="G39" s="21" t="s">
        <v>54</v>
      </c>
      <c r="H39" t="s">
        <v>315</v>
      </c>
      <c r="V39" s="189"/>
      <c r="AE39" s="189"/>
    </row>
    <row r="40" spans="1:31" x14ac:dyDescent="0.3">
      <c r="B40" s="2" t="s">
        <v>40</v>
      </c>
      <c r="C40" s="2"/>
      <c r="D40" s="2"/>
      <c r="E40" s="2"/>
      <c r="L40" s="6" t="s">
        <v>238</v>
      </c>
      <c r="M40" s="7" t="s">
        <v>239</v>
      </c>
      <c r="V40" s="189"/>
      <c r="AE40" s="189"/>
    </row>
    <row r="41" spans="1:31" ht="14.25" customHeight="1" x14ac:dyDescent="0.3">
      <c r="B41" s="20" t="s">
        <v>35</v>
      </c>
      <c r="C41" s="18" t="s">
        <v>37</v>
      </c>
      <c r="D41" s="18" t="s">
        <v>38</v>
      </c>
      <c r="E41" s="18" t="s">
        <v>54</v>
      </c>
      <c r="G41" s="21" t="s">
        <v>52</v>
      </c>
      <c r="H41" t="s">
        <v>53</v>
      </c>
      <c r="L41" s="6" t="s">
        <v>28</v>
      </c>
      <c r="M41" s="7" t="s">
        <v>113</v>
      </c>
      <c r="V41" s="189"/>
      <c r="AE41" s="189"/>
    </row>
    <row r="42" spans="1:31" ht="14.5" x14ac:dyDescent="0.35">
      <c r="A42" t="str">
        <f>$B39</f>
        <v>Option 5</v>
      </c>
      <c r="B42" s="19" t="str">
        <f ca="1">IF(INDIRECT("'" &amp; $A42 &amp; "'" &amp; "!"&amp;F42)=0,"",INDIRECT("'" &amp; $A42 &amp; "'" &amp; "!"&amp;F42))</f>
        <v>Terminal Value</v>
      </c>
      <c r="C42" s="14">
        <f ca="1">IF(B42="","",VLOOKUP($B42,INDIRECT("'" &amp; $A42 &amp; "'" &amp; "!$K$20:$O$42"),4,FALSE))</f>
        <v>10595.251876919599</v>
      </c>
      <c r="D42" s="30">
        <f ca="1">IF(B42="","",VLOOKUP($B42,INDIRECT("'" &amp; $A42 &amp; "'" &amp; "!$K$20:$O$42"),5,FALSE))</f>
        <v>0.26069999999999999</v>
      </c>
      <c r="E42" s="14">
        <f ca="1">IF(D42="",0,1)</f>
        <v>1</v>
      </c>
      <c r="F42" s="198" t="s">
        <v>197</v>
      </c>
      <c r="G42" s="22" t="s">
        <v>305</v>
      </c>
      <c r="H42" s="24">
        <v>0.26069999999999999</v>
      </c>
      <c r="L42" s="6" t="s">
        <v>27</v>
      </c>
      <c r="M42" t="s">
        <v>231</v>
      </c>
      <c r="V42" s="189"/>
      <c r="AE42" s="189"/>
    </row>
    <row r="43" spans="1:31" x14ac:dyDescent="0.3">
      <c r="A43" t="str">
        <f>A42</f>
        <v>Option 5</v>
      </c>
      <c r="B43" s="19" t="str">
        <f t="shared" ref="B43:B55" ca="1" si="3">IF(INDIRECT("'" &amp; $A43 &amp; "'" &amp; "!"&amp;F43)=0,"",INDIRECT("'" &amp; $A43 &amp; "'" &amp; "!"&amp;F43))</f>
        <v>Total Investment Cost</v>
      </c>
      <c r="C43" s="14">
        <f t="shared" ref="C43:C55" ca="1" si="4">IF(B43="","",VLOOKUP($B43,INDIRECT("'" &amp; $A43 &amp; "'" &amp; "!$K$20:$O$42"),4,FALSE))</f>
        <v>-30053.166826709501</v>
      </c>
      <c r="D43" s="30">
        <f t="shared" ref="D43:D55" ca="1" si="5">IF(B43="","",VLOOKUP($B43,INDIRECT("'" &amp; $A43 &amp; "'" &amp; "!$K$20:$O$42"),5,FALSE))</f>
        <v>0.73929999999999996</v>
      </c>
      <c r="E43" s="14">
        <f t="shared" ref="E43:E55" ca="1" si="6">IF(D43="",0,1)</f>
        <v>1</v>
      </c>
      <c r="F43" t="str">
        <f>LEFT(F42,1) &amp; (RIGHT(F42,(LEN(F42)-1))+1)</f>
        <v>K21</v>
      </c>
      <c r="G43" s="22" t="s">
        <v>306</v>
      </c>
      <c r="H43" s="24">
        <v>0.73929999999999996</v>
      </c>
      <c r="L43" s="6" t="s">
        <v>26</v>
      </c>
      <c r="M43" t="str">
        <f>IF(OR(M42="",M41=""),"",CONCATENATE(M41,M42))</f>
        <v>N:\NWITSolutions\Oracle\AIP Queries\Copperleaf\Investment Summary Reports\InvestmentSummary_R24_D_CI_SUSBD_Subdivision_UG.xlsx</v>
      </c>
      <c r="V43" s="189"/>
      <c r="AE43" s="189"/>
    </row>
    <row r="44" spans="1:31" x14ac:dyDescent="0.3">
      <c r="A44" t="str">
        <f t="shared" ref="A44:A55" si="7">A43</f>
        <v>Option 5</v>
      </c>
      <c r="B44" s="19" t="str">
        <f t="shared" ca="1" si="3"/>
        <v/>
      </c>
      <c r="C44" s="14" t="str">
        <f t="shared" ca="1" si="4"/>
        <v/>
      </c>
      <c r="D44" s="30" t="str">
        <f t="shared" ca="1" si="5"/>
        <v/>
      </c>
      <c r="E44" s="14">
        <f t="shared" ca="1" si="6"/>
        <v>0</v>
      </c>
      <c r="F44" t="str">
        <f t="shared" ref="F44:F55" si="8">LEFT(F43,1) &amp; (RIGHT(F43,(LEN(F43)-1))+1)</f>
        <v>K22</v>
      </c>
      <c r="V44" s="189"/>
      <c r="AE44" s="189"/>
    </row>
    <row r="45" spans="1:31" x14ac:dyDescent="0.3">
      <c r="A45" t="str">
        <f t="shared" si="7"/>
        <v>Option 5</v>
      </c>
      <c r="B45" s="19" t="str">
        <f t="shared" ca="1" si="3"/>
        <v/>
      </c>
      <c r="C45" s="14" t="str">
        <f t="shared" ca="1" si="4"/>
        <v/>
      </c>
      <c r="D45" s="30" t="str">
        <f t="shared" ca="1" si="5"/>
        <v/>
      </c>
      <c r="E45" s="14">
        <f t="shared" ca="1" si="6"/>
        <v>0</v>
      </c>
      <c r="F45" t="str">
        <f t="shared" si="8"/>
        <v>K23</v>
      </c>
      <c r="V45" s="189"/>
      <c r="AE45" s="189"/>
    </row>
    <row r="46" spans="1:31" x14ac:dyDescent="0.3">
      <c r="A46" t="str">
        <f t="shared" si="7"/>
        <v>Option 5</v>
      </c>
      <c r="B46" s="19" t="str">
        <f t="shared" ca="1" si="3"/>
        <v/>
      </c>
      <c r="C46" s="14" t="str">
        <f t="shared" ca="1" si="4"/>
        <v/>
      </c>
      <c r="D46" s="30" t="str">
        <f t="shared" ca="1" si="5"/>
        <v/>
      </c>
      <c r="E46" s="14">
        <f t="shared" ca="1" si="6"/>
        <v>0</v>
      </c>
      <c r="F46" t="str">
        <f t="shared" si="8"/>
        <v>K24</v>
      </c>
      <c r="V46" s="189"/>
      <c r="AE46" s="189"/>
    </row>
    <row r="47" spans="1:31" x14ac:dyDescent="0.3">
      <c r="A47" t="str">
        <f t="shared" si="7"/>
        <v>Option 5</v>
      </c>
      <c r="B47" s="19" t="str">
        <f t="shared" ca="1" si="3"/>
        <v/>
      </c>
      <c r="C47" s="14" t="str">
        <f t="shared" ca="1" si="4"/>
        <v/>
      </c>
      <c r="D47" s="30" t="str">
        <f t="shared" ca="1" si="5"/>
        <v/>
      </c>
      <c r="E47" s="14">
        <f t="shared" ca="1" si="6"/>
        <v>0</v>
      </c>
      <c r="F47" t="str">
        <f t="shared" si="8"/>
        <v>K25</v>
      </c>
      <c r="V47" s="189"/>
      <c r="AE47" s="189"/>
    </row>
    <row r="48" spans="1:31" x14ac:dyDescent="0.3">
      <c r="A48" t="str">
        <f t="shared" si="7"/>
        <v>Option 5</v>
      </c>
      <c r="B48" s="19" t="str">
        <f t="shared" ca="1" si="3"/>
        <v/>
      </c>
      <c r="C48" s="14" t="str">
        <f t="shared" ca="1" si="4"/>
        <v/>
      </c>
      <c r="D48" s="30" t="str">
        <f t="shared" ca="1" si="5"/>
        <v/>
      </c>
      <c r="E48" s="14">
        <f t="shared" ca="1" si="6"/>
        <v>0</v>
      </c>
      <c r="F48" t="str">
        <f t="shared" si="8"/>
        <v>K26</v>
      </c>
      <c r="V48" s="189"/>
      <c r="AE48" s="189"/>
    </row>
    <row r="49" spans="1:31" x14ac:dyDescent="0.3">
      <c r="A49" t="str">
        <f t="shared" si="7"/>
        <v>Option 5</v>
      </c>
      <c r="B49" s="19" t="str">
        <f t="shared" ca="1" si="3"/>
        <v/>
      </c>
      <c r="C49" s="14" t="str">
        <f t="shared" ca="1" si="4"/>
        <v/>
      </c>
      <c r="D49" s="30" t="str">
        <f t="shared" ca="1" si="5"/>
        <v/>
      </c>
      <c r="E49" s="14">
        <f t="shared" ca="1" si="6"/>
        <v>0</v>
      </c>
      <c r="F49" t="str">
        <f t="shared" si="8"/>
        <v>K27</v>
      </c>
      <c r="V49" s="189"/>
      <c r="AE49" s="189"/>
    </row>
    <row r="50" spans="1:31" x14ac:dyDescent="0.3">
      <c r="A50" t="str">
        <f t="shared" si="7"/>
        <v>Option 5</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5</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5</v>
      </c>
      <c r="B52" s="19" t="str">
        <f t="shared" ca="1" si="3"/>
        <v/>
      </c>
      <c r="C52" s="14" t="str">
        <f t="shared" ca="1" si="4"/>
        <v/>
      </c>
      <c r="D52" s="30" t="str">
        <f t="shared" ca="1" si="5"/>
        <v/>
      </c>
      <c r="E52" s="14">
        <f t="shared" ca="1" si="6"/>
        <v>0</v>
      </c>
      <c r="F52" t="str">
        <f t="shared" si="8"/>
        <v>K30</v>
      </c>
      <c r="L52" s="190">
        <v>1</v>
      </c>
      <c r="M52" t="s">
        <v>114</v>
      </c>
      <c r="V52" s="189"/>
      <c r="AE52" s="189"/>
    </row>
    <row r="53" spans="1:31" x14ac:dyDescent="0.3">
      <c r="A53" t="str">
        <f t="shared" si="7"/>
        <v>Option 5</v>
      </c>
      <c r="B53" s="19" t="str">
        <f t="shared" ca="1" si="3"/>
        <v/>
      </c>
      <c r="C53" s="14" t="str">
        <f t="shared" ca="1" si="4"/>
        <v/>
      </c>
      <c r="D53" s="30" t="str">
        <f t="shared" ca="1" si="5"/>
        <v/>
      </c>
      <c r="E53" s="14">
        <f t="shared" ca="1" si="6"/>
        <v>0</v>
      </c>
      <c r="F53" t="str">
        <f t="shared" si="8"/>
        <v>K31</v>
      </c>
      <c r="L53" s="190">
        <v>2</v>
      </c>
      <c r="M53" t="s">
        <v>190</v>
      </c>
      <c r="V53" s="189"/>
      <c r="AE53" s="189"/>
    </row>
    <row r="54" spans="1:31" x14ac:dyDescent="0.3">
      <c r="A54" t="str">
        <f t="shared" si="7"/>
        <v>Option 5</v>
      </c>
      <c r="B54" s="19" t="str">
        <f t="shared" ca="1" si="3"/>
        <v/>
      </c>
      <c r="C54" s="14" t="str">
        <f t="shared" ca="1" si="4"/>
        <v/>
      </c>
      <c r="D54" s="30" t="str">
        <f t="shared" ca="1" si="5"/>
        <v/>
      </c>
      <c r="E54" s="14">
        <f t="shared" ca="1" si="6"/>
        <v>0</v>
      </c>
      <c r="F54" t="str">
        <f t="shared" si="8"/>
        <v>K32</v>
      </c>
      <c r="L54" s="190">
        <v>3</v>
      </c>
      <c r="M54" t="s">
        <v>198</v>
      </c>
      <c r="V54" s="189"/>
      <c r="AE54" s="189"/>
    </row>
    <row r="55" spans="1:31" x14ac:dyDescent="0.3">
      <c r="A55" t="str">
        <f t="shared" si="7"/>
        <v>Option 5</v>
      </c>
      <c r="B55" s="19" t="str">
        <f t="shared" ca="1" si="3"/>
        <v/>
      </c>
      <c r="C55" s="14" t="str">
        <f t="shared" ca="1" si="4"/>
        <v/>
      </c>
      <c r="D55" s="30" t="str">
        <f t="shared" ca="1" si="5"/>
        <v/>
      </c>
      <c r="E55" s="14">
        <f t="shared" ca="1" si="6"/>
        <v>0</v>
      </c>
      <c r="F55" t="str">
        <f t="shared" si="8"/>
        <v>K33</v>
      </c>
      <c r="L55" s="190">
        <v>4</v>
      </c>
      <c r="M55" t="s">
        <v>203</v>
      </c>
      <c r="V55" s="189"/>
      <c r="AE55" s="189"/>
    </row>
    <row r="56" spans="1:31" ht="14.5" x14ac:dyDescent="0.3">
      <c r="B56" s="15" t="s">
        <v>36</v>
      </c>
      <c r="C56" s="16">
        <f ca="1">SUM(C42:C55)</f>
        <v>-19457.914949789902</v>
      </c>
      <c r="D56" s="17">
        <f ca="1">SUM(D42:D55)</f>
        <v>1</v>
      </c>
      <c r="E56" s="17"/>
      <c r="L56" s="190">
        <v>5</v>
      </c>
      <c r="M56" t="s">
        <v>213</v>
      </c>
      <c r="V56" s="189"/>
      <c r="AE56" s="189"/>
    </row>
    <row r="57" spans="1:31" x14ac:dyDescent="0.3">
      <c r="L57" s="190">
        <v>6</v>
      </c>
      <c r="M57" t="s">
        <v>214</v>
      </c>
      <c r="V57" s="189"/>
      <c r="AE57" s="189"/>
    </row>
    <row r="58" spans="1:31" ht="14.25" customHeight="1" x14ac:dyDescent="0.3">
      <c r="L58" s="190">
        <v>7</v>
      </c>
      <c r="M58" t="s">
        <v>215</v>
      </c>
      <c r="V58" s="189"/>
      <c r="AE58" s="189"/>
    </row>
    <row r="59" spans="1:31" ht="15" customHeight="1" x14ac:dyDescent="0.3">
      <c r="A59" s="187" t="s">
        <v>196</v>
      </c>
      <c r="B59" s="6" t="s">
        <v>96</v>
      </c>
      <c r="G59" s="21" t="s">
        <v>54</v>
      </c>
      <c r="H59" s="23">
        <v>1</v>
      </c>
      <c r="L59">
        <v>8</v>
      </c>
      <c r="M59" t="s">
        <v>216</v>
      </c>
      <c r="V59" s="189"/>
      <c r="AE59" s="189"/>
    </row>
    <row r="60" spans="1:31" ht="14.25" customHeight="1" x14ac:dyDescent="0.3">
      <c r="B60" s="20" t="s">
        <v>35</v>
      </c>
      <c r="C60" s="46" t="s">
        <v>37</v>
      </c>
      <c r="D60" s="46" t="s">
        <v>38</v>
      </c>
      <c r="E60" s="46" t="s">
        <v>54</v>
      </c>
      <c r="L60">
        <v>9</v>
      </c>
      <c r="M60" t="s">
        <v>217</v>
      </c>
      <c r="V60" s="189"/>
      <c r="AE60" s="189"/>
    </row>
    <row r="61" spans="1:31" ht="14.25" customHeight="1" x14ac:dyDescent="0.35">
      <c r="A61" t="str">
        <f>$B59</f>
        <v>Option 1</v>
      </c>
      <c r="B61" s="19" t="str">
        <f ca="1">IF(INDIRECT("'" &amp; $A61 &amp; "'" &amp; "!"&amp;F61)=0,"",INDIRECT("'" &amp; $A61 &amp; "'" &amp; "!"&amp;F61))</f>
        <v>Terminal Value</v>
      </c>
      <c r="C61" s="14">
        <f ca="1">IF(B61="","",VLOOKUP($B61,INDIRECT("'" &amp; $A61 &amp; "'" &amp; "!$K$20:$O$42"),4,FALSE))</f>
        <v>7904.4068778621804</v>
      </c>
      <c r="D61" s="30">
        <f ca="1">IF(B61="","",VLOOKUP($B61,INDIRECT("'" &amp; $A61 &amp; "'" &amp; "!$K$20:$O$42"),5,FALSE))</f>
        <v>0.26219999999999999</v>
      </c>
      <c r="E61" s="14">
        <f ca="1">IF(D61="",0,1)</f>
        <v>1</v>
      </c>
      <c r="F61" s="198" t="s">
        <v>197</v>
      </c>
      <c r="G61" s="21" t="s">
        <v>52</v>
      </c>
      <c r="H61" t="s">
        <v>53</v>
      </c>
      <c r="L61">
        <v>10</v>
      </c>
      <c r="M61" t="s">
        <v>223</v>
      </c>
      <c r="V61" s="189"/>
      <c r="AE61" s="189"/>
    </row>
    <row r="62" spans="1:31" ht="14.25" customHeight="1" x14ac:dyDescent="0.3">
      <c r="A62" t="str">
        <f>A61</f>
        <v>Option 1</v>
      </c>
      <c r="B62" s="19" t="str">
        <f t="shared" ref="B62:B74" ca="1" si="9">IF(INDIRECT("'" &amp; $A62 &amp; "'" &amp; "!"&amp;F62)=0,"",INDIRECT("'" &amp; $A62 &amp; "'" &amp; "!"&amp;F62))</f>
        <v>Total Investment Cost</v>
      </c>
      <c r="C62" s="14">
        <f t="shared" ref="C62:C74" ca="1" si="10">IF(B62="","",VLOOKUP($B62,INDIRECT("'" &amp; $A62 &amp; "'" &amp; "!$K$20:$O$42"),4,FALSE))</f>
        <v>-22237.888884638</v>
      </c>
      <c r="D62" s="30">
        <f t="shared" ref="D62:D74" ca="1" si="11">IF(B62="","",VLOOKUP($B62,INDIRECT("'" &amp; $A62 &amp; "'" &amp; "!$K$20:$O$42"),5,FALSE))</f>
        <v>0.73780000000000001</v>
      </c>
      <c r="E62" s="14">
        <f t="shared" ref="E62:E74" ca="1" si="12">IF(D62="",0,1)</f>
        <v>1</v>
      </c>
      <c r="F62" t="str">
        <f>LEFT(F61,1) &amp; (RIGHT(F61,(LEN(F61)-1))+1)</f>
        <v>K21</v>
      </c>
      <c r="G62" s="22" t="s">
        <v>305</v>
      </c>
      <c r="H62" s="37">
        <v>0.26219999999999999</v>
      </c>
      <c r="L62">
        <v>11</v>
      </c>
      <c r="M62" t="s">
        <v>226</v>
      </c>
      <c r="V62" s="189"/>
      <c r="AE62" s="189"/>
    </row>
    <row r="63" spans="1:31" ht="14.25" customHeight="1" x14ac:dyDescent="0.3">
      <c r="A63" t="str">
        <f t="shared" ref="A63:A74" si="13">A62</f>
        <v>Option 1</v>
      </c>
      <c r="B63" s="19" t="str">
        <f t="shared" ca="1" si="9"/>
        <v/>
      </c>
      <c r="C63" s="14" t="str">
        <f t="shared" ca="1" si="10"/>
        <v/>
      </c>
      <c r="D63" s="30" t="str">
        <f t="shared" ca="1" si="11"/>
        <v/>
      </c>
      <c r="E63" s="14">
        <f t="shared" ca="1" si="12"/>
        <v>0</v>
      </c>
      <c r="F63" t="str">
        <f t="shared" ref="F63:F74" si="14">LEFT(F62,1) &amp; (RIGHT(F62,(LEN(F62)-1))+1)</f>
        <v>K22</v>
      </c>
      <c r="G63" s="22" t="s">
        <v>306</v>
      </c>
      <c r="H63" s="37">
        <v>0.73780000000000001</v>
      </c>
      <c r="L63">
        <v>12</v>
      </c>
      <c r="M63" t="s">
        <v>225</v>
      </c>
      <c r="V63" s="189"/>
      <c r="AE63" s="189"/>
    </row>
    <row r="64" spans="1:31" ht="14.25" customHeight="1" x14ac:dyDescent="0.3">
      <c r="A64" t="str">
        <f t="shared" si="13"/>
        <v>Option 1</v>
      </c>
      <c r="B64" s="19" t="str">
        <f t="shared" ca="1" si="9"/>
        <v/>
      </c>
      <c r="C64" s="14" t="str">
        <f t="shared" ca="1" si="10"/>
        <v/>
      </c>
      <c r="D64" s="30" t="str">
        <f t="shared" ca="1" si="11"/>
        <v/>
      </c>
      <c r="E64" s="14">
        <f t="shared" ca="1" si="12"/>
        <v>0</v>
      </c>
      <c r="F64" t="str">
        <f t="shared" si="14"/>
        <v>K23</v>
      </c>
      <c r="L64">
        <v>13</v>
      </c>
      <c r="M64" t="s">
        <v>227</v>
      </c>
      <c r="V64" s="189"/>
      <c r="AE64" s="189"/>
    </row>
    <row r="65" spans="1:31" ht="14.25" customHeight="1" x14ac:dyDescent="0.3">
      <c r="A65" t="str">
        <f t="shared" si="13"/>
        <v>Option 1</v>
      </c>
      <c r="B65" s="19" t="str">
        <f t="shared" ca="1" si="9"/>
        <v/>
      </c>
      <c r="C65" s="14" t="str">
        <f t="shared" ca="1" si="10"/>
        <v/>
      </c>
      <c r="D65" s="30" t="str">
        <f t="shared" ca="1" si="11"/>
        <v/>
      </c>
      <c r="E65" s="14">
        <f t="shared" ca="1" si="12"/>
        <v>0</v>
      </c>
      <c r="F65" t="str">
        <f t="shared" si="14"/>
        <v>K24</v>
      </c>
      <c r="L65">
        <v>14</v>
      </c>
      <c r="M65" t="s">
        <v>228</v>
      </c>
      <c r="V65" s="189"/>
      <c r="AE65" s="189"/>
    </row>
    <row r="66" spans="1:31" ht="14.25" customHeight="1" x14ac:dyDescent="0.3">
      <c r="A66" t="str">
        <f t="shared" si="13"/>
        <v>Option 1</v>
      </c>
      <c r="B66" s="19" t="str">
        <f t="shared" ca="1" si="9"/>
        <v/>
      </c>
      <c r="C66" s="14" t="str">
        <f t="shared" ca="1" si="10"/>
        <v/>
      </c>
      <c r="D66" s="30" t="str">
        <f t="shared" ca="1" si="11"/>
        <v/>
      </c>
      <c r="E66" s="14">
        <f t="shared" ca="1" si="12"/>
        <v>0</v>
      </c>
      <c r="F66" t="str">
        <f t="shared" si="14"/>
        <v>K25</v>
      </c>
      <c r="L66">
        <v>15</v>
      </c>
      <c r="M66" t="s">
        <v>229</v>
      </c>
      <c r="V66" s="189"/>
      <c r="AE66" s="189"/>
    </row>
    <row r="67" spans="1:31" ht="14.25" customHeight="1" x14ac:dyDescent="0.3">
      <c r="A67" t="str">
        <f t="shared" si="13"/>
        <v>Option 1</v>
      </c>
      <c r="B67" s="19" t="str">
        <f t="shared" ca="1" si="9"/>
        <v/>
      </c>
      <c r="C67" s="14" t="str">
        <f t="shared" ca="1" si="10"/>
        <v/>
      </c>
      <c r="D67" s="30" t="str">
        <f t="shared" ca="1" si="11"/>
        <v/>
      </c>
      <c r="E67" s="14">
        <f t="shared" ca="1" si="12"/>
        <v>0</v>
      </c>
      <c r="F67" t="str">
        <f t="shared" si="14"/>
        <v>K26</v>
      </c>
      <c r="L67">
        <v>16</v>
      </c>
      <c r="M67" t="s">
        <v>230</v>
      </c>
      <c r="V67" s="189"/>
      <c r="AE67" s="189"/>
    </row>
    <row r="68" spans="1:31" ht="14.25" customHeight="1" x14ac:dyDescent="0.3">
      <c r="A68" t="str">
        <f t="shared" si="13"/>
        <v>Option 1</v>
      </c>
      <c r="B68" s="19" t="str">
        <f t="shared" ca="1" si="9"/>
        <v/>
      </c>
      <c r="C68" s="14" t="str">
        <f t="shared" ca="1" si="10"/>
        <v/>
      </c>
      <c r="D68" s="30" t="str">
        <f t="shared" ca="1" si="11"/>
        <v/>
      </c>
      <c r="E68" s="14">
        <f t="shared" ca="1" si="12"/>
        <v>0</v>
      </c>
      <c r="F68" t="str">
        <f t="shared" si="14"/>
        <v>K27</v>
      </c>
      <c r="L68">
        <v>17</v>
      </c>
      <c r="M68" t="s">
        <v>231</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L69">
        <v>18</v>
      </c>
      <c r="M69" t="s">
        <v>232</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233</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234</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235</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236</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237</v>
      </c>
      <c r="V74" s="189"/>
      <c r="AE74" s="189"/>
    </row>
    <row r="75" spans="1:31" ht="15" customHeight="1" x14ac:dyDescent="0.3">
      <c r="B75" s="15" t="s">
        <v>36</v>
      </c>
      <c r="C75" s="16">
        <f ca="1">SUM(C61:C74)</f>
        <v>-14333.482006775819</v>
      </c>
      <c r="D75" s="17">
        <f ca="1">SUM(D61:D74)</f>
        <v>1</v>
      </c>
      <c r="E75" s="17"/>
      <c r="L75">
        <v>24</v>
      </c>
      <c r="M75" t="s">
        <v>248</v>
      </c>
      <c r="V75" s="189"/>
      <c r="AE75" s="189"/>
    </row>
    <row r="76" spans="1:31" ht="14.25" customHeight="1" x14ac:dyDescent="0.3">
      <c r="L76">
        <v>25</v>
      </c>
      <c r="M76" t="s">
        <v>249</v>
      </c>
      <c r="V76" s="189"/>
      <c r="AE76" s="189"/>
    </row>
    <row r="77" spans="1:31" ht="14.25" customHeight="1" x14ac:dyDescent="0.3">
      <c r="L77">
        <v>26</v>
      </c>
      <c r="M77" t="s">
        <v>250</v>
      </c>
      <c r="V77" s="189"/>
      <c r="AE77" s="189"/>
    </row>
    <row r="78" spans="1:31" ht="14.25" customHeight="1" x14ac:dyDescent="0.3">
      <c r="L78">
        <v>27</v>
      </c>
      <c r="M78" t="s">
        <v>251</v>
      </c>
      <c r="V78" s="189"/>
      <c r="AE78" s="189"/>
    </row>
    <row r="79" spans="1:31" ht="14.25" customHeight="1" x14ac:dyDescent="0.3">
      <c r="B79" s="6" t="s">
        <v>115</v>
      </c>
      <c r="G79" s="21" t="s">
        <v>54</v>
      </c>
      <c r="H79" s="23">
        <v>1</v>
      </c>
      <c r="L79">
        <v>28</v>
      </c>
      <c r="M79" t="s">
        <v>252</v>
      </c>
      <c r="V79" s="189"/>
      <c r="AE79" s="189"/>
    </row>
    <row r="80" spans="1:31" ht="14.25" customHeight="1" x14ac:dyDescent="0.3">
      <c r="B80" s="20" t="s">
        <v>35</v>
      </c>
      <c r="C80" s="46" t="s">
        <v>37</v>
      </c>
      <c r="D80" s="46" t="s">
        <v>38</v>
      </c>
      <c r="E80" s="46" t="s">
        <v>54</v>
      </c>
      <c r="L80">
        <v>29</v>
      </c>
      <c r="M80" t="s">
        <v>253</v>
      </c>
      <c r="V80" s="189"/>
      <c r="AE80" s="189"/>
    </row>
    <row r="81" spans="1:31" ht="14.25" customHeight="1" x14ac:dyDescent="0.35">
      <c r="A81" t="str">
        <f>$B79</f>
        <v>Option 2</v>
      </c>
      <c r="B81" s="19" t="str">
        <f ca="1">IF(INDIRECT("'" &amp; $A81 &amp; "'" &amp; "!"&amp;F81)=0,"",INDIRECT("'" &amp; $A81 &amp; "'" &amp; "!"&amp;F81))</f>
        <v>Terminal Value</v>
      </c>
      <c r="C81" s="14">
        <f ca="1">IF(B81="","",VLOOKUP($B81,INDIRECT("'" &amp; $A81 &amp; "'" &amp; "!$K$20:$O$42"),4,FALSE))</f>
        <v>13103.395666475601</v>
      </c>
      <c r="D81" s="30">
        <f ca="1">IF(B81="","",VLOOKUP($B81,INDIRECT("'" &amp; $A81 &amp; "'" &amp; "!$K$20:$O$42"),5,FALSE))</f>
        <v>0.26069999999999999</v>
      </c>
      <c r="E81" s="14">
        <f ca="1">IF(D81="",0,1)</f>
        <v>1</v>
      </c>
      <c r="F81" s="198" t="s">
        <v>197</v>
      </c>
      <c r="G81" s="21" t="s">
        <v>52</v>
      </c>
      <c r="H81" t="s">
        <v>53</v>
      </c>
      <c r="L81">
        <v>30</v>
      </c>
      <c r="M81" t="s">
        <v>254</v>
      </c>
      <c r="V81" s="189"/>
      <c r="AE81" s="189"/>
    </row>
    <row r="82" spans="1:31" ht="14.25" customHeight="1" x14ac:dyDescent="0.3">
      <c r="A82" t="str">
        <f>A81</f>
        <v>Option 2</v>
      </c>
      <c r="B82" s="19" t="str">
        <f t="shared" ref="B82:B94" ca="1" si="15">IF(INDIRECT("'" &amp; $A82 &amp; "'" &amp; "!"&amp;F82)=0,"",INDIRECT("'" &amp; $A82 &amp; "'" &amp; "!"&amp;F82))</f>
        <v>Total Investment Cost</v>
      </c>
      <c r="C82" s="14">
        <f t="shared" ref="C82:C94" ca="1" si="16">IF(B82="","",VLOOKUP($B82,INDIRECT("'" &amp; $A82 &amp; "'" &amp; "!$K$20:$O$42"),4,FALSE))</f>
        <v>-37166.788084237902</v>
      </c>
      <c r="D82" s="30">
        <f t="shared" ref="D82:D94" ca="1" si="17">IF(B82="","",VLOOKUP($B82,INDIRECT("'" &amp; $A82 &amp; "'" &amp; "!$K$20:$O$42"),5,FALSE))</f>
        <v>0.73929999999999996</v>
      </c>
      <c r="E82" s="14">
        <f t="shared" ref="E82:E94" ca="1" si="18">IF(D82="",0,1)</f>
        <v>1</v>
      </c>
      <c r="F82" t="str">
        <f>LEFT(F81,1) &amp; (RIGHT(F81,(LEN(F81)-1))+1)</f>
        <v>K21</v>
      </c>
      <c r="G82" s="22" t="s">
        <v>305</v>
      </c>
      <c r="H82" s="37">
        <v>0.26069999999999999</v>
      </c>
      <c r="L82">
        <v>31</v>
      </c>
      <c r="M82" t="s">
        <v>255</v>
      </c>
      <c r="V82" s="189"/>
      <c r="AE82" s="189"/>
    </row>
    <row r="83" spans="1:31" ht="14.25" customHeight="1" x14ac:dyDescent="0.3">
      <c r="A83" t="str">
        <f t="shared" ref="A83:A94" si="19">A82</f>
        <v>Option 2</v>
      </c>
      <c r="B83" s="19" t="str">
        <f t="shared" ca="1" si="15"/>
        <v/>
      </c>
      <c r="C83" s="14" t="str">
        <f t="shared" ca="1" si="16"/>
        <v/>
      </c>
      <c r="D83" s="30" t="str">
        <f t="shared" ca="1" si="17"/>
        <v/>
      </c>
      <c r="E83" s="14">
        <f t="shared" ca="1" si="18"/>
        <v>0</v>
      </c>
      <c r="F83" t="str">
        <f t="shared" ref="F83:F94" si="20">LEFT(F82,1) &amp; (RIGHT(F82,(LEN(F82)-1))+1)</f>
        <v>K22</v>
      </c>
      <c r="G83" s="22" t="s">
        <v>306</v>
      </c>
      <c r="H83" s="37">
        <v>0.73929999999999996</v>
      </c>
      <c r="L83">
        <v>32</v>
      </c>
      <c r="M83" t="s">
        <v>256</v>
      </c>
      <c r="V83" s="189"/>
      <c r="AE83" s="189"/>
    </row>
    <row r="84" spans="1:31" ht="14.25" customHeight="1" x14ac:dyDescent="0.3">
      <c r="A84" t="str">
        <f t="shared" si="19"/>
        <v>Option 2</v>
      </c>
      <c r="B84" s="19" t="str">
        <f t="shared" ca="1" si="15"/>
        <v/>
      </c>
      <c r="C84" s="14" t="str">
        <f t="shared" ca="1" si="16"/>
        <v/>
      </c>
      <c r="D84" s="30" t="str">
        <f t="shared" ca="1" si="17"/>
        <v/>
      </c>
      <c r="E84" s="14">
        <f t="shared" ca="1" si="18"/>
        <v>0</v>
      </c>
      <c r="F84" t="str">
        <f t="shared" si="20"/>
        <v>K23</v>
      </c>
      <c r="L84">
        <v>33</v>
      </c>
      <c r="M84" t="s">
        <v>257</v>
      </c>
      <c r="V84" s="189"/>
      <c r="AE84" s="189"/>
    </row>
    <row r="85" spans="1:31" ht="14.25" customHeight="1" x14ac:dyDescent="0.3">
      <c r="A85" t="str">
        <f t="shared" si="19"/>
        <v>Option 2</v>
      </c>
      <c r="B85" s="19" t="str">
        <f t="shared" ca="1" si="15"/>
        <v/>
      </c>
      <c r="C85" s="14" t="str">
        <f t="shared" ca="1" si="16"/>
        <v/>
      </c>
      <c r="D85" s="30" t="str">
        <f t="shared" ca="1" si="17"/>
        <v/>
      </c>
      <c r="E85" s="14">
        <f t="shared" ca="1" si="18"/>
        <v>0</v>
      </c>
      <c r="F85" t="str">
        <f t="shared" si="20"/>
        <v>K24</v>
      </c>
      <c r="L85">
        <v>34</v>
      </c>
      <c r="M85" t="s">
        <v>258</v>
      </c>
      <c r="V85" s="189"/>
      <c r="AE85" s="189"/>
    </row>
    <row r="86" spans="1:31" ht="14.25" customHeight="1" x14ac:dyDescent="0.3">
      <c r="A86" t="str">
        <f t="shared" si="19"/>
        <v>Option 2</v>
      </c>
      <c r="B86" s="19" t="str">
        <f t="shared" ca="1" si="15"/>
        <v/>
      </c>
      <c r="C86" s="14" t="str">
        <f t="shared" ca="1" si="16"/>
        <v/>
      </c>
      <c r="D86" s="30" t="str">
        <f t="shared" ca="1" si="17"/>
        <v/>
      </c>
      <c r="E86" s="14">
        <f t="shared" ca="1" si="18"/>
        <v>0</v>
      </c>
      <c r="F86" t="str">
        <f t="shared" si="20"/>
        <v>K25</v>
      </c>
      <c r="L86">
        <v>35</v>
      </c>
      <c r="M86" t="s">
        <v>259</v>
      </c>
      <c r="V86" s="189"/>
      <c r="AE86" s="189"/>
    </row>
    <row r="87" spans="1:31" ht="14.25" customHeight="1" x14ac:dyDescent="0.3">
      <c r="A87" t="str">
        <f t="shared" si="19"/>
        <v>Option 2</v>
      </c>
      <c r="B87" s="19" t="str">
        <f t="shared" ca="1" si="15"/>
        <v/>
      </c>
      <c r="C87" s="14" t="str">
        <f t="shared" ca="1" si="16"/>
        <v/>
      </c>
      <c r="D87" s="30" t="str">
        <f t="shared" ca="1" si="17"/>
        <v/>
      </c>
      <c r="E87" s="14">
        <f t="shared" ca="1" si="18"/>
        <v>0</v>
      </c>
      <c r="F87" t="str">
        <f t="shared" si="20"/>
        <v>K26</v>
      </c>
      <c r="L87">
        <v>36</v>
      </c>
      <c r="V87" s="189"/>
      <c r="AE87" s="189"/>
    </row>
    <row r="88" spans="1:31" ht="14.25" customHeight="1" x14ac:dyDescent="0.3">
      <c r="A88" t="str">
        <f t="shared" si="19"/>
        <v>Option 2</v>
      </c>
      <c r="B88" s="19" t="str">
        <f t="shared" ca="1" si="15"/>
        <v/>
      </c>
      <c r="C88" s="14" t="str">
        <f t="shared" ca="1" si="16"/>
        <v/>
      </c>
      <c r="D88" s="30" t="str">
        <f t="shared" ca="1" si="17"/>
        <v/>
      </c>
      <c r="E88" s="14">
        <f t="shared" ca="1" si="18"/>
        <v>0</v>
      </c>
      <c r="F88" t="str">
        <f t="shared" si="20"/>
        <v>K27</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-24063.392417762301</v>
      </c>
      <c r="D95" s="17">
        <f ca="1">SUM(D81:D94)</f>
        <v>1</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116</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Terminal Value</v>
      </c>
      <c r="C101" s="14">
        <f ca="1">IF(B101="","",VLOOKUP($B101,INDIRECT("'" &amp; $A101 &amp; "'" &amp; "!$K$20:$O$42"),4,FALSE))</f>
        <v>7299.8883911625799</v>
      </c>
      <c r="D101" s="30">
        <f ca="1">IF(B101="","",VLOOKUP($B101,INDIRECT("'" &amp; $A101 &amp; "'" &amp; "!$K$20:$O$42"),5,FALSE))</f>
        <v>0.26150000000000001</v>
      </c>
      <c r="E101" s="14">
        <f ca="1">IF(D101="",0,1)</f>
        <v>1</v>
      </c>
      <c r="F101" s="198" t="s">
        <v>197</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Total Investment Cost</v>
      </c>
      <c r="C102" s="14">
        <f t="shared" ref="C102:C114" ca="1" si="22">IF(B102="","",VLOOKUP($B102,INDIRECT("'" &amp; $A102 &amp; "'" &amp; "!$K$20:$O$42"),4,FALSE))</f>
        <v>-20615.3956614526</v>
      </c>
      <c r="D102" s="30">
        <f t="shared" ref="D102:D114" ca="1" si="23">IF(B102="","",VLOOKUP($B102,INDIRECT("'" &amp; $A102 &amp; "'" &amp; "!$K$20:$O$42"),5,FALSE))</f>
        <v>0.73850000000000005</v>
      </c>
      <c r="E102" s="14">
        <f t="shared" ref="E102:E114" ca="1" si="24">IF(D102="",0,1)</f>
        <v>1</v>
      </c>
      <c r="F102" t="str">
        <f>LEFT(F101,1) &amp; (RIGHT(F101,(LEN(F101)-1))+1)</f>
        <v>K21</v>
      </c>
      <c r="G102" s="22" t="s">
        <v>305</v>
      </c>
      <c r="H102" s="37">
        <v>0.26150000000000001</v>
      </c>
      <c r="V102" s="189"/>
      <c r="AE102" s="189"/>
    </row>
    <row r="103" spans="1:31" ht="14.25" customHeight="1" x14ac:dyDescent="0.3">
      <c r="A103" t="str">
        <f t="shared" ref="A103:A114" si="25">A102</f>
        <v>Option 3</v>
      </c>
      <c r="B103" s="19" t="str">
        <f t="shared" ca="1" si="21"/>
        <v/>
      </c>
      <c r="C103" s="14" t="str">
        <f t="shared" ca="1" si="22"/>
        <v/>
      </c>
      <c r="D103" s="30" t="str">
        <f t="shared" ca="1" si="23"/>
        <v/>
      </c>
      <c r="E103" s="14">
        <f t="shared" ca="1" si="24"/>
        <v>0</v>
      </c>
      <c r="F103" t="str">
        <f t="shared" ref="F103:F114" si="26">LEFT(F102,1) &amp; (RIGHT(F102,(LEN(F102)-1))+1)</f>
        <v>K22</v>
      </c>
      <c r="G103" s="22" t="s">
        <v>306</v>
      </c>
      <c r="H103" s="37">
        <v>0.73850000000000005</v>
      </c>
      <c r="V103" s="189"/>
      <c r="AE103" s="189"/>
    </row>
    <row r="104" spans="1:31" ht="14.25" customHeight="1" x14ac:dyDescent="0.3">
      <c r="A104" t="str">
        <f t="shared" si="25"/>
        <v>Option 3</v>
      </c>
      <c r="B104" s="19" t="str">
        <f t="shared" ca="1" si="21"/>
        <v/>
      </c>
      <c r="C104" s="14" t="str">
        <f t="shared" ca="1" si="22"/>
        <v/>
      </c>
      <c r="D104" s="30" t="str">
        <f t="shared" ca="1" si="23"/>
        <v/>
      </c>
      <c r="E104" s="14">
        <f t="shared" ca="1" si="24"/>
        <v>0</v>
      </c>
      <c r="F104" t="str">
        <f t="shared" si="26"/>
        <v>K23</v>
      </c>
      <c r="V104" s="189"/>
      <c r="AE104" s="189"/>
    </row>
    <row r="105" spans="1:31" ht="14.25" customHeight="1" x14ac:dyDescent="0.3">
      <c r="A105" t="str">
        <f t="shared" si="25"/>
        <v>Option 3</v>
      </c>
      <c r="B105" s="19" t="str">
        <f t="shared" ca="1" si="21"/>
        <v/>
      </c>
      <c r="C105" s="14" t="str">
        <f t="shared" ca="1" si="22"/>
        <v/>
      </c>
      <c r="D105" s="30" t="str">
        <f t="shared" ca="1" si="23"/>
        <v/>
      </c>
      <c r="E105" s="14">
        <f t="shared" ca="1" si="24"/>
        <v>0</v>
      </c>
      <c r="F105" t="str">
        <f t="shared" si="26"/>
        <v>K24</v>
      </c>
      <c r="V105" s="189"/>
      <c r="AE105" s="189"/>
    </row>
    <row r="106" spans="1:31" ht="14.25" customHeight="1" x14ac:dyDescent="0.3">
      <c r="A106" t="str">
        <f t="shared" si="25"/>
        <v>Option 3</v>
      </c>
      <c r="B106" s="19" t="str">
        <f t="shared" ca="1" si="21"/>
        <v/>
      </c>
      <c r="C106" s="14" t="str">
        <f t="shared" ca="1" si="22"/>
        <v/>
      </c>
      <c r="D106" s="30" t="str">
        <f t="shared" ca="1" si="23"/>
        <v/>
      </c>
      <c r="E106" s="14">
        <f t="shared" ca="1" si="24"/>
        <v>0</v>
      </c>
      <c r="F106" t="str">
        <f t="shared" si="26"/>
        <v>K25</v>
      </c>
      <c r="V106" s="189"/>
      <c r="AE106" s="189"/>
    </row>
    <row r="107" spans="1:31" ht="14.25" customHeight="1" x14ac:dyDescent="0.3">
      <c r="A107" t="str">
        <f t="shared" si="25"/>
        <v>Option 3</v>
      </c>
      <c r="B107" s="19" t="str">
        <f t="shared" ca="1" si="21"/>
        <v/>
      </c>
      <c r="C107" s="14" t="str">
        <f t="shared" ca="1" si="22"/>
        <v/>
      </c>
      <c r="D107" s="30" t="str">
        <f t="shared" ca="1" si="23"/>
        <v/>
      </c>
      <c r="E107" s="14">
        <f t="shared" ca="1" si="24"/>
        <v>0</v>
      </c>
      <c r="F107" t="str">
        <f t="shared" si="26"/>
        <v>K26</v>
      </c>
      <c r="V107" s="189"/>
      <c r="AE107" s="189"/>
    </row>
    <row r="108" spans="1:31" ht="14.25" customHeight="1" x14ac:dyDescent="0.3">
      <c r="A108" t="str">
        <f t="shared" si="25"/>
        <v>Option 3</v>
      </c>
      <c r="B108" s="19" t="str">
        <f t="shared" ca="1" si="21"/>
        <v/>
      </c>
      <c r="C108" s="14" t="str">
        <f t="shared" ca="1" si="22"/>
        <v/>
      </c>
      <c r="D108" s="30" t="str">
        <f t="shared" ca="1" si="23"/>
        <v/>
      </c>
      <c r="E108" s="14">
        <f t="shared" ca="1" si="24"/>
        <v>0</v>
      </c>
      <c r="F108" t="str">
        <f t="shared" si="26"/>
        <v>K27</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-13315.50727029002</v>
      </c>
      <c r="D115" s="17">
        <f ca="1">SUM(D101:D114)</f>
        <v>1</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117</v>
      </c>
      <c r="G119" s="21" t="s">
        <v>54</v>
      </c>
      <c r="H119" s="23">
        <v>1</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Terminal Value</v>
      </c>
      <c r="C121" s="14">
        <f ca="1">IF(B121="","",VLOOKUP($B121,INDIRECT("'" &amp; $A121 &amp; "'" &amp; "!$K$20:$O$42"),4,FALSE))</f>
        <v>4886.0762310243399</v>
      </c>
      <c r="D121" s="30">
        <f ca="1">IF(B121="","",VLOOKUP($B121,INDIRECT("'" &amp; $A121 &amp; "'" &amp; "!$K$20:$O$42"),5,FALSE))</f>
        <v>0.26069999999999999</v>
      </c>
      <c r="E121" s="14">
        <f ca="1">IF(D121="",0,1)</f>
        <v>1</v>
      </c>
      <c r="F121" s="198" t="s">
        <v>197</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Total Investment Cost</v>
      </c>
      <c r="C122" s="14">
        <f t="shared" ref="C122:C134" ca="1" si="28">IF(B122="","",VLOOKUP($B122,INDIRECT("'" &amp; $A122 &amp; "'" &amp; "!$K$20:$O$42"),4,FALSE))</f>
        <v>-13858.9535451099</v>
      </c>
      <c r="D122" s="30">
        <f t="shared" ref="D122:D134" ca="1" si="29">IF(B122="","",VLOOKUP($B122,INDIRECT("'" &amp; $A122 &amp; "'" &amp; "!$K$20:$O$42"),5,FALSE))</f>
        <v>0.73929999999999996</v>
      </c>
      <c r="E122" s="14">
        <f t="shared" ref="E122:E134" ca="1" si="30">IF(D122="",0,1)</f>
        <v>1</v>
      </c>
      <c r="F122" t="str">
        <f>LEFT(F121,1) &amp; (RIGHT(F121,(LEN(F121)-1))+1)</f>
        <v>K21</v>
      </c>
      <c r="G122" s="22" t="s">
        <v>305</v>
      </c>
      <c r="H122" s="37">
        <v>0.26069999999999999</v>
      </c>
      <c r="V122" s="189"/>
      <c r="AE122" s="189"/>
    </row>
    <row r="123" spans="1:31" ht="14.25" customHeight="1" x14ac:dyDescent="0.3">
      <c r="A123" t="str">
        <f t="shared" ref="A123:A134" si="31">A122</f>
        <v>Option 4</v>
      </c>
      <c r="B123" s="19" t="str">
        <f t="shared" ca="1" si="27"/>
        <v/>
      </c>
      <c r="C123" s="14" t="str">
        <f t="shared" ca="1" si="28"/>
        <v/>
      </c>
      <c r="D123" s="30" t="str">
        <f t="shared" ca="1" si="29"/>
        <v/>
      </c>
      <c r="E123" s="14">
        <f t="shared" ca="1" si="30"/>
        <v>0</v>
      </c>
      <c r="F123" t="str">
        <f t="shared" ref="F123:F134" si="32">LEFT(F122,1) &amp; (RIGHT(F122,(LEN(F122)-1))+1)</f>
        <v>K22</v>
      </c>
      <c r="G123" s="22" t="s">
        <v>306</v>
      </c>
      <c r="H123" s="37">
        <v>0.73929999999999996</v>
      </c>
      <c r="V123" s="189"/>
      <c r="AE123" s="189"/>
    </row>
    <row r="124" spans="1:31" ht="14.25" customHeight="1" x14ac:dyDescent="0.3">
      <c r="A124" t="str">
        <f t="shared" si="31"/>
        <v>Option 4</v>
      </c>
      <c r="B124" s="19" t="str">
        <f t="shared" ca="1" si="27"/>
        <v/>
      </c>
      <c r="C124" s="14" t="str">
        <f t="shared" ca="1" si="28"/>
        <v/>
      </c>
      <c r="D124" s="30" t="str">
        <f t="shared" ca="1" si="29"/>
        <v/>
      </c>
      <c r="E124" s="14">
        <f t="shared" ca="1" si="30"/>
        <v>0</v>
      </c>
      <c r="F124" t="str">
        <f t="shared" si="32"/>
        <v>K23</v>
      </c>
      <c r="V124" s="189"/>
      <c r="AE124" s="189"/>
    </row>
    <row r="125" spans="1:31" ht="14.25" customHeight="1" x14ac:dyDescent="0.3">
      <c r="A125" t="str">
        <f t="shared" si="31"/>
        <v>Option 4</v>
      </c>
      <c r="B125" s="19" t="str">
        <f t="shared" ca="1" si="27"/>
        <v/>
      </c>
      <c r="C125" s="14" t="str">
        <f t="shared" ca="1" si="28"/>
        <v/>
      </c>
      <c r="D125" s="30" t="str">
        <f t="shared" ca="1" si="29"/>
        <v/>
      </c>
      <c r="E125" s="14">
        <f t="shared" ca="1" si="30"/>
        <v>0</v>
      </c>
      <c r="F125" t="str">
        <f t="shared" si="32"/>
        <v>K24</v>
      </c>
      <c r="V125" s="189"/>
      <c r="AE125" s="189"/>
    </row>
    <row r="126" spans="1:31" ht="14.25" customHeight="1" x14ac:dyDescent="0.3">
      <c r="A126" t="str">
        <f t="shared" si="31"/>
        <v>Option 4</v>
      </c>
      <c r="B126" s="19" t="str">
        <f t="shared" ca="1" si="27"/>
        <v/>
      </c>
      <c r="C126" s="14" t="str">
        <f t="shared" ca="1" si="28"/>
        <v/>
      </c>
      <c r="D126" s="30" t="str">
        <f t="shared" ca="1" si="29"/>
        <v/>
      </c>
      <c r="E126" s="14">
        <f t="shared" ca="1" si="30"/>
        <v>0</v>
      </c>
      <c r="F126" t="str">
        <f t="shared" si="32"/>
        <v>K25</v>
      </c>
      <c r="V126" s="189"/>
      <c r="AE126" s="189"/>
    </row>
    <row r="127" spans="1:31" ht="14.25" customHeight="1" x14ac:dyDescent="0.3">
      <c r="A127" t="str">
        <f t="shared" si="31"/>
        <v>Option 4</v>
      </c>
      <c r="B127" s="19" t="str">
        <f t="shared" ca="1" si="27"/>
        <v/>
      </c>
      <c r="C127" s="14" t="str">
        <f t="shared" ca="1" si="28"/>
        <v/>
      </c>
      <c r="D127" s="30" t="str">
        <f t="shared" ca="1" si="29"/>
        <v/>
      </c>
      <c r="E127" s="14">
        <f t="shared" ca="1" si="30"/>
        <v>0</v>
      </c>
      <c r="F127" t="str">
        <f t="shared" si="32"/>
        <v>K26</v>
      </c>
      <c r="V127" s="189"/>
      <c r="AE127" s="189"/>
    </row>
    <row r="128" spans="1:31" ht="14.25" customHeight="1" x14ac:dyDescent="0.3">
      <c r="A128" t="str">
        <f t="shared" si="31"/>
        <v>Option 4</v>
      </c>
      <c r="B128" s="19" t="str">
        <f t="shared" ca="1" si="27"/>
        <v/>
      </c>
      <c r="C128" s="14" t="str">
        <f t="shared" ca="1" si="28"/>
        <v/>
      </c>
      <c r="D128" s="30" t="str">
        <f t="shared" ca="1" si="29"/>
        <v/>
      </c>
      <c r="E128" s="14">
        <f t="shared" ca="1" si="30"/>
        <v>0</v>
      </c>
      <c r="F128" t="str">
        <f t="shared" si="32"/>
        <v>K27</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-8972.8773140855592</v>
      </c>
      <c r="D135" s="17">
        <f ca="1">SUM(D121:D134)</f>
        <v>1</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118</v>
      </c>
      <c r="G139" s="21" t="s">
        <v>54</v>
      </c>
      <c r="H139" s="23">
        <v>1</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Terminal Value</v>
      </c>
      <c r="C141" s="14">
        <f ca="1">IF(B141="","",VLOOKUP($B141,INDIRECT("'" &amp; $A141 &amp; "'" &amp; "!$K$20:$O$42"),4,FALSE))</f>
        <v>10595.251876919599</v>
      </c>
      <c r="D141" s="30">
        <f ca="1">IF(B141="","",VLOOKUP($B141,INDIRECT("'" &amp; $A141 &amp; "'" &amp; "!$K$20:$O$42"),5,FALSE))</f>
        <v>0.26069999999999999</v>
      </c>
      <c r="E141" s="14">
        <f ca="1">IF(D141="",0,1)</f>
        <v>1</v>
      </c>
      <c r="F141" s="198" t="s">
        <v>197</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Total Investment Cost</v>
      </c>
      <c r="C142" s="14">
        <f t="shared" ref="C142:C154" ca="1" si="34">IF(B142="","",VLOOKUP($B142,INDIRECT("'" &amp; $A142 &amp; "'" &amp; "!$K$20:$O$42"),4,FALSE))</f>
        <v>-30053.166826709501</v>
      </c>
      <c r="D142" s="30">
        <f t="shared" ref="D142:D154" ca="1" si="35">IF(B142="","",VLOOKUP($B142,INDIRECT("'" &amp; $A142 &amp; "'" &amp; "!$K$20:$O$42"),5,FALSE))</f>
        <v>0.73929999999999996</v>
      </c>
      <c r="E142" s="14">
        <f t="shared" ref="E142:E154" ca="1" si="36">IF(D142="",0,1)</f>
        <v>1</v>
      </c>
      <c r="F142" t="str">
        <f>LEFT(F141,1) &amp; (RIGHT(F141,(LEN(F141)-1))+1)</f>
        <v>K21</v>
      </c>
      <c r="G142" s="22" t="s">
        <v>305</v>
      </c>
      <c r="H142" s="37">
        <v>0.26069999999999999</v>
      </c>
      <c r="V142" s="189"/>
      <c r="AE142" s="189"/>
    </row>
    <row r="143" spans="1:31" ht="14.25" customHeight="1" x14ac:dyDescent="0.3">
      <c r="A143" t="str">
        <f t="shared" ref="A143:A154" si="37">A142</f>
        <v>Option 5</v>
      </c>
      <c r="B143" s="19" t="str">
        <f t="shared" ca="1" si="33"/>
        <v/>
      </c>
      <c r="C143" s="14" t="str">
        <f t="shared" ca="1" si="34"/>
        <v/>
      </c>
      <c r="D143" s="30" t="str">
        <f t="shared" ca="1" si="35"/>
        <v/>
      </c>
      <c r="E143" s="14">
        <f t="shared" ca="1" si="36"/>
        <v>0</v>
      </c>
      <c r="F143" t="str">
        <f t="shared" ref="F143:F154" si="38">LEFT(F142,1) &amp; (RIGHT(F142,(LEN(F142)-1))+1)</f>
        <v>K22</v>
      </c>
      <c r="G143" s="22" t="s">
        <v>306</v>
      </c>
      <c r="H143" s="37">
        <v>0.73929999999999996</v>
      </c>
      <c r="V143" s="189"/>
      <c r="AE143" s="189"/>
    </row>
    <row r="144" spans="1:31" ht="14.25" customHeight="1" x14ac:dyDescent="0.3">
      <c r="A144" t="str">
        <f t="shared" si="37"/>
        <v>Option 5</v>
      </c>
      <c r="B144" s="19" t="str">
        <f t="shared" ca="1" si="33"/>
        <v/>
      </c>
      <c r="C144" s="14" t="str">
        <f t="shared" ca="1" si="34"/>
        <v/>
      </c>
      <c r="D144" s="30" t="str">
        <f t="shared" ca="1" si="35"/>
        <v/>
      </c>
      <c r="E144" s="14">
        <f t="shared" ca="1" si="36"/>
        <v>0</v>
      </c>
      <c r="F144" t="str">
        <f t="shared" si="38"/>
        <v>K23</v>
      </c>
      <c r="V144" s="189"/>
      <c r="AE144" s="189"/>
    </row>
    <row r="145" spans="1:31" ht="14.25" customHeight="1" x14ac:dyDescent="0.3">
      <c r="A145" t="str">
        <f t="shared" si="37"/>
        <v>Option 5</v>
      </c>
      <c r="B145" s="19" t="str">
        <f t="shared" ca="1" si="33"/>
        <v/>
      </c>
      <c r="C145" s="14" t="str">
        <f t="shared" ca="1" si="34"/>
        <v/>
      </c>
      <c r="D145" s="30" t="str">
        <f t="shared" ca="1" si="35"/>
        <v/>
      </c>
      <c r="E145" s="14">
        <f t="shared" ca="1" si="36"/>
        <v>0</v>
      </c>
      <c r="F145" t="str">
        <f t="shared" si="38"/>
        <v>K24</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-19457.914949789902</v>
      </c>
      <c r="D155" s="17">
        <f ca="1">SUM(D141:D154)</f>
        <v>1</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119</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197</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1" r:id="rId8" display="\\TNAD.tasnetworks.com.au\user$\user_folders\browningr\My Documents\Trusted\"/>
    <hyperlink ref="M40" r:id="rId9"/>
  </hyperlinks>
  <pageMargins left="0.7" right="0.7" top="0.75" bottom="0.75" header="0.3" footer="0.3"/>
  <pageSetup paperSize="8" orientation="portrait" r:id="rId10"/>
  <drawing r:id="rId11"/>
  <legacyDrawing r:id="rId12"/>
  <controls>
    <mc:AlternateContent xmlns:mc="http://schemas.openxmlformats.org/markup-compatibility/2006">
      <mc:Choice Requires="x14">
        <control shapeId="2051" r:id="rId13" name="CommandButton2">
          <controlPr defaultSize="0" autoLine="0" autoPict="0" r:id="rId14">
            <anchor moveWithCells="1">
              <from>
                <xdr:col>4</xdr:col>
                <xdr:colOff>0</xdr:colOff>
                <xdr:row>1</xdr:row>
                <xdr:rowOff>0</xdr:rowOff>
              </from>
              <to>
                <xdr:col>6</xdr:col>
                <xdr:colOff>0</xdr:colOff>
                <xdr:row>3</xdr:row>
                <xdr:rowOff>184150</xdr:rowOff>
              </to>
            </anchor>
          </controlPr>
        </control>
      </mc:Choice>
      <mc:Fallback>
        <control shapeId="2051" r:id="rId13" name="CommandButton2"/>
      </mc:Fallback>
    </mc:AlternateContent>
    <mc:AlternateContent xmlns:mc="http://schemas.openxmlformats.org/markup-compatibility/2006">
      <mc:Choice Requires="x14">
        <control shapeId="2050" r:id="rId15" name="CommandButton1">
          <controlPr defaultSize="0" autoLine="0" autoPict="0" r:id="rId16">
            <anchor moveWithCells="1">
              <from>
                <xdr:col>1</xdr:col>
                <xdr:colOff>12700</xdr:colOff>
                <xdr:row>1</xdr:row>
                <xdr:rowOff>0</xdr:rowOff>
              </from>
              <to>
                <xdr:col>3</xdr:col>
                <xdr:colOff>0</xdr:colOff>
                <xdr:row>3</xdr:row>
                <xdr:rowOff>184150</xdr:rowOff>
              </to>
            </anchor>
          </controlPr>
        </control>
      </mc:Choice>
      <mc:Fallback>
        <control shapeId="2050" r:id="rId15" name="CommandButton1"/>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Normal="100" zoomScaleSheetLayoutView="100" workbookViewId="0">
      <selection activeCell="I53" sqref="I53"/>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3" t="s">
        <v>220</v>
      </c>
      <c r="C2" s="344"/>
      <c r="D2" s="344"/>
      <c r="E2" s="468"/>
      <c r="F2" s="468"/>
      <c r="G2" s="469"/>
      <c r="H2" s="264" t="s">
        <v>0</v>
      </c>
      <c r="I2" s="265"/>
      <c r="J2" s="268" t="s">
        <v>1</v>
      </c>
      <c r="K2" s="269"/>
      <c r="L2" s="88" t="s">
        <v>2</v>
      </c>
      <c r="M2" s="89" t="s">
        <v>142</v>
      </c>
      <c r="N2" s="268" t="s">
        <v>3</v>
      </c>
      <c r="O2" s="269"/>
      <c r="P2" s="120"/>
    </row>
    <row r="3" spans="1:16" ht="4.5" customHeight="1" x14ac:dyDescent="0.3">
      <c r="A3" s="77"/>
      <c r="B3" s="345"/>
      <c r="C3" s="346"/>
      <c r="D3" s="346"/>
      <c r="E3" s="470"/>
      <c r="F3" s="470"/>
      <c r="G3" s="471"/>
      <c r="H3" s="266"/>
      <c r="I3" s="267"/>
      <c r="J3" s="270"/>
      <c r="K3" s="271"/>
      <c r="L3" s="87"/>
      <c r="M3" s="87"/>
      <c r="N3" s="270"/>
      <c r="O3" s="271"/>
      <c r="P3" s="75"/>
    </row>
    <row r="4" spans="1:16" s="99" customFormat="1" ht="17.25" customHeight="1" thickBot="1" x14ac:dyDescent="0.35">
      <c r="A4" s="116"/>
      <c r="B4" s="345"/>
      <c r="C4" s="346"/>
      <c r="D4" s="346"/>
      <c r="E4" s="470"/>
      <c r="F4" s="470"/>
      <c r="G4" s="471"/>
      <c r="H4" s="477" t="s">
        <v>260</v>
      </c>
      <c r="I4" s="478"/>
      <c r="J4" s="477">
        <v>2025</v>
      </c>
      <c r="K4" s="478"/>
      <c r="L4" s="98" t="s">
        <v>326</v>
      </c>
      <c r="M4" s="98" t="s">
        <v>150</v>
      </c>
      <c r="N4" s="477" t="s">
        <v>261</v>
      </c>
      <c r="O4" s="478"/>
      <c r="P4" s="121"/>
    </row>
    <row r="5" spans="1:16" s="101" customFormat="1" ht="13.5" customHeight="1" thickTop="1" x14ac:dyDescent="0.3">
      <c r="A5" s="117"/>
      <c r="B5" s="345"/>
      <c r="C5" s="346"/>
      <c r="D5" s="346"/>
      <c r="E5" s="470"/>
      <c r="F5" s="470"/>
      <c r="G5" s="471"/>
      <c r="H5" s="268" t="s">
        <v>4</v>
      </c>
      <c r="I5" s="290"/>
      <c r="J5" s="290"/>
      <c r="K5" s="290"/>
      <c r="L5" s="290"/>
      <c r="M5" s="290"/>
      <c r="N5" s="268" t="s">
        <v>5</v>
      </c>
      <c r="O5" s="269"/>
      <c r="P5" s="122"/>
    </row>
    <row r="6" spans="1:16" ht="20.25" customHeight="1" thickBot="1" x14ac:dyDescent="0.35">
      <c r="A6" s="77"/>
      <c r="B6" s="347"/>
      <c r="C6" s="348"/>
      <c r="D6" s="348"/>
      <c r="E6" s="472"/>
      <c r="F6" s="472"/>
      <c r="G6" s="473"/>
      <c r="H6" s="292" t="s">
        <v>262</v>
      </c>
      <c r="I6" s="293"/>
      <c r="J6" s="293"/>
      <c r="K6" s="293"/>
      <c r="L6" s="293"/>
      <c r="M6" s="294"/>
      <c r="N6" s="295" t="s">
        <v>263</v>
      </c>
      <c r="O6" s="296"/>
      <c r="P6" s="75"/>
    </row>
    <row r="7" spans="1:16" s="101" customFormat="1" ht="15.75" customHeight="1" thickTop="1" thickBot="1" x14ac:dyDescent="0.35">
      <c r="A7" s="117" t="s">
        <v>6</v>
      </c>
      <c r="B7" s="474" t="s">
        <v>7</v>
      </c>
      <c r="C7" s="475"/>
      <c r="D7" s="476"/>
      <c r="E7" s="463" t="s">
        <v>264</v>
      </c>
      <c r="F7" s="464"/>
      <c r="G7" s="465"/>
      <c r="H7" s="466" t="s">
        <v>32</v>
      </c>
      <c r="I7" s="467"/>
      <c r="J7" s="479">
        <v>0.1</v>
      </c>
      <c r="K7" s="465"/>
      <c r="L7" s="466" t="s">
        <v>23</v>
      </c>
      <c r="M7" s="467"/>
      <c r="N7" s="480">
        <v>44861</v>
      </c>
      <c r="O7" s="481"/>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38" t="s">
        <v>97</v>
      </c>
      <c r="C9" s="438"/>
      <c r="D9" s="516"/>
      <c r="E9" s="529" t="s">
        <v>274</v>
      </c>
      <c r="F9" s="455"/>
      <c r="G9" s="455"/>
      <c r="H9" s="455"/>
      <c r="I9" s="455"/>
      <c r="J9" s="455"/>
      <c r="K9" s="455"/>
      <c r="L9" s="455"/>
      <c r="M9" s="455"/>
      <c r="N9" s="455"/>
      <c r="O9" s="455"/>
      <c r="P9" s="76"/>
    </row>
    <row r="10" spans="1:16" ht="15" customHeight="1" x14ac:dyDescent="0.3">
      <c r="A10" s="77" t="s">
        <v>6</v>
      </c>
      <c r="B10" s="438" t="s">
        <v>25</v>
      </c>
      <c r="C10" s="438"/>
      <c r="D10" s="516"/>
      <c r="E10" s="455" t="s">
        <v>312</v>
      </c>
      <c r="F10" s="455"/>
      <c r="G10" s="455"/>
      <c r="H10" s="455"/>
      <c r="I10" s="455"/>
      <c r="J10" s="455"/>
      <c r="K10" s="455"/>
      <c r="L10" s="455"/>
      <c r="M10" s="455"/>
      <c r="N10" s="455"/>
      <c r="O10" s="455"/>
      <c r="P10" s="76"/>
    </row>
    <row r="11" spans="1:16" ht="15" customHeight="1" x14ac:dyDescent="0.3">
      <c r="A11" s="77" t="s">
        <v>6</v>
      </c>
      <c r="B11" s="438" t="s">
        <v>41</v>
      </c>
      <c r="C11" s="438"/>
      <c r="D11" s="516"/>
      <c r="E11" s="529" t="s">
        <v>271</v>
      </c>
      <c r="F11" s="455"/>
      <c r="G11" s="455"/>
      <c r="H11" s="455"/>
      <c r="I11" s="455"/>
      <c r="J11" s="455"/>
      <c r="K11" s="455"/>
      <c r="L11" s="455"/>
      <c r="M11" s="455"/>
      <c r="N11" s="455"/>
      <c r="O11" s="455"/>
      <c r="P11" s="76"/>
    </row>
    <row r="12" spans="1:16" ht="15" customHeight="1" x14ac:dyDescent="0.3">
      <c r="A12" s="77" t="s">
        <v>6</v>
      </c>
      <c r="B12" s="438" t="s">
        <v>22</v>
      </c>
      <c r="C12" s="438"/>
      <c r="D12" s="516"/>
      <c r="E12" s="533">
        <v>45474</v>
      </c>
      <c r="F12" s="534"/>
      <c r="G12" s="534"/>
      <c r="H12" s="534"/>
      <c r="I12" s="534"/>
      <c r="J12" s="534"/>
      <c r="K12" s="534"/>
      <c r="L12" s="534"/>
      <c r="M12" s="534"/>
      <c r="N12" s="534"/>
      <c r="O12" s="534"/>
      <c r="P12" s="76"/>
    </row>
    <row r="13" spans="1:16" ht="15" customHeight="1" x14ac:dyDescent="0.3">
      <c r="A13" s="77"/>
      <c r="B13" s="438" t="s">
        <v>144</v>
      </c>
      <c r="C13" s="438"/>
      <c r="D13" s="516"/>
      <c r="E13" s="529" t="s">
        <v>302</v>
      </c>
      <c r="F13" s="455"/>
      <c r="G13" s="455"/>
      <c r="H13" s="455"/>
      <c r="I13" s="455"/>
      <c r="J13" s="455"/>
      <c r="K13" s="455"/>
      <c r="L13" s="455"/>
      <c r="M13" s="455"/>
      <c r="N13" s="455"/>
      <c r="O13" s="455"/>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4" t="s">
        <v>20</v>
      </c>
      <c r="C15" s="524"/>
      <c r="D15" s="524"/>
      <c r="E15" s="524" t="s">
        <v>42</v>
      </c>
      <c r="F15" s="524"/>
      <c r="G15" s="524"/>
      <c r="H15" s="104">
        <v>2025</v>
      </c>
      <c r="I15" s="104">
        <v>2026</v>
      </c>
      <c r="J15" s="104">
        <v>2027</v>
      </c>
      <c r="K15" s="104">
        <v>2028</v>
      </c>
      <c r="L15" s="104">
        <v>2029</v>
      </c>
      <c r="M15" s="104" t="s">
        <v>34</v>
      </c>
      <c r="N15" s="104" t="s">
        <v>143</v>
      </c>
      <c r="O15" s="104" t="s">
        <v>21</v>
      </c>
      <c r="P15" s="124"/>
    </row>
    <row r="16" spans="1:16" s="103" customFormat="1" ht="14.5" x14ac:dyDescent="0.3">
      <c r="A16" s="119"/>
      <c r="B16" s="522" t="s">
        <v>274</v>
      </c>
      <c r="C16" s="523"/>
      <c r="D16" s="523"/>
      <c r="E16" s="535" t="s">
        <v>303</v>
      </c>
      <c r="F16" s="535"/>
      <c r="G16" s="535"/>
      <c r="H16" s="141">
        <v>3120848</v>
      </c>
      <c r="I16" s="141">
        <v>3169109</v>
      </c>
      <c r="J16" s="141">
        <v>3147660</v>
      </c>
      <c r="K16" s="141">
        <v>3126211</v>
      </c>
      <c r="L16" s="141">
        <v>3110124</v>
      </c>
      <c r="M16" s="83">
        <v>15673952</v>
      </c>
      <c r="N16" s="531">
        <v>15673952</v>
      </c>
      <c r="O16" s="532"/>
      <c r="P16" s="134"/>
    </row>
    <row r="17" spans="1:16" s="103" customFormat="1" ht="15.25" customHeight="1" x14ac:dyDescent="0.3">
      <c r="A17" s="119"/>
      <c r="B17" s="522"/>
      <c r="C17" s="523"/>
      <c r="D17" s="523"/>
      <c r="E17" s="535" t="s">
        <v>304</v>
      </c>
      <c r="F17" s="535"/>
      <c r="G17" s="535"/>
      <c r="H17" s="141">
        <v>0</v>
      </c>
      <c r="I17" s="141">
        <v>0</v>
      </c>
      <c r="J17" s="141">
        <v>0</v>
      </c>
      <c r="K17" s="141">
        <v>0</v>
      </c>
      <c r="L17" s="141">
        <v>0</v>
      </c>
      <c r="M17" s="83">
        <v>0</v>
      </c>
      <c r="N17" s="531"/>
      <c r="O17" s="53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0" t="s">
        <v>35</v>
      </c>
      <c r="L19" s="530"/>
      <c r="M19" s="530"/>
      <c r="N19" s="110" t="s">
        <v>37</v>
      </c>
      <c r="O19" s="110" t="s">
        <v>38</v>
      </c>
      <c r="P19" s="75"/>
    </row>
    <row r="20" spans="1:16" s="103" customFormat="1" ht="15" customHeight="1" x14ac:dyDescent="0.3">
      <c r="A20" s="119"/>
      <c r="B20" s="106"/>
      <c r="C20" s="106"/>
      <c r="D20" s="106"/>
      <c r="E20" s="106"/>
      <c r="F20" s="106"/>
      <c r="G20" s="107"/>
      <c r="H20" s="107"/>
      <c r="I20" s="107"/>
      <c r="J20" s="107"/>
      <c r="K20" s="526" t="s">
        <v>305</v>
      </c>
      <c r="L20" s="526"/>
      <c r="M20" s="526"/>
      <c r="N20" s="126">
        <v>4886.0762310243399</v>
      </c>
      <c r="O20" s="127">
        <v>0.26069999999999999</v>
      </c>
      <c r="P20" s="125"/>
    </row>
    <row r="21" spans="1:16" s="103" customFormat="1" ht="15" customHeight="1" x14ac:dyDescent="0.3">
      <c r="A21" s="119"/>
      <c r="B21" s="106"/>
      <c r="C21" s="106"/>
      <c r="D21" s="106"/>
      <c r="E21" s="106"/>
      <c r="F21" s="106"/>
      <c r="G21" s="107"/>
      <c r="H21" s="107"/>
      <c r="I21" s="107"/>
      <c r="J21" s="107"/>
      <c r="K21" s="526" t="s">
        <v>306</v>
      </c>
      <c r="L21" s="526"/>
      <c r="M21" s="526"/>
      <c r="N21" s="126">
        <v>-13858.9535451099</v>
      </c>
      <c r="O21" s="127">
        <v>0.73929999999999996</v>
      </c>
      <c r="P21" s="125"/>
    </row>
    <row r="22" spans="1:16" s="103" customFormat="1" ht="15" customHeight="1" x14ac:dyDescent="0.3">
      <c r="A22" s="119"/>
      <c r="B22" s="106"/>
      <c r="C22" s="106"/>
      <c r="D22" s="106"/>
      <c r="E22" s="106"/>
      <c r="F22" s="106"/>
      <c r="G22" s="107"/>
      <c r="H22" s="107"/>
      <c r="I22" s="107"/>
      <c r="J22" s="107"/>
      <c r="K22" s="526"/>
      <c r="L22" s="526"/>
      <c r="M22" s="526"/>
      <c r="N22" s="126"/>
      <c r="O22" s="127"/>
      <c r="P22" s="125"/>
    </row>
    <row r="23" spans="1:16" s="103" customFormat="1" ht="15" customHeight="1" x14ac:dyDescent="0.3">
      <c r="A23" s="119"/>
      <c r="B23" s="106"/>
      <c r="C23" s="106"/>
      <c r="D23" s="106"/>
      <c r="E23" s="106"/>
      <c r="F23" s="106"/>
      <c r="G23" s="107"/>
      <c r="H23" s="107"/>
      <c r="I23" s="107"/>
      <c r="J23" s="107"/>
      <c r="K23" s="526"/>
      <c r="L23" s="526"/>
      <c r="M23" s="526"/>
      <c r="N23" s="126"/>
      <c r="O23" s="127"/>
      <c r="P23" s="125"/>
    </row>
    <row r="24" spans="1:16" s="103" customFormat="1" ht="15" customHeight="1" x14ac:dyDescent="0.3">
      <c r="A24" s="119"/>
      <c r="B24" s="106"/>
      <c r="C24" s="106"/>
      <c r="D24" s="106"/>
      <c r="E24" s="106"/>
      <c r="F24" s="106"/>
      <c r="G24" s="107"/>
      <c r="H24" s="107"/>
      <c r="I24" s="107"/>
      <c r="J24" s="107"/>
      <c r="K24" s="526"/>
      <c r="L24" s="526"/>
      <c r="M24" s="526"/>
      <c r="N24" s="126"/>
      <c r="O24" s="127"/>
      <c r="P24" s="125"/>
    </row>
    <row r="25" spans="1:16" s="103" customFormat="1" ht="15" customHeight="1" x14ac:dyDescent="0.3">
      <c r="A25" s="119"/>
      <c r="B25" s="106"/>
      <c r="C25" s="106"/>
      <c r="D25" s="106"/>
      <c r="E25" s="106"/>
      <c r="F25" s="106"/>
      <c r="G25" s="107"/>
      <c r="H25" s="107"/>
      <c r="I25" s="107"/>
      <c r="J25" s="107"/>
      <c r="K25" s="526"/>
      <c r="L25" s="526"/>
      <c r="M25" s="526"/>
      <c r="N25" s="126"/>
      <c r="O25" s="127"/>
      <c r="P25" s="125"/>
    </row>
    <row r="26" spans="1:16" s="103" customFormat="1" ht="15" customHeight="1" x14ac:dyDescent="0.3">
      <c r="A26" s="119"/>
      <c r="B26" s="106"/>
      <c r="C26" s="106"/>
      <c r="D26" s="106"/>
      <c r="E26" s="106"/>
      <c r="F26" s="106"/>
      <c r="G26" s="107"/>
      <c r="H26" s="107"/>
      <c r="I26" s="107"/>
      <c r="J26" s="107"/>
      <c r="K26" s="526"/>
      <c r="L26" s="526"/>
      <c r="M26" s="526"/>
      <c r="N26" s="126"/>
      <c r="O26" s="127"/>
      <c r="P26" s="125"/>
    </row>
    <row r="27" spans="1:16" s="103" customFormat="1" ht="15" hidden="1" customHeight="1" x14ac:dyDescent="0.3">
      <c r="A27" s="119"/>
      <c r="B27" s="106"/>
      <c r="C27" s="106"/>
      <c r="D27" s="106"/>
      <c r="E27" s="106"/>
      <c r="F27" s="106"/>
      <c r="G27" s="107"/>
      <c r="H27" s="107"/>
      <c r="I27" s="107"/>
      <c r="J27" s="107"/>
      <c r="K27" s="526"/>
      <c r="L27" s="526"/>
      <c r="M27" s="526"/>
      <c r="N27" s="126"/>
      <c r="O27" s="127"/>
      <c r="P27" s="125"/>
    </row>
    <row r="28" spans="1:16" s="103" customFormat="1" ht="15" hidden="1" customHeight="1" x14ac:dyDescent="0.3">
      <c r="A28" s="119"/>
      <c r="B28" s="106"/>
      <c r="C28" s="106"/>
      <c r="D28" s="106"/>
      <c r="E28" s="106"/>
      <c r="F28" s="106"/>
      <c r="G28" s="107"/>
      <c r="H28" s="107"/>
      <c r="I28" s="107"/>
      <c r="J28" s="107"/>
      <c r="K28" s="526"/>
      <c r="L28" s="526"/>
      <c r="M28" s="526"/>
      <c r="N28" s="126"/>
      <c r="O28" s="127"/>
      <c r="P28" s="125"/>
    </row>
    <row r="29" spans="1:16" s="103" customFormat="1" ht="15" hidden="1" customHeight="1" x14ac:dyDescent="0.3">
      <c r="A29" s="119"/>
      <c r="B29" s="106"/>
      <c r="C29" s="106"/>
      <c r="D29" s="106"/>
      <c r="E29" s="106"/>
      <c r="F29" s="106"/>
      <c r="G29" s="107"/>
      <c r="H29" s="107"/>
      <c r="I29" s="107"/>
      <c r="J29" s="107"/>
      <c r="K29" s="526"/>
      <c r="L29" s="526"/>
      <c r="M29" s="526"/>
      <c r="N29" s="126"/>
      <c r="O29" s="127"/>
      <c r="P29" s="125"/>
    </row>
    <row r="30" spans="1:16" s="103" customFormat="1" ht="15" hidden="1" customHeight="1" x14ac:dyDescent="0.3">
      <c r="A30" s="119"/>
      <c r="B30" s="106"/>
      <c r="C30" s="106"/>
      <c r="D30" s="106"/>
      <c r="E30" s="106"/>
      <c r="F30" s="106"/>
      <c r="G30" s="107"/>
      <c r="H30" s="107"/>
      <c r="J30" s="107"/>
      <c r="K30" s="526"/>
      <c r="L30" s="526"/>
      <c r="M30" s="526"/>
      <c r="N30" s="126"/>
      <c r="O30" s="127"/>
      <c r="P30" s="125"/>
    </row>
    <row r="31" spans="1:16" s="103" customFormat="1" ht="15" hidden="1" customHeight="1" x14ac:dyDescent="0.3">
      <c r="A31" s="119"/>
      <c r="B31" s="106"/>
      <c r="C31" s="106"/>
      <c r="D31" s="106"/>
      <c r="E31" s="106"/>
      <c r="F31" s="106"/>
      <c r="G31" s="107"/>
      <c r="H31" s="107"/>
      <c r="J31" s="107"/>
      <c r="K31" s="526"/>
      <c r="L31" s="526"/>
      <c r="M31" s="526"/>
      <c r="N31" s="126"/>
      <c r="O31" s="127"/>
      <c r="P31" s="125"/>
    </row>
    <row r="32" spans="1:16" s="103" customFormat="1" ht="15" hidden="1" customHeight="1" x14ac:dyDescent="0.3">
      <c r="A32" s="119"/>
      <c r="B32" s="106"/>
      <c r="C32" s="106"/>
      <c r="D32" s="106"/>
      <c r="E32" s="106"/>
      <c r="F32" s="106"/>
      <c r="G32" s="107"/>
      <c r="H32" s="107"/>
      <c r="J32" s="107"/>
      <c r="K32" s="526"/>
      <c r="L32" s="526"/>
      <c r="M32" s="526"/>
      <c r="N32" s="126"/>
      <c r="O32" s="127"/>
      <c r="P32" s="125"/>
    </row>
    <row r="33" spans="1:16" s="103" customFormat="1" ht="15" hidden="1" customHeight="1" x14ac:dyDescent="0.3">
      <c r="A33" s="119"/>
      <c r="B33" s="106"/>
      <c r="C33" s="106"/>
      <c r="D33" s="106"/>
      <c r="E33" s="106"/>
      <c r="F33" s="106"/>
      <c r="G33" s="107"/>
      <c r="H33" s="107"/>
      <c r="J33" s="107"/>
      <c r="K33" s="526"/>
      <c r="L33" s="526"/>
      <c r="M33" s="526"/>
      <c r="N33" s="126"/>
      <c r="O33" s="127"/>
      <c r="P33" s="125"/>
    </row>
    <row r="34" spans="1:16" s="103" customFormat="1" ht="15" hidden="1" customHeight="1" x14ac:dyDescent="0.3">
      <c r="A34" s="119"/>
      <c r="B34" s="106"/>
      <c r="C34" s="106"/>
      <c r="D34" s="106"/>
      <c r="E34" s="106"/>
      <c r="F34" s="106"/>
      <c r="G34" s="107"/>
      <c r="H34" s="107"/>
      <c r="J34" s="107"/>
      <c r="K34" s="526"/>
      <c r="L34" s="526"/>
      <c r="M34" s="526"/>
      <c r="N34" s="126"/>
      <c r="O34" s="127"/>
      <c r="P34" s="125"/>
    </row>
    <row r="35" spans="1:16" s="103" customFormat="1" ht="15" hidden="1" customHeight="1" x14ac:dyDescent="0.3">
      <c r="A35" s="119"/>
      <c r="B35" s="106"/>
      <c r="C35" s="106"/>
      <c r="D35" s="106"/>
      <c r="E35" s="106"/>
      <c r="F35" s="106"/>
      <c r="G35" s="107"/>
      <c r="H35" s="107"/>
      <c r="J35" s="107"/>
      <c r="K35" s="526"/>
      <c r="L35" s="526"/>
      <c r="M35" s="526"/>
      <c r="N35" s="126"/>
      <c r="O35" s="127"/>
      <c r="P35" s="125"/>
    </row>
    <row r="36" spans="1:16" s="103" customFormat="1" ht="15" hidden="1" customHeight="1" x14ac:dyDescent="0.3">
      <c r="A36" s="119"/>
      <c r="B36" s="106"/>
      <c r="C36" s="106"/>
      <c r="D36" s="106"/>
      <c r="E36" s="106"/>
      <c r="F36" s="106"/>
      <c r="G36" s="107"/>
      <c r="H36" s="107"/>
      <c r="J36" s="107"/>
      <c r="K36" s="526"/>
      <c r="L36" s="526"/>
      <c r="M36" s="526"/>
      <c r="N36" s="126"/>
      <c r="O36" s="127"/>
      <c r="P36" s="125"/>
    </row>
    <row r="37" spans="1:16" s="103" customFormat="1" ht="15" hidden="1" customHeight="1" x14ac:dyDescent="0.3">
      <c r="A37" s="119"/>
      <c r="B37" s="106"/>
      <c r="C37" s="106"/>
      <c r="D37" s="106"/>
      <c r="E37" s="106"/>
      <c r="F37" s="106"/>
      <c r="G37" s="107"/>
      <c r="H37" s="107"/>
      <c r="J37" s="107"/>
      <c r="K37" s="526"/>
      <c r="L37" s="526"/>
      <c r="M37" s="526"/>
      <c r="N37" s="126"/>
      <c r="O37" s="127"/>
      <c r="P37" s="125"/>
    </row>
    <row r="38" spans="1:16" s="103" customFormat="1" ht="15" hidden="1" customHeight="1" x14ac:dyDescent="0.3">
      <c r="A38" s="119"/>
      <c r="B38" s="106"/>
      <c r="C38" s="106"/>
      <c r="D38" s="106"/>
      <c r="E38" s="106"/>
      <c r="F38" s="106"/>
      <c r="G38" s="107"/>
      <c r="H38" s="107"/>
      <c r="J38" s="107"/>
      <c r="K38" s="526"/>
      <c r="L38" s="526"/>
      <c r="M38" s="526"/>
      <c r="N38" s="126"/>
      <c r="O38" s="127"/>
      <c r="P38" s="125"/>
    </row>
    <row r="39" spans="1:16" s="103" customFormat="1" ht="15" hidden="1" customHeight="1" x14ac:dyDescent="0.3">
      <c r="A39" s="119"/>
      <c r="B39" s="106"/>
      <c r="C39" s="106"/>
      <c r="D39" s="106"/>
      <c r="E39" s="106"/>
      <c r="F39" s="106"/>
      <c r="G39" s="107"/>
      <c r="H39" s="107"/>
      <c r="J39" s="107"/>
      <c r="K39" s="526"/>
      <c r="L39" s="526"/>
      <c r="M39" s="526"/>
      <c r="N39" s="126"/>
      <c r="O39" s="127"/>
      <c r="P39" s="125"/>
    </row>
    <row r="40" spans="1:16" s="103" customFormat="1" ht="15" hidden="1" customHeight="1" x14ac:dyDescent="0.3">
      <c r="A40" s="119"/>
      <c r="B40" s="106"/>
      <c r="C40" s="106"/>
      <c r="D40" s="106"/>
      <c r="E40" s="106"/>
      <c r="F40" s="106"/>
      <c r="G40" s="107"/>
      <c r="H40" s="107"/>
      <c r="J40" s="107"/>
      <c r="K40" s="526"/>
      <c r="L40" s="526"/>
      <c r="M40" s="526"/>
      <c r="N40" s="126"/>
      <c r="O40" s="127"/>
      <c r="P40" s="125"/>
    </row>
    <row r="41" spans="1:16" s="103" customFormat="1" ht="15" hidden="1" customHeight="1" x14ac:dyDescent="0.3">
      <c r="A41" s="119"/>
      <c r="B41" s="106"/>
      <c r="C41" s="106"/>
      <c r="D41" s="106"/>
      <c r="E41" s="106"/>
      <c r="F41" s="106"/>
      <c r="G41" s="107"/>
      <c r="H41" s="107"/>
      <c r="J41" s="107"/>
      <c r="K41" s="526"/>
      <c r="L41" s="526"/>
      <c r="M41" s="526"/>
      <c r="N41" s="126"/>
      <c r="O41" s="127"/>
      <c r="P41" s="125"/>
    </row>
    <row r="42" spans="1:16" s="103" customFormat="1" ht="15" hidden="1" customHeight="1" x14ac:dyDescent="0.3">
      <c r="A42" s="119"/>
      <c r="B42" s="106"/>
      <c r="C42" s="106"/>
      <c r="D42" s="106"/>
      <c r="E42" s="106"/>
      <c r="F42" s="106"/>
      <c r="G42" s="107"/>
      <c r="H42" s="107"/>
      <c r="J42" s="107"/>
      <c r="K42" s="526"/>
      <c r="L42" s="526"/>
      <c r="M42" s="526"/>
      <c r="N42" s="126"/>
      <c r="O42" s="127"/>
      <c r="P42" s="125"/>
    </row>
    <row r="43" spans="1:16" x14ac:dyDescent="0.3">
      <c r="A43" s="77"/>
      <c r="B43" s="56"/>
      <c r="C43" s="56"/>
      <c r="D43" s="56"/>
      <c r="E43" s="56"/>
      <c r="F43" s="56"/>
      <c r="G43" s="32"/>
      <c r="H43" s="32"/>
      <c r="J43" s="32"/>
      <c r="K43" s="527" t="s">
        <v>36</v>
      </c>
      <c r="L43" s="527"/>
      <c r="M43" s="527"/>
      <c r="N43" s="128">
        <v>-8972.8773140855592</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8" t="s">
        <v>44</v>
      </c>
      <c r="C47" s="528"/>
      <c r="D47" s="520" t="s">
        <v>45</v>
      </c>
      <c r="E47" s="521"/>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7" t="s">
        <v>307</v>
      </c>
      <c r="C48" s="517"/>
      <c r="D48" s="517" t="s">
        <v>308</v>
      </c>
      <c r="E48" s="517"/>
      <c r="F48" s="137" t="s">
        <v>49</v>
      </c>
      <c r="G48" s="136">
        <v>2024</v>
      </c>
      <c r="H48" s="132">
        <v>0</v>
      </c>
      <c r="I48" s="138" t="s">
        <v>309</v>
      </c>
      <c r="J48" s="234">
        <v>3120848</v>
      </c>
      <c r="K48" s="234">
        <v>3169109</v>
      </c>
      <c r="L48" s="234">
        <v>3147660</v>
      </c>
      <c r="M48" s="234">
        <v>3126211</v>
      </c>
      <c r="N48" s="234">
        <v>3110124</v>
      </c>
      <c r="O48" s="133"/>
      <c r="P48" s="134"/>
    </row>
    <row r="49" spans="1:16" s="103" customFormat="1" ht="15" customHeight="1" x14ac:dyDescent="0.3">
      <c r="A49" s="119" t="s">
        <v>80</v>
      </c>
      <c r="B49" s="517" t="s">
        <v>307</v>
      </c>
      <c r="C49" s="517"/>
      <c r="D49" s="517" t="s">
        <v>306</v>
      </c>
      <c r="E49" s="517"/>
      <c r="F49" s="137" t="s">
        <v>49</v>
      </c>
      <c r="G49" s="136">
        <v>2024</v>
      </c>
      <c r="H49" s="132">
        <v>-13858.9535451099</v>
      </c>
      <c r="I49" s="138" t="s">
        <v>309</v>
      </c>
      <c r="J49" s="234">
        <v>3120848</v>
      </c>
      <c r="K49" s="234">
        <v>3169109</v>
      </c>
      <c r="L49" s="234">
        <v>3147660</v>
      </c>
      <c r="M49" s="234">
        <v>3126211</v>
      </c>
      <c r="N49" s="234">
        <v>3110124</v>
      </c>
      <c r="O49" s="133"/>
      <c r="P49" s="134"/>
    </row>
    <row r="50" spans="1:16" s="103" customFormat="1" ht="15" customHeight="1" x14ac:dyDescent="0.3">
      <c r="A50" s="119" t="s">
        <v>81</v>
      </c>
      <c r="B50" s="517" t="s">
        <v>305</v>
      </c>
      <c r="C50" s="517"/>
      <c r="D50" s="517" t="s">
        <v>305</v>
      </c>
      <c r="E50" s="517"/>
      <c r="F50" s="137" t="s">
        <v>49</v>
      </c>
      <c r="G50" s="136">
        <v>2048</v>
      </c>
      <c r="H50" s="132">
        <v>4886.0762310243399</v>
      </c>
      <c r="I50" s="138" t="s">
        <v>309</v>
      </c>
      <c r="J50" s="234">
        <v>0</v>
      </c>
      <c r="K50" s="234">
        <v>0</v>
      </c>
      <c r="L50" s="234">
        <v>0</v>
      </c>
      <c r="M50" s="234">
        <v>0</v>
      </c>
      <c r="N50" s="234">
        <v>0</v>
      </c>
      <c r="O50" s="133"/>
      <c r="P50" s="134"/>
    </row>
    <row r="51" spans="1:16" s="103" customFormat="1" ht="15" customHeight="1" x14ac:dyDescent="0.3">
      <c r="A51" s="119" t="s">
        <v>82</v>
      </c>
      <c r="B51" s="517"/>
      <c r="C51" s="517"/>
      <c r="D51" s="517"/>
      <c r="E51" s="517"/>
      <c r="F51" s="137"/>
      <c r="G51" s="136"/>
      <c r="H51" s="132"/>
      <c r="I51" s="138"/>
      <c r="J51" s="140"/>
      <c r="K51" s="140"/>
      <c r="L51" s="140"/>
      <c r="M51" s="140"/>
      <c r="N51" s="140"/>
      <c r="O51" s="133"/>
      <c r="P51" s="134"/>
    </row>
    <row r="52" spans="1:16" s="103" customFormat="1" ht="15" customHeight="1" x14ac:dyDescent="0.3">
      <c r="A52" s="119" t="s">
        <v>83</v>
      </c>
      <c r="B52" s="517"/>
      <c r="C52" s="517"/>
      <c r="D52" s="517"/>
      <c r="E52" s="517"/>
      <c r="F52" s="137"/>
      <c r="G52" s="136"/>
      <c r="H52" s="132"/>
      <c r="I52" s="138"/>
      <c r="J52" s="140"/>
      <c r="K52" s="140"/>
      <c r="L52" s="140"/>
      <c r="M52" s="140"/>
      <c r="N52" s="140"/>
      <c r="O52" s="133"/>
      <c r="P52" s="134"/>
    </row>
    <row r="53" spans="1:16" s="103" customFormat="1" ht="15" customHeight="1" x14ac:dyDescent="0.3">
      <c r="A53" s="119" t="s">
        <v>84</v>
      </c>
      <c r="B53" s="517"/>
      <c r="C53" s="517"/>
      <c r="D53" s="517"/>
      <c r="E53" s="517"/>
      <c r="F53" s="137"/>
      <c r="G53" s="136"/>
      <c r="H53" s="132"/>
      <c r="I53" s="138"/>
      <c r="J53" s="140"/>
      <c r="K53" s="140"/>
      <c r="L53" s="140"/>
      <c r="M53" s="140"/>
      <c r="N53" s="140"/>
      <c r="O53" s="133"/>
      <c r="P53" s="134"/>
    </row>
    <row r="54" spans="1:16" s="103" customFormat="1" ht="15" customHeight="1" x14ac:dyDescent="0.3">
      <c r="A54" s="119" t="s">
        <v>85</v>
      </c>
      <c r="B54" s="517"/>
      <c r="C54" s="517"/>
      <c r="D54" s="517"/>
      <c r="E54" s="517"/>
      <c r="F54" s="137"/>
      <c r="G54" s="136"/>
      <c r="H54" s="132"/>
      <c r="I54" s="138"/>
      <c r="J54" s="140"/>
      <c r="K54" s="140"/>
      <c r="L54" s="140"/>
      <c r="M54" s="140"/>
      <c r="N54" s="140"/>
      <c r="O54" s="133"/>
      <c r="P54" s="134"/>
    </row>
    <row r="55" spans="1:16" s="103" customFormat="1" ht="15" customHeight="1" x14ac:dyDescent="0.3">
      <c r="A55" s="119" t="s">
        <v>86</v>
      </c>
      <c r="B55" s="517"/>
      <c r="C55" s="517"/>
      <c r="D55" s="517"/>
      <c r="E55" s="517"/>
      <c r="F55" s="137"/>
      <c r="G55" s="136"/>
      <c r="H55" s="132"/>
      <c r="I55" s="138"/>
      <c r="J55" s="140"/>
      <c r="K55" s="140"/>
      <c r="L55" s="140"/>
      <c r="M55" s="140"/>
      <c r="N55" s="140"/>
      <c r="O55" s="133"/>
      <c r="P55" s="134"/>
    </row>
    <row r="56" spans="1:16" s="103" customFormat="1" ht="15" customHeight="1" x14ac:dyDescent="0.3">
      <c r="A56" s="119" t="s">
        <v>87</v>
      </c>
      <c r="B56" s="517"/>
      <c r="C56" s="517"/>
      <c r="D56" s="517"/>
      <c r="E56" s="517"/>
      <c r="F56" s="137"/>
      <c r="G56" s="136"/>
      <c r="H56" s="132"/>
      <c r="I56" s="138"/>
      <c r="J56" s="140"/>
      <c r="K56" s="140"/>
      <c r="L56" s="140"/>
      <c r="M56" s="140"/>
      <c r="N56" s="140"/>
      <c r="O56" s="133"/>
      <c r="P56" s="134"/>
    </row>
    <row r="57" spans="1:16" s="103" customFormat="1" ht="15" customHeight="1" x14ac:dyDescent="0.3">
      <c r="A57" s="119" t="s">
        <v>88</v>
      </c>
      <c r="B57" s="517"/>
      <c r="C57" s="517"/>
      <c r="D57" s="517"/>
      <c r="E57" s="517"/>
      <c r="F57" s="137"/>
      <c r="G57" s="136"/>
      <c r="H57" s="132"/>
      <c r="I57" s="138"/>
      <c r="J57" s="140"/>
      <c r="K57" s="140"/>
      <c r="L57" s="140"/>
      <c r="M57" s="140"/>
      <c r="N57" s="140"/>
      <c r="O57" s="133"/>
      <c r="P57" s="134"/>
    </row>
    <row r="58" spans="1:16" s="103" customFormat="1" ht="15" customHeight="1" x14ac:dyDescent="0.3">
      <c r="A58" s="119"/>
      <c r="B58" s="517"/>
      <c r="C58" s="517"/>
      <c r="D58" s="517"/>
      <c r="E58" s="517"/>
      <c r="F58" s="137"/>
      <c r="G58" s="136"/>
      <c r="H58" s="132"/>
      <c r="I58" s="138"/>
      <c r="J58" s="140"/>
      <c r="K58" s="140"/>
      <c r="L58" s="140"/>
      <c r="M58" s="140"/>
      <c r="N58" s="140"/>
      <c r="O58" s="133"/>
      <c r="P58" s="134"/>
    </row>
    <row r="59" spans="1:16" s="103" customFormat="1" ht="15" customHeight="1" x14ac:dyDescent="0.3">
      <c r="A59" s="119"/>
      <c r="B59" s="517"/>
      <c r="C59" s="517"/>
      <c r="D59" s="517"/>
      <c r="E59" s="517"/>
      <c r="F59" s="137"/>
      <c r="G59" s="136"/>
      <c r="H59" s="132"/>
      <c r="I59" s="138"/>
      <c r="J59" s="140"/>
      <c r="K59" s="140"/>
      <c r="L59" s="140"/>
      <c r="M59" s="140"/>
      <c r="N59" s="140"/>
      <c r="O59" s="133"/>
      <c r="P59" s="134"/>
    </row>
    <row r="60" spans="1:16" s="103" customFormat="1" ht="15" customHeight="1" x14ac:dyDescent="0.3">
      <c r="A60" s="119"/>
      <c r="B60" s="517"/>
      <c r="C60" s="517"/>
      <c r="D60" s="517"/>
      <c r="E60" s="517"/>
      <c r="F60" s="137"/>
      <c r="G60" s="136"/>
      <c r="H60" s="132"/>
      <c r="I60" s="138"/>
      <c r="J60" s="140"/>
      <c r="K60" s="140"/>
      <c r="L60" s="140"/>
      <c r="M60" s="140"/>
      <c r="N60" s="140"/>
      <c r="O60" s="133"/>
      <c r="P60" s="134"/>
    </row>
    <row r="61" spans="1:16" s="103" customFormat="1" ht="15" customHeight="1" x14ac:dyDescent="0.3">
      <c r="A61" s="119"/>
      <c r="B61" s="517"/>
      <c r="C61" s="517"/>
      <c r="D61" s="517"/>
      <c r="E61" s="517"/>
      <c r="F61" s="137"/>
      <c r="G61" s="136"/>
      <c r="H61" s="132"/>
      <c r="I61" s="138"/>
      <c r="J61" s="135"/>
      <c r="K61" s="135"/>
      <c r="L61" s="135"/>
      <c r="M61" s="135"/>
      <c r="N61" s="135"/>
      <c r="O61" s="133"/>
      <c r="P61" s="134"/>
    </row>
    <row r="62" spans="1:16" s="103" customFormat="1" ht="15" customHeight="1" x14ac:dyDescent="0.3">
      <c r="A62" s="119" t="s">
        <v>89</v>
      </c>
      <c r="B62" s="517"/>
      <c r="C62" s="517"/>
      <c r="D62" s="517"/>
      <c r="E62" s="517"/>
      <c r="F62" s="137"/>
      <c r="G62" s="136"/>
      <c r="H62" s="132"/>
      <c r="I62" s="138"/>
      <c r="J62" s="135"/>
      <c r="K62" s="135"/>
      <c r="L62" s="135"/>
      <c r="M62" s="135"/>
      <c r="N62" s="135"/>
      <c r="O62" s="133"/>
      <c r="P62" s="134"/>
    </row>
    <row r="63" spans="1:16" s="103" customFormat="1" ht="15" customHeight="1" x14ac:dyDescent="0.3">
      <c r="A63" s="119" t="s">
        <v>90</v>
      </c>
      <c r="B63" s="517"/>
      <c r="C63" s="517"/>
      <c r="D63" s="517"/>
      <c r="E63" s="517"/>
      <c r="F63" s="137"/>
      <c r="G63" s="136"/>
      <c r="H63" s="132"/>
      <c r="I63" s="138"/>
      <c r="J63" s="135"/>
      <c r="K63" s="135"/>
      <c r="L63" s="135"/>
      <c r="M63" s="135"/>
      <c r="N63" s="135"/>
      <c r="O63" s="133"/>
      <c r="P63" s="134"/>
    </row>
    <row r="64" spans="1:16" s="103" customFormat="1" ht="15" customHeight="1" x14ac:dyDescent="0.3">
      <c r="A64" s="119" t="s">
        <v>91</v>
      </c>
      <c r="B64" s="517"/>
      <c r="C64" s="517"/>
      <c r="D64" s="517"/>
      <c r="E64" s="517"/>
      <c r="F64" s="137"/>
      <c r="G64" s="136"/>
      <c r="H64" s="132"/>
      <c r="I64" s="138"/>
      <c r="J64" s="135"/>
      <c r="K64" s="135"/>
      <c r="L64" s="135"/>
      <c r="M64" s="135"/>
      <c r="N64" s="135"/>
      <c r="O64" s="133"/>
      <c r="P64" s="134"/>
    </row>
    <row r="65" spans="1:16" s="103" customFormat="1" ht="15" customHeight="1" x14ac:dyDescent="0.3">
      <c r="A65" s="119" t="s">
        <v>92</v>
      </c>
      <c r="B65" s="517"/>
      <c r="C65" s="517"/>
      <c r="D65" s="517"/>
      <c r="E65" s="517"/>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5" t="s">
        <v>241</v>
      </c>
      <c r="C81" s="525"/>
      <c r="D81" s="525"/>
      <c r="E81" s="525"/>
      <c r="F81" s="525"/>
      <c r="G81" s="525"/>
      <c r="H81" s="525"/>
      <c r="I81" s="525"/>
      <c r="J81" s="525"/>
      <c r="K81" s="525"/>
      <c r="L81" s="525"/>
      <c r="M81" s="525"/>
      <c r="N81" s="525"/>
      <c r="O81" s="525"/>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Normal="100" zoomScaleSheetLayoutView="100" workbookViewId="0">
      <selection activeCell="E11" sqref="E11:O11"/>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3" t="s">
        <v>220</v>
      </c>
      <c r="C2" s="344"/>
      <c r="D2" s="344"/>
      <c r="E2" s="468"/>
      <c r="F2" s="468"/>
      <c r="G2" s="469"/>
      <c r="H2" s="264" t="s">
        <v>0</v>
      </c>
      <c r="I2" s="265"/>
      <c r="J2" s="268" t="s">
        <v>1</v>
      </c>
      <c r="K2" s="269"/>
      <c r="L2" s="88" t="s">
        <v>2</v>
      </c>
      <c r="M2" s="89" t="s">
        <v>142</v>
      </c>
      <c r="N2" s="268" t="s">
        <v>3</v>
      </c>
      <c r="O2" s="269"/>
      <c r="P2" s="120"/>
    </row>
    <row r="3" spans="1:16" ht="4.5" customHeight="1" x14ac:dyDescent="0.3">
      <c r="A3" s="77"/>
      <c r="B3" s="345"/>
      <c r="C3" s="346"/>
      <c r="D3" s="346"/>
      <c r="E3" s="470"/>
      <c r="F3" s="470"/>
      <c r="G3" s="471"/>
      <c r="H3" s="266"/>
      <c r="I3" s="267"/>
      <c r="J3" s="270"/>
      <c r="K3" s="271"/>
      <c r="L3" s="87"/>
      <c r="M3" s="87"/>
      <c r="N3" s="270"/>
      <c r="O3" s="271"/>
      <c r="P3" s="75"/>
    </row>
    <row r="4" spans="1:16" s="99" customFormat="1" ht="17.25" customHeight="1" thickBot="1" x14ac:dyDescent="0.35">
      <c r="A4" s="116"/>
      <c r="B4" s="345"/>
      <c r="C4" s="346"/>
      <c r="D4" s="346"/>
      <c r="E4" s="470"/>
      <c r="F4" s="470"/>
      <c r="G4" s="471"/>
      <c r="H4" s="477" t="s">
        <v>260</v>
      </c>
      <c r="I4" s="478"/>
      <c r="J4" s="477">
        <v>2025</v>
      </c>
      <c r="K4" s="478"/>
      <c r="L4" s="98" t="s">
        <v>326</v>
      </c>
      <c r="M4" s="98" t="s">
        <v>150</v>
      </c>
      <c r="N4" s="477" t="s">
        <v>261</v>
      </c>
      <c r="O4" s="478"/>
      <c r="P4" s="121"/>
    </row>
    <row r="5" spans="1:16" s="101" customFormat="1" ht="13.5" customHeight="1" thickTop="1" x14ac:dyDescent="0.3">
      <c r="A5" s="117"/>
      <c r="B5" s="345"/>
      <c r="C5" s="346"/>
      <c r="D5" s="346"/>
      <c r="E5" s="470"/>
      <c r="F5" s="470"/>
      <c r="G5" s="471"/>
      <c r="H5" s="268" t="s">
        <v>4</v>
      </c>
      <c r="I5" s="290"/>
      <c r="J5" s="290"/>
      <c r="K5" s="290"/>
      <c r="L5" s="290"/>
      <c r="M5" s="290"/>
      <c r="N5" s="268" t="s">
        <v>5</v>
      </c>
      <c r="O5" s="269"/>
      <c r="P5" s="122"/>
    </row>
    <row r="6" spans="1:16" ht="20.25" customHeight="1" thickBot="1" x14ac:dyDescent="0.35">
      <c r="A6" s="77"/>
      <c r="B6" s="347"/>
      <c r="C6" s="348"/>
      <c r="D6" s="348"/>
      <c r="E6" s="472"/>
      <c r="F6" s="472"/>
      <c r="G6" s="473"/>
      <c r="H6" s="292" t="s">
        <v>262</v>
      </c>
      <c r="I6" s="293"/>
      <c r="J6" s="293"/>
      <c r="K6" s="293"/>
      <c r="L6" s="293"/>
      <c r="M6" s="294"/>
      <c r="N6" s="295" t="s">
        <v>263</v>
      </c>
      <c r="O6" s="296"/>
      <c r="P6" s="75"/>
    </row>
    <row r="7" spans="1:16" s="101" customFormat="1" ht="15.75" customHeight="1" thickTop="1" thickBot="1" x14ac:dyDescent="0.35">
      <c r="A7" s="117" t="s">
        <v>6</v>
      </c>
      <c r="B7" s="474" t="s">
        <v>7</v>
      </c>
      <c r="C7" s="475"/>
      <c r="D7" s="476"/>
      <c r="E7" s="463" t="s">
        <v>264</v>
      </c>
      <c r="F7" s="464"/>
      <c r="G7" s="465"/>
      <c r="H7" s="466" t="s">
        <v>32</v>
      </c>
      <c r="I7" s="467"/>
      <c r="J7" s="479">
        <v>0.1</v>
      </c>
      <c r="K7" s="465"/>
      <c r="L7" s="466" t="s">
        <v>23</v>
      </c>
      <c r="M7" s="467"/>
      <c r="N7" s="480">
        <v>44861</v>
      </c>
      <c r="O7" s="481"/>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38" t="s">
        <v>97</v>
      </c>
      <c r="C9" s="438"/>
      <c r="D9" s="516"/>
      <c r="E9" s="529" t="s">
        <v>275</v>
      </c>
      <c r="F9" s="455"/>
      <c r="G9" s="455"/>
      <c r="H9" s="455"/>
      <c r="I9" s="455"/>
      <c r="J9" s="455"/>
      <c r="K9" s="455"/>
      <c r="L9" s="455"/>
      <c r="M9" s="455"/>
      <c r="N9" s="455"/>
      <c r="O9" s="455"/>
      <c r="P9" s="76"/>
    </row>
    <row r="10" spans="1:16" ht="15" customHeight="1" x14ac:dyDescent="0.3">
      <c r="A10" s="77" t="s">
        <v>6</v>
      </c>
      <c r="B10" s="438" t="s">
        <v>25</v>
      </c>
      <c r="C10" s="438"/>
      <c r="D10" s="516"/>
      <c r="E10" s="455" t="s">
        <v>313</v>
      </c>
      <c r="F10" s="455"/>
      <c r="G10" s="455"/>
      <c r="H10" s="455"/>
      <c r="I10" s="455"/>
      <c r="J10" s="455"/>
      <c r="K10" s="455"/>
      <c r="L10" s="455"/>
      <c r="M10" s="455"/>
      <c r="N10" s="455"/>
      <c r="O10" s="455"/>
      <c r="P10" s="76"/>
    </row>
    <row r="11" spans="1:16" ht="15" customHeight="1" x14ac:dyDescent="0.3">
      <c r="A11" s="77" t="s">
        <v>6</v>
      </c>
      <c r="B11" s="438" t="s">
        <v>41</v>
      </c>
      <c r="C11" s="438"/>
      <c r="D11" s="516"/>
      <c r="E11" s="529" t="s">
        <v>276</v>
      </c>
      <c r="F11" s="455"/>
      <c r="G11" s="455"/>
      <c r="H11" s="455"/>
      <c r="I11" s="455"/>
      <c r="J11" s="455"/>
      <c r="K11" s="455"/>
      <c r="L11" s="455"/>
      <c r="M11" s="455"/>
      <c r="N11" s="455"/>
      <c r="O11" s="455"/>
      <c r="P11" s="76"/>
    </row>
    <row r="12" spans="1:16" ht="15" customHeight="1" x14ac:dyDescent="0.3">
      <c r="A12" s="77" t="s">
        <v>6</v>
      </c>
      <c r="B12" s="438" t="s">
        <v>22</v>
      </c>
      <c r="C12" s="438"/>
      <c r="D12" s="516"/>
      <c r="E12" s="533">
        <v>45474</v>
      </c>
      <c r="F12" s="534"/>
      <c r="G12" s="534"/>
      <c r="H12" s="534"/>
      <c r="I12" s="534"/>
      <c r="J12" s="534"/>
      <c r="K12" s="534"/>
      <c r="L12" s="534"/>
      <c r="M12" s="534"/>
      <c r="N12" s="534"/>
      <c r="O12" s="534"/>
      <c r="P12" s="76"/>
    </row>
    <row r="13" spans="1:16" ht="30" customHeight="1" x14ac:dyDescent="0.3">
      <c r="A13" s="77"/>
      <c r="B13" s="438" t="s">
        <v>144</v>
      </c>
      <c r="C13" s="438"/>
      <c r="D13" s="516"/>
      <c r="E13" s="529" t="s">
        <v>314</v>
      </c>
      <c r="F13" s="455"/>
      <c r="G13" s="455"/>
      <c r="H13" s="455"/>
      <c r="I13" s="455"/>
      <c r="J13" s="455"/>
      <c r="K13" s="455"/>
      <c r="L13" s="455"/>
      <c r="M13" s="455"/>
      <c r="N13" s="455"/>
      <c r="O13" s="455"/>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4" t="s">
        <v>20</v>
      </c>
      <c r="C15" s="524"/>
      <c r="D15" s="524"/>
      <c r="E15" s="524" t="s">
        <v>42</v>
      </c>
      <c r="F15" s="524"/>
      <c r="G15" s="524"/>
      <c r="H15" s="174">
        <v>2025</v>
      </c>
      <c r="I15" s="174">
        <v>2026</v>
      </c>
      <c r="J15" s="174">
        <v>2027</v>
      </c>
      <c r="K15" s="174">
        <v>2028</v>
      </c>
      <c r="L15" s="174">
        <v>2029</v>
      </c>
      <c r="M15" s="174" t="s">
        <v>34</v>
      </c>
      <c r="N15" s="174" t="s">
        <v>143</v>
      </c>
      <c r="O15" s="174" t="s">
        <v>21</v>
      </c>
      <c r="P15" s="124"/>
    </row>
    <row r="16" spans="1:16" s="103" customFormat="1" ht="14.5" x14ac:dyDescent="0.3">
      <c r="A16" s="119"/>
      <c r="B16" s="522" t="s">
        <v>275</v>
      </c>
      <c r="C16" s="523"/>
      <c r="D16" s="523"/>
      <c r="E16" s="535" t="s">
        <v>303</v>
      </c>
      <c r="F16" s="535"/>
      <c r="G16" s="535"/>
      <c r="H16" s="141">
        <v>6771621</v>
      </c>
      <c r="I16" s="141">
        <v>6869524</v>
      </c>
      <c r="J16" s="141">
        <v>6826011</v>
      </c>
      <c r="K16" s="141">
        <v>6782499</v>
      </c>
      <c r="L16" s="141">
        <v>6738986</v>
      </c>
      <c r="M16" s="83">
        <v>33988641</v>
      </c>
      <c r="N16" s="531">
        <v>33988641</v>
      </c>
      <c r="O16" s="532"/>
      <c r="P16" s="134"/>
    </row>
    <row r="17" spans="1:16" s="103" customFormat="1" ht="15.25" customHeight="1" x14ac:dyDescent="0.3">
      <c r="A17" s="119"/>
      <c r="B17" s="522"/>
      <c r="C17" s="523"/>
      <c r="D17" s="523"/>
      <c r="E17" s="535" t="s">
        <v>304</v>
      </c>
      <c r="F17" s="535"/>
      <c r="G17" s="535"/>
      <c r="H17" s="141">
        <v>0</v>
      </c>
      <c r="I17" s="141">
        <v>0</v>
      </c>
      <c r="J17" s="141">
        <v>0</v>
      </c>
      <c r="K17" s="141">
        <v>0</v>
      </c>
      <c r="L17" s="141">
        <v>0</v>
      </c>
      <c r="M17" s="83">
        <v>0</v>
      </c>
      <c r="N17" s="531"/>
      <c r="O17" s="53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0" t="s">
        <v>35</v>
      </c>
      <c r="L19" s="530"/>
      <c r="M19" s="530"/>
      <c r="N19" s="173" t="s">
        <v>37</v>
      </c>
      <c r="O19" s="173" t="s">
        <v>38</v>
      </c>
      <c r="P19" s="75"/>
    </row>
    <row r="20" spans="1:16" s="103" customFormat="1" ht="15" customHeight="1" x14ac:dyDescent="0.3">
      <c r="A20" s="119"/>
      <c r="B20" s="106"/>
      <c r="C20" s="106"/>
      <c r="D20" s="106"/>
      <c r="E20" s="106"/>
      <c r="F20" s="106"/>
      <c r="G20" s="107"/>
      <c r="H20" s="107"/>
      <c r="I20" s="107"/>
      <c r="J20" s="107"/>
      <c r="K20" s="526" t="s">
        <v>305</v>
      </c>
      <c r="L20" s="526"/>
      <c r="M20" s="526"/>
      <c r="N20" s="126">
        <v>10595.251876919599</v>
      </c>
      <c r="O20" s="127">
        <v>0.26069999999999999</v>
      </c>
      <c r="P20" s="125"/>
    </row>
    <row r="21" spans="1:16" s="103" customFormat="1" ht="15" customHeight="1" x14ac:dyDescent="0.3">
      <c r="A21" s="119"/>
      <c r="B21" s="106"/>
      <c r="C21" s="106"/>
      <c r="D21" s="106"/>
      <c r="E21" s="106"/>
      <c r="F21" s="106"/>
      <c r="G21" s="107"/>
      <c r="H21" s="107"/>
      <c r="I21" s="107"/>
      <c r="J21" s="107"/>
      <c r="K21" s="526" t="s">
        <v>306</v>
      </c>
      <c r="L21" s="526"/>
      <c r="M21" s="526"/>
      <c r="N21" s="126">
        <v>-30053.166826709501</v>
      </c>
      <c r="O21" s="127">
        <v>0.73929999999999996</v>
      </c>
      <c r="P21" s="125"/>
    </row>
    <row r="22" spans="1:16" s="103" customFormat="1" ht="15" customHeight="1" x14ac:dyDescent="0.3">
      <c r="A22" s="119"/>
      <c r="B22" s="106"/>
      <c r="C22" s="106"/>
      <c r="D22" s="106"/>
      <c r="E22" s="106"/>
      <c r="F22" s="106"/>
      <c r="G22" s="107"/>
      <c r="H22" s="107"/>
      <c r="I22" s="107"/>
      <c r="J22" s="107"/>
      <c r="K22" s="526"/>
      <c r="L22" s="526"/>
      <c r="M22" s="526"/>
      <c r="N22" s="126"/>
      <c r="O22" s="127"/>
      <c r="P22" s="125"/>
    </row>
    <row r="23" spans="1:16" s="103" customFormat="1" ht="15" customHeight="1" x14ac:dyDescent="0.3">
      <c r="A23" s="119"/>
      <c r="B23" s="106"/>
      <c r="C23" s="106"/>
      <c r="D23" s="106"/>
      <c r="E23" s="106"/>
      <c r="F23" s="106"/>
      <c r="G23" s="107"/>
      <c r="H23" s="107"/>
      <c r="I23" s="107"/>
      <c r="J23" s="107"/>
      <c r="K23" s="526"/>
      <c r="L23" s="526"/>
      <c r="M23" s="526"/>
      <c r="N23" s="126"/>
      <c r="O23" s="127"/>
      <c r="P23" s="125"/>
    </row>
    <row r="24" spans="1:16" s="103" customFormat="1" ht="15" customHeight="1" x14ac:dyDescent="0.3">
      <c r="A24" s="119"/>
      <c r="B24" s="106"/>
      <c r="C24" s="106"/>
      <c r="D24" s="106"/>
      <c r="E24" s="106"/>
      <c r="F24" s="106"/>
      <c r="G24" s="107"/>
      <c r="H24" s="107"/>
      <c r="I24" s="107"/>
      <c r="J24" s="107"/>
      <c r="K24" s="526"/>
      <c r="L24" s="526"/>
      <c r="M24" s="526"/>
      <c r="N24" s="126"/>
      <c r="O24" s="127"/>
      <c r="P24" s="125"/>
    </row>
    <row r="25" spans="1:16" s="103" customFormat="1" ht="15" customHeight="1" x14ac:dyDescent="0.3">
      <c r="A25" s="119"/>
      <c r="B25" s="106"/>
      <c r="C25" s="106"/>
      <c r="D25" s="106"/>
      <c r="E25" s="106"/>
      <c r="F25" s="106"/>
      <c r="G25" s="107"/>
      <c r="H25" s="107"/>
      <c r="I25" s="107"/>
      <c r="J25" s="107"/>
      <c r="K25" s="526"/>
      <c r="L25" s="526"/>
      <c r="M25" s="526"/>
      <c r="N25" s="126"/>
      <c r="O25" s="127"/>
      <c r="P25" s="125"/>
    </row>
    <row r="26" spans="1:16" s="103" customFormat="1" ht="15" customHeight="1" x14ac:dyDescent="0.3">
      <c r="A26" s="119"/>
      <c r="B26" s="106"/>
      <c r="C26" s="106"/>
      <c r="D26" s="106"/>
      <c r="E26" s="106"/>
      <c r="F26" s="106"/>
      <c r="G26" s="107"/>
      <c r="H26" s="107"/>
      <c r="I26" s="107"/>
      <c r="J26" s="107"/>
      <c r="K26" s="526"/>
      <c r="L26" s="526"/>
      <c r="M26" s="526"/>
      <c r="N26" s="126"/>
      <c r="O26" s="127"/>
      <c r="P26" s="125"/>
    </row>
    <row r="27" spans="1:16" s="103" customFormat="1" ht="15" hidden="1" customHeight="1" x14ac:dyDescent="0.3">
      <c r="A27" s="119"/>
      <c r="B27" s="106"/>
      <c r="C27" s="106"/>
      <c r="D27" s="106"/>
      <c r="E27" s="106"/>
      <c r="F27" s="106"/>
      <c r="G27" s="107"/>
      <c r="H27" s="107"/>
      <c r="I27" s="107"/>
      <c r="J27" s="107"/>
      <c r="K27" s="526"/>
      <c r="L27" s="526"/>
      <c r="M27" s="526"/>
      <c r="N27" s="126"/>
      <c r="O27" s="127"/>
      <c r="P27" s="125"/>
    </row>
    <row r="28" spans="1:16" s="103" customFormat="1" ht="15" hidden="1" customHeight="1" x14ac:dyDescent="0.3">
      <c r="A28" s="119"/>
      <c r="B28" s="106"/>
      <c r="C28" s="106"/>
      <c r="D28" s="106"/>
      <c r="E28" s="106"/>
      <c r="F28" s="106"/>
      <c r="G28" s="107"/>
      <c r="H28" s="107"/>
      <c r="I28" s="107"/>
      <c r="J28" s="107"/>
      <c r="K28" s="526"/>
      <c r="L28" s="526"/>
      <c r="M28" s="526"/>
      <c r="N28" s="126"/>
      <c r="O28" s="127"/>
      <c r="P28" s="125"/>
    </row>
    <row r="29" spans="1:16" s="103" customFormat="1" ht="15" hidden="1" customHeight="1" x14ac:dyDescent="0.3">
      <c r="A29" s="119"/>
      <c r="B29" s="106"/>
      <c r="C29" s="106"/>
      <c r="D29" s="106"/>
      <c r="E29" s="106"/>
      <c r="F29" s="106"/>
      <c r="G29" s="107"/>
      <c r="H29" s="107"/>
      <c r="I29" s="107"/>
      <c r="J29" s="107"/>
      <c r="K29" s="526"/>
      <c r="L29" s="526"/>
      <c r="M29" s="526"/>
      <c r="N29" s="126"/>
      <c r="O29" s="127"/>
      <c r="P29" s="125"/>
    </row>
    <row r="30" spans="1:16" s="103" customFormat="1" ht="15" hidden="1" customHeight="1" x14ac:dyDescent="0.3">
      <c r="A30" s="119"/>
      <c r="B30" s="106"/>
      <c r="C30" s="106"/>
      <c r="D30" s="106"/>
      <c r="E30" s="106"/>
      <c r="F30" s="106"/>
      <c r="G30" s="107"/>
      <c r="H30" s="107"/>
      <c r="J30" s="107"/>
      <c r="K30" s="526"/>
      <c r="L30" s="526"/>
      <c r="M30" s="526"/>
      <c r="N30" s="126"/>
      <c r="O30" s="127"/>
      <c r="P30" s="125"/>
    </row>
    <row r="31" spans="1:16" s="103" customFormat="1" ht="15" hidden="1" customHeight="1" x14ac:dyDescent="0.3">
      <c r="A31" s="119"/>
      <c r="B31" s="106"/>
      <c r="C31" s="106"/>
      <c r="D31" s="106"/>
      <c r="E31" s="106"/>
      <c r="F31" s="106"/>
      <c r="G31" s="107"/>
      <c r="H31" s="107"/>
      <c r="J31" s="107"/>
      <c r="K31" s="526"/>
      <c r="L31" s="526"/>
      <c r="M31" s="526"/>
      <c r="N31" s="126"/>
      <c r="O31" s="127"/>
      <c r="P31" s="125"/>
    </row>
    <row r="32" spans="1:16" s="103" customFormat="1" ht="15" hidden="1" customHeight="1" x14ac:dyDescent="0.3">
      <c r="A32" s="119"/>
      <c r="B32" s="106"/>
      <c r="C32" s="106"/>
      <c r="D32" s="106"/>
      <c r="E32" s="106"/>
      <c r="F32" s="106"/>
      <c r="G32" s="107"/>
      <c r="H32" s="107"/>
      <c r="J32" s="107"/>
      <c r="K32" s="526"/>
      <c r="L32" s="526"/>
      <c r="M32" s="526"/>
      <c r="N32" s="126"/>
      <c r="O32" s="127"/>
      <c r="P32" s="125"/>
    </row>
    <row r="33" spans="1:16" s="103" customFormat="1" ht="15" hidden="1" customHeight="1" x14ac:dyDescent="0.3">
      <c r="A33" s="119"/>
      <c r="B33" s="106"/>
      <c r="C33" s="106"/>
      <c r="D33" s="106"/>
      <c r="E33" s="106"/>
      <c r="F33" s="106"/>
      <c r="G33" s="107"/>
      <c r="H33" s="107"/>
      <c r="J33" s="107"/>
      <c r="K33" s="526"/>
      <c r="L33" s="526"/>
      <c r="M33" s="526"/>
      <c r="N33" s="126"/>
      <c r="O33" s="127"/>
      <c r="P33" s="125"/>
    </row>
    <row r="34" spans="1:16" s="103" customFormat="1" ht="15" hidden="1" customHeight="1" x14ac:dyDescent="0.3">
      <c r="A34" s="119"/>
      <c r="B34" s="106"/>
      <c r="C34" s="106"/>
      <c r="D34" s="106"/>
      <c r="E34" s="106"/>
      <c r="F34" s="106"/>
      <c r="G34" s="107"/>
      <c r="H34" s="107"/>
      <c r="J34" s="107"/>
      <c r="K34" s="526"/>
      <c r="L34" s="526"/>
      <c r="M34" s="526"/>
      <c r="N34" s="126"/>
      <c r="O34" s="127"/>
      <c r="P34" s="125"/>
    </row>
    <row r="35" spans="1:16" s="103" customFormat="1" ht="15" hidden="1" customHeight="1" x14ac:dyDescent="0.3">
      <c r="A35" s="119"/>
      <c r="B35" s="106"/>
      <c r="C35" s="106"/>
      <c r="D35" s="106"/>
      <c r="E35" s="106"/>
      <c r="F35" s="106"/>
      <c r="G35" s="107"/>
      <c r="H35" s="107"/>
      <c r="J35" s="107"/>
      <c r="K35" s="526"/>
      <c r="L35" s="526"/>
      <c r="M35" s="526"/>
      <c r="N35" s="126"/>
      <c r="O35" s="127"/>
      <c r="P35" s="125"/>
    </row>
    <row r="36" spans="1:16" s="103" customFormat="1" ht="15" hidden="1" customHeight="1" x14ac:dyDescent="0.3">
      <c r="A36" s="119"/>
      <c r="B36" s="106"/>
      <c r="C36" s="106"/>
      <c r="D36" s="106"/>
      <c r="E36" s="106"/>
      <c r="F36" s="106"/>
      <c r="G36" s="107"/>
      <c r="H36" s="107"/>
      <c r="J36" s="107"/>
      <c r="K36" s="526"/>
      <c r="L36" s="526"/>
      <c r="M36" s="526"/>
      <c r="N36" s="126"/>
      <c r="O36" s="127"/>
      <c r="P36" s="125"/>
    </row>
    <row r="37" spans="1:16" s="103" customFormat="1" ht="15" hidden="1" customHeight="1" x14ac:dyDescent="0.3">
      <c r="A37" s="119"/>
      <c r="B37" s="106"/>
      <c r="C37" s="106"/>
      <c r="D37" s="106"/>
      <c r="E37" s="106"/>
      <c r="F37" s="106"/>
      <c r="G37" s="107"/>
      <c r="H37" s="107"/>
      <c r="J37" s="107"/>
      <c r="K37" s="526"/>
      <c r="L37" s="526"/>
      <c r="M37" s="526"/>
      <c r="N37" s="126"/>
      <c r="O37" s="127"/>
      <c r="P37" s="125"/>
    </row>
    <row r="38" spans="1:16" s="103" customFormat="1" ht="15" hidden="1" customHeight="1" x14ac:dyDescent="0.3">
      <c r="A38" s="119"/>
      <c r="B38" s="106"/>
      <c r="C38" s="106"/>
      <c r="D38" s="106"/>
      <c r="E38" s="106"/>
      <c r="F38" s="106"/>
      <c r="G38" s="107"/>
      <c r="H38" s="107"/>
      <c r="J38" s="107"/>
      <c r="K38" s="526"/>
      <c r="L38" s="526"/>
      <c r="M38" s="526"/>
      <c r="N38" s="126"/>
      <c r="O38" s="127"/>
      <c r="P38" s="125"/>
    </row>
    <row r="39" spans="1:16" s="103" customFormat="1" ht="15" hidden="1" customHeight="1" x14ac:dyDescent="0.3">
      <c r="A39" s="119"/>
      <c r="B39" s="106"/>
      <c r="C39" s="106"/>
      <c r="D39" s="106"/>
      <c r="E39" s="106"/>
      <c r="F39" s="106"/>
      <c r="G39" s="107"/>
      <c r="H39" s="107"/>
      <c r="J39" s="107"/>
      <c r="K39" s="526"/>
      <c r="L39" s="526"/>
      <c r="M39" s="526"/>
      <c r="N39" s="126"/>
      <c r="O39" s="127"/>
      <c r="P39" s="125"/>
    </row>
    <row r="40" spans="1:16" s="103" customFormat="1" ht="15" hidden="1" customHeight="1" x14ac:dyDescent="0.3">
      <c r="A40" s="119"/>
      <c r="B40" s="106"/>
      <c r="C40" s="106"/>
      <c r="D40" s="106"/>
      <c r="E40" s="106"/>
      <c r="F40" s="106"/>
      <c r="G40" s="107"/>
      <c r="H40" s="107"/>
      <c r="J40" s="107"/>
      <c r="K40" s="526"/>
      <c r="L40" s="526"/>
      <c r="M40" s="526"/>
      <c r="N40" s="126"/>
      <c r="O40" s="127"/>
      <c r="P40" s="125"/>
    </row>
    <row r="41" spans="1:16" s="103" customFormat="1" ht="15" hidden="1" customHeight="1" x14ac:dyDescent="0.3">
      <c r="A41" s="119"/>
      <c r="B41" s="106"/>
      <c r="C41" s="106"/>
      <c r="D41" s="106"/>
      <c r="E41" s="106"/>
      <c r="F41" s="106"/>
      <c r="G41" s="107"/>
      <c r="H41" s="107"/>
      <c r="J41" s="107"/>
      <c r="K41" s="526"/>
      <c r="L41" s="526"/>
      <c r="M41" s="526"/>
      <c r="N41" s="126"/>
      <c r="O41" s="127"/>
      <c r="P41" s="125"/>
    </row>
    <row r="42" spans="1:16" s="103" customFormat="1" ht="15" hidden="1" customHeight="1" x14ac:dyDescent="0.3">
      <c r="A42" s="119"/>
      <c r="B42" s="106"/>
      <c r="C42" s="106"/>
      <c r="D42" s="106"/>
      <c r="E42" s="106"/>
      <c r="F42" s="106"/>
      <c r="G42" s="107"/>
      <c r="H42" s="107"/>
      <c r="J42" s="107"/>
      <c r="K42" s="526"/>
      <c r="L42" s="526"/>
      <c r="M42" s="526"/>
      <c r="N42" s="126"/>
      <c r="O42" s="127"/>
      <c r="P42" s="125"/>
    </row>
    <row r="43" spans="1:16" x14ac:dyDescent="0.3">
      <c r="A43" s="77"/>
      <c r="B43" s="56"/>
      <c r="C43" s="56"/>
      <c r="D43" s="56"/>
      <c r="E43" s="56"/>
      <c r="F43" s="56"/>
      <c r="G43" s="32"/>
      <c r="H43" s="32"/>
      <c r="J43" s="32"/>
      <c r="K43" s="527" t="s">
        <v>36</v>
      </c>
      <c r="L43" s="527"/>
      <c r="M43" s="527"/>
      <c r="N43" s="128">
        <v>-19457.914949789902</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28" t="s">
        <v>44</v>
      </c>
      <c r="C47" s="528"/>
      <c r="D47" s="520" t="s">
        <v>45</v>
      </c>
      <c r="E47" s="521"/>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7" t="s">
        <v>307</v>
      </c>
      <c r="C48" s="517"/>
      <c r="D48" s="517" t="s">
        <v>308</v>
      </c>
      <c r="E48" s="517"/>
      <c r="F48" s="137" t="s">
        <v>49</v>
      </c>
      <c r="G48" s="136">
        <v>2024</v>
      </c>
      <c r="H48" s="132">
        <v>0</v>
      </c>
      <c r="I48" s="138" t="s">
        <v>309</v>
      </c>
      <c r="J48" s="234">
        <v>6771621</v>
      </c>
      <c r="K48" s="234">
        <v>6869524</v>
      </c>
      <c r="L48" s="234">
        <v>6826011</v>
      </c>
      <c r="M48" s="234">
        <v>6782499</v>
      </c>
      <c r="N48" s="234">
        <v>6738986</v>
      </c>
      <c r="O48" s="133"/>
      <c r="P48" s="134"/>
    </row>
    <row r="49" spans="1:16" s="103" customFormat="1" ht="15" customHeight="1" x14ac:dyDescent="0.3">
      <c r="A49" s="119" t="s">
        <v>80</v>
      </c>
      <c r="B49" s="517" t="s">
        <v>307</v>
      </c>
      <c r="C49" s="517"/>
      <c r="D49" s="517" t="s">
        <v>306</v>
      </c>
      <c r="E49" s="517"/>
      <c r="F49" s="137" t="s">
        <v>49</v>
      </c>
      <c r="G49" s="136">
        <v>2024</v>
      </c>
      <c r="H49" s="132">
        <v>-30053.166826709501</v>
      </c>
      <c r="I49" s="138" t="s">
        <v>309</v>
      </c>
      <c r="J49" s="234">
        <v>6771621</v>
      </c>
      <c r="K49" s="234">
        <v>6869524</v>
      </c>
      <c r="L49" s="234">
        <v>6826011</v>
      </c>
      <c r="M49" s="234">
        <v>6782499</v>
      </c>
      <c r="N49" s="234">
        <v>6738986</v>
      </c>
      <c r="O49" s="133"/>
      <c r="P49" s="134"/>
    </row>
    <row r="50" spans="1:16" s="103" customFormat="1" ht="15" customHeight="1" x14ac:dyDescent="0.3">
      <c r="A50" s="119" t="s">
        <v>81</v>
      </c>
      <c r="B50" s="517" t="s">
        <v>305</v>
      </c>
      <c r="C50" s="517"/>
      <c r="D50" s="517" t="s">
        <v>305</v>
      </c>
      <c r="E50" s="517"/>
      <c r="F50" s="137" t="s">
        <v>49</v>
      </c>
      <c r="G50" s="136">
        <v>2048</v>
      </c>
      <c r="H50" s="132">
        <v>10595.251876919599</v>
      </c>
      <c r="I50" s="138" t="s">
        <v>309</v>
      </c>
      <c r="J50" s="234">
        <v>0</v>
      </c>
      <c r="K50" s="234">
        <v>0</v>
      </c>
      <c r="L50" s="234">
        <v>0</v>
      </c>
      <c r="M50" s="234">
        <v>0</v>
      </c>
      <c r="N50" s="234">
        <v>0</v>
      </c>
      <c r="O50" s="133"/>
      <c r="P50" s="134"/>
    </row>
    <row r="51" spans="1:16" s="103" customFormat="1" ht="15" customHeight="1" x14ac:dyDescent="0.3">
      <c r="A51" s="119" t="s">
        <v>82</v>
      </c>
      <c r="B51" s="517"/>
      <c r="C51" s="517"/>
      <c r="D51" s="517"/>
      <c r="E51" s="517"/>
      <c r="F51" s="137"/>
      <c r="G51" s="136"/>
      <c r="H51" s="132"/>
      <c r="I51" s="138"/>
      <c r="J51" s="140"/>
      <c r="K51" s="140"/>
      <c r="L51" s="140"/>
      <c r="M51" s="140"/>
      <c r="N51" s="140"/>
      <c r="O51" s="133"/>
      <c r="P51" s="134"/>
    </row>
    <row r="52" spans="1:16" s="103" customFormat="1" ht="15" customHeight="1" x14ac:dyDescent="0.3">
      <c r="A52" s="119" t="s">
        <v>83</v>
      </c>
      <c r="B52" s="517"/>
      <c r="C52" s="517"/>
      <c r="D52" s="517"/>
      <c r="E52" s="517"/>
      <c r="F52" s="137"/>
      <c r="G52" s="136"/>
      <c r="H52" s="132"/>
      <c r="I52" s="138"/>
      <c r="J52" s="140"/>
      <c r="K52" s="140"/>
      <c r="L52" s="140"/>
      <c r="M52" s="140"/>
      <c r="N52" s="140"/>
      <c r="O52" s="133"/>
      <c r="P52" s="134"/>
    </row>
    <row r="53" spans="1:16" s="103" customFormat="1" ht="15" customHeight="1" x14ac:dyDescent="0.3">
      <c r="A53" s="119" t="s">
        <v>84</v>
      </c>
      <c r="B53" s="517"/>
      <c r="C53" s="517"/>
      <c r="D53" s="517"/>
      <c r="E53" s="517"/>
      <c r="F53" s="137"/>
      <c r="G53" s="136"/>
      <c r="H53" s="132"/>
      <c r="I53" s="138"/>
      <c r="J53" s="140"/>
      <c r="K53" s="140"/>
      <c r="L53" s="140"/>
      <c r="M53" s="140"/>
      <c r="N53" s="140"/>
      <c r="O53" s="133"/>
      <c r="P53" s="134"/>
    </row>
    <row r="54" spans="1:16" s="103" customFormat="1" ht="15" customHeight="1" x14ac:dyDescent="0.3">
      <c r="A54" s="119" t="s">
        <v>85</v>
      </c>
      <c r="B54" s="517"/>
      <c r="C54" s="517"/>
      <c r="D54" s="517"/>
      <c r="E54" s="517"/>
      <c r="F54" s="137"/>
      <c r="G54" s="136"/>
      <c r="H54" s="132"/>
      <c r="I54" s="138"/>
      <c r="J54" s="140"/>
      <c r="K54" s="140"/>
      <c r="L54" s="140"/>
      <c r="M54" s="140"/>
      <c r="N54" s="140"/>
      <c r="O54" s="133"/>
      <c r="P54" s="134"/>
    </row>
    <row r="55" spans="1:16" s="103" customFormat="1" ht="15" customHeight="1" x14ac:dyDescent="0.3">
      <c r="A55" s="119" t="s">
        <v>86</v>
      </c>
      <c r="B55" s="517"/>
      <c r="C55" s="517"/>
      <c r="D55" s="517"/>
      <c r="E55" s="517"/>
      <c r="F55" s="137"/>
      <c r="G55" s="136"/>
      <c r="H55" s="132"/>
      <c r="I55" s="138"/>
      <c r="J55" s="140"/>
      <c r="K55" s="140"/>
      <c r="L55" s="140"/>
      <c r="M55" s="140"/>
      <c r="N55" s="140"/>
      <c r="O55" s="133"/>
      <c r="P55" s="134"/>
    </row>
    <row r="56" spans="1:16" s="103" customFormat="1" ht="15" customHeight="1" x14ac:dyDescent="0.3">
      <c r="A56" s="119" t="s">
        <v>87</v>
      </c>
      <c r="B56" s="517"/>
      <c r="C56" s="517"/>
      <c r="D56" s="517"/>
      <c r="E56" s="517"/>
      <c r="F56" s="137"/>
      <c r="G56" s="136"/>
      <c r="H56" s="132"/>
      <c r="I56" s="138"/>
      <c r="J56" s="140"/>
      <c r="K56" s="140"/>
      <c r="L56" s="140"/>
      <c r="M56" s="140"/>
      <c r="N56" s="140"/>
      <c r="O56" s="133"/>
      <c r="P56" s="134"/>
    </row>
    <row r="57" spans="1:16" s="103" customFormat="1" ht="15" customHeight="1" x14ac:dyDescent="0.3">
      <c r="A57" s="119" t="s">
        <v>88</v>
      </c>
      <c r="B57" s="517"/>
      <c r="C57" s="517"/>
      <c r="D57" s="517"/>
      <c r="E57" s="517"/>
      <c r="F57" s="137"/>
      <c r="G57" s="136"/>
      <c r="H57" s="132"/>
      <c r="I57" s="138"/>
      <c r="J57" s="140"/>
      <c r="K57" s="140"/>
      <c r="L57" s="140"/>
      <c r="M57" s="140"/>
      <c r="N57" s="140"/>
      <c r="O57" s="133"/>
      <c r="P57" s="134"/>
    </row>
    <row r="58" spans="1:16" s="103" customFormat="1" ht="15" customHeight="1" x14ac:dyDescent="0.3">
      <c r="A58" s="119"/>
      <c r="B58" s="517"/>
      <c r="C58" s="517"/>
      <c r="D58" s="517"/>
      <c r="E58" s="517"/>
      <c r="F58" s="137"/>
      <c r="G58" s="136"/>
      <c r="H58" s="132"/>
      <c r="I58" s="138"/>
      <c r="J58" s="140"/>
      <c r="K58" s="140"/>
      <c r="L58" s="140"/>
      <c r="M58" s="140"/>
      <c r="N58" s="140"/>
      <c r="O58" s="133"/>
      <c r="P58" s="134"/>
    </row>
    <row r="59" spans="1:16" s="103" customFormat="1" ht="15" customHeight="1" x14ac:dyDescent="0.3">
      <c r="A59" s="119"/>
      <c r="B59" s="517"/>
      <c r="C59" s="517"/>
      <c r="D59" s="517"/>
      <c r="E59" s="517"/>
      <c r="F59" s="137"/>
      <c r="G59" s="136"/>
      <c r="H59" s="132"/>
      <c r="I59" s="138"/>
      <c r="J59" s="140"/>
      <c r="K59" s="140"/>
      <c r="L59" s="140"/>
      <c r="M59" s="140"/>
      <c r="N59" s="140"/>
      <c r="O59" s="133"/>
      <c r="P59" s="134"/>
    </row>
    <row r="60" spans="1:16" s="103" customFormat="1" ht="15" customHeight="1" x14ac:dyDescent="0.3">
      <c r="A60" s="119"/>
      <c r="B60" s="517"/>
      <c r="C60" s="517"/>
      <c r="D60" s="517"/>
      <c r="E60" s="517"/>
      <c r="F60" s="137"/>
      <c r="G60" s="136"/>
      <c r="H60" s="132"/>
      <c r="I60" s="138"/>
      <c r="J60" s="140"/>
      <c r="K60" s="140"/>
      <c r="L60" s="140"/>
      <c r="M60" s="140"/>
      <c r="N60" s="140"/>
      <c r="O60" s="133"/>
      <c r="P60" s="134"/>
    </row>
    <row r="61" spans="1:16" s="103" customFormat="1" ht="15" customHeight="1" x14ac:dyDescent="0.3">
      <c r="A61" s="119"/>
      <c r="B61" s="517"/>
      <c r="C61" s="517"/>
      <c r="D61" s="517"/>
      <c r="E61" s="517"/>
      <c r="F61" s="137"/>
      <c r="G61" s="136"/>
      <c r="H61" s="132"/>
      <c r="I61" s="138"/>
      <c r="J61" s="135"/>
      <c r="K61" s="135"/>
      <c r="L61" s="135"/>
      <c r="M61" s="135"/>
      <c r="N61" s="135"/>
      <c r="O61" s="133"/>
      <c r="P61" s="134"/>
    </row>
    <row r="62" spans="1:16" s="103" customFormat="1" ht="15" customHeight="1" x14ac:dyDescent="0.3">
      <c r="A62" s="119" t="s">
        <v>89</v>
      </c>
      <c r="B62" s="517"/>
      <c r="C62" s="517"/>
      <c r="D62" s="517"/>
      <c r="E62" s="517"/>
      <c r="F62" s="137"/>
      <c r="G62" s="136"/>
      <c r="H62" s="132"/>
      <c r="I62" s="138"/>
      <c r="J62" s="135"/>
      <c r="K62" s="135"/>
      <c r="L62" s="135"/>
      <c r="M62" s="135"/>
      <c r="N62" s="135"/>
      <c r="O62" s="133"/>
      <c r="P62" s="134"/>
    </row>
    <row r="63" spans="1:16" s="103" customFormat="1" ht="15" customHeight="1" x14ac:dyDescent="0.3">
      <c r="A63" s="119" t="s">
        <v>90</v>
      </c>
      <c r="B63" s="517"/>
      <c r="C63" s="517"/>
      <c r="D63" s="517"/>
      <c r="E63" s="517"/>
      <c r="F63" s="137"/>
      <c r="G63" s="136"/>
      <c r="H63" s="132"/>
      <c r="I63" s="138"/>
      <c r="J63" s="135"/>
      <c r="K63" s="135"/>
      <c r="L63" s="135"/>
      <c r="M63" s="135"/>
      <c r="N63" s="135"/>
      <c r="O63" s="133"/>
      <c r="P63" s="134"/>
    </row>
    <row r="64" spans="1:16" s="103" customFormat="1" ht="15" customHeight="1" x14ac:dyDescent="0.3">
      <c r="A64" s="119" t="s">
        <v>91</v>
      </c>
      <c r="B64" s="517"/>
      <c r="C64" s="517"/>
      <c r="D64" s="517"/>
      <c r="E64" s="517"/>
      <c r="F64" s="137"/>
      <c r="G64" s="136"/>
      <c r="H64" s="132"/>
      <c r="I64" s="138"/>
      <c r="J64" s="135"/>
      <c r="K64" s="135"/>
      <c r="L64" s="135"/>
      <c r="M64" s="135"/>
      <c r="N64" s="135"/>
      <c r="O64" s="133"/>
      <c r="P64" s="134"/>
    </row>
    <row r="65" spans="1:16" s="103" customFormat="1" ht="15" customHeight="1" x14ac:dyDescent="0.3">
      <c r="A65" s="119" t="s">
        <v>92</v>
      </c>
      <c r="B65" s="517"/>
      <c r="C65" s="517"/>
      <c r="D65" s="517"/>
      <c r="E65" s="517"/>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5" t="s">
        <v>241</v>
      </c>
      <c r="C81" s="525"/>
      <c r="D81" s="525"/>
      <c r="E81" s="525"/>
      <c r="F81" s="525"/>
      <c r="G81" s="525"/>
      <c r="H81" s="525"/>
      <c r="I81" s="525"/>
      <c r="J81" s="525"/>
      <c r="K81" s="525"/>
      <c r="L81" s="525"/>
      <c r="M81" s="525"/>
      <c r="N81" s="525"/>
      <c r="O81" s="525"/>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3" t="s">
        <v>220</v>
      </c>
      <c r="C2" s="344"/>
      <c r="D2" s="344"/>
      <c r="E2" s="468"/>
      <c r="F2" s="468"/>
      <c r="G2" s="469"/>
      <c r="H2" s="264" t="s">
        <v>0</v>
      </c>
      <c r="I2" s="265"/>
      <c r="J2" s="268" t="s">
        <v>1</v>
      </c>
      <c r="K2" s="269"/>
      <c r="L2" s="88" t="s">
        <v>2</v>
      </c>
      <c r="M2" s="89" t="s">
        <v>142</v>
      </c>
      <c r="N2" s="268" t="s">
        <v>3</v>
      </c>
      <c r="O2" s="269"/>
      <c r="P2" s="120"/>
    </row>
    <row r="3" spans="1:16" ht="4.5" customHeight="1" x14ac:dyDescent="0.3">
      <c r="A3" s="77"/>
      <c r="B3" s="345"/>
      <c r="C3" s="346"/>
      <c r="D3" s="346"/>
      <c r="E3" s="470"/>
      <c r="F3" s="470"/>
      <c r="G3" s="471"/>
      <c r="H3" s="266"/>
      <c r="I3" s="267"/>
      <c r="J3" s="270"/>
      <c r="K3" s="271"/>
      <c r="L3" s="87"/>
      <c r="M3" s="87"/>
      <c r="N3" s="270"/>
      <c r="O3" s="271"/>
      <c r="P3" s="75"/>
    </row>
    <row r="4" spans="1:16" s="99" customFormat="1" ht="17.25" customHeight="1" thickBot="1" x14ac:dyDescent="0.35">
      <c r="A4" s="116"/>
      <c r="B4" s="345"/>
      <c r="C4" s="346"/>
      <c r="D4" s="346"/>
      <c r="E4" s="470"/>
      <c r="F4" s="470"/>
      <c r="G4" s="471"/>
      <c r="H4" s="477" t="str">
        <f>IF(Summary!G4=0,"",Summary!G4)</f>
        <v>PRJ000893</v>
      </c>
      <c r="I4" s="478"/>
      <c r="J4" s="477">
        <f>IF(Summary!I4=0,"",Summary!I4)</f>
        <v>2025</v>
      </c>
      <c r="K4" s="478"/>
      <c r="L4" s="98" t="str">
        <f>IF(Summary!K4=0,"",Summary!K4)</f>
        <v/>
      </c>
      <c r="M4" s="98" t="str">
        <f>IF(Summary!L4=0,"",Summary!L4)</f>
        <v>FY23</v>
      </c>
      <c r="N4" s="477" t="str">
        <f>IF(Summary!M4=0,"",Summary!M4)</f>
        <v>Literal</v>
      </c>
      <c r="O4" s="478"/>
      <c r="P4" s="121"/>
    </row>
    <row r="5" spans="1:16" s="101" customFormat="1" ht="13.5" customHeight="1" thickTop="1" x14ac:dyDescent="0.3">
      <c r="A5" s="117"/>
      <c r="B5" s="345"/>
      <c r="C5" s="346"/>
      <c r="D5" s="346"/>
      <c r="E5" s="470"/>
      <c r="F5" s="470"/>
      <c r="G5" s="471"/>
      <c r="H5" s="268" t="s">
        <v>4</v>
      </c>
      <c r="I5" s="290"/>
      <c r="J5" s="290"/>
      <c r="K5" s="290"/>
      <c r="L5" s="290"/>
      <c r="M5" s="290"/>
      <c r="N5" s="268" t="s">
        <v>5</v>
      </c>
      <c r="O5" s="269"/>
      <c r="P5" s="122"/>
    </row>
    <row r="6" spans="1:16" ht="20.25" customHeight="1" thickBot="1" x14ac:dyDescent="0.35">
      <c r="A6" s="77"/>
      <c r="B6" s="347"/>
      <c r="C6" s="348"/>
      <c r="D6" s="348"/>
      <c r="E6" s="472"/>
      <c r="F6" s="472"/>
      <c r="G6" s="473"/>
      <c r="H6" s="292" t="str">
        <f>IF(Summary!G6=0,"",Summary!G6)</f>
        <v>R24_D_CI_SUSBD_Subdivision_UG</v>
      </c>
      <c r="I6" s="293"/>
      <c r="J6" s="293"/>
      <c r="K6" s="293"/>
      <c r="L6" s="293"/>
      <c r="M6" s="294"/>
      <c r="N6" s="295" t="str">
        <f>IF(Summary!M6=0,"",Summary!M6)</f>
        <v>Approved</v>
      </c>
      <c r="O6" s="296"/>
      <c r="P6" s="75"/>
    </row>
    <row r="7" spans="1:16" s="101" customFormat="1" ht="15.75" customHeight="1" thickTop="1" thickBot="1" x14ac:dyDescent="0.35">
      <c r="A7" s="117" t="s">
        <v>6</v>
      </c>
      <c r="B7" s="474" t="s">
        <v>7</v>
      </c>
      <c r="C7" s="475"/>
      <c r="D7" s="476"/>
      <c r="E7" s="463" t="str">
        <f>IF(Summary!E7=0,"",Summary!E7)</f>
        <v>TasNetworks Value Function</v>
      </c>
      <c r="F7" s="464"/>
      <c r="G7" s="465"/>
      <c r="H7" s="466" t="s">
        <v>32</v>
      </c>
      <c r="I7" s="467"/>
      <c r="J7" s="479">
        <f>IF(Summary!I7=0,"",Summary!I7)</f>
        <v>0.1</v>
      </c>
      <c r="K7" s="465"/>
      <c r="L7" s="466" t="s">
        <v>23</v>
      </c>
      <c r="M7" s="467"/>
      <c r="N7" s="480">
        <f>IF(Summary!M7=0,"",Summary!M7)</f>
        <v>44861</v>
      </c>
      <c r="O7" s="481"/>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38" t="s">
        <v>97</v>
      </c>
      <c r="C9" s="438"/>
      <c r="D9" s="516"/>
      <c r="E9" s="529"/>
      <c r="F9" s="455"/>
      <c r="G9" s="455"/>
      <c r="H9" s="455"/>
      <c r="I9" s="455"/>
      <c r="J9" s="455"/>
      <c r="K9" s="455"/>
      <c r="L9" s="455"/>
      <c r="M9" s="455"/>
      <c r="N9" s="455"/>
      <c r="O9" s="455"/>
      <c r="P9" s="76"/>
    </row>
    <row r="10" spans="1:16" ht="15" customHeight="1" x14ac:dyDescent="0.3">
      <c r="A10" s="77" t="s">
        <v>6</v>
      </c>
      <c r="B10" s="438" t="s">
        <v>25</v>
      </c>
      <c r="C10" s="438"/>
      <c r="D10" s="516"/>
      <c r="E10" s="455"/>
      <c r="F10" s="455"/>
      <c r="G10" s="455"/>
      <c r="H10" s="455"/>
      <c r="I10" s="455"/>
      <c r="J10" s="455"/>
      <c r="K10" s="455"/>
      <c r="L10" s="455"/>
      <c r="M10" s="455"/>
      <c r="N10" s="455"/>
      <c r="O10" s="455"/>
      <c r="P10" s="76"/>
    </row>
    <row r="11" spans="1:16" ht="15" customHeight="1" x14ac:dyDescent="0.3">
      <c r="A11" s="77" t="s">
        <v>6</v>
      </c>
      <c r="B11" s="438" t="s">
        <v>41</v>
      </c>
      <c r="C11" s="438"/>
      <c r="D11" s="516"/>
      <c r="E11" s="529"/>
      <c r="F11" s="455"/>
      <c r="G11" s="455"/>
      <c r="H11" s="455"/>
      <c r="I11" s="455"/>
      <c r="J11" s="455"/>
      <c r="K11" s="455"/>
      <c r="L11" s="455"/>
      <c r="M11" s="455"/>
      <c r="N11" s="455"/>
      <c r="O11" s="455"/>
      <c r="P11" s="76"/>
    </row>
    <row r="12" spans="1:16" ht="15" customHeight="1" x14ac:dyDescent="0.3">
      <c r="A12" s="77" t="s">
        <v>6</v>
      </c>
      <c r="B12" s="438" t="s">
        <v>22</v>
      </c>
      <c r="C12" s="438"/>
      <c r="D12" s="516"/>
      <c r="E12" s="533"/>
      <c r="F12" s="534"/>
      <c r="G12" s="534"/>
      <c r="H12" s="534"/>
      <c r="I12" s="534"/>
      <c r="J12" s="534"/>
      <c r="K12" s="534"/>
      <c r="L12" s="534"/>
      <c r="M12" s="534"/>
      <c r="N12" s="534"/>
      <c r="O12" s="534"/>
      <c r="P12" s="76"/>
    </row>
    <row r="13" spans="1:16" ht="15" customHeight="1" x14ac:dyDescent="0.3">
      <c r="A13" s="77"/>
      <c r="B13" s="438" t="s">
        <v>144</v>
      </c>
      <c r="C13" s="438"/>
      <c r="D13" s="516"/>
      <c r="E13" s="529"/>
      <c r="F13" s="455"/>
      <c r="G13" s="455"/>
      <c r="H13" s="455"/>
      <c r="I13" s="455"/>
      <c r="J13" s="455"/>
      <c r="K13" s="455"/>
      <c r="L13" s="455"/>
      <c r="M13" s="455"/>
      <c r="N13" s="455"/>
      <c r="O13" s="455"/>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4" t="s">
        <v>20</v>
      </c>
      <c r="C15" s="524"/>
      <c r="D15" s="524"/>
      <c r="E15" s="524" t="s">
        <v>42</v>
      </c>
      <c r="F15" s="524"/>
      <c r="G15" s="524"/>
      <c r="H15" s="174">
        <v>2025</v>
      </c>
      <c r="I15" s="174">
        <v>2026</v>
      </c>
      <c r="J15" s="174">
        <v>2027</v>
      </c>
      <c r="K15" s="174">
        <v>2028</v>
      </c>
      <c r="L15" s="174">
        <v>2029</v>
      </c>
      <c r="M15" s="174" t="s">
        <v>34</v>
      </c>
      <c r="N15" s="174" t="s">
        <v>143</v>
      </c>
      <c r="O15" s="174" t="s">
        <v>21</v>
      </c>
      <c r="P15" s="124"/>
    </row>
    <row r="16" spans="1:16" s="103" customFormat="1" ht="14.5" x14ac:dyDescent="0.3">
      <c r="A16" s="119"/>
      <c r="B16" s="522"/>
      <c r="C16" s="523"/>
      <c r="D16" s="523"/>
      <c r="E16" s="535"/>
      <c r="F16" s="535"/>
      <c r="G16" s="535"/>
      <c r="H16" s="141"/>
      <c r="I16" s="141"/>
      <c r="J16" s="141"/>
      <c r="K16" s="141"/>
      <c r="L16" s="141"/>
      <c r="M16" s="83">
        <f>SUM(H16:L16)</f>
        <v>0</v>
      </c>
      <c r="N16" s="531"/>
      <c r="O16" s="532"/>
      <c r="P16" s="134"/>
    </row>
    <row r="17" spans="1:16" s="103" customFormat="1" ht="15.25" customHeight="1" x14ac:dyDescent="0.3">
      <c r="A17" s="119"/>
      <c r="B17" s="522"/>
      <c r="C17" s="523"/>
      <c r="D17" s="523"/>
      <c r="E17" s="535"/>
      <c r="F17" s="535"/>
      <c r="G17" s="535"/>
      <c r="H17" s="141"/>
      <c r="I17" s="141"/>
      <c r="J17" s="141"/>
      <c r="K17" s="141"/>
      <c r="L17" s="141"/>
      <c r="M17" s="83">
        <f>SUM(H17:L17)</f>
        <v>0</v>
      </c>
      <c r="N17" s="531"/>
      <c r="O17" s="53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0" t="s">
        <v>35</v>
      </c>
      <c r="L19" s="530"/>
      <c r="M19" s="530"/>
      <c r="N19" s="173" t="s">
        <v>37</v>
      </c>
      <c r="O19" s="173" t="s">
        <v>38</v>
      </c>
      <c r="P19" s="75"/>
    </row>
    <row r="20" spans="1:16" s="103" customFormat="1" ht="15" customHeight="1" x14ac:dyDescent="0.3">
      <c r="A20" s="119"/>
      <c r="B20" s="106"/>
      <c r="C20" s="106"/>
      <c r="D20" s="106"/>
      <c r="E20" s="106"/>
      <c r="F20" s="106"/>
      <c r="G20" s="107"/>
      <c r="H20" s="107"/>
      <c r="I20" s="107"/>
      <c r="J20" s="107"/>
      <c r="K20" s="526"/>
      <c r="L20" s="526"/>
      <c r="M20" s="526"/>
      <c r="N20" s="126"/>
      <c r="O20" s="127"/>
      <c r="P20" s="125"/>
    </row>
    <row r="21" spans="1:16" s="103" customFormat="1" ht="15" customHeight="1" x14ac:dyDescent="0.3">
      <c r="A21" s="119"/>
      <c r="B21" s="106"/>
      <c r="C21" s="106"/>
      <c r="D21" s="106"/>
      <c r="E21" s="106"/>
      <c r="F21" s="106"/>
      <c r="G21" s="107"/>
      <c r="H21" s="107"/>
      <c r="I21" s="107"/>
      <c r="J21" s="107"/>
      <c r="K21" s="526"/>
      <c r="L21" s="526"/>
      <c r="M21" s="526"/>
      <c r="N21" s="126"/>
      <c r="O21" s="127"/>
      <c r="P21" s="125"/>
    </row>
    <row r="22" spans="1:16" s="103" customFormat="1" ht="15" customHeight="1" x14ac:dyDescent="0.3">
      <c r="A22" s="119"/>
      <c r="B22" s="106"/>
      <c r="C22" s="106"/>
      <c r="D22" s="106"/>
      <c r="E22" s="106"/>
      <c r="F22" s="106"/>
      <c r="G22" s="107"/>
      <c r="H22" s="107"/>
      <c r="I22" s="107"/>
      <c r="J22" s="107"/>
      <c r="K22" s="526"/>
      <c r="L22" s="526"/>
      <c r="M22" s="526"/>
      <c r="N22" s="126"/>
      <c r="O22" s="127"/>
      <c r="P22" s="125"/>
    </row>
    <row r="23" spans="1:16" s="103" customFormat="1" ht="15" customHeight="1" x14ac:dyDescent="0.3">
      <c r="A23" s="119"/>
      <c r="B23" s="106"/>
      <c r="C23" s="106"/>
      <c r="D23" s="106"/>
      <c r="E23" s="106"/>
      <c r="F23" s="106"/>
      <c r="G23" s="107"/>
      <c r="H23" s="107"/>
      <c r="I23" s="107"/>
      <c r="J23" s="107"/>
      <c r="K23" s="526"/>
      <c r="L23" s="526"/>
      <c r="M23" s="526"/>
      <c r="N23" s="126"/>
      <c r="O23" s="127"/>
      <c r="P23" s="125"/>
    </row>
    <row r="24" spans="1:16" s="103" customFormat="1" ht="15" customHeight="1" x14ac:dyDescent="0.3">
      <c r="A24" s="119"/>
      <c r="B24" s="106"/>
      <c r="C24" s="106"/>
      <c r="D24" s="106"/>
      <c r="E24" s="106"/>
      <c r="F24" s="106"/>
      <c r="G24" s="107"/>
      <c r="H24" s="107"/>
      <c r="I24" s="107"/>
      <c r="J24" s="107"/>
      <c r="K24" s="526"/>
      <c r="L24" s="526"/>
      <c r="M24" s="526"/>
      <c r="N24" s="126"/>
      <c r="O24" s="127"/>
      <c r="P24" s="125"/>
    </row>
    <row r="25" spans="1:16" s="103" customFormat="1" ht="15" customHeight="1" x14ac:dyDescent="0.3">
      <c r="A25" s="119"/>
      <c r="B25" s="106"/>
      <c r="C25" s="106"/>
      <c r="D25" s="106"/>
      <c r="E25" s="106"/>
      <c r="F25" s="106"/>
      <c r="G25" s="107"/>
      <c r="H25" s="107"/>
      <c r="I25" s="107"/>
      <c r="J25" s="107"/>
      <c r="K25" s="526"/>
      <c r="L25" s="526"/>
      <c r="M25" s="526"/>
      <c r="N25" s="126"/>
      <c r="O25" s="127"/>
      <c r="P25" s="125"/>
    </row>
    <row r="26" spans="1:16" s="103" customFormat="1" ht="15" customHeight="1" x14ac:dyDescent="0.3">
      <c r="A26" s="119"/>
      <c r="B26" s="106"/>
      <c r="C26" s="106"/>
      <c r="D26" s="106"/>
      <c r="E26" s="106"/>
      <c r="F26" s="106"/>
      <c r="G26" s="107"/>
      <c r="H26" s="107"/>
      <c r="I26" s="107"/>
      <c r="J26" s="107"/>
      <c r="K26" s="526"/>
      <c r="L26" s="526"/>
      <c r="M26" s="526"/>
      <c r="N26" s="126"/>
      <c r="O26" s="127"/>
      <c r="P26" s="125"/>
    </row>
    <row r="27" spans="1:16" s="103" customFormat="1" ht="15" customHeight="1" x14ac:dyDescent="0.3">
      <c r="A27" s="119"/>
      <c r="B27" s="106"/>
      <c r="C27" s="106"/>
      <c r="D27" s="106"/>
      <c r="E27" s="106"/>
      <c r="F27" s="106"/>
      <c r="G27" s="107"/>
      <c r="H27" s="107"/>
      <c r="I27" s="107"/>
      <c r="J27" s="107"/>
      <c r="K27" s="526"/>
      <c r="L27" s="526"/>
      <c r="M27" s="526"/>
      <c r="N27" s="126"/>
      <c r="O27" s="127"/>
      <c r="P27" s="125"/>
    </row>
    <row r="28" spans="1:16" s="103" customFormat="1" ht="15" customHeight="1" x14ac:dyDescent="0.3">
      <c r="A28" s="119"/>
      <c r="B28" s="106"/>
      <c r="C28" s="106"/>
      <c r="D28" s="106"/>
      <c r="E28" s="106"/>
      <c r="F28" s="106"/>
      <c r="G28" s="107"/>
      <c r="H28" s="107"/>
      <c r="I28" s="107"/>
      <c r="J28" s="107"/>
      <c r="K28" s="526"/>
      <c r="L28" s="526"/>
      <c r="M28" s="526"/>
      <c r="N28" s="126"/>
      <c r="O28" s="127"/>
      <c r="P28" s="125"/>
    </row>
    <row r="29" spans="1:16" s="103" customFormat="1" ht="15" customHeight="1" x14ac:dyDescent="0.3">
      <c r="A29" s="119"/>
      <c r="B29" s="106"/>
      <c r="C29" s="106"/>
      <c r="D29" s="106"/>
      <c r="E29" s="106"/>
      <c r="F29" s="106"/>
      <c r="G29" s="107"/>
      <c r="H29" s="107"/>
      <c r="I29" s="107"/>
      <c r="J29" s="107"/>
      <c r="K29" s="526"/>
      <c r="L29" s="526"/>
      <c r="M29" s="526"/>
      <c r="N29" s="126"/>
      <c r="O29" s="127"/>
      <c r="P29" s="125"/>
    </row>
    <row r="30" spans="1:16" s="103" customFormat="1" ht="15" customHeight="1" x14ac:dyDescent="0.3">
      <c r="A30" s="119"/>
      <c r="B30" s="106"/>
      <c r="C30" s="106"/>
      <c r="D30" s="106"/>
      <c r="E30" s="106"/>
      <c r="F30" s="106"/>
      <c r="G30" s="107"/>
      <c r="H30" s="107"/>
      <c r="J30" s="107"/>
      <c r="K30" s="526"/>
      <c r="L30" s="526"/>
      <c r="M30" s="526"/>
      <c r="N30" s="126"/>
      <c r="O30" s="127"/>
      <c r="P30" s="125"/>
    </row>
    <row r="31" spans="1:16" s="103" customFormat="1" ht="15" customHeight="1" x14ac:dyDescent="0.3">
      <c r="A31" s="119"/>
      <c r="B31" s="106"/>
      <c r="C31" s="106"/>
      <c r="D31" s="106"/>
      <c r="E31" s="106"/>
      <c r="F31" s="106"/>
      <c r="G31" s="107"/>
      <c r="H31" s="107"/>
      <c r="J31" s="107"/>
      <c r="K31" s="526"/>
      <c r="L31" s="526"/>
      <c r="M31" s="526"/>
      <c r="N31" s="126"/>
      <c r="O31" s="127"/>
      <c r="P31" s="125"/>
    </row>
    <row r="32" spans="1:16" s="103" customFormat="1" ht="15" customHeight="1" x14ac:dyDescent="0.3">
      <c r="A32" s="119"/>
      <c r="B32" s="106"/>
      <c r="C32" s="106"/>
      <c r="D32" s="106"/>
      <c r="E32" s="106"/>
      <c r="F32" s="106"/>
      <c r="G32" s="107"/>
      <c r="H32" s="107"/>
      <c r="J32" s="107"/>
      <c r="K32" s="526"/>
      <c r="L32" s="526"/>
      <c r="M32" s="526"/>
      <c r="N32" s="126"/>
      <c r="O32" s="127"/>
      <c r="P32" s="125"/>
    </row>
    <row r="33" spans="1:16" s="103" customFormat="1" ht="15" customHeight="1" x14ac:dyDescent="0.3">
      <c r="A33" s="119"/>
      <c r="B33" s="106"/>
      <c r="C33" s="106"/>
      <c r="D33" s="106"/>
      <c r="E33" s="106"/>
      <c r="F33" s="106"/>
      <c r="G33" s="107"/>
      <c r="H33" s="107"/>
      <c r="J33" s="107"/>
      <c r="K33" s="526"/>
      <c r="L33" s="526"/>
      <c r="M33" s="526"/>
      <c r="N33" s="126"/>
      <c r="O33" s="127"/>
      <c r="P33" s="125"/>
    </row>
    <row r="34" spans="1:16" s="103" customFormat="1" ht="15" customHeight="1" x14ac:dyDescent="0.3">
      <c r="A34" s="119"/>
      <c r="B34" s="106"/>
      <c r="C34" s="106"/>
      <c r="D34" s="106"/>
      <c r="E34" s="106"/>
      <c r="F34" s="106"/>
      <c r="G34" s="107"/>
      <c r="H34" s="107"/>
      <c r="J34" s="107"/>
      <c r="K34" s="526"/>
      <c r="L34" s="526"/>
      <c r="M34" s="526"/>
      <c r="N34" s="126"/>
      <c r="O34" s="127"/>
      <c r="P34" s="125"/>
    </row>
    <row r="35" spans="1:16" s="103" customFormat="1" ht="15" customHeight="1" x14ac:dyDescent="0.3">
      <c r="A35" s="119"/>
      <c r="B35" s="106"/>
      <c r="C35" s="106"/>
      <c r="D35" s="106"/>
      <c r="E35" s="106"/>
      <c r="F35" s="106"/>
      <c r="G35" s="107"/>
      <c r="H35" s="107"/>
      <c r="J35" s="107"/>
      <c r="K35" s="526"/>
      <c r="L35" s="526"/>
      <c r="M35" s="526"/>
      <c r="N35" s="126"/>
      <c r="O35" s="127"/>
      <c r="P35" s="125"/>
    </row>
    <row r="36" spans="1:16" s="103" customFormat="1" ht="15" customHeight="1" x14ac:dyDescent="0.3">
      <c r="A36" s="119"/>
      <c r="B36" s="106"/>
      <c r="C36" s="106"/>
      <c r="D36" s="106"/>
      <c r="E36" s="106"/>
      <c r="F36" s="106"/>
      <c r="G36" s="107"/>
      <c r="H36" s="107"/>
      <c r="J36" s="107"/>
      <c r="K36" s="526"/>
      <c r="L36" s="526"/>
      <c r="M36" s="526"/>
      <c r="N36" s="126"/>
      <c r="O36" s="127"/>
      <c r="P36" s="125"/>
    </row>
    <row r="37" spans="1:16" s="103" customFormat="1" ht="15" customHeight="1" x14ac:dyDescent="0.3">
      <c r="A37" s="119"/>
      <c r="B37" s="106"/>
      <c r="C37" s="106"/>
      <c r="D37" s="106"/>
      <c r="E37" s="106"/>
      <c r="F37" s="106"/>
      <c r="G37" s="107"/>
      <c r="H37" s="107"/>
      <c r="J37" s="107"/>
      <c r="K37" s="526"/>
      <c r="L37" s="526"/>
      <c r="M37" s="526"/>
      <c r="N37" s="126"/>
      <c r="O37" s="127"/>
      <c r="P37" s="125"/>
    </row>
    <row r="38" spans="1:16" s="103" customFormat="1" ht="15" customHeight="1" x14ac:dyDescent="0.3">
      <c r="A38" s="119"/>
      <c r="B38" s="106"/>
      <c r="C38" s="106"/>
      <c r="D38" s="106"/>
      <c r="E38" s="106"/>
      <c r="F38" s="106"/>
      <c r="G38" s="107"/>
      <c r="H38" s="107"/>
      <c r="J38" s="107"/>
      <c r="K38" s="526"/>
      <c r="L38" s="526"/>
      <c r="M38" s="526"/>
      <c r="N38" s="126"/>
      <c r="O38" s="127"/>
      <c r="P38" s="125"/>
    </row>
    <row r="39" spans="1:16" s="103" customFormat="1" ht="15" customHeight="1" x14ac:dyDescent="0.3">
      <c r="A39" s="119"/>
      <c r="B39" s="106"/>
      <c r="C39" s="106"/>
      <c r="D39" s="106"/>
      <c r="E39" s="106"/>
      <c r="F39" s="106"/>
      <c r="G39" s="107"/>
      <c r="H39" s="107"/>
      <c r="J39" s="107"/>
      <c r="K39" s="526"/>
      <c r="L39" s="526"/>
      <c r="M39" s="526"/>
      <c r="N39" s="126"/>
      <c r="O39" s="127"/>
      <c r="P39" s="125"/>
    </row>
    <row r="40" spans="1:16" s="103" customFormat="1" ht="15" customHeight="1" x14ac:dyDescent="0.3">
      <c r="A40" s="119"/>
      <c r="B40" s="106"/>
      <c r="C40" s="106"/>
      <c r="D40" s="106"/>
      <c r="E40" s="106"/>
      <c r="F40" s="106"/>
      <c r="G40" s="107"/>
      <c r="H40" s="107"/>
      <c r="J40" s="107"/>
      <c r="K40" s="526"/>
      <c r="L40" s="526"/>
      <c r="M40" s="526"/>
      <c r="N40" s="126"/>
      <c r="O40" s="127"/>
      <c r="P40" s="125"/>
    </row>
    <row r="41" spans="1:16" s="103" customFormat="1" ht="15" customHeight="1" x14ac:dyDescent="0.3">
      <c r="A41" s="119"/>
      <c r="B41" s="106"/>
      <c r="C41" s="106"/>
      <c r="D41" s="106"/>
      <c r="E41" s="106"/>
      <c r="F41" s="106"/>
      <c r="G41" s="107"/>
      <c r="H41" s="107"/>
      <c r="J41" s="107"/>
      <c r="K41" s="526"/>
      <c r="L41" s="526"/>
      <c r="M41" s="526"/>
      <c r="N41" s="126"/>
      <c r="O41" s="127"/>
      <c r="P41" s="125"/>
    </row>
    <row r="42" spans="1:16" s="103" customFormat="1" ht="15" customHeight="1" x14ac:dyDescent="0.3">
      <c r="A42" s="119"/>
      <c r="B42" s="106"/>
      <c r="C42" s="106"/>
      <c r="D42" s="106"/>
      <c r="E42" s="106"/>
      <c r="F42" s="106"/>
      <c r="G42" s="107"/>
      <c r="H42" s="107"/>
      <c r="J42" s="107"/>
      <c r="K42" s="526"/>
      <c r="L42" s="526"/>
      <c r="M42" s="526"/>
      <c r="N42" s="126"/>
      <c r="O42" s="127"/>
      <c r="P42" s="125"/>
    </row>
    <row r="43" spans="1:16" x14ac:dyDescent="0.3">
      <c r="A43" s="77"/>
      <c r="B43" s="56"/>
      <c r="C43" s="56"/>
      <c r="D43" s="56"/>
      <c r="E43" s="56"/>
      <c r="F43" s="56"/>
      <c r="G43" s="32"/>
      <c r="H43" s="32"/>
      <c r="J43" s="32"/>
      <c r="K43" s="527" t="s">
        <v>36</v>
      </c>
      <c r="L43" s="527"/>
      <c r="M43" s="527"/>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28" t="s">
        <v>44</v>
      </c>
      <c r="C47" s="528"/>
      <c r="D47" s="520" t="s">
        <v>45</v>
      </c>
      <c r="E47" s="521"/>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7"/>
      <c r="C48" s="517"/>
      <c r="D48" s="517"/>
      <c r="E48" s="517"/>
      <c r="F48" s="137"/>
      <c r="G48" s="136"/>
      <c r="H48" s="132"/>
      <c r="I48" s="138"/>
      <c r="J48" s="140"/>
      <c r="K48" s="140"/>
      <c r="L48" s="140"/>
      <c r="M48" s="140"/>
      <c r="N48" s="140"/>
      <c r="O48" s="133"/>
      <c r="P48" s="134"/>
    </row>
    <row r="49" spans="1:16" s="103" customFormat="1" ht="15" customHeight="1" x14ac:dyDescent="0.3">
      <c r="A49" s="119" t="s">
        <v>80</v>
      </c>
      <c r="B49" s="517"/>
      <c r="C49" s="517"/>
      <c r="D49" s="517"/>
      <c r="E49" s="517"/>
      <c r="F49" s="137"/>
      <c r="G49" s="136"/>
      <c r="H49" s="132"/>
      <c r="I49" s="138"/>
      <c r="J49" s="140"/>
      <c r="K49" s="140"/>
      <c r="L49" s="140"/>
      <c r="M49" s="140"/>
      <c r="N49" s="140"/>
      <c r="O49" s="133"/>
      <c r="P49" s="134"/>
    </row>
    <row r="50" spans="1:16" s="103" customFormat="1" ht="15" customHeight="1" x14ac:dyDescent="0.3">
      <c r="A50" s="119" t="s">
        <v>81</v>
      </c>
      <c r="B50" s="517"/>
      <c r="C50" s="517"/>
      <c r="D50" s="517"/>
      <c r="E50" s="517"/>
      <c r="F50" s="137"/>
      <c r="G50" s="136"/>
      <c r="H50" s="132"/>
      <c r="I50" s="138"/>
      <c r="J50" s="140"/>
      <c r="K50" s="140"/>
      <c r="L50" s="140"/>
      <c r="M50" s="140"/>
      <c r="N50" s="140"/>
      <c r="O50" s="133"/>
      <c r="P50" s="134"/>
    </row>
    <row r="51" spans="1:16" s="103" customFormat="1" ht="15" customHeight="1" x14ac:dyDescent="0.3">
      <c r="A51" s="119" t="s">
        <v>82</v>
      </c>
      <c r="B51" s="517"/>
      <c r="C51" s="517"/>
      <c r="D51" s="517"/>
      <c r="E51" s="517"/>
      <c r="F51" s="137"/>
      <c r="G51" s="136"/>
      <c r="H51" s="132"/>
      <c r="I51" s="138"/>
      <c r="J51" s="140"/>
      <c r="K51" s="140"/>
      <c r="L51" s="140"/>
      <c r="M51" s="140"/>
      <c r="N51" s="140"/>
      <c r="O51" s="133"/>
      <c r="P51" s="134"/>
    </row>
    <row r="52" spans="1:16" s="103" customFormat="1" ht="15" customHeight="1" x14ac:dyDescent="0.3">
      <c r="A52" s="119" t="s">
        <v>83</v>
      </c>
      <c r="B52" s="517"/>
      <c r="C52" s="517"/>
      <c r="D52" s="517"/>
      <c r="E52" s="517"/>
      <c r="F52" s="137"/>
      <c r="G52" s="136"/>
      <c r="H52" s="132"/>
      <c r="I52" s="138"/>
      <c r="J52" s="140"/>
      <c r="K52" s="140"/>
      <c r="L52" s="140"/>
      <c r="M52" s="140"/>
      <c r="N52" s="140"/>
      <c r="O52" s="133"/>
      <c r="P52" s="134"/>
    </row>
    <row r="53" spans="1:16" s="103" customFormat="1" ht="15" customHeight="1" x14ac:dyDescent="0.3">
      <c r="A53" s="119" t="s">
        <v>84</v>
      </c>
      <c r="B53" s="517"/>
      <c r="C53" s="517"/>
      <c r="D53" s="517"/>
      <c r="E53" s="517"/>
      <c r="F53" s="137"/>
      <c r="G53" s="136"/>
      <c r="H53" s="132"/>
      <c r="I53" s="138"/>
      <c r="J53" s="140"/>
      <c r="K53" s="140"/>
      <c r="L53" s="140"/>
      <c r="M53" s="140"/>
      <c r="N53" s="140"/>
      <c r="O53" s="133"/>
      <c r="P53" s="134"/>
    </row>
    <row r="54" spans="1:16" s="103" customFormat="1" ht="15" customHeight="1" x14ac:dyDescent="0.3">
      <c r="A54" s="119" t="s">
        <v>85</v>
      </c>
      <c r="B54" s="517"/>
      <c r="C54" s="517"/>
      <c r="D54" s="517"/>
      <c r="E54" s="517"/>
      <c r="F54" s="137"/>
      <c r="G54" s="136"/>
      <c r="H54" s="132"/>
      <c r="I54" s="138"/>
      <c r="J54" s="140"/>
      <c r="K54" s="140"/>
      <c r="L54" s="140"/>
      <c r="M54" s="140"/>
      <c r="N54" s="140"/>
      <c r="O54" s="133"/>
      <c r="P54" s="134"/>
    </row>
    <row r="55" spans="1:16" s="103" customFormat="1" ht="15" customHeight="1" x14ac:dyDescent="0.3">
      <c r="A55" s="119" t="s">
        <v>86</v>
      </c>
      <c r="B55" s="517"/>
      <c r="C55" s="517"/>
      <c r="D55" s="517"/>
      <c r="E55" s="517"/>
      <c r="F55" s="137"/>
      <c r="G55" s="136"/>
      <c r="H55" s="132"/>
      <c r="I55" s="138"/>
      <c r="J55" s="140"/>
      <c r="K55" s="140"/>
      <c r="L55" s="140"/>
      <c r="M55" s="140"/>
      <c r="N55" s="140"/>
      <c r="O55" s="133"/>
      <c r="P55" s="134"/>
    </row>
    <row r="56" spans="1:16" s="103" customFormat="1" ht="15" customHeight="1" x14ac:dyDescent="0.3">
      <c r="A56" s="119" t="s">
        <v>87</v>
      </c>
      <c r="B56" s="517"/>
      <c r="C56" s="517"/>
      <c r="D56" s="517"/>
      <c r="E56" s="517"/>
      <c r="F56" s="137"/>
      <c r="G56" s="136"/>
      <c r="H56" s="132"/>
      <c r="I56" s="138"/>
      <c r="J56" s="140"/>
      <c r="K56" s="140"/>
      <c r="L56" s="140"/>
      <c r="M56" s="140"/>
      <c r="N56" s="140"/>
      <c r="O56" s="133"/>
      <c r="P56" s="134"/>
    </row>
    <row r="57" spans="1:16" s="103" customFormat="1" ht="15" customHeight="1" x14ac:dyDescent="0.3">
      <c r="A57" s="119" t="s">
        <v>88</v>
      </c>
      <c r="B57" s="517"/>
      <c r="C57" s="517"/>
      <c r="D57" s="517"/>
      <c r="E57" s="517"/>
      <c r="F57" s="137"/>
      <c r="G57" s="136"/>
      <c r="H57" s="132"/>
      <c r="I57" s="138"/>
      <c r="J57" s="140"/>
      <c r="K57" s="140"/>
      <c r="L57" s="140"/>
      <c r="M57" s="140"/>
      <c r="N57" s="140"/>
      <c r="O57" s="133"/>
      <c r="P57" s="134"/>
    </row>
    <row r="58" spans="1:16" s="103" customFormat="1" ht="15" customHeight="1" x14ac:dyDescent="0.3">
      <c r="A58" s="119"/>
      <c r="B58" s="517"/>
      <c r="C58" s="517"/>
      <c r="D58" s="517"/>
      <c r="E58" s="517"/>
      <c r="F58" s="137"/>
      <c r="G58" s="136"/>
      <c r="H58" s="132"/>
      <c r="I58" s="138"/>
      <c r="J58" s="140"/>
      <c r="K58" s="140"/>
      <c r="L58" s="140"/>
      <c r="M58" s="140"/>
      <c r="N58" s="140"/>
      <c r="O58" s="133"/>
      <c r="P58" s="134"/>
    </row>
    <row r="59" spans="1:16" s="103" customFormat="1" ht="15" customHeight="1" x14ac:dyDescent="0.3">
      <c r="A59" s="119"/>
      <c r="B59" s="517"/>
      <c r="C59" s="517"/>
      <c r="D59" s="517"/>
      <c r="E59" s="517"/>
      <c r="F59" s="137"/>
      <c r="G59" s="136"/>
      <c r="H59" s="132"/>
      <c r="I59" s="138"/>
      <c r="J59" s="140"/>
      <c r="K59" s="140"/>
      <c r="L59" s="140"/>
      <c r="M59" s="140"/>
      <c r="N59" s="140"/>
      <c r="O59" s="133"/>
      <c r="P59" s="134"/>
    </row>
    <row r="60" spans="1:16" s="103" customFormat="1" ht="15" customHeight="1" x14ac:dyDescent="0.3">
      <c r="A60" s="119"/>
      <c r="B60" s="517"/>
      <c r="C60" s="517"/>
      <c r="D60" s="517"/>
      <c r="E60" s="517"/>
      <c r="F60" s="137"/>
      <c r="G60" s="136"/>
      <c r="H60" s="132"/>
      <c r="I60" s="138"/>
      <c r="J60" s="140"/>
      <c r="K60" s="140"/>
      <c r="L60" s="140"/>
      <c r="M60" s="140"/>
      <c r="N60" s="140"/>
      <c r="O60" s="133"/>
      <c r="P60" s="134"/>
    </row>
    <row r="61" spans="1:16" s="103" customFormat="1" ht="15" customHeight="1" x14ac:dyDescent="0.3">
      <c r="A61" s="119"/>
      <c r="B61" s="517"/>
      <c r="C61" s="517"/>
      <c r="D61" s="517"/>
      <c r="E61" s="517"/>
      <c r="F61" s="137"/>
      <c r="G61" s="136"/>
      <c r="H61" s="132"/>
      <c r="I61" s="138"/>
      <c r="J61" s="135"/>
      <c r="K61" s="135"/>
      <c r="L61" s="135"/>
      <c r="M61" s="135"/>
      <c r="N61" s="135"/>
      <c r="O61" s="133"/>
      <c r="P61" s="134"/>
    </row>
    <row r="62" spans="1:16" s="103" customFormat="1" ht="15" customHeight="1" x14ac:dyDescent="0.3">
      <c r="A62" s="119" t="s">
        <v>89</v>
      </c>
      <c r="B62" s="517"/>
      <c r="C62" s="517"/>
      <c r="D62" s="517"/>
      <c r="E62" s="517"/>
      <c r="F62" s="137"/>
      <c r="G62" s="136"/>
      <c r="H62" s="132"/>
      <c r="I62" s="138"/>
      <c r="J62" s="135"/>
      <c r="K62" s="135"/>
      <c r="L62" s="135"/>
      <c r="M62" s="135"/>
      <c r="N62" s="135"/>
      <c r="O62" s="133"/>
      <c r="P62" s="134"/>
    </row>
    <row r="63" spans="1:16" s="103" customFormat="1" ht="15" customHeight="1" x14ac:dyDescent="0.3">
      <c r="A63" s="119" t="s">
        <v>90</v>
      </c>
      <c r="B63" s="517"/>
      <c r="C63" s="517"/>
      <c r="D63" s="517"/>
      <c r="E63" s="517"/>
      <c r="F63" s="137"/>
      <c r="G63" s="136"/>
      <c r="H63" s="132"/>
      <c r="I63" s="138"/>
      <c r="J63" s="135"/>
      <c r="K63" s="135"/>
      <c r="L63" s="135"/>
      <c r="M63" s="135"/>
      <c r="N63" s="135"/>
      <c r="O63" s="133"/>
      <c r="P63" s="134"/>
    </row>
    <row r="64" spans="1:16" s="103" customFormat="1" ht="15" customHeight="1" x14ac:dyDescent="0.3">
      <c r="A64" s="119" t="s">
        <v>91</v>
      </c>
      <c r="B64" s="517"/>
      <c r="C64" s="517"/>
      <c r="D64" s="517"/>
      <c r="E64" s="517"/>
      <c r="F64" s="137"/>
      <c r="G64" s="136"/>
      <c r="H64" s="132"/>
      <c r="I64" s="138"/>
      <c r="J64" s="135"/>
      <c r="K64" s="135"/>
      <c r="L64" s="135"/>
      <c r="M64" s="135"/>
      <c r="N64" s="135"/>
      <c r="O64" s="133"/>
      <c r="P64" s="134"/>
    </row>
    <row r="65" spans="1:16" s="103" customFormat="1" ht="15" customHeight="1" x14ac:dyDescent="0.3">
      <c r="A65" s="119" t="s">
        <v>92</v>
      </c>
      <c r="B65" s="517"/>
      <c r="C65" s="517"/>
      <c r="D65" s="517"/>
      <c r="E65" s="517"/>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5" t="s">
        <v>241</v>
      </c>
      <c r="C81" s="525"/>
      <c r="D81" s="525"/>
      <c r="E81" s="525"/>
      <c r="F81" s="525"/>
      <c r="G81" s="525"/>
      <c r="H81" s="525"/>
      <c r="I81" s="525"/>
      <c r="J81" s="525"/>
      <c r="K81" s="525"/>
      <c r="L81" s="525"/>
      <c r="M81" s="525"/>
      <c r="N81" s="525"/>
      <c r="O81" s="525"/>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146</v>
      </c>
      <c r="B1">
        <f>MATCH("Text",$A$1:$A$8,0)</f>
        <v>8</v>
      </c>
      <c r="D1" s="57"/>
    </row>
    <row r="2" spans="1:8" x14ac:dyDescent="0.3">
      <c r="A2" t="s">
        <v>121</v>
      </c>
      <c r="B2" s="22">
        <v>238</v>
      </c>
      <c r="D2" s="57"/>
    </row>
    <row r="3" spans="1:8" x14ac:dyDescent="0.3">
      <c r="A3" t="s">
        <v>134</v>
      </c>
      <c r="B3" s="22" t="s">
        <v>135</v>
      </c>
      <c r="D3" s="57"/>
    </row>
    <row r="4" spans="1:8" ht="14.5" x14ac:dyDescent="0.35">
      <c r="A4" t="s">
        <v>136</v>
      </c>
      <c r="B4" s="22">
        <v>11</v>
      </c>
      <c r="D4" s="57"/>
      <c r="H4" s="60"/>
    </row>
    <row r="5" spans="1:8" x14ac:dyDescent="0.3">
      <c r="A5" t="s">
        <v>137</v>
      </c>
      <c r="B5" s="22"/>
      <c r="D5" s="57"/>
    </row>
    <row r="6" spans="1:8" x14ac:dyDescent="0.3">
      <c r="B6" s="22"/>
      <c r="D6" s="57"/>
    </row>
    <row r="7" spans="1:8" x14ac:dyDescent="0.3">
      <c r="D7" s="57"/>
    </row>
    <row r="8" spans="1:8" ht="15.5" x14ac:dyDescent="0.35">
      <c r="A8" s="67" t="s">
        <v>122</v>
      </c>
      <c r="B8" s="67" t="s">
        <v>125</v>
      </c>
      <c r="C8" s="67" t="s">
        <v>126</v>
      </c>
      <c r="D8" s="67" t="s">
        <v>123</v>
      </c>
      <c r="E8" s="67" t="s">
        <v>124</v>
      </c>
      <c r="F8" s="67" t="s">
        <v>133</v>
      </c>
    </row>
    <row r="9" spans="1:8" ht="14.5" x14ac:dyDescent="0.35">
      <c r="A9" s="231" t="s">
        <v>277</v>
      </c>
      <c r="B9" s="61" t="s">
        <v>62</v>
      </c>
      <c r="C9" s="212" t="s">
        <v>206</v>
      </c>
      <c r="D9" s="212" t="s">
        <v>25</v>
      </c>
      <c r="E9" s="62">
        <v>15</v>
      </c>
      <c r="F9" s="69">
        <f>MATCH(D9,Summary!B:B,0)</f>
        <v>9</v>
      </c>
    </row>
    <row r="10" spans="1:8" ht="130.5" x14ac:dyDescent="0.3">
      <c r="A10" s="232" t="s">
        <v>278</v>
      </c>
      <c r="B10" s="61" t="s">
        <v>62</v>
      </c>
      <c r="C10" s="62" t="s">
        <v>127</v>
      </c>
      <c r="D10" s="62" t="s">
        <v>14</v>
      </c>
      <c r="E10" s="62">
        <v>225</v>
      </c>
      <c r="F10" s="69">
        <f>MATCH(D10,'Investment Overview'!E:E,0)</f>
        <v>16</v>
      </c>
    </row>
    <row r="11" spans="1:8" ht="290" x14ac:dyDescent="0.35">
      <c r="A11" s="232" t="s">
        <v>279</v>
      </c>
      <c r="B11" s="61" t="s">
        <v>62</v>
      </c>
      <c r="C11" s="62" t="s">
        <v>127</v>
      </c>
      <c r="D11" s="63" t="s">
        <v>15</v>
      </c>
      <c r="E11" s="63">
        <v>345</v>
      </c>
      <c r="F11" s="69">
        <f>MATCH(D11,'Investment Overview'!E:E,0)</f>
        <v>17</v>
      </c>
    </row>
    <row r="12" spans="1:8" ht="87" x14ac:dyDescent="0.35">
      <c r="A12" s="232" t="s">
        <v>280</v>
      </c>
      <c r="B12" s="61" t="s">
        <v>62</v>
      </c>
      <c r="C12" s="63" t="s">
        <v>100</v>
      </c>
      <c r="D12" s="63" t="s">
        <v>55</v>
      </c>
      <c r="E12" s="63">
        <v>120</v>
      </c>
      <c r="F12" s="69">
        <f>MATCH(D12,'Investment Overview'!E:E,0)</f>
        <v>18</v>
      </c>
    </row>
    <row r="13" spans="1:8" ht="14.5" x14ac:dyDescent="0.35">
      <c r="A13" s="232"/>
      <c r="B13" s="230" t="s">
        <v>240</v>
      </c>
      <c r="C13" s="63" t="s">
        <v>102</v>
      </c>
      <c r="D13" s="63" t="s">
        <v>101</v>
      </c>
      <c r="E13" s="63">
        <v>15</v>
      </c>
      <c r="F13" s="69">
        <f>MATCH(D13,'Objectives and Analysis'!E:E,0)</f>
        <v>17</v>
      </c>
    </row>
    <row r="14" spans="1:8" ht="14.5" x14ac:dyDescent="0.35">
      <c r="A14" s="232" t="s">
        <v>281</v>
      </c>
      <c r="B14" s="230" t="s">
        <v>240</v>
      </c>
      <c r="C14" s="63" t="s">
        <v>102</v>
      </c>
      <c r="D14" s="63" t="s">
        <v>103</v>
      </c>
      <c r="E14" s="63">
        <v>15</v>
      </c>
      <c r="F14" s="69">
        <f>MATCH(D14,'Objectives and Analysis'!E:E,0)</f>
        <v>18</v>
      </c>
    </row>
    <row r="15" spans="1:8" ht="14.5" x14ac:dyDescent="0.35">
      <c r="A15" s="232" t="s">
        <v>282</v>
      </c>
      <c r="B15" s="230" t="s">
        <v>240</v>
      </c>
      <c r="C15" s="63" t="s">
        <v>102</v>
      </c>
      <c r="D15" s="63" t="s">
        <v>104</v>
      </c>
      <c r="E15" s="63">
        <v>30</v>
      </c>
      <c r="F15" s="69">
        <f>MATCH(D15,'Objectives and Analysis'!E:E,0)</f>
        <v>19</v>
      </c>
    </row>
    <row r="16" spans="1:8" ht="14.5" x14ac:dyDescent="0.35">
      <c r="A16" s="232" t="s">
        <v>283</v>
      </c>
      <c r="B16" s="230" t="s">
        <v>240</v>
      </c>
      <c r="C16" s="63" t="s">
        <v>102</v>
      </c>
      <c r="D16" s="63" t="s">
        <v>105</v>
      </c>
      <c r="E16" s="63">
        <v>15</v>
      </c>
      <c r="F16" s="69">
        <f>MATCH(D16,'Objectives and Analysis'!E:E,0)</f>
        <v>20</v>
      </c>
    </row>
    <row r="17" spans="1:6" ht="14.5" x14ac:dyDescent="0.35">
      <c r="A17" s="232"/>
      <c r="B17" s="230" t="s">
        <v>240</v>
      </c>
      <c r="C17" s="63" t="s">
        <v>102</v>
      </c>
      <c r="D17" s="63" t="s">
        <v>106</v>
      </c>
      <c r="E17" s="63">
        <v>15</v>
      </c>
      <c r="F17" s="69">
        <f>MATCH(D17,'Objectives and Analysis'!E:E,0)</f>
        <v>21</v>
      </c>
    </row>
    <row r="18" spans="1:6" ht="14.5" x14ac:dyDescent="0.35">
      <c r="A18" s="232"/>
      <c r="B18" s="230" t="s">
        <v>240</v>
      </c>
      <c r="C18" s="214" t="s">
        <v>222</v>
      </c>
      <c r="D18" s="63" t="s">
        <v>63</v>
      </c>
      <c r="E18" s="63">
        <v>15</v>
      </c>
      <c r="F18" s="69">
        <f>MATCH(D18,'Objectives and Analysis'!E:E,0)</f>
        <v>23</v>
      </c>
    </row>
    <row r="19" spans="1:6" ht="14.5" x14ac:dyDescent="0.35">
      <c r="A19" s="232"/>
      <c r="B19" s="230" t="s">
        <v>240</v>
      </c>
      <c r="C19" s="214" t="s">
        <v>222</v>
      </c>
      <c r="D19" s="63" t="s">
        <v>64</v>
      </c>
      <c r="E19" s="63">
        <v>15</v>
      </c>
      <c r="F19" s="69">
        <f>MATCH(D19,'Objectives and Analysis'!E:E,0)</f>
        <v>24</v>
      </c>
    </row>
    <row r="20" spans="1:6" ht="14.5" x14ac:dyDescent="0.35">
      <c r="A20" s="232" t="s">
        <v>284</v>
      </c>
      <c r="B20" s="230" t="s">
        <v>240</v>
      </c>
      <c r="C20" s="214" t="s">
        <v>222</v>
      </c>
      <c r="D20" s="63" t="s">
        <v>65</v>
      </c>
      <c r="E20" s="63">
        <v>45</v>
      </c>
      <c r="F20" s="69">
        <f>MATCH(D20,'Objectives and Analysis'!E:E,0)</f>
        <v>25</v>
      </c>
    </row>
    <row r="21" spans="1:6" ht="14.5" x14ac:dyDescent="0.35">
      <c r="A21" s="232"/>
      <c r="B21" s="230" t="s">
        <v>240</v>
      </c>
      <c r="C21" s="214" t="s">
        <v>222</v>
      </c>
      <c r="D21" s="63" t="s">
        <v>66</v>
      </c>
      <c r="E21" s="63">
        <v>15</v>
      </c>
      <c r="F21" s="69">
        <f>MATCH(D21,'Objectives and Analysis'!E:E,0)</f>
        <v>26</v>
      </c>
    </row>
    <row r="22" spans="1:6" ht="14.5" x14ac:dyDescent="0.35">
      <c r="A22" s="232"/>
      <c r="B22" s="230" t="s">
        <v>240</v>
      </c>
      <c r="C22" s="214" t="s">
        <v>222</v>
      </c>
      <c r="D22" s="63" t="s">
        <v>67</v>
      </c>
      <c r="E22" s="63">
        <v>15</v>
      </c>
      <c r="F22" s="69">
        <f>MATCH(D22,'Objectives and Analysis'!E:E,0)</f>
        <v>27</v>
      </c>
    </row>
    <row r="23" spans="1:6" ht="14.5" x14ac:dyDescent="0.35">
      <c r="A23" s="232"/>
      <c r="B23" s="230" t="s">
        <v>240</v>
      </c>
      <c r="C23" s="214" t="s">
        <v>222</v>
      </c>
      <c r="D23" s="63" t="s">
        <v>68</v>
      </c>
      <c r="E23" s="63">
        <v>15</v>
      </c>
      <c r="F23" s="69">
        <f>MATCH(D23,'Objectives and Analysis'!E:E,0)</f>
        <v>28</v>
      </c>
    </row>
    <row r="24" spans="1:6" ht="29" x14ac:dyDescent="0.35">
      <c r="A24" s="232" t="s">
        <v>285</v>
      </c>
      <c r="B24" s="230" t="s">
        <v>240</v>
      </c>
      <c r="C24" s="214" t="s">
        <v>222</v>
      </c>
      <c r="D24" s="63" t="s">
        <v>69</v>
      </c>
      <c r="E24" s="63">
        <v>60</v>
      </c>
      <c r="F24" s="69">
        <f>MATCH(D24,'Objectives and Analysis'!E:E,0)</f>
        <v>29</v>
      </c>
    </row>
    <row r="25" spans="1:6" ht="14.5" x14ac:dyDescent="0.35">
      <c r="A25" s="232"/>
      <c r="B25" s="230" t="s">
        <v>240</v>
      </c>
      <c r="C25" s="214" t="s">
        <v>222</v>
      </c>
      <c r="D25" s="63" t="s">
        <v>70</v>
      </c>
      <c r="E25" s="63">
        <v>15</v>
      </c>
      <c r="F25" s="69">
        <f>MATCH(D25,'Objectives and Analysis'!E:E,0)</f>
        <v>30</v>
      </c>
    </row>
    <row r="26" spans="1:6" ht="14.5" x14ac:dyDescent="0.35">
      <c r="A26" s="232"/>
      <c r="B26" s="230" t="s">
        <v>240</v>
      </c>
      <c r="C26" s="214" t="s">
        <v>222</v>
      </c>
      <c r="D26" s="63" t="s">
        <v>71</v>
      </c>
      <c r="E26" s="63">
        <v>15</v>
      </c>
      <c r="F26" s="69">
        <f>MATCH(D26,'Objectives and Analysis'!E:E,0)</f>
        <v>31</v>
      </c>
    </row>
    <row r="27" spans="1:6" ht="14.5" x14ac:dyDescent="0.35">
      <c r="A27" s="232"/>
      <c r="B27" s="230" t="s">
        <v>240</v>
      </c>
      <c r="C27" s="214" t="s">
        <v>222</v>
      </c>
      <c r="D27" s="63" t="s">
        <v>72</v>
      </c>
      <c r="E27" s="63">
        <v>15</v>
      </c>
      <c r="F27" s="69">
        <f>MATCH(D27,'Objectives and Analysis'!E:E,0)</f>
        <v>32</v>
      </c>
    </row>
    <row r="28" spans="1:6" ht="14.5" x14ac:dyDescent="0.35">
      <c r="A28" s="232" t="s">
        <v>286</v>
      </c>
      <c r="B28" s="230" t="s">
        <v>240</v>
      </c>
      <c r="C28" s="214" t="s">
        <v>222</v>
      </c>
      <c r="D28" s="63" t="s">
        <v>73</v>
      </c>
      <c r="E28" s="63">
        <v>30</v>
      </c>
      <c r="F28" s="69">
        <f>MATCH(D28,'Objectives and Analysis'!E:E,0)</f>
        <v>33</v>
      </c>
    </row>
    <row r="29" spans="1:6" ht="14.5" x14ac:dyDescent="0.35">
      <c r="A29" s="232"/>
      <c r="B29" s="230" t="s">
        <v>240</v>
      </c>
      <c r="C29" s="214" t="s">
        <v>222</v>
      </c>
      <c r="D29" s="63" t="s">
        <v>74</v>
      </c>
      <c r="E29" s="63">
        <v>15</v>
      </c>
      <c r="F29" s="69">
        <f>MATCH(D29,'Objectives and Analysis'!E:E,0)</f>
        <v>34</v>
      </c>
    </row>
    <row r="30" spans="1:6" ht="14.5" x14ac:dyDescent="0.35">
      <c r="A30" s="232"/>
      <c r="B30" s="230" t="s">
        <v>240</v>
      </c>
      <c r="C30" s="214" t="s">
        <v>222</v>
      </c>
      <c r="D30" s="63" t="s">
        <v>75</v>
      </c>
      <c r="E30" s="63">
        <v>15</v>
      </c>
      <c r="F30" s="69">
        <f>MATCH(D30,'Objectives and Analysis'!E:E,0)</f>
        <v>35</v>
      </c>
    </row>
    <row r="31" spans="1:6" ht="14.5" x14ac:dyDescent="0.35">
      <c r="A31" s="232"/>
      <c r="B31" s="230" t="s">
        <v>240</v>
      </c>
      <c r="C31" s="214" t="s">
        <v>222</v>
      </c>
      <c r="D31" s="63" t="s">
        <v>76</v>
      </c>
      <c r="E31" s="63">
        <v>15</v>
      </c>
      <c r="F31" s="69">
        <f>MATCH(D31,'Objectives and Analysis'!E:E,0)</f>
        <v>36</v>
      </c>
    </row>
    <row r="32" spans="1:6" ht="203" x14ac:dyDescent="0.35">
      <c r="A32" s="232" t="s">
        <v>287</v>
      </c>
      <c r="B32" s="230" t="s">
        <v>240</v>
      </c>
      <c r="C32" s="63" t="s">
        <v>107</v>
      </c>
      <c r="D32" s="63" t="s">
        <v>56</v>
      </c>
      <c r="E32" s="63">
        <v>285</v>
      </c>
      <c r="F32" s="69">
        <f>MATCH(D32,'Objectives and Analysis'!E:E,0)</f>
        <v>38</v>
      </c>
    </row>
    <row r="33" spans="1:6" ht="43.5" x14ac:dyDescent="0.35">
      <c r="A33" s="232" t="s">
        <v>288</v>
      </c>
      <c r="B33" s="230" t="s">
        <v>240</v>
      </c>
      <c r="C33" s="63" t="s">
        <v>107</v>
      </c>
      <c r="D33" s="63" t="s">
        <v>128</v>
      </c>
      <c r="E33" s="63">
        <v>75</v>
      </c>
      <c r="F33" s="69">
        <f>MATCH(D33,'Objectives and Analysis'!E:E,0)</f>
        <v>39</v>
      </c>
    </row>
    <row r="34" spans="1:6" ht="14.5" x14ac:dyDescent="0.35">
      <c r="A34" s="232" t="s">
        <v>289</v>
      </c>
      <c r="B34" s="230" t="s">
        <v>240</v>
      </c>
      <c r="C34" s="63" t="s">
        <v>107</v>
      </c>
      <c r="D34" s="63" t="s">
        <v>129</v>
      </c>
      <c r="E34" s="63">
        <v>30</v>
      </c>
      <c r="F34" s="69">
        <f>MATCH(D34,'Objectives and Analysis'!E:E,0)</f>
        <v>40</v>
      </c>
    </row>
    <row r="35" spans="1:6" ht="43.5" x14ac:dyDescent="0.35">
      <c r="A35" s="232" t="s">
        <v>290</v>
      </c>
      <c r="B35" s="230" t="s">
        <v>240</v>
      </c>
      <c r="C35" s="63" t="s">
        <v>107</v>
      </c>
      <c r="D35" s="63" t="s">
        <v>130</v>
      </c>
      <c r="E35" s="63">
        <v>75</v>
      </c>
      <c r="F35" s="69">
        <f>MATCH(D35,'Objectives and Analysis'!E:E,0)</f>
        <v>41</v>
      </c>
    </row>
    <row r="36" spans="1:6" ht="29" x14ac:dyDescent="0.35">
      <c r="A36" s="232" t="s">
        <v>291</v>
      </c>
      <c r="B36" s="230" t="s">
        <v>240</v>
      </c>
      <c r="C36" s="63" t="s">
        <v>107</v>
      </c>
      <c r="D36" s="63" t="s">
        <v>131</v>
      </c>
      <c r="E36" s="63">
        <v>45</v>
      </c>
      <c r="F36" s="69">
        <f>MATCH(D36,'Objectives and Analysis'!E:E,0)</f>
        <v>42</v>
      </c>
    </row>
    <row r="37" spans="1:6" ht="14.5" x14ac:dyDescent="0.35">
      <c r="A37" s="232"/>
      <c r="B37" s="230" t="s">
        <v>240</v>
      </c>
      <c r="C37" s="63" t="s">
        <v>107</v>
      </c>
      <c r="D37" s="63" t="s">
        <v>132</v>
      </c>
      <c r="E37" s="63">
        <v>15</v>
      </c>
      <c r="F37" s="69">
        <f>MATCH(D37,'Objectives and Analysis'!E:E,0)</f>
        <v>43</v>
      </c>
    </row>
    <row r="38" spans="1:6" ht="87" x14ac:dyDescent="0.35">
      <c r="A38" s="232" t="s">
        <v>292</v>
      </c>
      <c r="B38" s="230" t="s">
        <v>240</v>
      </c>
      <c r="C38" s="63" t="s">
        <v>108</v>
      </c>
      <c r="D38" s="63" t="s">
        <v>16</v>
      </c>
      <c r="E38" s="63">
        <v>165</v>
      </c>
      <c r="F38" s="69">
        <f>MATCH(D38,'Objectives and Analysis'!E:E,0)</f>
        <v>44</v>
      </c>
    </row>
    <row r="39" spans="1:6" ht="14.5" x14ac:dyDescent="0.35">
      <c r="A39" s="232" t="s">
        <v>293</v>
      </c>
      <c r="B39" s="230" t="s">
        <v>240</v>
      </c>
      <c r="C39" s="63" t="s">
        <v>109</v>
      </c>
      <c r="D39" s="63" t="s">
        <v>57</v>
      </c>
      <c r="E39" s="63">
        <v>15</v>
      </c>
      <c r="F39" s="69">
        <f>MATCH(D39,'Objectives and Analysis'!E:E,0)</f>
        <v>45</v>
      </c>
    </row>
    <row r="40" spans="1:6" ht="14.5" x14ac:dyDescent="0.35">
      <c r="A40" s="232" t="s">
        <v>294</v>
      </c>
      <c r="B40" s="230" t="s">
        <v>240</v>
      </c>
      <c r="C40" s="63" t="s">
        <v>109</v>
      </c>
      <c r="D40" s="63" t="s">
        <v>58</v>
      </c>
      <c r="E40" s="63">
        <v>15</v>
      </c>
      <c r="F40" s="69">
        <f>MATCH(D40,'Objectives and Analysis'!E:E,0)</f>
        <v>46</v>
      </c>
    </row>
    <row r="41" spans="1:6" ht="14.5" x14ac:dyDescent="0.35">
      <c r="A41" s="232" t="s">
        <v>295</v>
      </c>
      <c r="B41" s="230" t="s">
        <v>240</v>
      </c>
      <c r="C41" s="63" t="s">
        <v>110</v>
      </c>
      <c r="D41" s="63" t="s">
        <v>17</v>
      </c>
      <c r="E41" s="63">
        <v>15</v>
      </c>
      <c r="F41" s="69">
        <f>MATCH(D41,'Objectives and Analysis'!E:E,0)</f>
        <v>47</v>
      </c>
    </row>
    <row r="42" spans="1:6" ht="14.5" x14ac:dyDescent="0.35">
      <c r="A42" s="232" t="s">
        <v>296</v>
      </c>
      <c r="B42" s="230" t="s">
        <v>240</v>
      </c>
      <c r="C42" s="63" t="s">
        <v>111</v>
      </c>
      <c r="D42" s="63" t="s">
        <v>59</v>
      </c>
      <c r="E42" s="63">
        <v>45</v>
      </c>
      <c r="F42" s="69">
        <f>MATCH(D42,'Objectives and Analysis'!E:E,0)</f>
        <v>48</v>
      </c>
    </row>
    <row r="43" spans="1:6" ht="72.5" x14ac:dyDescent="0.35">
      <c r="A43" s="232" t="s">
        <v>297</v>
      </c>
      <c r="B43" s="230" t="s">
        <v>240</v>
      </c>
      <c r="C43" s="63" t="s">
        <v>77</v>
      </c>
      <c r="D43" s="63" t="s">
        <v>60</v>
      </c>
      <c r="E43" s="63">
        <v>150</v>
      </c>
      <c r="F43" s="69">
        <f>MATCH(D43,'Objectives and Analysis'!E:E,0)</f>
        <v>49</v>
      </c>
    </row>
    <row r="44" spans="1:6" ht="14.5" x14ac:dyDescent="0.35">
      <c r="A44" s="232" t="s">
        <v>298</v>
      </c>
      <c r="B44" s="230" t="s">
        <v>240</v>
      </c>
      <c r="C44" s="63" t="s">
        <v>138</v>
      </c>
      <c r="D44" s="63" t="s">
        <v>61</v>
      </c>
      <c r="E44" s="63">
        <v>15</v>
      </c>
      <c r="F44" s="69">
        <f>MATCH(D44,'Objectives and Analysis'!E:E,0)</f>
        <v>50</v>
      </c>
    </row>
    <row r="45" spans="1:6" ht="14.5" x14ac:dyDescent="0.35">
      <c r="A45" s="232" t="s">
        <v>299</v>
      </c>
      <c r="B45" s="230" t="s">
        <v>240</v>
      </c>
      <c r="C45" s="63" t="s">
        <v>138</v>
      </c>
      <c r="D45" s="63" t="s">
        <v>191</v>
      </c>
      <c r="E45" s="63">
        <v>15</v>
      </c>
      <c r="F45" s="69">
        <f>MATCH(D45,'Objectives and Analysis'!E:E,0)</f>
        <v>51</v>
      </c>
    </row>
    <row r="46" spans="1:6" ht="14.5" x14ac:dyDescent="0.35">
      <c r="A46" s="232" t="s">
        <v>299</v>
      </c>
      <c r="B46" s="230" t="s">
        <v>240</v>
      </c>
      <c r="C46" s="63" t="s">
        <v>138</v>
      </c>
      <c r="D46" s="63" t="s">
        <v>192</v>
      </c>
      <c r="E46" s="63">
        <v>15</v>
      </c>
      <c r="F46" s="69">
        <f>MATCH(D46,'Objectives and Analysis'!E:E,0)</f>
        <v>52</v>
      </c>
    </row>
    <row r="47" spans="1:6" ht="14.5" x14ac:dyDescent="0.35">
      <c r="A47" s="232" t="s">
        <v>33</v>
      </c>
      <c r="B47" s="230" t="s">
        <v>240</v>
      </c>
      <c r="C47" s="63" t="s">
        <v>138</v>
      </c>
      <c r="D47" s="63" t="s">
        <v>193</v>
      </c>
      <c r="E47" s="63">
        <v>15</v>
      </c>
      <c r="F47" s="69">
        <f>MATCH(D47,'Objectives and Analysis'!E:E,0)</f>
        <v>53</v>
      </c>
    </row>
    <row r="48" spans="1:6" ht="14.5" x14ac:dyDescent="0.35">
      <c r="A48" s="232" t="s">
        <v>33</v>
      </c>
      <c r="B48" s="230" t="s">
        <v>240</v>
      </c>
      <c r="C48" s="63" t="s">
        <v>138</v>
      </c>
      <c r="D48" s="63" t="s">
        <v>194</v>
      </c>
      <c r="E48" s="63">
        <v>15</v>
      </c>
      <c r="F48" s="69">
        <f>MATCH(D48,'Objectives and Analysis'!E:E,0)</f>
        <v>54</v>
      </c>
    </row>
    <row r="49" spans="1:6" ht="14.5" x14ac:dyDescent="0.35">
      <c r="A49" s="232" t="s">
        <v>299</v>
      </c>
      <c r="B49" s="230" t="s">
        <v>240</v>
      </c>
      <c r="C49" s="63" t="s">
        <v>138</v>
      </c>
      <c r="D49" s="63" t="s">
        <v>195</v>
      </c>
      <c r="E49" s="63">
        <v>15</v>
      </c>
      <c r="F49" s="69">
        <f>MATCH(D49,'Objectives and Analysis'!E:E,0)</f>
        <v>55</v>
      </c>
    </row>
    <row r="50" spans="1:6" s="59" customFormat="1" ht="188.5" x14ac:dyDescent="0.3">
      <c r="A50" s="233" t="s">
        <v>300</v>
      </c>
      <c r="B50" s="230" t="s">
        <v>240</v>
      </c>
      <c r="C50" s="62" t="s">
        <v>112</v>
      </c>
      <c r="D50" s="62" t="s">
        <v>51</v>
      </c>
      <c r="E50" s="62">
        <v>255</v>
      </c>
      <c r="F50" s="69">
        <f>MATCH(D50,'Objectives and Analysis'!E:E,0)</f>
        <v>56</v>
      </c>
    </row>
    <row r="51" spans="1:6" ht="14.5" x14ac:dyDescent="0.35">
      <c r="A51" s="131" t="s">
        <v>301</v>
      </c>
      <c r="B51" s="61" t="s">
        <v>96</v>
      </c>
      <c r="C51" s="63" t="s">
        <v>25</v>
      </c>
      <c r="D51" s="70"/>
      <c r="E51" s="70">
        <v>15</v>
      </c>
      <c r="F51" s="70"/>
    </row>
    <row r="52" spans="1:6" ht="14.5" x14ac:dyDescent="0.35">
      <c r="A52" s="131" t="s">
        <v>302</v>
      </c>
      <c r="B52" s="61" t="s">
        <v>96</v>
      </c>
      <c r="C52" s="63" t="s">
        <v>144</v>
      </c>
      <c r="D52" s="63"/>
      <c r="E52" s="70">
        <v>15</v>
      </c>
      <c r="F52" s="70"/>
    </row>
    <row r="53" spans="1:6" ht="14.5" x14ac:dyDescent="0.35">
      <c r="A53" s="131" t="s">
        <v>310</v>
      </c>
      <c r="B53" s="61" t="s">
        <v>115</v>
      </c>
      <c r="C53" s="63" t="s">
        <v>25</v>
      </c>
      <c r="D53" s="63"/>
      <c r="E53" s="70">
        <v>15</v>
      </c>
      <c r="F53" s="70"/>
    </row>
    <row r="54" spans="1:6" ht="14.5" x14ac:dyDescent="0.35">
      <c r="A54" s="131" t="s">
        <v>302</v>
      </c>
      <c r="B54" s="61" t="s">
        <v>115</v>
      </c>
      <c r="C54" s="63" t="s">
        <v>144</v>
      </c>
      <c r="D54" s="63"/>
      <c r="E54" s="70">
        <v>15</v>
      </c>
      <c r="F54" s="70"/>
    </row>
    <row r="55" spans="1:6" ht="14.5" x14ac:dyDescent="0.35">
      <c r="A55" s="131" t="s">
        <v>311</v>
      </c>
      <c r="B55" s="61" t="s">
        <v>116</v>
      </c>
      <c r="C55" s="63" t="s">
        <v>25</v>
      </c>
      <c r="D55" s="63"/>
      <c r="E55" s="70">
        <v>15</v>
      </c>
      <c r="F55" s="70"/>
    </row>
    <row r="56" spans="1:6" ht="14.5" x14ac:dyDescent="0.35">
      <c r="A56" s="131" t="s">
        <v>302</v>
      </c>
      <c r="B56" s="61" t="s">
        <v>116</v>
      </c>
      <c r="C56" s="63" t="s">
        <v>144</v>
      </c>
      <c r="D56" s="63"/>
      <c r="E56" s="70">
        <v>15</v>
      </c>
      <c r="F56" s="70"/>
    </row>
    <row r="57" spans="1:6" ht="14.5" x14ac:dyDescent="0.35">
      <c r="A57" s="131" t="s">
        <v>312</v>
      </c>
      <c r="B57" s="61" t="s">
        <v>117</v>
      </c>
      <c r="C57" s="63" t="s">
        <v>25</v>
      </c>
      <c r="D57" s="63"/>
      <c r="E57" s="70">
        <v>15</v>
      </c>
      <c r="F57" s="70"/>
    </row>
    <row r="58" spans="1:6" ht="14.5" x14ac:dyDescent="0.35">
      <c r="A58" s="131" t="s">
        <v>302</v>
      </c>
      <c r="B58" s="61" t="s">
        <v>117</v>
      </c>
      <c r="C58" s="63" t="s">
        <v>144</v>
      </c>
      <c r="D58" s="63"/>
      <c r="E58" s="70">
        <v>15</v>
      </c>
      <c r="F58" s="70"/>
    </row>
    <row r="59" spans="1:6" ht="14.5" x14ac:dyDescent="0.35">
      <c r="A59" s="131" t="s">
        <v>313</v>
      </c>
      <c r="B59" s="61" t="s">
        <v>118</v>
      </c>
      <c r="C59" s="63" t="s">
        <v>25</v>
      </c>
      <c r="D59" s="63"/>
      <c r="E59" s="70">
        <v>15</v>
      </c>
      <c r="F59" s="70"/>
    </row>
    <row r="60" spans="1:6" ht="14.5" x14ac:dyDescent="0.35">
      <c r="A60" s="131" t="s">
        <v>314</v>
      </c>
      <c r="B60" s="61" t="s">
        <v>118</v>
      </c>
      <c r="C60" s="63" t="s">
        <v>144</v>
      </c>
      <c r="D60" s="63"/>
      <c r="E60" s="70">
        <v>15</v>
      </c>
      <c r="F60" s="70"/>
    </row>
    <row r="61" spans="1:6" ht="15" customHeight="1" x14ac:dyDescent="0.35">
      <c r="A61" s="131"/>
      <c r="B61" s="61" t="s">
        <v>119</v>
      </c>
      <c r="C61" s="63" t="s">
        <v>25</v>
      </c>
      <c r="D61" s="63"/>
    </row>
    <row r="62" spans="1:6" ht="15" customHeight="1" x14ac:dyDescent="0.35">
      <c r="A62" s="131"/>
      <c r="B62" s="61" t="s">
        <v>119</v>
      </c>
      <c r="C62" s="63" t="s">
        <v>144</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abSelected="1" topLeftCell="A37" zoomScaleNormal="100" zoomScaleSheetLayoutView="100" workbookViewId="0">
      <selection activeCell="F70" sqref="F70:N70"/>
    </sheetView>
  </sheetViews>
  <sheetFormatPr defaultColWidth="9" defaultRowHeight="12" x14ac:dyDescent="0.3"/>
  <cols>
    <col min="1" max="1" width="0.5" style="5" customWidth="1"/>
    <col min="2" max="2" width="11.83203125" style="1" customWidth="1"/>
    <col min="3" max="4" width="11" style="1" customWidth="1"/>
    <col min="5" max="5" width="13.75" style="1" customWidth="1"/>
    <col min="6"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80" t="s">
        <v>220</v>
      </c>
      <c r="C2" s="281"/>
      <c r="D2" s="281"/>
      <c r="E2" s="8"/>
      <c r="F2" s="10"/>
      <c r="G2" s="264" t="s">
        <v>0</v>
      </c>
      <c r="H2" s="265"/>
      <c r="I2" s="268" t="s">
        <v>1</v>
      </c>
      <c r="J2" s="269"/>
      <c r="K2" s="88" t="s">
        <v>140</v>
      </c>
      <c r="L2" s="89" t="s">
        <v>142</v>
      </c>
      <c r="M2" s="268" t="s">
        <v>3</v>
      </c>
      <c r="N2" s="269"/>
      <c r="O2" s="51"/>
    </row>
    <row r="3" spans="1:17" ht="6.75" customHeight="1" x14ac:dyDescent="0.3">
      <c r="A3" s="49"/>
      <c r="B3" s="282"/>
      <c r="C3" s="283"/>
      <c r="D3" s="283"/>
      <c r="E3" s="9"/>
      <c r="F3" s="11"/>
      <c r="G3" s="266"/>
      <c r="H3" s="267"/>
      <c r="I3" s="270"/>
      <c r="J3" s="271"/>
      <c r="K3" s="87"/>
      <c r="L3" s="87"/>
      <c r="M3" s="270"/>
      <c r="N3" s="271"/>
      <c r="O3" s="51"/>
    </row>
    <row r="4" spans="1:17" ht="18" customHeight="1" thickBot="1" x14ac:dyDescent="0.35">
      <c r="A4" s="49"/>
      <c r="B4" s="282"/>
      <c r="C4" s="283"/>
      <c r="D4" s="283"/>
      <c r="E4" s="9"/>
      <c r="F4" s="11"/>
      <c r="G4" s="272" t="s">
        <v>260</v>
      </c>
      <c r="H4" s="273"/>
      <c r="I4" s="272">
        <v>2025</v>
      </c>
      <c r="J4" s="273"/>
      <c r="K4" s="86" t="s">
        <v>326</v>
      </c>
      <c r="L4" s="86" t="s">
        <v>150</v>
      </c>
      <c r="M4" s="272" t="s">
        <v>261</v>
      </c>
      <c r="N4" s="273"/>
      <c r="O4" s="51"/>
    </row>
    <row r="5" spans="1:17" ht="20.25" customHeight="1" thickTop="1" x14ac:dyDescent="0.3">
      <c r="A5" s="49"/>
      <c r="B5" s="282"/>
      <c r="C5" s="283"/>
      <c r="D5" s="283"/>
      <c r="E5" s="9"/>
      <c r="F5" s="11"/>
      <c r="G5" s="268" t="s">
        <v>4</v>
      </c>
      <c r="H5" s="290"/>
      <c r="I5" s="290"/>
      <c r="J5" s="290"/>
      <c r="K5" s="290"/>
      <c r="L5" s="290"/>
      <c r="M5" s="268" t="s">
        <v>5</v>
      </c>
      <c r="N5" s="269"/>
      <c r="O5" s="51"/>
    </row>
    <row r="6" spans="1:17" ht="19.5" customHeight="1" thickBot="1" x14ac:dyDescent="0.35">
      <c r="A6" s="49"/>
      <c r="B6" s="284"/>
      <c r="C6" s="285"/>
      <c r="D6" s="285"/>
      <c r="E6" s="12"/>
      <c r="F6" s="13"/>
      <c r="G6" s="292" t="s">
        <v>262</v>
      </c>
      <c r="H6" s="293"/>
      <c r="I6" s="293"/>
      <c r="J6" s="293"/>
      <c r="K6" s="293"/>
      <c r="L6" s="294"/>
      <c r="M6" s="295" t="s">
        <v>263</v>
      </c>
      <c r="N6" s="296"/>
      <c r="O6" s="50"/>
    </row>
    <row r="7" spans="1:17" ht="15.75" customHeight="1" thickTop="1" thickBot="1" x14ac:dyDescent="0.35">
      <c r="A7" s="49"/>
      <c r="B7" s="286" t="s">
        <v>7</v>
      </c>
      <c r="C7" s="287"/>
      <c r="D7" s="287"/>
      <c r="E7" s="288" t="s">
        <v>264</v>
      </c>
      <c r="F7" s="289"/>
      <c r="G7" s="297" t="s">
        <v>32</v>
      </c>
      <c r="H7" s="298"/>
      <c r="I7" s="299">
        <v>0.1</v>
      </c>
      <c r="J7" s="300"/>
      <c r="K7" s="297" t="s">
        <v>23</v>
      </c>
      <c r="L7" s="298"/>
      <c r="M7" s="301">
        <v>44861</v>
      </c>
      <c r="N7" s="302"/>
      <c r="O7" s="51"/>
    </row>
    <row r="8" spans="1:17" ht="18" customHeight="1" thickTop="1" x14ac:dyDescent="0.3">
      <c r="A8" s="49"/>
      <c r="B8" s="78" t="s">
        <v>205</v>
      </c>
      <c r="C8" s="53"/>
      <c r="D8" s="53"/>
      <c r="E8" s="53"/>
      <c r="F8" s="53"/>
      <c r="G8" s="53"/>
      <c r="H8" s="53"/>
      <c r="I8" s="53"/>
      <c r="J8" s="53"/>
      <c r="K8" s="53"/>
      <c r="L8" s="53"/>
      <c r="M8" s="53"/>
      <c r="N8" s="53"/>
      <c r="O8" s="51"/>
      <c r="Q8" s="3"/>
    </row>
    <row r="9" spans="1:17" s="71" customFormat="1" ht="15" customHeight="1" x14ac:dyDescent="0.3">
      <c r="A9" s="79"/>
      <c r="B9" s="303" t="s">
        <v>25</v>
      </c>
      <c r="C9" s="303"/>
      <c r="D9" s="303"/>
      <c r="E9" s="304" t="s">
        <v>277</v>
      </c>
      <c r="F9" s="304"/>
      <c r="G9" s="304"/>
      <c r="H9" s="304"/>
      <c r="I9" s="304"/>
      <c r="J9" s="304"/>
      <c r="K9" s="304"/>
      <c r="L9" s="304"/>
      <c r="M9" s="304"/>
      <c r="N9" s="304"/>
      <c r="O9" s="74" t="b">
        <v>1</v>
      </c>
      <c r="Q9" s="211"/>
    </row>
    <row r="10" spans="1:17" ht="8.25" customHeight="1" x14ac:dyDescent="0.3">
      <c r="A10" s="49"/>
      <c r="B10" s="291"/>
      <c r="C10" s="291"/>
      <c r="D10" s="291"/>
      <c r="E10" s="291"/>
      <c r="F10" s="291"/>
      <c r="G10" s="291"/>
      <c r="H10" s="291"/>
      <c r="I10" s="291"/>
      <c r="J10" s="291"/>
      <c r="K10" s="291"/>
      <c r="L10" s="291"/>
      <c r="M10" s="291"/>
      <c r="N10" s="291"/>
      <c r="O10" s="50"/>
    </row>
    <row r="11" spans="1:17" ht="15" customHeight="1" x14ac:dyDescent="0.3">
      <c r="A11" s="49"/>
      <c r="B11" s="305" t="s">
        <v>19</v>
      </c>
      <c r="C11" s="305"/>
      <c r="D11" s="306"/>
      <c r="E11" s="307" t="s">
        <v>265</v>
      </c>
      <c r="F11" s="308"/>
      <c r="G11" s="309"/>
      <c r="H11" s="305" t="s">
        <v>11</v>
      </c>
      <c r="I11" s="305"/>
      <c r="J11" s="306"/>
      <c r="K11" s="310" t="s">
        <v>268</v>
      </c>
      <c r="L11" s="310"/>
      <c r="M11" s="310"/>
      <c r="N11" s="307"/>
      <c r="O11" s="50"/>
    </row>
    <row r="12" spans="1:17" ht="15" customHeight="1" x14ac:dyDescent="0.3">
      <c r="A12" s="49"/>
      <c r="B12" s="274" t="s">
        <v>13</v>
      </c>
      <c r="C12" s="274"/>
      <c r="D12" s="275"/>
      <c r="E12" s="279"/>
      <c r="F12" s="279"/>
      <c r="G12" s="279"/>
      <c r="H12" s="274" t="s">
        <v>31</v>
      </c>
      <c r="I12" s="274"/>
      <c r="J12" s="275"/>
      <c r="K12" s="276" t="s">
        <v>269</v>
      </c>
      <c r="L12" s="277"/>
      <c r="M12" s="277"/>
      <c r="N12" s="277"/>
      <c r="O12" s="50"/>
    </row>
    <row r="13" spans="1:17" ht="15" customHeight="1" x14ac:dyDescent="0.3">
      <c r="A13" s="49"/>
      <c r="B13" s="274" t="s">
        <v>30</v>
      </c>
      <c r="C13" s="274"/>
      <c r="D13" s="275"/>
      <c r="E13" s="279" t="s">
        <v>266</v>
      </c>
      <c r="F13" s="279"/>
      <c r="G13" s="279"/>
      <c r="H13" s="274" t="s">
        <v>50</v>
      </c>
      <c r="I13" s="274"/>
      <c r="J13" s="275"/>
      <c r="K13" s="279"/>
      <c r="L13" s="279"/>
      <c r="M13" s="279"/>
      <c r="N13" s="276"/>
      <c r="O13" s="50"/>
    </row>
    <row r="14" spans="1:17" ht="15" customHeight="1" x14ac:dyDescent="0.3">
      <c r="A14" s="49"/>
      <c r="B14" s="274" t="s">
        <v>8</v>
      </c>
      <c r="C14" s="274"/>
      <c r="D14" s="275"/>
      <c r="E14" s="276" t="s">
        <v>267</v>
      </c>
      <c r="F14" s="277"/>
      <c r="G14" s="278"/>
      <c r="H14" s="274" t="s">
        <v>29</v>
      </c>
      <c r="I14" s="274"/>
      <c r="J14" s="275"/>
      <c r="K14" s="279" t="s">
        <v>316</v>
      </c>
      <c r="L14" s="279"/>
      <c r="M14" s="279"/>
      <c r="N14" s="276"/>
      <c r="O14" s="50"/>
    </row>
    <row r="15" spans="1:17" ht="15" customHeight="1" x14ac:dyDescent="0.3">
      <c r="A15" s="49"/>
      <c r="B15" s="305" t="s">
        <v>9</v>
      </c>
      <c r="C15" s="305"/>
      <c r="D15" s="306"/>
      <c r="E15" s="312" t="s">
        <v>325</v>
      </c>
      <c r="F15" s="312"/>
      <c r="G15" s="312"/>
      <c r="H15" s="305" t="s">
        <v>12</v>
      </c>
      <c r="I15" s="305"/>
      <c r="J15" s="306"/>
      <c r="K15" s="536" t="s">
        <v>317</v>
      </c>
      <c r="L15" s="536"/>
      <c r="M15" s="536"/>
      <c r="N15" s="536"/>
      <c r="O15" s="50"/>
    </row>
    <row r="16" spans="1:17" ht="15" customHeight="1" x14ac:dyDescent="0.3">
      <c r="A16" s="49"/>
      <c r="B16" s="274" t="s">
        <v>18</v>
      </c>
      <c r="C16" s="274"/>
      <c r="D16" s="275"/>
      <c r="E16" s="276"/>
      <c r="F16" s="277"/>
      <c r="G16" s="278"/>
      <c r="H16" s="274" t="s">
        <v>98</v>
      </c>
      <c r="I16" s="274"/>
      <c r="J16" s="275"/>
      <c r="K16" s="279" t="s">
        <v>33</v>
      </c>
      <c r="L16" s="279"/>
      <c r="M16" s="279"/>
      <c r="N16" s="276"/>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336.75" customHeight="1" x14ac:dyDescent="0.3">
      <c r="A18" s="79"/>
      <c r="B18" s="303" t="s">
        <v>15</v>
      </c>
      <c r="C18" s="303"/>
      <c r="D18" s="303"/>
      <c r="E18" s="311" t="s">
        <v>279</v>
      </c>
      <c r="F18" s="311"/>
      <c r="G18" s="311"/>
      <c r="H18" s="311"/>
      <c r="I18" s="311"/>
      <c r="J18" s="311"/>
      <c r="K18" s="311"/>
      <c r="L18" s="311"/>
      <c r="M18" s="311"/>
      <c r="N18" s="311"/>
      <c r="O18" s="74" t="b">
        <v>1</v>
      </c>
      <c r="Q18" s="72"/>
    </row>
    <row r="19" spans="1:17" s="71" customFormat="1" ht="247.5" customHeight="1" x14ac:dyDescent="0.3">
      <c r="A19" s="79"/>
      <c r="B19" s="303" t="s">
        <v>51</v>
      </c>
      <c r="C19" s="303"/>
      <c r="D19" s="303"/>
      <c r="E19" s="315" t="s">
        <v>300</v>
      </c>
      <c r="F19" s="315"/>
      <c r="G19" s="315"/>
      <c r="H19" s="315"/>
      <c r="I19" s="315"/>
      <c r="J19" s="315"/>
      <c r="K19" s="315"/>
      <c r="L19" s="315"/>
      <c r="M19" s="315"/>
      <c r="N19" s="315"/>
      <c r="O19" s="74" t="b">
        <v>1</v>
      </c>
      <c r="Q19" s="72"/>
    </row>
    <row r="20" spans="1:17" ht="18" customHeight="1" x14ac:dyDescent="0.3">
      <c r="A20" s="49"/>
      <c r="B20" s="78" t="s">
        <v>207</v>
      </c>
      <c r="C20" s="53"/>
      <c r="D20" s="53"/>
      <c r="E20" s="53"/>
      <c r="F20" s="53"/>
      <c r="G20" s="53"/>
      <c r="H20" s="53"/>
      <c r="I20" s="53"/>
      <c r="J20" s="53"/>
      <c r="K20" s="80"/>
      <c r="L20" s="80"/>
      <c r="M20" s="80"/>
      <c r="N20" s="80"/>
      <c r="O20" s="51"/>
    </row>
    <row r="21" spans="1:17" ht="27" customHeight="1" x14ac:dyDescent="0.3">
      <c r="A21" s="49"/>
      <c r="B21" s="261" t="s">
        <v>20</v>
      </c>
      <c r="C21" s="262"/>
      <c r="D21" s="262"/>
      <c r="E21" s="213" t="s">
        <v>208</v>
      </c>
      <c r="F21" s="94">
        <v>2025</v>
      </c>
      <c r="G21" s="94">
        <v>2026</v>
      </c>
      <c r="H21" s="94">
        <v>2027</v>
      </c>
      <c r="I21" s="94">
        <v>2028</v>
      </c>
      <c r="J21" s="94">
        <v>2029</v>
      </c>
      <c r="K21" s="95" t="s">
        <v>34</v>
      </c>
      <c r="L21" s="96" t="s">
        <v>143</v>
      </c>
      <c r="M21" s="96" t="s">
        <v>21</v>
      </c>
      <c r="N21" s="97" t="s">
        <v>22</v>
      </c>
      <c r="O21" s="51"/>
    </row>
    <row r="22" spans="1:17" ht="45" customHeight="1" x14ac:dyDescent="0.3">
      <c r="A22" s="49"/>
      <c r="B22" s="313" t="s">
        <v>270</v>
      </c>
      <c r="C22" s="313"/>
      <c r="D22" s="313"/>
      <c r="E22" s="81" t="s">
        <v>271</v>
      </c>
      <c r="F22" s="82">
        <v>4092830</v>
      </c>
      <c r="G22" s="82">
        <v>4649312</v>
      </c>
      <c r="H22" s="82">
        <v>5439156</v>
      </c>
      <c r="I22" s="82">
        <v>5600715</v>
      </c>
      <c r="J22" s="82">
        <v>5475058</v>
      </c>
      <c r="K22" s="83">
        <v>25257071</v>
      </c>
      <c r="L22" s="83">
        <v>25257071</v>
      </c>
      <c r="M22" s="83"/>
      <c r="N22" s="84">
        <v>45474</v>
      </c>
      <c r="O22" s="50"/>
    </row>
    <row r="23" spans="1:17" ht="45" customHeight="1" x14ac:dyDescent="0.3">
      <c r="A23" s="49"/>
      <c r="B23" s="314" t="s">
        <v>272</v>
      </c>
      <c r="C23" s="314"/>
      <c r="D23" s="314"/>
      <c r="E23" s="81" t="s">
        <v>271</v>
      </c>
      <c r="F23" s="82">
        <v>8291582</v>
      </c>
      <c r="G23" s="82">
        <v>8685755</v>
      </c>
      <c r="H23" s="82">
        <v>8254631</v>
      </c>
      <c r="I23" s="82">
        <v>8511322</v>
      </c>
      <c r="J23" s="82">
        <v>8290929</v>
      </c>
      <c r="K23" s="83">
        <v>42034219</v>
      </c>
      <c r="L23" s="83">
        <v>42034219</v>
      </c>
      <c r="M23" s="83"/>
      <c r="N23" s="85">
        <v>45474</v>
      </c>
      <c r="O23" s="50"/>
    </row>
    <row r="24" spans="1:17" ht="45" customHeight="1" x14ac:dyDescent="0.3">
      <c r="A24" s="49"/>
      <c r="B24" s="314" t="s">
        <v>273</v>
      </c>
      <c r="C24" s="314"/>
      <c r="D24" s="314"/>
      <c r="E24" s="81" t="s">
        <v>271</v>
      </c>
      <c r="F24" s="82">
        <v>4392571</v>
      </c>
      <c r="G24" s="82">
        <v>4409498</v>
      </c>
      <c r="H24" s="82">
        <v>4621086</v>
      </c>
      <c r="I24" s="82">
        <v>4891919</v>
      </c>
      <c r="J24" s="82">
        <v>5052726</v>
      </c>
      <c r="K24" s="83">
        <v>23367800</v>
      </c>
      <c r="L24" s="83">
        <v>23367800</v>
      </c>
      <c r="M24" s="83"/>
      <c r="N24" s="85">
        <v>45474</v>
      </c>
      <c r="O24" s="50"/>
    </row>
    <row r="25" spans="1:17" ht="45" customHeight="1" x14ac:dyDescent="0.3">
      <c r="A25" s="49"/>
      <c r="B25" s="314" t="s">
        <v>274</v>
      </c>
      <c r="C25" s="314"/>
      <c r="D25" s="314"/>
      <c r="E25" s="81" t="s">
        <v>271</v>
      </c>
      <c r="F25" s="82">
        <v>3120848</v>
      </c>
      <c r="G25" s="82">
        <v>3169109</v>
      </c>
      <c r="H25" s="82">
        <v>3147660</v>
      </c>
      <c r="I25" s="82">
        <v>3126211</v>
      </c>
      <c r="J25" s="82">
        <v>3110124</v>
      </c>
      <c r="K25" s="83">
        <v>15673952</v>
      </c>
      <c r="L25" s="83">
        <v>15673952</v>
      </c>
      <c r="M25" s="83"/>
      <c r="N25" s="85">
        <v>45474</v>
      </c>
      <c r="O25" s="50"/>
    </row>
    <row r="26" spans="1:17" ht="45" customHeight="1" x14ac:dyDescent="0.3">
      <c r="A26" s="49"/>
      <c r="B26" s="314" t="s">
        <v>275</v>
      </c>
      <c r="C26" s="314"/>
      <c r="D26" s="314"/>
      <c r="E26" s="81" t="s">
        <v>276</v>
      </c>
      <c r="F26" s="82">
        <v>6771621</v>
      </c>
      <c r="G26" s="82">
        <v>6869524</v>
      </c>
      <c r="H26" s="82">
        <v>6826011</v>
      </c>
      <c r="I26" s="82">
        <v>6782499</v>
      </c>
      <c r="J26" s="82">
        <v>6738986</v>
      </c>
      <c r="K26" s="83">
        <v>33988641</v>
      </c>
      <c r="L26" s="83">
        <v>33988641</v>
      </c>
      <c r="M26" s="83"/>
      <c r="N26" s="85">
        <v>45474</v>
      </c>
      <c r="O26" s="50"/>
    </row>
    <row r="27" spans="1:17" ht="45" hidden="1" customHeight="1" x14ac:dyDescent="0.3">
      <c r="A27" s="49"/>
      <c r="B27" s="314"/>
      <c r="C27" s="314"/>
      <c r="D27" s="314"/>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245" t="s">
        <v>20</v>
      </c>
      <c r="C63" s="246"/>
      <c r="D63" s="246"/>
      <c r="E63" s="247"/>
      <c r="F63" s="244" t="s">
        <v>139</v>
      </c>
      <c r="G63" s="244"/>
      <c r="H63" s="245" t="s">
        <v>211</v>
      </c>
      <c r="I63" s="246"/>
      <c r="J63" s="247"/>
      <c r="K63" s="245" t="s">
        <v>212</v>
      </c>
      <c r="L63" s="246"/>
      <c r="M63" s="247"/>
      <c r="N63" s="91" t="s">
        <v>23</v>
      </c>
      <c r="O63" s="51"/>
    </row>
    <row r="64" spans="1:15" ht="18" customHeight="1" x14ac:dyDescent="0.3">
      <c r="A64" s="49"/>
      <c r="B64" s="252"/>
      <c r="C64" s="253"/>
      <c r="D64" s="253"/>
      <c r="E64" s="254"/>
      <c r="F64" s="251" t="s">
        <v>186</v>
      </c>
      <c r="G64" s="251"/>
      <c r="H64" s="255"/>
      <c r="I64" s="256"/>
      <c r="J64" s="257"/>
      <c r="K64" s="255"/>
      <c r="L64" s="256"/>
      <c r="M64" s="257"/>
      <c r="N64" s="90">
        <v>44861</v>
      </c>
      <c r="O64" s="51"/>
    </row>
    <row r="65" spans="1:15" ht="18" customHeight="1" x14ac:dyDescent="0.3">
      <c r="A65" s="49"/>
      <c r="B65" s="248"/>
      <c r="C65" s="249"/>
      <c r="D65" s="249"/>
      <c r="E65" s="250"/>
      <c r="F65" s="251" t="s">
        <v>187</v>
      </c>
      <c r="G65" s="251"/>
      <c r="H65" s="255"/>
      <c r="I65" s="256"/>
      <c r="J65" s="257"/>
      <c r="K65" s="255"/>
      <c r="L65" s="256"/>
      <c r="M65" s="257"/>
      <c r="N65" s="90">
        <v>44861</v>
      </c>
      <c r="O65" s="50"/>
    </row>
    <row r="66" spans="1:15" ht="18" customHeight="1" x14ac:dyDescent="0.3">
      <c r="A66" s="49"/>
      <c r="B66" s="248"/>
      <c r="C66" s="249"/>
      <c r="D66" s="249"/>
      <c r="E66" s="250"/>
      <c r="F66" s="251" t="s">
        <v>188</v>
      </c>
      <c r="G66" s="251"/>
      <c r="H66" s="255"/>
      <c r="I66" s="256"/>
      <c r="J66" s="257"/>
      <c r="K66" s="255"/>
      <c r="L66" s="256"/>
      <c r="M66" s="257"/>
      <c r="N66" s="90">
        <v>44861</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209</v>
      </c>
      <c r="C68" s="73"/>
      <c r="D68" s="73"/>
      <c r="E68" s="73"/>
      <c r="F68" s="73"/>
      <c r="G68" s="73"/>
      <c r="H68" s="73"/>
      <c r="I68" s="73"/>
      <c r="J68" s="73"/>
      <c r="K68" s="73"/>
      <c r="L68" s="73"/>
      <c r="M68" s="73"/>
      <c r="N68" s="73"/>
      <c r="O68" s="75"/>
    </row>
    <row r="69" spans="1:15" s="31" customFormat="1" ht="27" customHeight="1" x14ac:dyDescent="0.3">
      <c r="A69" s="77"/>
      <c r="B69" s="213" t="s">
        <v>23</v>
      </c>
      <c r="C69" s="261" t="s">
        <v>210</v>
      </c>
      <c r="D69" s="262"/>
      <c r="E69" s="263"/>
      <c r="F69" s="245" t="s">
        <v>25</v>
      </c>
      <c r="G69" s="246"/>
      <c r="H69" s="246"/>
      <c r="I69" s="246"/>
      <c r="J69" s="246"/>
      <c r="K69" s="246"/>
      <c r="L69" s="246"/>
      <c r="M69" s="246"/>
      <c r="N69" s="247"/>
      <c r="O69" s="75"/>
    </row>
    <row r="70" spans="1:15" s="31" customFormat="1" ht="18" customHeight="1" x14ac:dyDescent="0.3">
      <c r="A70" s="77"/>
      <c r="B70" s="92">
        <v>44846</v>
      </c>
      <c r="C70" s="536" t="s">
        <v>318</v>
      </c>
      <c r="D70" s="536"/>
      <c r="E70" s="536"/>
      <c r="F70" s="241" t="s">
        <v>319</v>
      </c>
      <c r="G70" s="242"/>
      <c r="H70" s="242"/>
      <c r="I70" s="242"/>
      <c r="J70" s="242"/>
      <c r="K70" s="242"/>
      <c r="L70" s="242"/>
      <c r="M70" s="242"/>
      <c r="N70" s="243"/>
      <c r="O70" s="76"/>
    </row>
    <row r="71" spans="1:15" s="31" customFormat="1" ht="18" customHeight="1" x14ac:dyDescent="0.3">
      <c r="A71" s="77"/>
      <c r="B71" s="92">
        <v>44846</v>
      </c>
      <c r="C71" s="536" t="s">
        <v>320</v>
      </c>
      <c r="D71" s="536"/>
      <c r="E71" s="536"/>
      <c r="F71" s="241" t="s">
        <v>321</v>
      </c>
      <c r="G71" s="242"/>
      <c r="H71" s="242"/>
      <c r="I71" s="242"/>
      <c r="J71" s="242"/>
      <c r="K71" s="242"/>
      <c r="L71" s="242"/>
      <c r="M71" s="242"/>
      <c r="N71" s="243"/>
      <c r="O71" s="76"/>
    </row>
    <row r="72" spans="1:15" s="31" customFormat="1" ht="18" customHeight="1" x14ac:dyDescent="0.3">
      <c r="A72" s="77"/>
      <c r="B72" s="92">
        <v>44846</v>
      </c>
      <c r="C72" s="536" t="s">
        <v>322</v>
      </c>
      <c r="D72" s="536"/>
      <c r="E72" s="536"/>
      <c r="F72" s="241" t="s">
        <v>323</v>
      </c>
      <c r="G72" s="242"/>
      <c r="H72" s="242"/>
      <c r="I72" s="242"/>
      <c r="J72" s="242"/>
      <c r="K72" s="242"/>
      <c r="L72" s="242"/>
      <c r="M72" s="242"/>
      <c r="N72" s="243"/>
      <c r="O72" s="76"/>
    </row>
    <row r="73" spans="1:15" s="31" customFormat="1" ht="18" hidden="1" customHeight="1" x14ac:dyDescent="0.3">
      <c r="A73" s="77"/>
      <c r="B73" s="92"/>
      <c r="C73" s="238"/>
      <c r="D73" s="239"/>
      <c r="E73" s="240"/>
      <c r="F73" s="241"/>
      <c r="G73" s="242"/>
      <c r="H73" s="242"/>
      <c r="I73" s="242"/>
      <c r="J73" s="242"/>
      <c r="K73" s="242"/>
      <c r="L73" s="242"/>
      <c r="M73" s="242"/>
      <c r="N73" s="243"/>
      <c r="O73" s="76"/>
    </row>
    <row r="74" spans="1:15" s="31" customFormat="1" ht="18" hidden="1" customHeight="1" x14ac:dyDescent="0.3">
      <c r="A74" s="77"/>
      <c r="B74" s="92"/>
      <c r="C74" s="238"/>
      <c r="D74" s="239"/>
      <c r="E74" s="240"/>
      <c r="F74" s="241"/>
      <c r="G74" s="242"/>
      <c r="H74" s="242"/>
      <c r="I74" s="242"/>
      <c r="J74" s="242"/>
      <c r="K74" s="242"/>
      <c r="L74" s="242"/>
      <c r="M74" s="242"/>
      <c r="N74" s="243"/>
      <c r="O74" s="76"/>
    </row>
    <row r="75" spans="1:15" ht="18" customHeight="1" x14ac:dyDescent="0.3">
      <c r="A75" s="49"/>
      <c r="B75" s="258"/>
      <c r="C75" s="259"/>
      <c r="D75" s="259"/>
      <c r="E75" s="259"/>
      <c r="F75" s="259"/>
      <c r="G75" s="259"/>
      <c r="H75" s="259"/>
      <c r="I75" s="259"/>
      <c r="J75" s="259"/>
      <c r="K75" s="259"/>
      <c r="L75" s="259"/>
      <c r="M75" s="259"/>
      <c r="N75" s="260"/>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B24:D24"/>
    <mergeCell ref="B25:D25"/>
    <mergeCell ref="B26:D26"/>
    <mergeCell ref="B27:D27"/>
    <mergeCell ref="B65:E65"/>
    <mergeCell ref="H13:J13"/>
    <mergeCell ref="K13:N13"/>
    <mergeCell ref="B21:D21"/>
    <mergeCell ref="B22:D22"/>
    <mergeCell ref="B23:D23"/>
    <mergeCell ref="B16:D16"/>
    <mergeCell ref="E16:G16"/>
    <mergeCell ref="H16:J16"/>
    <mergeCell ref="K16:N16"/>
    <mergeCell ref="E19:N19"/>
    <mergeCell ref="B19:D1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B2:D6"/>
    <mergeCell ref="B7:D7"/>
    <mergeCell ref="E7:F7"/>
    <mergeCell ref="G5:L5"/>
    <mergeCell ref="B10:N10"/>
    <mergeCell ref="M5:N5"/>
    <mergeCell ref="G6:L6"/>
    <mergeCell ref="M6:N6"/>
    <mergeCell ref="G7:H7"/>
    <mergeCell ref="K7:L7"/>
    <mergeCell ref="I7:J7"/>
    <mergeCell ref="M7:N7"/>
    <mergeCell ref="B9:D9"/>
    <mergeCell ref="E9:N9"/>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C74:E74"/>
    <mergeCell ref="F71:N71"/>
    <mergeCell ref="C72:E72"/>
    <mergeCell ref="F72:N72"/>
    <mergeCell ref="C73:E73"/>
    <mergeCell ref="F73:N73"/>
    <mergeCell ref="F74:N74"/>
  </mergeCells>
  <conditionalFormatting sqref="B11:G15 K11:N13">
    <cfRule type="expression" dxfId="89" priority="19">
      <formula>MOD(ROW(),2)&lt;&gt;0</formula>
    </cfRule>
  </conditionalFormatting>
  <conditionalFormatting sqref="E19">
    <cfRule type="expression" dxfId="88" priority="18">
      <formula>MOD(ROW(),2)=0</formula>
    </cfRule>
  </conditionalFormatting>
  <conditionalFormatting sqref="B18:D18 B19:E19">
    <cfRule type="expression" dxfId="87" priority="17">
      <formula>$O18=TRUE</formula>
    </cfRule>
  </conditionalFormatting>
  <conditionalFormatting sqref="H11:J15">
    <cfRule type="expression" dxfId="86" priority="16">
      <formula>MOD(ROW(),2)&lt;&gt;0</formula>
    </cfRule>
  </conditionalFormatting>
  <conditionalFormatting sqref="E18">
    <cfRule type="expression" dxfId="85" priority="15">
      <formula>MOD(ROW(),2)=0</formula>
    </cfRule>
  </conditionalFormatting>
  <conditionalFormatting sqref="E18">
    <cfRule type="expression" dxfId="84" priority="14">
      <formula>$O18=TRUE</formula>
    </cfRule>
  </conditionalFormatting>
  <conditionalFormatting sqref="B22:N27">
    <cfRule type="expression" dxfId="83" priority="13">
      <formula>$E22="Recommended"</formula>
    </cfRule>
  </conditionalFormatting>
  <conditionalFormatting sqref="B28:N28">
    <cfRule type="expression" dxfId="82" priority="12">
      <formula>$F28="Recommended"</formula>
    </cfRule>
  </conditionalFormatting>
  <conditionalFormatting sqref="H16:J16">
    <cfRule type="expression" dxfId="81" priority="9">
      <formula>MOD(ROW(),2)&lt;&gt;0</formula>
    </cfRule>
  </conditionalFormatting>
  <conditionalFormatting sqref="B16:G16 K16:N16">
    <cfRule type="expression" dxfId="80" priority="10">
      <formula>MOD(ROW(),2)&lt;&gt;0</formula>
    </cfRule>
  </conditionalFormatting>
  <conditionalFormatting sqref="B23:B27">
    <cfRule type="expression" dxfId="79" priority="7">
      <formula>$E23="Recommended"</formula>
    </cfRule>
  </conditionalFormatting>
  <conditionalFormatting sqref="M22:M27">
    <cfRule type="expression" dxfId="78" priority="6">
      <formula>$E22="Recommended"</formula>
    </cfRule>
  </conditionalFormatting>
  <conditionalFormatting sqref="B9:D9">
    <cfRule type="expression" dxfId="77" priority="5">
      <formula>$O9=TRUE</formula>
    </cfRule>
  </conditionalFormatting>
  <conditionalFormatting sqref="E9">
    <cfRule type="expression" dxfId="76" priority="4">
      <formula>MOD(ROW(),2)=0</formula>
    </cfRule>
  </conditionalFormatting>
  <conditionalFormatting sqref="E9">
    <cfRule type="expression" dxfId="75" priority="3">
      <formula>$O9=TRUE</formula>
    </cfRule>
  </conditionalFormatting>
  <conditionalFormatting sqref="K14:N14">
    <cfRule type="expression" dxfId="74" priority="2">
      <formula>MOD(ROW(),2)&lt;&gt;0</formula>
    </cfRule>
  </conditionalFormatting>
  <conditionalFormatting sqref="K15:N15">
    <cfRule type="expression" dxfId="73" priority="1">
      <formula>MOD(ROW(),2)&lt;&gt;0</formula>
    </cfRule>
  </conditionalFormatting>
  <pageMargins left="0.23622047244094488" right="0.23622047244094488" top="0.31496062992125984" bottom="0.27559055118110237" header="0.31496062992125984" footer="0.31496062992125984"/>
  <pageSetup paperSize="8"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zoomScaleNormal="100" zoomScaleSheetLayoutView="100" workbookViewId="0">
      <selection activeCell="K13" sqref="K13:N1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3" t="s">
        <v>220</v>
      </c>
      <c r="C2" s="344"/>
      <c r="D2" s="344"/>
      <c r="E2" s="8"/>
      <c r="F2" s="10"/>
      <c r="G2" s="264" t="s">
        <v>141</v>
      </c>
      <c r="H2" s="265"/>
      <c r="I2" s="268" t="s">
        <v>1</v>
      </c>
      <c r="J2" s="269"/>
      <c r="K2" s="88" t="s">
        <v>140</v>
      </c>
      <c r="L2" s="89" t="s">
        <v>142</v>
      </c>
      <c r="M2" s="268" t="s">
        <v>3</v>
      </c>
      <c r="N2" s="269"/>
      <c r="O2" s="51"/>
    </row>
    <row r="3" spans="1:17" ht="6.75" customHeight="1" x14ac:dyDescent="0.3">
      <c r="A3" s="49"/>
      <c r="B3" s="345"/>
      <c r="C3" s="346"/>
      <c r="D3" s="346"/>
      <c r="E3" s="9"/>
      <c r="F3" s="11"/>
      <c r="G3" s="266"/>
      <c r="H3" s="267"/>
      <c r="I3" s="270"/>
      <c r="J3" s="271"/>
      <c r="K3" s="87"/>
      <c r="L3" s="87"/>
      <c r="M3" s="270"/>
      <c r="N3" s="271"/>
      <c r="O3" s="51"/>
    </row>
    <row r="4" spans="1:17" ht="18" customHeight="1" thickBot="1" x14ac:dyDescent="0.35">
      <c r="A4" s="49"/>
      <c r="B4" s="345"/>
      <c r="C4" s="346"/>
      <c r="D4" s="346"/>
      <c r="E4" s="9"/>
      <c r="F4" s="11"/>
      <c r="G4" s="272" t="s">
        <v>260</v>
      </c>
      <c r="H4" s="273"/>
      <c r="I4" s="272">
        <v>2025</v>
      </c>
      <c r="J4" s="273"/>
      <c r="K4" s="86" t="s">
        <v>326</v>
      </c>
      <c r="L4" s="86" t="s">
        <v>150</v>
      </c>
      <c r="M4" s="272" t="s">
        <v>261</v>
      </c>
      <c r="N4" s="273"/>
      <c r="O4" s="51"/>
    </row>
    <row r="5" spans="1:17" ht="20.25" customHeight="1" thickTop="1" x14ac:dyDescent="0.3">
      <c r="A5" s="49"/>
      <c r="B5" s="345"/>
      <c r="C5" s="346"/>
      <c r="D5" s="346"/>
      <c r="E5" s="9"/>
      <c r="F5" s="11"/>
      <c r="G5" s="268" t="s">
        <v>4</v>
      </c>
      <c r="H5" s="290"/>
      <c r="I5" s="290"/>
      <c r="J5" s="290"/>
      <c r="K5" s="290"/>
      <c r="L5" s="290"/>
      <c r="M5" s="268" t="s">
        <v>5</v>
      </c>
      <c r="N5" s="269"/>
      <c r="O5" s="51"/>
    </row>
    <row r="6" spans="1:17" ht="19.5" customHeight="1" thickBot="1" x14ac:dyDescent="0.35">
      <c r="A6" s="49"/>
      <c r="B6" s="347"/>
      <c r="C6" s="348"/>
      <c r="D6" s="348"/>
      <c r="E6" s="12"/>
      <c r="F6" s="13"/>
      <c r="G6" s="292" t="s">
        <v>262</v>
      </c>
      <c r="H6" s="293"/>
      <c r="I6" s="293"/>
      <c r="J6" s="293"/>
      <c r="K6" s="293"/>
      <c r="L6" s="294"/>
      <c r="M6" s="295" t="s">
        <v>263</v>
      </c>
      <c r="N6" s="296"/>
      <c r="O6" s="50"/>
    </row>
    <row r="7" spans="1:17" ht="15.75" customHeight="1" thickTop="1" thickBot="1" x14ac:dyDescent="0.35">
      <c r="A7" s="49"/>
      <c r="B7" s="286" t="s">
        <v>7</v>
      </c>
      <c r="C7" s="287"/>
      <c r="D7" s="287"/>
      <c r="E7" s="288" t="s">
        <v>264</v>
      </c>
      <c r="F7" s="289"/>
      <c r="G7" s="297" t="s">
        <v>32</v>
      </c>
      <c r="H7" s="298"/>
      <c r="I7" s="299">
        <v>0.1</v>
      </c>
      <c r="J7" s="300"/>
      <c r="K7" s="297" t="s">
        <v>23</v>
      </c>
      <c r="L7" s="298"/>
      <c r="M7" s="301">
        <v>44861</v>
      </c>
      <c r="N7" s="302"/>
      <c r="O7" s="51"/>
    </row>
    <row r="8" spans="1:17" ht="8.25" customHeight="1" thickTop="1" x14ac:dyDescent="0.3">
      <c r="A8" s="49"/>
      <c r="B8" s="349"/>
      <c r="C8" s="349"/>
      <c r="D8" s="349"/>
      <c r="E8" s="349"/>
      <c r="F8" s="349"/>
      <c r="G8" s="349"/>
      <c r="H8" s="349"/>
      <c r="I8" s="349"/>
      <c r="J8" s="349"/>
      <c r="K8" s="349"/>
      <c r="L8" s="349"/>
      <c r="M8" s="349"/>
      <c r="N8" s="349"/>
      <c r="O8" s="50"/>
    </row>
    <row r="9" spans="1:17" ht="15" customHeight="1" x14ac:dyDescent="0.3">
      <c r="A9" s="49"/>
      <c r="B9" s="305" t="s">
        <v>19</v>
      </c>
      <c r="C9" s="305"/>
      <c r="D9" s="306"/>
      <c r="E9" s="307" t="s">
        <v>265</v>
      </c>
      <c r="F9" s="308"/>
      <c r="G9" s="309"/>
      <c r="H9" s="305" t="s">
        <v>11</v>
      </c>
      <c r="I9" s="305"/>
      <c r="J9" s="306"/>
      <c r="K9" s="310" t="s">
        <v>268</v>
      </c>
      <c r="L9" s="310"/>
      <c r="M9" s="310"/>
      <c r="N9" s="307"/>
      <c r="O9" s="50"/>
    </row>
    <row r="10" spans="1:17" ht="15" customHeight="1" x14ac:dyDescent="0.3">
      <c r="A10" s="49"/>
      <c r="B10" s="274" t="s">
        <v>13</v>
      </c>
      <c r="C10" s="274"/>
      <c r="D10" s="275"/>
      <c r="E10" s="307"/>
      <c r="F10" s="308"/>
      <c r="G10" s="309"/>
      <c r="H10" s="274" t="s">
        <v>31</v>
      </c>
      <c r="I10" s="274"/>
      <c r="J10" s="275"/>
      <c r="K10" s="310" t="s">
        <v>269</v>
      </c>
      <c r="L10" s="310"/>
      <c r="M10" s="310"/>
      <c r="N10" s="307"/>
      <c r="O10" s="50"/>
    </row>
    <row r="11" spans="1:17" ht="15" customHeight="1" x14ac:dyDescent="0.3">
      <c r="A11" s="49"/>
      <c r="B11" s="274" t="s">
        <v>30</v>
      </c>
      <c r="C11" s="274"/>
      <c r="D11" s="275"/>
      <c r="E11" s="307" t="s">
        <v>266</v>
      </c>
      <c r="F11" s="308"/>
      <c r="G11" s="309"/>
      <c r="H11" s="274" t="s">
        <v>50</v>
      </c>
      <c r="I11" s="274"/>
      <c r="J11" s="275"/>
      <c r="K11" s="310" t="s">
        <v>326</v>
      </c>
      <c r="L11" s="310"/>
      <c r="M11" s="310"/>
      <c r="N11" s="307"/>
      <c r="O11" s="50"/>
    </row>
    <row r="12" spans="1:17" ht="15" customHeight="1" x14ac:dyDescent="0.3">
      <c r="A12" s="49"/>
      <c r="B12" s="274" t="s">
        <v>8</v>
      </c>
      <c r="C12" s="274"/>
      <c r="D12" s="275"/>
      <c r="E12" s="307" t="s">
        <v>267</v>
      </c>
      <c r="F12" s="308"/>
      <c r="G12" s="309"/>
      <c r="H12" s="274" t="s">
        <v>29</v>
      </c>
      <c r="I12" s="274"/>
      <c r="J12" s="275"/>
      <c r="K12" s="310" t="s">
        <v>316</v>
      </c>
      <c r="L12" s="310"/>
      <c r="M12" s="310"/>
      <c r="N12" s="307"/>
      <c r="O12" s="50"/>
    </row>
    <row r="13" spans="1:17" ht="15" customHeight="1" x14ac:dyDescent="0.3">
      <c r="A13" s="49"/>
      <c r="B13" s="305" t="s">
        <v>9</v>
      </c>
      <c r="C13" s="305"/>
      <c r="D13" s="306"/>
      <c r="E13" s="307" t="s">
        <v>325</v>
      </c>
      <c r="F13" s="308"/>
      <c r="G13" s="309"/>
      <c r="H13" s="305" t="s">
        <v>12</v>
      </c>
      <c r="I13" s="305"/>
      <c r="J13" s="306"/>
      <c r="K13" s="536" t="s">
        <v>317</v>
      </c>
      <c r="L13" s="536"/>
      <c r="M13" s="536"/>
      <c r="N13" s="536"/>
      <c r="O13" s="50"/>
    </row>
    <row r="14" spans="1:17" ht="15" customHeight="1" x14ac:dyDescent="0.3">
      <c r="A14" s="49"/>
      <c r="B14" s="274" t="s">
        <v>18</v>
      </c>
      <c r="C14" s="274"/>
      <c r="D14" s="275"/>
      <c r="E14" s="307" t="s">
        <v>326</v>
      </c>
      <c r="F14" s="308"/>
      <c r="G14" s="309"/>
      <c r="H14" s="274" t="s">
        <v>98</v>
      </c>
      <c r="I14" s="274"/>
      <c r="J14" s="275"/>
      <c r="K14" s="310" t="s">
        <v>33</v>
      </c>
      <c r="L14" s="310"/>
      <c r="M14" s="310"/>
      <c r="N14" s="307"/>
      <c r="O14" s="50"/>
    </row>
    <row r="15" spans="1:17" ht="18" customHeight="1" x14ac:dyDescent="0.3">
      <c r="A15" s="49"/>
      <c r="B15" s="78" t="s">
        <v>10</v>
      </c>
      <c r="C15" s="78"/>
      <c r="D15" s="53"/>
      <c r="E15" s="54"/>
      <c r="F15" s="54"/>
      <c r="G15" s="53"/>
      <c r="H15" s="53"/>
      <c r="I15" s="53"/>
      <c r="J15" s="53"/>
      <c r="K15" s="53"/>
      <c r="L15" s="53"/>
      <c r="M15" s="53"/>
      <c r="N15" s="53"/>
      <c r="O15" s="51"/>
      <c r="Q15" s="3"/>
    </row>
    <row r="16" spans="1:17" ht="225" customHeight="1" x14ac:dyDescent="0.3">
      <c r="A16" s="58"/>
      <c r="B16" s="325" t="s">
        <v>99</v>
      </c>
      <c r="C16" s="326"/>
      <c r="D16" s="327"/>
      <c r="E16" s="319" t="s">
        <v>14</v>
      </c>
      <c r="F16" s="320"/>
      <c r="G16" s="321"/>
      <c r="H16" s="337" t="s">
        <v>278</v>
      </c>
      <c r="I16" s="338"/>
      <c r="J16" s="338"/>
      <c r="K16" s="338"/>
      <c r="L16" s="338"/>
      <c r="M16" s="338"/>
      <c r="N16" s="339"/>
      <c r="O16" s="52" t="b">
        <v>1</v>
      </c>
      <c r="Q16" s="3"/>
    </row>
    <row r="17" spans="1:17" ht="345" customHeight="1" x14ac:dyDescent="0.3">
      <c r="A17" s="49"/>
      <c r="B17" s="328"/>
      <c r="C17" s="329"/>
      <c r="D17" s="330"/>
      <c r="E17" s="340" t="s">
        <v>15</v>
      </c>
      <c r="F17" s="341"/>
      <c r="G17" s="342"/>
      <c r="H17" s="322" t="s">
        <v>279</v>
      </c>
      <c r="I17" s="323"/>
      <c r="J17" s="323"/>
      <c r="K17" s="323"/>
      <c r="L17" s="323"/>
      <c r="M17" s="323"/>
      <c r="N17" s="324"/>
      <c r="O17" s="52" t="b">
        <v>0</v>
      </c>
      <c r="Q17" s="3"/>
    </row>
    <row r="18" spans="1:17" ht="120" customHeight="1" x14ac:dyDescent="0.3">
      <c r="A18" s="49"/>
      <c r="B18" s="316" t="s">
        <v>100</v>
      </c>
      <c r="C18" s="317"/>
      <c r="D18" s="318"/>
      <c r="E18" s="319" t="s">
        <v>55</v>
      </c>
      <c r="F18" s="320"/>
      <c r="G18" s="321"/>
      <c r="H18" s="322" t="s">
        <v>280</v>
      </c>
      <c r="I18" s="323"/>
      <c r="J18" s="323"/>
      <c r="K18" s="323"/>
      <c r="L18" s="323"/>
      <c r="M18" s="323"/>
      <c r="N18" s="324"/>
      <c r="O18" s="52" t="b">
        <v>1</v>
      </c>
      <c r="Q18" s="3"/>
    </row>
    <row r="19" spans="1:17" ht="1" customHeight="1" x14ac:dyDescent="0.3">
      <c r="A19" s="49"/>
      <c r="B19" s="216"/>
      <c r="C19" s="217"/>
      <c r="D19" s="218"/>
      <c r="E19" s="331"/>
      <c r="F19" s="332"/>
      <c r="G19" s="333"/>
      <c r="H19" s="334"/>
      <c r="I19" s="335"/>
      <c r="J19" s="335"/>
      <c r="K19" s="335"/>
      <c r="L19" s="335"/>
      <c r="M19" s="335"/>
      <c r="N19" s="336"/>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 ref="K7:L7"/>
    <mergeCell ref="M7:N7"/>
    <mergeCell ref="B2:D6"/>
    <mergeCell ref="G2:H3"/>
    <mergeCell ref="I2:J3"/>
    <mergeCell ref="G5:L5"/>
    <mergeCell ref="M2:N3"/>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E19:G19"/>
    <mergeCell ref="H19:N19"/>
    <mergeCell ref="E10:G10"/>
    <mergeCell ref="H10:J10"/>
    <mergeCell ref="E16:G16"/>
    <mergeCell ref="H16:N16"/>
    <mergeCell ref="E17:G17"/>
    <mergeCell ref="K10:N10"/>
    <mergeCell ref="B18:D18"/>
    <mergeCell ref="E18:G18"/>
    <mergeCell ref="H18:N18"/>
    <mergeCell ref="H17:N17"/>
    <mergeCell ref="B16:D17"/>
  </mergeCells>
  <conditionalFormatting sqref="E9:G14 K9:N12 K14:N14">
    <cfRule type="expression" dxfId="72" priority="47">
      <formula>MOD(ROW(),2)&lt;&gt;0</formula>
    </cfRule>
  </conditionalFormatting>
  <conditionalFormatting sqref="E17:N18 E16:H16 E19 H19">
    <cfRule type="expression" dxfId="71" priority="26">
      <formula>MOD(ROW(),2)=0</formula>
    </cfRule>
  </conditionalFormatting>
  <conditionalFormatting sqref="B16 B18:N18 E16:H16 E17:N17 B19:E19 H19">
    <cfRule type="expression" dxfId="70" priority="25">
      <formula>$O16=TRUE</formula>
    </cfRule>
  </conditionalFormatting>
  <conditionalFormatting sqref="B9:D13">
    <cfRule type="expression" dxfId="69" priority="36">
      <formula>MOD(ROW(),2)&lt;&gt;0</formula>
    </cfRule>
  </conditionalFormatting>
  <conditionalFormatting sqref="H9:J13">
    <cfRule type="expression" dxfId="68" priority="35">
      <formula>MOD(ROW(),2)&lt;&gt;0</formula>
    </cfRule>
  </conditionalFormatting>
  <conditionalFormatting sqref="H14:J14">
    <cfRule type="expression" dxfId="67" priority="13">
      <formula>MOD(ROW(),2)&lt;&gt;0</formula>
    </cfRule>
  </conditionalFormatting>
  <conditionalFormatting sqref="B14:D14">
    <cfRule type="expression" dxfId="66" priority="14">
      <formula>MOD(ROW(),2)&lt;&gt;0</formula>
    </cfRule>
  </conditionalFormatting>
  <conditionalFormatting sqref="K13:N13">
    <cfRule type="expression" dxfId="65" priority="1">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topLeftCell="A10" zoomScaleNormal="100" zoomScaleSheetLayoutView="100" workbookViewId="0">
      <selection activeCell="B38" sqref="B38:D4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3" t="s">
        <v>220</v>
      </c>
      <c r="C2" s="344"/>
      <c r="D2" s="344"/>
      <c r="E2" s="8"/>
      <c r="F2" s="10"/>
      <c r="G2" s="264" t="s">
        <v>141</v>
      </c>
      <c r="H2" s="265"/>
      <c r="I2" s="268" t="s">
        <v>1</v>
      </c>
      <c r="J2" s="269"/>
      <c r="K2" s="88" t="s">
        <v>140</v>
      </c>
      <c r="L2" s="89" t="s">
        <v>142</v>
      </c>
      <c r="M2" s="268" t="s">
        <v>3</v>
      </c>
      <c r="N2" s="269"/>
      <c r="O2" s="51"/>
    </row>
    <row r="3" spans="1:17" ht="6.75" customHeight="1" x14ac:dyDescent="0.3">
      <c r="A3" s="49"/>
      <c r="B3" s="345"/>
      <c r="C3" s="346"/>
      <c r="D3" s="346"/>
      <c r="E3" s="9"/>
      <c r="F3" s="11"/>
      <c r="G3" s="266"/>
      <c r="H3" s="267"/>
      <c r="I3" s="270"/>
      <c r="J3" s="271"/>
      <c r="K3" s="87"/>
      <c r="L3" s="87"/>
      <c r="M3" s="270"/>
      <c r="N3" s="271"/>
      <c r="O3" s="51"/>
    </row>
    <row r="4" spans="1:17" ht="18" customHeight="1" thickBot="1" x14ac:dyDescent="0.35">
      <c r="A4" s="49"/>
      <c r="B4" s="345"/>
      <c r="C4" s="346"/>
      <c r="D4" s="346"/>
      <c r="E4" s="9"/>
      <c r="F4" s="11"/>
      <c r="G4" s="272" t="s">
        <v>260</v>
      </c>
      <c r="H4" s="273"/>
      <c r="I4" s="272">
        <v>2025</v>
      </c>
      <c r="J4" s="273"/>
      <c r="K4" s="86" t="s">
        <v>326</v>
      </c>
      <c r="L4" s="86" t="s">
        <v>150</v>
      </c>
      <c r="M4" s="272" t="s">
        <v>261</v>
      </c>
      <c r="N4" s="273"/>
      <c r="O4" s="51"/>
    </row>
    <row r="5" spans="1:17" ht="20.25" customHeight="1" thickTop="1" x14ac:dyDescent="0.3">
      <c r="A5" s="49"/>
      <c r="B5" s="345"/>
      <c r="C5" s="346"/>
      <c r="D5" s="346"/>
      <c r="E5" s="9"/>
      <c r="F5" s="11"/>
      <c r="G5" s="268" t="s">
        <v>4</v>
      </c>
      <c r="H5" s="290"/>
      <c r="I5" s="290"/>
      <c r="J5" s="290"/>
      <c r="K5" s="290"/>
      <c r="L5" s="290"/>
      <c r="M5" s="268" t="s">
        <v>5</v>
      </c>
      <c r="N5" s="269"/>
      <c r="O5" s="51"/>
    </row>
    <row r="6" spans="1:17" ht="19.5" customHeight="1" thickBot="1" x14ac:dyDescent="0.35">
      <c r="A6" s="49"/>
      <c r="B6" s="347"/>
      <c r="C6" s="348"/>
      <c r="D6" s="348"/>
      <c r="E6" s="12"/>
      <c r="F6" s="13"/>
      <c r="G6" s="292" t="s">
        <v>262</v>
      </c>
      <c r="H6" s="293"/>
      <c r="I6" s="293"/>
      <c r="J6" s="293"/>
      <c r="K6" s="293"/>
      <c r="L6" s="294"/>
      <c r="M6" s="295" t="s">
        <v>263</v>
      </c>
      <c r="N6" s="296"/>
      <c r="O6" s="50"/>
    </row>
    <row r="7" spans="1:17" ht="15.75" customHeight="1" thickTop="1" thickBot="1" x14ac:dyDescent="0.35">
      <c r="A7" s="49"/>
      <c r="B7" s="286" t="s">
        <v>7</v>
      </c>
      <c r="C7" s="287"/>
      <c r="D7" s="287"/>
      <c r="E7" s="288" t="s">
        <v>264</v>
      </c>
      <c r="F7" s="289"/>
      <c r="G7" s="297" t="s">
        <v>32</v>
      </c>
      <c r="H7" s="298"/>
      <c r="I7" s="299">
        <v>0.1</v>
      </c>
      <c r="J7" s="300"/>
      <c r="K7" s="297" t="s">
        <v>23</v>
      </c>
      <c r="L7" s="298"/>
      <c r="M7" s="301">
        <v>44861</v>
      </c>
      <c r="N7" s="302"/>
      <c r="O7" s="51"/>
    </row>
    <row r="8" spans="1:17" ht="8.25" customHeight="1" thickTop="1" x14ac:dyDescent="0.3">
      <c r="A8" s="49"/>
      <c r="B8" s="349"/>
      <c r="C8" s="349"/>
      <c r="D8" s="349"/>
      <c r="E8" s="349"/>
      <c r="F8" s="349"/>
      <c r="G8" s="349"/>
      <c r="H8" s="349"/>
      <c r="I8" s="349"/>
      <c r="J8" s="349"/>
      <c r="K8" s="349"/>
      <c r="L8" s="349"/>
      <c r="M8" s="349"/>
      <c r="N8" s="349"/>
      <c r="O8" s="50"/>
    </row>
    <row r="9" spans="1:17" ht="15" customHeight="1" x14ac:dyDescent="0.3">
      <c r="A9" s="49"/>
      <c r="B9" s="305" t="s">
        <v>19</v>
      </c>
      <c r="C9" s="305"/>
      <c r="D9" s="306"/>
      <c r="E9" s="307" t="s">
        <v>265</v>
      </c>
      <c r="F9" s="308"/>
      <c r="G9" s="309"/>
      <c r="H9" s="305" t="s">
        <v>11</v>
      </c>
      <c r="I9" s="305"/>
      <c r="J9" s="306"/>
      <c r="K9" s="310" t="s">
        <v>268</v>
      </c>
      <c r="L9" s="310"/>
      <c r="M9" s="310"/>
      <c r="N9" s="307"/>
      <c r="O9" s="50"/>
    </row>
    <row r="10" spans="1:17" ht="15" customHeight="1" x14ac:dyDescent="0.3">
      <c r="A10" s="49"/>
      <c r="B10" s="274" t="s">
        <v>13</v>
      </c>
      <c r="C10" s="274"/>
      <c r="D10" s="275"/>
      <c r="E10" s="307"/>
      <c r="F10" s="308"/>
      <c r="G10" s="309"/>
      <c r="H10" s="274" t="s">
        <v>31</v>
      </c>
      <c r="I10" s="274"/>
      <c r="J10" s="275"/>
      <c r="K10" s="310" t="s">
        <v>269</v>
      </c>
      <c r="L10" s="310"/>
      <c r="M10" s="310"/>
      <c r="N10" s="307"/>
      <c r="O10" s="50"/>
    </row>
    <row r="11" spans="1:17" ht="15" customHeight="1" x14ac:dyDescent="0.3">
      <c r="A11" s="49"/>
      <c r="B11" s="274" t="s">
        <v>30</v>
      </c>
      <c r="C11" s="274"/>
      <c r="D11" s="275"/>
      <c r="E11" s="307" t="s">
        <v>266</v>
      </c>
      <c r="F11" s="308"/>
      <c r="G11" s="309"/>
      <c r="H11" s="274" t="s">
        <v>50</v>
      </c>
      <c r="I11" s="274"/>
      <c r="J11" s="275"/>
      <c r="K11" s="310" t="s">
        <v>326</v>
      </c>
      <c r="L11" s="310"/>
      <c r="M11" s="310"/>
      <c r="N11" s="307"/>
      <c r="O11" s="50"/>
    </row>
    <row r="12" spans="1:17" ht="15" customHeight="1" x14ac:dyDescent="0.3">
      <c r="A12" s="49"/>
      <c r="B12" s="274" t="s">
        <v>8</v>
      </c>
      <c r="C12" s="274"/>
      <c r="D12" s="275"/>
      <c r="E12" s="307" t="s">
        <v>267</v>
      </c>
      <c r="F12" s="308"/>
      <c r="G12" s="309"/>
      <c r="H12" s="274" t="s">
        <v>29</v>
      </c>
      <c r="I12" s="274"/>
      <c r="J12" s="275"/>
      <c r="K12" s="310" t="s">
        <v>316</v>
      </c>
      <c r="L12" s="310"/>
      <c r="M12" s="310"/>
      <c r="N12" s="307"/>
      <c r="O12" s="50"/>
    </row>
    <row r="13" spans="1:17" ht="15" customHeight="1" x14ac:dyDescent="0.3">
      <c r="A13" s="49"/>
      <c r="B13" s="305" t="s">
        <v>9</v>
      </c>
      <c r="C13" s="305"/>
      <c r="D13" s="306"/>
      <c r="E13" s="307" t="s">
        <v>325</v>
      </c>
      <c r="F13" s="308"/>
      <c r="G13" s="309"/>
      <c r="H13" s="305" t="s">
        <v>12</v>
      </c>
      <c r="I13" s="305"/>
      <c r="J13" s="306"/>
      <c r="K13" s="536" t="s">
        <v>317</v>
      </c>
      <c r="L13" s="536"/>
      <c r="M13" s="536"/>
      <c r="N13" s="536"/>
      <c r="O13" s="50"/>
    </row>
    <row r="14" spans="1:17" ht="15" customHeight="1" x14ac:dyDescent="0.3">
      <c r="A14" s="49"/>
      <c r="B14" s="274" t="s">
        <v>18</v>
      </c>
      <c r="C14" s="274"/>
      <c r="D14" s="275"/>
      <c r="E14" s="307" t="s">
        <v>326</v>
      </c>
      <c r="F14" s="308"/>
      <c r="G14" s="309"/>
      <c r="H14" s="274" t="s">
        <v>98</v>
      </c>
      <c r="I14" s="274"/>
      <c r="J14" s="275"/>
      <c r="K14" s="310" t="s">
        <v>33</v>
      </c>
      <c r="L14" s="310"/>
      <c r="M14" s="310"/>
      <c r="N14" s="307"/>
      <c r="O14" s="50"/>
    </row>
    <row r="15" spans="1:17" ht="18" customHeight="1" x14ac:dyDescent="0.3">
      <c r="A15" s="49"/>
      <c r="B15" s="78" t="s">
        <v>240</v>
      </c>
      <c r="C15" s="78"/>
      <c r="D15" s="53"/>
      <c r="E15" s="54"/>
      <c r="F15" s="54"/>
      <c r="G15" s="53"/>
      <c r="H15" s="53"/>
      <c r="I15" s="53"/>
      <c r="J15" s="53"/>
      <c r="K15" s="53"/>
      <c r="L15" s="53"/>
      <c r="M15" s="53"/>
      <c r="N15" s="53"/>
      <c r="O15" s="51"/>
      <c r="Q15" s="3"/>
    </row>
    <row r="16" spans="1:17" ht="1" customHeight="1" x14ac:dyDescent="0.3">
      <c r="A16" s="49"/>
      <c r="B16" s="227"/>
      <c r="C16" s="228"/>
      <c r="D16" s="229"/>
      <c r="E16" s="331"/>
      <c r="F16" s="332"/>
      <c r="G16" s="333"/>
      <c r="H16" s="334"/>
      <c r="I16" s="335"/>
      <c r="J16" s="335"/>
      <c r="K16" s="335"/>
      <c r="L16" s="335"/>
      <c r="M16" s="335"/>
      <c r="N16" s="336"/>
      <c r="O16" s="52"/>
      <c r="Q16" s="3"/>
    </row>
    <row r="17" spans="1:17" ht="15" hidden="1" customHeight="1" x14ac:dyDescent="0.3">
      <c r="A17" s="49"/>
      <c r="B17" s="418" t="s">
        <v>102</v>
      </c>
      <c r="C17" s="419"/>
      <c r="D17" s="420"/>
      <c r="E17" s="409" t="s">
        <v>101</v>
      </c>
      <c r="F17" s="410"/>
      <c r="G17" s="411"/>
      <c r="H17" s="427"/>
      <c r="I17" s="428"/>
      <c r="J17" s="428"/>
      <c r="K17" s="428"/>
      <c r="L17" s="428"/>
      <c r="M17" s="428"/>
      <c r="N17" s="429"/>
      <c r="O17" s="52" t="b">
        <v>1</v>
      </c>
      <c r="Q17" s="3"/>
    </row>
    <row r="18" spans="1:17" ht="15" customHeight="1" x14ac:dyDescent="0.3">
      <c r="A18" s="49"/>
      <c r="B18" s="421"/>
      <c r="C18" s="422"/>
      <c r="D18" s="423"/>
      <c r="E18" s="386" t="s">
        <v>103</v>
      </c>
      <c r="F18" s="368"/>
      <c r="G18" s="387"/>
      <c r="H18" s="430" t="s">
        <v>281</v>
      </c>
      <c r="I18" s="431"/>
      <c r="J18" s="431"/>
      <c r="K18" s="431"/>
      <c r="L18" s="431"/>
      <c r="M18" s="431"/>
      <c r="N18" s="432"/>
      <c r="O18" s="52" t="b">
        <v>0</v>
      </c>
      <c r="Q18" s="3"/>
    </row>
    <row r="19" spans="1:17" ht="30" customHeight="1" x14ac:dyDescent="0.3">
      <c r="A19" s="49"/>
      <c r="B19" s="421"/>
      <c r="C19" s="422"/>
      <c r="D19" s="423"/>
      <c r="E19" s="382" t="s">
        <v>104</v>
      </c>
      <c r="F19" s="372"/>
      <c r="G19" s="383"/>
      <c r="H19" s="394" t="s">
        <v>282</v>
      </c>
      <c r="I19" s="395"/>
      <c r="J19" s="395"/>
      <c r="K19" s="395"/>
      <c r="L19" s="395"/>
      <c r="M19" s="395"/>
      <c r="N19" s="396"/>
      <c r="O19" s="52" t="b">
        <v>0</v>
      </c>
      <c r="Q19" s="3"/>
    </row>
    <row r="20" spans="1:17" ht="15" customHeight="1" x14ac:dyDescent="0.3">
      <c r="A20" s="49"/>
      <c r="B20" s="421"/>
      <c r="C20" s="422"/>
      <c r="D20" s="423"/>
      <c r="E20" s="386" t="s">
        <v>105</v>
      </c>
      <c r="F20" s="368"/>
      <c r="G20" s="387"/>
      <c r="H20" s="430" t="s">
        <v>283</v>
      </c>
      <c r="I20" s="431"/>
      <c r="J20" s="431"/>
      <c r="K20" s="431"/>
      <c r="L20" s="431"/>
      <c r="M20" s="431"/>
      <c r="N20" s="432"/>
      <c r="O20" s="52" t="b">
        <v>0</v>
      </c>
      <c r="Q20" s="3"/>
    </row>
    <row r="21" spans="1:17" ht="15" hidden="1" customHeight="1" x14ac:dyDescent="0.3">
      <c r="A21" s="49"/>
      <c r="B21" s="424"/>
      <c r="C21" s="425"/>
      <c r="D21" s="426"/>
      <c r="E21" s="376" t="s">
        <v>106</v>
      </c>
      <c r="F21" s="377"/>
      <c r="G21" s="378"/>
      <c r="H21" s="433"/>
      <c r="I21" s="434"/>
      <c r="J21" s="434"/>
      <c r="K21" s="434"/>
      <c r="L21" s="434"/>
      <c r="M21" s="434"/>
      <c r="N21" s="435"/>
      <c r="O21" s="52" t="b">
        <v>0</v>
      </c>
      <c r="Q21" s="3"/>
    </row>
    <row r="22" spans="1:17" ht="1" customHeight="1" x14ac:dyDescent="0.3">
      <c r="A22" s="49"/>
      <c r="B22" s="220"/>
      <c r="C22" s="219"/>
      <c r="D22" s="221"/>
      <c r="E22" s="359"/>
      <c r="F22" s="360"/>
      <c r="G22" s="361"/>
      <c r="H22" s="334"/>
      <c r="I22" s="335"/>
      <c r="J22" s="335"/>
      <c r="K22" s="335"/>
      <c r="L22" s="335"/>
      <c r="M22" s="335"/>
      <c r="N22" s="336"/>
      <c r="O22" s="52"/>
      <c r="Q22" s="3"/>
    </row>
    <row r="23" spans="1:17" ht="15" hidden="1" customHeight="1" x14ac:dyDescent="0.3">
      <c r="A23" s="49"/>
      <c r="B23" s="400" t="s">
        <v>222</v>
      </c>
      <c r="C23" s="401"/>
      <c r="D23" s="402"/>
      <c r="E23" s="409" t="s">
        <v>63</v>
      </c>
      <c r="F23" s="410"/>
      <c r="G23" s="411"/>
      <c r="H23" s="412"/>
      <c r="I23" s="413"/>
      <c r="J23" s="413"/>
      <c r="K23" s="413"/>
      <c r="L23" s="413"/>
      <c r="M23" s="413"/>
      <c r="N23" s="414"/>
      <c r="O23" s="52" t="b">
        <v>0</v>
      </c>
      <c r="Q23" s="3"/>
    </row>
    <row r="24" spans="1:17" ht="15" hidden="1" customHeight="1" x14ac:dyDescent="0.3">
      <c r="A24" s="49"/>
      <c r="B24" s="403"/>
      <c r="C24" s="404"/>
      <c r="D24" s="405"/>
      <c r="E24" s="382" t="s">
        <v>64</v>
      </c>
      <c r="F24" s="372"/>
      <c r="G24" s="383"/>
      <c r="H24" s="394"/>
      <c r="I24" s="395"/>
      <c r="J24" s="395"/>
      <c r="K24" s="395"/>
      <c r="L24" s="395"/>
      <c r="M24" s="395"/>
      <c r="N24" s="396"/>
      <c r="O24" s="52" t="b">
        <v>0</v>
      </c>
      <c r="Q24" s="3"/>
    </row>
    <row r="25" spans="1:17" ht="45" customHeight="1" x14ac:dyDescent="0.3">
      <c r="A25" s="49"/>
      <c r="B25" s="403"/>
      <c r="C25" s="404"/>
      <c r="D25" s="405"/>
      <c r="E25" s="382" t="s">
        <v>65</v>
      </c>
      <c r="F25" s="372"/>
      <c r="G25" s="383"/>
      <c r="H25" s="394" t="s">
        <v>284</v>
      </c>
      <c r="I25" s="395"/>
      <c r="J25" s="395"/>
      <c r="K25" s="395"/>
      <c r="L25" s="395"/>
      <c r="M25" s="395"/>
      <c r="N25" s="396"/>
      <c r="O25" s="52" t="b">
        <v>0</v>
      </c>
      <c r="Q25" s="3"/>
    </row>
    <row r="26" spans="1:17" ht="15" hidden="1" customHeight="1" x14ac:dyDescent="0.3">
      <c r="A26" s="49"/>
      <c r="B26" s="403"/>
      <c r="C26" s="404"/>
      <c r="D26" s="405"/>
      <c r="E26" s="382" t="s">
        <v>66</v>
      </c>
      <c r="F26" s="372"/>
      <c r="G26" s="383"/>
      <c r="H26" s="394"/>
      <c r="I26" s="395"/>
      <c r="J26" s="395"/>
      <c r="K26" s="395"/>
      <c r="L26" s="395"/>
      <c r="M26" s="395"/>
      <c r="N26" s="396"/>
      <c r="O26" s="52" t="b">
        <v>0</v>
      </c>
      <c r="Q26" s="3"/>
    </row>
    <row r="27" spans="1:17" ht="15" hidden="1" customHeight="1" x14ac:dyDescent="0.3">
      <c r="A27" s="49"/>
      <c r="B27" s="403"/>
      <c r="C27" s="404"/>
      <c r="D27" s="405"/>
      <c r="E27" s="382" t="s">
        <v>67</v>
      </c>
      <c r="F27" s="372"/>
      <c r="G27" s="383"/>
      <c r="H27" s="394"/>
      <c r="I27" s="395"/>
      <c r="J27" s="395"/>
      <c r="K27" s="395"/>
      <c r="L27" s="395"/>
      <c r="M27" s="395"/>
      <c r="N27" s="396"/>
      <c r="O27" s="52" t="b">
        <v>0</v>
      </c>
      <c r="Q27" s="3"/>
    </row>
    <row r="28" spans="1:17" ht="15" hidden="1" customHeight="1" x14ac:dyDescent="0.3">
      <c r="A28" s="49"/>
      <c r="B28" s="403"/>
      <c r="C28" s="404"/>
      <c r="D28" s="405"/>
      <c r="E28" s="382" t="s">
        <v>68</v>
      </c>
      <c r="F28" s="372"/>
      <c r="G28" s="383"/>
      <c r="H28" s="394"/>
      <c r="I28" s="395"/>
      <c r="J28" s="395"/>
      <c r="K28" s="395"/>
      <c r="L28" s="395"/>
      <c r="M28" s="395"/>
      <c r="N28" s="396"/>
      <c r="O28" s="52" t="b">
        <v>0</v>
      </c>
      <c r="Q28" s="3"/>
    </row>
    <row r="29" spans="1:17" ht="60" customHeight="1" x14ac:dyDescent="0.3">
      <c r="A29" s="49"/>
      <c r="B29" s="403"/>
      <c r="C29" s="404"/>
      <c r="D29" s="405"/>
      <c r="E29" s="386" t="s">
        <v>69</v>
      </c>
      <c r="F29" s="368"/>
      <c r="G29" s="387"/>
      <c r="H29" s="415" t="s">
        <v>285</v>
      </c>
      <c r="I29" s="416"/>
      <c r="J29" s="416"/>
      <c r="K29" s="416"/>
      <c r="L29" s="416"/>
      <c r="M29" s="416"/>
      <c r="N29" s="417"/>
      <c r="O29" s="52" t="b">
        <v>0</v>
      </c>
      <c r="Q29" s="3"/>
    </row>
    <row r="30" spans="1:17" ht="15" hidden="1" customHeight="1" x14ac:dyDescent="0.3">
      <c r="A30" s="49"/>
      <c r="B30" s="403"/>
      <c r="C30" s="404"/>
      <c r="D30" s="405"/>
      <c r="E30" s="382" t="s">
        <v>70</v>
      </c>
      <c r="F30" s="372"/>
      <c r="G30" s="383"/>
      <c r="H30" s="394"/>
      <c r="I30" s="395"/>
      <c r="J30" s="395"/>
      <c r="K30" s="395"/>
      <c r="L30" s="395"/>
      <c r="M30" s="395"/>
      <c r="N30" s="396"/>
      <c r="O30" s="52" t="b">
        <v>0</v>
      </c>
      <c r="Q30" s="3"/>
    </row>
    <row r="31" spans="1:17" ht="15" hidden="1" customHeight="1" x14ac:dyDescent="0.3">
      <c r="A31" s="49"/>
      <c r="B31" s="403"/>
      <c r="C31" s="404"/>
      <c r="D31" s="405"/>
      <c r="E31" s="382" t="s">
        <v>71</v>
      </c>
      <c r="F31" s="372"/>
      <c r="G31" s="383"/>
      <c r="H31" s="394"/>
      <c r="I31" s="395"/>
      <c r="J31" s="395"/>
      <c r="K31" s="395"/>
      <c r="L31" s="395"/>
      <c r="M31" s="395"/>
      <c r="N31" s="396"/>
      <c r="O31" s="52" t="b">
        <v>0</v>
      </c>
      <c r="Q31" s="3"/>
    </row>
    <row r="32" spans="1:17" ht="15" hidden="1" customHeight="1" x14ac:dyDescent="0.3">
      <c r="A32" s="49"/>
      <c r="B32" s="403"/>
      <c r="C32" s="404"/>
      <c r="D32" s="405"/>
      <c r="E32" s="382" t="s">
        <v>72</v>
      </c>
      <c r="F32" s="372"/>
      <c r="G32" s="383"/>
      <c r="H32" s="394"/>
      <c r="I32" s="395"/>
      <c r="J32" s="395"/>
      <c r="K32" s="395"/>
      <c r="L32" s="395"/>
      <c r="M32" s="395"/>
      <c r="N32" s="396"/>
      <c r="O32" s="52" t="b">
        <v>0</v>
      </c>
      <c r="Q32" s="3"/>
    </row>
    <row r="33" spans="1:17" ht="30" customHeight="1" x14ac:dyDescent="0.3">
      <c r="A33" s="49"/>
      <c r="B33" s="403"/>
      <c r="C33" s="404"/>
      <c r="D33" s="405"/>
      <c r="E33" s="382" t="s">
        <v>73</v>
      </c>
      <c r="F33" s="372"/>
      <c r="G33" s="383"/>
      <c r="H33" s="397" t="s">
        <v>286</v>
      </c>
      <c r="I33" s="398"/>
      <c r="J33" s="398"/>
      <c r="K33" s="398"/>
      <c r="L33" s="398"/>
      <c r="M33" s="398"/>
      <c r="N33" s="399"/>
      <c r="O33" s="52"/>
      <c r="Q33" s="3"/>
    </row>
    <row r="34" spans="1:17" ht="15" hidden="1" customHeight="1" x14ac:dyDescent="0.3">
      <c r="A34" s="49"/>
      <c r="B34" s="403"/>
      <c r="C34" s="404"/>
      <c r="D34" s="405"/>
      <c r="E34" s="382" t="s">
        <v>74</v>
      </c>
      <c r="F34" s="372"/>
      <c r="G34" s="383"/>
      <c r="H34" s="397"/>
      <c r="I34" s="398"/>
      <c r="J34" s="398"/>
      <c r="K34" s="398"/>
      <c r="L34" s="398"/>
      <c r="M34" s="398"/>
      <c r="N34" s="399"/>
      <c r="O34" s="52"/>
      <c r="Q34" s="3"/>
    </row>
    <row r="35" spans="1:17" ht="15" hidden="1" customHeight="1" x14ac:dyDescent="0.3">
      <c r="A35" s="49"/>
      <c r="B35" s="403"/>
      <c r="C35" s="404"/>
      <c r="D35" s="405"/>
      <c r="E35" s="382" t="s">
        <v>75</v>
      </c>
      <c r="F35" s="372"/>
      <c r="G35" s="383"/>
      <c r="H35" s="397"/>
      <c r="I35" s="398"/>
      <c r="J35" s="398"/>
      <c r="K35" s="398"/>
      <c r="L35" s="398"/>
      <c r="M35" s="398"/>
      <c r="N35" s="399"/>
      <c r="O35" s="52"/>
      <c r="Q35" s="3"/>
    </row>
    <row r="36" spans="1:17" ht="15" hidden="1" customHeight="1" x14ac:dyDescent="0.3">
      <c r="A36" s="49"/>
      <c r="B36" s="406"/>
      <c r="C36" s="407"/>
      <c r="D36" s="408"/>
      <c r="E36" s="376" t="s">
        <v>76</v>
      </c>
      <c r="F36" s="377"/>
      <c r="G36" s="378"/>
      <c r="H36" s="391"/>
      <c r="I36" s="392"/>
      <c r="J36" s="392"/>
      <c r="K36" s="392"/>
      <c r="L36" s="392"/>
      <c r="M36" s="392"/>
      <c r="N36" s="393"/>
      <c r="O36" s="52" t="b">
        <v>0</v>
      </c>
      <c r="Q36" s="3"/>
    </row>
    <row r="37" spans="1:17" ht="1" customHeight="1" x14ac:dyDescent="0.3">
      <c r="A37" s="49"/>
      <c r="B37" s="220"/>
      <c r="C37" s="219"/>
      <c r="D37" s="221"/>
      <c r="E37" s="359"/>
      <c r="F37" s="360"/>
      <c r="G37" s="361"/>
      <c r="H37" s="334"/>
      <c r="I37" s="335"/>
      <c r="J37" s="335"/>
      <c r="K37" s="335"/>
      <c r="L37" s="335"/>
      <c r="M37" s="335"/>
      <c r="N37" s="336"/>
      <c r="O37" s="52"/>
      <c r="Q37" s="3"/>
    </row>
    <row r="38" spans="1:17" ht="285" customHeight="1" x14ac:dyDescent="0.3">
      <c r="A38" s="49"/>
      <c r="B38" s="325" t="s">
        <v>107</v>
      </c>
      <c r="C38" s="326"/>
      <c r="D38" s="327"/>
      <c r="E38" s="379" t="s">
        <v>56</v>
      </c>
      <c r="F38" s="380"/>
      <c r="G38" s="381"/>
      <c r="H38" s="369" t="s">
        <v>287</v>
      </c>
      <c r="I38" s="370"/>
      <c r="J38" s="370"/>
      <c r="K38" s="370"/>
      <c r="L38" s="370"/>
      <c r="M38" s="370"/>
      <c r="N38" s="371"/>
      <c r="O38" s="52" t="b">
        <v>0</v>
      </c>
      <c r="Q38" s="3"/>
    </row>
    <row r="39" spans="1:17" ht="75" customHeight="1" x14ac:dyDescent="0.3">
      <c r="A39" s="49"/>
      <c r="B39" s="362"/>
      <c r="C39" s="363"/>
      <c r="D39" s="364"/>
      <c r="E39" s="382" t="s">
        <v>128</v>
      </c>
      <c r="F39" s="372"/>
      <c r="G39" s="383"/>
      <c r="H39" s="384" t="s">
        <v>288</v>
      </c>
      <c r="I39" s="366"/>
      <c r="J39" s="366"/>
      <c r="K39" s="366"/>
      <c r="L39" s="366"/>
      <c r="M39" s="366"/>
      <c r="N39" s="385"/>
      <c r="O39" s="52" t="b">
        <v>0</v>
      </c>
      <c r="Q39" s="3"/>
    </row>
    <row r="40" spans="1:17" ht="30" customHeight="1" x14ac:dyDescent="0.3">
      <c r="A40" s="49"/>
      <c r="B40" s="362"/>
      <c r="C40" s="363"/>
      <c r="D40" s="364"/>
      <c r="E40" s="386" t="s">
        <v>129</v>
      </c>
      <c r="F40" s="368"/>
      <c r="G40" s="387"/>
      <c r="H40" s="388" t="s">
        <v>289</v>
      </c>
      <c r="I40" s="389"/>
      <c r="J40" s="389"/>
      <c r="K40" s="389"/>
      <c r="L40" s="389"/>
      <c r="M40" s="389"/>
      <c r="N40" s="390"/>
      <c r="O40" s="52" t="b">
        <v>0</v>
      </c>
      <c r="Q40" s="3"/>
    </row>
    <row r="41" spans="1:17" ht="75" customHeight="1" x14ac:dyDescent="0.3">
      <c r="A41" s="49"/>
      <c r="B41" s="362"/>
      <c r="C41" s="363"/>
      <c r="D41" s="364"/>
      <c r="E41" s="382" t="s">
        <v>130</v>
      </c>
      <c r="F41" s="372"/>
      <c r="G41" s="383"/>
      <c r="H41" s="384" t="s">
        <v>290</v>
      </c>
      <c r="I41" s="366"/>
      <c r="J41" s="366"/>
      <c r="K41" s="366"/>
      <c r="L41" s="366"/>
      <c r="M41" s="366"/>
      <c r="N41" s="385"/>
      <c r="O41" s="52" t="b">
        <v>0</v>
      </c>
      <c r="Q41" s="3"/>
    </row>
    <row r="42" spans="1:17" ht="45" customHeight="1" x14ac:dyDescent="0.3">
      <c r="A42" s="49"/>
      <c r="B42" s="362"/>
      <c r="C42" s="363"/>
      <c r="D42" s="364"/>
      <c r="E42" s="386" t="s">
        <v>131</v>
      </c>
      <c r="F42" s="368"/>
      <c r="G42" s="387"/>
      <c r="H42" s="388" t="s">
        <v>291</v>
      </c>
      <c r="I42" s="389"/>
      <c r="J42" s="389"/>
      <c r="K42" s="389"/>
      <c r="L42" s="389"/>
      <c r="M42" s="389"/>
      <c r="N42" s="390"/>
      <c r="O42" s="52" t="b">
        <v>0</v>
      </c>
      <c r="Q42" s="3"/>
    </row>
    <row r="43" spans="1:17" ht="15" hidden="1" customHeight="1" x14ac:dyDescent="0.3">
      <c r="A43" s="49"/>
      <c r="B43" s="328"/>
      <c r="C43" s="329"/>
      <c r="D43" s="330"/>
      <c r="E43" s="376" t="s">
        <v>132</v>
      </c>
      <c r="F43" s="377"/>
      <c r="G43" s="378"/>
      <c r="H43" s="373"/>
      <c r="I43" s="374"/>
      <c r="J43" s="374"/>
      <c r="K43" s="374"/>
      <c r="L43" s="374"/>
      <c r="M43" s="374"/>
      <c r="N43" s="375"/>
      <c r="O43" s="52" t="b">
        <v>0</v>
      </c>
      <c r="Q43" s="3"/>
    </row>
    <row r="44" spans="1:17" ht="165" customHeight="1" x14ac:dyDescent="0.3">
      <c r="A44" s="49"/>
      <c r="B44" s="316" t="s">
        <v>108</v>
      </c>
      <c r="C44" s="317"/>
      <c r="D44" s="318"/>
      <c r="E44" s="359" t="s">
        <v>16</v>
      </c>
      <c r="F44" s="360"/>
      <c r="G44" s="361"/>
      <c r="H44" s="350" t="s">
        <v>292</v>
      </c>
      <c r="I44" s="351"/>
      <c r="J44" s="351"/>
      <c r="K44" s="351"/>
      <c r="L44" s="351"/>
      <c r="M44" s="351"/>
      <c r="N44" s="352"/>
      <c r="O44" s="52" t="b">
        <v>0</v>
      </c>
      <c r="Q44" s="3"/>
    </row>
    <row r="45" spans="1:17" ht="15" customHeight="1" x14ac:dyDescent="0.3">
      <c r="A45" s="49"/>
      <c r="B45" s="325" t="s">
        <v>109</v>
      </c>
      <c r="C45" s="326"/>
      <c r="D45" s="327"/>
      <c r="E45" s="368" t="s">
        <v>57</v>
      </c>
      <c r="F45" s="368"/>
      <c r="G45" s="368"/>
      <c r="H45" s="369" t="s">
        <v>293</v>
      </c>
      <c r="I45" s="370"/>
      <c r="J45" s="370"/>
      <c r="K45" s="370"/>
      <c r="L45" s="370"/>
      <c r="M45" s="370"/>
      <c r="N45" s="371"/>
      <c r="O45" s="52" t="b">
        <v>1</v>
      </c>
      <c r="Q45" s="3"/>
    </row>
    <row r="46" spans="1:17" ht="15" customHeight="1" x14ac:dyDescent="0.3">
      <c r="A46" s="49"/>
      <c r="B46" s="328"/>
      <c r="C46" s="329"/>
      <c r="D46" s="330"/>
      <c r="E46" s="372" t="s">
        <v>58</v>
      </c>
      <c r="F46" s="372"/>
      <c r="G46" s="372"/>
      <c r="H46" s="373" t="s">
        <v>294</v>
      </c>
      <c r="I46" s="374"/>
      <c r="J46" s="374"/>
      <c r="K46" s="374"/>
      <c r="L46" s="374"/>
      <c r="M46" s="374"/>
      <c r="N46" s="375"/>
      <c r="O46" s="52" t="b">
        <v>0</v>
      </c>
      <c r="Q46" s="3"/>
    </row>
    <row r="47" spans="1:17" ht="15" customHeight="1" x14ac:dyDescent="0.3">
      <c r="A47" s="49"/>
      <c r="B47" s="316" t="s">
        <v>110</v>
      </c>
      <c r="C47" s="317"/>
      <c r="D47" s="318"/>
      <c r="E47" s="353" t="s">
        <v>17</v>
      </c>
      <c r="F47" s="354"/>
      <c r="G47" s="355"/>
      <c r="H47" s="356" t="s">
        <v>295</v>
      </c>
      <c r="I47" s="357"/>
      <c r="J47" s="357"/>
      <c r="K47" s="357"/>
      <c r="L47" s="357"/>
      <c r="M47" s="357"/>
      <c r="N47" s="358"/>
      <c r="O47" s="52" t="b">
        <v>1</v>
      </c>
      <c r="Q47" s="3"/>
    </row>
    <row r="48" spans="1:17" ht="45" customHeight="1" x14ac:dyDescent="0.3">
      <c r="A48" s="49"/>
      <c r="B48" s="316" t="s">
        <v>111</v>
      </c>
      <c r="C48" s="317"/>
      <c r="D48" s="318"/>
      <c r="E48" s="359" t="s">
        <v>59</v>
      </c>
      <c r="F48" s="360"/>
      <c r="G48" s="361"/>
      <c r="H48" s="365" t="s">
        <v>296</v>
      </c>
      <c r="I48" s="366"/>
      <c r="J48" s="366"/>
      <c r="K48" s="366"/>
      <c r="L48" s="366"/>
      <c r="M48" s="366"/>
      <c r="N48" s="367"/>
      <c r="O48" s="52" t="b">
        <v>1</v>
      </c>
      <c r="Q48" s="3"/>
    </row>
    <row r="49" spans="1:17" ht="150" customHeight="1" x14ac:dyDescent="0.3">
      <c r="A49" s="49"/>
      <c r="B49" s="316" t="s">
        <v>77</v>
      </c>
      <c r="C49" s="317"/>
      <c r="D49" s="318"/>
      <c r="E49" s="353" t="s">
        <v>60</v>
      </c>
      <c r="F49" s="354"/>
      <c r="G49" s="355"/>
      <c r="H49" s="356" t="s">
        <v>297</v>
      </c>
      <c r="I49" s="357"/>
      <c r="J49" s="357"/>
      <c r="K49" s="357"/>
      <c r="L49" s="357"/>
      <c r="M49" s="357"/>
      <c r="N49" s="358"/>
      <c r="O49" s="52" t="b">
        <v>1</v>
      </c>
      <c r="Q49" s="3"/>
    </row>
    <row r="50" spans="1:17" ht="15" customHeight="1" x14ac:dyDescent="0.3">
      <c r="A50" s="49"/>
      <c r="B50" s="325" t="s">
        <v>138</v>
      </c>
      <c r="C50" s="326"/>
      <c r="D50" s="327"/>
      <c r="E50" s="359" t="s">
        <v>61</v>
      </c>
      <c r="F50" s="360"/>
      <c r="G50" s="361"/>
      <c r="H50" s="350" t="s">
        <v>298</v>
      </c>
      <c r="I50" s="351"/>
      <c r="J50" s="351"/>
      <c r="K50" s="351"/>
      <c r="L50" s="351"/>
      <c r="M50" s="351"/>
      <c r="N50" s="352"/>
      <c r="O50" s="52"/>
      <c r="Q50" s="3"/>
    </row>
    <row r="51" spans="1:17" ht="60" customHeight="1" x14ac:dyDescent="0.3">
      <c r="A51" s="49"/>
      <c r="B51" s="362"/>
      <c r="C51" s="363"/>
      <c r="D51" s="364"/>
      <c r="E51" s="353" t="s">
        <v>191</v>
      </c>
      <c r="F51" s="354"/>
      <c r="G51" s="355"/>
      <c r="H51" s="356" t="s">
        <v>299</v>
      </c>
      <c r="I51" s="357"/>
      <c r="J51" s="357"/>
      <c r="K51" s="357"/>
      <c r="L51" s="357"/>
      <c r="M51" s="357"/>
      <c r="N51" s="358"/>
      <c r="O51" s="52"/>
      <c r="Q51" s="3"/>
    </row>
    <row r="52" spans="1:17" ht="60" customHeight="1" x14ac:dyDescent="0.3">
      <c r="A52" s="49"/>
      <c r="B52" s="362"/>
      <c r="C52" s="363"/>
      <c r="D52" s="364"/>
      <c r="E52" s="359" t="s">
        <v>192</v>
      </c>
      <c r="F52" s="360"/>
      <c r="G52" s="361"/>
      <c r="H52" s="350" t="s">
        <v>299</v>
      </c>
      <c r="I52" s="351"/>
      <c r="J52" s="351"/>
      <c r="K52" s="351"/>
      <c r="L52" s="351"/>
      <c r="M52" s="351"/>
      <c r="N52" s="352"/>
      <c r="O52" s="52"/>
      <c r="Q52" s="3"/>
    </row>
    <row r="53" spans="1:17" ht="60" customHeight="1" x14ac:dyDescent="0.3">
      <c r="A53" s="49"/>
      <c r="B53" s="362"/>
      <c r="C53" s="363"/>
      <c r="D53" s="364"/>
      <c r="E53" s="353" t="s">
        <v>193</v>
      </c>
      <c r="F53" s="354"/>
      <c r="G53" s="355"/>
      <c r="H53" s="356" t="s">
        <v>33</v>
      </c>
      <c r="I53" s="357"/>
      <c r="J53" s="357"/>
      <c r="K53" s="357"/>
      <c r="L53" s="357"/>
      <c r="M53" s="357"/>
      <c r="N53" s="358"/>
      <c r="O53" s="52"/>
      <c r="Q53" s="3"/>
    </row>
    <row r="54" spans="1:17" ht="60" customHeight="1" x14ac:dyDescent="0.3">
      <c r="A54" s="49"/>
      <c r="B54" s="362"/>
      <c r="C54" s="363"/>
      <c r="D54" s="364"/>
      <c r="E54" s="359" t="s">
        <v>194</v>
      </c>
      <c r="F54" s="360"/>
      <c r="G54" s="361"/>
      <c r="H54" s="350" t="s">
        <v>33</v>
      </c>
      <c r="I54" s="351"/>
      <c r="J54" s="351"/>
      <c r="K54" s="351"/>
      <c r="L54" s="351"/>
      <c r="M54" s="351"/>
      <c r="N54" s="352"/>
      <c r="O54" s="52"/>
      <c r="Q54" s="3"/>
    </row>
    <row r="55" spans="1:17" ht="60" customHeight="1" x14ac:dyDescent="0.3">
      <c r="A55" s="49"/>
      <c r="B55" s="328"/>
      <c r="C55" s="329"/>
      <c r="D55" s="330"/>
      <c r="E55" s="353" t="s">
        <v>195</v>
      </c>
      <c r="F55" s="354"/>
      <c r="G55" s="355"/>
      <c r="H55" s="356" t="s">
        <v>299</v>
      </c>
      <c r="I55" s="357"/>
      <c r="J55" s="357"/>
      <c r="K55" s="357"/>
      <c r="L55" s="357"/>
      <c r="M55" s="357"/>
      <c r="N55" s="358"/>
      <c r="O55" s="52"/>
      <c r="Q55" s="3"/>
    </row>
    <row r="56" spans="1:17" ht="255" customHeight="1" x14ac:dyDescent="0.3">
      <c r="A56" s="49"/>
      <c r="B56" s="316" t="s">
        <v>112</v>
      </c>
      <c r="C56" s="317"/>
      <c r="D56" s="318"/>
      <c r="E56" s="359" t="s">
        <v>51</v>
      </c>
      <c r="F56" s="360"/>
      <c r="G56" s="361"/>
      <c r="H56" s="350" t="s">
        <v>300</v>
      </c>
      <c r="I56" s="351"/>
      <c r="J56" s="351"/>
      <c r="K56" s="351"/>
      <c r="L56" s="351"/>
      <c r="M56" s="351"/>
      <c r="N56" s="352"/>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 ref="B8:N8"/>
    <mergeCell ref="B9:D9"/>
    <mergeCell ref="E9:G9"/>
    <mergeCell ref="H9:J9"/>
    <mergeCell ref="K9:N9"/>
    <mergeCell ref="B10:D10"/>
    <mergeCell ref="E10:G10"/>
    <mergeCell ref="H10:J10"/>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E16:G16"/>
    <mergeCell ref="H16:N16"/>
    <mergeCell ref="B17:D21"/>
    <mergeCell ref="E17:G17"/>
    <mergeCell ref="H17:N17"/>
    <mergeCell ref="E18:G18"/>
    <mergeCell ref="H18:N18"/>
    <mergeCell ref="E19:G19"/>
    <mergeCell ref="H19:N19"/>
    <mergeCell ref="E20:G20"/>
    <mergeCell ref="H20:N20"/>
    <mergeCell ref="E21:G21"/>
    <mergeCell ref="H21:N21"/>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H36:N36"/>
    <mergeCell ref="E31:G31"/>
    <mergeCell ref="H31:N31"/>
    <mergeCell ref="E32:G32"/>
    <mergeCell ref="H32:N32"/>
    <mergeCell ref="E33:G33"/>
    <mergeCell ref="H33:N33"/>
    <mergeCell ref="H41:N41"/>
    <mergeCell ref="E42:G42"/>
    <mergeCell ref="H42:N42"/>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s>
  <conditionalFormatting sqref="E9:G14 K9:N12 K14:N14">
    <cfRule type="expression" dxfId="64" priority="11">
      <formula>MOD(ROW(),2)&lt;&gt;0</formula>
    </cfRule>
  </conditionalFormatting>
  <conditionalFormatting sqref="E16 H16">
    <cfRule type="expression" dxfId="63" priority="8">
      <formula>MOD(ROW(),2)=0</formula>
    </cfRule>
  </conditionalFormatting>
  <conditionalFormatting sqref="B38 B44:D44 B47:D49 B45 B56:D56 B16:E16 H16">
    <cfRule type="expression" dxfId="62" priority="7">
      <formula>$O16=TRUE</formula>
    </cfRule>
  </conditionalFormatting>
  <conditionalFormatting sqref="B9:D13">
    <cfRule type="expression" dxfId="61" priority="10">
      <formula>MOD(ROW(),2)&lt;&gt;0</formula>
    </cfRule>
  </conditionalFormatting>
  <conditionalFormatting sqref="H9:J13">
    <cfRule type="expression" dxfId="60" priority="9">
      <formula>MOD(ROW(),2)&lt;&gt;0</formula>
    </cfRule>
  </conditionalFormatting>
  <conditionalFormatting sqref="H14:J14">
    <cfRule type="expression" dxfId="59" priority="5">
      <formula>MOD(ROW(),2)&lt;&gt;0</formula>
    </cfRule>
  </conditionalFormatting>
  <conditionalFormatting sqref="B14:D14">
    <cfRule type="expression" dxfId="58" priority="6">
      <formula>MOD(ROW(),2)&lt;&gt;0</formula>
    </cfRule>
  </conditionalFormatting>
  <conditionalFormatting sqref="B50">
    <cfRule type="expression" dxfId="57" priority="3">
      <formula>$O50=TRUE</formula>
    </cfRule>
  </conditionalFormatting>
  <conditionalFormatting sqref="B23">
    <cfRule type="expression" dxfId="56" priority="2">
      <formula>$O23=TRUE</formula>
    </cfRule>
  </conditionalFormatting>
  <conditionalFormatting sqref="K13:N13">
    <cfRule type="expression" dxfId="55" priority="1">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zoomScaleNormal="100" zoomScaleSheetLayoutView="100" workbookViewId="0">
      <selection activeCell="H11" sqref="H11"/>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3" t="s">
        <v>220</v>
      </c>
      <c r="C2" s="344"/>
      <c r="D2" s="344"/>
      <c r="E2" s="468"/>
      <c r="F2" s="468"/>
      <c r="G2" s="469"/>
      <c r="H2" s="264" t="s">
        <v>0</v>
      </c>
      <c r="I2" s="265"/>
      <c r="J2" s="268" t="s">
        <v>1</v>
      </c>
      <c r="K2" s="269"/>
      <c r="L2" s="88" t="s">
        <v>2</v>
      </c>
      <c r="M2" s="89" t="s">
        <v>142</v>
      </c>
      <c r="N2" s="268" t="s">
        <v>3</v>
      </c>
      <c r="O2" s="269"/>
      <c r="P2" s="120"/>
    </row>
    <row r="3" spans="1:16" ht="4.5" customHeight="1" x14ac:dyDescent="0.3">
      <c r="A3" s="77"/>
      <c r="B3" s="345"/>
      <c r="C3" s="346"/>
      <c r="D3" s="346"/>
      <c r="E3" s="470"/>
      <c r="F3" s="470"/>
      <c r="G3" s="471"/>
      <c r="H3" s="266"/>
      <c r="I3" s="267"/>
      <c r="J3" s="270"/>
      <c r="K3" s="271"/>
      <c r="L3" s="87"/>
      <c r="M3" s="87"/>
      <c r="N3" s="270"/>
      <c r="O3" s="271"/>
      <c r="P3" s="75"/>
    </row>
    <row r="4" spans="1:16" s="99" customFormat="1" ht="17.25" customHeight="1" thickBot="1" x14ac:dyDescent="0.35">
      <c r="A4" s="116"/>
      <c r="B4" s="345"/>
      <c r="C4" s="346"/>
      <c r="D4" s="346"/>
      <c r="E4" s="470"/>
      <c r="F4" s="470"/>
      <c r="G4" s="471"/>
      <c r="H4" s="477" t="s">
        <v>260</v>
      </c>
      <c r="I4" s="478"/>
      <c r="J4" s="477">
        <v>2025</v>
      </c>
      <c r="K4" s="478"/>
      <c r="L4" s="98" t="s">
        <v>326</v>
      </c>
      <c r="M4" s="98" t="s">
        <v>150</v>
      </c>
      <c r="N4" s="477" t="s">
        <v>261</v>
      </c>
      <c r="O4" s="478"/>
      <c r="P4" s="121"/>
    </row>
    <row r="5" spans="1:16" s="101" customFormat="1" ht="13.5" customHeight="1" thickTop="1" x14ac:dyDescent="0.3">
      <c r="A5" s="117"/>
      <c r="B5" s="345"/>
      <c r="C5" s="346"/>
      <c r="D5" s="346"/>
      <c r="E5" s="470"/>
      <c r="F5" s="470"/>
      <c r="G5" s="471"/>
      <c r="H5" s="268" t="s">
        <v>4</v>
      </c>
      <c r="I5" s="290"/>
      <c r="J5" s="290"/>
      <c r="K5" s="290"/>
      <c r="L5" s="290"/>
      <c r="M5" s="290"/>
      <c r="N5" s="268" t="s">
        <v>5</v>
      </c>
      <c r="O5" s="269"/>
      <c r="P5" s="122"/>
    </row>
    <row r="6" spans="1:16" ht="20.25" customHeight="1" thickBot="1" x14ac:dyDescent="0.35">
      <c r="A6" s="77"/>
      <c r="B6" s="347"/>
      <c r="C6" s="348"/>
      <c r="D6" s="348"/>
      <c r="E6" s="472"/>
      <c r="F6" s="472"/>
      <c r="G6" s="473"/>
      <c r="H6" s="292" t="s">
        <v>262</v>
      </c>
      <c r="I6" s="293"/>
      <c r="J6" s="293"/>
      <c r="K6" s="293"/>
      <c r="L6" s="293"/>
      <c r="M6" s="294"/>
      <c r="N6" s="295" t="s">
        <v>263</v>
      </c>
      <c r="O6" s="296"/>
      <c r="P6" s="75"/>
    </row>
    <row r="7" spans="1:16" s="101" customFormat="1" ht="15.75" customHeight="1" thickTop="1" thickBot="1" x14ac:dyDescent="0.35">
      <c r="A7" s="117" t="s">
        <v>6</v>
      </c>
      <c r="B7" s="474" t="s">
        <v>7</v>
      </c>
      <c r="C7" s="475"/>
      <c r="D7" s="476"/>
      <c r="E7" s="463" t="s">
        <v>264</v>
      </c>
      <c r="F7" s="464"/>
      <c r="G7" s="465"/>
      <c r="H7" s="466" t="s">
        <v>32</v>
      </c>
      <c r="I7" s="467"/>
      <c r="J7" s="479">
        <v>0.1</v>
      </c>
      <c r="K7" s="465"/>
      <c r="L7" s="466" t="s">
        <v>23</v>
      </c>
      <c r="M7" s="467"/>
      <c r="N7" s="480">
        <v>44861</v>
      </c>
      <c r="O7" s="481"/>
      <c r="P7" s="123"/>
    </row>
    <row r="8" spans="1:16" s="1" customFormat="1" ht="18" customHeight="1" thickTop="1" x14ac:dyDescent="0.3">
      <c r="A8" s="49"/>
      <c r="B8" s="113" t="s">
        <v>148</v>
      </c>
      <c r="C8" s="53"/>
      <c r="D8" s="53"/>
      <c r="E8" s="53"/>
      <c r="F8" s="53"/>
      <c r="G8" s="53"/>
      <c r="H8" s="53"/>
      <c r="I8" s="53"/>
      <c r="J8" s="53"/>
      <c r="K8" s="53"/>
      <c r="L8" s="53"/>
      <c r="M8" s="53"/>
      <c r="N8" s="53"/>
      <c r="O8" s="53"/>
      <c r="P8" s="51"/>
    </row>
    <row r="9" spans="1:16" s="1" customFormat="1" ht="18" customHeight="1" x14ac:dyDescent="0.3">
      <c r="A9" s="49"/>
      <c r="B9" s="460" t="s">
        <v>163</v>
      </c>
      <c r="C9" s="461"/>
      <c r="D9" s="461"/>
      <c r="E9" s="461"/>
      <c r="F9" s="461"/>
      <c r="G9" s="462"/>
      <c r="H9" s="160" t="s">
        <v>37</v>
      </c>
      <c r="I9" s="158" t="s">
        <v>47</v>
      </c>
      <c r="J9" s="442" t="s">
        <v>174</v>
      </c>
      <c r="K9" s="443"/>
      <c r="L9" s="443"/>
      <c r="M9" s="443"/>
      <c r="N9" s="443"/>
      <c r="O9" s="444"/>
      <c r="P9" s="76"/>
    </row>
    <row r="10" spans="1:16" ht="15" customHeight="1" x14ac:dyDescent="0.3">
      <c r="A10" s="77">
        <v>75679</v>
      </c>
      <c r="B10" s="438" t="s">
        <v>140</v>
      </c>
      <c r="C10" s="438"/>
      <c r="D10" s="438"/>
      <c r="E10" s="65"/>
      <c r="F10" s="65"/>
      <c r="G10" s="66"/>
      <c r="H10" s="152"/>
      <c r="I10" s="161" t="s">
        <v>168</v>
      </c>
      <c r="J10" s="451" t="s">
        <v>324</v>
      </c>
      <c r="K10" s="452"/>
      <c r="L10" s="452"/>
      <c r="M10" s="452"/>
      <c r="N10" s="452"/>
      <c r="O10" s="453"/>
      <c r="P10" s="76"/>
    </row>
    <row r="11" spans="1:16" ht="15.25" customHeight="1" x14ac:dyDescent="0.3">
      <c r="A11" s="77" t="s">
        <v>6</v>
      </c>
      <c r="B11" s="438" t="s">
        <v>149</v>
      </c>
      <c r="C11" s="438"/>
      <c r="D11" s="438"/>
      <c r="E11" s="65"/>
      <c r="F11" s="65"/>
      <c r="G11" s="66"/>
      <c r="H11" s="152" t="s">
        <v>150</v>
      </c>
      <c r="I11" s="162" t="s">
        <v>164</v>
      </c>
      <c r="J11" s="454" t="s">
        <v>175</v>
      </c>
      <c r="K11" s="455"/>
      <c r="L11" s="455"/>
      <c r="M11" s="455"/>
      <c r="N11" s="455"/>
      <c r="O11" s="456"/>
      <c r="P11" s="76"/>
    </row>
    <row r="12" spans="1:16" ht="15.25" customHeight="1" x14ac:dyDescent="0.3">
      <c r="A12" s="77"/>
      <c r="B12" s="438" t="s">
        <v>179</v>
      </c>
      <c r="C12" s="438"/>
      <c r="D12" s="438"/>
      <c r="E12" s="154"/>
      <c r="F12" s="102"/>
      <c r="G12" s="155"/>
      <c r="H12" s="152">
        <v>2.82</v>
      </c>
      <c r="I12" s="162" t="s">
        <v>165</v>
      </c>
      <c r="J12" s="454" t="s">
        <v>176</v>
      </c>
      <c r="K12" s="455"/>
      <c r="L12" s="455"/>
      <c r="M12" s="455"/>
      <c r="N12" s="455"/>
      <c r="O12" s="456"/>
      <c r="P12" s="76"/>
    </row>
    <row r="13" spans="1:16" ht="15.25" customHeight="1" x14ac:dyDescent="0.3">
      <c r="A13" s="77"/>
      <c r="B13" s="151" t="s">
        <v>151</v>
      </c>
      <c r="C13" s="64"/>
      <c r="D13" s="64"/>
      <c r="E13" s="102"/>
      <c r="F13" s="102"/>
      <c r="G13" s="155"/>
      <c r="H13" s="152" t="s">
        <v>33</v>
      </c>
      <c r="I13" s="162" t="s">
        <v>164</v>
      </c>
      <c r="J13" s="454" t="s">
        <v>177</v>
      </c>
      <c r="K13" s="455"/>
      <c r="L13" s="455"/>
      <c r="M13" s="455"/>
      <c r="N13" s="455"/>
      <c r="O13" s="456"/>
      <c r="P13" s="76"/>
    </row>
    <row r="14" spans="1:16" ht="15.25" customHeight="1" x14ac:dyDescent="0.3">
      <c r="A14" s="77"/>
      <c r="B14" s="180" t="s">
        <v>152</v>
      </c>
      <c r="C14" s="181"/>
      <c r="D14" s="181"/>
      <c r="E14" s="182"/>
      <c r="F14" s="182"/>
      <c r="G14" s="183"/>
      <c r="H14" s="184" t="s">
        <v>33</v>
      </c>
      <c r="I14" s="185" t="s">
        <v>164</v>
      </c>
      <c r="J14" s="457" t="s">
        <v>177</v>
      </c>
      <c r="K14" s="458"/>
      <c r="L14" s="458"/>
      <c r="M14" s="458"/>
      <c r="N14" s="458"/>
      <c r="O14" s="459"/>
      <c r="P14" s="76"/>
    </row>
    <row r="15" spans="1:16" ht="15.25" hidden="1" customHeight="1" x14ac:dyDescent="0.3">
      <c r="A15" s="77"/>
      <c r="B15" s="439" t="s">
        <v>167</v>
      </c>
      <c r="C15" s="439"/>
      <c r="D15" s="440"/>
      <c r="E15" s="176" t="s">
        <v>153</v>
      </c>
      <c r="F15" s="177"/>
      <c r="G15" s="178"/>
      <c r="H15" s="179">
        <v>10.93</v>
      </c>
      <c r="I15" s="161" t="s">
        <v>166</v>
      </c>
      <c r="J15" s="445" t="s">
        <v>178</v>
      </c>
      <c r="K15" s="446"/>
      <c r="L15" s="446"/>
      <c r="M15" s="446"/>
      <c r="N15" s="446"/>
      <c r="O15" s="447"/>
      <c r="P15" s="76"/>
    </row>
    <row r="16" spans="1:16" ht="15.25" hidden="1" customHeight="1" x14ac:dyDescent="0.3">
      <c r="A16" s="77"/>
      <c r="B16" s="315"/>
      <c r="C16" s="315"/>
      <c r="D16" s="441"/>
      <c r="E16" s="151" t="s">
        <v>154</v>
      </c>
      <c r="F16" s="172"/>
      <c r="G16" s="155"/>
      <c r="H16" s="152">
        <v>17.079999999999998</v>
      </c>
      <c r="I16" s="162" t="s">
        <v>166</v>
      </c>
      <c r="J16" s="448"/>
      <c r="K16" s="449"/>
      <c r="L16" s="449"/>
      <c r="M16" s="449"/>
      <c r="N16" s="449"/>
      <c r="O16" s="450"/>
      <c r="P16" s="76"/>
    </row>
    <row r="17" spans="1:16" ht="15.25" hidden="1" customHeight="1" x14ac:dyDescent="0.3">
      <c r="A17" s="77"/>
      <c r="B17" s="315"/>
      <c r="C17" s="315"/>
      <c r="D17" s="441"/>
      <c r="E17" s="151" t="s">
        <v>155</v>
      </c>
      <c r="F17" s="172"/>
      <c r="G17" s="155"/>
      <c r="H17" s="152">
        <v>20.6</v>
      </c>
      <c r="I17" s="162" t="s">
        <v>166</v>
      </c>
      <c r="J17" s="448"/>
      <c r="K17" s="449"/>
      <c r="L17" s="449"/>
      <c r="M17" s="449"/>
      <c r="N17" s="449"/>
      <c r="O17" s="450"/>
      <c r="P17" s="76"/>
    </row>
    <row r="18" spans="1:16" ht="15.25" hidden="1" customHeight="1" x14ac:dyDescent="0.3">
      <c r="A18" s="77"/>
      <c r="B18" s="315"/>
      <c r="C18" s="315"/>
      <c r="D18" s="441"/>
      <c r="E18" s="151" t="s">
        <v>156</v>
      </c>
      <c r="F18" s="172"/>
      <c r="G18" s="155"/>
      <c r="H18" s="152">
        <v>27.43</v>
      </c>
      <c r="I18" s="162" t="s">
        <v>166</v>
      </c>
      <c r="J18" s="448"/>
      <c r="K18" s="449"/>
      <c r="L18" s="449"/>
      <c r="M18" s="449"/>
      <c r="N18" s="449"/>
      <c r="O18" s="450"/>
      <c r="P18" s="76"/>
    </row>
    <row r="19" spans="1:16" ht="15.25" hidden="1" customHeight="1" x14ac:dyDescent="0.3">
      <c r="A19" s="77"/>
      <c r="B19" s="315"/>
      <c r="C19" s="315"/>
      <c r="D19" s="441"/>
      <c r="E19" s="151" t="s">
        <v>157</v>
      </c>
      <c r="F19" s="172"/>
      <c r="G19" s="155"/>
      <c r="H19" s="152">
        <v>36.47</v>
      </c>
      <c r="I19" s="162" t="s">
        <v>166</v>
      </c>
      <c r="J19" s="448"/>
      <c r="K19" s="449"/>
      <c r="L19" s="449"/>
      <c r="M19" s="449"/>
      <c r="N19" s="449"/>
      <c r="O19" s="450"/>
      <c r="P19" s="76"/>
    </row>
    <row r="20" spans="1:16" ht="15.25" hidden="1" customHeight="1" x14ac:dyDescent="0.3">
      <c r="A20" s="77"/>
      <c r="B20" s="315"/>
      <c r="C20" s="315"/>
      <c r="D20" s="441"/>
      <c r="E20" s="151" t="s">
        <v>158</v>
      </c>
      <c r="F20" s="172"/>
      <c r="G20" s="155"/>
      <c r="H20" s="152">
        <v>39.28</v>
      </c>
      <c r="I20" s="162" t="s">
        <v>166</v>
      </c>
      <c r="J20" s="448"/>
      <c r="K20" s="449"/>
      <c r="L20" s="449"/>
      <c r="M20" s="449"/>
      <c r="N20" s="449"/>
      <c r="O20" s="450"/>
      <c r="P20" s="76"/>
    </row>
    <row r="21" spans="1:16" ht="15.25" hidden="1" customHeight="1" x14ac:dyDescent="0.3">
      <c r="A21" s="77"/>
      <c r="B21" s="315"/>
      <c r="C21" s="315"/>
      <c r="D21" s="441"/>
      <c r="E21" s="151" t="s">
        <v>159</v>
      </c>
      <c r="F21" s="172"/>
      <c r="G21" s="155"/>
      <c r="H21" s="152">
        <v>46.18</v>
      </c>
      <c r="I21" s="162" t="s">
        <v>166</v>
      </c>
      <c r="J21" s="448"/>
      <c r="K21" s="449"/>
      <c r="L21" s="449"/>
      <c r="M21" s="449"/>
      <c r="N21" s="449"/>
      <c r="O21" s="450"/>
      <c r="P21" s="76"/>
    </row>
    <row r="22" spans="1:16" ht="15.25" hidden="1" customHeight="1" x14ac:dyDescent="0.3">
      <c r="A22" s="77"/>
      <c r="B22" s="315"/>
      <c r="C22" s="315"/>
      <c r="D22" s="441"/>
      <c r="E22" s="151" t="s">
        <v>160</v>
      </c>
      <c r="F22" s="172"/>
      <c r="G22" s="155"/>
      <c r="H22" s="152">
        <v>58.8</v>
      </c>
      <c r="I22" s="162" t="s">
        <v>166</v>
      </c>
      <c r="J22" s="448"/>
      <c r="K22" s="449"/>
      <c r="L22" s="449"/>
      <c r="M22" s="449"/>
      <c r="N22" s="449"/>
      <c r="O22" s="450"/>
      <c r="P22" s="76"/>
    </row>
    <row r="23" spans="1:16" ht="15.25" hidden="1" customHeight="1" x14ac:dyDescent="0.3">
      <c r="A23" s="77"/>
      <c r="B23" s="315"/>
      <c r="C23" s="315"/>
      <c r="D23" s="441"/>
      <c r="E23" s="151" t="s">
        <v>161</v>
      </c>
      <c r="F23" s="172"/>
      <c r="G23" s="155"/>
      <c r="H23" s="152">
        <v>66.16</v>
      </c>
      <c r="I23" s="162" t="s">
        <v>166</v>
      </c>
      <c r="J23" s="448"/>
      <c r="K23" s="449"/>
      <c r="L23" s="449"/>
      <c r="M23" s="449"/>
      <c r="N23" s="449"/>
      <c r="O23" s="450"/>
      <c r="P23" s="76"/>
    </row>
    <row r="24" spans="1:16" ht="15.25" hidden="1" customHeight="1" x14ac:dyDescent="0.3">
      <c r="A24" s="77" t="s">
        <v>6</v>
      </c>
      <c r="B24" s="315"/>
      <c r="C24" s="315"/>
      <c r="D24" s="441"/>
      <c r="E24" s="151" t="s">
        <v>162</v>
      </c>
      <c r="F24" s="153"/>
      <c r="G24" s="156"/>
      <c r="H24" s="152">
        <v>122.39</v>
      </c>
      <c r="I24" s="162" t="s">
        <v>166</v>
      </c>
      <c r="J24" s="448"/>
      <c r="K24" s="449"/>
      <c r="L24" s="449"/>
      <c r="M24" s="449"/>
      <c r="N24" s="449"/>
      <c r="O24" s="450"/>
      <c r="P24" s="76"/>
    </row>
    <row r="25" spans="1:16" ht="15" hidden="1" customHeight="1" x14ac:dyDescent="0.3">
      <c r="A25" s="77"/>
      <c r="B25" s="113" t="s">
        <v>169</v>
      </c>
      <c r="C25" s="53"/>
      <c r="D25" s="53"/>
      <c r="E25" s="53"/>
      <c r="F25" s="53"/>
      <c r="G25" s="53"/>
      <c r="H25" s="53"/>
      <c r="I25" s="53"/>
      <c r="J25" s="53"/>
      <c r="K25" s="53"/>
      <c r="L25" s="53"/>
      <c r="M25" s="53"/>
      <c r="N25" s="53"/>
      <c r="O25" s="53"/>
      <c r="P25" s="76"/>
    </row>
    <row r="26" spans="1:16" ht="15" hidden="1" customHeight="1" x14ac:dyDescent="0.3">
      <c r="A26" s="77"/>
      <c r="B26" s="163"/>
      <c r="C26" s="159"/>
      <c r="D26" s="159"/>
      <c r="E26" s="159"/>
      <c r="F26" s="159"/>
      <c r="G26" s="159"/>
      <c r="H26" s="159"/>
      <c r="I26" s="159"/>
      <c r="J26" s="159"/>
      <c r="K26" s="159"/>
      <c r="L26" s="159"/>
      <c r="M26" s="159"/>
      <c r="N26" s="159"/>
      <c r="O26" s="159"/>
      <c r="P26" s="76"/>
    </row>
    <row r="27" spans="1:16" ht="15" hidden="1" customHeight="1" x14ac:dyDescent="0.3">
      <c r="A27" s="77"/>
      <c r="B27" s="163"/>
      <c r="C27" s="159"/>
      <c r="D27" s="159"/>
      <c r="E27" s="159"/>
      <c r="F27" s="159"/>
      <c r="G27" s="159"/>
      <c r="H27" s="159"/>
      <c r="I27" s="159"/>
      <c r="J27" s="159"/>
      <c r="K27" s="159"/>
      <c r="L27" s="159"/>
      <c r="M27" s="159"/>
      <c r="N27" s="159"/>
      <c r="O27" s="159"/>
      <c r="P27" s="76"/>
    </row>
    <row r="28" spans="1:16" ht="15" hidden="1" customHeight="1" x14ac:dyDescent="0.3">
      <c r="A28" s="77"/>
      <c r="B28" s="163"/>
      <c r="C28" s="159"/>
      <c r="D28" s="159"/>
      <c r="E28" s="159"/>
      <c r="F28" s="159"/>
      <c r="G28" s="159"/>
      <c r="H28" s="159"/>
      <c r="I28" s="159"/>
      <c r="J28" s="159"/>
      <c r="K28" s="159"/>
      <c r="L28" s="159"/>
      <c r="M28" s="159"/>
      <c r="N28" s="159"/>
      <c r="O28" s="159"/>
      <c r="P28" s="76"/>
    </row>
    <row r="29" spans="1:16" ht="15" hidden="1" customHeight="1" x14ac:dyDescent="0.3">
      <c r="A29" s="77"/>
      <c r="B29" s="163"/>
      <c r="C29" s="159"/>
      <c r="D29" s="159"/>
      <c r="E29" s="159"/>
      <c r="F29" s="159"/>
      <c r="G29" s="159"/>
      <c r="H29" s="159"/>
      <c r="I29" s="159"/>
      <c r="J29" s="159"/>
      <c r="K29" s="159"/>
      <c r="L29" s="159"/>
      <c r="M29" s="159"/>
      <c r="N29" s="159"/>
      <c r="O29" s="159"/>
      <c r="P29" s="76"/>
    </row>
    <row r="30" spans="1:16" ht="15" hidden="1" customHeight="1" x14ac:dyDescent="0.3">
      <c r="A30" s="77"/>
      <c r="B30" s="163"/>
      <c r="C30" s="159"/>
      <c r="D30" s="159"/>
      <c r="E30" s="159"/>
      <c r="F30" s="159"/>
      <c r="G30" s="159"/>
      <c r="H30" s="159"/>
      <c r="I30" s="159"/>
      <c r="J30" s="159"/>
      <c r="K30" s="159"/>
      <c r="L30" s="159"/>
      <c r="M30" s="159"/>
      <c r="N30" s="159"/>
      <c r="O30" s="159"/>
      <c r="P30" s="76"/>
    </row>
    <row r="31" spans="1:16" ht="15" hidden="1" customHeight="1" x14ac:dyDescent="0.3">
      <c r="A31" s="77"/>
      <c r="B31" s="163"/>
      <c r="C31" s="159"/>
      <c r="D31" s="159"/>
      <c r="E31" s="159"/>
      <c r="F31" s="159"/>
      <c r="G31" s="159"/>
      <c r="H31" s="159"/>
      <c r="I31" s="159"/>
      <c r="J31" s="159"/>
      <c r="K31" s="159"/>
      <c r="L31" s="159"/>
      <c r="M31" s="159"/>
      <c r="N31" s="159"/>
      <c r="O31" s="159"/>
      <c r="P31" s="76"/>
    </row>
    <row r="32" spans="1:16" ht="15" hidden="1" customHeight="1" x14ac:dyDescent="0.3">
      <c r="A32" s="77"/>
      <c r="B32" s="163"/>
      <c r="C32" s="200"/>
      <c r="D32" s="201"/>
      <c r="E32" s="201"/>
      <c r="F32" s="201"/>
      <c r="G32" s="201"/>
      <c r="H32" s="201"/>
      <c r="I32" s="201"/>
      <c r="J32" s="201"/>
      <c r="K32" s="202"/>
      <c r="L32" s="159"/>
      <c r="M32" s="159"/>
      <c r="N32" s="159"/>
      <c r="O32" s="159"/>
      <c r="P32" s="76"/>
    </row>
    <row r="33" spans="1:16" ht="15" hidden="1" customHeight="1" x14ac:dyDescent="0.3">
      <c r="A33" s="77"/>
      <c r="B33" s="163"/>
      <c r="C33" s="203">
        <v>1</v>
      </c>
      <c r="D33" s="159" t="s">
        <v>224</v>
      </c>
      <c r="E33" s="159"/>
      <c r="F33" s="159"/>
      <c r="G33" s="159"/>
      <c r="H33" s="159"/>
      <c r="I33" s="159"/>
      <c r="J33" s="159"/>
      <c r="K33" s="204"/>
      <c r="L33" s="159"/>
      <c r="M33" s="159"/>
      <c r="N33" s="159"/>
      <c r="O33" s="159"/>
      <c r="P33" s="76"/>
    </row>
    <row r="34" spans="1:16" ht="15" hidden="1" customHeight="1" x14ac:dyDescent="0.3">
      <c r="A34" s="77"/>
      <c r="B34" s="163"/>
      <c r="C34" s="203">
        <v>2</v>
      </c>
      <c r="D34" s="159" t="s">
        <v>199</v>
      </c>
      <c r="E34" s="159"/>
      <c r="F34" s="159"/>
      <c r="G34" s="159"/>
      <c r="H34" s="159"/>
      <c r="I34" s="159"/>
      <c r="J34" s="159"/>
      <c r="K34" s="204"/>
      <c r="L34" s="159"/>
      <c r="M34" s="159"/>
      <c r="N34" s="159"/>
      <c r="O34" s="159"/>
      <c r="P34" s="76"/>
    </row>
    <row r="35" spans="1:16" ht="15" hidden="1" customHeight="1" x14ac:dyDescent="0.3">
      <c r="A35" s="77"/>
      <c r="B35" s="163"/>
      <c r="C35" s="203">
        <v>3</v>
      </c>
      <c r="D35" s="159" t="s">
        <v>200</v>
      </c>
      <c r="E35" s="159"/>
      <c r="F35" s="159"/>
      <c r="G35" s="159"/>
      <c r="H35" s="159"/>
      <c r="I35" s="159"/>
      <c r="J35" s="159"/>
      <c r="K35" s="204"/>
      <c r="L35" s="159"/>
      <c r="M35" s="159"/>
      <c r="N35" s="159"/>
      <c r="O35" s="159"/>
      <c r="P35" s="76"/>
    </row>
    <row r="36" spans="1:16" ht="15" hidden="1" customHeight="1" x14ac:dyDescent="0.3">
      <c r="A36" s="77"/>
      <c r="B36" s="163"/>
      <c r="C36" s="203">
        <v>4</v>
      </c>
      <c r="D36" s="159" t="s">
        <v>201</v>
      </c>
      <c r="E36" s="159"/>
      <c r="F36" s="159"/>
      <c r="G36" s="159"/>
      <c r="H36" s="159"/>
      <c r="I36" s="159"/>
      <c r="J36" s="159"/>
      <c r="K36" s="204"/>
      <c r="L36" s="159"/>
      <c r="M36" s="159"/>
      <c r="N36" s="159"/>
      <c r="O36" s="159"/>
      <c r="P36" s="76"/>
    </row>
    <row r="37" spans="1:16" ht="15" hidden="1" customHeight="1" x14ac:dyDescent="0.3">
      <c r="A37" s="77"/>
      <c r="B37" s="163"/>
      <c r="C37" s="203">
        <v>5</v>
      </c>
      <c r="D37" s="159" t="s">
        <v>202</v>
      </c>
      <c r="E37" s="159"/>
      <c r="F37" s="159"/>
      <c r="G37" s="159"/>
      <c r="H37" s="159"/>
      <c r="I37" s="159"/>
      <c r="J37" s="159"/>
      <c r="K37" s="204"/>
      <c r="L37" s="159"/>
      <c r="M37" s="159"/>
      <c r="N37" s="159"/>
      <c r="O37" s="159"/>
      <c r="P37" s="76"/>
    </row>
    <row r="38" spans="1:16" ht="15" hidden="1" customHeight="1" x14ac:dyDescent="0.3">
      <c r="A38" s="77"/>
      <c r="B38" s="163"/>
      <c r="C38" s="205"/>
      <c r="D38" s="159"/>
      <c r="E38" s="159"/>
      <c r="F38" s="159"/>
      <c r="G38" s="159"/>
      <c r="H38" s="159"/>
      <c r="I38" s="159"/>
      <c r="J38" s="159"/>
      <c r="K38" s="204"/>
      <c r="L38" s="159"/>
      <c r="M38" s="159"/>
      <c r="N38" s="159"/>
      <c r="O38" s="159"/>
      <c r="P38" s="76"/>
    </row>
    <row r="39" spans="1:16" ht="15" hidden="1" customHeight="1" x14ac:dyDescent="0.3">
      <c r="A39" s="77"/>
      <c r="B39" s="163"/>
      <c r="C39" s="206"/>
      <c r="D39" s="207"/>
      <c r="E39" s="207"/>
      <c r="F39" s="207"/>
      <c r="G39" s="207"/>
      <c r="H39" s="207"/>
      <c r="I39" s="207"/>
      <c r="J39" s="207"/>
      <c r="K39" s="208"/>
      <c r="L39" s="159"/>
      <c r="M39" s="159"/>
      <c r="N39" s="159"/>
      <c r="O39" s="159"/>
      <c r="P39" s="76"/>
    </row>
    <row r="40" spans="1:16" ht="15" hidden="1" customHeight="1" x14ac:dyDescent="0.3">
      <c r="A40" s="77"/>
      <c r="B40" s="163"/>
      <c r="C40" s="159"/>
      <c r="D40" s="159"/>
      <c r="E40" s="159"/>
      <c r="F40" s="159"/>
      <c r="G40" s="159"/>
      <c r="H40" s="159"/>
      <c r="I40" s="159"/>
      <c r="J40" s="159"/>
      <c r="K40" s="159"/>
      <c r="L40" s="159"/>
      <c r="M40" s="159"/>
      <c r="N40" s="159"/>
      <c r="O40" s="159"/>
      <c r="P40" s="76"/>
    </row>
    <row r="41" spans="1:16" ht="15" hidden="1" customHeight="1" x14ac:dyDescent="0.3">
      <c r="A41" s="77"/>
      <c r="B41" s="163"/>
      <c r="C41" s="159"/>
      <c r="D41" s="159"/>
      <c r="E41" s="159"/>
      <c r="F41" s="159"/>
      <c r="G41" s="159"/>
      <c r="H41" s="159"/>
      <c r="I41" s="159"/>
      <c r="J41" s="159"/>
      <c r="K41" s="159"/>
      <c r="L41" s="159"/>
      <c r="M41" s="159"/>
      <c r="N41" s="159"/>
      <c r="O41" s="159"/>
      <c r="P41" s="76"/>
    </row>
    <row r="42" spans="1:16" ht="15" hidden="1" customHeight="1" x14ac:dyDescent="0.3">
      <c r="A42" s="77"/>
      <c r="B42" s="163"/>
      <c r="C42" s="159"/>
      <c r="D42" s="159"/>
      <c r="E42" s="159"/>
      <c r="F42" s="159"/>
      <c r="G42" s="159"/>
      <c r="H42" s="159"/>
      <c r="I42" s="159"/>
      <c r="J42" s="159"/>
      <c r="K42" s="159"/>
      <c r="L42" s="159"/>
      <c r="M42" s="159"/>
      <c r="N42" s="159"/>
      <c r="O42" s="159"/>
      <c r="P42" s="76"/>
    </row>
    <row r="43" spans="1:16" ht="15" hidden="1" customHeight="1" x14ac:dyDescent="0.3">
      <c r="A43" s="77"/>
      <c r="B43" s="163"/>
      <c r="C43" s="159"/>
      <c r="D43" s="159"/>
      <c r="E43" s="159"/>
      <c r="F43" s="159"/>
      <c r="G43" s="159"/>
      <c r="H43" s="159"/>
      <c r="I43" s="159"/>
      <c r="J43" s="159"/>
      <c r="K43" s="159"/>
      <c r="L43" s="159"/>
      <c r="M43" s="159"/>
      <c r="N43" s="159"/>
      <c r="O43" s="159"/>
      <c r="P43" s="76"/>
    </row>
    <row r="44" spans="1:16" ht="15" hidden="1" customHeight="1" x14ac:dyDescent="0.3">
      <c r="A44" s="77"/>
      <c r="B44" s="163"/>
      <c r="C44" s="159"/>
      <c r="D44" s="159"/>
      <c r="E44" s="159"/>
      <c r="F44" s="159"/>
      <c r="G44" s="159"/>
      <c r="H44" s="159"/>
      <c r="I44" s="159"/>
      <c r="J44" s="159"/>
      <c r="K44" s="159"/>
      <c r="L44" s="159"/>
      <c r="M44" s="159"/>
      <c r="N44" s="159"/>
      <c r="O44" s="159"/>
      <c r="P44" s="76"/>
    </row>
    <row r="45" spans="1:16" ht="15" hidden="1" customHeight="1" x14ac:dyDescent="0.3">
      <c r="A45" s="77"/>
      <c r="B45" s="163"/>
      <c r="C45" s="159"/>
      <c r="D45" s="159"/>
      <c r="E45" s="159"/>
      <c r="F45" s="159"/>
      <c r="G45" s="159"/>
      <c r="H45" s="159"/>
      <c r="I45" s="159"/>
      <c r="J45" s="159"/>
      <c r="K45" s="159"/>
      <c r="L45" s="159"/>
      <c r="M45" s="159"/>
      <c r="N45" s="159"/>
      <c r="O45" s="159"/>
      <c r="P45" s="76"/>
    </row>
    <row r="46" spans="1:16" ht="15" hidden="1" customHeight="1" x14ac:dyDescent="0.3">
      <c r="A46" s="77"/>
      <c r="B46" s="163"/>
      <c r="C46" s="159"/>
      <c r="D46" s="159"/>
      <c r="E46" s="159"/>
      <c r="F46" s="159"/>
      <c r="G46" s="159"/>
      <c r="H46" s="159"/>
      <c r="I46" s="159"/>
      <c r="J46" s="159"/>
      <c r="K46" s="159"/>
      <c r="L46" s="159"/>
      <c r="M46" s="159"/>
      <c r="N46" s="159"/>
      <c r="O46" s="159"/>
      <c r="P46" s="76"/>
    </row>
    <row r="47" spans="1:16" ht="15" hidden="1" customHeight="1" x14ac:dyDescent="0.3">
      <c r="A47" s="77"/>
      <c r="B47" s="163"/>
      <c r="C47" s="159"/>
      <c r="D47" s="159"/>
      <c r="E47" s="159"/>
      <c r="F47" s="159"/>
      <c r="G47" s="159"/>
      <c r="H47" s="159"/>
      <c r="I47" s="159"/>
      <c r="J47" s="159"/>
      <c r="K47" s="159"/>
      <c r="L47" s="159"/>
      <c r="M47" s="159"/>
      <c r="N47" s="159"/>
      <c r="O47" s="159"/>
      <c r="P47" s="76"/>
    </row>
    <row r="48" spans="1:16" ht="15" hidden="1" customHeight="1" x14ac:dyDescent="0.3">
      <c r="A48" s="77"/>
      <c r="B48" s="163"/>
      <c r="C48" s="159"/>
      <c r="D48" s="159"/>
      <c r="E48" s="159"/>
      <c r="F48" s="159"/>
      <c r="G48" s="159"/>
      <c r="H48" s="159"/>
      <c r="I48" s="159"/>
      <c r="J48" s="159"/>
      <c r="K48" s="159"/>
      <c r="L48" s="159"/>
      <c r="M48" s="159"/>
      <c r="N48" s="159"/>
      <c r="O48" s="159"/>
      <c r="P48" s="76"/>
    </row>
    <row r="49" spans="1:16" ht="15" hidden="1" customHeight="1" x14ac:dyDescent="0.3">
      <c r="A49" s="77"/>
      <c r="B49" s="163"/>
      <c r="C49" s="159"/>
      <c r="D49" s="159"/>
      <c r="E49" s="159"/>
      <c r="F49" s="159"/>
      <c r="G49" s="159"/>
      <c r="H49" s="159"/>
      <c r="I49" s="159"/>
      <c r="J49" s="159"/>
      <c r="K49" s="159"/>
      <c r="L49" s="159"/>
      <c r="M49" s="159"/>
      <c r="N49" s="159"/>
      <c r="O49" s="159"/>
      <c r="P49" s="76"/>
    </row>
    <row r="50" spans="1:16" ht="15" hidden="1" customHeight="1" x14ac:dyDescent="0.3">
      <c r="A50" s="77"/>
      <c r="B50" s="163"/>
      <c r="C50" s="159"/>
      <c r="D50" s="159"/>
      <c r="E50" s="159"/>
      <c r="F50" s="159"/>
      <c r="G50" s="159"/>
      <c r="H50" s="159"/>
      <c r="I50" s="159"/>
      <c r="J50" s="159"/>
      <c r="K50" s="159"/>
      <c r="L50" s="159"/>
      <c r="M50" s="159"/>
      <c r="N50" s="159"/>
      <c r="O50" s="159"/>
      <c r="P50" s="76"/>
    </row>
    <row r="51" spans="1:16" ht="15" hidden="1"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170</v>
      </c>
      <c r="C52" s="53"/>
      <c r="D52" s="53"/>
      <c r="E52" s="53"/>
      <c r="F52" s="53"/>
      <c r="G52" s="53"/>
      <c r="H52" s="53"/>
      <c r="I52" s="53"/>
      <c r="J52" s="53"/>
      <c r="K52" s="53"/>
      <c r="L52" s="53"/>
      <c r="M52" s="53"/>
      <c r="N52" s="53"/>
      <c r="O52" s="53"/>
      <c r="P52" s="76"/>
    </row>
    <row r="53" spans="1:16" ht="34.5" customHeight="1" x14ac:dyDescent="0.3">
      <c r="A53" s="77"/>
      <c r="B53" s="166" t="s">
        <v>171</v>
      </c>
      <c r="C53" s="165"/>
      <c r="D53" s="165"/>
      <c r="E53" s="165"/>
      <c r="F53" s="165"/>
      <c r="G53" s="167"/>
      <c r="H53" s="160" t="s">
        <v>184</v>
      </c>
      <c r="I53" s="158" t="s">
        <v>172</v>
      </c>
      <c r="J53" s="168" t="s">
        <v>189</v>
      </c>
      <c r="K53" s="165" t="s">
        <v>144</v>
      </c>
      <c r="L53" s="157"/>
      <c r="M53" s="157"/>
      <c r="N53" s="157"/>
      <c r="O53" s="164"/>
      <c r="P53" s="76"/>
    </row>
    <row r="54" spans="1:16" ht="30" customHeight="1" x14ac:dyDescent="0.3">
      <c r="A54" s="77"/>
      <c r="B54" s="193" t="s">
        <v>270</v>
      </c>
      <c r="C54" s="194"/>
      <c r="D54" s="194"/>
      <c r="E54" s="194"/>
      <c r="F54" s="194"/>
      <c r="G54" s="195"/>
      <c r="H54" s="226">
        <v>25.257071</v>
      </c>
      <c r="I54" s="224" t="s">
        <v>326</v>
      </c>
      <c r="J54" s="225" t="s">
        <v>33</v>
      </c>
      <c r="K54" s="436" t="s">
        <v>302</v>
      </c>
      <c r="L54" s="437"/>
      <c r="M54" s="437"/>
      <c r="N54" s="437"/>
      <c r="O54" s="437"/>
      <c r="P54" s="76"/>
    </row>
    <row r="55" spans="1:16" ht="30" customHeight="1" x14ac:dyDescent="0.3">
      <c r="A55" s="77"/>
      <c r="B55" s="193" t="s">
        <v>272</v>
      </c>
      <c r="C55" s="194"/>
      <c r="D55" s="194"/>
      <c r="E55" s="194"/>
      <c r="F55" s="194"/>
      <c r="G55" s="195"/>
      <c r="H55" s="226">
        <v>42.034219</v>
      </c>
      <c r="I55" s="224" t="s">
        <v>326</v>
      </c>
      <c r="J55" s="225" t="s">
        <v>33</v>
      </c>
      <c r="K55" s="436" t="s">
        <v>302</v>
      </c>
      <c r="L55" s="437"/>
      <c r="M55" s="437"/>
      <c r="N55" s="437"/>
      <c r="O55" s="437"/>
      <c r="P55" s="76"/>
    </row>
    <row r="56" spans="1:16" ht="30" customHeight="1" x14ac:dyDescent="0.3">
      <c r="A56" s="77"/>
      <c r="B56" s="193" t="s">
        <v>273</v>
      </c>
      <c r="C56" s="194"/>
      <c r="D56" s="194"/>
      <c r="E56" s="194"/>
      <c r="F56" s="194"/>
      <c r="G56" s="195"/>
      <c r="H56" s="226">
        <v>23.367799999999999</v>
      </c>
      <c r="I56" s="224" t="s">
        <v>326</v>
      </c>
      <c r="J56" s="225" t="s">
        <v>33</v>
      </c>
      <c r="K56" s="436" t="s">
        <v>302</v>
      </c>
      <c r="L56" s="437"/>
      <c r="M56" s="437"/>
      <c r="N56" s="437"/>
      <c r="O56" s="437"/>
      <c r="P56" s="76"/>
    </row>
    <row r="57" spans="1:16" ht="30" customHeight="1" x14ac:dyDescent="0.3">
      <c r="A57" s="77"/>
      <c r="B57" s="193" t="s">
        <v>274</v>
      </c>
      <c r="C57" s="194"/>
      <c r="D57" s="194"/>
      <c r="E57" s="194"/>
      <c r="F57" s="194"/>
      <c r="G57" s="195"/>
      <c r="H57" s="226">
        <v>15.673952</v>
      </c>
      <c r="I57" s="224" t="s">
        <v>326</v>
      </c>
      <c r="J57" s="225" t="s">
        <v>33</v>
      </c>
      <c r="K57" s="436" t="s">
        <v>302</v>
      </c>
      <c r="L57" s="437"/>
      <c r="M57" s="437"/>
      <c r="N57" s="437"/>
      <c r="O57" s="437"/>
      <c r="P57" s="76"/>
    </row>
    <row r="58" spans="1:16" ht="60" customHeight="1" x14ac:dyDescent="0.3">
      <c r="A58" s="77"/>
      <c r="B58" s="193" t="s">
        <v>275</v>
      </c>
      <c r="C58" s="196"/>
      <c r="D58" s="196"/>
      <c r="E58" s="196"/>
      <c r="F58" s="196"/>
      <c r="G58" s="197"/>
      <c r="H58" s="226">
        <v>33.988641000000001</v>
      </c>
      <c r="I58" s="224" t="s">
        <v>326</v>
      </c>
      <c r="J58" s="225" t="s">
        <v>299</v>
      </c>
      <c r="K58" s="436" t="s">
        <v>314</v>
      </c>
      <c r="L58" s="437"/>
      <c r="M58" s="437"/>
      <c r="N58" s="437"/>
      <c r="O58" s="437"/>
      <c r="P58" s="76"/>
    </row>
    <row r="59" spans="1:16" ht="30" hidden="1" customHeight="1" x14ac:dyDescent="0.3">
      <c r="A59" s="77"/>
      <c r="B59" s="193" t="s">
        <v>326</v>
      </c>
      <c r="C59" s="196"/>
      <c r="D59" s="196"/>
      <c r="E59" s="196"/>
      <c r="F59" s="196"/>
      <c r="G59" s="197"/>
      <c r="H59" s="226">
        <v>0</v>
      </c>
      <c r="I59" s="224" t="s">
        <v>326</v>
      </c>
      <c r="J59" s="225" t="s">
        <v>326</v>
      </c>
      <c r="K59" s="436" t="s">
        <v>326</v>
      </c>
      <c r="L59" s="437"/>
      <c r="M59" s="437"/>
      <c r="N59" s="437"/>
      <c r="O59" s="437"/>
      <c r="P59" s="76"/>
    </row>
    <row r="60" spans="1:16" ht="15" hidden="1" customHeight="1" x14ac:dyDescent="0.3">
      <c r="A60" s="77"/>
      <c r="B60" s="113" t="s">
        <v>173</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N6:O6"/>
    <mergeCell ref="J7:K7"/>
    <mergeCell ref="L7:M7"/>
    <mergeCell ref="N7:O7"/>
    <mergeCell ref="N2:O3"/>
    <mergeCell ref="N4:O4"/>
    <mergeCell ref="N5:O5"/>
    <mergeCell ref="E7:G7"/>
    <mergeCell ref="H7:I7"/>
    <mergeCell ref="B2:D6"/>
    <mergeCell ref="E2:G6"/>
    <mergeCell ref="B7:D7"/>
    <mergeCell ref="H6:M6"/>
    <mergeCell ref="H4:I4"/>
    <mergeCell ref="J4:K4"/>
    <mergeCell ref="H2:I3"/>
    <mergeCell ref="H5:M5"/>
    <mergeCell ref="J2:K3"/>
    <mergeCell ref="B12:D12"/>
    <mergeCell ref="B15:D24"/>
    <mergeCell ref="B10:D10"/>
    <mergeCell ref="B11:D11"/>
    <mergeCell ref="J9:O9"/>
    <mergeCell ref="J15:O24"/>
    <mergeCell ref="J10:O10"/>
    <mergeCell ref="J11:O11"/>
    <mergeCell ref="J12:O12"/>
    <mergeCell ref="J13:O13"/>
    <mergeCell ref="J14:O14"/>
    <mergeCell ref="B9:G9"/>
    <mergeCell ref="K59:O59"/>
    <mergeCell ref="K54:O54"/>
    <mergeCell ref="K55:O55"/>
    <mergeCell ref="K56:O56"/>
    <mergeCell ref="K57:O57"/>
    <mergeCell ref="K58:O58"/>
  </mergeCells>
  <conditionalFormatting sqref="B11:I11 B13:I14 B12 E12:I12 B15 E15:I15 F16:I24">
    <cfRule type="expression" dxfId="54" priority="12">
      <formula>MOD(ROW(),2)&lt;&gt;0</formula>
    </cfRule>
  </conditionalFormatting>
  <conditionalFormatting sqref="B10:D10">
    <cfRule type="expression" dxfId="53" priority="10">
      <formula>MOD(ROW(),2)&lt;&gt;0</formula>
    </cfRule>
  </conditionalFormatting>
  <conditionalFormatting sqref="E10:I10 J12:J14">
    <cfRule type="expression" dxfId="52" priority="9">
      <formula>MOD(ROW(),2)&lt;&gt;0</formula>
    </cfRule>
  </conditionalFormatting>
  <conditionalFormatting sqref="E16:E24">
    <cfRule type="expression" dxfId="51" priority="6">
      <formula>MOD(ROW(),2)&lt;&gt;0</formula>
    </cfRule>
  </conditionalFormatting>
  <conditionalFormatting sqref="J11">
    <cfRule type="expression" dxfId="50" priority="4">
      <formula>MOD(ROW(),2)&lt;&gt;0</formula>
    </cfRule>
  </conditionalFormatting>
  <conditionalFormatting sqref="J15">
    <cfRule type="expression" dxfId="49" priority="2">
      <formula>MOD(ROW(),2)&lt;&gt;0</formula>
    </cfRule>
  </conditionalFormatting>
  <conditionalFormatting sqref="J10">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3" t="s">
        <v>219</v>
      </c>
      <c r="C2" s="344"/>
      <c r="D2" s="344"/>
      <c r="E2" s="8"/>
      <c r="F2" s="10"/>
      <c r="G2" s="264" t="s">
        <v>141</v>
      </c>
      <c r="H2" s="265"/>
      <c r="I2" s="268" t="s">
        <v>1</v>
      </c>
      <c r="J2" s="269"/>
      <c r="K2" s="88" t="s">
        <v>140</v>
      </c>
      <c r="L2" s="89" t="s">
        <v>142</v>
      </c>
      <c r="M2" s="268" t="s">
        <v>3</v>
      </c>
      <c r="N2" s="269"/>
      <c r="O2" s="51"/>
    </row>
    <row r="3" spans="1:17" ht="6.75" customHeight="1" x14ac:dyDescent="0.3">
      <c r="A3" s="49"/>
      <c r="B3" s="345"/>
      <c r="C3" s="346"/>
      <c r="D3" s="346"/>
      <c r="E3" s="9"/>
      <c r="F3" s="11"/>
      <c r="G3" s="266"/>
      <c r="H3" s="267"/>
      <c r="I3" s="270"/>
      <c r="J3" s="271"/>
      <c r="K3" s="87"/>
      <c r="L3" s="87"/>
      <c r="M3" s="270"/>
      <c r="N3" s="271"/>
      <c r="O3" s="51"/>
    </row>
    <row r="4" spans="1:17" ht="18" customHeight="1" thickBot="1" x14ac:dyDescent="0.35">
      <c r="A4" s="49"/>
      <c r="B4" s="345"/>
      <c r="C4" s="346"/>
      <c r="D4" s="346"/>
      <c r="E4" s="9"/>
      <c r="F4" s="11"/>
      <c r="G4" s="272" t="str">
        <f>IF(Summary!G4=0,"",Summary!G4)</f>
        <v>PRJ000893</v>
      </c>
      <c r="H4" s="273"/>
      <c r="I4" s="272">
        <f>IF(Summary!I4=0,"",Summary!I4)</f>
        <v>2025</v>
      </c>
      <c r="J4" s="273"/>
      <c r="K4" s="86" t="str">
        <f>IF(Summary!K4=0,"",Summary!K4)</f>
        <v/>
      </c>
      <c r="L4" s="86" t="str">
        <f>IF(Summary!L4=0,"",Summary!L4)</f>
        <v>FY23</v>
      </c>
      <c r="M4" s="272" t="str">
        <f>IF(Summary!M4=0,"",Summary!M4)</f>
        <v>Literal</v>
      </c>
      <c r="N4" s="273"/>
      <c r="O4" s="51"/>
    </row>
    <row r="5" spans="1:17" ht="20.25" customHeight="1" thickTop="1" x14ac:dyDescent="0.3">
      <c r="A5" s="49"/>
      <c r="B5" s="345"/>
      <c r="C5" s="346"/>
      <c r="D5" s="346"/>
      <c r="E5" s="9"/>
      <c r="F5" s="11"/>
      <c r="G5" s="268" t="s">
        <v>4</v>
      </c>
      <c r="H5" s="290"/>
      <c r="I5" s="290"/>
      <c r="J5" s="290"/>
      <c r="K5" s="290"/>
      <c r="L5" s="290"/>
      <c r="M5" s="268" t="s">
        <v>5</v>
      </c>
      <c r="N5" s="269"/>
      <c r="O5" s="51"/>
    </row>
    <row r="6" spans="1:17" ht="19.5" customHeight="1" thickBot="1" x14ac:dyDescent="0.35">
      <c r="A6" s="49"/>
      <c r="B6" s="347"/>
      <c r="C6" s="348"/>
      <c r="D6" s="348"/>
      <c r="E6" s="12"/>
      <c r="F6" s="13"/>
      <c r="G6" s="513" t="str">
        <f>IF(Summary!G6=0,"",Summary!G6)</f>
        <v>R24_D_CI_SUSBD_Subdivision_UG</v>
      </c>
      <c r="H6" s="514"/>
      <c r="I6" s="514"/>
      <c r="J6" s="514"/>
      <c r="K6" s="514"/>
      <c r="L6" s="515"/>
      <c r="M6" s="295" t="str">
        <f>IF(Summary!M6=0,"",Summary!M6)</f>
        <v>Approved</v>
      </c>
      <c r="N6" s="296"/>
      <c r="O6" s="50"/>
    </row>
    <row r="7" spans="1:17" ht="15.75" customHeight="1" thickTop="1" thickBot="1" x14ac:dyDescent="0.35">
      <c r="A7" s="49"/>
      <c r="B7" s="286" t="s">
        <v>7</v>
      </c>
      <c r="C7" s="287"/>
      <c r="D7" s="287"/>
      <c r="E7" s="288" t="str">
        <f>IF(Summary!E7=0,"",Summary!E7)</f>
        <v>TasNetworks Value Function</v>
      </c>
      <c r="F7" s="289"/>
      <c r="G7" s="297" t="s">
        <v>32</v>
      </c>
      <c r="H7" s="298"/>
      <c r="I7" s="299">
        <f>IF(Summary!I7=0,"",Summary!I7)</f>
        <v>0.1</v>
      </c>
      <c r="J7" s="300"/>
      <c r="K7" s="297" t="s">
        <v>23</v>
      </c>
      <c r="L7" s="298"/>
      <c r="M7" s="301">
        <f>IF(Summary!M7=0,"",Summary!M7)</f>
        <v>44861</v>
      </c>
      <c r="N7" s="302"/>
      <c r="O7" s="51"/>
    </row>
    <row r="8" spans="1:17" ht="8.25" customHeight="1" thickTop="1" x14ac:dyDescent="0.3">
      <c r="A8" s="49"/>
      <c r="B8" s="349"/>
      <c r="C8" s="349"/>
      <c r="D8" s="349"/>
      <c r="E8" s="349"/>
      <c r="F8" s="349"/>
      <c r="G8" s="349"/>
      <c r="H8" s="349"/>
      <c r="I8" s="349"/>
      <c r="J8" s="349"/>
      <c r="K8" s="349"/>
      <c r="L8" s="349"/>
      <c r="M8" s="349"/>
      <c r="N8" s="349"/>
      <c r="O8" s="50"/>
    </row>
    <row r="9" spans="1:17" ht="15" customHeight="1" x14ac:dyDescent="0.3">
      <c r="A9" s="49"/>
      <c r="B9" s="305" t="s">
        <v>19</v>
      </c>
      <c r="C9" s="305"/>
      <c r="D9" s="306"/>
      <c r="E9" s="307" t="str">
        <f>IF(Summary!E11=0,"",Summary!E11)</f>
        <v>SUSBD</v>
      </c>
      <c r="F9" s="308"/>
      <c r="G9" s="309"/>
      <c r="H9" s="305" t="s">
        <v>11</v>
      </c>
      <c r="I9" s="305"/>
      <c r="J9" s="306"/>
      <c r="K9" s="310" t="str">
        <f>IF(Summary!K11=0,"",Summary!K11)</f>
        <v>System Planning</v>
      </c>
      <c r="L9" s="310"/>
      <c r="M9" s="310"/>
      <c r="N9" s="307"/>
      <c r="O9" s="50"/>
    </row>
    <row r="10" spans="1:17" ht="15" customHeight="1" x14ac:dyDescent="0.3">
      <c r="A10" s="49"/>
      <c r="B10" s="274" t="s">
        <v>13</v>
      </c>
      <c r="C10" s="274"/>
      <c r="D10" s="275"/>
      <c r="E10" s="307" t="str">
        <f>IF(Summary!E12=0,"",Summary!E12)</f>
        <v/>
      </c>
      <c r="F10" s="308"/>
      <c r="G10" s="309"/>
      <c r="H10" s="274" t="s">
        <v>31</v>
      </c>
      <c r="I10" s="274"/>
      <c r="J10" s="275"/>
      <c r="K10" s="310" t="str">
        <f>IF(Summary!K12=0,"",Summary!K12)</f>
        <v>Dx - Customer</v>
      </c>
      <c r="L10" s="310"/>
      <c r="M10" s="310"/>
      <c r="N10" s="307"/>
      <c r="O10" s="50"/>
    </row>
    <row r="11" spans="1:17" ht="15" customHeight="1" x14ac:dyDescent="0.3">
      <c r="A11" s="49"/>
      <c r="B11" s="274" t="s">
        <v>30</v>
      </c>
      <c r="C11" s="274"/>
      <c r="D11" s="275"/>
      <c r="E11" s="307" t="str">
        <f>IF(Summary!E13=0,"",Summary!E13)</f>
        <v>Standard Control - Customer Initiated</v>
      </c>
      <c r="F11" s="308"/>
      <c r="G11" s="309"/>
      <c r="H11" s="274" t="s">
        <v>50</v>
      </c>
      <c r="I11" s="274"/>
      <c r="J11" s="275"/>
      <c r="K11" s="310" t="str">
        <f>IF(Summary!K13=0,"",Summary!K13)</f>
        <v/>
      </c>
      <c r="L11" s="310"/>
      <c r="M11" s="310"/>
      <c r="N11" s="307"/>
      <c r="O11" s="50"/>
    </row>
    <row r="12" spans="1:17" ht="15" customHeight="1" x14ac:dyDescent="0.3">
      <c r="A12" s="49"/>
      <c r="B12" s="274" t="s">
        <v>8</v>
      </c>
      <c r="C12" s="274"/>
      <c r="D12" s="275"/>
      <c r="E12" s="307" t="str">
        <f>IF(Summary!E14=0,"",Summary!E14)</f>
        <v>Network Project</v>
      </c>
      <c r="F12" s="308"/>
      <c r="G12" s="309"/>
      <c r="H12" s="274" t="s">
        <v>29</v>
      </c>
      <c r="I12" s="274"/>
      <c r="J12" s="275"/>
      <c r="K12" s="310" t="str">
        <f>IF(Summary!K14=0,"",Summary!K14)</f>
        <v>R0002295335</v>
      </c>
      <c r="L12" s="310"/>
      <c r="M12" s="310"/>
      <c r="N12" s="307"/>
      <c r="O12" s="50"/>
    </row>
    <row r="13" spans="1:17" ht="15" customHeight="1" x14ac:dyDescent="0.3">
      <c r="A13" s="49"/>
      <c r="B13" s="305" t="s">
        <v>9</v>
      </c>
      <c r="C13" s="305"/>
      <c r="D13" s="306"/>
      <c r="E13" s="307" t="str">
        <f>IF(Summary!E15=0,"",Summary!E15)</f>
        <v>Gate 2 – Investment Evaluation Summary</v>
      </c>
      <c r="F13" s="308"/>
      <c r="G13" s="309"/>
      <c r="H13" s="305" t="s">
        <v>12</v>
      </c>
      <c r="I13" s="305"/>
      <c r="J13" s="306"/>
      <c r="K13" s="512"/>
      <c r="L13" s="279"/>
      <c r="M13" s="279"/>
      <c r="N13" s="276"/>
      <c r="O13" s="50"/>
    </row>
    <row r="14" spans="1:17" ht="15" customHeight="1" x14ac:dyDescent="0.3">
      <c r="A14" s="49"/>
      <c r="B14" s="274" t="s">
        <v>18</v>
      </c>
      <c r="C14" s="274"/>
      <c r="D14" s="275"/>
      <c r="E14" s="307" t="str">
        <f>IF(Summary!E16=0,"",Summary!E16)</f>
        <v/>
      </c>
      <c r="F14" s="308"/>
      <c r="G14" s="309"/>
      <c r="H14" s="274" t="s">
        <v>98</v>
      </c>
      <c r="I14" s="274"/>
      <c r="J14" s="275"/>
      <c r="K14" s="310" t="str">
        <f>IF(Summary!K16=0,"",Summary!K16)</f>
        <v>No</v>
      </c>
      <c r="L14" s="310"/>
      <c r="M14" s="310"/>
      <c r="N14" s="307"/>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25" t="s">
        <v>99</v>
      </c>
      <c r="C16" s="326"/>
      <c r="D16" s="327"/>
      <c r="E16" s="492" t="s">
        <v>14</v>
      </c>
      <c r="F16" s="493"/>
      <c r="G16" s="494"/>
      <c r="H16" s="504" t="str">
        <f>IF('Investment Overview'!H16="","",'Investment Overview'!H16)</f>
        <v>Customer initiated capital works is initiated and undertaken at the request of customers through a connection process , which includes assessing and subsequently agreeing to the conditions for connection to the network.  This connection process focuses on facilitating and establishing the connection of new and modified private electrical infrastructure to TasNetworks’ distribution network through either direct connection or via dedicated distribution connection assets. A customer connection to the network allows a customer to not only import energy (consume) from the network but also, in certain circumstances, generate (produce) and export energy into the network.
In determining the scope of work for a specific customer connection there are two (2) areas where infrastructure investment may be required:
-  Building and connecting Connection Assets, specific to that customer connection; and
-  Modifying the existing network through network alterations, expansion and extension works (shared assets alterations) associated with strengthening the network specifically to facilitate only that customer connection.
The specific technical requirements, commercial arrangements, location and type of customer connection, and capability or constraints of the existing network influence the magnitude of individual projects under this program.</v>
      </c>
      <c r="I16" s="507"/>
      <c r="J16" s="507"/>
      <c r="K16" s="507"/>
      <c r="L16" s="507"/>
      <c r="M16" s="507"/>
      <c r="N16" s="508"/>
      <c r="O16" s="52" t="b">
        <v>1</v>
      </c>
      <c r="Q16" s="3"/>
    </row>
    <row r="17" spans="1:17" ht="15" customHeight="1" x14ac:dyDescent="0.3">
      <c r="A17" s="49"/>
      <c r="B17" s="328"/>
      <c r="C17" s="329"/>
      <c r="D17" s="330"/>
      <c r="E17" s="509" t="s">
        <v>15</v>
      </c>
      <c r="F17" s="510"/>
      <c r="G17" s="511"/>
      <c r="H17" s="498" t="str">
        <f>IF('Investment Overview'!H17="","",'Investment Overview'!H17)</f>
        <v>TasNetworks, to meet its obligations as the Distribution Network Service Provider, must provide connection services as required in accordance with the National Electricity Rules (NER) to at least meet various minimum requirements for access arrangement.
In particular, clause 6.1.3 states:
-           Access to direct control services and negotiated distribution services
             a)  Subject to and in accordance with the Rules: 
                   1.  a person (a Service Applicant) may apply to a Distribution Network Service Provider for provision of 
                         direct control services or negotiated distribution services; 
                   2.  a Distribution Network Service Provider must provide direct control services or negotiated 
                         distribution services (as the case may be) on terms and conditions of access as determined under 
                         Chapters 4, 5, this Chapter 6 and Chapter 7 of the Rules. 
             b)    The terms and conditions of access are: 
                       (1)   in relation to negotiated distribution services: 
                                i.  the price of those services (including, if relevant, access charges); and 
                                ii.  other terms and conditions for the provision of those services; 
                       (2)  in relation to direct control services: 
                                i.  the price of those services under the approved pricing proposal; and 
                                ii.  other terms and conditions for the provision of those services.
TasNetworks is therefore required to provide offers to connect to all connection applicants on fair and reasonable terms and conditions. Chapter 5 of the NER provides additional details regarding the connection process and the requirements for access to the network for a customer connection, including access standards.</v>
      </c>
      <c r="I17" s="499"/>
      <c r="J17" s="499"/>
      <c r="K17" s="499"/>
      <c r="L17" s="499"/>
      <c r="M17" s="499"/>
      <c r="N17" s="500"/>
      <c r="O17" s="52" t="b">
        <v>0</v>
      </c>
      <c r="Q17" s="3"/>
    </row>
    <row r="18" spans="1:17" ht="15" customHeight="1" x14ac:dyDescent="0.3">
      <c r="A18" s="49"/>
      <c r="B18" s="316" t="s">
        <v>100</v>
      </c>
      <c r="C18" s="317"/>
      <c r="D18" s="318"/>
      <c r="E18" s="492" t="s">
        <v>55</v>
      </c>
      <c r="F18" s="493"/>
      <c r="G18" s="494"/>
      <c r="H18" s="498" t="str">
        <f>IF('Investment Overview'!H18="","",'Investment Overview'!H18)</f>
        <v>At TasNetworks we value our customers and the relationships we have with them. TasNetworks continues to undertake customer engagement as part of business as usual and through the upcoming revenue proposal. Consumers have identified what’s most important to customers is a reliable and affordable electricity network, in addition to:
-  Investments that enable a renewable energy future through the use of innovative technologies; and
-  A more resilient network to combat climate change.
This program specifically addresses the requirements of consumers in the areas of affordability, efficient and reliable services.</v>
      </c>
      <c r="I18" s="499"/>
      <c r="J18" s="499"/>
      <c r="K18" s="499"/>
      <c r="L18" s="499"/>
      <c r="M18" s="499"/>
      <c r="N18" s="500"/>
      <c r="O18" s="52" t="b">
        <v>1</v>
      </c>
      <c r="Q18" s="3"/>
    </row>
    <row r="19" spans="1:17" ht="15" customHeight="1" x14ac:dyDescent="0.3">
      <c r="A19" s="49"/>
      <c r="B19" s="316" t="s">
        <v>242</v>
      </c>
      <c r="C19" s="317"/>
      <c r="D19" s="318"/>
      <c r="E19" s="501" t="s">
        <v>247</v>
      </c>
      <c r="F19" s="502"/>
      <c r="G19" s="503"/>
      <c r="H19" s="504"/>
      <c r="I19" s="505"/>
      <c r="J19" s="505"/>
      <c r="K19" s="505"/>
      <c r="L19" s="505"/>
      <c r="M19" s="505"/>
      <c r="N19" s="506"/>
      <c r="O19" s="52"/>
      <c r="Q19" s="3"/>
    </row>
    <row r="20" spans="1:17" ht="15" customHeight="1" x14ac:dyDescent="0.3">
      <c r="A20" s="49"/>
      <c r="B20" s="316" t="s">
        <v>243</v>
      </c>
      <c r="C20" s="317"/>
      <c r="D20" s="318"/>
      <c r="E20" s="492" t="s">
        <v>16</v>
      </c>
      <c r="F20" s="493"/>
      <c r="G20" s="494"/>
      <c r="H20" s="495" t="str">
        <f>IF('Objectives and Analysis'!H44="","",'Objectives and Analysis'!H44)</f>
        <v>The forecast expenditure under this program is intended to reasonably cover the magnitude of costs that TasNetworks will incur (excluding contributions) to facilitate customer connection services in accordance with the requirements of the NER.
The objective of this program is to allocate adequate funding for TasNetworks to manage the reactive nature of customer initiated activity. TasNetworks has opted to apply an econometric methodology to forecast new customer connections to the distribution network.  This approach required the estimation and testing of statistical relationships between the number of new connections and the underlying drivers that influence the number of new connections in Tasmania.  The  customer connection forecasts were created by conducting a multilinear regression model, in addition to the annual Gross State Product (GSP) changes and
economic data from the Australian Bureau of Statistics (ABS). Additional inputs were added into the modelling as they showed strong correlations with new customer connections; dwelling starts, unemployment rate and population growth.</v>
      </c>
      <c r="I20" s="496"/>
      <c r="J20" s="496"/>
      <c r="K20" s="496"/>
      <c r="L20" s="496"/>
      <c r="M20" s="496"/>
      <c r="N20" s="497"/>
      <c r="O20" s="52" t="b">
        <v>0</v>
      </c>
      <c r="Q20" s="3"/>
    </row>
    <row r="21" spans="1:17" ht="15" customHeight="1" x14ac:dyDescent="0.3">
      <c r="A21" s="49"/>
      <c r="B21" s="325" t="s">
        <v>244</v>
      </c>
      <c r="C21" s="326"/>
      <c r="D21" s="327"/>
      <c r="E21" s="488" t="s">
        <v>218</v>
      </c>
      <c r="F21" s="488"/>
      <c r="G21" s="488"/>
      <c r="H21" s="489"/>
      <c r="I21" s="490"/>
      <c r="J21" s="490"/>
      <c r="K21" s="490"/>
      <c r="L21" s="490"/>
      <c r="M21" s="490"/>
      <c r="N21" s="491"/>
      <c r="O21" s="52" t="b">
        <v>1</v>
      </c>
      <c r="Q21" s="3"/>
    </row>
    <row r="22" spans="1:17" ht="15" customHeight="1" x14ac:dyDescent="0.3">
      <c r="A22" s="49"/>
      <c r="B22" s="316" t="s">
        <v>245</v>
      </c>
      <c r="C22" s="317"/>
      <c r="D22" s="318"/>
      <c r="E22" s="492" t="s">
        <v>17</v>
      </c>
      <c r="F22" s="493"/>
      <c r="G22" s="494"/>
      <c r="H22" s="495" t="str">
        <f>IF('Objectives and Analysis'!H47="","",'Objectives and Analysis'!H47)</f>
        <v>This program is intended for the entirety of the regulatory control period 2024-2029.</v>
      </c>
      <c r="I22" s="496"/>
      <c r="J22" s="496"/>
      <c r="K22" s="496"/>
      <c r="L22" s="496"/>
      <c r="M22" s="496"/>
      <c r="N22" s="497"/>
      <c r="O22" s="52" t="b">
        <v>1</v>
      </c>
      <c r="Q22" s="3"/>
    </row>
    <row r="23" spans="1:17" ht="15" customHeight="1" x14ac:dyDescent="0.3">
      <c r="A23" s="49"/>
      <c r="B23" s="316" t="s">
        <v>246</v>
      </c>
      <c r="C23" s="317"/>
      <c r="D23" s="318"/>
      <c r="E23" s="482" t="s">
        <v>221</v>
      </c>
      <c r="F23" s="483"/>
      <c r="G23" s="484"/>
      <c r="H23" s="485"/>
      <c r="I23" s="486"/>
      <c r="J23" s="486"/>
      <c r="K23" s="486"/>
      <c r="L23" s="486"/>
      <c r="M23" s="486"/>
      <c r="N23" s="487"/>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I4:J4"/>
    <mergeCell ref="M4:N4"/>
    <mergeCell ref="G5:L5"/>
    <mergeCell ref="M5:N5"/>
    <mergeCell ref="G6:L6"/>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B8:N8"/>
    <mergeCell ref="B9:D9"/>
    <mergeCell ref="E9:G9"/>
    <mergeCell ref="H9:J9"/>
    <mergeCell ref="K9:N9"/>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23:D23"/>
    <mergeCell ref="E23:G23"/>
    <mergeCell ref="H23:N23"/>
    <mergeCell ref="B21:D21"/>
    <mergeCell ref="E21:G21"/>
    <mergeCell ref="H21:N21"/>
    <mergeCell ref="B22:D22"/>
    <mergeCell ref="E22:G22"/>
    <mergeCell ref="H22:N22"/>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zoomScaleNormal="100" zoomScaleSheetLayoutView="100" workbookViewId="0">
      <selection activeCell="G53" sqref="G53"/>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3" t="s">
        <v>220</v>
      </c>
      <c r="C2" s="344"/>
      <c r="D2" s="344"/>
      <c r="E2" s="468"/>
      <c r="F2" s="468"/>
      <c r="G2" s="469"/>
      <c r="H2" s="264" t="s">
        <v>0</v>
      </c>
      <c r="I2" s="265"/>
      <c r="J2" s="268" t="s">
        <v>1</v>
      </c>
      <c r="K2" s="269"/>
      <c r="L2" s="88" t="s">
        <v>2</v>
      </c>
      <c r="M2" s="89" t="s">
        <v>142</v>
      </c>
      <c r="N2" s="268" t="s">
        <v>3</v>
      </c>
      <c r="O2" s="269"/>
      <c r="P2" s="120"/>
    </row>
    <row r="3" spans="1:16" ht="4.5" customHeight="1" x14ac:dyDescent="0.3">
      <c r="A3" s="77"/>
      <c r="B3" s="345"/>
      <c r="C3" s="346"/>
      <c r="D3" s="346"/>
      <c r="E3" s="470"/>
      <c r="F3" s="470"/>
      <c r="G3" s="471"/>
      <c r="H3" s="266"/>
      <c r="I3" s="267"/>
      <c r="J3" s="270"/>
      <c r="K3" s="271"/>
      <c r="L3" s="87"/>
      <c r="M3" s="87"/>
      <c r="N3" s="270"/>
      <c r="O3" s="271"/>
      <c r="P3" s="75"/>
    </row>
    <row r="4" spans="1:16" s="99" customFormat="1" ht="17.25" customHeight="1" thickBot="1" x14ac:dyDescent="0.35">
      <c r="A4" s="116"/>
      <c r="B4" s="345"/>
      <c r="C4" s="346"/>
      <c r="D4" s="346"/>
      <c r="E4" s="470"/>
      <c r="F4" s="470"/>
      <c r="G4" s="471"/>
      <c r="H4" s="477" t="s">
        <v>260</v>
      </c>
      <c r="I4" s="478"/>
      <c r="J4" s="477">
        <v>2025</v>
      </c>
      <c r="K4" s="478"/>
      <c r="L4" s="98" t="s">
        <v>326</v>
      </c>
      <c r="M4" s="98" t="s">
        <v>150</v>
      </c>
      <c r="N4" s="477" t="s">
        <v>261</v>
      </c>
      <c r="O4" s="478"/>
      <c r="P4" s="121"/>
    </row>
    <row r="5" spans="1:16" s="101" customFormat="1" ht="13.5" customHeight="1" thickTop="1" x14ac:dyDescent="0.3">
      <c r="A5" s="117"/>
      <c r="B5" s="345"/>
      <c r="C5" s="346"/>
      <c r="D5" s="346"/>
      <c r="E5" s="470"/>
      <c r="F5" s="470"/>
      <c r="G5" s="471"/>
      <c r="H5" s="268" t="s">
        <v>4</v>
      </c>
      <c r="I5" s="290"/>
      <c r="J5" s="290"/>
      <c r="K5" s="290"/>
      <c r="L5" s="290"/>
      <c r="M5" s="290"/>
      <c r="N5" s="268" t="s">
        <v>5</v>
      </c>
      <c r="O5" s="269"/>
      <c r="P5" s="122"/>
    </row>
    <row r="6" spans="1:16" ht="20.25" customHeight="1" thickBot="1" x14ac:dyDescent="0.35">
      <c r="A6" s="77"/>
      <c r="B6" s="347"/>
      <c r="C6" s="348"/>
      <c r="D6" s="348"/>
      <c r="E6" s="472"/>
      <c r="F6" s="472"/>
      <c r="G6" s="473"/>
      <c r="H6" s="292" t="s">
        <v>262</v>
      </c>
      <c r="I6" s="293"/>
      <c r="J6" s="293"/>
      <c r="K6" s="293"/>
      <c r="L6" s="293"/>
      <c r="M6" s="294"/>
      <c r="N6" s="295" t="s">
        <v>263</v>
      </c>
      <c r="O6" s="296"/>
      <c r="P6" s="75"/>
    </row>
    <row r="7" spans="1:16" s="101" customFormat="1" ht="15.75" customHeight="1" thickTop="1" thickBot="1" x14ac:dyDescent="0.35">
      <c r="A7" s="117" t="s">
        <v>6</v>
      </c>
      <c r="B7" s="474" t="s">
        <v>7</v>
      </c>
      <c r="C7" s="475"/>
      <c r="D7" s="476"/>
      <c r="E7" s="463" t="s">
        <v>264</v>
      </c>
      <c r="F7" s="464"/>
      <c r="G7" s="465"/>
      <c r="H7" s="466" t="s">
        <v>32</v>
      </c>
      <c r="I7" s="467"/>
      <c r="J7" s="479">
        <v>0.1</v>
      </c>
      <c r="K7" s="465"/>
      <c r="L7" s="466" t="s">
        <v>23</v>
      </c>
      <c r="M7" s="467"/>
      <c r="N7" s="480">
        <v>44861</v>
      </c>
      <c r="O7" s="481"/>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38" t="s">
        <v>97</v>
      </c>
      <c r="C9" s="438"/>
      <c r="D9" s="516"/>
      <c r="E9" s="529" t="s">
        <v>270</v>
      </c>
      <c r="F9" s="455"/>
      <c r="G9" s="455"/>
      <c r="H9" s="455"/>
      <c r="I9" s="455"/>
      <c r="J9" s="455"/>
      <c r="K9" s="455"/>
      <c r="L9" s="455"/>
      <c r="M9" s="455"/>
      <c r="N9" s="455"/>
      <c r="O9" s="455"/>
      <c r="P9" s="76"/>
    </row>
    <row r="10" spans="1:16" ht="15" customHeight="1" x14ac:dyDescent="0.3">
      <c r="A10" s="77" t="s">
        <v>6</v>
      </c>
      <c r="B10" s="438" t="s">
        <v>25</v>
      </c>
      <c r="C10" s="438"/>
      <c r="D10" s="516"/>
      <c r="E10" s="455" t="s">
        <v>301</v>
      </c>
      <c r="F10" s="455"/>
      <c r="G10" s="455"/>
      <c r="H10" s="455"/>
      <c r="I10" s="455"/>
      <c r="J10" s="455"/>
      <c r="K10" s="455"/>
      <c r="L10" s="455"/>
      <c r="M10" s="455"/>
      <c r="N10" s="455"/>
      <c r="O10" s="455"/>
      <c r="P10" s="76"/>
    </row>
    <row r="11" spans="1:16" ht="15" customHeight="1" x14ac:dyDescent="0.3">
      <c r="A11" s="77" t="s">
        <v>6</v>
      </c>
      <c r="B11" s="438" t="s">
        <v>41</v>
      </c>
      <c r="C11" s="438"/>
      <c r="D11" s="516"/>
      <c r="E11" s="529" t="s">
        <v>271</v>
      </c>
      <c r="F11" s="455"/>
      <c r="G11" s="455"/>
      <c r="H11" s="455"/>
      <c r="I11" s="455"/>
      <c r="J11" s="455"/>
      <c r="K11" s="455"/>
      <c r="L11" s="455"/>
      <c r="M11" s="455"/>
      <c r="N11" s="455"/>
      <c r="O11" s="455"/>
      <c r="P11" s="76"/>
    </row>
    <row r="12" spans="1:16" ht="15" customHeight="1" x14ac:dyDescent="0.3">
      <c r="A12" s="77" t="s">
        <v>6</v>
      </c>
      <c r="B12" s="438" t="s">
        <v>22</v>
      </c>
      <c r="C12" s="438"/>
      <c r="D12" s="516"/>
      <c r="E12" s="533">
        <v>45474</v>
      </c>
      <c r="F12" s="534"/>
      <c r="G12" s="534"/>
      <c r="H12" s="534"/>
      <c r="I12" s="534"/>
      <c r="J12" s="534"/>
      <c r="K12" s="534"/>
      <c r="L12" s="534"/>
      <c r="M12" s="534"/>
      <c r="N12" s="534"/>
      <c r="O12" s="534"/>
      <c r="P12" s="76"/>
    </row>
    <row r="13" spans="1:16" ht="15" customHeight="1" x14ac:dyDescent="0.3">
      <c r="A13" s="77"/>
      <c r="B13" s="438" t="s">
        <v>144</v>
      </c>
      <c r="C13" s="438"/>
      <c r="D13" s="516"/>
      <c r="E13" s="529" t="s">
        <v>302</v>
      </c>
      <c r="F13" s="455"/>
      <c r="G13" s="455"/>
      <c r="H13" s="455"/>
      <c r="I13" s="455"/>
      <c r="J13" s="455"/>
      <c r="K13" s="455"/>
      <c r="L13" s="455"/>
      <c r="M13" s="455"/>
      <c r="N13" s="455"/>
      <c r="O13" s="455"/>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4" t="s">
        <v>20</v>
      </c>
      <c r="C15" s="524"/>
      <c r="D15" s="524"/>
      <c r="E15" s="524" t="s">
        <v>42</v>
      </c>
      <c r="F15" s="524"/>
      <c r="G15" s="524"/>
      <c r="H15" s="104">
        <v>2025</v>
      </c>
      <c r="I15" s="104">
        <v>2026</v>
      </c>
      <c r="J15" s="104">
        <v>2027</v>
      </c>
      <c r="K15" s="104">
        <v>2028</v>
      </c>
      <c r="L15" s="104">
        <v>2029</v>
      </c>
      <c r="M15" s="104" t="s">
        <v>34</v>
      </c>
      <c r="N15" s="104" t="s">
        <v>143</v>
      </c>
      <c r="O15" s="104" t="s">
        <v>21</v>
      </c>
      <c r="P15" s="124"/>
    </row>
    <row r="16" spans="1:16" s="103" customFormat="1" ht="14.5" x14ac:dyDescent="0.3">
      <c r="A16" s="119"/>
      <c r="B16" s="522" t="s">
        <v>270</v>
      </c>
      <c r="C16" s="523"/>
      <c r="D16" s="523"/>
      <c r="E16" s="535" t="s">
        <v>303</v>
      </c>
      <c r="F16" s="535"/>
      <c r="G16" s="535"/>
      <c r="H16" s="141">
        <v>4092830</v>
      </c>
      <c r="I16" s="141">
        <v>4649312</v>
      </c>
      <c r="J16" s="141">
        <v>5439156</v>
      </c>
      <c r="K16" s="141">
        <v>5600715</v>
      </c>
      <c r="L16" s="141">
        <v>5475058</v>
      </c>
      <c r="M16" s="83">
        <v>25257071</v>
      </c>
      <c r="N16" s="531">
        <v>25257071</v>
      </c>
      <c r="O16" s="532"/>
      <c r="P16" s="134"/>
    </row>
    <row r="17" spans="1:18" s="103" customFormat="1" ht="15.25" customHeight="1" x14ac:dyDescent="0.3">
      <c r="A17" s="119"/>
      <c r="B17" s="522"/>
      <c r="C17" s="523"/>
      <c r="D17" s="523"/>
      <c r="E17" s="535" t="s">
        <v>304</v>
      </c>
      <c r="F17" s="535"/>
      <c r="G17" s="535"/>
      <c r="H17" s="141">
        <v>0</v>
      </c>
      <c r="I17" s="141">
        <v>0</v>
      </c>
      <c r="J17" s="141">
        <v>0</v>
      </c>
      <c r="K17" s="141">
        <v>0</v>
      </c>
      <c r="L17" s="141">
        <v>0</v>
      </c>
      <c r="M17" s="83">
        <v>0</v>
      </c>
      <c r="N17" s="531"/>
      <c r="O17" s="532"/>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30" t="s">
        <v>35</v>
      </c>
      <c r="L19" s="530"/>
      <c r="M19" s="530"/>
      <c r="N19" s="110" t="s">
        <v>37</v>
      </c>
      <c r="O19" s="110" t="s">
        <v>38</v>
      </c>
      <c r="P19" s="75"/>
    </row>
    <row r="20" spans="1:18" s="103" customFormat="1" ht="15" customHeight="1" x14ac:dyDescent="0.3">
      <c r="A20" s="119"/>
      <c r="B20" s="106"/>
      <c r="C20" s="106"/>
      <c r="D20" s="106"/>
      <c r="E20" s="106"/>
      <c r="F20" s="106"/>
      <c r="G20" s="107"/>
      <c r="H20" s="107"/>
      <c r="I20" s="107"/>
      <c r="J20" s="107"/>
      <c r="K20" s="526" t="s">
        <v>305</v>
      </c>
      <c r="L20" s="526"/>
      <c r="M20" s="526"/>
      <c r="N20" s="126">
        <v>7904.4068778621804</v>
      </c>
      <c r="O20" s="127">
        <v>0.26219999999999999</v>
      </c>
      <c r="P20" s="125"/>
    </row>
    <row r="21" spans="1:18" s="103" customFormat="1" ht="15" customHeight="1" x14ac:dyDescent="0.3">
      <c r="A21" s="119"/>
      <c r="B21" s="106"/>
      <c r="C21" s="106"/>
      <c r="D21" s="106"/>
      <c r="E21" s="106"/>
      <c r="F21" s="106"/>
      <c r="G21" s="107"/>
      <c r="H21" s="107"/>
      <c r="I21" s="107"/>
      <c r="J21" s="107"/>
      <c r="K21" s="526" t="s">
        <v>306</v>
      </c>
      <c r="L21" s="526"/>
      <c r="M21" s="526"/>
      <c r="N21" s="126">
        <v>-22237.888884638</v>
      </c>
      <c r="O21" s="127">
        <v>0.73780000000000001</v>
      </c>
      <c r="P21" s="125"/>
    </row>
    <row r="22" spans="1:18" s="103" customFormat="1" ht="15" customHeight="1" x14ac:dyDescent="0.3">
      <c r="A22" s="119"/>
      <c r="B22" s="106"/>
      <c r="C22" s="106"/>
      <c r="D22" s="106"/>
      <c r="E22" s="106"/>
      <c r="F22" s="106"/>
      <c r="G22" s="107"/>
      <c r="H22" s="107"/>
      <c r="I22" s="107"/>
      <c r="J22" s="107"/>
      <c r="K22" s="526"/>
      <c r="L22" s="526"/>
      <c r="M22" s="526"/>
      <c r="N22" s="126"/>
      <c r="O22" s="127"/>
      <c r="P22" s="125"/>
    </row>
    <row r="23" spans="1:18" s="103" customFormat="1" ht="15" customHeight="1" x14ac:dyDescent="0.3">
      <c r="A23" s="119"/>
      <c r="B23" s="106"/>
      <c r="C23" s="106"/>
      <c r="D23" s="106"/>
      <c r="E23" s="106"/>
      <c r="F23" s="106"/>
      <c r="G23" s="107"/>
      <c r="H23" s="107"/>
      <c r="I23" s="107"/>
      <c r="J23" s="107"/>
      <c r="K23" s="526"/>
      <c r="L23" s="526"/>
      <c r="M23" s="526"/>
      <c r="N23" s="126"/>
      <c r="O23" s="127"/>
      <c r="P23" s="125"/>
    </row>
    <row r="24" spans="1:18" s="103" customFormat="1" ht="15" customHeight="1" x14ac:dyDescent="0.3">
      <c r="A24" s="119"/>
      <c r="B24" s="106"/>
      <c r="C24" s="106"/>
      <c r="D24" s="106"/>
      <c r="E24" s="106"/>
      <c r="F24" s="106"/>
      <c r="G24" s="107"/>
      <c r="H24" s="107"/>
      <c r="I24" s="107"/>
      <c r="J24" s="107"/>
      <c r="K24" s="526"/>
      <c r="L24" s="526"/>
      <c r="M24" s="526"/>
      <c r="N24" s="126"/>
      <c r="O24" s="127"/>
      <c r="P24" s="125"/>
    </row>
    <row r="25" spans="1:18" s="103" customFormat="1" ht="15" customHeight="1" x14ac:dyDescent="0.3">
      <c r="A25" s="119"/>
      <c r="B25" s="106"/>
      <c r="C25" s="106"/>
      <c r="D25" s="106"/>
      <c r="E25" s="106"/>
      <c r="F25" s="106"/>
      <c r="G25" s="107"/>
      <c r="H25" s="107"/>
      <c r="I25" s="107"/>
      <c r="J25" s="107"/>
      <c r="K25" s="526"/>
      <c r="L25" s="526"/>
      <c r="M25" s="526"/>
      <c r="N25" s="126"/>
      <c r="O25" s="127"/>
      <c r="P25" s="125"/>
    </row>
    <row r="26" spans="1:18" s="103" customFormat="1" ht="15" customHeight="1" x14ac:dyDescent="0.3">
      <c r="A26" s="119"/>
      <c r="B26" s="106"/>
      <c r="C26" s="106"/>
      <c r="D26" s="106"/>
      <c r="E26" s="106"/>
      <c r="F26" s="106"/>
      <c r="G26" s="107"/>
      <c r="H26" s="107"/>
      <c r="I26" s="107"/>
      <c r="J26" s="107"/>
      <c r="K26" s="526"/>
      <c r="L26" s="526"/>
      <c r="M26" s="526"/>
      <c r="N26" s="126"/>
      <c r="O26" s="127"/>
      <c r="P26" s="125"/>
    </row>
    <row r="27" spans="1:18" s="103" customFormat="1" ht="15" hidden="1" customHeight="1" x14ac:dyDescent="0.3">
      <c r="A27" s="119"/>
      <c r="B27" s="106"/>
      <c r="C27" s="106"/>
      <c r="D27" s="106"/>
      <c r="E27" s="106"/>
      <c r="F27" s="106"/>
      <c r="G27" s="107"/>
      <c r="H27" s="107"/>
      <c r="I27" s="107"/>
      <c r="J27" s="107"/>
      <c r="K27" s="526"/>
      <c r="L27" s="526"/>
      <c r="M27" s="526"/>
      <c r="N27" s="126"/>
      <c r="O27" s="127"/>
      <c r="P27" s="125"/>
    </row>
    <row r="28" spans="1:18" s="103" customFormat="1" ht="15" hidden="1" customHeight="1" x14ac:dyDescent="0.3">
      <c r="A28" s="119"/>
      <c r="B28" s="106"/>
      <c r="C28" s="106"/>
      <c r="D28" s="106"/>
      <c r="E28" s="106"/>
      <c r="F28" s="106"/>
      <c r="G28" s="107"/>
      <c r="H28" s="107"/>
      <c r="I28" s="107"/>
      <c r="J28" s="107"/>
      <c r="K28" s="526"/>
      <c r="L28" s="526"/>
      <c r="M28" s="526"/>
      <c r="N28" s="126"/>
      <c r="O28" s="127"/>
      <c r="P28" s="125"/>
      <c r="R28" s="215"/>
    </row>
    <row r="29" spans="1:18" s="103" customFormat="1" ht="15" hidden="1" customHeight="1" x14ac:dyDescent="0.3">
      <c r="A29" s="119"/>
      <c r="B29" s="106"/>
      <c r="C29" s="106"/>
      <c r="D29" s="106"/>
      <c r="E29" s="106"/>
      <c r="F29" s="106"/>
      <c r="G29" s="107"/>
      <c r="H29" s="107"/>
      <c r="I29" s="107"/>
      <c r="J29" s="107"/>
      <c r="K29" s="526"/>
      <c r="L29" s="526"/>
      <c r="M29" s="526"/>
      <c r="N29" s="126"/>
      <c r="O29" s="127"/>
      <c r="P29" s="125"/>
    </row>
    <row r="30" spans="1:18" s="103" customFormat="1" ht="15" hidden="1" customHeight="1" x14ac:dyDescent="0.3">
      <c r="A30" s="119"/>
      <c r="B30" s="106"/>
      <c r="C30" s="106"/>
      <c r="D30" s="106"/>
      <c r="E30" s="106"/>
      <c r="F30" s="106"/>
      <c r="G30" s="107"/>
      <c r="H30" s="107"/>
      <c r="J30" s="107"/>
      <c r="K30" s="526"/>
      <c r="L30" s="526"/>
      <c r="M30" s="526"/>
      <c r="N30" s="126"/>
      <c r="O30" s="127"/>
      <c r="P30" s="125"/>
    </row>
    <row r="31" spans="1:18" s="103" customFormat="1" ht="15" hidden="1" customHeight="1" x14ac:dyDescent="0.3">
      <c r="A31" s="119"/>
      <c r="B31" s="106"/>
      <c r="C31" s="106"/>
      <c r="D31" s="106"/>
      <c r="E31" s="106"/>
      <c r="F31" s="106"/>
      <c r="G31" s="107"/>
      <c r="H31" s="107"/>
      <c r="J31" s="107"/>
      <c r="K31" s="526"/>
      <c r="L31" s="526"/>
      <c r="M31" s="526"/>
      <c r="N31" s="126"/>
      <c r="O31" s="127"/>
      <c r="P31" s="125"/>
    </row>
    <row r="32" spans="1:18" s="103" customFormat="1" ht="15" hidden="1" customHeight="1" x14ac:dyDescent="0.3">
      <c r="A32" s="119"/>
      <c r="B32" s="106"/>
      <c r="C32" s="106"/>
      <c r="D32" s="106"/>
      <c r="E32" s="106"/>
      <c r="F32" s="106"/>
      <c r="G32" s="107"/>
      <c r="H32" s="107"/>
      <c r="J32" s="107"/>
      <c r="K32" s="526"/>
      <c r="L32" s="526"/>
      <c r="M32" s="526"/>
      <c r="N32" s="126"/>
      <c r="O32" s="127"/>
      <c r="P32" s="125"/>
    </row>
    <row r="33" spans="1:16" s="103" customFormat="1" ht="15" hidden="1" customHeight="1" x14ac:dyDescent="0.3">
      <c r="A33" s="119"/>
      <c r="B33" s="106"/>
      <c r="C33" s="106"/>
      <c r="D33" s="106"/>
      <c r="E33" s="106"/>
      <c r="F33" s="106"/>
      <c r="G33" s="107"/>
      <c r="H33" s="107"/>
      <c r="J33" s="107"/>
      <c r="K33" s="526"/>
      <c r="L33" s="526"/>
      <c r="M33" s="526"/>
      <c r="N33" s="126"/>
      <c r="O33" s="127"/>
      <c r="P33" s="125"/>
    </row>
    <row r="34" spans="1:16" s="103" customFormat="1" ht="15" hidden="1" customHeight="1" x14ac:dyDescent="0.3">
      <c r="A34" s="119"/>
      <c r="B34" s="106"/>
      <c r="C34" s="106"/>
      <c r="D34" s="106"/>
      <c r="E34" s="106"/>
      <c r="F34" s="106"/>
      <c r="G34" s="107"/>
      <c r="H34" s="107"/>
      <c r="J34" s="107"/>
      <c r="K34" s="526"/>
      <c r="L34" s="526"/>
      <c r="M34" s="526"/>
      <c r="N34" s="126"/>
      <c r="O34" s="127"/>
      <c r="P34" s="125"/>
    </row>
    <row r="35" spans="1:16" s="103" customFormat="1" ht="15" hidden="1" customHeight="1" x14ac:dyDescent="0.3">
      <c r="A35" s="119"/>
      <c r="B35" s="106"/>
      <c r="C35" s="106"/>
      <c r="D35" s="106"/>
      <c r="E35" s="106"/>
      <c r="F35" s="106"/>
      <c r="G35" s="107"/>
      <c r="H35" s="107"/>
      <c r="J35" s="107"/>
      <c r="K35" s="526"/>
      <c r="L35" s="526"/>
      <c r="M35" s="526"/>
      <c r="N35" s="126"/>
      <c r="O35" s="127"/>
      <c r="P35" s="125"/>
    </row>
    <row r="36" spans="1:16" s="103" customFormat="1" ht="15" hidden="1" customHeight="1" x14ac:dyDescent="0.3">
      <c r="A36" s="119"/>
      <c r="B36" s="106"/>
      <c r="C36" s="106"/>
      <c r="D36" s="106"/>
      <c r="E36" s="106"/>
      <c r="F36" s="106"/>
      <c r="G36" s="107"/>
      <c r="H36" s="107"/>
      <c r="J36" s="107"/>
      <c r="K36" s="526"/>
      <c r="L36" s="526"/>
      <c r="M36" s="526"/>
      <c r="N36" s="126"/>
      <c r="O36" s="127"/>
      <c r="P36" s="125"/>
    </row>
    <row r="37" spans="1:16" s="103" customFormat="1" ht="15" hidden="1" customHeight="1" x14ac:dyDescent="0.3">
      <c r="A37" s="119"/>
      <c r="B37" s="106"/>
      <c r="C37" s="106"/>
      <c r="D37" s="106"/>
      <c r="E37" s="106"/>
      <c r="F37" s="106"/>
      <c r="G37" s="107"/>
      <c r="H37" s="107"/>
      <c r="J37" s="107"/>
      <c r="K37" s="526"/>
      <c r="L37" s="526"/>
      <c r="M37" s="526"/>
      <c r="N37" s="126"/>
      <c r="O37" s="127"/>
      <c r="P37" s="125"/>
    </row>
    <row r="38" spans="1:16" s="103" customFormat="1" ht="15" hidden="1" customHeight="1" x14ac:dyDescent="0.3">
      <c r="A38" s="119"/>
      <c r="B38" s="106"/>
      <c r="C38" s="106"/>
      <c r="D38" s="106"/>
      <c r="E38" s="106"/>
      <c r="F38" s="106"/>
      <c r="G38" s="107"/>
      <c r="H38" s="107"/>
      <c r="J38" s="107"/>
      <c r="K38" s="526"/>
      <c r="L38" s="526"/>
      <c r="M38" s="526"/>
      <c r="N38" s="126"/>
      <c r="O38" s="127"/>
      <c r="P38" s="125"/>
    </row>
    <row r="39" spans="1:16" s="103" customFormat="1" ht="15" hidden="1" customHeight="1" x14ac:dyDescent="0.3">
      <c r="A39" s="119"/>
      <c r="B39" s="106"/>
      <c r="C39" s="106"/>
      <c r="D39" s="106"/>
      <c r="E39" s="106"/>
      <c r="F39" s="106"/>
      <c r="G39" s="107"/>
      <c r="H39" s="107"/>
      <c r="J39" s="107"/>
      <c r="K39" s="526"/>
      <c r="L39" s="526"/>
      <c r="M39" s="526"/>
      <c r="N39" s="126"/>
      <c r="O39" s="127"/>
      <c r="P39" s="125"/>
    </row>
    <row r="40" spans="1:16" s="103" customFormat="1" ht="15" hidden="1" customHeight="1" x14ac:dyDescent="0.3">
      <c r="A40" s="119"/>
      <c r="B40" s="106"/>
      <c r="C40" s="106"/>
      <c r="D40" s="106"/>
      <c r="E40" s="106"/>
      <c r="F40" s="106"/>
      <c r="G40" s="107"/>
      <c r="H40" s="107"/>
      <c r="J40" s="107"/>
      <c r="K40" s="526"/>
      <c r="L40" s="526"/>
      <c r="M40" s="526"/>
      <c r="N40" s="126"/>
      <c r="O40" s="127"/>
      <c r="P40" s="125"/>
    </row>
    <row r="41" spans="1:16" s="103" customFormat="1" ht="15" hidden="1" customHeight="1" x14ac:dyDescent="0.3">
      <c r="A41" s="119"/>
      <c r="B41" s="106"/>
      <c r="C41" s="106"/>
      <c r="D41" s="106"/>
      <c r="E41" s="106"/>
      <c r="F41" s="106"/>
      <c r="G41" s="107"/>
      <c r="H41" s="107"/>
      <c r="J41" s="107"/>
      <c r="K41" s="526"/>
      <c r="L41" s="526"/>
      <c r="M41" s="526"/>
      <c r="N41" s="126"/>
      <c r="O41" s="127"/>
      <c r="P41" s="125"/>
    </row>
    <row r="42" spans="1:16" s="103" customFormat="1" ht="15" hidden="1" customHeight="1" x14ac:dyDescent="0.3">
      <c r="A42" s="119"/>
      <c r="B42" s="106"/>
      <c r="C42" s="106"/>
      <c r="D42" s="106"/>
      <c r="E42" s="106"/>
      <c r="F42" s="106"/>
      <c r="G42" s="107"/>
      <c r="H42" s="107"/>
      <c r="J42" s="107"/>
      <c r="K42" s="526"/>
      <c r="L42" s="526"/>
      <c r="M42" s="526"/>
      <c r="N42" s="126"/>
      <c r="O42" s="127"/>
      <c r="P42" s="125"/>
    </row>
    <row r="43" spans="1:16" x14ac:dyDescent="0.3">
      <c r="A43" s="77"/>
      <c r="B43" s="4"/>
      <c r="C43" s="4"/>
      <c r="D43" s="4"/>
      <c r="E43" s="4"/>
      <c r="F43" s="4"/>
      <c r="G43" s="32"/>
      <c r="H43" s="32"/>
      <c r="J43" s="32"/>
      <c r="K43" s="527" t="s">
        <v>36</v>
      </c>
      <c r="L43" s="527"/>
      <c r="M43" s="527"/>
      <c r="N43" s="128">
        <v>-14333.482006775819</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8" t="s">
        <v>44</v>
      </c>
      <c r="C47" s="528"/>
      <c r="D47" s="520" t="s">
        <v>45</v>
      </c>
      <c r="E47" s="521"/>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7" t="s">
        <v>307</v>
      </c>
      <c r="C48" s="517"/>
      <c r="D48" s="517" t="s">
        <v>308</v>
      </c>
      <c r="E48" s="517"/>
      <c r="F48" s="137" t="s">
        <v>49</v>
      </c>
      <c r="G48" s="136">
        <v>2024</v>
      </c>
      <c r="H48" s="132">
        <v>0</v>
      </c>
      <c r="I48" s="138" t="s">
        <v>309</v>
      </c>
      <c r="J48" s="234">
        <v>4092830</v>
      </c>
      <c r="K48" s="234">
        <v>4649312</v>
      </c>
      <c r="L48" s="234">
        <v>5439156</v>
      </c>
      <c r="M48" s="234">
        <v>5600715</v>
      </c>
      <c r="N48" s="234">
        <v>5475058</v>
      </c>
      <c r="O48" s="133"/>
      <c r="P48" s="134"/>
    </row>
    <row r="49" spans="1:16" s="103" customFormat="1" ht="15" customHeight="1" x14ac:dyDescent="0.3">
      <c r="A49" s="119" t="s">
        <v>80</v>
      </c>
      <c r="B49" s="517" t="s">
        <v>307</v>
      </c>
      <c r="C49" s="517"/>
      <c r="D49" s="517" t="s">
        <v>306</v>
      </c>
      <c r="E49" s="517"/>
      <c r="F49" s="137" t="s">
        <v>49</v>
      </c>
      <c r="G49" s="136">
        <v>2024</v>
      </c>
      <c r="H49" s="132">
        <v>-22237.888884638</v>
      </c>
      <c r="I49" s="138" t="s">
        <v>309</v>
      </c>
      <c r="J49" s="234">
        <v>4092830</v>
      </c>
      <c r="K49" s="234">
        <v>4649312</v>
      </c>
      <c r="L49" s="234">
        <v>5439156</v>
      </c>
      <c r="M49" s="234">
        <v>5600715</v>
      </c>
      <c r="N49" s="234">
        <v>5475058</v>
      </c>
      <c r="O49" s="133"/>
      <c r="P49" s="134"/>
    </row>
    <row r="50" spans="1:16" s="103" customFormat="1" ht="15" customHeight="1" x14ac:dyDescent="0.3">
      <c r="A50" s="119" t="s">
        <v>81</v>
      </c>
      <c r="B50" s="518" t="s">
        <v>305</v>
      </c>
      <c r="C50" s="519"/>
      <c r="D50" s="518" t="s">
        <v>305</v>
      </c>
      <c r="E50" s="519"/>
      <c r="F50" s="209" t="s">
        <v>49</v>
      </c>
      <c r="G50" s="136">
        <v>2048</v>
      </c>
      <c r="H50" s="132">
        <v>7904.4068778621804</v>
      </c>
      <c r="I50" s="138" t="s">
        <v>309</v>
      </c>
      <c r="J50" s="234">
        <v>0</v>
      </c>
      <c r="K50" s="234">
        <v>0</v>
      </c>
      <c r="L50" s="234">
        <v>0</v>
      </c>
      <c r="M50" s="234">
        <v>0</v>
      </c>
      <c r="N50" s="234">
        <v>0</v>
      </c>
      <c r="O50" s="133"/>
      <c r="P50" s="134"/>
    </row>
    <row r="51" spans="1:16" s="103" customFormat="1" ht="15" customHeight="1" x14ac:dyDescent="0.3">
      <c r="A51" s="119" t="s">
        <v>82</v>
      </c>
      <c r="B51" s="518"/>
      <c r="C51" s="519"/>
      <c r="D51" s="518"/>
      <c r="E51" s="519"/>
      <c r="F51" s="209"/>
      <c r="G51" s="136"/>
      <c r="H51" s="132"/>
      <c r="I51" s="138"/>
      <c r="J51" s="140"/>
      <c r="K51" s="140"/>
      <c r="L51" s="140"/>
      <c r="M51" s="140"/>
      <c r="N51" s="140"/>
      <c r="O51" s="133"/>
      <c r="P51" s="134"/>
    </row>
    <row r="52" spans="1:16" s="103" customFormat="1" ht="15" customHeight="1" x14ac:dyDescent="0.3">
      <c r="A52" s="119" t="s">
        <v>83</v>
      </c>
      <c r="B52" s="518"/>
      <c r="C52" s="519"/>
      <c r="D52" s="518"/>
      <c r="E52" s="519"/>
      <c r="F52" s="209"/>
      <c r="G52" s="136"/>
      <c r="H52" s="132"/>
      <c r="I52" s="138"/>
      <c r="J52" s="140"/>
      <c r="K52" s="140"/>
      <c r="L52" s="140"/>
      <c r="M52" s="140"/>
      <c r="N52" s="140"/>
      <c r="O52" s="133"/>
      <c r="P52" s="134"/>
    </row>
    <row r="53" spans="1:16" s="103" customFormat="1" ht="15" customHeight="1" x14ac:dyDescent="0.3">
      <c r="A53" s="119" t="s">
        <v>84</v>
      </c>
      <c r="B53" s="517"/>
      <c r="C53" s="517"/>
      <c r="D53" s="517"/>
      <c r="E53" s="517"/>
      <c r="F53" s="209"/>
      <c r="G53" s="136"/>
      <c r="H53" s="132"/>
      <c r="I53" s="138"/>
      <c r="J53" s="140"/>
      <c r="K53" s="140"/>
      <c r="L53" s="140"/>
      <c r="M53" s="140"/>
      <c r="N53" s="140"/>
      <c r="O53" s="133"/>
      <c r="P53" s="134"/>
    </row>
    <row r="54" spans="1:16" s="103" customFormat="1" ht="15" customHeight="1" x14ac:dyDescent="0.3">
      <c r="A54" s="119" t="s">
        <v>85</v>
      </c>
      <c r="B54" s="517"/>
      <c r="C54" s="517"/>
      <c r="D54" s="517"/>
      <c r="E54" s="517"/>
      <c r="F54" s="137"/>
      <c r="G54" s="136"/>
      <c r="H54" s="132"/>
      <c r="I54" s="138"/>
      <c r="J54" s="140"/>
      <c r="K54" s="140"/>
      <c r="L54" s="140"/>
      <c r="M54" s="140"/>
      <c r="N54" s="140"/>
      <c r="O54" s="133"/>
      <c r="P54" s="134"/>
    </row>
    <row r="55" spans="1:16" s="103" customFormat="1" ht="15" customHeight="1" x14ac:dyDescent="0.3">
      <c r="A55" s="119" t="s">
        <v>86</v>
      </c>
      <c r="B55" s="517"/>
      <c r="C55" s="517"/>
      <c r="D55" s="517"/>
      <c r="E55" s="517"/>
      <c r="F55" s="137"/>
      <c r="G55" s="136"/>
      <c r="H55" s="132"/>
      <c r="I55" s="138"/>
      <c r="J55" s="140"/>
      <c r="K55" s="140"/>
      <c r="L55" s="140"/>
      <c r="M55" s="140"/>
      <c r="N55" s="140"/>
      <c r="O55" s="133"/>
      <c r="P55" s="134"/>
    </row>
    <row r="56" spans="1:16" s="103" customFormat="1" ht="15" customHeight="1" x14ac:dyDescent="0.3">
      <c r="A56" s="119" t="s">
        <v>87</v>
      </c>
      <c r="B56" s="517"/>
      <c r="C56" s="517"/>
      <c r="D56" s="517"/>
      <c r="E56" s="517"/>
      <c r="F56" s="137"/>
      <c r="G56" s="136"/>
      <c r="H56" s="132"/>
      <c r="I56" s="138"/>
      <c r="J56" s="140"/>
      <c r="K56" s="140"/>
      <c r="L56" s="140"/>
      <c r="M56" s="140"/>
      <c r="N56" s="140"/>
      <c r="O56" s="133"/>
      <c r="P56" s="134"/>
    </row>
    <row r="57" spans="1:16" s="103" customFormat="1" ht="15" customHeight="1" x14ac:dyDescent="0.3">
      <c r="A57" s="119" t="s">
        <v>88</v>
      </c>
      <c r="B57" s="517"/>
      <c r="C57" s="517"/>
      <c r="D57" s="517"/>
      <c r="E57" s="517"/>
      <c r="F57" s="137"/>
      <c r="G57" s="136"/>
      <c r="H57" s="132"/>
      <c r="I57" s="138"/>
      <c r="J57" s="140"/>
      <c r="K57" s="140"/>
      <c r="L57" s="140"/>
      <c r="M57" s="140"/>
      <c r="N57" s="140"/>
      <c r="O57" s="133"/>
      <c r="P57" s="134"/>
    </row>
    <row r="58" spans="1:16" s="103" customFormat="1" ht="15" customHeight="1" x14ac:dyDescent="0.3">
      <c r="A58" s="119"/>
      <c r="B58" s="517"/>
      <c r="C58" s="517"/>
      <c r="D58" s="517"/>
      <c r="E58" s="517"/>
      <c r="F58" s="137"/>
      <c r="G58" s="136"/>
      <c r="H58" s="132"/>
      <c r="I58" s="138"/>
      <c r="J58" s="140"/>
      <c r="K58" s="140"/>
      <c r="L58" s="140"/>
      <c r="M58" s="140"/>
      <c r="N58" s="140"/>
      <c r="O58" s="133"/>
      <c r="P58" s="134"/>
    </row>
    <row r="59" spans="1:16" s="103" customFormat="1" ht="15" customHeight="1" x14ac:dyDescent="0.3">
      <c r="A59" s="119"/>
      <c r="B59" s="517"/>
      <c r="C59" s="517"/>
      <c r="D59" s="517"/>
      <c r="E59" s="517"/>
      <c r="F59" s="137"/>
      <c r="G59" s="136"/>
      <c r="H59" s="132"/>
      <c r="I59" s="138"/>
      <c r="J59" s="140"/>
      <c r="K59" s="140"/>
      <c r="L59" s="140"/>
      <c r="M59" s="140"/>
      <c r="N59" s="140"/>
      <c r="O59" s="133"/>
      <c r="P59" s="134"/>
    </row>
    <row r="60" spans="1:16" s="103" customFormat="1" ht="15" customHeight="1" x14ac:dyDescent="0.3">
      <c r="A60" s="119"/>
      <c r="B60" s="517"/>
      <c r="C60" s="517"/>
      <c r="D60" s="517"/>
      <c r="E60" s="517"/>
      <c r="F60" s="137"/>
      <c r="G60" s="136"/>
      <c r="H60" s="132"/>
      <c r="I60" s="138"/>
      <c r="J60" s="140"/>
      <c r="K60" s="140"/>
      <c r="L60" s="140"/>
      <c r="M60" s="140"/>
      <c r="N60" s="140"/>
      <c r="O60" s="133"/>
      <c r="P60" s="134"/>
    </row>
    <row r="61" spans="1:16" s="103" customFormat="1" ht="15" customHeight="1" x14ac:dyDescent="0.3">
      <c r="A61" s="119"/>
      <c r="B61" s="517"/>
      <c r="C61" s="517"/>
      <c r="D61" s="517"/>
      <c r="E61" s="517"/>
      <c r="F61" s="137"/>
      <c r="G61" s="136"/>
      <c r="H61" s="132"/>
      <c r="I61" s="138"/>
      <c r="J61" s="135"/>
      <c r="K61" s="135"/>
      <c r="L61" s="135"/>
      <c r="M61" s="135"/>
      <c r="N61" s="135"/>
      <c r="O61" s="133"/>
      <c r="P61" s="134"/>
    </row>
    <row r="62" spans="1:16" s="103" customFormat="1" ht="15" customHeight="1" x14ac:dyDescent="0.3">
      <c r="A62" s="119" t="s">
        <v>89</v>
      </c>
      <c r="B62" s="517"/>
      <c r="C62" s="517"/>
      <c r="D62" s="517"/>
      <c r="E62" s="517"/>
      <c r="F62" s="137"/>
      <c r="G62" s="136"/>
      <c r="H62" s="132"/>
      <c r="I62" s="138"/>
      <c r="J62" s="135"/>
      <c r="K62" s="135"/>
      <c r="L62" s="135"/>
      <c r="M62" s="135"/>
      <c r="N62" s="135"/>
      <c r="O62" s="133"/>
      <c r="P62" s="134"/>
    </row>
    <row r="63" spans="1:16" s="103" customFormat="1" ht="15" customHeight="1" x14ac:dyDescent="0.3">
      <c r="A63" s="119" t="s">
        <v>90</v>
      </c>
      <c r="B63" s="517"/>
      <c r="C63" s="517"/>
      <c r="D63" s="517"/>
      <c r="E63" s="517"/>
      <c r="F63" s="137"/>
      <c r="G63" s="136"/>
      <c r="H63" s="132"/>
      <c r="I63" s="138"/>
      <c r="J63" s="135"/>
      <c r="K63" s="135"/>
      <c r="L63" s="135"/>
      <c r="M63" s="135"/>
      <c r="N63" s="135"/>
      <c r="O63" s="133"/>
      <c r="P63" s="134"/>
    </row>
    <row r="64" spans="1:16" s="103" customFormat="1" ht="15" customHeight="1" x14ac:dyDescent="0.3">
      <c r="A64" s="119" t="s">
        <v>91</v>
      </c>
      <c r="B64" s="517"/>
      <c r="C64" s="517"/>
      <c r="D64" s="517"/>
      <c r="E64" s="517"/>
      <c r="F64" s="137"/>
      <c r="G64" s="136"/>
      <c r="H64" s="132"/>
      <c r="I64" s="138"/>
      <c r="J64" s="135"/>
      <c r="K64" s="135"/>
      <c r="L64" s="135"/>
      <c r="M64" s="135"/>
      <c r="N64" s="135"/>
      <c r="O64" s="133"/>
      <c r="P64" s="134"/>
    </row>
    <row r="65" spans="1:16" s="103" customFormat="1" ht="15" customHeight="1" x14ac:dyDescent="0.3">
      <c r="A65" s="119" t="s">
        <v>92</v>
      </c>
      <c r="B65" s="517"/>
      <c r="C65" s="517"/>
      <c r="D65" s="517"/>
      <c r="E65" s="517"/>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5" t="s">
        <v>241</v>
      </c>
      <c r="C81" s="525"/>
      <c r="D81" s="525"/>
      <c r="E81" s="525"/>
      <c r="F81" s="525"/>
      <c r="G81" s="525"/>
      <c r="H81" s="525"/>
      <c r="I81" s="525"/>
      <c r="J81" s="525"/>
      <c r="K81" s="525"/>
      <c r="L81" s="525"/>
      <c r="M81" s="525"/>
      <c r="N81" s="525"/>
      <c r="O81" s="525"/>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E16:G16"/>
    <mergeCell ref="E17:G17"/>
    <mergeCell ref="K40:M40"/>
    <mergeCell ref="K41:M41"/>
    <mergeCell ref="K42:M42"/>
    <mergeCell ref="K33:M33"/>
    <mergeCell ref="K34:M34"/>
    <mergeCell ref="K35:M35"/>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D65:E65"/>
    <mergeCell ref="D60:E60"/>
    <mergeCell ref="B61:C61"/>
    <mergeCell ref="D61:E61"/>
    <mergeCell ref="B64:C64"/>
    <mergeCell ref="B65:C65"/>
    <mergeCell ref="D62:E62"/>
    <mergeCell ref="D63:E63"/>
    <mergeCell ref="B60:C60"/>
    <mergeCell ref="B62:C62"/>
    <mergeCell ref="B63:C63"/>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activeCell="H53" sqref="H53"/>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3" t="s">
        <v>220</v>
      </c>
      <c r="C2" s="344"/>
      <c r="D2" s="344"/>
      <c r="E2" s="468"/>
      <c r="F2" s="468"/>
      <c r="G2" s="469"/>
      <c r="H2" s="264" t="s">
        <v>0</v>
      </c>
      <c r="I2" s="265"/>
      <c r="J2" s="268" t="s">
        <v>1</v>
      </c>
      <c r="K2" s="269"/>
      <c r="L2" s="88" t="s">
        <v>2</v>
      </c>
      <c r="M2" s="89" t="s">
        <v>142</v>
      </c>
      <c r="N2" s="268" t="s">
        <v>3</v>
      </c>
      <c r="O2" s="269"/>
      <c r="P2" s="120"/>
    </row>
    <row r="3" spans="1:16" ht="4.5" customHeight="1" x14ac:dyDescent="0.3">
      <c r="A3" s="77"/>
      <c r="B3" s="345"/>
      <c r="C3" s="346"/>
      <c r="D3" s="346"/>
      <c r="E3" s="470"/>
      <c r="F3" s="470"/>
      <c r="G3" s="471"/>
      <c r="H3" s="266"/>
      <c r="I3" s="267"/>
      <c r="J3" s="270"/>
      <c r="K3" s="271"/>
      <c r="L3" s="87"/>
      <c r="M3" s="87"/>
      <c r="N3" s="270"/>
      <c r="O3" s="271"/>
      <c r="P3" s="75"/>
    </row>
    <row r="4" spans="1:16" s="99" customFormat="1" ht="17.25" customHeight="1" thickBot="1" x14ac:dyDescent="0.35">
      <c r="A4" s="116"/>
      <c r="B4" s="345"/>
      <c r="C4" s="346"/>
      <c r="D4" s="346"/>
      <c r="E4" s="470"/>
      <c r="F4" s="470"/>
      <c r="G4" s="471"/>
      <c r="H4" s="477" t="s">
        <v>260</v>
      </c>
      <c r="I4" s="478"/>
      <c r="J4" s="477">
        <v>2025</v>
      </c>
      <c r="K4" s="478"/>
      <c r="L4" s="98" t="s">
        <v>326</v>
      </c>
      <c r="M4" s="98" t="s">
        <v>150</v>
      </c>
      <c r="N4" s="477" t="s">
        <v>261</v>
      </c>
      <c r="O4" s="478"/>
      <c r="P4" s="121"/>
    </row>
    <row r="5" spans="1:16" s="101" customFormat="1" ht="13.5" customHeight="1" thickTop="1" x14ac:dyDescent="0.3">
      <c r="A5" s="117"/>
      <c r="B5" s="345"/>
      <c r="C5" s="346"/>
      <c r="D5" s="346"/>
      <c r="E5" s="470"/>
      <c r="F5" s="470"/>
      <c r="G5" s="471"/>
      <c r="H5" s="268" t="s">
        <v>4</v>
      </c>
      <c r="I5" s="290"/>
      <c r="J5" s="290"/>
      <c r="K5" s="290"/>
      <c r="L5" s="290"/>
      <c r="M5" s="290"/>
      <c r="N5" s="268" t="s">
        <v>5</v>
      </c>
      <c r="O5" s="269"/>
      <c r="P5" s="122"/>
    </row>
    <row r="6" spans="1:16" ht="20.25" customHeight="1" thickBot="1" x14ac:dyDescent="0.35">
      <c r="A6" s="77"/>
      <c r="B6" s="347"/>
      <c r="C6" s="348"/>
      <c r="D6" s="348"/>
      <c r="E6" s="472"/>
      <c r="F6" s="472"/>
      <c r="G6" s="473"/>
      <c r="H6" s="292" t="s">
        <v>262</v>
      </c>
      <c r="I6" s="293"/>
      <c r="J6" s="293"/>
      <c r="K6" s="293"/>
      <c r="L6" s="293"/>
      <c r="M6" s="294"/>
      <c r="N6" s="295" t="s">
        <v>263</v>
      </c>
      <c r="O6" s="296"/>
      <c r="P6" s="75"/>
    </row>
    <row r="7" spans="1:16" s="101" customFormat="1" ht="15.75" customHeight="1" thickTop="1" thickBot="1" x14ac:dyDescent="0.35">
      <c r="A7" s="117" t="s">
        <v>6</v>
      </c>
      <c r="B7" s="474" t="s">
        <v>7</v>
      </c>
      <c r="C7" s="475"/>
      <c r="D7" s="476"/>
      <c r="E7" s="463" t="s">
        <v>264</v>
      </c>
      <c r="F7" s="464"/>
      <c r="G7" s="465"/>
      <c r="H7" s="466" t="s">
        <v>32</v>
      </c>
      <c r="I7" s="467"/>
      <c r="J7" s="479">
        <v>0.1</v>
      </c>
      <c r="K7" s="465"/>
      <c r="L7" s="466" t="s">
        <v>23</v>
      </c>
      <c r="M7" s="467"/>
      <c r="N7" s="480">
        <v>44861</v>
      </c>
      <c r="O7" s="481"/>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38" t="s">
        <v>97</v>
      </c>
      <c r="C9" s="438"/>
      <c r="D9" s="516"/>
      <c r="E9" s="529" t="s">
        <v>272</v>
      </c>
      <c r="F9" s="455"/>
      <c r="G9" s="455"/>
      <c r="H9" s="455"/>
      <c r="I9" s="455"/>
      <c r="J9" s="455"/>
      <c r="K9" s="455"/>
      <c r="L9" s="455"/>
      <c r="M9" s="455"/>
      <c r="N9" s="455"/>
      <c r="O9" s="455"/>
      <c r="P9" s="76"/>
    </row>
    <row r="10" spans="1:16" ht="15" customHeight="1" x14ac:dyDescent="0.3">
      <c r="A10" s="77" t="s">
        <v>6</v>
      </c>
      <c r="B10" s="438" t="s">
        <v>25</v>
      </c>
      <c r="C10" s="438"/>
      <c r="D10" s="516"/>
      <c r="E10" s="455" t="s">
        <v>310</v>
      </c>
      <c r="F10" s="455"/>
      <c r="G10" s="455"/>
      <c r="H10" s="455"/>
      <c r="I10" s="455"/>
      <c r="J10" s="455"/>
      <c r="K10" s="455"/>
      <c r="L10" s="455"/>
      <c r="M10" s="455"/>
      <c r="N10" s="455"/>
      <c r="O10" s="455"/>
      <c r="P10" s="76"/>
    </row>
    <row r="11" spans="1:16" ht="15" customHeight="1" x14ac:dyDescent="0.3">
      <c r="A11" s="77" t="s">
        <v>6</v>
      </c>
      <c r="B11" s="438" t="s">
        <v>41</v>
      </c>
      <c r="C11" s="438"/>
      <c r="D11" s="516"/>
      <c r="E11" s="529" t="s">
        <v>271</v>
      </c>
      <c r="F11" s="455"/>
      <c r="G11" s="455"/>
      <c r="H11" s="455"/>
      <c r="I11" s="455"/>
      <c r="J11" s="455"/>
      <c r="K11" s="455"/>
      <c r="L11" s="455"/>
      <c r="M11" s="455"/>
      <c r="N11" s="455"/>
      <c r="O11" s="455"/>
      <c r="P11" s="76"/>
    </row>
    <row r="12" spans="1:16" ht="15" customHeight="1" x14ac:dyDescent="0.3">
      <c r="A12" s="77" t="s">
        <v>6</v>
      </c>
      <c r="B12" s="438" t="s">
        <v>22</v>
      </c>
      <c r="C12" s="438"/>
      <c r="D12" s="516"/>
      <c r="E12" s="533">
        <v>45474</v>
      </c>
      <c r="F12" s="534"/>
      <c r="G12" s="534"/>
      <c r="H12" s="534"/>
      <c r="I12" s="534"/>
      <c r="J12" s="534"/>
      <c r="K12" s="534"/>
      <c r="L12" s="534"/>
      <c r="M12" s="534"/>
      <c r="N12" s="534"/>
      <c r="O12" s="534"/>
      <c r="P12" s="76"/>
    </row>
    <row r="13" spans="1:16" ht="15" customHeight="1" x14ac:dyDescent="0.3">
      <c r="A13" s="77"/>
      <c r="B13" s="438" t="s">
        <v>144</v>
      </c>
      <c r="C13" s="438"/>
      <c r="D13" s="516"/>
      <c r="E13" s="529" t="s">
        <v>302</v>
      </c>
      <c r="F13" s="455"/>
      <c r="G13" s="455"/>
      <c r="H13" s="455"/>
      <c r="I13" s="455"/>
      <c r="J13" s="455"/>
      <c r="K13" s="455"/>
      <c r="L13" s="455"/>
      <c r="M13" s="455"/>
      <c r="N13" s="455"/>
      <c r="O13" s="455"/>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4" t="s">
        <v>20</v>
      </c>
      <c r="C15" s="524"/>
      <c r="D15" s="524"/>
      <c r="E15" s="524" t="s">
        <v>42</v>
      </c>
      <c r="F15" s="524"/>
      <c r="G15" s="524"/>
      <c r="H15" s="104">
        <v>2025</v>
      </c>
      <c r="I15" s="104">
        <v>2026</v>
      </c>
      <c r="J15" s="104">
        <v>2027</v>
      </c>
      <c r="K15" s="104">
        <v>2028</v>
      </c>
      <c r="L15" s="104">
        <v>2029</v>
      </c>
      <c r="M15" s="104" t="s">
        <v>34</v>
      </c>
      <c r="N15" s="104" t="s">
        <v>143</v>
      </c>
      <c r="O15" s="104" t="s">
        <v>21</v>
      </c>
      <c r="P15" s="124"/>
    </row>
    <row r="16" spans="1:16" s="103" customFormat="1" ht="14.5" x14ac:dyDescent="0.3">
      <c r="A16" s="119"/>
      <c r="B16" s="522" t="s">
        <v>272</v>
      </c>
      <c r="C16" s="523"/>
      <c r="D16" s="523"/>
      <c r="E16" s="535" t="s">
        <v>303</v>
      </c>
      <c r="F16" s="535"/>
      <c r="G16" s="535"/>
      <c r="H16" s="141">
        <v>8291582</v>
      </c>
      <c r="I16" s="141">
        <v>8685755</v>
      </c>
      <c r="J16" s="141">
        <v>8254631</v>
      </c>
      <c r="K16" s="141">
        <v>8511322</v>
      </c>
      <c r="L16" s="141">
        <v>8290929</v>
      </c>
      <c r="M16" s="83">
        <v>42034219</v>
      </c>
      <c r="N16" s="531">
        <v>42034219</v>
      </c>
      <c r="O16" s="532"/>
      <c r="P16" s="134"/>
    </row>
    <row r="17" spans="1:16" s="103" customFormat="1" ht="15.25" customHeight="1" x14ac:dyDescent="0.3">
      <c r="A17" s="119"/>
      <c r="B17" s="522"/>
      <c r="C17" s="523"/>
      <c r="D17" s="523"/>
      <c r="E17" s="535" t="s">
        <v>304</v>
      </c>
      <c r="F17" s="535"/>
      <c r="G17" s="535"/>
      <c r="H17" s="141">
        <v>0</v>
      </c>
      <c r="I17" s="141">
        <v>0</v>
      </c>
      <c r="J17" s="141">
        <v>0</v>
      </c>
      <c r="K17" s="141">
        <v>0</v>
      </c>
      <c r="L17" s="141">
        <v>0</v>
      </c>
      <c r="M17" s="83">
        <v>0</v>
      </c>
      <c r="N17" s="531"/>
      <c r="O17" s="53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0" t="s">
        <v>35</v>
      </c>
      <c r="L19" s="530"/>
      <c r="M19" s="530"/>
      <c r="N19" s="110" t="s">
        <v>37</v>
      </c>
      <c r="O19" s="110" t="s">
        <v>38</v>
      </c>
      <c r="P19" s="75"/>
    </row>
    <row r="20" spans="1:16" s="103" customFormat="1" ht="15" customHeight="1" x14ac:dyDescent="0.3">
      <c r="A20" s="119"/>
      <c r="B20" s="106"/>
      <c r="C20" s="106"/>
      <c r="D20" s="106"/>
      <c r="E20" s="106"/>
      <c r="F20" s="106"/>
      <c r="G20" s="107"/>
      <c r="H20" s="107"/>
      <c r="I20" s="107"/>
      <c r="J20" s="107"/>
      <c r="K20" s="526" t="s">
        <v>305</v>
      </c>
      <c r="L20" s="526"/>
      <c r="M20" s="526"/>
      <c r="N20" s="126">
        <v>13103.395666475601</v>
      </c>
      <c r="O20" s="127">
        <v>0.26069999999999999</v>
      </c>
      <c r="P20" s="125"/>
    </row>
    <row r="21" spans="1:16" s="103" customFormat="1" ht="15" customHeight="1" x14ac:dyDescent="0.3">
      <c r="A21" s="119"/>
      <c r="B21" s="106"/>
      <c r="C21" s="106"/>
      <c r="D21" s="106"/>
      <c r="E21" s="106"/>
      <c r="F21" s="106"/>
      <c r="G21" s="107"/>
      <c r="H21" s="107"/>
      <c r="I21" s="107"/>
      <c r="J21" s="107"/>
      <c r="K21" s="526" t="s">
        <v>306</v>
      </c>
      <c r="L21" s="526"/>
      <c r="M21" s="526"/>
      <c r="N21" s="126">
        <v>-37166.788084237902</v>
      </c>
      <c r="O21" s="127">
        <v>0.73929999999999996</v>
      </c>
      <c r="P21" s="125"/>
    </row>
    <row r="22" spans="1:16" s="103" customFormat="1" ht="15" customHeight="1" x14ac:dyDescent="0.3">
      <c r="A22" s="119"/>
      <c r="B22" s="106"/>
      <c r="C22" s="106"/>
      <c r="D22" s="106"/>
      <c r="E22" s="106"/>
      <c r="F22" s="106"/>
      <c r="G22" s="107"/>
      <c r="H22" s="107"/>
      <c r="I22" s="107"/>
      <c r="J22" s="107"/>
      <c r="K22" s="526"/>
      <c r="L22" s="526"/>
      <c r="M22" s="526"/>
      <c r="N22" s="126"/>
      <c r="O22" s="127"/>
      <c r="P22" s="125"/>
    </row>
    <row r="23" spans="1:16" s="103" customFormat="1" ht="15" customHeight="1" x14ac:dyDescent="0.3">
      <c r="A23" s="119"/>
      <c r="B23" s="106"/>
      <c r="C23" s="106"/>
      <c r="D23" s="106"/>
      <c r="E23" s="106"/>
      <c r="F23" s="106"/>
      <c r="G23" s="107"/>
      <c r="H23" s="107"/>
      <c r="I23" s="107"/>
      <c r="J23" s="107"/>
      <c r="K23" s="526"/>
      <c r="L23" s="526"/>
      <c r="M23" s="526"/>
      <c r="N23" s="126"/>
      <c r="O23" s="127"/>
      <c r="P23" s="125"/>
    </row>
    <row r="24" spans="1:16" s="103" customFormat="1" ht="15" customHeight="1" x14ac:dyDescent="0.3">
      <c r="A24" s="119"/>
      <c r="B24" s="106"/>
      <c r="C24" s="106"/>
      <c r="D24" s="106"/>
      <c r="E24" s="106"/>
      <c r="F24" s="106"/>
      <c r="G24" s="107"/>
      <c r="H24" s="107"/>
      <c r="I24" s="107"/>
      <c r="J24" s="107"/>
      <c r="K24" s="526"/>
      <c r="L24" s="526"/>
      <c r="M24" s="526"/>
      <c r="N24" s="126"/>
      <c r="O24" s="127"/>
      <c r="P24" s="125"/>
    </row>
    <row r="25" spans="1:16" s="103" customFormat="1" ht="15" customHeight="1" x14ac:dyDescent="0.3">
      <c r="A25" s="119"/>
      <c r="B25" s="106"/>
      <c r="C25" s="106"/>
      <c r="D25" s="106"/>
      <c r="E25" s="106"/>
      <c r="F25" s="106"/>
      <c r="G25" s="107"/>
      <c r="H25" s="107"/>
      <c r="I25" s="107"/>
      <c r="J25" s="107"/>
      <c r="K25" s="526"/>
      <c r="L25" s="526"/>
      <c r="M25" s="526"/>
      <c r="N25" s="126"/>
      <c r="O25" s="127"/>
      <c r="P25" s="125"/>
    </row>
    <row r="26" spans="1:16" s="103" customFormat="1" ht="15" customHeight="1" x14ac:dyDescent="0.3">
      <c r="A26" s="119"/>
      <c r="B26" s="106"/>
      <c r="C26" s="106"/>
      <c r="D26" s="106"/>
      <c r="E26" s="106"/>
      <c r="F26" s="106"/>
      <c r="G26" s="107"/>
      <c r="H26" s="107"/>
      <c r="I26" s="107"/>
      <c r="J26" s="107"/>
      <c r="K26" s="526"/>
      <c r="L26" s="526"/>
      <c r="M26" s="526"/>
      <c r="N26" s="126"/>
      <c r="O26" s="127"/>
      <c r="P26" s="125"/>
    </row>
    <row r="27" spans="1:16" s="103" customFormat="1" ht="15" hidden="1" customHeight="1" x14ac:dyDescent="0.3">
      <c r="A27" s="119"/>
      <c r="B27" s="106"/>
      <c r="C27" s="106"/>
      <c r="D27" s="106"/>
      <c r="E27" s="106"/>
      <c r="F27" s="106"/>
      <c r="G27" s="107"/>
      <c r="H27" s="107"/>
      <c r="I27" s="107"/>
      <c r="J27" s="107"/>
      <c r="K27" s="526"/>
      <c r="L27" s="526"/>
      <c r="M27" s="526"/>
      <c r="N27" s="126"/>
      <c r="O27" s="127"/>
      <c r="P27" s="125"/>
    </row>
    <row r="28" spans="1:16" s="103" customFormat="1" ht="15" hidden="1" customHeight="1" x14ac:dyDescent="0.3">
      <c r="A28" s="119"/>
      <c r="B28" s="106"/>
      <c r="C28" s="106"/>
      <c r="D28" s="106"/>
      <c r="E28" s="106"/>
      <c r="F28" s="106"/>
      <c r="G28" s="107"/>
      <c r="H28" s="107"/>
      <c r="I28" s="107"/>
      <c r="J28" s="107"/>
      <c r="K28" s="526"/>
      <c r="L28" s="526"/>
      <c r="M28" s="526"/>
      <c r="N28" s="126"/>
      <c r="O28" s="127"/>
      <c r="P28" s="125"/>
    </row>
    <row r="29" spans="1:16" s="103" customFormat="1" ht="15" hidden="1" customHeight="1" x14ac:dyDescent="0.3">
      <c r="A29" s="119"/>
      <c r="B29" s="106"/>
      <c r="C29" s="106"/>
      <c r="D29" s="106"/>
      <c r="E29" s="106"/>
      <c r="F29" s="106"/>
      <c r="G29" s="107"/>
      <c r="H29" s="107"/>
      <c r="I29" s="107"/>
      <c r="J29" s="107"/>
      <c r="K29" s="526"/>
      <c r="L29" s="526"/>
      <c r="M29" s="526"/>
      <c r="N29" s="126"/>
      <c r="O29" s="127"/>
      <c r="P29" s="125"/>
    </row>
    <row r="30" spans="1:16" s="103" customFormat="1" ht="15" hidden="1" customHeight="1" x14ac:dyDescent="0.3">
      <c r="A30" s="119"/>
      <c r="B30" s="106"/>
      <c r="C30" s="106"/>
      <c r="D30" s="106"/>
      <c r="E30" s="106"/>
      <c r="F30" s="106"/>
      <c r="G30" s="107"/>
      <c r="H30" s="107"/>
      <c r="J30" s="107"/>
      <c r="K30" s="526"/>
      <c r="L30" s="526"/>
      <c r="M30" s="526"/>
      <c r="N30" s="126"/>
      <c r="O30" s="127"/>
      <c r="P30" s="125"/>
    </row>
    <row r="31" spans="1:16" s="103" customFormat="1" ht="15" hidden="1" customHeight="1" x14ac:dyDescent="0.3">
      <c r="A31" s="119"/>
      <c r="B31" s="106"/>
      <c r="C31" s="106"/>
      <c r="D31" s="106"/>
      <c r="E31" s="106"/>
      <c r="F31" s="106"/>
      <c r="G31" s="107"/>
      <c r="H31" s="107"/>
      <c r="J31" s="107"/>
      <c r="K31" s="526"/>
      <c r="L31" s="526"/>
      <c r="M31" s="526"/>
      <c r="N31" s="126"/>
      <c r="O31" s="127"/>
      <c r="P31" s="125"/>
    </row>
    <row r="32" spans="1:16" s="103" customFormat="1" ht="15" hidden="1" customHeight="1" x14ac:dyDescent="0.3">
      <c r="A32" s="119"/>
      <c r="B32" s="106"/>
      <c r="C32" s="106"/>
      <c r="D32" s="106"/>
      <c r="E32" s="106"/>
      <c r="F32" s="106"/>
      <c r="G32" s="107"/>
      <c r="H32" s="107"/>
      <c r="J32" s="107"/>
      <c r="K32" s="526"/>
      <c r="L32" s="526"/>
      <c r="M32" s="526"/>
      <c r="N32" s="126"/>
      <c r="O32" s="127"/>
      <c r="P32" s="125"/>
    </row>
    <row r="33" spans="1:16" s="103" customFormat="1" ht="15" hidden="1" customHeight="1" x14ac:dyDescent="0.3">
      <c r="A33" s="119"/>
      <c r="B33" s="106"/>
      <c r="C33" s="106"/>
      <c r="D33" s="106"/>
      <c r="E33" s="106"/>
      <c r="F33" s="106"/>
      <c r="G33" s="107"/>
      <c r="H33" s="107"/>
      <c r="J33" s="107"/>
      <c r="K33" s="526"/>
      <c r="L33" s="526"/>
      <c r="M33" s="526"/>
      <c r="N33" s="126"/>
      <c r="O33" s="127"/>
      <c r="P33" s="125"/>
    </row>
    <row r="34" spans="1:16" s="103" customFormat="1" ht="15" hidden="1" customHeight="1" x14ac:dyDescent="0.3">
      <c r="A34" s="119"/>
      <c r="B34" s="106"/>
      <c r="C34" s="106"/>
      <c r="D34" s="106"/>
      <c r="E34" s="106"/>
      <c r="F34" s="106"/>
      <c r="G34" s="107"/>
      <c r="H34" s="107"/>
      <c r="J34" s="107"/>
      <c r="K34" s="526"/>
      <c r="L34" s="526"/>
      <c r="M34" s="526"/>
      <c r="N34" s="126"/>
      <c r="O34" s="127"/>
      <c r="P34" s="125"/>
    </row>
    <row r="35" spans="1:16" s="103" customFormat="1" ht="15" hidden="1" customHeight="1" x14ac:dyDescent="0.3">
      <c r="A35" s="119"/>
      <c r="B35" s="106"/>
      <c r="C35" s="106"/>
      <c r="D35" s="106"/>
      <c r="E35" s="106"/>
      <c r="F35" s="106"/>
      <c r="G35" s="107"/>
      <c r="H35" s="107"/>
      <c r="J35" s="107"/>
      <c r="K35" s="526"/>
      <c r="L35" s="526"/>
      <c r="M35" s="526"/>
      <c r="N35" s="126"/>
      <c r="O35" s="127"/>
      <c r="P35" s="125"/>
    </row>
    <row r="36" spans="1:16" s="103" customFormat="1" ht="15" hidden="1" customHeight="1" x14ac:dyDescent="0.3">
      <c r="A36" s="119"/>
      <c r="B36" s="106"/>
      <c r="C36" s="106"/>
      <c r="D36" s="106"/>
      <c r="E36" s="106"/>
      <c r="F36" s="106"/>
      <c r="G36" s="107"/>
      <c r="H36" s="107"/>
      <c r="J36" s="107"/>
      <c r="K36" s="526"/>
      <c r="L36" s="526"/>
      <c r="M36" s="526"/>
      <c r="N36" s="126"/>
      <c r="O36" s="127"/>
      <c r="P36" s="125"/>
    </row>
    <row r="37" spans="1:16" s="103" customFormat="1" ht="15" hidden="1" customHeight="1" x14ac:dyDescent="0.3">
      <c r="A37" s="119"/>
      <c r="B37" s="106"/>
      <c r="C37" s="106"/>
      <c r="D37" s="106"/>
      <c r="E37" s="106"/>
      <c r="F37" s="106"/>
      <c r="G37" s="107"/>
      <c r="H37" s="107"/>
      <c r="J37" s="107"/>
      <c r="K37" s="526"/>
      <c r="L37" s="526"/>
      <c r="M37" s="526"/>
      <c r="N37" s="126"/>
      <c r="O37" s="127"/>
      <c r="P37" s="125"/>
    </row>
    <row r="38" spans="1:16" s="103" customFormat="1" ht="15" hidden="1" customHeight="1" x14ac:dyDescent="0.3">
      <c r="A38" s="119"/>
      <c r="B38" s="106"/>
      <c r="C38" s="106"/>
      <c r="D38" s="106"/>
      <c r="E38" s="106"/>
      <c r="F38" s="106"/>
      <c r="G38" s="107"/>
      <c r="H38" s="107"/>
      <c r="J38" s="107"/>
      <c r="K38" s="526"/>
      <c r="L38" s="526"/>
      <c r="M38" s="526"/>
      <c r="N38" s="126"/>
      <c r="O38" s="127"/>
      <c r="P38" s="125"/>
    </row>
    <row r="39" spans="1:16" s="103" customFormat="1" ht="15" hidden="1" customHeight="1" x14ac:dyDescent="0.3">
      <c r="A39" s="119"/>
      <c r="B39" s="106"/>
      <c r="C39" s="106"/>
      <c r="D39" s="106"/>
      <c r="E39" s="106"/>
      <c r="F39" s="106"/>
      <c r="G39" s="107"/>
      <c r="H39" s="107"/>
      <c r="J39" s="107"/>
      <c r="K39" s="526"/>
      <c r="L39" s="526"/>
      <c r="M39" s="526"/>
      <c r="N39" s="126"/>
      <c r="O39" s="127"/>
      <c r="P39" s="125"/>
    </row>
    <row r="40" spans="1:16" s="103" customFormat="1" ht="15" hidden="1" customHeight="1" x14ac:dyDescent="0.3">
      <c r="A40" s="119"/>
      <c r="B40" s="106"/>
      <c r="C40" s="106"/>
      <c r="D40" s="106"/>
      <c r="E40" s="106"/>
      <c r="F40" s="106"/>
      <c r="G40" s="107"/>
      <c r="H40" s="107"/>
      <c r="J40" s="107"/>
      <c r="K40" s="526"/>
      <c r="L40" s="526"/>
      <c r="M40" s="526"/>
      <c r="N40" s="126"/>
      <c r="O40" s="127"/>
      <c r="P40" s="125"/>
    </row>
    <row r="41" spans="1:16" s="103" customFormat="1" ht="15" hidden="1" customHeight="1" x14ac:dyDescent="0.3">
      <c r="A41" s="119"/>
      <c r="B41" s="106"/>
      <c r="C41" s="106"/>
      <c r="D41" s="106"/>
      <c r="E41" s="106"/>
      <c r="F41" s="106"/>
      <c r="G41" s="107"/>
      <c r="H41" s="107"/>
      <c r="J41" s="107"/>
      <c r="K41" s="526"/>
      <c r="L41" s="526"/>
      <c r="M41" s="526"/>
      <c r="N41" s="126"/>
      <c r="O41" s="127"/>
      <c r="P41" s="125"/>
    </row>
    <row r="42" spans="1:16" s="103" customFormat="1" ht="15" hidden="1" customHeight="1" x14ac:dyDescent="0.3">
      <c r="A42" s="119"/>
      <c r="B42" s="106"/>
      <c r="C42" s="106"/>
      <c r="D42" s="106"/>
      <c r="E42" s="106"/>
      <c r="F42" s="106"/>
      <c r="G42" s="107"/>
      <c r="H42" s="107"/>
      <c r="J42" s="107"/>
      <c r="K42" s="526"/>
      <c r="L42" s="526"/>
      <c r="M42" s="526"/>
      <c r="N42" s="126"/>
      <c r="O42" s="127"/>
      <c r="P42" s="125"/>
    </row>
    <row r="43" spans="1:16" x14ac:dyDescent="0.3">
      <c r="A43" s="77"/>
      <c r="B43" s="56"/>
      <c r="C43" s="56"/>
      <c r="D43" s="56"/>
      <c r="E43" s="56"/>
      <c r="F43" s="56"/>
      <c r="G43" s="32"/>
      <c r="H43" s="32"/>
      <c r="J43" s="32"/>
      <c r="K43" s="527" t="s">
        <v>36</v>
      </c>
      <c r="L43" s="527"/>
      <c r="M43" s="527"/>
      <c r="N43" s="128">
        <v>-24063.392417762301</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8" t="s">
        <v>44</v>
      </c>
      <c r="C47" s="528"/>
      <c r="D47" s="520" t="s">
        <v>45</v>
      </c>
      <c r="E47" s="521"/>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7" t="s">
        <v>307</v>
      </c>
      <c r="C48" s="517"/>
      <c r="D48" s="517" t="s">
        <v>308</v>
      </c>
      <c r="E48" s="517"/>
      <c r="F48" s="137" t="s">
        <v>49</v>
      </c>
      <c r="G48" s="136">
        <v>2024</v>
      </c>
      <c r="H48" s="132">
        <v>0</v>
      </c>
      <c r="I48" s="138" t="s">
        <v>309</v>
      </c>
      <c r="J48" s="234">
        <v>8291582</v>
      </c>
      <c r="K48" s="234">
        <v>8685755</v>
      </c>
      <c r="L48" s="234">
        <v>8254631</v>
      </c>
      <c r="M48" s="234">
        <v>8511322</v>
      </c>
      <c r="N48" s="234">
        <v>8290929</v>
      </c>
      <c r="O48" s="133"/>
      <c r="P48" s="134"/>
    </row>
    <row r="49" spans="1:16" s="103" customFormat="1" ht="15" customHeight="1" x14ac:dyDescent="0.3">
      <c r="A49" s="119" t="s">
        <v>80</v>
      </c>
      <c r="B49" s="517" t="s">
        <v>307</v>
      </c>
      <c r="C49" s="517"/>
      <c r="D49" s="517" t="s">
        <v>306</v>
      </c>
      <c r="E49" s="517"/>
      <c r="F49" s="137" t="s">
        <v>49</v>
      </c>
      <c r="G49" s="136">
        <v>2024</v>
      </c>
      <c r="H49" s="132">
        <v>-37166.788084237902</v>
      </c>
      <c r="I49" s="138" t="s">
        <v>309</v>
      </c>
      <c r="J49" s="234">
        <v>8291582</v>
      </c>
      <c r="K49" s="234">
        <v>8685755</v>
      </c>
      <c r="L49" s="234">
        <v>8254631</v>
      </c>
      <c r="M49" s="234">
        <v>8511322</v>
      </c>
      <c r="N49" s="234">
        <v>8290929</v>
      </c>
      <c r="O49" s="133"/>
      <c r="P49" s="134"/>
    </row>
    <row r="50" spans="1:16" s="103" customFormat="1" ht="15" customHeight="1" x14ac:dyDescent="0.3">
      <c r="A50" s="119" t="s">
        <v>81</v>
      </c>
      <c r="B50" s="517" t="s">
        <v>305</v>
      </c>
      <c r="C50" s="517"/>
      <c r="D50" s="517" t="s">
        <v>305</v>
      </c>
      <c r="E50" s="517"/>
      <c r="F50" s="137" t="s">
        <v>49</v>
      </c>
      <c r="G50" s="136">
        <v>2048</v>
      </c>
      <c r="H50" s="132">
        <v>13103.395666475601</v>
      </c>
      <c r="I50" s="138" t="s">
        <v>309</v>
      </c>
      <c r="J50" s="234">
        <v>0</v>
      </c>
      <c r="K50" s="234">
        <v>0</v>
      </c>
      <c r="L50" s="234">
        <v>0</v>
      </c>
      <c r="M50" s="234">
        <v>0</v>
      </c>
      <c r="N50" s="234">
        <v>0</v>
      </c>
      <c r="O50" s="133"/>
      <c r="P50" s="134"/>
    </row>
    <row r="51" spans="1:16" s="103" customFormat="1" ht="15" customHeight="1" x14ac:dyDescent="0.3">
      <c r="A51" s="119" t="s">
        <v>82</v>
      </c>
      <c r="B51" s="517"/>
      <c r="C51" s="517"/>
      <c r="D51" s="517"/>
      <c r="E51" s="517"/>
      <c r="F51" s="137"/>
      <c r="G51" s="136"/>
      <c r="H51" s="132"/>
      <c r="I51" s="138"/>
      <c r="J51" s="140"/>
      <c r="K51" s="140"/>
      <c r="L51" s="140"/>
      <c r="M51" s="140"/>
      <c r="N51" s="140"/>
      <c r="O51" s="133"/>
      <c r="P51" s="134"/>
    </row>
    <row r="52" spans="1:16" s="103" customFormat="1" ht="15" customHeight="1" x14ac:dyDescent="0.3">
      <c r="A52" s="119" t="s">
        <v>83</v>
      </c>
      <c r="B52" s="517"/>
      <c r="C52" s="517"/>
      <c r="D52" s="517"/>
      <c r="E52" s="517"/>
      <c r="F52" s="137"/>
      <c r="G52" s="136"/>
      <c r="H52" s="132"/>
      <c r="I52" s="138"/>
      <c r="J52" s="140"/>
      <c r="K52" s="140"/>
      <c r="L52" s="140"/>
      <c r="M52" s="140"/>
      <c r="N52" s="140"/>
      <c r="O52" s="133"/>
      <c r="P52" s="134"/>
    </row>
    <row r="53" spans="1:16" s="103" customFormat="1" ht="15" customHeight="1" x14ac:dyDescent="0.3">
      <c r="A53" s="119" t="s">
        <v>84</v>
      </c>
      <c r="B53" s="517"/>
      <c r="C53" s="517"/>
      <c r="D53" s="517"/>
      <c r="E53" s="517"/>
      <c r="F53" s="137"/>
      <c r="G53" s="136"/>
      <c r="H53" s="132"/>
      <c r="I53" s="138"/>
      <c r="J53" s="140"/>
      <c r="K53" s="140"/>
      <c r="L53" s="140"/>
      <c r="M53" s="140"/>
      <c r="N53" s="140"/>
      <c r="O53" s="133"/>
      <c r="P53" s="134"/>
    </row>
    <row r="54" spans="1:16" s="103" customFormat="1" ht="15" customHeight="1" x14ac:dyDescent="0.3">
      <c r="A54" s="119" t="s">
        <v>85</v>
      </c>
      <c r="B54" s="517"/>
      <c r="C54" s="517"/>
      <c r="D54" s="517"/>
      <c r="E54" s="517"/>
      <c r="F54" s="137"/>
      <c r="G54" s="136"/>
      <c r="H54" s="132"/>
      <c r="I54" s="138"/>
      <c r="J54" s="140"/>
      <c r="K54" s="140"/>
      <c r="L54" s="140"/>
      <c r="M54" s="140"/>
      <c r="N54" s="140"/>
      <c r="O54" s="133"/>
      <c r="P54" s="134"/>
    </row>
    <row r="55" spans="1:16" s="103" customFormat="1" ht="15" customHeight="1" x14ac:dyDescent="0.3">
      <c r="A55" s="119" t="s">
        <v>86</v>
      </c>
      <c r="B55" s="517"/>
      <c r="C55" s="517"/>
      <c r="D55" s="517"/>
      <c r="E55" s="517"/>
      <c r="F55" s="137"/>
      <c r="G55" s="136"/>
      <c r="H55" s="132"/>
      <c r="I55" s="138"/>
      <c r="J55" s="140"/>
      <c r="K55" s="140"/>
      <c r="L55" s="140"/>
      <c r="M55" s="140"/>
      <c r="N55" s="140"/>
      <c r="O55" s="133"/>
      <c r="P55" s="134"/>
    </row>
    <row r="56" spans="1:16" s="103" customFormat="1" ht="15" customHeight="1" x14ac:dyDescent="0.3">
      <c r="A56" s="119" t="s">
        <v>87</v>
      </c>
      <c r="B56" s="517"/>
      <c r="C56" s="517"/>
      <c r="D56" s="517"/>
      <c r="E56" s="517"/>
      <c r="F56" s="137"/>
      <c r="G56" s="136"/>
      <c r="H56" s="132"/>
      <c r="I56" s="138"/>
      <c r="J56" s="140"/>
      <c r="K56" s="140"/>
      <c r="L56" s="140"/>
      <c r="M56" s="140"/>
      <c r="N56" s="140"/>
      <c r="O56" s="133"/>
      <c r="P56" s="134"/>
    </row>
    <row r="57" spans="1:16" s="103" customFormat="1" ht="15" customHeight="1" x14ac:dyDescent="0.3">
      <c r="A57" s="119" t="s">
        <v>88</v>
      </c>
      <c r="B57" s="517"/>
      <c r="C57" s="517"/>
      <c r="D57" s="517"/>
      <c r="E57" s="517"/>
      <c r="F57" s="137"/>
      <c r="G57" s="136"/>
      <c r="H57" s="132"/>
      <c r="I57" s="138"/>
      <c r="J57" s="140"/>
      <c r="K57" s="140"/>
      <c r="L57" s="140"/>
      <c r="M57" s="140"/>
      <c r="N57" s="140"/>
      <c r="O57" s="133"/>
      <c r="P57" s="134"/>
    </row>
    <row r="58" spans="1:16" s="103" customFormat="1" ht="15" customHeight="1" x14ac:dyDescent="0.3">
      <c r="A58" s="119"/>
      <c r="B58" s="517"/>
      <c r="C58" s="517"/>
      <c r="D58" s="517"/>
      <c r="E58" s="517"/>
      <c r="F58" s="137"/>
      <c r="G58" s="136"/>
      <c r="H58" s="132"/>
      <c r="I58" s="138"/>
      <c r="J58" s="140"/>
      <c r="K58" s="140"/>
      <c r="L58" s="140"/>
      <c r="M58" s="140"/>
      <c r="N58" s="140"/>
      <c r="O58" s="133"/>
      <c r="P58" s="134"/>
    </row>
    <row r="59" spans="1:16" s="103" customFormat="1" ht="15" customHeight="1" x14ac:dyDescent="0.3">
      <c r="A59" s="119"/>
      <c r="B59" s="517"/>
      <c r="C59" s="517"/>
      <c r="D59" s="517"/>
      <c r="E59" s="517"/>
      <c r="F59" s="137"/>
      <c r="G59" s="136"/>
      <c r="H59" s="132"/>
      <c r="I59" s="138"/>
      <c r="J59" s="140"/>
      <c r="K59" s="140"/>
      <c r="L59" s="140"/>
      <c r="M59" s="140"/>
      <c r="N59" s="140"/>
      <c r="O59" s="133"/>
      <c r="P59" s="134"/>
    </row>
    <row r="60" spans="1:16" s="103" customFormat="1" ht="15" customHeight="1" x14ac:dyDescent="0.3">
      <c r="A60" s="119"/>
      <c r="B60" s="517"/>
      <c r="C60" s="517"/>
      <c r="D60" s="517"/>
      <c r="E60" s="517"/>
      <c r="F60" s="137"/>
      <c r="G60" s="136"/>
      <c r="H60" s="132"/>
      <c r="I60" s="138"/>
      <c r="J60" s="140"/>
      <c r="K60" s="140"/>
      <c r="L60" s="140"/>
      <c r="M60" s="140"/>
      <c r="N60" s="140"/>
      <c r="O60" s="133"/>
      <c r="P60" s="134"/>
    </row>
    <row r="61" spans="1:16" s="103" customFormat="1" ht="15" customHeight="1" x14ac:dyDescent="0.3">
      <c r="A61" s="119"/>
      <c r="B61" s="517"/>
      <c r="C61" s="517"/>
      <c r="D61" s="517"/>
      <c r="E61" s="517"/>
      <c r="F61" s="137"/>
      <c r="G61" s="136"/>
      <c r="H61" s="132"/>
      <c r="I61" s="138"/>
      <c r="J61" s="135"/>
      <c r="K61" s="135"/>
      <c r="L61" s="135"/>
      <c r="M61" s="135"/>
      <c r="N61" s="135"/>
      <c r="O61" s="133"/>
      <c r="P61" s="134"/>
    </row>
    <row r="62" spans="1:16" s="103" customFormat="1" ht="15" customHeight="1" x14ac:dyDescent="0.3">
      <c r="A62" s="119" t="s">
        <v>89</v>
      </c>
      <c r="B62" s="517"/>
      <c r="C62" s="517"/>
      <c r="D62" s="517"/>
      <c r="E62" s="517"/>
      <c r="F62" s="137"/>
      <c r="G62" s="136"/>
      <c r="H62" s="132"/>
      <c r="I62" s="138"/>
      <c r="J62" s="135"/>
      <c r="K62" s="135"/>
      <c r="L62" s="135"/>
      <c r="M62" s="135"/>
      <c r="N62" s="135"/>
      <c r="O62" s="133"/>
      <c r="P62" s="134"/>
    </row>
    <row r="63" spans="1:16" s="103" customFormat="1" ht="15" customHeight="1" x14ac:dyDescent="0.3">
      <c r="A63" s="119" t="s">
        <v>90</v>
      </c>
      <c r="B63" s="517"/>
      <c r="C63" s="517"/>
      <c r="D63" s="517"/>
      <c r="E63" s="517"/>
      <c r="F63" s="137"/>
      <c r="G63" s="136"/>
      <c r="H63" s="132"/>
      <c r="I63" s="138"/>
      <c r="J63" s="135"/>
      <c r="K63" s="135"/>
      <c r="L63" s="135"/>
      <c r="M63" s="135"/>
      <c r="N63" s="135"/>
      <c r="O63" s="133"/>
      <c r="P63" s="134"/>
    </row>
    <row r="64" spans="1:16" s="103" customFormat="1" ht="15" customHeight="1" x14ac:dyDescent="0.3">
      <c r="A64" s="119" t="s">
        <v>91</v>
      </c>
      <c r="B64" s="517"/>
      <c r="C64" s="517"/>
      <c r="D64" s="517"/>
      <c r="E64" s="517"/>
      <c r="F64" s="137"/>
      <c r="G64" s="136"/>
      <c r="H64" s="132"/>
      <c r="I64" s="138"/>
      <c r="J64" s="135"/>
      <c r="K64" s="135"/>
      <c r="L64" s="135"/>
      <c r="M64" s="135"/>
      <c r="N64" s="135"/>
      <c r="O64" s="133"/>
      <c r="P64" s="134"/>
    </row>
    <row r="65" spans="1:16" s="103" customFormat="1" ht="15" customHeight="1" x14ac:dyDescent="0.3">
      <c r="A65" s="119" t="s">
        <v>92</v>
      </c>
      <c r="B65" s="517"/>
      <c r="C65" s="517"/>
      <c r="D65" s="517"/>
      <c r="E65" s="517"/>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25" t="s">
        <v>241</v>
      </c>
      <c r="C81" s="525"/>
      <c r="D81" s="525"/>
      <c r="E81" s="525"/>
      <c r="F81" s="525"/>
      <c r="G81" s="525"/>
      <c r="H81" s="525"/>
      <c r="I81" s="525"/>
      <c r="J81" s="525"/>
      <c r="K81" s="525"/>
      <c r="L81" s="525"/>
      <c r="M81" s="525"/>
      <c r="N81" s="525"/>
      <c r="O81" s="525"/>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activeCell="I53" sqref="I53"/>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3" t="s">
        <v>220</v>
      </c>
      <c r="C2" s="344"/>
      <c r="D2" s="344"/>
      <c r="E2" s="468"/>
      <c r="F2" s="468"/>
      <c r="G2" s="469"/>
      <c r="H2" s="264" t="s">
        <v>0</v>
      </c>
      <c r="I2" s="265"/>
      <c r="J2" s="268" t="s">
        <v>1</v>
      </c>
      <c r="K2" s="269"/>
      <c r="L2" s="88" t="s">
        <v>2</v>
      </c>
      <c r="M2" s="89" t="s">
        <v>142</v>
      </c>
      <c r="N2" s="268" t="s">
        <v>3</v>
      </c>
      <c r="O2" s="269"/>
      <c r="P2" s="120"/>
    </row>
    <row r="3" spans="1:16" ht="4.5" customHeight="1" x14ac:dyDescent="0.3">
      <c r="A3" s="77"/>
      <c r="B3" s="345"/>
      <c r="C3" s="346"/>
      <c r="D3" s="346"/>
      <c r="E3" s="470"/>
      <c r="F3" s="470"/>
      <c r="G3" s="471"/>
      <c r="H3" s="266"/>
      <c r="I3" s="267"/>
      <c r="J3" s="270"/>
      <c r="K3" s="271"/>
      <c r="L3" s="87"/>
      <c r="M3" s="87"/>
      <c r="N3" s="270"/>
      <c r="O3" s="271"/>
      <c r="P3" s="75"/>
    </row>
    <row r="4" spans="1:16" s="99" customFormat="1" ht="17.25" customHeight="1" thickBot="1" x14ac:dyDescent="0.35">
      <c r="A4" s="116"/>
      <c r="B4" s="345"/>
      <c r="C4" s="346"/>
      <c r="D4" s="346"/>
      <c r="E4" s="470"/>
      <c r="F4" s="470"/>
      <c r="G4" s="471"/>
      <c r="H4" s="477" t="s">
        <v>260</v>
      </c>
      <c r="I4" s="478"/>
      <c r="J4" s="477">
        <v>2025</v>
      </c>
      <c r="K4" s="478"/>
      <c r="L4" s="98" t="s">
        <v>326</v>
      </c>
      <c r="M4" s="98" t="s">
        <v>150</v>
      </c>
      <c r="N4" s="477" t="s">
        <v>261</v>
      </c>
      <c r="O4" s="478"/>
      <c r="P4" s="121"/>
    </row>
    <row r="5" spans="1:16" s="101" customFormat="1" ht="13.5" customHeight="1" thickTop="1" x14ac:dyDescent="0.3">
      <c r="A5" s="117"/>
      <c r="B5" s="345"/>
      <c r="C5" s="346"/>
      <c r="D5" s="346"/>
      <c r="E5" s="470"/>
      <c r="F5" s="470"/>
      <c r="G5" s="471"/>
      <c r="H5" s="268" t="s">
        <v>4</v>
      </c>
      <c r="I5" s="290"/>
      <c r="J5" s="290"/>
      <c r="K5" s="290"/>
      <c r="L5" s="290"/>
      <c r="M5" s="290"/>
      <c r="N5" s="268" t="s">
        <v>5</v>
      </c>
      <c r="O5" s="269"/>
      <c r="P5" s="122"/>
    </row>
    <row r="6" spans="1:16" ht="20.25" customHeight="1" thickBot="1" x14ac:dyDescent="0.35">
      <c r="A6" s="77"/>
      <c r="B6" s="347"/>
      <c r="C6" s="348"/>
      <c r="D6" s="348"/>
      <c r="E6" s="472"/>
      <c r="F6" s="472"/>
      <c r="G6" s="473"/>
      <c r="H6" s="292" t="s">
        <v>262</v>
      </c>
      <c r="I6" s="293"/>
      <c r="J6" s="293"/>
      <c r="K6" s="293"/>
      <c r="L6" s="293"/>
      <c r="M6" s="294"/>
      <c r="N6" s="295" t="s">
        <v>263</v>
      </c>
      <c r="O6" s="296"/>
      <c r="P6" s="75"/>
    </row>
    <row r="7" spans="1:16" s="101" customFormat="1" ht="15.75" customHeight="1" thickTop="1" thickBot="1" x14ac:dyDescent="0.35">
      <c r="A7" s="117" t="s">
        <v>6</v>
      </c>
      <c r="B7" s="474" t="s">
        <v>7</v>
      </c>
      <c r="C7" s="475"/>
      <c r="D7" s="476"/>
      <c r="E7" s="463" t="s">
        <v>264</v>
      </c>
      <c r="F7" s="464"/>
      <c r="G7" s="465"/>
      <c r="H7" s="466" t="s">
        <v>32</v>
      </c>
      <c r="I7" s="467"/>
      <c r="J7" s="479">
        <v>0.1</v>
      </c>
      <c r="K7" s="465"/>
      <c r="L7" s="466" t="s">
        <v>23</v>
      </c>
      <c r="M7" s="467"/>
      <c r="N7" s="480">
        <v>44861</v>
      </c>
      <c r="O7" s="481"/>
      <c r="P7" s="123"/>
    </row>
    <row r="8" spans="1:16" s="1" customFormat="1" ht="18" customHeight="1" thickTop="1" x14ac:dyDescent="0.3">
      <c r="A8" s="49"/>
      <c r="B8" s="113" t="s">
        <v>145</v>
      </c>
      <c r="C8" s="53"/>
      <c r="D8" s="53"/>
      <c r="E8" s="53"/>
      <c r="F8" s="53"/>
      <c r="G8" s="53"/>
      <c r="H8" s="53"/>
      <c r="I8" s="53"/>
      <c r="J8" s="53"/>
      <c r="K8" s="53"/>
      <c r="L8" s="53"/>
      <c r="M8" s="53"/>
      <c r="N8" s="53"/>
      <c r="O8" s="53"/>
      <c r="P8" s="51"/>
    </row>
    <row r="9" spans="1:16" ht="15" customHeight="1" x14ac:dyDescent="0.3">
      <c r="A9" s="77">
        <v>75679</v>
      </c>
      <c r="B9" s="438" t="s">
        <v>97</v>
      </c>
      <c r="C9" s="438"/>
      <c r="D9" s="516"/>
      <c r="E9" s="529" t="s">
        <v>273</v>
      </c>
      <c r="F9" s="455"/>
      <c r="G9" s="455"/>
      <c r="H9" s="455"/>
      <c r="I9" s="455"/>
      <c r="J9" s="455"/>
      <c r="K9" s="455"/>
      <c r="L9" s="455"/>
      <c r="M9" s="455"/>
      <c r="N9" s="455"/>
      <c r="O9" s="455"/>
      <c r="P9" s="76"/>
    </row>
    <row r="10" spans="1:16" ht="15" customHeight="1" x14ac:dyDescent="0.3">
      <c r="A10" s="77" t="s">
        <v>6</v>
      </c>
      <c r="B10" s="438" t="s">
        <v>25</v>
      </c>
      <c r="C10" s="438"/>
      <c r="D10" s="516"/>
      <c r="E10" s="455" t="s">
        <v>311</v>
      </c>
      <c r="F10" s="455"/>
      <c r="G10" s="455"/>
      <c r="H10" s="455"/>
      <c r="I10" s="455"/>
      <c r="J10" s="455"/>
      <c r="K10" s="455"/>
      <c r="L10" s="455"/>
      <c r="M10" s="455"/>
      <c r="N10" s="455"/>
      <c r="O10" s="455"/>
      <c r="P10" s="76"/>
    </row>
    <row r="11" spans="1:16" ht="15" customHeight="1" x14ac:dyDescent="0.3">
      <c r="A11" s="77" t="s">
        <v>6</v>
      </c>
      <c r="B11" s="438" t="s">
        <v>41</v>
      </c>
      <c r="C11" s="438"/>
      <c r="D11" s="516"/>
      <c r="E11" s="529" t="s">
        <v>271</v>
      </c>
      <c r="F11" s="455"/>
      <c r="G11" s="455"/>
      <c r="H11" s="455"/>
      <c r="I11" s="455"/>
      <c r="J11" s="455"/>
      <c r="K11" s="455"/>
      <c r="L11" s="455"/>
      <c r="M11" s="455"/>
      <c r="N11" s="455"/>
      <c r="O11" s="455"/>
      <c r="P11" s="76"/>
    </row>
    <row r="12" spans="1:16" ht="15" customHeight="1" x14ac:dyDescent="0.3">
      <c r="A12" s="77" t="s">
        <v>6</v>
      </c>
      <c r="B12" s="438" t="s">
        <v>22</v>
      </c>
      <c r="C12" s="438"/>
      <c r="D12" s="516"/>
      <c r="E12" s="533">
        <v>45474</v>
      </c>
      <c r="F12" s="534"/>
      <c r="G12" s="534"/>
      <c r="H12" s="534"/>
      <c r="I12" s="534"/>
      <c r="J12" s="534"/>
      <c r="K12" s="534"/>
      <c r="L12" s="534"/>
      <c r="M12" s="534"/>
      <c r="N12" s="534"/>
      <c r="O12" s="534"/>
      <c r="P12" s="76"/>
    </row>
    <row r="13" spans="1:16" ht="15" customHeight="1" x14ac:dyDescent="0.3">
      <c r="A13" s="77"/>
      <c r="B13" s="438" t="s">
        <v>144</v>
      </c>
      <c r="C13" s="438"/>
      <c r="D13" s="516"/>
      <c r="E13" s="529" t="s">
        <v>302</v>
      </c>
      <c r="F13" s="455"/>
      <c r="G13" s="455"/>
      <c r="H13" s="455"/>
      <c r="I13" s="455"/>
      <c r="J13" s="455"/>
      <c r="K13" s="455"/>
      <c r="L13" s="455"/>
      <c r="M13" s="455"/>
      <c r="N13" s="455"/>
      <c r="O13" s="455"/>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4" t="s">
        <v>20</v>
      </c>
      <c r="C15" s="524"/>
      <c r="D15" s="524"/>
      <c r="E15" s="524" t="s">
        <v>42</v>
      </c>
      <c r="F15" s="524"/>
      <c r="G15" s="524"/>
      <c r="H15" s="104">
        <v>2025</v>
      </c>
      <c r="I15" s="104">
        <v>2026</v>
      </c>
      <c r="J15" s="104">
        <v>2027</v>
      </c>
      <c r="K15" s="104">
        <v>2028</v>
      </c>
      <c r="L15" s="104">
        <v>2029</v>
      </c>
      <c r="M15" s="104" t="s">
        <v>34</v>
      </c>
      <c r="N15" s="104" t="s">
        <v>143</v>
      </c>
      <c r="O15" s="104" t="s">
        <v>21</v>
      </c>
      <c r="P15" s="124"/>
    </row>
    <row r="16" spans="1:16" s="103" customFormat="1" ht="14.5" x14ac:dyDescent="0.3">
      <c r="A16" s="119"/>
      <c r="B16" s="522" t="s">
        <v>273</v>
      </c>
      <c r="C16" s="523"/>
      <c r="D16" s="523"/>
      <c r="E16" s="535" t="s">
        <v>303</v>
      </c>
      <c r="F16" s="535"/>
      <c r="G16" s="535"/>
      <c r="H16" s="141">
        <v>4392571</v>
      </c>
      <c r="I16" s="141">
        <v>4409498</v>
      </c>
      <c r="J16" s="141">
        <v>4621086</v>
      </c>
      <c r="K16" s="141">
        <v>4891919</v>
      </c>
      <c r="L16" s="141">
        <v>5052726</v>
      </c>
      <c r="M16" s="83">
        <v>23367800</v>
      </c>
      <c r="N16" s="531">
        <v>23367800</v>
      </c>
      <c r="O16" s="532"/>
      <c r="P16" s="134"/>
    </row>
    <row r="17" spans="1:16" s="103" customFormat="1" ht="15.25" customHeight="1" x14ac:dyDescent="0.3">
      <c r="A17" s="119"/>
      <c r="B17" s="522"/>
      <c r="C17" s="523"/>
      <c r="D17" s="523"/>
      <c r="E17" s="535" t="s">
        <v>304</v>
      </c>
      <c r="F17" s="535"/>
      <c r="G17" s="535"/>
      <c r="H17" s="141">
        <v>0</v>
      </c>
      <c r="I17" s="141">
        <v>0</v>
      </c>
      <c r="J17" s="141">
        <v>0</v>
      </c>
      <c r="K17" s="141">
        <v>0</v>
      </c>
      <c r="L17" s="141">
        <v>0</v>
      </c>
      <c r="M17" s="83">
        <v>0</v>
      </c>
      <c r="N17" s="531"/>
      <c r="O17" s="532"/>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0" t="s">
        <v>35</v>
      </c>
      <c r="L19" s="530"/>
      <c r="M19" s="530"/>
      <c r="N19" s="110" t="s">
        <v>37</v>
      </c>
      <c r="O19" s="110" t="s">
        <v>38</v>
      </c>
      <c r="P19" s="75"/>
    </row>
    <row r="20" spans="1:16" s="103" customFormat="1" ht="15" customHeight="1" x14ac:dyDescent="0.3">
      <c r="A20" s="119"/>
      <c r="B20" s="106"/>
      <c r="C20" s="106"/>
      <c r="D20" s="106"/>
      <c r="E20" s="106"/>
      <c r="F20" s="106"/>
      <c r="G20" s="107"/>
      <c r="H20" s="107"/>
      <c r="I20" s="107"/>
      <c r="J20" s="107"/>
      <c r="K20" s="526" t="s">
        <v>305</v>
      </c>
      <c r="L20" s="526"/>
      <c r="M20" s="526"/>
      <c r="N20" s="126">
        <v>7299.8883911625799</v>
      </c>
      <c r="O20" s="127">
        <v>0.26150000000000001</v>
      </c>
      <c r="P20" s="125"/>
    </row>
    <row r="21" spans="1:16" s="103" customFormat="1" ht="15" customHeight="1" x14ac:dyDescent="0.3">
      <c r="A21" s="119"/>
      <c r="B21" s="106"/>
      <c r="C21" s="106"/>
      <c r="D21" s="106"/>
      <c r="E21" s="106"/>
      <c r="F21" s="106"/>
      <c r="G21" s="107"/>
      <c r="H21" s="107"/>
      <c r="I21" s="107"/>
      <c r="J21" s="107"/>
      <c r="K21" s="526" t="s">
        <v>306</v>
      </c>
      <c r="L21" s="526"/>
      <c r="M21" s="526"/>
      <c r="N21" s="126">
        <v>-20615.3956614526</v>
      </c>
      <c r="O21" s="127">
        <v>0.73850000000000005</v>
      </c>
      <c r="P21" s="125"/>
    </row>
    <row r="22" spans="1:16" s="103" customFormat="1" ht="15" customHeight="1" x14ac:dyDescent="0.3">
      <c r="A22" s="119"/>
      <c r="B22" s="106"/>
      <c r="C22" s="106"/>
      <c r="D22" s="106"/>
      <c r="E22" s="106"/>
      <c r="F22" s="106"/>
      <c r="G22" s="107"/>
      <c r="H22" s="107"/>
      <c r="I22" s="107"/>
      <c r="J22" s="107"/>
      <c r="K22" s="526"/>
      <c r="L22" s="526"/>
      <c r="M22" s="526"/>
      <c r="N22" s="126"/>
      <c r="O22" s="127"/>
      <c r="P22" s="125"/>
    </row>
    <row r="23" spans="1:16" s="103" customFormat="1" ht="15" customHeight="1" x14ac:dyDescent="0.3">
      <c r="A23" s="119"/>
      <c r="B23" s="106"/>
      <c r="C23" s="106"/>
      <c r="D23" s="106"/>
      <c r="E23" s="106"/>
      <c r="F23" s="106"/>
      <c r="G23" s="107"/>
      <c r="H23" s="107"/>
      <c r="I23" s="107"/>
      <c r="J23" s="107"/>
      <c r="K23" s="526"/>
      <c r="L23" s="526"/>
      <c r="M23" s="526"/>
      <c r="N23" s="126"/>
      <c r="O23" s="127"/>
      <c r="P23" s="125"/>
    </row>
    <row r="24" spans="1:16" s="103" customFormat="1" ht="15" customHeight="1" x14ac:dyDescent="0.3">
      <c r="A24" s="119"/>
      <c r="B24" s="106"/>
      <c r="C24" s="106"/>
      <c r="D24" s="106"/>
      <c r="E24" s="106"/>
      <c r="F24" s="106"/>
      <c r="G24" s="107"/>
      <c r="H24" s="107"/>
      <c r="I24" s="107"/>
      <c r="J24" s="107"/>
      <c r="K24" s="526"/>
      <c r="L24" s="526"/>
      <c r="M24" s="526"/>
      <c r="N24" s="126"/>
      <c r="O24" s="127"/>
      <c r="P24" s="125"/>
    </row>
    <row r="25" spans="1:16" s="103" customFormat="1" ht="15" customHeight="1" x14ac:dyDescent="0.3">
      <c r="A25" s="119"/>
      <c r="B25" s="106"/>
      <c r="C25" s="106"/>
      <c r="D25" s="106"/>
      <c r="E25" s="106"/>
      <c r="F25" s="106"/>
      <c r="G25" s="107"/>
      <c r="H25" s="107"/>
      <c r="I25" s="107"/>
      <c r="J25" s="107"/>
      <c r="K25" s="526"/>
      <c r="L25" s="526"/>
      <c r="M25" s="526"/>
      <c r="N25" s="126"/>
      <c r="O25" s="127"/>
      <c r="P25" s="125"/>
    </row>
    <row r="26" spans="1:16" s="103" customFormat="1" ht="15" customHeight="1" x14ac:dyDescent="0.3">
      <c r="A26" s="119"/>
      <c r="B26" s="106"/>
      <c r="C26" s="106"/>
      <c r="D26" s="106"/>
      <c r="E26" s="106"/>
      <c r="F26" s="106"/>
      <c r="G26" s="107"/>
      <c r="H26" s="107"/>
      <c r="I26" s="107"/>
      <c r="J26" s="107"/>
      <c r="K26" s="526"/>
      <c r="L26" s="526"/>
      <c r="M26" s="526"/>
      <c r="N26" s="126"/>
      <c r="O26" s="127"/>
      <c r="P26" s="125"/>
    </row>
    <row r="27" spans="1:16" s="103" customFormat="1" ht="15" hidden="1" customHeight="1" x14ac:dyDescent="0.3">
      <c r="A27" s="119"/>
      <c r="B27" s="106"/>
      <c r="C27" s="106"/>
      <c r="D27" s="106"/>
      <c r="E27" s="106"/>
      <c r="F27" s="106"/>
      <c r="G27" s="107"/>
      <c r="H27" s="107"/>
      <c r="I27" s="107"/>
      <c r="J27" s="107"/>
      <c r="K27" s="526"/>
      <c r="L27" s="526"/>
      <c r="M27" s="526"/>
      <c r="N27" s="126"/>
      <c r="O27" s="127"/>
      <c r="P27" s="125"/>
    </row>
    <row r="28" spans="1:16" s="103" customFormat="1" ht="15" hidden="1" customHeight="1" x14ac:dyDescent="0.3">
      <c r="A28" s="119"/>
      <c r="B28" s="106"/>
      <c r="C28" s="106"/>
      <c r="D28" s="106"/>
      <c r="E28" s="106"/>
      <c r="F28" s="106"/>
      <c r="G28" s="107"/>
      <c r="H28" s="107"/>
      <c r="I28" s="107"/>
      <c r="J28" s="107"/>
      <c r="K28" s="526"/>
      <c r="L28" s="526"/>
      <c r="M28" s="526"/>
      <c r="N28" s="126"/>
      <c r="O28" s="127"/>
      <c r="P28" s="125"/>
    </row>
    <row r="29" spans="1:16" s="103" customFormat="1" ht="15" hidden="1" customHeight="1" x14ac:dyDescent="0.3">
      <c r="A29" s="119"/>
      <c r="B29" s="106"/>
      <c r="C29" s="106"/>
      <c r="D29" s="106"/>
      <c r="E29" s="106"/>
      <c r="F29" s="106"/>
      <c r="G29" s="107"/>
      <c r="H29" s="107"/>
      <c r="I29" s="107"/>
      <c r="J29" s="107"/>
      <c r="K29" s="526"/>
      <c r="L29" s="526"/>
      <c r="M29" s="526"/>
      <c r="N29" s="126"/>
      <c r="O29" s="127"/>
      <c r="P29" s="125"/>
    </row>
    <row r="30" spans="1:16" s="103" customFormat="1" ht="15" hidden="1" customHeight="1" x14ac:dyDescent="0.3">
      <c r="A30" s="119"/>
      <c r="B30" s="106"/>
      <c r="C30" s="106"/>
      <c r="D30" s="106"/>
      <c r="E30" s="106"/>
      <c r="F30" s="106"/>
      <c r="G30" s="107"/>
      <c r="H30" s="107"/>
      <c r="J30" s="107"/>
      <c r="K30" s="526"/>
      <c r="L30" s="526"/>
      <c r="M30" s="526"/>
      <c r="N30" s="126"/>
      <c r="O30" s="127"/>
      <c r="P30" s="125"/>
    </row>
    <row r="31" spans="1:16" s="103" customFormat="1" ht="15" hidden="1" customHeight="1" x14ac:dyDescent="0.3">
      <c r="A31" s="119"/>
      <c r="B31" s="106"/>
      <c r="C31" s="106"/>
      <c r="D31" s="106"/>
      <c r="E31" s="106"/>
      <c r="F31" s="106"/>
      <c r="G31" s="107"/>
      <c r="H31" s="107"/>
      <c r="J31" s="107"/>
      <c r="K31" s="526"/>
      <c r="L31" s="526"/>
      <c r="M31" s="526"/>
      <c r="N31" s="126"/>
      <c r="O31" s="127"/>
      <c r="P31" s="125"/>
    </row>
    <row r="32" spans="1:16" s="103" customFormat="1" ht="15" hidden="1" customHeight="1" x14ac:dyDescent="0.3">
      <c r="A32" s="119"/>
      <c r="B32" s="106"/>
      <c r="C32" s="106"/>
      <c r="D32" s="106"/>
      <c r="E32" s="106"/>
      <c r="F32" s="106"/>
      <c r="G32" s="107"/>
      <c r="H32" s="107"/>
      <c r="J32" s="107"/>
      <c r="K32" s="526"/>
      <c r="L32" s="526"/>
      <c r="M32" s="526"/>
      <c r="N32" s="126"/>
      <c r="O32" s="127"/>
      <c r="P32" s="125"/>
    </row>
    <row r="33" spans="1:16" s="103" customFormat="1" ht="15" hidden="1" customHeight="1" x14ac:dyDescent="0.3">
      <c r="A33" s="119"/>
      <c r="B33" s="106"/>
      <c r="C33" s="106"/>
      <c r="D33" s="106"/>
      <c r="E33" s="106"/>
      <c r="F33" s="106"/>
      <c r="G33" s="107"/>
      <c r="H33" s="107"/>
      <c r="J33" s="107"/>
      <c r="K33" s="526"/>
      <c r="L33" s="526"/>
      <c r="M33" s="526"/>
      <c r="N33" s="126"/>
      <c r="O33" s="127"/>
      <c r="P33" s="125"/>
    </row>
    <row r="34" spans="1:16" s="103" customFormat="1" ht="15" hidden="1" customHeight="1" x14ac:dyDescent="0.3">
      <c r="A34" s="119"/>
      <c r="B34" s="106"/>
      <c r="C34" s="106"/>
      <c r="D34" s="106"/>
      <c r="E34" s="106"/>
      <c r="F34" s="106"/>
      <c r="G34" s="107"/>
      <c r="H34" s="107"/>
      <c r="J34" s="107"/>
      <c r="K34" s="526"/>
      <c r="L34" s="526"/>
      <c r="M34" s="526"/>
      <c r="N34" s="126"/>
      <c r="O34" s="127"/>
      <c r="P34" s="125"/>
    </row>
    <row r="35" spans="1:16" s="103" customFormat="1" ht="15" hidden="1" customHeight="1" x14ac:dyDescent="0.3">
      <c r="A35" s="119"/>
      <c r="B35" s="106"/>
      <c r="C35" s="106"/>
      <c r="D35" s="106"/>
      <c r="E35" s="106"/>
      <c r="F35" s="106"/>
      <c r="G35" s="107"/>
      <c r="H35" s="107"/>
      <c r="J35" s="107"/>
      <c r="K35" s="526"/>
      <c r="L35" s="526"/>
      <c r="M35" s="526"/>
      <c r="N35" s="126"/>
      <c r="O35" s="127"/>
      <c r="P35" s="125"/>
    </row>
    <row r="36" spans="1:16" s="103" customFormat="1" ht="15" hidden="1" customHeight="1" x14ac:dyDescent="0.3">
      <c r="A36" s="119"/>
      <c r="B36" s="106"/>
      <c r="C36" s="106"/>
      <c r="D36" s="106"/>
      <c r="E36" s="106"/>
      <c r="F36" s="106"/>
      <c r="G36" s="107"/>
      <c r="H36" s="107"/>
      <c r="J36" s="107"/>
      <c r="K36" s="526"/>
      <c r="L36" s="526"/>
      <c r="M36" s="526"/>
      <c r="N36" s="126"/>
      <c r="O36" s="127"/>
      <c r="P36" s="125"/>
    </row>
    <row r="37" spans="1:16" s="103" customFormat="1" ht="15" hidden="1" customHeight="1" x14ac:dyDescent="0.3">
      <c r="A37" s="119"/>
      <c r="B37" s="106"/>
      <c r="C37" s="106"/>
      <c r="D37" s="106"/>
      <c r="E37" s="106"/>
      <c r="F37" s="106"/>
      <c r="G37" s="107"/>
      <c r="H37" s="107"/>
      <c r="J37" s="107"/>
      <c r="K37" s="526"/>
      <c r="L37" s="526"/>
      <c r="M37" s="526"/>
      <c r="N37" s="126"/>
      <c r="O37" s="127"/>
      <c r="P37" s="125"/>
    </row>
    <row r="38" spans="1:16" s="103" customFormat="1" ht="15" hidden="1" customHeight="1" x14ac:dyDescent="0.3">
      <c r="A38" s="119"/>
      <c r="B38" s="106"/>
      <c r="C38" s="106"/>
      <c r="D38" s="106"/>
      <c r="E38" s="106"/>
      <c r="F38" s="106"/>
      <c r="G38" s="107"/>
      <c r="H38" s="107"/>
      <c r="J38" s="107"/>
      <c r="K38" s="526"/>
      <c r="L38" s="526"/>
      <c r="M38" s="526"/>
      <c r="N38" s="126"/>
      <c r="O38" s="127"/>
      <c r="P38" s="125"/>
    </row>
    <row r="39" spans="1:16" s="103" customFormat="1" ht="15" hidden="1" customHeight="1" x14ac:dyDescent="0.3">
      <c r="A39" s="119"/>
      <c r="B39" s="106"/>
      <c r="C39" s="106"/>
      <c r="D39" s="106"/>
      <c r="E39" s="106"/>
      <c r="F39" s="106"/>
      <c r="G39" s="107"/>
      <c r="H39" s="107"/>
      <c r="J39" s="107"/>
      <c r="K39" s="526"/>
      <c r="L39" s="526"/>
      <c r="M39" s="526"/>
      <c r="N39" s="126"/>
      <c r="O39" s="127"/>
      <c r="P39" s="125"/>
    </row>
    <row r="40" spans="1:16" s="103" customFormat="1" ht="15" hidden="1" customHeight="1" x14ac:dyDescent="0.3">
      <c r="A40" s="119"/>
      <c r="B40" s="106"/>
      <c r="C40" s="106"/>
      <c r="D40" s="106"/>
      <c r="E40" s="106"/>
      <c r="F40" s="106"/>
      <c r="G40" s="107"/>
      <c r="H40" s="107"/>
      <c r="J40" s="107"/>
      <c r="K40" s="526"/>
      <c r="L40" s="526"/>
      <c r="M40" s="526"/>
      <c r="N40" s="126"/>
      <c r="O40" s="127"/>
      <c r="P40" s="125"/>
    </row>
    <row r="41" spans="1:16" s="103" customFormat="1" ht="15" hidden="1" customHeight="1" x14ac:dyDescent="0.3">
      <c r="A41" s="119"/>
      <c r="B41" s="106"/>
      <c r="C41" s="106"/>
      <c r="D41" s="106"/>
      <c r="E41" s="106"/>
      <c r="F41" s="106"/>
      <c r="G41" s="107"/>
      <c r="H41" s="107"/>
      <c r="J41" s="107"/>
      <c r="K41" s="526"/>
      <c r="L41" s="526"/>
      <c r="M41" s="526"/>
      <c r="N41" s="126"/>
      <c r="O41" s="127"/>
      <c r="P41" s="125"/>
    </row>
    <row r="42" spans="1:16" s="103" customFormat="1" ht="15" hidden="1" customHeight="1" x14ac:dyDescent="0.3">
      <c r="A42" s="119"/>
      <c r="B42" s="106"/>
      <c r="C42" s="106"/>
      <c r="D42" s="106"/>
      <c r="E42" s="106"/>
      <c r="F42" s="106"/>
      <c r="G42" s="107"/>
      <c r="H42" s="107"/>
      <c r="J42" s="107"/>
      <c r="K42" s="526"/>
      <c r="L42" s="526"/>
      <c r="M42" s="526"/>
      <c r="N42" s="126"/>
      <c r="O42" s="127"/>
      <c r="P42" s="125"/>
    </row>
    <row r="43" spans="1:16" x14ac:dyDescent="0.3">
      <c r="A43" s="77"/>
      <c r="B43" s="56"/>
      <c r="C43" s="56"/>
      <c r="D43" s="56"/>
      <c r="E43" s="56"/>
      <c r="F43" s="56"/>
      <c r="G43" s="32"/>
      <c r="H43" s="32"/>
      <c r="J43" s="32"/>
      <c r="K43" s="527" t="s">
        <v>36</v>
      </c>
      <c r="L43" s="527"/>
      <c r="M43" s="527"/>
      <c r="N43" s="128">
        <v>-13315.50727029002</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28" t="s">
        <v>44</v>
      </c>
      <c r="C47" s="528"/>
      <c r="D47" s="520" t="s">
        <v>45</v>
      </c>
      <c r="E47" s="521"/>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7" t="s">
        <v>307</v>
      </c>
      <c r="C48" s="517"/>
      <c r="D48" s="517" t="s">
        <v>308</v>
      </c>
      <c r="E48" s="517"/>
      <c r="F48" s="137" t="s">
        <v>49</v>
      </c>
      <c r="G48" s="136">
        <v>2024</v>
      </c>
      <c r="H48" s="132">
        <v>0</v>
      </c>
      <c r="I48" s="138" t="s">
        <v>309</v>
      </c>
      <c r="J48" s="234">
        <v>4392571</v>
      </c>
      <c r="K48" s="234">
        <v>4409498</v>
      </c>
      <c r="L48" s="234">
        <v>4621086</v>
      </c>
      <c r="M48" s="234">
        <v>4891919</v>
      </c>
      <c r="N48" s="234">
        <v>5052726</v>
      </c>
      <c r="O48" s="133"/>
      <c r="P48" s="134"/>
    </row>
    <row r="49" spans="1:16" s="103" customFormat="1" ht="15" customHeight="1" x14ac:dyDescent="0.3">
      <c r="A49" s="119" t="s">
        <v>80</v>
      </c>
      <c r="B49" s="517" t="s">
        <v>307</v>
      </c>
      <c r="C49" s="517"/>
      <c r="D49" s="517" t="s">
        <v>306</v>
      </c>
      <c r="E49" s="517"/>
      <c r="F49" s="137" t="s">
        <v>49</v>
      </c>
      <c r="G49" s="136">
        <v>2024</v>
      </c>
      <c r="H49" s="132">
        <v>-20615.3956614526</v>
      </c>
      <c r="I49" s="138" t="s">
        <v>309</v>
      </c>
      <c r="J49" s="234">
        <v>4392571</v>
      </c>
      <c r="K49" s="234">
        <v>4409498</v>
      </c>
      <c r="L49" s="234">
        <v>4621086</v>
      </c>
      <c r="M49" s="234">
        <v>4891919</v>
      </c>
      <c r="N49" s="234">
        <v>5052726</v>
      </c>
      <c r="O49" s="133"/>
      <c r="P49" s="134"/>
    </row>
    <row r="50" spans="1:16" s="103" customFormat="1" ht="15" customHeight="1" x14ac:dyDescent="0.3">
      <c r="A50" s="119" t="s">
        <v>81</v>
      </c>
      <c r="B50" s="517" t="s">
        <v>305</v>
      </c>
      <c r="C50" s="517"/>
      <c r="D50" s="517" t="s">
        <v>305</v>
      </c>
      <c r="E50" s="517"/>
      <c r="F50" s="137" t="s">
        <v>49</v>
      </c>
      <c r="G50" s="136">
        <v>2048</v>
      </c>
      <c r="H50" s="132">
        <v>7299.8883911625799</v>
      </c>
      <c r="I50" s="138" t="s">
        <v>309</v>
      </c>
      <c r="J50" s="234">
        <v>0</v>
      </c>
      <c r="K50" s="234">
        <v>0</v>
      </c>
      <c r="L50" s="234">
        <v>0</v>
      </c>
      <c r="M50" s="234">
        <v>0</v>
      </c>
      <c r="N50" s="234">
        <v>0</v>
      </c>
      <c r="O50" s="133"/>
      <c r="P50" s="134"/>
    </row>
    <row r="51" spans="1:16" s="103" customFormat="1" ht="15" customHeight="1" x14ac:dyDescent="0.3">
      <c r="A51" s="119" t="s">
        <v>82</v>
      </c>
      <c r="B51" s="517"/>
      <c r="C51" s="517"/>
      <c r="D51" s="517"/>
      <c r="E51" s="517"/>
      <c r="F51" s="137"/>
      <c r="G51" s="136"/>
      <c r="H51" s="132"/>
      <c r="I51" s="138"/>
      <c r="J51" s="140"/>
      <c r="K51" s="140"/>
      <c r="L51" s="140"/>
      <c r="M51" s="140"/>
      <c r="N51" s="140"/>
      <c r="O51" s="133"/>
      <c r="P51" s="134"/>
    </row>
    <row r="52" spans="1:16" s="103" customFormat="1" ht="15" customHeight="1" x14ac:dyDescent="0.3">
      <c r="A52" s="119" t="s">
        <v>83</v>
      </c>
      <c r="B52" s="517"/>
      <c r="C52" s="517"/>
      <c r="D52" s="517"/>
      <c r="E52" s="517"/>
      <c r="F52" s="137"/>
      <c r="G52" s="136"/>
      <c r="H52" s="132"/>
      <c r="I52" s="138"/>
      <c r="J52" s="140"/>
      <c r="K52" s="140"/>
      <c r="L52" s="140"/>
      <c r="M52" s="140"/>
      <c r="N52" s="140"/>
      <c r="O52" s="133"/>
      <c r="P52" s="134"/>
    </row>
    <row r="53" spans="1:16" s="103" customFormat="1" ht="15" customHeight="1" x14ac:dyDescent="0.3">
      <c r="A53" s="119" t="s">
        <v>84</v>
      </c>
      <c r="B53" s="517"/>
      <c r="C53" s="517"/>
      <c r="D53" s="517"/>
      <c r="E53" s="517"/>
      <c r="F53" s="137"/>
      <c r="G53" s="136"/>
      <c r="H53" s="132"/>
      <c r="I53" s="138"/>
      <c r="J53" s="140"/>
      <c r="K53" s="140"/>
      <c r="L53" s="140"/>
      <c r="M53" s="140"/>
      <c r="N53" s="140"/>
      <c r="O53" s="133"/>
      <c r="P53" s="134"/>
    </row>
    <row r="54" spans="1:16" s="103" customFormat="1" ht="15" customHeight="1" x14ac:dyDescent="0.3">
      <c r="A54" s="119" t="s">
        <v>85</v>
      </c>
      <c r="B54" s="517"/>
      <c r="C54" s="517"/>
      <c r="D54" s="517"/>
      <c r="E54" s="517"/>
      <c r="F54" s="137"/>
      <c r="G54" s="136"/>
      <c r="H54" s="132"/>
      <c r="I54" s="138"/>
      <c r="J54" s="140"/>
      <c r="K54" s="140"/>
      <c r="L54" s="140"/>
      <c r="M54" s="140"/>
      <c r="N54" s="140"/>
      <c r="O54" s="133"/>
      <c r="P54" s="134"/>
    </row>
    <row r="55" spans="1:16" s="103" customFormat="1" ht="15" customHeight="1" x14ac:dyDescent="0.3">
      <c r="A55" s="119" t="s">
        <v>86</v>
      </c>
      <c r="B55" s="517"/>
      <c r="C55" s="517"/>
      <c r="D55" s="517"/>
      <c r="E55" s="517"/>
      <c r="F55" s="137"/>
      <c r="G55" s="136"/>
      <c r="H55" s="132"/>
      <c r="I55" s="138"/>
      <c r="J55" s="140"/>
      <c r="K55" s="140"/>
      <c r="L55" s="140"/>
      <c r="M55" s="140"/>
      <c r="N55" s="140"/>
      <c r="O55" s="133"/>
      <c r="P55" s="134"/>
    </row>
    <row r="56" spans="1:16" s="103" customFormat="1" ht="15" customHeight="1" x14ac:dyDescent="0.3">
      <c r="A56" s="119" t="s">
        <v>87</v>
      </c>
      <c r="B56" s="517"/>
      <c r="C56" s="517"/>
      <c r="D56" s="517"/>
      <c r="E56" s="517"/>
      <c r="F56" s="137"/>
      <c r="G56" s="136"/>
      <c r="H56" s="132"/>
      <c r="I56" s="138"/>
      <c r="J56" s="140"/>
      <c r="K56" s="140"/>
      <c r="L56" s="140"/>
      <c r="M56" s="140"/>
      <c r="N56" s="140"/>
      <c r="O56" s="133"/>
      <c r="P56" s="134"/>
    </row>
    <row r="57" spans="1:16" s="103" customFormat="1" ht="15" customHeight="1" x14ac:dyDescent="0.3">
      <c r="A57" s="119" t="s">
        <v>88</v>
      </c>
      <c r="B57" s="517"/>
      <c r="C57" s="517"/>
      <c r="D57" s="517"/>
      <c r="E57" s="517"/>
      <c r="F57" s="137"/>
      <c r="G57" s="136"/>
      <c r="H57" s="132"/>
      <c r="I57" s="138"/>
      <c r="J57" s="140"/>
      <c r="K57" s="140"/>
      <c r="L57" s="140"/>
      <c r="M57" s="140"/>
      <c r="N57" s="140"/>
      <c r="O57" s="133"/>
      <c r="P57" s="134"/>
    </row>
    <row r="58" spans="1:16" s="103" customFormat="1" ht="15" customHeight="1" x14ac:dyDescent="0.3">
      <c r="A58" s="119"/>
      <c r="B58" s="517"/>
      <c r="C58" s="517"/>
      <c r="D58" s="517"/>
      <c r="E58" s="517"/>
      <c r="F58" s="137"/>
      <c r="G58" s="136"/>
      <c r="H58" s="132"/>
      <c r="I58" s="138"/>
      <c r="J58" s="140"/>
      <c r="K58" s="140"/>
      <c r="L58" s="140"/>
      <c r="M58" s="140"/>
      <c r="N58" s="140"/>
      <c r="O58" s="133"/>
      <c r="P58" s="134"/>
    </row>
    <row r="59" spans="1:16" s="103" customFormat="1" ht="15" customHeight="1" x14ac:dyDescent="0.3">
      <c r="A59" s="119"/>
      <c r="B59" s="517"/>
      <c r="C59" s="517"/>
      <c r="D59" s="517"/>
      <c r="E59" s="517"/>
      <c r="F59" s="137"/>
      <c r="G59" s="136"/>
      <c r="H59" s="132"/>
      <c r="I59" s="138"/>
      <c r="J59" s="140"/>
      <c r="K59" s="140"/>
      <c r="L59" s="140"/>
      <c r="M59" s="140"/>
      <c r="N59" s="140"/>
      <c r="O59" s="133"/>
      <c r="P59" s="134"/>
    </row>
    <row r="60" spans="1:16" s="103" customFormat="1" ht="15" customHeight="1" x14ac:dyDescent="0.3">
      <c r="A60" s="119"/>
      <c r="B60" s="517"/>
      <c r="C60" s="517"/>
      <c r="D60" s="517"/>
      <c r="E60" s="517"/>
      <c r="F60" s="137"/>
      <c r="G60" s="136"/>
      <c r="H60" s="132"/>
      <c r="I60" s="138"/>
      <c r="J60" s="140"/>
      <c r="K60" s="140"/>
      <c r="L60" s="140"/>
      <c r="M60" s="140"/>
      <c r="N60" s="140"/>
      <c r="O60" s="133"/>
      <c r="P60" s="134"/>
    </row>
    <row r="61" spans="1:16" s="103" customFormat="1" ht="15" customHeight="1" x14ac:dyDescent="0.3">
      <c r="A61" s="119"/>
      <c r="B61" s="517"/>
      <c r="C61" s="517"/>
      <c r="D61" s="517"/>
      <c r="E61" s="517"/>
      <c r="F61" s="137"/>
      <c r="G61" s="136"/>
      <c r="H61" s="132"/>
      <c r="I61" s="138"/>
      <c r="J61" s="135"/>
      <c r="K61" s="135"/>
      <c r="L61" s="135"/>
      <c r="M61" s="135"/>
      <c r="N61" s="135"/>
      <c r="O61" s="133"/>
      <c r="P61" s="134"/>
    </row>
    <row r="62" spans="1:16" s="103" customFormat="1" ht="15" customHeight="1" x14ac:dyDescent="0.3">
      <c r="A62" s="119" t="s">
        <v>89</v>
      </c>
      <c r="B62" s="517"/>
      <c r="C62" s="517"/>
      <c r="D62" s="517"/>
      <c r="E62" s="517"/>
      <c r="F62" s="137"/>
      <c r="G62" s="136"/>
      <c r="H62" s="132"/>
      <c r="I62" s="138"/>
      <c r="J62" s="135"/>
      <c r="K62" s="135"/>
      <c r="L62" s="135"/>
      <c r="M62" s="135"/>
      <c r="N62" s="135"/>
      <c r="O62" s="133"/>
      <c r="P62" s="134"/>
    </row>
    <row r="63" spans="1:16" s="103" customFormat="1" ht="15" customHeight="1" x14ac:dyDescent="0.3">
      <c r="A63" s="119" t="s">
        <v>90</v>
      </c>
      <c r="B63" s="517"/>
      <c r="C63" s="517"/>
      <c r="D63" s="517"/>
      <c r="E63" s="517"/>
      <c r="F63" s="137"/>
      <c r="G63" s="136"/>
      <c r="H63" s="132"/>
      <c r="I63" s="138"/>
      <c r="J63" s="135"/>
      <c r="K63" s="135"/>
      <c r="L63" s="135"/>
      <c r="M63" s="135"/>
      <c r="N63" s="135"/>
      <c r="O63" s="133"/>
      <c r="P63" s="134"/>
    </row>
    <row r="64" spans="1:16" s="103" customFormat="1" ht="15" customHeight="1" x14ac:dyDescent="0.3">
      <c r="A64" s="119" t="s">
        <v>91</v>
      </c>
      <c r="B64" s="517"/>
      <c r="C64" s="517"/>
      <c r="D64" s="517"/>
      <c r="E64" s="517"/>
      <c r="F64" s="137"/>
      <c r="G64" s="136"/>
      <c r="H64" s="132"/>
      <c r="I64" s="138"/>
      <c r="J64" s="135"/>
      <c r="K64" s="135"/>
      <c r="L64" s="135"/>
      <c r="M64" s="135"/>
      <c r="N64" s="135"/>
      <c r="O64" s="133"/>
      <c r="P64" s="134"/>
    </row>
    <row r="65" spans="1:16" s="103" customFormat="1" ht="15" customHeight="1" x14ac:dyDescent="0.3">
      <c r="A65" s="119" t="s">
        <v>92</v>
      </c>
      <c r="B65" s="517"/>
      <c r="C65" s="517"/>
      <c r="D65" s="517"/>
      <c r="E65" s="517"/>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0</v>
      </c>
      <c r="K66" s="38">
        <v>0</v>
      </c>
      <c r="L66" s="38">
        <v>0</v>
      </c>
      <c r="M66" s="38">
        <v>0</v>
      </c>
      <c r="N66" s="38">
        <v>0</v>
      </c>
      <c r="O66" s="44"/>
      <c r="P66" s="76"/>
    </row>
    <row r="67" spans="1:16" ht="15" customHeight="1" x14ac:dyDescent="0.3">
      <c r="A67" s="77" t="s">
        <v>94</v>
      </c>
      <c r="B67" s="39"/>
      <c r="C67" s="39"/>
      <c r="D67" s="39"/>
      <c r="E67" s="39"/>
      <c r="F67" s="39"/>
      <c r="G67" s="41"/>
      <c r="H67" s="42"/>
      <c r="I67" s="43" t="s">
        <v>49</v>
      </c>
      <c r="J67" s="38">
        <v>0</v>
      </c>
      <c r="K67" s="38">
        <v>0</v>
      </c>
      <c r="L67" s="38">
        <v>0</v>
      </c>
      <c r="M67" s="38">
        <v>0</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5" t="s">
        <v>241</v>
      </c>
      <c r="C81" s="525"/>
      <c r="D81" s="525"/>
      <c r="E81" s="525"/>
      <c r="F81" s="525"/>
      <c r="G81" s="525"/>
      <c r="H81" s="525"/>
      <c r="I81" s="525"/>
      <c r="J81" s="525"/>
      <c r="K81" s="525"/>
      <c r="L81" s="525"/>
      <c r="M81" s="525"/>
      <c r="N81" s="525"/>
      <c r="O81" s="525"/>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Operations</Business_x0020_Groups>
    <TaxCatchAll xmlns="8f493e50-f4fa-4672-bec5-6587e791f720">
      <Value>16</Value>
      <Value>64</Value>
      <Value>21</Value>
    </TaxCatchAll>
    <Person_x0020_or_x0020_Group xmlns="cdf0dde9-ebef-4e0b-9cde-c91850d92f2d">
      <UserInfo>
        <DisplayName>Rhys Browning</DisplayName>
        <AccountId>3513</AccountId>
        <AccountType/>
      </UserInfo>
    </Person_x0020_or_x0020_Group>
    <Published_x0020_Externally xmlns="8f493e50-f4fa-4672-bec5-6587e791f720">Yes</Published_x0020_Externally>
    <Document_x0020_Category xmlns="8f493e50-f4fa-4672-bec5-6587e791f720">Supporting Information</Document_x0020_Category>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R0002365899</Record_x0020_Number>
    <d515513357cb4f278bf18cadf524fc2b xmlns="8f493e50-f4fa-4672-bec5-6587e791f720">
      <Terms xmlns="http://schemas.microsoft.com/office/infopath/2007/PartnerControls">
        <TermInfo xmlns="http://schemas.microsoft.com/office/infopath/2007/PartnerControls">
          <TermName xmlns="http://schemas.microsoft.com/office/infopath/2007/PartnerControls">Distribution</TermName>
          <TermId xmlns="http://schemas.microsoft.com/office/infopath/2007/PartnerControls">288a0529-be6b-41c1-b0c2-a8aa572a898a</TermId>
        </TermInfo>
      </Terms>
    </d515513357cb4f278bf18cadf524fc2b>
  </documentManagement>
</p:properties>
</file>

<file path=customXml/itemProps1.xml><?xml version="1.0" encoding="utf-8"?>
<ds:datastoreItem xmlns:ds="http://schemas.openxmlformats.org/officeDocument/2006/customXml" ds:itemID="{864E29D8-CB3B-48D5-824C-47564A46BDA6}">
  <ds:schemaRefs>
    <ds:schemaRef ds:uri="http://schemas.microsoft.com/sharepoint/v3/contenttype/forms"/>
  </ds:schemaRefs>
</ds:datastoreItem>
</file>

<file path=customXml/itemProps2.xml><?xml version="1.0" encoding="utf-8"?>
<ds:datastoreItem xmlns:ds="http://schemas.openxmlformats.org/officeDocument/2006/customXml" ds:itemID="{869CA3A3-896B-4432-BAC4-42E46C74E0D7}">
  <ds:schemaRefs>
    <ds:schemaRef ds:uri="http://schemas.microsoft.com/sharepoint/events"/>
  </ds:schemaRefs>
</ds:datastoreItem>
</file>

<file path=customXml/itemProps3.xml><?xml version="1.0" encoding="utf-8"?>
<ds:datastoreItem xmlns:ds="http://schemas.openxmlformats.org/officeDocument/2006/customXml" ds:itemID="{5C622535-4F0D-4036-B0EC-2FB7C57CE3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3420F42-5C3B-4D23-9D33-183DA3008B19}">
  <ds:schemaRefs>
    <ds:schemaRef ds:uri="http://schemas.openxmlformats.org/package/2006/metadata/core-properties"/>
    <ds:schemaRef ds:uri="http://purl.org/dc/terms/"/>
    <ds:schemaRef ds:uri="http://schemas.microsoft.com/office/2006/documentManagement/types"/>
    <ds:schemaRef ds:uri="http://purl.org/dc/dcmitype/"/>
    <ds:schemaRef ds:uri="8f493e50-f4fa-4672-bec5-6587e791f720"/>
    <ds:schemaRef ds:uri="cdf0dde9-ebef-4e0b-9cde-c91850d92f2d"/>
    <ds:schemaRef ds:uri="http://purl.org/dc/elements/1.1/"/>
    <ds:schemaRef ds:uri="http://schemas.microsoft.com/office/2006/metadata/propertie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2023-01-30T22:30:51Z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cordPoint_RecordNumberSubmitted">
    <vt:lpwstr>R0002365899</vt:lpwstr>
  </property>
  <property fmtid="{D5CDD505-2E9C-101B-9397-08002B2CF9AE}" pid="3" name="RecordPoint_ActiveItemSiteId">
    <vt:lpwstr>{813152b7-69c2-464f-b7a1-05afac6a8a9a}</vt:lpwstr>
  </property>
  <property fmtid="{D5CDD505-2E9C-101B-9397-08002B2CF9AE}" pid="4" name="RecordPoint_ActiveItemListId">
    <vt:lpwstr>{cdf0dde9-ebef-4e0b-9cde-c91850d92f2d}</vt:lpwstr>
  </property>
  <property fmtid="{D5CDD505-2E9C-101B-9397-08002B2CF9AE}" pid="5" name="ContentTypeId">
    <vt:lpwstr>0x01010001E02CCC3410964E993CCD35D068A93E020400959CD9CB7D29F2488657205585980DC8</vt:lpwstr>
  </property>
  <property fmtid="{D5CDD505-2E9C-101B-9397-08002B2CF9AE}" pid="6" name="RecordPoint_ActiveItemUniqueId">
    <vt:lpwstr>{938ce048-2a0f-413a-b0ea-afca335009db}</vt:lpwstr>
  </property>
  <property fmtid="{D5CDD505-2E9C-101B-9397-08002B2CF9AE}" pid="7" name="RecordPoint_SubmissionCompleted">
    <vt:lpwstr>2023-01-25T16:00:22.1331283+11:00</vt:lpwstr>
  </property>
  <property fmtid="{D5CDD505-2E9C-101B-9397-08002B2CF9AE}" pid="8" name="RecordPoint_ActiveItemWebId">
    <vt:lpwstr>{0e6c1e0d-ce9b-4acb-bd7f-e21f20d4c138}</vt:lpwstr>
  </property>
  <property fmtid="{D5CDD505-2E9C-101B-9397-08002B2CF9AE}" pid="9" name="RecordPoint_WorkflowType">
    <vt:lpwstr>ActiveSubmitStub</vt:lpwstr>
  </property>
  <property fmtid="{D5CDD505-2E9C-101B-9397-08002B2CF9AE}" pid="10" name="Determination Category">
    <vt:lpwstr>21;#Investment Evaluation Summaries|016cc4ba-c0aa-4680-a62a-6d0a623e7e3d</vt:lpwstr>
  </property>
  <property fmtid="{D5CDD505-2E9C-101B-9397-08002B2CF9AE}" pid="11" name="Determination Activity">
    <vt:lpwstr>16;#Revenue Proposal|f3980111-814c-44b7-9aa4-fe076fe6d80d</vt:lpwstr>
  </property>
  <property fmtid="{D5CDD505-2E9C-101B-9397-08002B2CF9AE}" pid="12" name="Network">
    <vt:lpwstr>64;#Distribution|288a0529-be6b-41c1-b0c2-a8aa572a898a</vt:lpwstr>
  </property>
  <property fmtid="{D5CDD505-2E9C-101B-9397-08002B2CF9AE}" pid="13" name="RecordPoint_SubmissionDate">
    <vt:lpwstr/>
  </property>
  <property fmtid="{D5CDD505-2E9C-101B-9397-08002B2CF9AE}" pid="14" name="RecordPoint_RecordFormat">
    <vt:lpwstr/>
  </property>
  <property fmtid="{D5CDD505-2E9C-101B-9397-08002B2CF9AE}" pid="15" name="RecordPoint_ActiveItemMoved">
    <vt:lpwstr/>
  </property>
</Properties>
</file>