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05"/>
  </bookViews>
  <sheets>
    <sheet name="Summary" sheetId="9" r:id="rId1"/>
    <sheet name="Assumptions" sheetId="2" r:id="rId2"/>
    <sheet name="SL" sheetId="10" r:id="rId3"/>
    <sheet name="FF" sheetId="4" r:id="rId4"/>
    <sheet name="Rm" sheetId="6" r:id="rId5"/>
    <sheet name="RBA" sheetId="1" r:id="rId6"/>
    <sheet name="Bonds" sheetId="3" r:id="rId7"/>
  </sheets>
  <externalReferences>
    <externalReference r:id="rId8"/>
  </externalReferences>
  <definedNames>
    <definedName name="g_1">#REF!</definedName>
    <definedName name="g_2">#REF!</definedName>
    <definedName name="gu_1">#REF!</definedName>
    <definedName name="gu_2">#REF!</definedName>
    <definedName name="inf">Assumptions!$B$3</definedName>
    <definedName name="percent">'[1]Lookup|Tables'!$G$14</definedName>
    <definedName name="Rf">Assumptions!$B$2</definedName>
    <definedName name="rzrf">Assumptions!$B$10</definedName>
    <definedName name="SLBeta">SL!#REF!</definedName>
    <definedName name="t">Assumptions!$B$4</definedName>
    <definedName name="wau">Assumptions!$B$14</definedName>
  </definedNames>
  <calcPr calcId="145621"/>
</workbook>
</file>

<file path=xl/calcChain.xml><?xml version="1.0" encoding="utf-8"?>
<calcChain xmlns="http://schemas.openxmlformats.org/spreadsheetml/2006/main">
  <c r="C8" i="6" l="1"/>
  <c r="O2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8" i="3"/>
  <c r="J253" i="1" l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197" i="1"/>
  <c r="B14" i="2"/>
  <c r="B8" i="6"/>
  <c r="D8" i="6"/>
  <c r="F20" i="4"/>
  <c r="F11" i="4"/>
  <c r="D3" i="4"/>
  <c r="D7" i="4"/>
  <c r="F11" i="10"/>
  <c r="G9" i="4"/>
  <c r="B24" i="2"/>
  <c r="H9" i="4"/>
  <c r="B23" i="2"/>
  <c r="G5" i="4"/>
  <c r="B20" i="2"/>
  <c r="H5" i="4"/>
  <c r="H21" i="4"/>
  <c r="F9" i="4"/>
  <c r="F5" i="4"/>
  <c r="F21" i="4"/>
  <c r="G20" i="4"/>
  <c r="H20" i="4"/>
  <c r="G21" i="4"/>
  <c r="B25" i="2"/>
  <c r="B22" i="2"/>
  <c r="B19" i="2"/>
  <c r="B21" i="2"/>
  <c r="D1" i="6"/>
  <c r="C1" i="6"/>
  <c r="D3" i="10"/>
  <c r="F9" i="10"/>
  <c r="F5" i="10"/>
  <c r="D7" i="10"/>
  <c r="B9" i="2"/>
  <c r="D2" i="9"/>
  <c r="C2" i="9"/>
  <c r="D3" i="9"/>
  <c r="C3" i="9"/>
  <c r="B3" i="9"/>
  <c r="B4" i="9"/>
  <c r="B5" i="9"/>
  <c r="F13" i="4"/>
  <c r="C4" i="9"/>
  <c r="D4" i="9"/>
  <c r="D5" i="9"/>
  <c r="H13" i="4"/>
  <c r="C5" i="9"/>
  <c r="G13" i="4"/>
  <c r="C2" i="6"/>
  <c r="C3" i="6"/>
  <c r="C4" i="6"/>
  <c r="C9" i="6"/>
  <c r="D2" i="6"/>
  <c r="D3" i="6"/>
  <c r="D4" i="6"/>
  <c r="D9" i="6"/>
  <c r="B2" i="6"/>
  <c r="B3" i="6"/>
  <c r="B4" i="6"/>
  <c r="B9" i="6"/>
  <c r="L8" i="3"/>
  <c r="M8" i="3" s="1"/>
  <c r="L9" i="3"/>
  <c r="M9" i="3" s="1"/>
  <c r="N9" i="3" s="1"/>
  <c r="L10" i="3"/>
  <c r="M10" i="3" s="1"/>
  <c r="N10" i="3" s="1"/>
  <c r="L11" i="3"/>
  <c r="M11" i="3"/>
  <c r="N11" i="3" s="1"/>
  <c r="L12" i="3"/>
  <c r="M12" i="3" s="1"/>
  <c r="N12" i="3" s="1"/>
  <c r="L13" i="3"/>
  <c r="M13" i="3" s="1"/>
  <c r="N13" i="3" s="1"/>
  <c r="L14" i="3"/>
  <c r="M14" i="3" s="1"/>
  <c r="N14" i="3" s="1"/>
  <c r="L15" i="3"/>
  <c r="M15" i="3"/>
  <c r="N15" i="3" s="1"/>
  <c r="L16" i="3"/>
  <c r="M16" i="3" s="1"/>
  <c r="N16" i="3" s="1"/>
  <c r="L17" i="3"/>
  <c r="M17" i="3" s="1"/>
  <c r="N17" i="3" s="1"/>
  <c r="L18" i="3"/>
  <c r="M18" i="3" s="1"/>
  <c r="N18" i="3" s="1"/>
  <c r="L19" i="3"/>
  <c r="M19" i="3"/>
  <c r="N19" i="3" s="1"/>
  <c r="L20" i="3"/>
  <c r="M20" i="3" s="1"/>
  <c r="N20" i="3" s="1"/>
  <c r="L21" i="3"/>
  <c r="M21" i="3" s="1"/>
  <c r="N21" i="3" s="1"/>
  <c r="L22" i="3"/>
  <c r="M22" i="3" s="1"/>
  <c r="N22" i="3" s="1"/>
  <c r="L23" i="3"/>
  <c r="M23" i="3"/>
  <c r="N23" i="3" s="1"/>
  <c r="L24" i="3"/>
  <c r="M24" i="3" s="1"/>
  <c r="N24" i="3" s="1"/>
  <c r="L25" i="3"/>
  <c r="M25" i="3" s="1"/>
  <c r="N25" i="3" s="1"/>
  <c r="L26" i="3"/>
  <c r="M26" i="3" s="1"/>
  <c r="N26" i="3" s="1"/>
  <c r="L27" i="3"/>
  <c r="M27" i="3"/>
  <c r="N27" i="3" s="1"/>
  <c r="J5" i="3"/>
  <c r="J6" i="3" s="1"/>
  <c r="H5" i="3"/>
  <c r="H6" i="3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N8" i="3" l="1"/>
  <c r="N28" i="3" s="1"/>
  <c r="M28" i="3"/>
  <c r="B2" i="2" l="1"/>
  <c r="C15" i="6" l="1"/>
  <c r="D10" i="6"/>
  <c r="D16" i="6" s="1"/>
  <c r="G14" i="4"/>
  <c r="B6" i="9"/>
  <c r="D14" i="6"/>
  <c r="C14" i="6"/>
  <c r="B10" i="6"/>
  <c r="B16" i="6" s="1"/>
  <c r="H14" i="4"/>
  <c r="B7" i="6"/>
  <c r="D7" i="6"/>
  <c r="D11" i="6" s="1"/>
  <c r="D8" i="9" s="1"/>
  <c r="H16" i="4" s="1"/>
  <c r="H17" i="4" s="1"/>
  <c r="H18" i="4" s="1"/>
  <c r="C10" i="6"/>
  <c r="C16" i="6" s="1"/>
  <c r="C6" i="9"/>
  <c r="D15" i="6"/>
  <c r="C7" i="6"/>
  <c r="F14" i="4"/>
  <c r="D6" i="9"/>
  <c r="B14" i="6"/>
  <c r="B15" i="6"/>
  <c r="C11" i="6" l="1"/>
  <c r="C8" i="9" s="1"/>
  <c r="G16" i="4" s="1"/>
  <c r="G17" i="4" s="1"/>
  <c r="G18" i="4" s="1"/>
  <c r="C17" i="6"/>
  <c r="C7" i="9" s="1"/>
  <c r="C10" i="9" s="1"/>
  <c r="C16" i="9" s="1"/>
  <c r="B17" i="6"/>
  <c r="B7" i="9" s="1"/>
  <c r="B10" i="9" s="1"/>
  <c r="B16" i="9" s="1"/>
  <c r="B11" i="6"/>
  <c r="B8" i="9" s="1"/>
  <c r="F16" i="4" s="1"/>
  <c r="F17" i="4" s="1"/>
  <c r="F18" i="4" s="1"/>
  <c r="D17" i="6"/>
  <c r="D7" i="9" s="1"/>
  <c r="D10" i="9" s="1"/>
  <c r="D11" i="9"/>
  <c r="B11" i="9" l="1"/>
  <c r="B17" i="9" s="1"/>
  <c r="D16" i="9"/>
  <c r="C11" i="9"/>
  <c r="C17" i="9" s="1"/>
  <c r="D17" i="9"/>
  <c r="F15" i="4"/>
  <c r="B13" i="9"/>
  <c r="B19" i="9" s="1"/>
  <c r="G15" i="4"/>
  <c r="C13" i="9"/>
  <c r="C19" i="9" s="1"/>
  <c r="H15" i="4"/>
  <c r="D13" i="9"/>
  <c r="D19" i="9" s="1"/>
  <c r="F19" i="4"/>
  <c r="F22" i="4" s="1"/>
  <c r="F23" i="4" s="1"/>
  <c r="F24" i="4" s="1"/>
  <c r="B12" i="9" s="1"/>
  <c r="B18" i="9" s="1"/>
  <c r="G19" i="4"/>
  <c r="G22" i="4" s="1"/>
  <c r="G23" i="4" s="1"/>
  <c r="G24" i="4" s="1"/>
  <c r="C12" i="9" s="1"/>
  <c r="C18" i="9" s="1"/>
  <c r="H19" i="4"/>
  <c r="H22" i="4" s="1"/>
  <c r="H23" i="4" s="1"/>
  <c r="H24" i="4" s="1"/>
  <c r="D12" i="9" s="1"/>
  <c r="D18" i="9" s="1"/>
  <c r="B14" i="9" l="1"/>
  <c r="B20" i="9" s="1"/>
  <c r="C14" i="9"/>
  <c r="C20" i="9" s="1"/>
  <c r="D14" i="9"/>
  <c r="D20" i="9" s="1"/>
</calcChain>
</file>

<file path=xl/comments1.xml><?xml version="1.0" encoding="utf-8"?>
<comments xmlns="http://schemas.openxmlformats.org/spreadsheetml/2006/main">
  <authors>
    <author>Tibell, Bjorn</author>
  </authors>
  <commentList>
    <comment ref="B2" authorId="0">
      <text>
        <r>
          <rPr>
            <sz val="9"/>
            <color indexed="81"/>
            <rFont val="Tahoma"/>
            <family val="2"/>
          </rPr>
          <t>Annualised yield to maturity on 10 year government bonds for 20 trading days ending 19 December 2014.</t>
        </r>
      </text>
    </comment>
    <comment ref="B3" authorId="0">
      <text>
        <r>
          <rPr>
            <sz val="9"/>
            <color indexed="81"/>
            <rFont val="Tahoma"/>
            <family val="2"/>
          </rPr>
          <t>Mid-point of the RBA's target range of 2% to 3%.</t>
        </r>
      </text>
    </comment>
    <comment ref="B7" authorId="0">
      <text>
        <r>
          <rPr>
            <sz val="9"/>
            <color indexed="81"/>
            <rFont val="Tahoma"/>
            <family val="2"/>
          </rPr>
          <t xml:space="preserve">
Refer to attachment E6 of ActewAGL's June 2014 submission</t>
        </r>
      </text>
    </comment>
    <comment ref="B10" authorId="0">
      <text>
        <r>
          <rPr>
            <sz val="9"/>
            <color indexed="81"/>
            <rFont val="Tahoma"/>
            <family val="2"/>
          </rPr>
          <t>Refer to attachment E4 in ActewAGL's June 2014 submission</t>
        </r>
      </text>
    </comment>
    <comment ref="B15" authorId="0">
      <text>
        <r>
          <rPr>
            <sz val="9"/>
            <color indexed="81"/>
            <rFont val="Tahoma"/>
            <family val="2"/>
          </rPr>
          <t>See attachment E5 of ActewAGL's June 2014 submissionfor the Fama French assumptions.</t>
        </r>
      </text>
    </comment>
    <comment ref="B26" authorId="0">
      <text>
        <r>
          <rPr>
            <sz val="9"/>
            <color indexed="81"/>
            <rFont val="Tahoma"/>
            <family val="2"/>
          </rPr>
          <t>Refer to attachment E6 of ActewAGL's June 2014 submission, page 57.</t>
        </r>
      </text>
    </comment>
    <comment ref="B29" authorId="0">
      <text>
        <r>
          <rPr>
            <sz val="9"/>
            <color indexed="81"/>
            <rFont val="Tahoma"/>
            <family val="2"/>
          </rPr>
          <t>See attachment E1 of ActewAGL's June 2014 submission.</t>
        </r>
      </text>
    </comment>
  </commentList>
</comments>
</file>

<file path=xl/comments2.xml><?xml version="1.0" encoding="utf-8"?>
<comments xmlns="http://schemas.openxmlformats.org/spreadsheetml/2006/main">
  <authors>
    <author>Jason Hall</author>
  </authors>
  <commentList>
    <comment ref="A5" authorId="0">
      <text>
        <r>
          <rPr>
            <sz val="9"/>
            <color indexed="81"/>
            <rFont val="Tahoma"/>
            <family val="2"/>
          </rPr>
          <t>Historical average real returns from 1883 to 2013 using NERA update of the Brailsford, Handley and Maheswaran. Refer to attachment E3 in ActewAGL's June 2014 submission.</t>
        </r>
      </text>
    </comment>
    <comment ref="A13" authorId="0">
      <text>
        <r>
          <rPr>
            <sz val="9"/>
            <color indexed="81"/>
            <rFont val="Tahoma"/>
            <family val="2"/>
          </rPr>
          <t>Attachment E3 of ActewAGL's June 2014 submission. Historical average excess return from 1883 to 2013 using NERA update of the data from Brailsford, Handley and Maheswaran.</t>
        </r>
      </text>
    </comment>
  </commentList>
</comments>
</file>

<file path=xl/sharedStrings.xml><?xml version="1.0" encoding="utf-8"?>
<sst xmlns="http://schemas.openxmlformats.org/spreadsheetml/2006/main" count="230" uniqueCount="117">
  <si>
    <t>F2  CAPITAL MARKET YIELDS - GOVERNMENT BONDS</t>
  </si>
  <si>
    <t>Per cent per annum</t>
  </si>
  <si>
    <t>Australian Government</t>
  </si>
  <si>
    <t>NSW Treasury Corporation</t>
  </si>
  <si>
    <t>2 yrs</t>
  </si>
  <si>
    <t>3 yrs</t>
  </si>
  <si>
    <t>5 yrs</t>
  </si>
  <si>
    <t>10 yrs</t>
  </si>
  <si>
    <t>Indexed</t>
  </si>
  <si>
    <t>Last updated:</t>
  </si>
  <si>
    <t>Source</t>
  </si>
  <si>
    <t>Yieldbroker</t>
  </si>
  <si>
    <t>Mnemonic</t>
  </si>
  <si>
    <t>FCMYGBAG2D</t>
  </si>
  <si>
    <t>FCMYGBAG3D</t>
  </si>
  <si>
    <t>FCMYGBAG5D</t>
  </si>
  <si>
    <t>FCMYGBAG10D</t>
  </si>
  <si>
    <t>FCMYGBAGID</t>
  </si>
  <si>
    <t>FCMYGBNT3D</t>
  </si>
  <si>
    <t>FCMYGBNT5D</t>
  </si>
  <si>
    <t>FCMYGBNT10D</t>
  </si>
  <si>
    <t>Rf</t>
  </si>
  <si>
    <t>Risk-free rate</t>
  </si>
  <si>
    <t>Dividend discount model analysis</t>
  </si>
  <si>
    <t>Corporate tax rate</t>
  </si>
  <si>
    <t>Bond details</t>
  </si>
  <si>
    <t>Unit</t>
  </si>
  <si>
    <t>Basis</t>
  </si>
  <si>
    <t>Bond 1</t>
  </si>
  <si>
    <t>Bond 2</t>
  </si>
  <si>
    <t>Issue ID</t>
  </si>
  <si>
    <t>RBA</t>
  </si>
  <si>
    <t>Name</t>
  </si>
  <si>
    <t>TB133</t>
  </si>
  <si>
    <t>TB137</t>
  </si>
  <si>
    <t>Maturity</t>
  </si>
  <si>
    <t>Date</t>
  </si>
  <si>
    <t>Yields by date</t>
  </si>
  <si>
    <t>Nominal</t>
  </si>
  <si>
    <t>Interpolated bond yield</t>
  </si>
  <si>
    <t>10yr rate</t>
  </si>
  <si>
    <t>RBA est</t>
  </si>
  <si>
    <t>Average</t>
  </si>
  <si>
    <t>Historical average excess market returns</t>
  </si>
  <si>
    <t>Inflation</t>
  </si>
  <si>
    <t>Historical average real market returns combined with forecast inflation (also termed the Wright approach)</t>
  </si>
  <si>
    <t>Distribution rate</t>
  </si>
  <si>
    <t>Value of a distributed credit (theta)</t>
  </si>
  <si>
    <t>Market return</t>
  </si>
  <si>
    <t>Market risk premium</t>
  </si>
  <si>
    <t>Value of a dollar of corporate tax paid (gamma, rounded to nearest 0.05)</t>
  </si>
  <si>
    <t>Distribution rate for imputation credits</t>
  </si>
  <si>
    <t>Independent expert valuation responses</t>
  </si>
  <si>
    <t>Ratio of return from dividends and capital gains to total returns in the AER post-tax revenue model</t>
  </si>
  <si>
    <t>Value of a distributed credit 1 (theta1)</t>
  </si>
  <si>
    <t>Value of a distributed credit 2 (theta1)</t>
  </si>
  <si>
    <t>Dividend discount model</t>
  </si>
  <si>
    <t>Economic and taxation assumptions</t>
  </si>
  <si>
    <t>Imputation assumptions</t>
  </si>
  <si>
    <t>Ratio of return from dividends and captial gains to total return in the AER post-tax revenue model</t>
  </si>
  <si>
    <t>Cost of equity under alternative models</t>
  </si>
  <si>
    <t>Aggregate information</t>
  </si>
  <si>
    <t>Sharpe-Lintner Capital Asset Pricing Model</t>
  </si>
  <si>
    <t>Market</t>
  </si>
  <si>
    <t>Aggregation</t>
  </si>
  <si>
    <t>β</t>
  </si>
  <si>
    <t>Australia</t>
  </si>
  <si>
    <t>Firms</t>
  </si>
  <si>
    <t>Index</t>
  </si>
  <si>
    <t>United States</t>
  </si>
  <si>
    <t>Weight</t>
  </si>
  <si>
    <t>Weight on an Australian firm relative to a U.S. firm</t>
  </si>
  <si>
    <t>Black CAPM</t>
  </si>
  <si>
    <t>Individual model assumptions</t>
  </si>
  <si>
    <t>DDM market return without allowance for imputation credits</t>
  </si>
  <si>
    <t>DDM risk premium ratio for network businesses from the dividend discount model analysis</t>
  </si>
  <si>
    <t>Black CAPM zero beta premium</t>
  </si>
  <si>
    <t>Fama-French Model</t>
  </si>
  <si>
    <t>Weight placed on different models</t>
  </si>
  <si>
    <t>Black Capital Asset Pricing Model</t>
  </si>
  <si>
    <t>Fama-French model</t>
  </si>
  <si>
    <t>Weight placed on different techniques for estimating the market return</t>
  </si>
  <si>
    <t>Weighted average</t>
  </si>
  <si>
    <t>s</t>
  </si>
  <si>
    <t>h</t>
  </si>
  <si>
    <t>Weight applied to an Australian firm compared to a U.S. firm for risk coefficients in the CAPM and Fama-French models</t>
  </si>
  <si>
    <t>SMB Australia</t>
  </si>
  <si>
    <t>HML Australia</t>
  </si>
  <si>
    <t>SMB United States</t>
  </si>
  <si>
    <t>HML United States</t>
  </si>
  <si>
    <t>Beta for the Sharpe-Lintner CAPM and the Black CAPM</t>
  </si>
  <si>
    <t>Australian firms</t>
  </si>
  <si>
    <t>U.S. firms</t>
  </si>
  <si>
    <t>Weight on Australian firms</t>
  </si>
  <si>
    <t>Weighted average cost of equity estimate</t>
  </si>
  <si>
    <t>Equivalent beta under the Sharpe-Lintner CAPM foundation model</t>
  </si>
  <si>
    <t>Aggregate s x SMB</t>
  </si>
  <si>
    <t>Aggregate h x SMB</t>
  </si>
  <si>
    <t>Aggregate beta for the Fama-French model</t>
  </si>
  <si>
    <t>Australia s x SMB</t>
  </si>
  <si>
    <t>Australia h x HML</t>
  </si>
  <si>
    <t>U.S. s x SMB</t>
  </si>
  <si>
    <t>U.S. h x HML</t>
  </si>
  <si>
    <t>Ex-imputation market cost of equity</t>
  </si>
  <si>
    <t>Ex-imputation market risk premium</t>
  </si>
  <si>
    <t>Overall MRP across estimation techniques</t>
  </si>
  <si>
    <t>Overal market return across estimation techniques</t>
  </si>
  <si>
    <t>Expected return ex-imputation</t>
  </si>
  <si>
    <t>s x SMB excluding any benefits from imputation</t>
  </si>
  <si>
    <t>h x HML excluding any benefits from imputation</t>
  </si>
  <si>
    <t>Total risk premium excluding any benefits from imputation</t>
  </si>
  <si>
    <t>Expected return grossed up for imputation in the AER post-tax revenue model</t>
  </si>
  <si>
    <t>Equity risk premium excluding any benefits from imputation</t>
  </si>
  <si>
    <t>Market return and market risk premium assumptions</t>
  </si>
  <si>
    <t>Market risk premium from independent expert reports</t>
  </si>
  <si>
    <t>Per cent</t>
  </si>
  <si>
    <t>Historical average real market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</si>
</sst>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[$-C09]dd\-mmm\-yy;@"/>
    <numFmt numFmtId="165" formatCode="dd\-mmm\-yyyy"/>
    <numFmt numFmtId="166" formatCode="0.000"/>
    <numFmt numFmtId="167" formatCode="0.0000"/>
    <numFmt numFmtId="168" formatCode="_-* #,##0_-;\-* #,##0_-;_-* &quot;-&quot;??_-;_-@_-"/>
    <numFmt numFmtId="169" formatCode="_(#,##0.00%_);\(#,##0.00%\);_(&quot;-&quot;_)"/>
    <numFmt numFmtId="170" formatCode="_(#,##0_);\(#,##0\);_(&quot;-&quot;_)"/>
    <numFmt numFmtId="171" formatCode="_(#,##0.000_);\(#,##0.000\);_(&quot;-&quot;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Geneva"/>
    </font>
    <font>
      <sz val="10"/>
      <name val="Helv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00FF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170" fontId="14" fillId="0" borderId="4">
      <alignment horizontal="right" vertical="center"/>
      <protection locked="0"/>
    </xf>
    <xf numFmtId="0" fontId="22" fillId="0" borderId="0"/>
    <xf numFmtId="0" fontId="22" fillId="0" borderId="0"/>
  </cellStyleXfs>
  <cellXfs count="100">
    <xf numFmtId="0" fontId="0" fillId="0" borderId="0" xfId="0"/>
    <xf numFmtId="0" fontId="4" fillId="0" borderId="0" xfId="0" applyFont="1" applyBorder="1"/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166" fontId="5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4" fillId="0" borderId="0" xfId="0" applyNumberFormat="1" applyFont="1" applyBorder="1" applyProtection="1"/>
    <xf numFmtId="0" fontId="4" fillId="0" borderId="0" xfId="0" applyFont="1" applyBorder="1" applyAlignment="1" applyProtection="1">
      <alignment horizontal="left"/>
    </xf>
    <xf numFmtId="0" fontId="7" fillId="0" borderId="0" xfId="0" applyFont="1" applyBorder="1"/>
    <xf numFmtId="0" fontId="4" fillId="0" borderId="1" xfId="0" applyNumberFormat="1" applyFont="1" applyBorder="1" applyAlignment="1" applyProtection="1">
      <alignment horizontal="centerContinuous"/>
    </xf>
    <xf numFmtId="0" fontId="4" fillId="0" borderId="3" xfId="0" applyNumberFormat="1" applyFont="1" applyBorder="1" applyAlignment="1" applyProtection="1">
      <alignment horizontal="centerContinuous"/>
    </xf>
    <xf numFmtId="0" fontId="4" fillId="0" borderId="0" xfId="0" applyFont="1" applyBorder="1" applyProtection="1"/>
    <xf numFmtId="0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8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center"/>
    </xf>
    <xf numFmtId="164" fontId="4" fillId="0" borderId="0" xfId="0" applyNumberFormat="1" applyFont="1" applyBorder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2" applyFont="1" applyBorder="1" applyAlignment="1" applyProtection="1">
      <alignment horizontal="center"/>
    </xf>
    <xf numFmtId="2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0" fontId="10" fillId="0" borderId="0" xfId="0" applyFont="1"/>
    <xf numFmtId="2" fontId="4" fillId="0" borderId="0" xfId="0" applyNumberFormat="1" applyFont="1"/>
    <xf numFmtId="2" fontId="4" fillId="0" borderId="0" xfId="0" applyNumberFormat="1" applyFont="1" applyFill="1"/>
    <xf numFmtId="2" fontId="10" fillId="0" borderId="0" xfId="0" applyNumberFormat="1" applyFont="1"/>
    <xf numFmtId="22" fontId="10" fillId="0" borderId="0" xfId="0" applyNumberFormat="1" applyFont="1"/>
    <xf numFmtId="0" fontId="4" fillId="0" borderId="0" xfId="0" applyFont="1"/>
    <xf numFmtId="166" fontId="4" fillId="0" borderId="0" xfId="0" applyNumberFormat="1" applyFont="1" applyBorder="1" applyAlignment="1">
      <alignment horizontal="right"/>
    </xf>
    <xf numFmtId="10" fontId="10" fillId="0" borderId="0" xfId="1" applyNumberFormat="1" applyFont="1"/>
    <xf numFmtId="0" fontId="10" fillId="2" borderId="0" xfId="0" applyFont="1" applyFill="1"/>
    <xf numFmtId="10" fontId="10" fillId="2" borderId="0" xfId="0" applyNumberFormat="1" applyFont="1" applyFill="1"/>
    <xf numFmtId="0" fontId="13" fillId="2" borderId="0" xfId="0" applyFont="1" applyFill="1"/>
    <xf numFmtId="10" fontId="12" fillId="2" borderId="0" xfId="1" applyNumberFormat="1" applyFont="1" applyFill="1"/>
    <xf numFmtId="10" fontId="4" fillId="2" borderId="0" xfId="1" applyNumberFormat="1" applyFont="1" applyFill="1"/>
    <xf numFmtId="10" fontId="10" fillId="2" borderId="0" xfId="1" applyNumberFormat="1" applyFont="1" applyFill="1"/>
    <xf numFmtId="168" fontId="15" fillId="0" borderId="0" xfId="0" applyNumberFormat="1" applyFont="1" applyFill="1" applyBorder="1"/>
    <xf numFmtId="168" fontId="16" fillId="0" borderId="0" xfId="0" applyNumberFormat="1" applyFont="1" applyFill="1" applyBorder="1" applyAlignment="1">
      <alignment horizontal="center"/>
    </xf>
    <xf numFmtId="168" fontId="17" fillId="0" borderId="0" xfId="0" applyNumberFormat="1" applyFont="1" applyFill="1" applyBorder="1" applyAlignment="1">
      <alignment horizontal="center"/>
    </xf>
    <xf numFmtId="168" fontId="1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/>
    <xf numFmtId="0" fontId="10" fillId="0" borderId="0" xfId="0" applyFont="1" applyFill="1" applyBorder="1"/>
    <xf numFmtId="168" fontId="17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 indent="1"/>
    </xf>
    <xf numFmtId="169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71" fontId="4" fillId="0" borderId="0" xfId="4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/>
    <xf numFmtId="164" fontId="10" fillId="0" borderId="0" xfId="0" applyNumberFormat="1" applyFont="1" applyFill="1" applyBorder="1"/>
    <xf numFmtId="10" fontId="10" fillId="0" borderId="0" xfId="1" applyNumberFormat="1" applyFont="1" applyFill="1" applyBorder="1"/>
    <xf numFmtId="0" fontId="18" fillId="0" borderId="0" xfId="0" applyFont="1" applyFill="1" applyBorder="1" applyAlignment="1">
      <alignment horizontal="right"/>
    </xf>
    <xf numFmtId="10" fontId="10" fillId="0" borderId="0" xfId="0" applyNumberFormat="1" applyFont="1" applyFill="1" applyBorder="1"/>
    <xf numFmtId="43" fontId="5" fillId="0" borderId="0" xfId="0" applyNumberFormat="1" applyFont="1" applyFill="1" applyBorder="1"/>
    <xf numFmtId="164" fontId="10" fillId="0" borderId="1" xfId="0" applyNumberFormat="1" applyFont="1" applyFill="1" applyBorder="1"/>
    <xf numFmtId="10" fontId="10" fillId="0" borderId="1" xfId="1" applyNumberFormat="1" applyFont="1" applyFill="1" applyBorder="1"/>
    <xf numFmtId="10" fontId="12" fillId="2" borderId="0" xfId="0" applyNumberFormat="1" applyFont="1" applyFill="1"/>
    <xf numFmtId="0" fontId="0" fillId="2" borderId="0" xfId="0" applyFill="1"/>
    <xf numFmtId="167" fontId="0" fillId="2" borderId="0" xfId="0" applyNumberFormat="1" applyFill="1"/>
    <xf numFmtId="166" fontId="0" fillId="2" borderId="0" xfId="0" applyNumberFormat="1" applyFill="1"/>
    <xf numFmtId="167" fontId="20" fillId="2" borderId="0" xfId="0" applyNumberFormat="1" applyFont="1" applyFill="1"/>
    <xf numFmtId="10" fontId="0" fillId="2" borderId="0" xfId="0" applyNumberFormat="1" applyFill="1"/>
    <xf numFmtId="10" fontId="0" fillId="2" borderId="0" xfId="1" applyNumberFormat="1" applyFont="1" applyFill="1"/>
    <xf numFmtId="10" fontId="10" fillId="2" borderId="1" xfId="0" applyNumberFormat="1" applyFont="1" applyFill="1" applyBorder="1"/>
    <xf numFmtId="10" fontId="0" fillId="2" borderId="1" xfId="1" applyNumberFormat="1" applyFont="1" applyFill="1" applyBorder="1"/>
    <xf numFmtId="167" fontId="12" fillId="2" borderId="0" xfId="0" applyNumberFormat="1" applyFont="1" applyFill="1"/>
    <xf numFmtId="167" fontId="4" fillId="2" borderId="0" xfId="0" applyNumberFormat="1" applyFont="1" applyFill="1"/>
    <xf numFmtId="0" fontId="21" fillId="2" borderId="0" xfId="0" applyFont="1" applyFill="1"/>
    <xf numFmtId="0" fontId="0" fillId="2" borderId="0" xfId="0" applyFont="1" applyFill="1"/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right" vertical="center"/>
    </xf>
    <xf numFmtId="9" fontId="10" fillId="2" borderId="0" xfId="0" applyNumberFormat="1" applyFont="1" applyFill="1" applyBorder="1" applyAlignment="1">
      <alignment horizontal="right" vertical="center"/>
    </xf>
    <xf numFmtId="9" fontId="10" fillId="2" borderId="0" xfId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0" fontId="12" fillId="2" borderId="1" xfId="0" applyFont="1" applyFill="1" applyBorder="1"/>
    <xf numFmtId="10" fontId="10" fillId="2" borderId="1" xfId="1" applyNumberFormat="1" applyFont="1" applyFill="1" applyBorder="1"/>
    <xf numFmtId="10" fontId="19" fillId="2" borderId="0" xfId="1" applyNumberFormat="1" applyFont="1" applyFill="1"/>
    <xf numFmtId="0" fontId="10" fillId="2" borderId="5" xfId="0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right" vertical="center"/>
    </xf>
    <xf numFmtId="2" fontId="10" fillId="2" borderId="0" xfId="0" applyNumberFormat="1" applyFont="1" applyFill="1" applyBorder="1" applyAlignment="1">
      <alignment horizontal="right" vertical="center"/>
    </xf>
    <xf numFmtId="2" fontId="10" fillId="2" borderId="0" xfId="0" applyNumberFormat="1" applyFont="1" applyFill="1"/>
    <xf numFmtId="2" fontId="12" fillId="2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167" fontId="12" fillId="2" borderId="0" xfId="1" applyNumberFormat="1" applyFont="1" applyFill="1"/>
    <xf numFmtId="167" fontId="4" fillId="2" borderId="1" xfId="0" applyNumberFormat="1" applyFont="1" applyFill="1" applyBorder="1" applyAlignment="1">
      <alignment horizontal="right"/>
    </xf>
    <xf numFmtId="2" fontId="4" fillId="2" borderId="0" xfId="1" applyNumberFormat="1" applyFont="1" applyFill="1"/>
    <xf numFmtId="10" fontId="10" fillId="2" borderId="0" xfId="0" applyNumberFormat="1" applyFont="1" applyFill="1" applyBorder="1"/>
    <xf numFmtId="10" fontId="10" fillId="2" borderId="6" xfId="1" applyNumberFormat="1" applyFont="1" applyFill="1" applyBorder="1"/>
    <xf numFmtId="10" fontId="0" fillId="2" borderId="7" xfId="1" applyNumberFormat="1" applyFont="1" applyFill="1" applyBorder="1"/>
    <xf numFmtId="167" fontId="0" fillId="2" borderId="6" xfId="0" applyNumberFormat="1" applyFill="1" applyBorder="1"/>
    <xf numFmtId="167" fontId="0" fillId="2" borderId="1" xfId="0" applyNumberForma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right"/>
    </xf>
    <xf numFmtId="10" fontId="4" fillId="0" borderId="0" xfId="0" applyNumberFormat="1" applyFont="1" applyFill="1" applyBorder="1"/>
  </cellXfs>
  <cellStyles count="7">
    <cellStyle name="Assumptions Right Number" xfId="4"/>
    <cellStyle name="Hyperlink" xfId="2" builtinId="8"/>
    <cellStyle name="Normal" xfId="0" builtinId="0"/>
    <cellStyle name="Normal 2" xfId="5"/>
    <cellStyle name="Normal 3" xfId="6"/>
    <cellStyle name="Normal_DM_SelectedInterestRates" xfId="3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htibell\AppData\Local\Microsoft\Windows\Temporary%20Internet%20Files\Content.Outlook\AM07OU2A\AA15%20-%20JGN%20Rate%20of%20Return%20Model%20-%20IP02%20-%2009%20May%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Rate of return"/>
      <sheetName val="Calc|Rate of return"/>
      <sheetName val="Output|Rate of return"/>
      <sheetName val="Output|Tables"/>
      <sheetName val="Lookup|Tables"/>
      <sheetName val="Check|List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G14" t="str">
            <v>Per cent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file:///D:/DMDATA/Notes/Domestic%20Markets/Market%20Ops/Documentation/Selected%20Interest%20Rates.doc" TargetMode="External"/><Relationship Id="rId13" Type="http://schemas.openxmlformats.org/officeDocument/2006/relationships/hyperlink" Target="file:///D:/DMDATA/Notes/Domestic%20Markets/Market%20Ops/Documentation/Selected%20Interest%20Rates.doc" TargetMode="External"/><Relationship Id="rId18" Type="http://schemas.openxmlformats.org/officeDocument/2006/relationships/hyperlink" Target="http://www.yieldbroker.com/portal/web/users/home" TargetMode="External"/><Relationship Id="rId3" Type="http://schemas.openxmlformats.org/officeDocument/2006/relationships/hyperlink" Target="file:///D:/DMDATA/Notes/Domestic%20Markets/Market%20Ops/Documentation/Selected%20Interest%20Rates.doc" TargetMode="External"/><Relationship Id="rId21" Type="http://schemas.openxmlformats.org/officeDocument/2006/relationships/hyperlink" Target="http://www.yieldbroker.com/portal/web/users/home" TargetMode="External"/><Relationship Id="rId7" Type="http://schemas.openxmlformats.org/officeDocument/2006/relationships/hyperlink" Target="http://www.rba.gov.au/Statistics/Bulletin/NotesToTables.rtf" TargetMode="External"/><Relationship Id="rId12" Type="http://schemas.openxmlformats.org/officeDocument/2006/relationships/hyperlink" Target="file:///D:/DMDATA/Notes/Domestic%20Markets/Market%20Ops/Documentation/Selected%20Interest%20Rates.doc" TargetMode="External"/><Relationship Id="rId17" Type="http://schemas.openxmlformats.org/officeDocument/2006/relationships/hyperlink" Target="http://www.yieldbroker.com/portal/web/users/home" TargetMode="External"/><Relationship Id="rId2" Type="http://schemas.openxmlformats.org/officeDocument/2006/relationships/hyperlink" Target="file:///D:/DMDATA/Notes/Domestic%20Markets/Market%20Ops/Documentation/Selected%20Interest%20Rates.doc" TargetMode="External"/><Relationship Id="rId16" Type="http://schemas.openxmlformats.org/officeDocument/2006/relationships/hyperlink" Target="file:///D:/DMDATA/Notes/Domestic%20Markets/Market%20Ops/Documentation/Selected%20Interest%20Rates.doc" TargetMode="External"/><Relationship Id="rId20" Type="http://schemas.openxmlformats.org/officeDocument/2006/relationships/hyperlink" Target="http://www.yieldbroker.com/portal/web/users/home" TargetMode="External"/><Relationship Id="rId1" Type="http://schemas.openxmlformats.org/officeDocument/2006/relationships/hyperlink" Target="file:///D:/DMDATA/Notes/Domestic%20Markets/Market%20Ops/Documentation/Selected%20Interest%20Rates.doc" TargetMode="External"/><Relationship Id="rId6" Type="http://schemas.openxmlformats.org/officeDocument/2006/relationships/hyperlink" Target="file:///D:/DMDATA/Notes/Domestic%20Markets/Market%20Ops/Documentation/Selected%20Interest%20Rates.doc" TargetMode="External"/><Relationship Id="rId11" Type="http://schemas.openxmlformats.org/officeDocument/2006/relationships/hyperlink" Target="file:///D:/DMDATA/Notes/Domestic%20Markets/Market%20Ops/Documentation/Selected%20Interest%20Rates.doc" TargetMode="External"/><Relationship Id="rId5" Type="http://schemas.openxmlformats.org/officeDocument/2006/relationships/hyperlink" Target="file:///D:/DMDATA/Notes/Domestic%20Markets/Market%20Ops/Documentation/Selected%20Interest%20Rates.doc" TargetMode="External"/><Relationship Id="rId15" Type="http://schemas.openxmlformats.org/officeDocument/2006/relationships/hyperlink" Target="file:///D:/DMDATA/Notes/Domestic%20Markets/Market%20Ops/Documentation/Selected%20Interest%20Rates.doc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file:///D:/DMDATA/Notes/Domestic%20Markets/Market%20Ops/Documentation/Selected%20Interest%20Rates.doc" TargetMode="External"/><Relationship Id="rId19" Type="http://schemas.openxmlformats.org/officeDocument/2006/relationships/hyperlink" Target="http://www.yieldbroker.com/portal/web/users/home" TargetMode="External"/><Relationship Id="rId4" Type="http://schemas.openxmlformats.org/officeDocument/2006/relationships/hyperlink" Target="file:///D:/DMDATA/Notes/Domestic%20Markets/Market%20Ops/Documentation/Selected%20Interest%20Rates.doc" TargetMode="External"/><Relationship Id="rId9" Type="http://schemas.openxmlformats.org/officeDocument/2006/relationships/hyperlink" Target="file:///D:/DMDATA/Notes/Domestic%20Markets/Market%20Ops/Documentation/Selected%20Interest%20Rates.doc" TargetMode="External"/><Relationship Id="rId14" Type="http://schemas.openxmlformats.org/officeDocument/2006/relationships/hyperlink" Target="file:///D:/DMDATA/Notes/Domestic%20Markets/Market%20Ops/Documentation/Selected%20Interest%20Rates.doc" TargetMode="External"/><Relationship Id="rId22" Type="http://schemas.openxmlformats.org/officeDocument/2006/relationships/hyperlink" Target="http://www.yieldbroker.com/portal/web/users/hom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/>
  </sheetViews>
  <sheetFormatPr defaultColWidth="8.85546875" defaultRowHeight="15"/>
  <cols>
    <col min="1" max="1" width="78.28515625" style="57" bestFit="1" customWidth="1"/>
    <col min="2" max="4" width="8.85546875" style="58" customWidth="1"/>
    <col min="5" max="5" width="8.85546875" style="57" customWidth="1"/>
    <col min="6" max="16384" width="8.85546875" style="57"/>
  </cols>
  <sheetData>
    <row r="1" spans="1:7">
      <c r="A1" s="67" t="s">
        <v>61</v>
      </c>
    </row>
    <row r="2" spans="1:7">
      <c r="A2" s="57" t="s">
        <v>47</v>
      </c>
      <c r="B2" s="60">
        <v>0</v>
      </c>
      <c r="C2" s="60">
        <f>Assumptions!B29</f>
        <v>0.35</v>
      </c>
      <c r="D2" s="60">
        <f>Assumptions!B30</f>
        <v>0.7</v>
      </c>
    </row>
    <row r="3" spans="1:7">
      <c r="A3" s="57" t="s">
        <v>46</v>
      </c>
      <c r="B3" s="60">
        <f>Assumptions!$B$28</f>
        <v>0.7</v>
      </c>
      <c r="C3" s="60">
        <f>Assumptions!$B$28</f>
        <v>0.7</v>
      </c>
      <c r="D3" s="60">
        <f>Assumptions!$B$28</f>
        <v>0.7</v>
      </c>
    </row>
    <row r="4" spans="1:7">
      <c r="A4" s="57" t="s">
        <v>50</v>
      </c>
      <c r="B4" s="58">
        <f>ROUND(B2*B3*2,1)/2</f>
        <v>0</v>
      </c>
      <c r="C4" s="58">
        <f t="shared" ref="C4:D4" si="0">ROUND(C2*C3*2,1)/2</f>
        <v>0.25</v>
      </c>
      <c r="D4" s="58">
        <f t="shared" si="0"/>
        <v>0.5</v>
      </c>
    </row>
    <row r="5" spans="1:7">
      <c r="A5" s="31" t="s">
        <v>59</v>
      </c>
      <c r="B5" s="58">
        <f>(1-t)/(1-t*(1-B4))</f>
        <v>1</v>
      </c>
      <c r="C5" s="58">
        <f>(1-t)/(1-t*(1-C4))</f>
        <v>0.90322580645161277</v>
      </c>
      <c r="D5" s="58">
        <f>(1-t)/(1-t*(1-D4))</f>
        <v>0.82352941176470584</v>
      </c>
      <c r="E5" s="62"/>
    </row>
    <row r="6" spans="1:7">
      <c r="A6" s="68" t="s">
        <v>22</v>
      </c>
      <c r="B6" s="62">
        <f>Rf</f>
        <v>3.0832228587713985E-2</v>
      </c>
      <c r="C6" s="62">
        <f>Rf</f>
        <v>3.0832228587713985E-2</v>
      </c>
      <c r="D6" s="62">
        <f>Rf</f>
        <v>3.0832228587713985E-2</v>
      </c>
      <c r="E6" s="61"/>
    </row>
    <row r="7" spans="1:7">
      <c r="A7" s="68" t="s">
        <v>49</v>
      </c>
      <c r="B7" s="62">
        <f>Rm!B17</f>
        <v>7.219266226870609E-2</v>
      </c>
      <c r="C7" s="62">
        <f>Rm!C17</f>
        <v>7.9190179793441895E-2</v>
      </c>
      <c r="D7" s="62">
        <f>Rm!D17</f>
        <v>8.6187697318177756E-2</v>
      </c>
    </row>
    <row r="8" spans="1:7">
      <c r="A8" s="68" t="s">
        <v>48</v>
      </c>
      <c r="B8" s="62">
        <f>Rm!B11</f>
        <v>0.10302489085642007</v>
      </c>
      <c r="C8" s="62">
        <f>Rm!C11</f>
        <v>0.11002240838115587</v>
      </c>
      <c r="D8" s="62">
        <f>Rm!D11</f>
        <v>0.11701992590589172</v>
      </c>
    </row>
    <row r="9" spans="1:7">
      <c r="A9" s="67" t="s">
        <v>60</v>
      </c>
    </row>
    <row r="10" spans="1:7">
      <c r="A10" s="68" t="s">
        <v>62</v>
      </c>
      <c r="B10" s="62">
        <f>B6+Assumptions!$B$9*B7</f>
        <v>8.9829222663521141E-2</v>
      </c>
      <c r="C10" s="62">
        <f>C6+Assumptions!$B$9*C7</f>
        <v>9.5547705497906754E-2</v>
      </c>
      <c r="D10" s="62">
        <f>D6+Assumptions!$B$9*D7</f>
        <v>0.10126618833229245</v>
      </c>
      <c r="E10" s="61"/>
    </row>
    <row r="11" spans="1:7">
      <c r="A11" s="68" t="s">
        <v>72</v>
      </c>
      <c r="B11" s="62">
        <f>(B6+rzrf)+Assumptions!$B$9*(B8-(B6+rzrf))</f>
        <v>9.5933009972636762E-2</v>
      </c>
      <c r="C11" s="62">
        <f>(C6+rzrf)+Assumptions!$B$9*(C8-(C6+rzrf))</f>
        <v>0.1016514928070224</v>
      </c>
      <c r="D11" s="62">
        <f>(D6+rzrf)+Assumptions!$B$9*(D8-(D6+rzrf))</f>
        <v>0.10736997564140807</v>
      </c>
      <c r="E11" s="61"/>
      <c r="F11" s="61"/>
      <c r="G11" s="61"/>
    </row>
    <row r="12" spans="1:7">
      <c r="A12" s="68" t="s">
        <v>77</v>
      </c>
      <c r="B12" s="62">
        <f>FF!F24</f>
        <v>9.3635874070524761E-2</v>
      </c>
      <c r="C12" s="62">
        <f>FF!G24</f>
        <v>0.10366828914950957</v>
      </c>
      <c r="D12" s="62">
        <f>FF!H24</f>
        <v>0.11370070422849436</v>
      </c>
      <c r="E12" s="61"/>
    </row>
    <row r="13" spans="1:7">
      <c r="A13" s="57" t="s">
        <v>56</v>
      </c>
      <c r="B13" s="64">
        <f>Assumptions!$B$26*B7+B6</f>
        <v>9.8927178645571434E-2</v>
      </c>
      <c r="C13" s="64">
        <f>Assumptions!$B$26*C7+C6</f>
        <v>0.1055275115797181</v>
      </c>
      <c r="D13" s="64">
        <f>Assumptions!$B$26*D7+D6</f>
        <v>0.11212784451386479</v>
      </c>
      <c r="E13" s="61"/>
      <c r="F13" s="61"/>
      <c r="G13" s="62"/>
    </row>
    <row r="14" spans="1:7" ht="15.75" thickBot="1">
      <c r="A14" s="57" t="s">
        <v>94</v>
      </c>
      <c r="B14" s="94">
        <f>SUM(B10*Assumptions!$B$32,B11*Assumptions!$B$33,B12*Assumptions!$B$34,B13*Assumptions!$B$35)</f>
        <v>9.4581321338063518E-2</v>
      </c>
      <c r="C14" s="94">
        <f>SUM(C10*Assumptions!$B$32,C11*Assumptions!$B$33,C12*Assumptions!$B$34,C13*Assumptions!$B$35)</f>
        <v>0.10159874975853919</v>
      </c>
      <c r="D14" s="94">
        <f>SUM(D10*Assumptions!$B$32,D11*Assumptions!$B$33,D12*Assumptions!$B$34,D13*Assumptions!$B$35)</f>
        <v>0.10861617817901492</v>
      </c>
      <c r="E14" s="61"/>
    </row>
    <row r="15" spans="1:7" ht="15.75" thickTop="1">
      <c r="A15" s="67" t="s">
        <v>95</v>
      </c>
    </row>
    <row r="16" spans="1:7">
      <c r="A16" s="68" t="s">
        <v>62</v>
      </c>
      <c r="B16" s="58">
        <f t="shared" ref="B16:D16" si="1">(B10-B$6)/B$7</f>
        <v>0.81721593610464538</v>
      </c>
      <c r="C16" s="58">
        <f>(C10-C$6)/C$7</f>
        <v>0.81721593610464516</v>
      </c>
      <c r="D16" s="58">
        <f t="shared" si="1"/>
        <v>0.81721593610464538</v>
      </c>
    </row>
    <row r="17" spans="1:5">
      <c r="A17" s="68" t="s">
        <v>72</v>
      </c>
      <c r="B17" s="58">
        <f t="shared" ref="B17:D17" si="2">(B11-B$6)/B$7</f>
        <v>0.90176451926115653</v>
      </c>
      <c r="C17" s="58">
        <f>(C11-C$6)/C$7</f>
        <v>0.89429351472659868</v>
      </c>
      <c r="D17" s="58">
        <f t="shared" si="2"/>
        <v>0.88803564122546297</v>
      </c>
    </row>
    <row r="18" spans="1:5">
      <c r="A18" s="68" t="s">
        <v>77</v>
      </c>
      <c r="B18" s="58">
        <f t="shared" ref="B18:D18" si="3">(B12-B$6)/B$7</f>
        <v>0.86994499869046615</v>
      </c>
      <c r="C18" s="58">
        <f>(C12-C$6)/C$7</f>
        <v>0.91976127282170261</v>
      </c>
      <c r="D18" s="58">
        <f t="shared" si="3"/>
        <v>0.96148845159252982</v>
      </c>
    </row>
    <row r="19" spans="1:5">
      <c r="A19" s="57" t="s">
        <v>56</v>
      </c>
      <c r="B19" s="96">
        <f t="shared" ref="B19:D19" si="4">(B13-B$6)/B$7</f>
        <v>0.94323921459501436</v>
      </c>
      <c r="C19" s="96">
        <f>(C13-C$6)/C$7</f>
        <v>0.94323921459501447</v>
      </c>
      <c r="D19" s="96">
        <f t="shared" si="4"/>
        <v>0.94323921459501436</v>
      </c>
    </row>
    <row r="20" spans="1:5" ht="15.75" thickBot="1">
      <c r="A20" s="57" t="s">
        <v>94</v>
      </c>
      <c r="B20" s="95">
        <f>(B14-B$6)/B$7</f>
        <v>0.88304116716282055</v>
      </c>
      <c r="C20" s="95">
        <f>(C14-C$6)/C$7</f>
        <v>0.89362748456199004</v>
      </c>
      <c r="D20" s="95">
        <f t="shared" ref="D20" si="5">(D14-D$6)/D$7</f>
        <v>0.90249481087941319</v>
      </c>
      <c r="E20" s="61"/>
    </row>
    <row r="21" spans="1:5" ht="15.75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workbookViewId="0">
      <selection activeCell="B11" sqref="B11"/>
    </sheetView>
  </sheetViews>
  <sheetFormatPr defaultColWidth="8.85546875" defaultRowHeight="12.75"/>
  <cols>
    <col min="1" max="1" width="95.28515625" style="31" bestFit="1" customWidth="1"/>
    <col min="2" max="2" width="7.42578125" style="31" bestFit="1" customWidth="1"/>
    <col min="3" max="16384" width="8.85546875" style="31"/>
  </cols>
  <sheetData>
    <row r="1" spans="1:6">
      <c r="A1" s="33" t="s">
        <v>57</v>
      </c>
    </row>
    <row r="2" spans="1:6">
      <c r="A2" s="31" t="s">
        <v>22</v>
      </c>
      <c r="B2" s="32">
        <f>Bonds!N28</f>
        <v>3.0832228587713985E-2</v>
      </c>
    </row>
    <row r="3" spans="1:6">
      <c r="A3" s="31" t="s">
        <v>44</v>
      </c>
      <c r="B3" s="56">
        <v>2.5000000000000001E-2</v>
      </c>
    </row>
    <row r="4" spans="1:6">
      <c r="A4" s="31" t="s">
        <v>24</v>
      </c>
      <c r="B4" s="56">
        <v>0.3</v>
      </c>
    </row>
    <row r="5" spans="1:6">
      <c r="A5" s="33" t="s">
        <v>113</v>
      </c>
      <c r="B5" s="56"/>
    </row>
    <row r="6" spans="1:6">
      <c r="A6" s="31" t="s">
        <v>114</v>
      </c>
      <c r="B6" s="56">
        <v>0.06</v>
      </c>
    </row>
    <row r="7" spans="1:6">
      <c r="A7" s="31" t="s">
        <v>74</v>
      </c>
      <c r="B7" s="34">
        <v>0.10319</v>
      </c>
    </row>
    <row r="8" spans="1:6">
      <c r="A8" s="33" t="s">
        <v>73</v>
      </c>
      <c r="B8" s="56"/>
    </row>
    <row r="9" spans="1:6">
      <c r="A9" s="31" t="s">
        <v>90</v>
      </c>
      <c r="B9" s="66">
        <f>SL!D3*SL!F5+SL!D7*SL!F9</f>
        <v>0.81721593610464527</v>
      </c>
    </row>
    <row r="10" spans="1:6">
      <c r="A10" s="31" t="s">
        <v>76</v>
      </c>
      <c r="B10" s="34">
        <v>3.3393432551155566E-2</v>
      </c>
    </row>
    <row r="11" spans="1:6">
      <c r="A11" s="31" t="s">
        <v>85</v>
      </c>
      <c r="B11" s="89">
        <v>2</v>
      </c>
    </row>
    <row r="12" spans="1:6">
      <c r="A12" s="31" t="s">
        <v>91</v>
      </c>
      <c r="B12" s="89">
        <v>9</v>
      </c>
    </row>
    <row r="13" spans="1:6">
      <c r="A13" s="31" t="s">
        <v>92</v>
      </c>
      <c r="B13" s="89">
        <v>56</v>
      </c>
    </row>
    <row r="14" spans="1:6">
      <c r="A14" s="31" t="s">
        <v>93</v>
      </c>
      <c r="B14" s="35">
        <f>B12*B11/(B12*B11+B13)</f>
        <v>0.24324324324324326</v>
      </c>
      <c r="D14" s="36"/>
      <c r="F14" s="32"/>
    </row>
    <row r="15" spans="1:6">
      <c r="A15" s="31" t="s">
        <v>86</v>
      </c>
      <c r="B15" s="34">
        <v>-4.269350401988288E-3</v>
      </c>
      <c r="C15" s="36"/>
      <c r="F15" s="32"/>
    </row>
    <row r="16" spans="1:6">
      <c r="A16" s="31" t="s">
        <v>87</v>
      </c>
      <c r="B16" s="34">
        <v>9.9733734837934115E-2</v>
      </c>
      <c r="F16" s="32"/>
    </row>
    <row r="17" spans="1:3">
      <c r="A17" s="31" t="s">
        <v>88</v>
      </c>
      <c r="B17" s="34">
        <v>3.5789534883720928E-2</v>
      </c>
      <c r="C17" s="36"/>
    </row>
    <row r="18" spans="1:3">
      <c r="A18" s="31" t="s">
        <v>89</v>
      </c>
      <c r="B18" s="34">
        <v>4.8069767441860485E-2</v>
      </c>
    </row>
    <row r="19" spans="1:3">
      <c r="A19" s="31" t="s">
        <v>98</v>
      </c>
      <c r="B19" s="91">
        <f>FF!F5*wau+FF!F9*(1-wau)</f>
        <v>0.77631785526828001</v>
      </c>
    </row>
    <row r="20" spans="1:3">
      <c r="A20" s="31" t="s">
        <v>99</v>
      </c>
      <c r="B20" s="35">
        <f>FF!G5*B15</f>
        <v>-1.2475495856844568E-4</v>
      </c>
    </row>
    <row r="21" spans="1:3">
      <c r="A21" s="31" t="s">
        <v>100</v>
      </c>
      <c r="B21" s="35">
        <f>FF!H5*B16</f>
        <v>2.9924055238552912E-2</v>
      </c>
    </row>
    <row r="22" spans="1:3">
      <c r="A22" s="31" t="s">
        <v>101</v>
      </c>
      <c r="B22" s="35">
        <f>FF!G9*B17</f>
        <v>-2.4850560301375988E-3</v>
      </c>
    </row>
    <row r="23" spans="1:3">
      <c r="A23" s="31" t="s">
        <v>102</v>
      </c>
      <c r="B23" s="35">
        <f>FF!H9*B18</f>
        <v>5.5826547607176818E-3</v>
      </c>
    </row>
    <row r="24" spans="1:3">
      <c r="A24" s="31" t="s">
        <v>96</v>
      </c>
      <c r="B24" s="35">
        <f>B15*Assumptions!B15*wau+FF!G9*Assumptions!B17*(1-wau)</f>
        <v>-1.8761492613015717E-3</v>
      </c>
    </row>
    <row r="25" spans="1:3">
      <c r="A25" s="31" t="s">
        <v>97</v>
      </c>
      <c r="B25" s="35">
        <f>FF!H5*Assumptions!B16*wau+FF!H9*Assumptions!B18*(1-wau)</f>
        <v>1.1503535958028954E-2</v>
      </c>
    </row>
    <row r="26" spans="1:3">
      <c r="A26" s="31" t="s">
        <v>75</v>
      </c>
      <c r="B26" s="65">
        <v>0.94323921459501436</v>
      </c>
    </row>
    <row r="27" spans="1:3">
      <c r="A27" s="33" t="s">
        <v>58</v>
      </c>
    </row>
    <row r="28" spans="1:3">
      <c r="A28" s="31" t="s">
        <v>51</v>
      </c>
      <c r="B28" s="65">
        <v>0.7</v>
      </c>
    </row>
    <row r="29" spans="1:3">
      <c r="A29" s="31" t="s">
        <v>54</v>
      </c>
      <c r="B29" s="65">
        <v>0.35</v>
      </c>
    </row>
    <row r="30" spans="1:3">
      <c r="A30" s="31" t="s">
        <v>55</v>
      </c>
      <c r="B30" s="65">
        <v>0.7</v>
      </c>
    </row>
    <row r="31" spans="1:3">
      <c r="A31" s="33" t="s">
        <v>78</v>
      </c>
    </row>
    <row r="32" spans="1:3">
      <c r="A32" s="31" t="s">
        <v>62</v>
      </c>
      <c r="B32" s="34">
        <v>0.25</v>
      </c>
    </row>
    <row r="33" spans="1:4">
      <c r="A33" s="31" t="s">
        <v>79</v>
      </c>
      <c r="B33" s="34">
        <v>0.25</v>
      </c>
    </row>
    <row r="34" spans="1:4">
      <c r="A34" s="31" t="s">
        <v>80</v>
      </c>
      <c r="B34" s="34">
        <v>0.25</v>
      </c>
    </row>
    <row r="35" spans="1:4">
      <c r="A35" s="31" t="s">
        <v>56</v>
      </c>
      <c r="B35" s="34">
        <v>0.25</v>
      </c>
    </row>
    <row r="36" spans="1:4">
      <c r="A36" s="33" t="s">
        <v>81</v>
      </c>
    </row>
    <row r="37" spans="1:4">
      <c r="A37" s="31" t="s">
        <v>43</v>
      </c>
      <c r="B37" s="34">
        <v>0.2</v>
      </c>
      <c r="D37" s="34"/>
    </row>
    <row r="38" spans="1:4">
      <c r="A38" s="31" t="s">
        <v>45</v>
      </c>
      <c r="B38" s="34">
        <v>0.2</v>
      </c>
      <c r="D38" s="35"/>
    </row>
    <row r="39" spans="1:4">
      <c r="A39" s="31" t="s">
        <v>23</v>
      </c>
      <c r="B39" s="34">
        <v>0.5</v>
      </c>
      <c r="D39" s="34"/>
    </row>
    <row r="40" spans="1:4">
      <c r="A40" s="31" t="s">
        <v>52</v>
      </c>
      <c r="B40" s="34">
        <v>0.1</v>
      </c>
      <c r="D40" s="35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D3" sqref="D3"/>
    </sheetView>
  </sheetViews>
  <sheetFormatPr defaultColWidth="8.85546875" defaultRowHeight="12.75"/>
  <cols>
    <col min="1" max="1" width="1.28515625" style="31" customWidth="1"/>
    <col min="2" max="2" width="27.7109375" style="31" customWidth="1"/>
    <col min="3" max="6" width="9.85546875" style="31" customWidth="1"/>
    <col min="7" max="16384" width="8.85546875" style="31"/>
  </cols>
  <sheetData>
    <row r="1" spans="2:6" ht="8.4499999999999993" customHeight="1"/>
    <row r="2" spans="2:6" ht="14.45" customHeight="1">
      <c r="B2" s="74" t="s">
        <v>63</v>
      </c>
      <c r="C2" s="75" t="s">
        <v>67</v>
      </c>
      <c r="D2" s="75" t="s">
        <v>70</v>
      </c>
      <c r="E2" s="74" t="s">
        <v>64</v>
      </c>
      <c r="F2" s="76" t="s">
        <v>65</v>
      </c>
    </row>
    <row r="3" spans="2:6">
      <c r="B3" s="69" t="s">
        <v>66</v>
      </c>
      <c r="C3" s="71">
        <v>9</v>
      </c>
      <c r="D3" s="73">
        <f>(C3*F11)/(C3*F11+C7)</f>
        <v>0.24324324324324326</v>
      </c>
      <c r="E3" s="70" t="s">
        <v>67</v>
      </c>
      <c r="F3" s="84">
        <v>0.60162961199999998</v>
      </c>
    </row>
    <row r="4" spans="2:6">
      <c r="B4" s="69"/>
      <c r="C4" s="71"/>
      <c r="D4" s="69"/>
      <c r="E4" s="70" t="s">
        <v>68</v>
      </c>
      <c r="F4" s="84">
        <v>0.54932887281999987</v>
      </c>
    </row>
    <row r="5" spans="2:6">
      <c r="B5" s="69"/>
      <c r="C5" s="71"/>
      <c r="D5" s="69"/>
      <c r="E5" s="70" t="s">
        <v>42</v>
      </c>
      <c r="F5" s="85">
        <f>AVERAGE(F3:F4)</f>
        <v>0.57547924240999992</v>
      </c>
    </row>
    <row r="6" spans="2:6">
      <c r="B6" s="69"/>
      <c r="C6" s="71"/>
      <c r="D6" s="69"/>
      <c r="E6" s="70"/>
      <c r="F6" s="71"/>
    </row>
    <row r="7" spans="2:6">
      <c r="B7" s="69" t="s">
        <v>69</v>
      </c>
      <c r="C7" s="71">
        <v>56</v>
      </c>
      <c r="D7" s="72">
        <f>1-D3</f>
        <v>0.7567567567567568</v>
      </c>
      <c r="E7" s="70" t="s">
        <v>67</v>
      </c>
      <c r="F7" s="84">
        <v>0.87643287781943879</v>
      </c>
    </row>
    <row r="8" spans="2:6">
      <c r="B8" s="69"/>
      <c r="C8" s="71"/>
      <c r="D8" s="69"/>
      <c r="E8" s="70" t="s">
        <v>68</v>
      </c>
      <c r="F8" s="84">
        <v>0.91340115462212368</v>
      </c>
    </row>
    <row r="9" spans="2:6">
      <c r="B9" s="69"/>
      <c r="C9" s="71"/>
      <c r="D9" s="69"/>
      <c r="E9" s="70" t="s">
        <v>42</v>
      </c>
      <c r="F9" s="85">
        <f>AVERAGE(F7:F8)</f>
        <v>0.89491701622078124</v>
      </c>
    </row>
    <row r="10" spans="2:6">
      <c r="B10" s="69"/>
      <c r="C10" s="71"/>
      <c r="D10" s="69"/>
      <c r="E10" s="70"/>
      <c r="F10" s="85"/>
    </row>
    <row r="11" spans="2:6">
      <c r="B11" s="79" t="s">
        <v>71</v>
      </c>
      <c r="C11" s="79"/>
      <c r="D11" s="80"/>
      <c r="E11" s="79"/>
      <c r="F11" s="90">
        <f>Assumptions!B11</f>
        <v>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F17" sqref="F17"/>
    </sheetView>
  </sheetViews>
  <sheetFormatPr defaultColWidth="8.85546875" defaultRowHeight="12.75"/>
  <cols>
    <col min="1" max="1" width="1.28515625" style="31" customWidth="1"/>
    <col min="2" max="2" width="31.28515625" style="31" customWidth="1"/>
    <col min="3" max="4" width="9.85546875" style="31" customWidth="1"/>
    <col min="5" max="5" width="10.28515625" style="31" bestFit="1" customWidth="1"/>
    <col min="6" max="8" width="8" style="31" customWidth="1"/>
    <col min="9" max="16384" width="8.85546875" style="31"/>
  </cols>
  <sheetData>
    <row r="1" spans="2:8" ht="8.4499999999999993" customHeight="1"/>
    <row r="2" spans="2:8" ht="14.45" customHeight="1">
      <c r="B2" s="74" t="s">
        <v>63</v>
      </c>
      <c r="C2" s="75" t="s">
        <v>67</v>
      </c>
      <c r="D2" s="75" t="s">
        <v>70</v>
      </c>
      <c r="E2" s="74" t="s">
        <v>64</v>
      </c>
      <c r="F2" s="76" t="s">
        <v>65</v>
      </c>
      <c r="G2" s="83" t="s">
        <v>83</v>
      </c>
      <c r="H2" s="83" t="s">
        <v>84</v>
      </c>
    </row>
    <row r="3" spans="2:8">
      <c r="B3" s="69" t="s">
        <v>66</v>
      </c>
      <c r="C3" s="71">
        <v>9</v>
      </c>
      <c r="D3" s="73">
        <f>(C3*F11)/(C3*F11+C7)</f>
        <v>0.24324324324324326</v>
      </c>
      <c r="E3" s="70" t="s">
        <v>67</v>
      </c>
      <c r="F3" s="77">
        <v>0.48699429747222234</v>
      </c>
      <c r="G3" s="87">
        <v>7.090628852777775E-2</v>
      </c>
      <c r="H3" s="87">
        <v>0.32589753747222228</v>
      </c>
    </row>
    <row r="4" spans="2:8">
      <c r="B4" s="69"/>
      <c r="C4" s="71"/>
      <c r="D4" s="69"/>
      <c r="E4" s="70" t="s">
        <v>68</v>
      </c>
      <c r="F4" s="77">
        <v>0.47162536580249992</v>
      </c>
      <c r="G4" s="87">
        <v>-1.2464161823749998E-2</v>
      </c>
      <c r="H4" s="87">
        <v>0.27418136836999996</v>
      </c>
    </row>
    <row r="5" spans="2:8">
      <c r="B5" s="69"/>
      <c r="C5" s="71"/>
      <c r="D5" s="69"/>
      <c r="E5" s="70" t="s">
        <v>42</v>
      </c>
      <c r="F5" s="78">
        <f>AVERAGE(F3:F4)</f>
        <v>0.47930983163736113</v>
      </c>
      <c r="G5" s="78">
        <f t="shared" ref="G5:H5" si="0">AVERAGE(G3:G4)</f>
        <v>2.9221063352013875E-2</v>
      </c>
      <c r="H5" s="78">
        <f t="shared" si="0"/>
        <v>0.30003945292111112</v>
      </c>
    </row>
    <row r="6" spans="2:8">
      <c r="B6" s="69"/>
      <c r="C6" s="71"/>
      <c r="D6" s="69"/>
      <c r="E6" s="70"/>
      <c r="F6" s="78"/>
      <c r="G6" s="88"/>
      <c r="H6" s="88"/>
    </row>
    <row r="7" spans="2:8">
      <c r="B7" s="69" t="s">
        <v>69</v>
      </c>
      <c r="C7" s="71">
        <v>56</v>
      </c>
      <c r="D7" s="72">
        <f>1-D3</f>
        <v>0.7567567567567568</v>
      </c>
      <c r="E7" s="70" t="s">
        <v>67</v>
      </c>
      <c r="F7" s="77">
        <v>0.85859938519776957</v>
      </c>
      <c r="G7" s="87">
        <v>-4.8682849900642602E-2</v>
      </c>
      <c r="H7" s="87">
        <v>0.10963815325989258</v>
      </c>
    </row>
    <row r="8" spans="2:8">
      <c r="B8" s="69"/>
      <c r="C8" s="71"/>
      <c r="D8" s="69"/>
      <c r="E8" s="70" t="s">
        <v>68</v>
      </c>
      <c r="F8" s="77">
        <v>0.88497005481580959</v>
      </c>
      <c r="G8" s="87">
        <v>-9.0187690787380759E-2</v>
      </c>
      <c r="H8" s="87">
        <v>0.12263485565240566</v>
      </c>
    </row>
    <row r="9" spans="2:8">
      <c r="B9" s="69"/>
      <c r="C9" s="71"/>
      <c r="D9" s="69"/>
      <c r="E9" s="70" t="s">
        <v>42</v>
      </c>
      <c r="F9" s="78">
        <f>AVERAGE(F7:F8)</f>
        <v>0.87178472000678964</v>
      </c>
      <c r="G9" s="78">
        <f t="shared" ref="G9:H9" si="1">AVERAGE(G7:G8)</f>
        <v>-6.9435270344011674E-2</v>
      </c>
      <c r="H9" s="78">
        <f t="shared" si="1"/>
        <v>0.11613650445614912</v>
      </c>
    </row>
    <row r="10" spans="2:8">
      <c r="B10" s="69"/>
      <c r="C10" s="71"/>
      <c r="D10" s="69"/>
      <c r="E10" s="70"/>
      <c r="F10" s="78"/>
      <c r="G10" s="86"/>
      <c r="H10" s="86"/>
    </row>
    <row r="11" spans="2:8">
      <c r="B11" s="79" t="s">
        <v>71</v>
      </c>
      <c r="C11" s="79"/>
      <c r="D11" s="80"/>
      <c r="E11" s="79"/>
      <c r="F11" s="90">
        <f>Assumptions!B11</f>
        <v>2</v>
      </c>
      <c r="G11" s="79"/>
      <c r="H11" s="79"/>
    </row>
    <row r="13" spans="2:8" ht="15">
      <c r="B13" s="57" t="s">
        <v>50</v>
      </c>
      <c r="F13" s="86">
        <f>Summary!B4</f>
        <v>0</v>
      </c>
      <c r="G13" s="86">
        <f>Summary!C4</f>
        <v>0.25</v>
      </c>
      <c r="H13" s="86">
        <f>Summary!D4</f>
        <v>0.5</v>
      </c>
    </row>
    <row r="14" spans="2:8">
      <c r="B14" s="31" t="s">
        <v>22</v>
      </c>
      <c r="F14" s="36">
        <f>Rf</f>
        <v>3.0832228587713985E-2</v>
      </c>
      <c r="G14" s="36">
        <f>Rf</f>
        <v>3.0832228587713985E-2</v>
      </c>
      <c r="H14" s="36">
        <f>Rf</f>
        <v>3.0832228587713985E-2</v>
      </c>
    </row>
    <row r="15" spans="2:8">
      <c r="B15" s="31" t="s">
        <v>105</v>
      </c>
      <c r="F15" s="36">
        <f>Summary!B7</f>
        <v>7.219266226870609E-2</v>
      </c>
      <c r="G15" s="36">
        <f>Summary!C7</f>
        <v>7.9190179793441895E-2</v>
      </c>
      <c r="H15" s="36">
        <f>Summary!D7</f>
        <v>8.6187697318177756E-2</v>
      </c>
    </row>
    <row r="16" spans="2:8">
      <c r="B16" s="31" t="s">
        <v>106</v>
      </c>
      <c r="F16" s="36">
        <f>Summary!B8</f>
        <v>0.10302489085642007</v>
      </c>
      <c r="G16" s="36">
        <f>Summary!C8</f>
        <v>0.11002240838115587</v>
      </c>
      <c r="H16" s="36">
        <f>Summary!D8</f>
        <v>0.11701992590589172</v>
      </c>
    </row>
    <row r="17" spans="2:8">
      <c r="B17" s="31" t="s">
        <v>103</v>
      </c>
      <c r="F17" s="36">
        <f>F16*Summary!B5</f>
        <v>0.10302489085642007</v>
      </c>
      <c r="G17" s="36">
        <f>G16*Summary!C5</f>
        <v>9.9375078537818198E-2</v>
      </c>
      <c r="H17" s="36">
        <f>H16*Summary!D5</f>
        <v>9.6369350746028468E-2</v>
      </c>
    </row>
    <row r="18" spans="2:8">
      <c r="B18" s="31" t="s">
        <v>104</v>
      </c>
      <c r="F18" s="63">
        <f>F17-Rf</f>
        <v>7.2192662268706076E-2</v>
      </c>
      <c r="G18" s="63">
        <f>G17-Rf</f>
        <v>6.8542849950104207E-2</v>
      </c>
      <c r="H18" s="63">
        <f>H17-Rf</f>
        <v>6.5537122158314476E-2</v>
      </c>
    </row>
    <row r="19" spans="2:8">
      <c r="B19" s="31" t="s">
        <v>112</v>
      </c>
      <c r="F19" s="36">
        <f>($F$5*wau+$F$9*(1-wau))*$G$18</f>
        <v>5.3211038267240433E-2</v>
      </c>
      <c r="G19" s="36">
        <f>($F$5*wau+$F$9*(1-wau))*$G$18</f>
        <v>5.3211038267240433E-2</v>
      </c>
      <c r="H19" s="36">
        <f>($F$5*wau+$F$9*(1-wau))*$G$18</f>
        <v>5.3211038267240433E-2</v>
      </c>
    </row>
    <row r="20" spans="2:8">
      <c r="B20" s="31" t="s">
        <v>108</v>
      </c>
      <c r="F20" s="36">
        <f>$G$5*Assumptions!$B$15*wau+$G$9*Assumptions!$B$17*(1-wau)</f>
        <v>-1.9109287424586157E-3</v>
      </c>
      <c r="G20" s="36">
        <f>$G$5*Assumptions!$B$15*wau+$G$9*Assumptions!$B$17*(1-wau)</f>
        <v>-1.9109287424586157E-3</v>
      </c>
      <c r="H20" s="36">
        <f>$G$5*Assumptions!$B$15*wau+$G$9*Assumptions!$B$17*(1-wau)</f>
        <v>-1.9109287424586157E-3</v>
      </c>
    </row>
    <row r="21" spans="2:8">
      <c r="B21" s="31" t="s">
        <v>109</v>
      </c>
      <c r="F21" s="81">
        <f>$H$5*Assumptions!$B$16*wau+$H$9*Assumptions!$B$18*(1-wau)</f>
        <v>1.1503535958028954E-2</v>
      </c>
      <c r="G21" s="81">
        <f>$H$5*Assumptions!$B$16*wau+$H$9*Assumptions!$B$18*(1-wau)</f>
        <v>1.1503535958028954E-2</v>
      </c>
      <c r="H21" s="81">
        <f>$H$5*Assumptions!$B$16*wau+$H$9*Assumptions!$B$18*(1-wau)</f>
        <v>1.1503535958028954E-2</v>
      </c>
    </row>
    <row r="22" spans="2:8">
      <c r="B22" s="31" t="s">
        <v>110</v>
      </c>
      <c r="F22" s="32">
        <f>F19+F20+F21</f>
        <v>6.2803645482810769E-2</v>
      </c>
      <c r="G22" s="32">
        <f>G19+G20+G21</f>
        <v>6.2803645482810769E-2</v>
      </c>
      <c r="H22" s="32">
        <f>H19+H20+H21</f>
        <v>6.2803645482810769E-2</v>
      </c>
    </row>
    <row r="23" spans="2:8">
      <c r="B23" s="31" t="s">
        <v>107</v>
      </c>
      <c r="F23" s="92">
        <f>F14+F22</f>
        <v>9.3635874070524761E-2</v>
      </c>
      <c r="G23" s="92">
        <f>G14+G22</f>
        <v>9.3635874070524761E-2</v>
      </c>
      <c r="H23" s="92">
        <f>H14+H22</f>
        <v>9.3635874070524761E-2</v>
      </c>
    </row>
    <row r="24" spans="2:8" ht="13.5" thickBot="1">
      <c r="B24" s="31" t="s">
        <v>111</v>
      </c>
      <c r="F24" s="93">
        <f>F23/((1-t)/(1-t*(1-F13)))</f>
        <v>9.3635874070524761E-2</v>
      </c>
      <c r="G24" s="93">
        <f>G23/((1-t)/(1-t*(1-G13)))</f>
        <v>0.10366828914950957</v>
      </c>
      <c r="H24" s="93">
        <f>H23/((1-t)/(1-t*(1-H13)))</f>
        <v>0.11370070422849436</v>
      </c>
    </row>
    <row r="25" spans="2:8" ht="13.5" thickTop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workbookViewId="0">
      <selection activeCell="A15" sqref="A15"/>
    </sheetView>
  </sheetViews>
  <sheetFormatPr defaultColWidth="8.85546875" defaultRowHeight="15"/>
  <cols>
    <col min="1" max="1" width="90.28515625" style="57" bestFit="1" customWidth="1"/>
    <col min="2" max="2" width="8.85546875" style="57" customWidth="1"/>
    <col min="3" max="16384" width="8.85546875" style="57"/>
  </cols>
  <sheetData>
    <row r="1" spans="1:6">
      <c r="A1" s="57" t="s">
        <v>47</v>
      </c>
      <c r="B1" s="60">
        <v>0</v>
      </c>
      <c r="C1" s="60">
        <f>Assumptions!B29</f>
        <v>0.35</v>
      </c>
      <c r="D1" s="60">
        <f>Assumptions!B30</f>
        <v>0.7</v>
      </c>
    </row>
    <row r="2" spans="1:6">
      <c r="A2" s="57" t="s">
        <v>46</v>
      </c>
      <c r="B2" s="60">
        <f>Assumptions!$B$28</f>
        <v>0.7</v>
      </c>
      <c r="C2" s="60">
        <f>Assumptions!$B$28</f>
        <v>0.7</v>
      </c>
      <c r="D2" s="60">
        <f>Assumptions!$B$28</f>
        <v>0.7</v>
      </c>
    </row>
    <row r="3" spans="1:6">
      <c r="A3" s="57" t="s">
        <v>50</v>
      </c>
      <c r="B3" s="58">
        <f>ROUND(B1*B2*2,1)/2</f>
        <v>0</v>
      </c>
      <c r="C3" s="58">
        <f t="shared" ref="C3:D3" si="0">ROUND(C1*C2*2,1)/2</f>
        <v>0.25</v>
      </c>
      <c r="D3" s="58">
        <f t="shared" si="0"/>
        <v>0.5</v>
      </c>
    </row>
    <row r="4" spans="1:6">
      <c r="A4" s="57" t="s">
        <v>53</v>
      </c>
      <c r="B4" s="58">
        <f>(1-t)/(1-t*(1-B3))</f>
        <v>1</v>
      </c>
      <c r="C4" s="58">
        <f>(1-t)/(1-t*(1-C3))</f>
        <v>0.90322580645161277</v>
      </c>
      <c r="D4" s="58">
        <f>(1-t)/(1-t*(1-D3))</f>
        <v>0.82352941176470584</v>
      </c>
    </row>
    <row r="5" spans="1:6">
      <c r="A5" s="57" t="s">
        <v>116</v>
      </c>
      <c r="B5" s="82">
        <v>8.8607571569328553E-2</v>
      </c>
      <c r="C5" s="82">
        <v>8.981147068223963E-2</v>
      </c>
      <c r="D5" s="82">
        <v>9.1015369795150722E-2</v>
      </c>
    </row>
    <row r="6" spans="1:6">
      <c r="A6" s="33" t="s">
        <v>48</v>
      </c>
      <c r="B6" s="59"/>
      <c r="C6" s="59"/>
      <c r="D6" s="59"/>
    </row>
    <row r="7" spans="1:6">
      <c r="A7" s="31" t="s">
        <v>43</v>
      </c>
      <c r="B7" s="36">
        <f>Rf+B13</f>
        <v>9.5910579129681511E-2</v>
      </c>
      <c r="C7" s="36">
        <f>Rf+C13</f>
        <v>9.7157979345427858E-2</v>
      </c>
      <c r="D7" s="36">
        <f>Rf+D13</f>
        <v>9.8405379561174178E-2</v>
      </c>
    </row>
    <row r="8" spans="1:6">
      <c r="A8" s="31" t="s">
        <v>45</v>
      </c>
      <c r="B8" s="35">
        <f>(1+B5)*(1+inf)-1</f>
        <v>0.1158227608585618</v>
      </c>
      <c r="C8" s="35">
        <f>(1+C5)*(1+inf)-1</f>
        <v>0.11705675744929556</v>
      </c>
      <c r="D8" s="35">
        <f>(1+D5)*(1+inf)-1</f>
        <v>0.11829075404002953</v>
      </c>
    </row>
    <row r="9" spans="1:6">
      <c r="A9" s="31" t="s">
        <v>23</v>
      </c>
      <c r="B9" s="35">
        <f>Assumptions!$B$7/B4</f>
        <v>0.10319</v>
      </c>
      <c r="C9" s="35">
        <f>Assumptions!$B$7/C4</f>
        <v>0.11424607142857145</v>
      </c>
      <c r="D9" s="35">
        <f>Assumptions!$B$7/D4</f>
        <v>0.12530214285714286</v>
      </c>
    </row>
    <row r="10" spans="1:6">
      <c r="A10" s="31" t="s">
        <v>52</v>
      </c>
      <c r="B10" s="81">
        <f>(Assumptions!$B$6+Rf)/B4</f>
        <v>9.0832228587713976E-2</v>
      </c>
      <c r="C10" s="81">
        <f>(Assumptions!$B$6+Rf)/C4</f>
        <v>0.10056425307925478</v>
      </c>
      <c r="D10" s="81">
        <f>(Assumptions!$B$6+Rf)/D4</f>
        <v>0.11029627757079555</v>
      </c>
    </row>
    <row r="11" spans="1:6">
      <c r="A11" s="31" t="s">
        <v>42</v>
      </c>
      <c r="B11" s="36">
        <f>B7*Assumptions!$B$37+B8*Assumptions!$B$38+B9*Assumptions!$B$39+B10*Assumptions!$B$40</f>
        <v>0.10302489085642007</v>
      </c>
      <c r="C11" s="36">
        <f>C7*Assumptions!$B$37+C8*Assumptions!$B$38+C9*Assumptions!$B$39+C10*Assumptions!$B$40</f>
        <v>0.11002240838115587</v>
      </c>
      <c r="D11" s="36">
        <f>D7*Assumptions!$B$37+D8*Assumptions!$B$38+D9*Assumptions!$B$39+D10*Assumptions!$B$40</f>
        <v>0.11701992590589172</v>
      </c>
    </row>
    <row r="12" spans="1:6">
      <c r="A12" s="33" t="s">
        <v>49</v>
      </c>
      <c r="B12" s="36"/>
      <c r="C12" s="62"/>
      <c r="D12" s="62"/>
    </row>
    <row r="13" spans="1:6">
      <c r="A13" s="31" t="s">
        <v>43</v>
      </c>
      <c r="B13" s="34">
        <v>6.5078350541967533E-2</v>
      </c>
      <c r="C13" s="82">
        <v>6.6325750757713867E-2</v>
      </c>
      <c r="D13" s="82">
        <v>6.75731509734602E-2</v>
      </c>
      <c r="E13" s="61"/>
      <c r="F13" s="61"/>
    </row>
    <row r="14" spans="1:6">
      <c r="A14" s="31" t="s">
        <v>45</v>
      </c>
      <c r="B14" s="35">
        <f>B8-Rf</f>
        <v>8.4990532270847824E-2</v>
      </c>
      <c r="C14" s="35">
        <f>C8-Rf</f>
        <v>8.6224528861581579E-2</v>
      </c>
      <c r="D14" s="35">
        <f>D8-Rf</f>
        <v>8.7458525452315555E-2</v>
      </c>
      <c r="E14" s="61"/>
    </row>
    <row r="15" spans="1:6">
      <c r="A15" s="31" t="s">
        <v>23</v>
      </c>
      <c r="B15" s="35">
        <f>B9-Assumptions!B2</f>
        <v>7.2357771412286026E-2</v>
      </c>
      <c r="C15" s="62">
        <f>C9-Rf</f>
        <v>8.3413842840857455E-2</v>
      </c>
      <c r="D15" s="62">
        <f>D9-Rf</f>
        <v>9.4469914269428884E-2</v>
      </c>
      <c r="E15" s="61"/>
    </row>
    <row r="16" spans="1:6">
      <c r="A16" s="31" t="s">
        <v>52</v>
      </c>
      <c r="B16" s="64">
        <f>B10-Rf</f>
        <v>5.9999999999999991E-2</v>
      </c>
      <c r="C16" s="64">
        <f>C10-Rf</f>
        <v>6.9732024491540784E-2</v>
      </c>
      <c r="D16" s="64">
        <f>D10-Rf</f>
        <v>7.946404898308157E-2</v>
      </c>
      <c r="E16" s="61"/>
    </row>
    <row r="17" spans="1:5">
      <c r="A17" s="31" t="s">
        <v>82</v>
      </c>
      <c r="B17" s="36">
        <f>B13*Assumptions!$B$37+B14*Assumptions!$B$38+B15*Assumptions!$B$39+B16*Assumptions!$B$40</f>
        <v>7.219266226870609E-2</v>
      </c>
      <c r="C17" s="36">
        <f>C13*Assumptions!$B$37+C14*Assumptions!$B$38+C15*Assumptions!$B$39+C16*Assumptions!$B$40</f>
        <v>7.9190179793441895E-2</v>
      </c>
      <c r="D17" s="36">
        <f>D13*Assumptions!$B$37+D14*Assumptions!$B$38+D15*Assumptions!$B$39+D16*Assumptions!$B$40</f>
        <v>8.6187697318177756E-2</v>
      </c>
      <c r="E17" s="61"/>
    </row>
    <row r="18" spans="1:5">
      <c r="C18" s="61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13"/>
  <sheetViews>
    <sheetView zoomScale="80" zoomScaleNormal="80" workbookViewId="0">
      <pane xSplit="1" ySplit="11" topLeftCell="B402" activePane="bottomRight" state="frozen"/>
      <selection pane="topRight" activeCell="B1" sqref="B1"/>
      <selection pane="bottomLeft" activeCell="A12" sqref="A12"/>
      <selection pane="bottomRight" activeCell="A430" sqref="A430"/>
    </sheetView>
  </sheetViews>
  <sheetFormatPr defaultRowHeight="12.75"/>
  <cols>
    <col min="1" max="1" width="12.42578125" style="23" customWidth="1"/>
    <col min="2" max="4" width="11.42578125" style="23" bestFit="1" customWidth="1"/>
    <col min="5" max="5" width="12.28515625" style="23" bestFit="1" customWidth="1"/>
    <col min="6" max="6" width="10.85546875" style="23" bestFit="1" customWidth="1"/>
    <col min="7" max="8" width="11" style="23" bestFit="1" customWidth="1"/>
    <col min="9" max="9" width="11.85546875" style="23" bestFit="1" customWidth="1"/>
    <col min="10" max="253" width="8.85546875" style="23"/>
    <col min="254" max="254" width="12.42578125" style="23" customWidth="1"/>
    <col min="255" max="257" width="11.42578125" style="23" bestFit="1" customWidth="1"/>
    <col min="258" max="258" width="12.28515625" style="23" bestFit="1" customWidth="1"/>
    <col min="259" max="259" width="10.85546875" style="23" bestFit="1" customWidth="1"/>
    <col min="260" max="261" width="11" style="23" bestFit="1" customWidth="1"/>
    <col min="262" max="262" width="11.85546875" style="23" bestFit="1" customWidth="1"/>
    <col min="263" max="509" width="8.85546875" style="23"/>
    <col min="510" max="510" width="12.42578125" style="23" customWidth="1"/>
    <col min="511" max="513" width="11.42578125" style="23" bestFit="1" customWidth="1"/>
    <col min="514" max="514" width="12.28515625" style="23" bestFit="1" customWidth="1"/>
    <col min="515" max="515" width="10.85546875" style="23" bestFit="1" customWidth="1"/>
    <col min="516" max="517" width="11" style="23" bestFit="1" customWidth="1"/>
    <col min="518" max="518" width="11.85546875" style="23" bestFit="1" customWidth="1"/>
    <col min="519" max="765" width="8.85546875" style="23"/>
    <col min="766" max="766" width="12.42578125" style="23" customWidth="1"/>
    <col min="767" max="769" width="11.42578125" style="23" bestFit="1" customWidth="1"/>
    <col min="770" max="770" width="12.28515625" style="23" bestFit="1" customWidth="1"/>
    <col min="771" max="771" width="10.85546875" style="23" bestFit="1" customWidth="1"/>
    <col min="772" max="773" width="11" style="23" bestFit="1" customWidth="1"/>
    <col min="774" max="774" width="11.85546875" style="23" bestFit="1" customWidth="1"/>
    <col min="775" max="1021" width="8.85546875" style="23"/>
    <col min="1022" max="1022" width="12.42578125" style="23" customWidth="1"/>
    <col min="1023" max="1025" width="11.42578125" style="23" bestFit="1" customWidth="1"/>
    <col min="1026" max="1026" width="12.28515625" style="23" bestFit="1" customWidth="1"/>
    <col min="1027" max="1027" width="10.85546875" style="23" bestFit="1" customWidth="1"/>
    <col min="1028" max="1029" width="11" style="23" bestFit="1" customWidth="1"/>
    <col min="1030" max="1030" width="11.85546875" style="23" bestFit="1" customWidth="1"/>
    <col min="1031" max="1277" width="8.85546875" style="23"/>
    <col min="1278" max="1278" width="12.42578125" style="23" customWidth="1"/>
    <col min="1279" max="1281" width="11.42578125" style="23" bestFit="1" customWidth="1"/>
    <col min="1282" max="1282" width="12.28515625" style="23" bestFit="1" customWidth="1"/>
    <col min="1283" max="1283" width="10.85546875" style="23" bestFit="1" customWidth="1"/>
    <col min="1284" max="1285" width="11" style="23" bestFit="1" customWidth="1"/>
    <col min="1286" max="1286" width="11.85546875" style="23" bestFit="1" customWidth="1"/>
    <col min="1287" max="1533" width="8.85546875" style="23"/>
    <col min="1534" max="1534" width="12.42578125" style="23" customWidth="1"/>
    <col min="1535" max="1537" width="11.42578125" style="23" bestFit="1" customWidth="1"/>
    <col min="1538" max="1538" width="12.28515625" style="23" bestFit="1" customWidth="1"/>
    <col min="1539" max="1539" width="10.85546875" style="23" bestFit="1" customWidth="1"/>
    <col min="1540" max="1541" width="11" style="23" bestFit="1" customWidth="1"/>
    <col min="1542" max="1542" width="11.85546875" style="23" bestFit="1" customWidth="1"/>
    <col min="1543" max="1789" width="8.85546875" style="23"/>
    <col min="1790" max="1790" width="12.42578125" style="23" customWidth="1"/>
    <col min="1791" max="1793" width="11.42578125" style="23" bestFit="1" customWidth="1"/>
    <col min="1794" max="1794" width="12.28515625" style="23" bestFit="1" customWidth="1"/>
    <col min="1795" max="1795" width="10.85546875" style="23" bestFit="1" customWidth="1"/>
    <col min="1796" max="1797" width="11" style="23" bestFit="1" customWidth="1"/>
    <col min="1798" max="1798" width="11.85546875" style="23" bestFit="1" customWidth="1"/>
    <col min="1799" max="2045" width="8.85546875" style="23"/>
    <col min="2046" max="2046" width="12.42578125" style="23" customWidth="1"/>
    <col min="2047" max="2049" width="11.42578125" style="23" bestFit="1" customWidth="1"/>
    <col min="2050" max="2050" width="12.28515625" style="23" bestFit="1" customWidth="1"/>
    <col min="2051" max="2051" width="10.85546875" style="23" bestFit="1" customWidth="1"/>
    <col min="2052" max="2053" width="11" style="23" bestFit="1" customWidth="1"/>
    <col min="2054" max="2054" width="11.85546875" style="23" bestFit="1" customWidth="1"/>
    <col min="2055" max="2301" width="8.85546875" style="23"/>
    <col min="2302" max="2302" width="12.42578125" style="23" customWidth="1"/>
    <col min="2303" max="2305" width="11.42578125" style="23" bestFit="1" customWidth="1"/>
    <col min="2306" max="2306" width="12.28515625" style="23" bestFit="1" customWidth="1"/>
    <col min="2307" max="2307" width="10.85546875" style="23" bestFit="1" customWidth="1"/>
    <col min="2308" max="2309" width="11" style="23" bestFit="1" customWidth="1"/>
    <col min="2310" max="2310" width="11.85546875" style="23" bestFit="1" customWidth="1"/>
    <col min="2311" max="2557" width="8.85546875" style="23"/>
    <col min="2558" max="2558" width="12.42578125" style="23" customWidth="1"/>
    <col min="2559" max="2561" width="11.42578125" style="23" bestFit="1" customWidth="1"/>
    <col min="2562" max="2562" width="12.28515625" style="23" bestFit="1" customWidth="1"/>
    <col min="2563" max="2563" width="10.85546875" style="23" bestFit="1" customWidth="1"/>
    <col min="2564" max="2565" width="11" style="23" bestFit="1" customWidth="1"/>
    <col min="2566" max="2566" width="11.85546875" style="23" bestFit="1" customWidth="1"/>
    <col min="2567" max="2813" width="8.85546875" style="23"/>
    <col min="2814" max="2814" width="12.42578125" style="23" customWidth="1"/>
    <col min="2815" max="2817" width="11.42578125" style="23" bestFit="1" customWidth="1"/>
    <col min="2818" max="2818" width="12.28515625" style="23" bestFit="1" customWidth="1"/>
    <col min="2819" max="2819" width="10.85546875" style="23" bestFit="1" customWidth="1"/>
    <col min="2820" max="2821" width="11" style="23" bestFit="1" customWidth="1"/>
    <col min="2822" max="2822" width="11.85546875" style="23" bestFit="1" customWidth="1"/>
    <col min="2823" max="3069" width="8.85546875" style="23"/>
    <col min="3070" max="3070" width="12.42578125" style="23" customWidth="1"/>
    <col min="3071" max="3073" width="11.42578125" style="23" bestFit="1" customWidth="1"/>
    <col min="3074" max="3074" width="12.28515625" style="23" bestFit="1" customWidth="1"/>
    <col min="3075" max="3075" width="10.85546875" style="23" bestFit="1" customWidth="1"/>
    <col min="3076" max="3077" width="11" style="23" bestFit="1" customWidth="1"/>
    <col min="3078" max="3078" width="11.85546875" style="23" bestFit="1" customWidth="1"/>
    <col min="3079" max="3325" width="8.85546875" style="23"/>
    <col min="3326" max="3326" width="12.42578125" style="23" customWidth="1"/>
    <col min="3327" max="3329" width="11.42578125" style="23" bestFit="1" customWidth="1"/>
    <col min="3330" max="3330" width="12.28515625" style="23" bestFit="1" customWidth="1"/>
    <col min="3331" max="3331" width="10.85546875" style="23" bestFit="1" customWidth="1"/>
    <col min="3332" max="3333" width="11" style="23" bestFit="1" customWidth="1"/>
    <col min="3334" max="3334" width="11.85546875" style="23" bestFit="1" customWidth="1"/>
    <col min="3335" max="3581" width="8.85546875" style="23"/>
    <col min="3582" max="3582" width="12.42578125" style="23" customWidth="1"/>
    <col min="3583" max="3585" width="11.42578125" style="23" bestFit="1" customWidth="1"/>
    <col min="3586" max="3586" width="12.28515625" style="23" bestFit="1" customWidth="1"/>
    <col min="3587" max="3587" width="10.85546875" style="23" bestFit="1" customWidth="1"/>
    <col min="3588" max="3589" width="11" style="23" bestFit="1" customWidth="1"/>
    <col min="3590" max="3590" width="11.85546875" style="23" bestFit="1" customWidth="1"/>
    <col min="3591" max="3837" width="8.85546875" style="23"/>
    <col min="3838" max="3838" width="12.42578125" style="23" customWidth="1"/>
    <col min="3839" max="3841" width="11.42578125" style="23" bestFit="1" customWidth="1"/>
    <col min="3842" max="3842" width="12.28515625" style="23" bestFit="1" customWidth="1"/>
    <col min="3843" max="3843" width="10.85546875" style="23" bestFit="1" customWidth="1"/>
    <col min="3844" max="3845" width="11" style="23" bestFit="1" customWidth="1"/>
    <col min="3846" max="3846" width="11.85546875" style="23" bestFit="1" customWidth="1"/>
    <col min="3847" max="4093" width="8.85546875" style="23"/>
    <col min="4094" max="4094" width="12.42578125" style="23" customWidth="1"/>
    <col min="4095" max="4097" width="11.42578125" style="23" bestFit="1" customWidth="1"/>
    <col min="4098" max="4098" width="12.28515625" style="23" bestFit="1" customWidth="1"/>
    <col min="4099" max="4099" width="10.85546875" style="23" bestFit="1" customWidth="1"/>
    <col min="4100" max="4101" width="11" style="23" bestFit="1" customWidth="1"/>
    <col min="4102" max="4102" width="11.85546875" style="23" bestFit="1" customWidth="1"/>
    <col min="4103" max="4349" width="8.85546875" style="23"/>
    <col min="4350" max="4350" width="12.42578125" style="23" customWidth="1"/>
    <col min="4351" max="4353" width="11.42578125" style="23" bestFit="1" customWidth="1"/>
    <col min="4354" max="4354" width="12.28515625" style="23" bestFit="1" customWidth="1"/>
    <col min="4355" max="4355" width="10.85546875" style="23" bestFit="1" customWidth="1"/>
    <col min="4356" max="4357" width="11" style="23" bestFit="1" customWidth="1"/>
    <col min="4358" max="4358" width="11.85546875" style="23" bestFit="1" customWidth="1"/>
    <col min="4359" max="4605" width="8.85546875" style="23"/>
    <col min="4606" max="4606" width="12.42578125" style="23" customWidth="1"/>
    <col min="4607" max="4609" width="11.42578125" style="23" bestFit="1" customWidth="1"/>
    <col min="4610" max="4610" width="12.28515625" style="23" bestFit="1" customWidth="1"/>
    <col min="4611" max="4611" width="10.85546875" style="23" bestFit="1" customWidth="1"/>
    <col min="4612" max="4613" width="11" style="23" bestFit="1" customWidth="1"/>
    <col min="4614" max="4614" width="11.85546875" style="23" bestFit="1" customWidth="1"/>
    <col min="4615" max="4861" width="8.85546875" style="23"/>
    <col min="4862" max="4862" width="12.42578125" style="23" customWidth="1"/>
    <col min="4863" max="4865" width="11.42578125" style="23" bestFit="1" customWidth="1"/>
    <col min="4866" max="4866" width="12.28515625" style="23" bestFit="1" customWidth="1"/>
    <col min="4867" max="4867" width="10.85546875" style="23" bestFit="1" customWidth="1"/>
    <col min="4868" max="4869" width="11" style="23" bestFit="1" customWidth="1"/>
    <col min="4870" max="4870" width="11.85546875" style="23" bestFit="1" customWidth="1"/>
    <col min="4871" max="5117" width="8.85546875" style="23"/>
    <col min="5118" max="5118" width="12.42578125" style="23" customWidth="1"/>
    <col min="5119" max="5121" width="11.42578125" style="23" bestFit="1" customWidth="1"/>
    <col min="5122" max="5122" width="12.28515625" style="23" bestFit="1" customWidth="1"/>
    <col min="5123" max="5123" width="10.85546875" style="23" bestFit="1" customWidth="1"/>
    <col min="5124" max="5125" width="11" style="23" bestFit="1" customWidth="1"/>
    <col min="5126" max="5126" width="11.85546875" style="23" bestFit="1" customWidth="1"/>
    <col min="5127" max="5373" width="8.85546875" style="23"/>
    <col min="5374" max="5374" width="12.42578125" style="23" customWidth="1"/>
    <col min="5375" max="5377" width="11.42578125" style="23" bestFit="1" customWidth="1"/>
    <col min="5378" max="5378" width="12.28515625" style="23" bestFit="1" customWidth="1"/>
    <col min="5379" max="5379" width="10.85546875" style="23" bestFit="1" customWidth="1"/>
    <col min="5380" max="5381" width="11" style="23" bestFit="1" customWidth="1"/>
    <col min="5382" max="5382" width="11.85546875" style="23" bestFit="1" customWidth="1"/>
    <col min="5383" max="5629" width="8.85546875" style="23"/>
    <col min="5630" max="5630" width="12.42578125" style="23" customWidth="1"/>
    <col min="5631" max="5633" width="11.42578125" style="23" bestFit="1" customWidth="1"/>
    <col min="5634" max="5634" width="12.28515625" style="23" bestFit="1" customWidth="1"/>
    <col min="5635" max="5635" width="10.85546875" style="23" bestFit="1" customWidth="1"/>
    <col min="5636" max="5637" width="11" style="23" bestFit="1" customWidth="1"/>
    <col min="5638" max="5638" width="11.85546875" style="23" bestFit="1" customWidth="1"/>
    <col min="5639" max="5885" width="8.85546875" style="23"/>
    <col min="5886" max="5886" width="12.42578125" style="23" customWidth="1"/>
    <col min="5887" max="5889" width="11.42578125" style="23" bestFit="1" customWidth="1"/>
    <col min="5890" max="5890" width="12.28515625" style="23" bestFit="1" customWidth="1"/>
    <col min="5891" max="5891" width="10.85546875" style="23" bestFit="1" customWidth="1"/>
    <col min="5892" max="5893" width="11" style="23" bestFit="1" customWidth="1"/>
    <col min="5894" max="5894" width="11.85546875" style="23" bestFit="1" customWidth="1"/>
    <col min="5895" max="6141" width="8.85546875" style="23"/>
    <col min="6142" max="6142" width="12.42578125" style="23" customWidth="1"/>
    <col min="6143" max="6145" width="11.42578125" style="23" bestFit="1" customWidth="1"/>
    <col min="6146" max="6146" width="12.28515625" style="23" bestFit="1" customWidth="1"/>
    <col min="6147" max="6147" width="10.85546875" style="23" bestFit="1" customWidth="1"/>
    <col min="6148" max="6149" width="11" style="23" bestFit="1" customWidth="1"/>
    <col min="6150" max="6150" width="11.85546875" style="23" bestFit="1" customWidth="1"/>
    <col min="6151" max="6397" width="8.85546875" style="23"/>
    <col min="6398" max="6398" width="12.42578125" style="23" customWidth="1"/>
    <col min="6399" max="6401" width="11.42578125" style="23" bestFit="1" customWidth="1"/>
    <col min="6402" max="6402" width="12.28515625" style="23" bestFit="1" customWidth="1"/>
    <col min="6403" max="6403" width="10.85546875" style="23" bestFit="1" customWidth="1"/>
    <col min="6404" max="6405" width="11" style="23" bestFit="1" customWidth="1"/>
    <col min="6406" max="6406" width="11.85546875" style="23" bestFit="1" customWidth="1"/>
    <col min="6407" max="6653" width="8.85546875" style="23"/>
    <col min="6654" max="6654" width="12.42578125" style="23" customWidth="1"/>
    <col min="6655" max="6657" width="11.42578125" style="23" bestFit="1" customWidth="1"/>
    <col min="6658" max="6658" width="12.28515625" style="23" bestFit="1" customWidth="1"/>
    <col min="6659" max="6659" width="10.85546875" style="23" bestFit="1" customWidth="1"/>
    <col min="6660" max="6661" width="11" style="23" bestFit="1" customWidth="1"/>
    <col min="6662" max="6662" width="11.85546875" style="23" bestFit="1" customWidth="1"/>
    <col min="6663" max="6909" width="8.85546875" style="23"/>
    <col min="6910" max="6910" width="12.42578125" style="23" customWidth="1"/>
    <col min="6911" max="6913" width="11.42578125" style="23" bestFit="1" customWidth="1"/>
    <col min="6914" max="6914" width="12.28515625" style="23" bestFit="1" customWidth="1"/>
    <col min="6915" max="6915" width="10.85546875" style="23" bestFit="1" customWidth="1"/>
    <col min="6916" max="6917" width="11" style="23" bestFit="1" customWidth="1"/>
    <col min="6918" max="6918" width="11.85546875" style="23" bestFit="1" customWidth="1"/>
    <col min="6919" max="7165" width="8.85546875" style="23"/>
    <col min="7166" max="7166" width="12.42578125" style="23" customWidth="1"/>
    <col min="7167" max="7169" width="11.42578125" style="23" bestFit="1" customWidth="1"/>
    <col min="7170" max="7170" width="12.28515625" style="23" bestFit="1" customWidth="1"/>
    <col min="7171" max="7171" width="10.85546875" style="23" bestFit="1" customWidth="1"/>
    <col min="7172" max="7173" width="11" style="23" bestFit="1" customWidth="1"/>
    <col min="7174" max="7174" width="11.85546875" style="23" bestFit="1" customWidth="1"/>
    <col min="7175" max="7421" width="8.85546875" style="23"/>
    <col min="7422" max="7422" width="12.42578125" style="23" customWidth="1"/>
    <col min="7423" max="7425" width="11.42578125" style="23" bestFit="1" customWidth="1"/>
    <col min="7426" max="7426" width="12.28515625" style="23" bestFit="1" customWidth="1"/>
    <col min="7427" max="7427" width="10.85546875" style="23" bestFit="1" customWidth="1"/>
    <col min="7428" max="7429" width="11" style="23" bestFit="1" customWidth="1"/>
    <col min="7430" max="7430" width="11.85546875" style="23" bestFit="1" customWidth="1"/>
    <col min="7431" max="7677" width="8.85546875" style="23"/>
    <col min="7678" max="7678" width="12.42578125" style="23" customWidth="1"/>
    <col min="7679" max="7681" width="11.42578125" style="23" bestFit="1" customWidth="1"/>
    <col min="7682" max="7682" width="12.28515625" style="23" bestFit="1" customWidth="1"/>
    <col min="7683" max="7683" width="10.85546875" style="23" bestFit="1" customWidth="1"/>
    <col min="7684" max="7685" width="11" style="23" bestFit="1" customWidth="1"/>
    <col min="7686" max="7686" width="11.85546875" style="23" bestFit="1" customWidth="1"/>
    <col min="7687" max="7933" width="8.85546875" style="23"/>
    <col min="7934" max="7934" width="12.42578125" style="23" customWidth="1"/>
    <col min="7935" max="7937" width="11.42578125" style="23" bestFit="1" customWidth="1"/>
    <col min="7938" max="7938" width="12.28515625" style="23" bestFit="1" customWidth="1"/>
    <col min="7939" max="7939" width="10.85546875" style="23" bestFit="1" customWidth="1"/>
    <col min="7940" max="7941" width="11" style="23" bestFit="1" customWidth="1"/>
    <col min="7942" max="7942" width="11.85546875" style="23" bestFit="1" customWidth="1"/>
    <col min="7943" max="8189" width="8.85546875" style="23"/>
    <col min="8190" max="8190" width="12.42578125" style="23" customWidth="1"/>
    <col min="8191" max="8193" width="11.42578125" style="23" bestFit="1" customWidth="1"/>
    <col min="8194" max="8194" width="12.28515625" style="23" bestFit="1" customWidth="1"/>
    <col min="8195" max="8195" width="10.85546875" style="23" bestFit="1" customWidth="1"/>
    <col min="8196" max="8197" width="11" style="23" bestFit="1" customWidth="1"/>
    <col min="8198" max="8198" width="11.85546875" style="23" bestFit="1" customWidth="1"/>
    <col min="8199" max="8445" width="8.85546875" style="23"/>
    <col min="8446" max="8446" width="12.42578125" style="23" customWidth="1"/>
    <col min="8447" max="8449" width="11.42578125" style="23" bestFit="1" customWidth="1"/>
    <col min="8450" max="8450" width="12.28515625" style="23" bestFit="1" customWidth="1"/>
    <col min="8451" max="8451" width="10.85546875" style="23" bestFit="1" customWidth="1"/>
    <col min="8452" max="8453" width="11" style="23" bestFit="1" customWidth="1"/>
    <col min="8454" max="8454" width="11.85546875" style="23" bestFit="1" customWidth="1"/>
    <col min="8455" max="8701" width="8.85546875" style="23"/>
    <col min="8702" max="8702" width="12.42578125" style="23" customWidth="1"/>
    <col min="8703" max="8705" width="11.42578125" style="23" bestFit="1" customWidth="1"/>
    <col min="8706" max="8706" width="12.28515625" style="23" bestFit="1" customWidth="1"/>
    <col min="8707" max="8707" width="10.85546875" style="23" bestFit="1" customWidth="1"/>
    <col min="8708" max="8709" width="11" style="23" bestFit="1" customWidth="1"/>
    <col min="8710" max="8710" width="11.85546875" style="23" bestFit="1" customWidth="1"/>
    <col min="8711" max="8957" width="8.85546875" style="23"/>
    <col min="8958" max="8958" width="12.42578125" style="23" customWidth="1"/>
    <col min="8959" max="8961" width="11.42578125" style="23" bestFit="1" customWidth="1"/>
    <col min="8962" max="8962" width="12.28515625" style="23" bestFit="1" customWidth="1"/>
    <col min="8963" max="8963" width="10.85546875" style="23" bestFit="1" customWidth="1"/>
    <col min="8964" max="8965" width="11" style="23" bestFit="1" customWidth="1"/>
    <col min="8966" max="8966" width="11.85546875" style="23" bestFit="1" customWidth="1"/>
    <col min="8967" max="9213" width="8.85546875" style="23"/>
    <col min="9214" max="9214" width="12.42578125" style="23" customWidth="1"/>
    <col min="9215" max="9217" width="11.42578125" style="23" bestFit="1" customWidth="1"/>
    <col min="9218" max="9218" width="12.28515625" style="23" bestFit="1" customWidth="1"/>
    <col min="9219" max="9219" width="10.85546875" style="23" bestFit="1" customWidth="1"/>
    <col min="9220" max="9221" width="11" style="23" bestFit="1" customWidth="1"/>
    <col min="9222" max="9222" width="11.85546875" style="23" bestFit="1" customWidth="1"/>
    <col min="9223" max="9469" width="8.85546875" style="23"/>
    <col min="9470" max="9470" width="12.42578125" style="23" customWidth="1"/>
    <col min="9471" max="9473" width="11.42578125" style="23" bestFit="1" customWidth="1"/>
    <col min="9474" max="9474" width="12.28515625" style="23" bestFit="1" customWidth="1"/>
    <col min="9475" max="9475" width="10.85546875" style="23" bestFit="1" customWidth="1"/>
    <col min="9476" max="9477" width="11" style="23" bestFit="1" customWidth="1"/>
    <col min="9478" max="9478" width="11.85546875" style="23" bestFit="1" customWidth="1"/>
    <col min="9479" max="9725" width="8.85546875" style="23"/>
    <col min="9726" max="9726" width="12.42578125" style="23" customWidth="1"/>
    <col min="9727" max="9729" width="11.42578125" style="23" bestFit="1" customWidth="1"/>
    <col min="9730" max="9730" width="12.28515625" style="23" bestFit="1" customWidth="1"/>
    <col min="9731" max="9731" width="10.85546875" style="23" bestFit="1" customWidth="1"/>
    <col min="9732" max="9733" width="11" style="23" bestFit="1" customWidth="1"/>
    <col min="9734" max="9734" width="11.85546875" style="23" bestFit="1" customWidth="1"/>
    <col min="9735" max="9981" width="8.85546875" style="23"/>
    <col min="9982" max="9982" width="12.42578125" style="23" customWidth="1"/>
    <col min="9983" max="9985" width="11.42578125" style="23" bestFit="1" customWidth="1"/>
    <col min="9986" max="9986" width="12.28515625" style="23" bestFit="1" customWidth="1"/>
    <col min="9987" max="9987" width="10.85546875" style="23" bestFit="1" customWidth="1"/>
    <col min="9988" max="9989" width="11" style="23" bestFit="1" customWidth="1"/>
    <col min="9990" max="9990" width="11.85546875" style="23" bestFit="1" customWidth="1"/>
    <col min="9991" max="10237" width="8.85546875" style="23"/>
    <col min="10238" max="10238" width="12.42578125" style="23" customWidth="1"/>
    <col min="10239" max="10241" width="11.42578125" style="23" bestFit="1" customWidth="1"/>
    <col min="10242" max="10242" width="12.28515625" style="23" bestFit="1" customWidth="1"/>
    <col min="10243" max="10243" width="10.85546875" style="23" bestFit="1" customWidth="1"/>
    <col min="10244" max="10245" width="11" style="23" bestFit="1" customWidth="1"/>
    <col min="10246" max="10246" width="11.85546875" style="23" bestFit="1" customWidth="1"/>
    <col min="10247" max="10493" width="8.85546875" style="23"/>
    <col min="10494" max="10494" width="12.42578125" style="23" customWidth="1"/>
    <col min="10495" max="10497" width="11.42578125" style="23" bestFit="1" customWidth="1"/>
    <col min="10498" max="10498" width="12.28515625" style="23" bestFit="1" customWidth="1"/>
    <col min="10499" max="10499" width="10.85546875" style="23" bestFit="1" customWidth="1"/>
    <col min="10500" max="10501" width="11" style="23" bestFit="1" customWidth="1"/>
    <col min="10502" max="10502" width="11.85546875" style="23" bestFit="1" customWidth="1"/>
    <col min="10503" max="10749" width="8.85546875" style="23"/>
    <col min="10750" max="10750" width="12.42578125" style="23" customWidth="1"/>
    <col min="10751" max="10753" width="11.42578125" style="23" bestFit="1" customWidth="1"/>
    <col min="10754" max="10754" width="12.28515625" style="23" bestFit="1" customWidth="1"/>
    <col min="10755" max="10755" width="10.85546875" style="23" bestFit="1" customWidth="1"/>
    <col min="10756" max="10757" width="11" style="23" bestFit="1" customWidth="1"/>
    <col min="10758" max="10758" width="11.85546875" style="23" bestFit="1" customWidth="1"/>
    <col min="10759" max="11005" width="8.85546875" style="23"/>
    <col min="11006" max="11006" width="12.42578125" style="23" customWidth="1"/>
    <col min="11007" max="11009" width="11.42578125" style="23" bestFit="1" customWidth="1"/>
    <col min="11010" max="11010" width="12.28515625" style="23" bestFit="1" customWidth="1"/>
    <col min="11011" max="11011" width="10.85546875" style="23" bestFit="1" customWidth="1"/>
    <col min="11012" max="11013" width="11" style="23" bestFit="1" customWidth="1"/>
    <col min="11014" max="11014" width="11.85546875" style="23" bestFit="1" customWidth="1"/>
    <col min="11015" max="11261" width="8.85546875" style="23"/>
    <col min="11262" max="11262" width="12.42578125" style="23" customWidth="1"/>
    <col min="11263" max="11265" width="11.42578125" style="23" bestFit="1" customWidth="1"/>
    <col min="11266" max="11266" width="12.28515625" style="23" bestFit="1" customWidth="1"/>
    <col min="11267" max="11267" width="10.85546875" style="23" bestFit="1" customWidth="1"/>
    <col min="11268" max="11269" width="11" style="23" bestFit="1" customWidth="1"/>
    <col min="11270" max="11270" width="11.85546875" style="23" bestFit="1" customWidth="1"/>
    <col min="11271" max="11517" width="8.85546875" style="23"/>
    <col min="11518" max="11518" width="12.42578125" style="23" customWidth="1"/>
    <col min="11519" max="11521" width="11.42578125" style="23" bestFit="1" customWidth="1"/>
    <col min="11522" max="11522" width="12.28515625" style="23" bestFit="1" customWidth="1"/>
    <col min="11523" max="11523" width="10.85546875" style="23" bestFit="1" customWidth="1"/>
    <col min="11524" max="11525" width="11" style="23" bestFit="1" customWidth="1"/>
    <col min="11526" max="11526" width="11.85546875" style="23" bestFit="1" customWidth="1"/>
    <col min="11527" max="11773" width="8.85546875" style="23"/>
    <col min="11774" max="11774" width="12.42578125" style="23" customWidth="1"/>
    <col min="11775" max="11777" width="11.42578125" style="23" bestFit="1" customWidth="1"/>
    <col min="11778" max="11778" width="12.28515625" style="23" bestFit="1" customWidth="1"/>
    <col min="11779" max="11779" width="10.85546875" style="23" bestFit="1" customWidth="1"/>
    <col min="11780" max="11781" width="11" style="23" bestFit="1" customWidth="1"/>
    <col min="11782" max="11782" width="11.85546875" style="23" bestFit="1" customWidth="1"/>
    <col min="11783" max="12029" width="8.85546875" style="23"/>
    <col min="12030" max="12030" width="12.42578125" style="23" customWidth="1"/>
    <col min="12031" max="12033" width="11.42578125" style="23" bestFit="1" customWidth="1"/>
    <col min="12034" max="12034" width="12.28515625" style="23" bestFit="1" customWidth="1"/>
    <col min="12035" max="12035" width="10.85546875" style="23" bestFit="1" customWidth="1"/>
    <col min="12036" max="12037" width="11" style="23" bestFit="1" customWidth="1"/>
    <col min="12038" max="12038" width="11.85546875" style="23" bestFit="1" customWidth="1"/>
    <col min="12039" max="12285" width="8.85546875" style="23"/>
    <col min="12286" max="12286" width="12.42578125" style="23" customWidth="1"/>
    <col min="12287" max="12289" width="11.42578125" style="23" bestFit="1" customWidth="1"/>
    <col min="12290" max="12290" width="12.28515625" style="23" bestFit="1" customWidth="1"/>
    <col min="12291" max="12291" width="10.85546875" style="23" bestFit="1" customWidth="1"/>
    <col min="12292" max="12293" width="11" style="23" bestFit="1" customWidth="1"/>
    <col min="12294" max="12294" width="11.85546875" style="23" bestFit="1" customWidth="1"/>
    <col min="12295" max="12541" width="8.85546875" style="23"/>
    <col min="12542" max="12542" width="12.42578125" style="23" customWidth="1"/>
    <col min="12543" max="12545" width="11.42578125" style="23" bestFit="1" customWidth="1"/>
    <col min="12546" max="12546" width="12.28515625" style="23" bestFit="1" customWidth="1"/>
    <col min="12547" max="12547" width="10.85546875" style="23" bestFit="1" customWidth="1"/>
    <col min="12548" max="12549" width="11" style="23" bestFit="1" customWidth="1"/>
    <col min="12550" max="12550" width="11.85546875" style="23" bestFit="1" customWidth="1"/>
    <col min="12551" max="12797" width="8.85546875" style="23"/>
    <col min="12798" max="12798" width="12.42578125" style="23" customWidth="1"/>
    <col min="12799" max="12801" width="11.42578125" style="23" bestFit="1" customWidth="1"/>
    <col min="12802" max="12802" width="12.28515625" style="23" bestFit="1" customWidth="1"/>
    <col min="12803" max="12803" width="10.85546875" style="23" bestFit="1" customWidth="1"/>
    <col min="12804" max="12805" width="11" style="23" bestFit="1" customWidth="1"/>
    <col min="12806" max="12806" width="11.85546875" style="23" bestFit="1" customWidth="1"/>
    <col min="12807" max="13053" width="8.85546875" style="23"/>
    <col min="13054" max="13054" width="12.42578125" style="23" customWidth="1"/>
    <col min="13055" max="13057" width="11.42578125" style="23" bestFit="1" customWidth="1"/>
    <col min="13058" max="13058" width="12.28515625" style="23" bestFit="1" customWidth="1"/>
    <col min="13059" max="13059" width="10.85546875" style="23" bestFit="1" customWidth="1"/>
    <col min="13060" max="13061" width="11" style="23" bestFit="1" customWidth="1"/>
    <col min="13062" max="13062" width="11.85546875" style="23" bestFit="1" customWidth="1"/>
    <col min="13063" max="13309" width="8.85546875" style="23"/>
    <col min="13310" max="13310" width="12.42578125" style="23" customWidth="1"/>
    <col min="13311" max="13313" width="11.42578125" style="23" bestFit="1" customWidth="1"/>
    <col min="13314" max="13314" width="12.28515625" style="23" bestFit="1" customWidth="1"/>
    <col min="13315" max="13315" width="10.85546875" style="23" bestFit="1" customWidth="1"/>
    <col min="13316" max="13317" width="11" style="23" bestFit="1" customWidth="1"/>
    <col min="13318" max="13318" width="11.85546875" style="23" bestFit="1" customWidth="1"/>
    <col min="13319" max="13565" width="8.85546875" style="23"/>
    <col min="13566" max="13566" width="12.42578125" style="23" customWidth="1"/>
    <col min="13567" max="13569" width="11.42578125" style="23" bestFit="1" customWidth="1"/>
    <col min="13570" max="13570" width="12.28515625" style="23" bestFit="1" customWidth="1"/>
    <col min="13571" max="13571" width="10.85546875" style="23" bestFit="1" customWidth="1"/>
    <col min="13572" max="13573" width="11" style="23" bestFit="1" customWidth="1"/>
    <col min="13574" max="13574" width="11.85546875" style="23" bestFit="1" customWidth="1"/>
    <col min="13575" max="13821" width="8.85546875" style="23"/>
    <col min="13822" max="13822" width="12.42578125" style="23" customWidth="1"/>
    <col min="13823" max="13825" width="11.42578125" style="23" bestFit="1" customWidth="1"/>
    <col min="13826" max="13826" width="12.28515625" style="23" bestFit="1" customWidth="1"/>
    <col min="13827" max="13827" width="10.85546875" style="23" bestFit="1" customWidth="1"/>
    <col min="13828" max="13829" width="11" style="23" bestFit="1" customWidth="1"/>
    <col min="13830" max="13830" width="11.85546875" style="23" bestFit="1" customWidth="1"/>
    <col min="13831" max="14077" width="8.85546875" style="23"/>
    <col min="14078" max="14078" width="12.42578125" style="23" customWidth="1"/>
    <col min="14079" max="14081" width="11.42578125" style="23" bestFit="1" customWidth="1"/>
    <col min="14082" max="14082" width="12.28515625" style="23" bestFit="1" customWidth="1"/>
    <col min="14083" max="14083" width="10.85546875" style="23" bestFit="1" customWidth="1"/>
    <col min="14084" max="14085" width="11" style="23" bestFit="1" customWidth="1"/>
    <col min="14086" max="14086" width="11.85546875" style="23" bestFit="1" customWidth="1"/>
    <col min="14087" max="14333" width="8.85546875" style="23"/>
    <col min="14334" max="14334" width="12.42578125" style="23" customWidth="1"/>
    <col min="14335" max="14337" width="11.42578125" style="23" bestFit="1" customWidth="1"/>
    <col min="14338" max="14338" width="12.28515625" style="23" bestFit="1" customWidth="1"/>
    <col min="14339" max="14339" width="10.85546875" style="23" bestFit="1" customWidth="1"/>
    <col min="14340" max="14341" width="11" style="23" bestFit="1" customWidth="1"/>
    <col min="14342" max="14342" width="11.85546875" style="23" bestFit="1" customWidth="1"/>
    <col min="14343" max="14589" width="8.85546875" style="23"/>
    <col min="14590" max="14590" width="12.42578125" style="23" customWidth="1"/>
    <col min="14591" max="14593" width="11.42578125" style="23" bestFit="1" customWidth="1"/>
    <col min="14594" max="14594" width="12.28515625" style="23" bestFit="1" customWidth="1"/>
    <col min="14595" max="14595" width="10.85546875" style="23" bestFit="1" customWidth="1"/>
    <col min="14596" max="14597" width="11" style="23" bestFit="1" customWidth="1"/>
    <col min="14598" max="14598" width="11.85546875" style="23" bestFit="1" customWidth="1"/>
    <col min="14599" max="14845" width="8.85546875" style="23"/>
    <col min="14846" max="14846" width="12.42578125" style="23" customWidth="1"/>
    <col min="14847" max="14849" width="11.42578125" style="23" bestFit="1" customWidth="1"/>
    <col min="14850" max="14850" width="12.28515625" style="23" bestFit="1" customWidth="1"/>
    <col min="14851" max="14851" width="10.85546875" style="23" bestFit="1" customWidth="1"/>
    <col min="14852" max="14853" width="11" style="23" bestFit="1" customWidth="1"/>
    <col min="14854" max="14854" width="11.85546875" style="23" bestFit="1" customWidth="1"/>
    <col min="14855" max="15101" width="8.85546875" style="23"/>
    <col min="15102" max="15102" width="12.42578125" style="23" customWidth="1"/>
    <col min="15103" max="15105" width="11.42578125" style="23" bestFit="1" customWidth="1"/>
    <col min="15106" max="15106" width="12.28515625" style="23" bestFit="1" customWidth="1"/>
    <col min="15107" max="15107" width="10.85546875" style="23" bestFit="1" customWidth="1"/>
    <col min="15108" max="15109" width="11" style="23" bestFit="1" customWidth="1"/>
    <col min="15110" max="15110" width="11.85546875" style="23" bestFit="1" customWidth="1"/>
    <col min="15111" max="15357" width="8.85546875" style="23"/>
    <col min="15358" max="15358" width="12.42578125" style="23" customWidth="1"/>
    <col min="15359" max="15361" width="11.42578125" style="23" bestFit="1" customWidth="1"/>
    <col min="15362" max="15362" width="12.28515625" style="23" bestFit="1" customWidth="1"/>
    <col min="15363" max="15363" width="10.85546875" style="23" bestFit="1" customWidth="1"/>
    <col min="15364" max="15365" width="11" style="23" bestFit="1" customWidth="1"/>
    <col min="15366" max="15366" width="11.85546875" style="23" bestFit="1" customWidth="1"/>
    <col min="15367" max="15613" width="8.85546875" style="23"/>
    <col min="15614" max="15614" width="12.42578125" style="23" customWidth="1"/>
    <col min="15615" max="15617" width="11.42578125" style="23" bestFit="1" customWidth="1"/>
    <col min="15618" max="15618" width="12.28515625" style="23" bestFit="1" customWidth="1"/>
    <col min="15619" max="15619" width="10.85546875" style="23" bestFit="1" customWidth="1"/>
    <col min="15620" max="15621" width="11" style="23" bestFit="1" customWidth="1"/>
    <col min="15622" max="15622" width="11.85546875" style="23" bestFit="1" customWidth="1"/>
    <col min="15623" max="15869" width="8.85546875" style="23"/>
    <col min="15870" max="15870" width="12.42578125" style="23" customWidth="1"/>
    <col min="15871" max="15873" width="11.42578125" style="23" bestFit="1" customWidth="1"/>
    <col min="15874" max="15874" width="12.28515625" style="23" bestFit="1" customWidth="1"/>
    <col min="15875" max="15875" width="10.85546875" style="23" bestFit="1" customWidth="1"/>
    <col min="15876" max="15877" width="11" style="23" bestFit="1" customWidth="1"/>
    <col min="15878" max="15878" width="11.85546875" style="23" bestFit="1" customWidth="1"/>
    <col min="15879" max="16125" width="8.85546875" style="23"/>
    <col min="16126" max="16126" width="12.42578125" style="23" customWidth="1"/>
    <col min="16127" max="16129" width="11.42578125" style="23" bestFit="1" customWidth="1"/>
    <col min="16130" max="16130" width="12.28515625" style="23" bestFit="1" customWidth="1"/>
    <col min="16131" max="16131" width="10.85546875" style="23" bestFit="1" customWidth="1"/>
    <col min="16132" max="16133" width="11" style="23" bestFit="1" customWidth="1"/>
    <col min="16134" max="16134" width="11.85546875" style="23" bestFit="1" customWidth="1"/>
    <col min="16135" max="16384" width="8.85546875" style="23"/>
  </cols>
  <sheetData>
    <row r="1" spans="1:10" s="1" customFormat="1">
      <c r="A1" s="6" t="s">
        <v>0</v>
      </c>
      <c r="B1" s="6"/>
      <c r="C1" s="7"/>
    </row>
    <row r="2" spans="1:10" s="1" customFormat="1">
      <c r="A2" s="8" t="s">
        <v>1</v>
      </c>
      <c r="B2" s="8"/>
      <c r="C2" s="7"/>
    </row>
    <row r="3" spans="1:10" s="1" customFormat="1">
      <c r="A3" s="9"/>
      <c r="B3" s="9"/>
      <c r="C3" s="7"/>
    </row>
    <row r="4" spans="1:10" s="1" customFormat="1">
      <c r="A4" s="8"/>
      <c r="B4" s="10" t="s">
        <v>2</v>
      </c>
      <c r="C4" s="2"/>
      <c r="D4" s="2"/>
      <c r="E4" s="2"/>
      <c r="F4" s="3"/>
      <c r="G4" s="11" t="s">
        <v>3</v>
      </c>
      <c r="H4" s="2"/>
      <c r="I4" s="2"/>
    </row>
    <row r="5" spans="1:10" s="1" customFormat="1">
      <c r="A5" s="12"/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5</v>
      </c>
      <c r="H5" s="13" t="s">
        <v>6</v>
      </c>
      <c r="I5" s="13" t="s">
        <v>7</v>
      </c>
    </row>
    <row r="6" spans="1:10" s="1" customFormat="1">
      <c r="A6" s="12"/>
      <c r="B6" s="12"/>
      <c r="C6" s="13"/>
    </row>
    <row r="7" spans="1:10" s="1" customFormat="1">
      <c r="A7" s="14"/>
      <c r="B7" s="14"/>
      <c r="C7" s="13"/>
    </row>
    <row r="8" spans="1:10" s="1" customFormat="1">
      <c r="A8" s="15"/>
      <c r="B8" s="15"/>
    </row>
    <row r="9" spans="1:10" s="1" customFormat="1">
      <c r="A9" s="16" t="s">
        <v>9</v>
      </c>
      <c r="B9" s="17">
        <v>41765</v>
      </c>
      <c r="C9" s="17">
        <v>41765</v>
      </c>
      <c r="D9" s="17">
        <v>41765</v>
      </c>
      <c r="E9" s="17">
        <v>41765</v>
      </c>
      <c r="F9" s="17">
        <v>41765</v>
      </c>
      <c r="G9" s="17">
        <v>41765</v>
      </c>
      <c r="H9" s="17">
        <v>41765</v>
      </c>
      <c r="I9" s="17">
        <v>41765</v>
      </c>
      <c r="J9" s="17" t="s">
        <v>21</v>
      </c>
    </row>
    <row r="10" spans="1:10" s="1" customFormat="1">
      <c r="A10" s="18" t="s">
        <v>10</v>
      </c>
      <c r="B10" s="19" t="s">
        <v>11</v>
      </c>
      <c r="C10" s="19" t="s">
        <v>11</v>
      </c>
      <c r="D10" s="19" t="s">
        <v>11</v>
      </c>
      <c r="E10" s="19" t="s">
        <v>11</v>
      </c>
      <c r="F10" s="19" t="s">
        <v>11</v>
      </c>
      <c r="G10" s="19" t="s">
        <v>11</v>
      </c>
      <c r="H10" s="19" t="s">
        <v>11</v>
      </c>
      <c r="I10" s="19" t="s">
        <v>11</v>
      </c>
    </row>
    <row r="11" spans="1:10" s="1" customFormat="1">
      <c r="A11" s="14" t="s">
        <v>12</v>
      </c>
      <c r="B11" s="20" t="s">
        <v>13</v>
      </c>
      <c r="C11" s="20" t="s">
        <v>14</v>
      </c>
      <c r="D11" s="20" t="s">
        <v>15</v>
      </c>
      <c r="E11" s="20" t="s">
        <v>16</v>
      </c>
      <c r="F11" s="20" t="s">
        <v>17</v>
      </c>
      <c r="G11" s="20" t="s">
        <v>18</v>
      </c>
      <c r="H11" s="20" t="s">
        <v>19</v>
      </c>
      <c r="I11" s="20" t="s">
        <v>20</v>
      </c>
    </row>
    <row r="12" spans="1:10" s="1" customFormat="1">
      <c r="A12" s="21">
        <v>41414</v>
      </c>
      <c r="B12" s="22">
        <v>2.48</v>
      </c>
      <c r="C12" s="22">
        <v>2.5299999999999998</v>
      </c>
      <c r="D12" s="22">
        <v>2.76</v>
      </c>
      <c r="E12" s="22">
        <v>3.22</v>
      </c>
      <c r="F12" s="22">
        <v>1.05</v>
      </c>
      <c r="G12" s="22">
        <v>2.8967676923076926</v>
      </c>
      <c r="H12" s="22">
        <v>3.2493953883495141</v>
      </c>
      <c r="I12" s="22">
        <v>3.9525000000000001</v>
      </c>
      <c r="J12" s="30">
        <f t="shared" ref="J12:J75" si="0">(1+E12/200)^2-1</f>
        <v>3.2459210000000072E-2</v>
      </c>
    </row>
    <row r="13" spans="1:10">
      <c r="A13" s="21">
        <v>41415</v>
      </c>
      <c r="B13" s="22">
        <v>2.52</v>
      </c>
      <c r="C13" s="22">
        <v>2.57</v>
      </c>
      <c r="D13" s="22">
        <v>2.7949999999999999</v>
      </c>
      <c r="E13" s="22">
        <v>3.2549999999999999</v>
      </c>
      <c r="F13" s="22">
        <v>1.05</v>
      </c>
      <c r="G13" s="22">
        <v>2.9393670769230771</v>
      </c>
      <c r="H13" s="22">
        <v>3.288894174757282</v>
      </c>
      <c r="I13" s="22">
        <v>3.9860000000000002</v>
      </c>
      <c r="J13" s="30">
        <f t="shared" si="0"/>
        <v>3.2814875625000184E-2</v>
      </c>
    </row>
    <row r="14" spans="1:10">
      <c r="A14" s="21">
        <v>41416</v>
      </c>
      <c r="B14" s="22">
        <v>2.5350000000000001</v>
      </c>
      <c r="C14" s="22">
        <v>2.58</v>
      </c>
      <c r="D14" s="22">
        <v>2.8050000000000002</v>
      </c>
      <c r="E14" s="22">
        <v>3.2650000000000001</v>
      </c>
      <c r="F14" s="22">
        <v>1.075</v>
      </c>
      <c r="G14" s="22">
        <v>2.9546461538461535</v>
      </c>
      <c r="H14" s="22">
        <v>3.3038599514563107</v>
      </c>
      <c r="I14" s="22">
        <v>3.9992999999999999</v>
      </c>
      <c r="J14" s="30">
        <f t="shared" si="0"/>
        <v>3.2916505624999814E-2</v>
      </c>
    </row>
    <row r="15" spans="1:10">
      <c r="A15" s="21">
        <v>41417</v>
      </c>
      <c r="B15" s="22">
        <v>2.5299999999999998</v>
      </c>
      <c r="C15" s="22">
        <v>2.585</v>
      </c>
      <c r="D15" s="22">
        <v>2.8250000000000002</v>
      </c>
      <c r="E15" s="22">
        <v>3.2949999999999999</v>
      </c>
      <c r="F15" s="22">
        <v>1.1000000000000001</v>
      </c>
      <c r="G15" s="22">
        <v>2.9549615384615384</v>
      </c>
      <c r="H15" s="22">
        <v>3.3108907766990292</v>
      </c>
      <c r="I15" s="22">
        <v>4.0255999999999998</v>
      </c>
      <c r="J15" s="30">
        <f t="shared" si="0"/>
        <v>3.3221425625000078E-2</v>
      </c>
    </row>
    <row r="16" spans="1:10">
      <c r="A16" s="21">
        <v>41418</v>
      </c>
      <c r="B16" s="22">
        <v>2.54</v>
      </c>
      <c r="C16" s="22">
        <v>2.5950000000000002</v>
      </c>
      <c r="D16" s="22">
        <v>2.84</v>
      </c>
      <c r="E16" s="22">
        <v>3.31</v>
      </c>
      <c r="F16" s="22">
        <v>1.105</v>
      </c>
      <c r="G16" s="22">
        <v>2.9732799999999999</v>
      </c>
      <c r="H16" s="22">
        <v>3.3344750000000003</v>
      </c>
      <c r="I16" s="22">
        <v>4.0449999999999999</v>
      </c>
      <c r="J16" s="30">
        <f t="shared" si="0"/>
        <v>3.3373902500000163E-2</v>
      </c>
    </row>
    <row r="17" spans="1:10">
      <c r="A17" s="21">
        <v>41421</v>
      </c>
      <c r="B17" s="22">
        <v>2.5099999999999998</v>
      </c>
      <c r="C17" s="22">
        <v>2.5649999999999999</v>
      </c>
      <c r="D17" s="22">
        <v>2.8050000000000002</v>
      </c>
      <c r="E17" s="22">
        <v>3.27</v>
      </c>
      <c r="F17" s="22">
        <v>1.08</v>
      </c>
      <c r="G17" s="22">
        <v>2.9451076923076922</v>
      </c>
      <c r="H17" s="22">
        <v>3.3068364077669905</v>
      </c>
      <c r="I17" s="22">
        <v>4.0178000000000003</v>
      </c>
      <c r="J17" s="30">
        <f t="shared" si="0"/>
        <v>3.2967322500000229E-2</v>
      </c>
    </row>
    <row r="18" spans="1:10">
      <c r="A18" s="21">
        <v>41422</v>
      </c>
      <c r="B18" s="22">
        <v>2.5499999999999998</v>
      </c>
      <c r="C18" s="22">
        <v>2.61</v>
      </c>
      <c r="D18" s="22">
        <v>2.8450000000000002</v>
      </c>
      <c r="E18" s="22">
        <v>3.3250000000000002</v>
      </c>
      <c r="F18" s="22">
        <v>1.125</v>
      </c>
      <c r="G18" s="22">
        <v>2.9924461538461538</v>
      </c>
      <c r="H18" s="22">
        <v>3.3542342233009705</v>
      </c>
      <c r="I18" s="22">
        <v>4.0724999999999998</v>
      </c>
      <c r="J18" s="30">
        <f t="shared" si="0"/>
        <v>3.3526390624999847E-2</v>
      </c>
    </row>
    <row r="19" spans="1:10">
      <c r="A19" s="21">
        <v>41423</v>
      </c>
      <c r="B19" s="22">
        <v>2.6</v>
      </c>
      <c r="C19" s="22">
        <v>2.66</v>
      </c>
      <c r="D19" s="22">
        <v>2.9350000000000001</v>
      </c>
      <c r="E19" s="22">
        <v>3.47</v>
      </c>
      <c r="F19" s="22">
        <v>1.2450000000000001</v>
      </c>
      <c r="G19" s="22">
        <v>3.0280427692307694</v>
      </c>
      <c r="H19" s="22">
        <v>3.4199009708737864</v>
      </c>
      <c r="I19" s="22">
        <v>4.1936999999999998</v>
      </c>
      <c r="J19" s="30">
        <f t="shared" si="0"/>
        <v>3.5001022499999923E-2</v>
      </c>
    </row>
    <row r="20" spans="1:10">
      <c r="A20" s="21">
        <v>41424</v>
      </c>
      <c r="B20" s="22">
        <v>2.56</v>
      </c>
      <c r="C20" s="22">
        <v>2.6150000000000002</v>
      </c>
      <c r="D20" s="22">
        <v>2.875</v>
      </c>
      <c r="E20" s="22">
        <v>3.395</v>
      </c>
      <c r="F20" s="22">
        <v>1.2150000000000001</v>
      </c>
      <c r="G20" s="22">
        <v>2.9874615384615386</v>
      </c>
      <c r="H20" s="22">
        <v>3.3714839805825241</v>
      </c>
      <c r="I20" s="22">
        <v>4.1379999999999999</v>
      </c>
      <c r="J20" s="30">
        <f t="shared" si="0"/>
        <v>3.4238150625000019E-2</v>
      </c>
    </row>
    <row r="21" spans="1:10">
      <c r="A21" s="21">
        <v>41425</v>
      </c>
      <c r="B21" s="22">
        <v>2.5449999999999999</v>
      </c>
      <c r="C21" s="22">
        <v>2.5950000000000002</v>
      </c>
      <c r="D21" s="22">
        <v>2.835</v>
      </c>
      <c r="E21" s="22">
        <v>3.355</v>
      </c>
      <c r="F21" s="22">
        <v>1.2</v>
      </c>
      <c r="G21" s="22">
        <v>2.9706015384615383</v>
      </c>
      <c r="H21" s="22">
        <v>3.34138786407767</v>
      </c>
      <c r="I21" s="22">
        <v>4.1064999999999996</v>
      </c>
      <c r="J21" s="30">
        <f t="shared" si="0"/>
        <v>3.3831400625000008E-2</v>
      </c>
    </row>
    <row r="22" spans="1:10">
      <c r="A22" s="21">
        <v>41428</v>
      </c>
      <c r="B22" s="22">
        <v>2.5649999999999999</v>
      </c>
      <c r="C22" s="22">
        <v>2.625</v>
      </c>
      <c r="D22" s="22">
        <v>2.875</v>
      </c>
      <c r="E22" s="22">
        <v>3.42</v>
      </c>
      <c r="F22" s="22">
        <v>1.2450000000000001</v>
      </c>
      <c r="G22" s="22">
        <v>2.995610769230769</v>
      </c>
      <c r="H22" s="22">
        <v>3.3756529126213595</v>
      </c>
      <c r="I22" s="22">
        <v>4.1607000000000003</v>
      </c>
      <c r="J22" s="30">
        <f t="shared" si="0"/>
        <v>3.4492409999999696E-2</v>
      </c>
    </row>
    <row r="23" spans="1:10">
      <c r="A23" s="21">
        <v>41429</v>
      </c>
      <c r="B23" s="22">
        <v>2.59</v>
      </c>
      <c r="C23" s="22">
        <v>2.6549999999999998</v>
      </c>
      <c r="D23" s="22">
        <v>2.9</v>
      </c>
      <c r="E23" s="22">
        <v>3.4350000000000001</v>
      </c>
      <c r="F23" s="22">
        <v>1.2649999999999999</v>
      </c>
      <c r="G23" s="22">
        <v>3.029127692307692</v>
      </c>
      <c r="H23" s="22">
        <v>3.4073626213592236</v>
      </c>
      <c r="I23" s="22">
        <v>4.1875</v>
      </c>
      <c r="J23" s="30">
        <f t="shared" si="0"/>
        <v>3.4644980624999988E-2</v>
      </c>
    </row>
    <row r="24" spans="1:10">
      <c r="A24" s="21">
        <v>41430</v>
      </c>
      <c r="B24" s="22">
        <v>2.54</v>
      </c>
      <c r="C24" s="22">
        <v>2.605</v>
      </c>
      <c r="D24" s="22">
        <v>2.855</v>
      </c>
      <c r="E24" s="22">
        <v>3.3849999999999998</v>
      </c>
      <c r="F24" s="22">
        <v>1.25</v>
      </c>
      <c r="G24" s="22">
        <v>2.9774393846153844</v>
      </c>
      <c r="H24" s="22">
        <v>3.3671269417475727</v>
      </c>
      <c r="I24" s="22">
        <v>4.1387</v>
      </c>
      <c r="J24" s="30">
        <f t="shared" si="0"/>
        <v>3.4136455625000117E-2</v>
      </c>
    </row>
    <row r="25" spans="1:10">
      <c r="A25" s="21">
        <v>41431</v>
      </c>
      <c r="B25" s="22">
        <v>2.4700000000000002</v>
      </c>
      <c r="C25" s="22">
        <v>2.5350000000000001</v>
      </c>
      <c r="D25" s="22">
        <v>2.8</v>
      </c>
      <c r="E25" s="22">
        <v>3.335</v>
      </c>
      <c r="F25" s="22">
        <v>1.2350000000000001</v>
      </c>
      <c r="G25" s="22">
        <v>2.9188000000000001</v>
      </c>
      <c r="H25" s="22">
        <v>3.3267961165048545</v>
      </c>
      <c r="I25" s="22">
        <v>4.1136999999999997</v>
      </c>
      <c r="J25" s="30">
        <f t="shared" si="0"/>
        <v>3.3628055624999931E-2</v>
      </c>
    </row>
    <row r="26" spans="1:10">
      <c r="A26" s="21">
        <v>41432</v>
      </c>
      <c r="B26" s="22">
        <v>2.42</v>
      </c>
      <c r="C26" s="22">
        <v>2.46</v>
      </c>
      <c r="D26" s="22">
        <v>2.72</v>
      </c>
      <c r="E26" s="22">
        <v>3.2549999999999999</v>
      </c>
      <c r="F26" s="22">
        <v>1.175</v>
      </c>
      <c r="G26" s="22">
        <v>2.846353230769231</v>
      </c>
      <c r="H26" s="22">
        <v>3.2527536407766995</v>
      </c>
      <c r="I26" s="22">
        <v>4.0256999999999996</v>
      </c>
      <c r="J26" s="30">
        <f t="shared" si="0"/>
        <v>3.2814875625000184E-2</v>
      </c>
    </row>
    <row r="27" spans="1:10">
      <c r="A27" s="21">
        <v>41436</v>
      </c>
      <c r="B27" s="22">
        <v>2.4950000000000001</v>
      </c>
      <c r="C27" s="22">
        <v>2.5449999999999999</v>
      </c>
      <c r="D27" s="22">
        <v>2.835</v>
      </c>
      <c r="E27" s="22">
        <v>3.4049999999999998</v>
      </c>
      <c r="F27" s="22">
        <v>1.33</v>
      </c>
      <c r="G27" s="22">
        <v>2.9307230769230768</v>
      </c>
      <c r="H27" s="22">
        <v>3.3636381067961167</v>
      </c>
      <c r="I27" s="22">
        <v>4.1689999999999996</v>
      </c>
      <c r="J27" s="30">
        <f t="shared" si="0"/>
        <v>3.4339850625000112E-2</v>
      </c>
    </row>
    <row r="28" spans="1:10">
      <c r="A28" s="21">
        <v>41437</v>
      </c>
      <c r="B28" s="22">
        <v>2.5499999999999998</v>
      </c>
      <c r="C28" s="22">
        <v>2.6</v>
      </c>
      <c r="D28" s="22">
        <v>2.8849999999999998</v>
      </c>
      <c r="E28" s="22">
        <v>3.45</v>
      </c>
      <c r="F28" s="22">
        <v>1.425</v>
      </c>
      <c r="G28" s="22">
        <v>2.9821255384615384</v>
      </c>
      <c r="H28" s="22">
        <v>3.4202733009708739</v>
      </c>
      <c r="I28" s="22">
        <v>4.2297000000000002</v>
      </c>
      <c r="J28" s="30">
        <f t="shared" si="0"/>
        <v>3.4797562499999879E-2</v>
      </c>
    </row>
    <row r="29" spans="1:10">
      <c r="A29" s="21">
        <v>41438</v>
      </c>
      <c r="B29" s="22">
        <v>2.4950000000000001</v>
      </c>
      <c r="C29" s="22">
        <v>2.5550000000000002</v>
      </c>
      <c r="D29" s="22">
        <v>2.83</v>
      </c>
      <c r="E29" s="22">
        <v>3.39</v>
      </c>
      <c r="F29" s="22">
        <v>1.4</v>
      </c>
      <c r="G29" s="22">
        <v>2.9515553846153844</v>
      </c>
      <c r="H29" s="22">
        <v>3.3768774271844668</v>
      </c>
      <c r="I29" s="22">
        <v>4.1837</v>
      </c>
      <c r="J29" s="30">
        <f t="shared" si="0"/>
        <v>3.4187302500000127E-2</v>
      </c>
    </row>
    <row r="30" spans="1:10">
      <c r="A30" s="21">
        <v>41439</v>
      </c>
      <c r="B30" s="22">
        <v>2.4900000000000002</v>
      </c>
      <c r="C30" s="22">
        <v>2.5499999999999998</v>
      </c>
      <c r="D30" s="22">
        <v>2.8250000000000002</v>
      </c>
      <c r="E30" s="22">
        <v>3.36</v>
      </c>
      <c r="F30" s="22">
        <v>1.37</v>
      </c>
      <c r="G30" s="22">
        <v>2.9430003076923077</v>
      </c>
      <c r="H30" s="22">
        <v>3.3717087378640773</v>
      </c>
      <c r="I30" s="22">
        <v>4.1504000000000003</v>
      </c>
      <c r="J30" s="30">
        <f t="shared" si="0"/>
        <v>3.3882239999999841E-2</v>
      </c>
    </row>
    <row r="31" spans="1:10">
      <c r="A31" s="21">
        <v>41442</v>
      </c>
      <c r="B31" s="22">
        <v>2.5049999999999999</v>
      </c>
      <c r="C31" s="22">
        <v>2.5750000000000002</v>
      </c>
      <c r="D31" s="22">
        <v>2.85</v>
      </c>
      <c r="E31" s="22">
        <v>3.395</v>
      </c>
      <c r="F31" s="22">
        <v>1.415</v>
      </c>
      <c r="G31" s="22">
        <v>2.9761221538461538</v>
      </c>
      <c r="H31" s="22">
        <v>3.4068067961165047</v>
      </c>
      <c r="I31" s="22">
        <v>4.1874000000000002</v>
      </c>
      <c r="J31" s="30">
        <f t="shared" si="0"/>
        <v>3.4238150625000019E-2</v>
      </c>
    </row>
    <row r="32" spans="1:10">
      <c r="A32" s="21">
        <v>41443</v>
      </c>
      <c r="B32" s="22">
        <v>2.4900000000000002</v>
      </c>
      <c r="C32" s="22">
        <v>2.56</v>
      </c>
      <c r="D32" s="22">
        <v>2.84</v>
      </c>
      <c r="E32" s="22">
        <v>3.39</v>
      </c>
      <c r="F32" s="22">
        <v>1.42</v>
      </c>
      <c r="G32" s="22">
        <v>2.9429449230769231</v>
      </c>
      <c r="H32" s="22">
        <v>3.3745485436893206</v>
      </c>
      <c r="I32" s="22">
        <v>4.1616999999999997</v>
      </c>
      <c r="J32" s="30">
        <f t="shared" si="0"/>
        <v>3.4187302500000127E-2</v>
      </c>
    </row>
    <row r="33" spans="1:10">
      <c r="A33" s="21">
        <v>41444</v>
      </c>
      <c r="B33" s="22">
        <v>2.5049999999999999</v>
      </c>
      <c r="C33" s="22">
        <v>2.58</v>
      </c>
      <c r="D33" s="22">
        <v>2.86</v>
      </c>
      <c r="E33" s="22">
        <v>3.42</v>
      </c>
      <c r="F33" s="22">
        <v>1.415</v>
      </c>
      <c r="G33" s="22">
        <v>2.9180999999999999</v>
      </c>
      <c r="H33" s="22">
        <v>3.3539684466019422</v>
      </c>
      <c r="I33" s="22">
        <v>4.1470000000000002</v>
      </c>
      <c r="J33" s="30">
        <f t="shared" si="0"/>
        <v>3.4492409999999696E-2</v>
      </c>
    </row>
    <row r="34" spans="1:10">
      <c r="A34" s="21">
        <v>41445</v>
      </c>
      <c r="B34" s="22">
        <v>2.6349999999999998</v>
      </c>
      <c r="C34" s="22">
        <v>2.7250000000000001</v>
      </c>
      <c r="D34" s="22">
        <v>3.03</v>
      </c>
      <c r="E34" s="22">
        <v>3.6349999999999998</v>
      </c>
      <c r="F34" s="22">
        <v>1.62</v>
      </c>
      <c r="G34" s="22">
        <v>3.0331501538461541</v>
      </c>
      <c r="H34" s="22">
        <v>3.4789427184466026</v>
      </c>
      <c r="I34" s="22">
        <v>4.3099999999999996</v>
      </c>
      <c r="J34" s="30">
        <f t="shared" si="0"/>
        <v>3.668033062500009E-2</v>
      </c>
    </row>
    <row r="35" spans="1:10">
      <c r="A35" s="21">
        <v>41446</v>
      </c>
      <c r="B35" s="22">
        <v>2.7149999999999999</v>
      </c>
      <c r="C35" s="22">
        <v>2.8250000000000002</v>
      </c>
      <c r="D35" s="22">
        <v>3.14</v>
      </c>
      <c r="E35" s="22">
        <v>3.75</v>
      </c>
      <c r="F35" s="22">
        <v>1.74</v>
      </c>
      <c r="G35" s="22">
        <v>3.1641538461538463</v>
      </c>
      <c r="H35" s="22">
        <v>3.6112427184466025</v>
      </c>
      <c r="I35" s="22">
        <v>4.4762000000000004</v>
      </c>
      <c r="J35" s="30">
        <f t="shared" si="0"/>
        <v>3.7851562499999991E-2</v>
      </c>
    </row>
    <row r="36" spans="1:10">
      <c r="A36" s="21">
        <v>41449</v>
      </c>
      <c r="B36" s="22">
        <v>2.855</v>
      </c>
      <c r="C36" s="22">
        <v>3</v>
      </c>
      <c r="D36" s="22">
        <v>3.3650000000000002</v>
      </c>
      <c r="E36" s="22">
        <v>4.0350000000000001</v>
      </c>
      <c r="F36" s="22">
        <v>2.0499999999999998</v>
      </c>
      <c r="G36" s="22">
        <v>3.3665061538461538</v>
      </c>
      <c r="H36" s="22">
        <v>3.8446708737864084</v>
      </c>
      <c r="I36" s="22">
        <v>4.7637</v>
      </c>
      <c r="J36" s="30">
        <f t="shared" si="0"/>
        <v>4.0757030625000024E-2</v>
      </c>
    </row>
    <row r="37" spans="1:10">
      <c r="A37" s="21">
        <v>41450</v>
      </c>
      <c r="B37" s="22">
        <v>2.73</v>
      </c>
      <c r="C37" s="22">
        <v>2.87</v>
      </c>
      <c r="D37" s="22">
        <v>3.2</v>
      </c>
      <c r="E37" s="22">
        <v>3.8</v>
      </c>
      <c r="F37" s="22">
        <v>1.89</v>
      </c>
      <c r="G37" s="22">
        <v>3.2596076923076924</v>
      </c>
      <c r="H37" s="22">
        <v>3.7101104368932041</v>
      </c>
      <c r="I37" s="22">
        <v>4.57</v>
      </c>
      <c r="J37" s="30">
        <f t="shared" si="0"/>
        <v>3.8360999999999867E-2</v>
      </c>
    </row>
    <row r="38" spans="1:10">
      <c r="A38" s="21">
        <v>41451</v>
      </c>
      <c r="B38" s="22">
        <v>2.71</v>
      </c>
      <c r="C38" s="22">
        <v>2.89</v>
      </c>
      <c r="D38" s="22">
        <v>3.2250000000000001</v>
      </c>
      <c r="E38" s="22">
        <v>3.84</v>
      </c>
      <c r="F38" s="22">
        <v>1.885</v>
      </c>
      <c r="G38" s="22">
        <v>3.2996523076923077</v>
      </c>
      <c r="H38" s="22">
        <v>3.7585970873786412</v>
      </c>
      <c r="I38" s="22">
        <v>4.6174999999999997</v>
      </c>
      <c r="J38" s="30">
        <f t="shared" si="0"/>
        <v>3.8768640000000243E-2</v>
      </c>
    </row>
    <row r="39" spans="1:10">
      <c r="A39" s="21">
        <v>41452</v>
      </c>
      <c r="B39" s="22">
        <v>2.6349999999999998</v>
      </c>
      <c r="C39" s="22">
        <v>2.8149999999999999</v>
      </c>
      <c r="D39" s="22">
        <v>3.165</v>
      </c>
      <c r="E39" s="22">
        <v>3.8149999999999999</v>
      </c>
      <c r="F39" s="22">
        <v>1.81</v>
      </c>
      <c r="G39" s="22">
        <v>3.2129178461538461</v>
      </c>
      <c r="H39" s="22">
        <v>3.6955800970873787</v>
      </c>
      <c r="I39" s="22">
        <v>4.585</v>
      </c>
      <c r="J39" s="30">
        <f t="shared" si="0"/>
        <v>3.8513855624999982E-2</v>
      </c>
    </row>
    <row r="40" spans="1:10">
      <c r="A40" s="21">
        <v>41453</v>
      </c>
      <c r="B40" s="22">
        <v>2.5750000000000002</v>
      </c>
      <c r="C40" s="22">
        <v>2.7549999999999999</v>
      </c>
      <c r="D40" s="22">
        <v>3.105</v>
      </c>
      <c r="E40" s="22">
        <v>3.7549999999999999</v>
      </c>
      <c r="F40" s="22">
        <v>1.6950000000000001</v>
      </c>
      <c r="G40" s="22">
        <v>3.112356923076923</v>
      </c>
      <c r="H40" s="22">
        <v>3.630837378640777</v>
      </c>
      <c r="I40" s="22">
        <v>4.5282999999999998</v>
      </c>
      <c r="J40" s="30">
        <f t="shared" si="0"/>
        <v>3.7902500625000002E-2</v>
      </c>
    </row>
    <row r="41" spans="1:10">
      <c r="A41" s="21">
        <v>41456</v>
      </c>
      <c r="B41" s="22">
        <v>2.645</v>
      </c>
      <c r="C41" s="22">
        <v>2.8149999999999999</v>
      </c>
      <c r="D41" s="22">
        <v>3.17</v>
      </c>
      <c r="E41" s="22">
        <v>3.82</v>
      </c>
      <c r="F41" s="22">
        <v>1.7250000000000001</v>
      </c>
      <c r="G41" s="22">
        <v>3.1506907692307689</v>
      </c>
      <c r="H41" s="22">
        <v>3.6829980582524273</v>
      </c>
      <c r="I41" s="22">
        <v>4.5816999999999997</v>
      </c>
      <c r="J41" s="30">
        <f t="shared" si="0"/>
        <v>3.8564809999999783E-2</v>
      </c>
    </row>
    <row r="42" spans="1:10">
      <c r="A42" s="21">
        <v>41457</v>
      </c>
      <c r="B42" s="22">
        <v>2.605</v>
      </c>
      <c r="C42" s="22">
        <v>2.77</v>
      </c>
      <c r="D42" s="22">
        <v>3.125</v>
      </c>
      <c r="E42" s="22">
        <v>3.7349999999999999</v>
      </c>
      <c r="F42" s="22">
        <v>1.595</v>
      </c>
      <c r="G42" s="22">
        <v>3.1210599999999999</v>
      </c>
      <c r="H42" s="22">
        <v>3.6305606796116505</v>
      </c>
      <c r="I42" s="22">
        <v>4.5011999999999999</v>
      </c>
      <c r="J42" s="30">
        <f t="shared" si="0"/>
        <v>3.7698755624999913E-2</v>
      </c>
    </row>
    <row r="43" spans="1:10">
      <c r="A43" s="21">
        <v>41458</v>
      </c>
      <c r="B43" s="22">
        <v>2.5550000000000002</v>
      </c>
      <c r="C43" s="22">
        <v>2.72</v>
      </c>
      <c r="D43" s="22">
        <v>3.085</v>
      </c>
      <c r="E43" s="22">
        <v>3.74</v>
      </c>
      <c r="F43" s="22">
        <v>1.5249999999999999</v>
      </c>
      <c r="G43" s="22">
        <v>3.0602101538461537</v>
      </c>
      <c r="H43" s="22">
        <v>3.5911932038834955</v>
      </c>
      <c r="I43" s="22">
        <v>4.5</v>
      </c>
      <c r="J43" s="30">
        <f t="shared" si="0"/>
        <v>3.7749689999999836E-2</v>
      </c>
    </row>
    <row r="44" spans="1:10">
      <c r="A44" s="21">
        <v>41459</v>
      </c>
      <c r="B44" s="22">
        <v>2.63</v>
      </c>
      <c r="C44" s="22">
        <v>2.79</v>
      </c>
      <c r="D44" s="22">
        <v>3.15</v>
      </c>
      <c r="E44" s="22">
        <v>3.7949999999999999</v>
      </c>
      <c r="F44" s="22">
        <v>1.62</v>
      </c>
      <c r="G44" s="22">
        <v>3.1459615384615383</v>
      </c>
      <c r="H44" s="22">
        <v>3.6556252427184468</v>
      </c>
      <c r="I44" s="22">
        <v>4.5510000000000002</v>
      </c>
      <c r="J44" s="30">
        <f t="shared" si="0"/>
        <v>3.8310050625000036E-2</v>
      </c>
    </row>
    <row r="45" spans="1:10">
      <c r="A45" s="21">
        <v>41460</v>
      </c>
      <c r="B45" s="22">
        <v>2.66</v>
      </c>
      <c r="C45" s="22">
        <v>2.82</v>
      </c>
      <c r="D45" s="22">
        <v>3.19</v>
      </c>
      <c r="E45" s="22">
        <v>3.8149999999999999</v>
      </c>
      <c r="F45" s="22">
        <v>1.665</v>
      </c>
      <c r="G45" s="22">
        <v>3.1759083076923078</v>
      </c>
      <c r="H45" s="22">
        <v>3.694223300970874</v>
      </c>
      <c r="I45" s="22">
        <v>4.5724999999999998</v>
      </c>
      <c r="J45" s="30">
        <f t="shared" si="0"/>
        <v>3.8513855624999982E-2</v>
      </c>
    </row>
    <row r="46" spans="1:10">
      <c r="A46" s="21">
        <v>41463</v>
      </c>
      <c r="B46" s="22">
        <v>2.67</v>
      </c>
      <c r="C46" s="22">
        <v>2.84</v>
      </c>
      <c r="D46" s="22">
        <v>3.24</v>
      </c>
      <c r="E46" s="22">
        <v>3.9</v>
      </c>
      <c r="F46" s="22">
        <v>1.825</v>
      </c>
      <c r="G46" s="22">
        <v>3.196666153846154</v>
      </c>
      <c r="H46" s="22">
        <v>3.7392524271844656</v>
      </c>
      <c r="I46" s="22">
        <v>4.6505000000000001</v>
      </c>
      <c r="J46" s="30">
        <f t="shared" si="0"/>
        <v>3.9380250000000228E-2</v>
      </c>
    </row>
    <row r="47" spans="1:10">
      <c r="A47" s="21">
        <v>41464</v>
      </c>
      <c r="B47" s="22">
        <v>2.62</v>
      </c>
      <c r="C47" s="22">
        <v>2.78</v>
      </c>
      <c r="D47" s="22">
        <v>3.1949999999999998</v>
      </c>
      <c r="E47" s="22">
        <v>3.875</v>
      </c>
      <c r="F47" s="22">
        <v>1.8049999999999999</v>
      </c>
      <c r="G47" s="22">
        <v>3.1400073846153846</v>
      </c>
      <c r="H47" s="22">
        <v>3.6970351941747568</v>
      </c>
      <c r="I47" s="22">
        <v>4.625</v>
      </c>
      <c r="J47" s="30">
        <f t="shared" si="0"/>
        <v>3.9125390624999756E-2</v>
      </c>
    </row>
    <row r="48" spans="1:10">
      <c r="A48" s="21">
        <v>41465</v>
      </c>
      <c r="B48" s="22">
        <v>2.56</v>
      </c>
      <c r="C48" s="22">
        <v>2.7250000000000001</v>
      </c>
      <c r="D48" s="22">
        <v>3.145</v>
      </c>
      <c r="E48" s="22">
        <v>3.835</v>
      </c>
      <c r="F48" s="22">
        <v>1.81</v>
      </c>
      <c r="G48" s="22">
        <v>3.0944184615384613</v>
      </c>
      <c r="H48" s="22">
        <v>3.658021844660194</v>
      </c>
      <c r="I48" s="22">
        <v>4.5975000000000001</v>
      </c>
      <c r="J48" s="30">
        <f t="shared" si="0"/>
        <v>3.8717680624999806E-2</v>
      </c>
    </row>
    <row r="49" spans="1:10">
      <c r="A49" s="21">
        <v>41466</v>
      </c>
      <c r="B49" s="22">
        <v>2.5150000000000001</v>
      </c>
      <c r="C49" s="22">
        <v>2.665</v>
      </c>
      <c r="D49" s="22">
        <v>3.07</v>
      </c>
      <c r="E49" s="22">
        <v>3.7349999999999999</v>
      </c>
      <c r="F49" s="22">
        <v>1.7250000000000001</v>
      </c>
      <c r="G49" s="22">
        <v>3.0430000000000001</v>
      </c>
      <c r="H49" s="22">
        <v>3.6036191747572817</v>
      </c>
      <c r="I49" s="22">
        <v>4.5149999999999997</v>
      </c>
      <c r="J49" s="30">
        <f t="shared" si="0"/>
        <v>3.7698755624999913E-2</v>
      </c>
    </row>
    <row r="50" spans="1:10">
      <c r="A50" s="21">
        <v>41467</v>
      </c>
      <c r="B50" s="22">
        <v>2.5150000000000001</v>
      </c>
      <c r="C50" s="22">
        <v>2.67</v>
      </c>
      <c r="D50" s="22">
        <v>3.07</v>
      </c>
      <c r="E50" s="22">
        <v>3.74</v>
      </c>
      <c r="F50" s="22">
        <v>1.7749999999999999</v>
      </c>
      <c r="G50" s="22">
        <v>3.0441132307692307</v>
      </c>
      <c r="H50" s="22">
        <v>3.59346213592233</v>
      </c>
      <c r="I50" s="22">
        <v>4.5125000000000002</v>
      </c>
      <c r="J50" s="30">
        <f t="shared" si="0"/>
        <v>3.7749689999999836E-2</v>
      </c>
    </row>
    <row r="51" spans="1:10">
      <c r="A51" s="21">
        <v>41470</v>
      </c>
      <c r="B51" s="22">
        <v>2.4950000000000001</v>
      </c>
      <c r="C51" s="22">
        <v>2.65</v>
      </c>
      <c r="D51" s="22">
        <v>3.0550000000000002</v>
      </c>
      <c r="E51" s="22">
        <v>3.7250000000000001</v>
      </c>
      <c r="F51" s="22">
        <v>1.7450000000000001</v>
      </c>
      <c r="G51" s="22">
        <v>3.02196</v>
      </c>
      <c r="H51" s="22">
        <v>3.569052912621359</v>
      </c>
      <c r="I51" s="22">
        <v>4.4882</v>
      </c>
      <c r="J51" s="30">
        <f t="shared" si="0"/>
        <v>3.7596890624999713E-2</v>
      </c>
    </row>
    <row r="52" spans="1:10">
      <c r="A52" s="21">
        <v>41471</v>
      </c>
      <c r="B52" s="22">
        <v>2.56</v>
      </c>
      <c r="C52" s="22">
        <v>2.71</v>
      </c>
      <c r="D52" s="22">
        <v>3.105</v>
      </c>
      <c r="E52" s="22">
        <v>3.75</v>
      </c>
      <c r="F52" s="22">
        <v>1.67</v>
      </c>
      <c r="G52" s="22">
        <v>3.080466153846154</v>
      </c>
      <c r="H52" s="22">
        <v>3.6274271844660193</v>
      </c>
      <c r="I52" s="22">
        <v>4.5156999999999998</v>
      </c>
      <c r="J52" s="30">
        <f t="shared" si="0"/>
        <v>3.7851562499999991E-2</v>
      </c>
    </row>
    <row r="53" spans="1:10">
      <c r="A53" s="21">
        <v>41472</v>
      </c>
      <c r="B53" s="22">
        <v>2.57</v>
      </c>
      <c r="C53" s="22">
        <v>2.7149999999999999</v>
      </c>
      <c r="D53" s="22">
        <v>3.1150000000000002</v>
      </c>
      <c r="E53" s="22">
        <v>3.7450000000000001</v>
      </c>
      <c r="F53" s="22">
        <v>1.645</v>
      </c>
      <c r="G53" s="22">
        <v>3.0942070769230767</v>
      </c>
      <c r="H53" s="22">
        <v>3.6387230582524266</v>
      </c>
      <c r="I53" s="22">
        <v>4.5171000000000001</v>
      </c>
      <c r="J53" s="30">
        <f t="shared" si="0"/>
        <v>3.7800625625000306E-2</v>
      </c>
    </row>
    <row r="54" spans="1:10">
      <c r="A54" s="21">
        <v>41473</v>
      </c>
      <c r="B54" s="22">
        <v>2.5299999999999998</v>
      </c>
      <c r="C54" s="22">
        <v>2.67</v>
      </c>
      <c r="D54" s="22">
        <v>3.0550000000000002</v>
      </c>
      <c r="E54" s="22">
        <v>3.665</v>
      </c>
      <c r="F54" s="22">
        <v>1.55</v>
      </c>
      <c r="G54" s="22">
        <v>3.0515510769230771</v>
      </c>
      <c r="H54" s="22">
        <v>3.5779179611650482</v>
      </c>
      <c r="I54" s="22">
        <v>4.4297000000000004</v>
      </c>
      <c r="J54" s="30">
        <f t="shared" si="0"/>
        <v>3.6985805624999868E-2</v>
      </c>
    </row>
    <row r="55" spans="1:10">
      <c r="A55" s="21">
        <v>41474</v>
      </c>
      <c r="B55" s="22">
        <v>2.5150000000000001</v>
      </c>
      <c r="C55" s="22">
        <v>2.6549999999999998</v>
      </c>
      <c r="D55" s="22">
        <v>3.05</v>
      </c>
      <c r="E55" s="22">
        <v>3.67</v>
      </c>
      <c r="F55" s="22">
        <v>1.5449999999999999</v>
      </c>
      <c r="G55" s="22">
        <v>3.0467615384615385</v>
      </c>
      <c r="H55" s="22">
        <v>3.5673701456310676</v>
      </c>
      <c r="I55" s="22">
        <v>4.4237000000000002</v>
      </c>
      <c r="J55" s="30">
        <f t="shared" si="0"/>
        <v>3.7036722500000119E-2</v>
      </c>
    </row>
    <row r="56" spans="1:10">
      <c r="A56" s="21">
        <v>41477</v>
      </c>
      <c r="B56" s="22">
        <v>2.4649999999999999</v>
      </c>
      <c r="C56" s="22">
        <v>2.6</v>
      </c>
      <c r="D56" s="22">
        <v>3.0049999999999999</v>
      </c>
      <c r="E56" s="22">
        <v>3.65</v>
      </c>
      <c r="F56" s="22">
        <v>1.52</v>
      </c>
      <c r="G56" s="22">
        <v>2.9974652307692304</v>
      </c>
      <c r="H56" s="22">
        <v>3.5239364077669899</v>
      </c>
      <c r="I56" s="22">
        <v>4.4032</v>
      </c>
      <c r="J56" s="30">
        <f t="shared" si="0"/>
        <v>3.683306250000018E-2</v>
      </c>
    </row>
    <row r="57" spans="1:10">
      <c r="A57" s="21">
        <v>41478</v>
      </c>
      <c r="B57" s="22">
        <v>2.46</v>
      </c>
      <c r="C57" s="22">
        <v>2.605</v>
      </c>
      <c r="D57" s="22">
        <v>3.0049999999999999</v>
      </c>
      <c r="E57" s="22">
        <v>3.6549999999999998</v>
      </c>
      <c r="F57" s="22">
        <v>1.5549999999999999</v>
      </c>
      <c r="G57" s="22">
        <v>3.000343692307692</v>
      </c>
      <c r="H57" s="22">
        <v>3.5259881067961163</v>
      </c>
      <c r="I57" s="22">
        <v>4.4036</v>
      </c>
      <c r="J57" s="30">
        <f t="shared" si="0"/>
        <v>3.6883975625000121E-2</v>
      </c>
    </row>
    <row r="58" spans="1:10">
      <c r="A58" s="21">
        <v>41479</v>
      </c>
      <c r="B58" s="22">
        <v>2.4900000000000002</v>
      </c>
      <c r="C58" s="22">
        <v>2.6349999999999998</v>
      </c>
      <c r="D58" s="22">
        <v>3.03</v>
      </c>
      <c r="E58" s="22">
        <v>3.68</v>
      </c>
      <c r="F58" s="22">
        <v>1.61</v>
      </c>
      <c r="G58" s="22">
        <v>3.0211630769230768</v>
      </c>
      <c r="H58" s="22">
        <v>3.5408737864077668</v>
      </c>
      <c r="I58" s="22">
        <v>4.4290000000000003</v>
      </c>
      <c r="J58" s="30">
        <f t="shared" si="0"/>
        <v>3.7138560000000043E-2</v>
      </c>
    </row>
    <row r="59" spans="1:10">
      <c r="A59" s="21">
        <v>41480</v>
      </c>
      <c r="B59" s="22">
        <v>2.5299999999999998</v>
      </c>
      <c r="C59" s="22">
        <v>2.68</v>
      </c>
      <c r="D59" s="22">
        <v>3.0950000000000002</v>
      </c>
      <c r="E59" s="22">
        <v>3.7749999999999999</v>
      </c>
      <c r="F59" s="22">
        <v>1.6950000000000001</v>
      </c>
      <c r="G59" s="22">
        <v>3.0567603076923078</v>
      </c>
      <c r="H59" s="22">
        <v>3.5889157766990292</v>
      </c>
      <c r="I59" s="22">
        <v>4.5091000000000001</v>
      </c>
      <c r="J59" s="30">
        <f t="shared" si="0"/>
        <v>3.8106265624999969E-2</v>
      </c>
    </row>
    <row r="60" spans="1:10">
      <c r="A60" s="21">
        <v>41481</v>
      </c>
      <c r="B60" s="22">
        <v>2.52</v>
      </c>
      <c r="C60" s="22">
        <v>2.67</v>
      </c>
      <c r="D60" s="22">
        <v>3.09</v>
      </c>
      <c r="E60" s="22">
        <v>3.7749999999999999</v>
      </c>
      <c r="F60" s="22">
        <v>1.6950000000000001</v>
      </c>
      <c r="G60" s="22">
        <v>3.0539323076923077</v>
      </c>
      <c r="H60" s="22">
        <v>3.585093689320388</v>
      </c>
      <c r="I60" s="22">
        <v>4.5118999999999998</v>
      </c>
      <c r="J60" s="30">
        <f t="shared" si="0"/>
        <v>3.8106265624999969E-2</v>
      </c>
    </row>
    <row r="61" spans="1:10">
      <c r="A61" s="21">
        <v>41484</v>
      </c>
      <c r="B61" s="22">
        <v>2.4649999999999999</v>
      </c>
      <c r="C61" s="22">
        <v>2.625</v>
      </c>
      <c r="D61" s="22">
        <v>3.0449999999999999</v>
      </c>
      <c r="E61" s="22">
        <v>3.7349999999999999</v>
      </c>
      <c r="F61" s="22">
        <v>1.6850000000000001</v>
      </c>
      <c r="G61" s="22">
        <v>3.0111323076923076</v>
      </c>
      <c r="H61" s="22">
        <v>3.5475936893203879</v>
      </c>
      <c r="I61" s="22">
        <v>4.4767999999999999</v>
      </c>
      <c r="J61" s="30">
        <f t="shared" si="0"/>
        <v>3.7698755624999913E-2</v>
      </c>
    </row>
    <row r="62" spans="1:10">
      <c r="A62" s="21">
        <v>41485</v>
      </c>
      <c r="B62" s="22">
        <v>2.3849999999999998</v>
      </c>
      <c r="C62" s="22">
        <v>2.5550000000000002</v>
      </c>
      <c r="D62" s="22">
        <v>2.99</v>
      </c>
      <c r="E62" s="22">
        <v>3.7</v>
      </c>
      <c r="F62" s="22">
        <v>1.6850000000000001</v>
      </c>
      <c r="G62" s="22">
        <v>2.9374652307692308</v>
      </c>
      <c r="H62" s="22">
        <v>3.4812189320388347</v>
      </c>
      <c r="I62" s="22">
        <v>4.4225000000000003</v>
      </c>
      <c r="J62" s="30">
        <f t="shared" si="0"/>
        <v>3.7342250000000021E-2</v>
      </c>
    </row>
    <row r="63" spans="1:10">
      <c r="A63" s="21">
        <v>41486</v>
      </c>
      <c r="B63" s="22">
        <v>2.38</v>
      </c>
      <c r="C63" s="22">
        <v>2.5550000000000002</v>
      </c>
      <c r="D63" s="22">
        <v>2.9950000000000001</v>
      </c>
      <c r="E63" s="22">
        <v>3.72</v>
      </c>
      <c r="F63" s="22">
        <v>1.72</v>
      </c>
      <c r="G63" s="22">
        <v>2.9347184615384618</v>
      </c>
      <c r="H63" s="22">
        <v>3.4783558252427182</v>
      </c>
      <c r="I63" s="22">
        <v>4.4287000000000001</v>
      </c>
      <c r="J63" s="30">
        <f t="shared" si="0"/>
        <v>3.7545959999999878E-2</v>
      </c>
    </row>
    <row r="64" spans="1:10">
      <c r="A64" s="21">
        <v>41487</v>
      </c>
      <c r="B64" s="22">
        <v>2.36</v>
      </c>
      <c r="C64" s="22">
        <v>2.5249999999999999</v>
      </c>
      <c r="D64" s="22">
        <v>2.96</v>
      </c>
      <c r="E64" s="22">
        <v>3.665</v>
      </c>
      <c r="F64" s="22">
        <v>1.645</v>
      </c>
      <c r="G64" s="22">
        <v>2.903508</v>
      </c>
      <c r="H64" s="22">
        <v>3.4419543689320387</v>
      </c>
      <c r="I64" s="22">
        <v>4.375</v>
      </c>
      <c r="J64" s="30">
        <f t="shared" si="0"/>
        <v>3.6985805624999868E-2</v>
      </c>
    </row>
    <row r="65" spans="1:10">
      <c r="A65" s="21">
        <v>41488</v>
      </c>
      <c r="B65" s="22">
        <v>2.42</v>
      </c>
      <c r="C65" s="22">
        <v>2.5950000000000002</v>
      </c>
      <c r="D65" s="22">
        <v>3.05</v>
      </c>
      <c r="E65" s="22">
        <v>3.79</v>
      </c>
      <c r="F65" s="22">
        <v>1.7549999999999999</v>
      </c>
      <c r="G65" s="22">
        <v>2.9688415384615388</v>
      </c>
      <c r="H65" s="22">
        <v>3.514634708737864</v>
      </c>
      <c r="I65" s="22">
        <v>4.4800000000000004</v>
      </c>
      <c r="J65" s="30">
        <f t="shared" si="0"/>
        <v>3.8259102500000086E-2</v>
      </c>
    </row>
    <row r="66" spans="1:10">
      <c r="A66" s="21">
        <v>41492</v>
      </c>
      <c r="B66" s="22">
        <v>2.37</v>
      </c>
      <c r="C66" s="22">
        <v>2.54</v>
      </c>
      <c r="D66" s="22">
        <v>2.9849999999999999</v>
      </c>
      <c r="E66" s="22">
        <v>3.71</v>
      </c>
      <c r="F66" s="22">
        <v>1.6850000000000001</v>
      </c>
      <c r="G66" s="22">
        <v>2.916534153846154</v>
      </c>
      <c r="H66" s="22">
        <v>3.454920631067961</v>
      </c>
      <c r="I66" s="22">
        <v>4.4061000000000003</v>
      </c>
      <c r="J66" s="30">
        <f t="shared" si="0"/>
        <v>3.7444102500000076E-2</v>
      </c>
    </row>
    <row r="67" spans="1:10">
      <c r="A67" s="21">
        <v>41493</v>
      </c>
      <c r="B67" s="22">
        <v>2.34</v>
      </c>
      <c r="C67" s="22">
        <v>2.5</v>
      </c>
      <c r="D67" s="22">
        <v>2.95</v>
      </c>
      <c r="E67" s="22">
        <v>3.69</v>
      </c>
      <c r="F67" s="22">
        <v>1.66</v>
      </c>
      <c r="G67" s="22">
        <v>2.8775486153846153</v>
      </c>
      <c r="H67" s="22">
        <v>3.4305771844660193</v>
      </c>
      <c r="I67" s="22">
        <v>4.3917999999999999</v>
      </c>
      <c r="J67" s="30">
        <f t="shared" si="0"/>
        <v>3.7240402500000158E-2</v>
      </c>
    </row>
    <row r="68" spans="1:10">
      <c r="A68" s="21">
        <v>41494</v>
      </c>
      <c r="B68" s="22">
        <v>2.35</v>
      </c>
      <c r="C68" s="22">
        <v>2.5150000000000001</v>
      </c>
      <c r="D68" s="22">
        <v>2.95</v>
      </c>
      <c r="E68" s="22">
        <v>3.67</v>
      </c>
      <c r="F68" s="22">
        <v>1.625</v>
      </c>
      <c r="G68" s="22">
        <v>2.9000350769230767</v>
      </c>
      <c r="H68" s="22">
        <v>3.4377609223300976</v>
      </c>
      <c r="I68" s="22">
        <v>4.3750999999999998</v>
      </c>
      <c r="J68" s="30">
        <f t="shared" si="0"/>
        <v>3.7036722500000119E-2</v>
      </c>
    </row>
    <row r="69" spans="1:10">
      <c r="A69" s="21">
        <v>41495</v>
      </c>
      <c r="B69" s="22">
        <v>2.3849999999999998</v>
      </c>
      <c r="C69" s="22">
        <v>2.5550000000000002</v>
      </c>
      <c r="D69" s="22">
        <v>2.99</v>
      </c>
      <c r="E69" s="22">
        <v>3.71</v>
      </c>
      <c r="F69" s="22">
        <v>1.6950000000000001</v>
      </c>
      <c r="G69" s="22">
        <v>2.939849230769231</v>
      </c>
      <c r="H69" s="22">
        <v>3.478626213592233</v>
      </c>
      <c r="I69" s="22">
        <v>4.415</v>
      </c>
      <c r="J69" s="30">
        <f t="shared" si="0"/>
        <v>3.7444102500000076E-2</v>
      </c>
    </row>
    <row r="70" spans="1:10">
      <c r="A70" s="21">
        <v>41498</v>
      </c>
      <c r="B70" s="22">
        <v>2.4</v>
      </c>
      <c r="C70" s="22">
        <v>2.57</v>
      </c>
      <c r="D70" s="22">
        <v>3</v>
      </c>
      <c r="E70" s="22">
        <v>3.6850000000000001</v>
      </c>
      <c r="F70" s="22">
        <v>1.67</v>
      </c>
      <c r="G70" s="22">
        <v>2.960344923076923</v>
      </c>
      <c r="H70" s="22">
        <v>3.4979786407766991</v>
      </c>
      <c r="I70" s="22">
        <v>4.3973000000000004</v>
      </c>
      <c r="J70" s="30">
        <f t="shared" si="0"/>
        <v>3.7189480624999716E-2</v>
      </c>
    </row>
    <row r="71" spans="1:10">
      <c r="A71" s="21">
        <v>41499</v>
      </c>
      <c r="B71" s="22">
        <v>2.4350000000000001</v>
      </c>
      <c r="C71" s="22">
        <v>2.61</v>
      </c>
      <c r="D71" s="22">
        <v>3.05</v>
      </c>
      <c r="E71" s="22">
        <v>3.75</v>
      </c>
      <c r="F71" s="22">
        <v>1.7250000000000001</v>
      </c>
      <c r="G71" s="22">
        <v>2.987466153846154</v>
      </c>
      <c r="H71" s="22">
        <v>3.5389563106796116</v>
      </c>
      <c r="I71" s="22">
        <v>4.4493999999999998</v>
      </c>
      <c r="J71" s="30">
        <f t="shared" si="0"/>
        <v>3.7851562499999991E-2</v>
      </c>
    </row>
    <row r="72" spans="1:10">
      <c r="A72" s="21">
        <v>41500</v>
      </c>
      <c r="B72" s="22">
        <v>2.5</v>
      </c>
      <c r="C72" s="22">
        <v>2.6749999999999998</v>
      </c>
      <c r="D72" s="22">
        <v>3.13</v>
      </c>
      <c r="E72" s="22">
        <v>3.85</v>
      </c>
      <c r="F72" s="22">
        <v>1.8149999999999999</v>
      </c>
      <c r="G72" s="22">
        <v>3.0458661538461538</v>
      </c>
      <c r="H72" s="22">
        <v>3.6044</v>
      </c>
      <c r="I72" s="22">
        <v>4.5293999999999999</v>
      </c>
      <c r="J72" s="30">
        <f t="shared" si="0"/>
        <v>3.8870562499999872E-2</v>
      </c>
    </row>
    <row r="73" spans="1:10">
      <c r="A73" s="21">
        <v>41501</v>
      </c>
      <c r="B73" s="22">
        <v>2.5350000000000001</v>
      </c>
      <c r="C73" s="22">
        <v>2.71</v>
      </c>
      <c r="D73" s="22">
        <v>3.1749999999999998</v>
      </c>
      <c r="E73" s="22">
        <v>3.895</v>
      </c>
      <c r="F73" s="22">
        <v>1.855</v>
      </c>
      <c r="G73" s="22">
        <v>3.0795615384615385</v>
      </c>
      <c r="H73" s="22">
        <v>3.6379825242718447</v>
      </c>
      <c r="I73" s="22">
        <v>4.57</v>
      </c>
      <c r="J73" s="30">
        <f t="shared" si="0"/>
        <v>3.9329275624999882E-2</v>
      </c>
    </row>
    <row r="74" spans="1:10">
      <c r="A74" s="21">
        <v>41502</v>
      </c>
      <c r="B74" s="22">
        <v>2.585</v>
      </c>
      <c r="C74" s="22">
        <v>2.7650000000000001</v>
      </c>
      <c r="D74" s="22">
        <v>3.2450000000000001</v>
      </c>
      <c r="E74" s="22">
        <v>3.97</v>
      </c>
      <c r="F74" s="22">
        <v>1.9</v>
      </c>
      <c r="G74" s="22">
        <v>3.1373953846153846</v>
      </c>
      <c r="H74" s="22">
        <v>3.7015305825242715</v>
      </c>
      <c r="I74" s="22">
        <v>4.6402000000000001</v>
      </c>
      <c r="J74" s="30">
        <f t="shared" si="0"/>
        <v>4.0094022499999937E-2</v>
      </c>
    </row>
    <row r="75" spans="1:10">
      <c r="A75" s="21">
        <v>41505</v>
      </c>
      <c r="B75" s="22">
        <v>2.61</v>
      </c>
      <c r="C75" s="22">
        <v>2.81</v>
      </c>
      <c r="D75" s="22">
        <v>3.2850000000000001</v>
      </c>
      <c r="E75" s="22">
        <v>4.0149999999999997</v>
      </c>
      <c r="F75" s="22">
        <v>1.9450000000000001</v>
      </c>
      <c r="G75" s="22">
        <v>3.1783538461538461</v>
      </c>
      <c r="H75" s="22">
        <v>3.7497936893203883</v>
      </c>
      <c r="I75" s="22">
        <v>4.6925999999999997</v>
      </c>
      <c r="J75" s="30">
        <f t="shared" si="0"/>
        <v>4.0553005625000083E-2</v>
      </c>
    </row>
    <row r="76" spans="1:10">
      <c r="A76" s="21">
        <v>41506</v>
      </c>
      <c r="B76" s="22">
        <v>2.5649999999999999</v>
      </c>
      <c r="C76" s="22">
        <v>2.76</v>
      </c>
      <c r="D76" s="22">
        <v>3.2349999999999999</v>
      </c>
      <c r="E76" s="22">
        <v>3.9750000000000001</v>
      </c>
      <c r="F76" s="22">
        <v>1.915</v>
      </c>
      <c r="G76" s="22">
        <v>3.1500076923076925</v>
      </c>
      <c r="H76" s="22">
        <v>3.7266150485436893</v>
      </c>
      <c r="I76" s="22">
        <v>4.6768999999999998</v>
      </c>
      <c r="J76" s="30">
        <f t="shared" ref="J76:J139" si="1">(1+E76/200)^2-1</f>
        <v>4.014501562500028E-2</v>
      </c>
    </row>
    <row r="77" spans="1:10">
      <c r="A77" s="21">
        <v>41507</v>
      </c>
      <c r="B77" s="22">
        <v>2.5649999999999999</v>
      </c>
      <c r="C77" s="22">
        <v>2.7650000000000001</v>
      </c>
      <c r="D77" s="22">
        <v>3.2349999999999999</v>
      </c>
      <c r="E77" s="22">
        <v>3.97</v>
      </c>
      <c r="F77" s="22">
        <v>1.915</v>
      </c>
      <c r="G77" s="22">
        <v>3.1378163076923071</v>
      </c>
      <c r="H77" s="22">
        <v>3.7138339805825242</v>
      </c>
      <c r="I77" s="22">
        <v>4.6578999999999997</v>
      </c>
      <c r="J77" s="30">
        <f t="shared" si="1"/>
        <v>4.0094022499999937E-2</v>
      </c>
    </row>
    <row r="78" spans="1:10">
      <c r="A78" s="21">
        <v>41508</v>
      </c>
      <c r="B78" s="22">
        <v>2.625</v>
      </c>
      <c r="C78" s="22">
        <v>2.8450000000000002</v>
      </c>
      <c r="D78" s="22">
        <v>3.33</v>
      </c>
      <c r="E78" s="22">
        <v>4.0750000000000002</v>
      </c>
      <c r="F78" s="22">
        <v>2.0299999999999998</v>
      </c>
      <c r="G78" s="22">
        <v>3.1944646153846152</v>
      </c>
      <c r="H78" s="22">
        <v>3.7739822815533981</v>
      </c>
      <c r="I78" s="22">
        <v>4.7282000000000002</v>
      </c>
      <c r="J78" s="30">
        <f t="shared" si="1"/>
        <v>4.1165140624999985E-2</v>
      </c>
    </row>
    <row r="79" spans="1:10">
      <c r="A79" s="21">
        <v>41509</v>
      </c>
      <c r="B79" s="22">
        <v>2.61</v>
      </c>
      <c r="C79" s="22">
        <v>2.83</v>
      </c>
      <c r="D79" s="22">
        <v>3.3</v>
      </c>
      <c r="E79" s="22">
        <v>4.05</v>
      </c>
      <c r="F79" s="22">
        <v>2.0249999999999999</v>
      </c>
      <c r="G79" s="22">
        <v>3.1785080000000003</v>
      </c>
      <c r="H79" s="22">
        <v>3.7476417475728154</v>
      </c>
      <c r="I79" s="22">
        <v>4.7042000000000002</v>
      </c>
      <c r="J79" s="30">
        <f t="shared" si="1"/>
        <v>4.0910062500000288E-2</v>
      </c>
    </row>
    <row r="80" spans="1:10">
      <c r="A80" s="21">
        <v>41512</v>
      </c>
      <c r="B80" s="22">
        <v>2.61</v>
      </c>
      <c r="C80" s="22">
        <v>2.8250000000000002</v>
      </c>
      <c r="D80" s="22">
        <v>3.2850000000000001</v>
      </c>
      <c r="E80" s="22">
        <v>4.01</v>
      </c>
      <c r="F80" s="22">
        <v>1.99</v>
      </c>
      <c r="G80" s="22">
        <v>3.1786713846153845</v>
      </c>
      <c r="H80" s="22">
        <v>3.740147572815534</v>
      </c>
      <c r="I80" s="22">
        <v>4.6740000000000004</v>
      </c>
      <c r="J80" s="30">
        <f t="shared" si="1"/>
        <v>4.0502002499999801E-2</v>
      </c>
    </row>
    <row r="81" spans="1:10">
      <c r="A81" s="21">
        <v>41513</v>
      </c>
      <c r="B81" s="22">
        <v>2.5550000000000002</v>
      </c>
      <c r="C81" s="22">
        <v>2.7650000000000001</v>
      </c>
      <c r="D81" s="22">
        <v>3.22</v>
      </c>
      <c r="E81" s="22">
        <v>3.9350000000000001</v>
      </c>
      <c r="F81" s="22">
        <v>1.925</v>
      </c>
      <c r="G81" s="22">
        <v>3.1253123076923077</v>
      </c>
      <c r="H81" s="22">
        <v>3.6849999999999996</v>
      </c>
      <c r="I81" s="22">
        <v>4.6025</v>
      </c>
      <c r="J81" s="30">
        <f t="shared" si="1"/>
        <v>3.9737105625000213E-2</v>
      </c>
    </row>
    <row r="82" spans="1:10">
      <c r="A82" s="21">
        <v>41514</v>
      </c>
      <c r="B82" s="22">
        <v>2.54</v>
      </c>
      <c r="C82" s="22">
        <v>2.7450000000000001</v>
      </c>
      <c r="D82" s="22">
        <v>3.2</v>
      </c>
      <c r="E82" s="22">
        <v>3.9049999999999998</v>
      </c>
      <c r="F82" s="22">
        <v>1.89</v>
      </c>
      <c r="G82" s="22">
        <v>3.1224455384615384</v>
      </c>
      <c r="H82" s="22">
        <v>3.6815475728155338</v>
      </c>
      <c r="I82" s="22">
        <v>4.5917000000000003</v>
      </c>
      <c r="J82" s="30">
        <f t="shared" si="1"/>
        <v>3.943122562500001E-2</v>
      </c>
    </row>
    <row r="83" spans="1:10">
      <c r="A83" s="21">
        <v>41515</v>
      </c>
      <c r="B83" s="22">
        <v>2.5449999999999999</v>
      </c>
      <c r="C83" s="22">
        <v>2.7549999999999999</v>
      </c>
      <c r="D83" s="22">
        <v>3.2149999999999999</v>
      </c>
      <c r="E83" s="22">
        <v>3.91</v>
      </c>
      <c r="F83" s="22">
        <v>1.9</v>
      </c>
      <c r="G83" s="22">
        <v>3.1291123076923073</v>
      </c>
      <c r="H83" s="22">
        <v>3.6894427184466019</v>
      </c>
      <c r="I83" s="22">
        <v>4.5842000000000001</v>
      </c>
      <c r="J83" s="30">
        <f t="shared" si="1"/>
        <v>3.9482202499999897E-2</v>
      </c>
    </row>
    <row r="84" spans="1:10">
      <c r="A84" s="21">
        <v>41516</v>
      </c>
      <c r="B84" s="22">
        <v>2.5299999999999998</v>
      </c>
      <c r="C84" s="22">
        <v>2.7349999999999999</v>
      </c>
      <c r="D84" s="22">
        <v>3.1949999999999998</v>
      </c>
      <c r="E84" s="22">
        <v>3.895</v>
      </c>
      <c r="F84" s="22">
        <v>1.89</v>
      </c>
      <c r="G84" s="22">
        <v>3.1090923076923076</v>
      </c>
      <c r="H84" s="22">
        <v>3.6743951456310677</v>
      </c>
      <c r="I84" s="22">
        <v>4.5697000000000001</v>
      </c>
      <c r="J84" s="30">
        <f t="shared" si="1"/>
        <v>3.9329275624999882E-2</v>
      </c>
    </row>
    <row r="85" spans="1:10">
      <c r="A85" s="21">
        <v>41519</v>
      </c>
      <c r="B85" s="22">
        <v>2.5950000000000002</v>
      </c>
      <c r="C85" s="22">
        <v>2.8</v>
      </c>
      <c r="D85" s="22">
        <v>3.2549999999999999</v>
      </c>
      <c r="E85" s="22">
        <v>3.9550000000000001</v>
      </c>
      <c r="F85" s="22">
        <v>1.9550000000000001</v>
      </c>
      <c r="G85" s="22">
        <v>3.1688184615384616</v>
      </c>
      <c r="H85" s="22">
        <v>3.7322135922330095</v>
      </c>
      <c r="I85" s="22">
        <v>4.625</v>
      </c>
      <c r="J85" s="30">
        <f t="shared" si="1"/>
        <v>3.9941050625000196E-2</v>
      </c>
    </row>
    <row r="86" spans="1:10">
      <c r="A86" s="21">
        <v>41520</v>
      </c>
      <c r="B86" s="22">
        <v>2.645</v>
      </c>
      <c r="C86" s="22">
        <v>2.85</v>
      </c>
      <c r="D86" s="22">
        <v>3.31</v>
      </c>
      <c r="E86" s="22">
        <v>3.9950000000000001</v>
      </c>
      <c r="F86" s="22">
        <v>1.9850000000000001</v>
      </c>
      <c r="G86" s="22">
        <v>3.2332061538461545</v>
      </c>
      <c r="H86" s="22">
        <v>3.7892199029126212</v>
      </c>
      <c r="I86" s="22">
        <v>4.6680999999999999</v>
      </c>
      <c r="J86" s="30">
        <f t="shared" si="1"/>
        <v>4.0349000625000242E-2</v>
      </c>
    </row>
    <row r="87" spans="1:10">
      <c r="A87" s="21">
        <v>41521</v>
      </c>
      <c r="B87" s="22">
        <v>2.71</v>
      </c>
      <c r="C87" s="22">
        <v>2.92</v>
      </c>
      <c r="D87" s="22">
        <v>3.37</v>
      </c>
      <c r="E87" s="22">
        <v>4.0199999999999996</v>
      </c>
      <c r="F87" s="22">
        <v>2.0049999999999999</v>
      </c>
      <c r="G87" s="22">
        <v>3.3019323076923079</v>
      </c>
      <c r="H87" s="22">
        <v>3.8525737864077669</v>
      </c>
      <c r="I87" s="22">
        <v>4.6951000000000001</v>
      </c>
      <c r="J87" s="30">
        <f t="shared" si="1"/>
        <v>4.0604010000000024E-2</v>
      </c>
    </row>
    <row r="88" spans="1:10">
      <c r="A88" s="21">
        <v>41522</v>
      </c>
      <c r="B88" s="22">
        <v>2.75</v>
      </c>
      <c r="C88" s="22">
        <v>2.9649999999999999</v>
      </c>
      <c r="D88" s="22">
        <v>3.41</v>
      </c>
      <c r="E88" s="22">
        <v>4.07</v>
      </c>
      <c r="F88" s="22">
        <v>2.0550000000000002</v>
      </c>
      <c r="G88" s="22">
        <v>3.3456360000000003</v>
      </c>
      <c r="H88" s="22">
        <v>3.899442961165049</v>
      </c>
      <c r="I88" s="22">
        <v>4.7495000000000003</v>
      </c>
      <c r="J88" s="30">
        <f t="shared" si="1"/>
        <v>4.1114122500000239E-2</v>
      </c>
    </row>
    <row r="89" spans="1:10">
      <c r="A89" s="21">
        <v>41523</v>
      </c>
      <c r="B89" s="22">
        <v>2.7850000000000001</v>
      </c>
      <c r="C89" s="22">
        <v>3.0049999999999999</v>
      </c>
      <c r="D89" s="22">
        <v>3.4550000000000001</v>
      </c>
      <c r="E89" s="22">
        <v>4.1399999999999997</v>
      </c>
      <c r="F89" s="22">
        <v>2.14</v>
      </c>
      <c r="G89" s="22">
        <v>3.3841886153846152</v>
      </c>
      <c r="H89" s="22">
        <v>3.9435728155339804</v>
      </c>
      <c r="I89" s="22">
        <v>4.8211000000000004</v>
      </c>
      <c r="J89" s="30">
        <f t="shared" si="1"/>
        <v>4.1828489999999885E-2</v>
      </c>
    </row>
    <row r="90" spans="1:10">
      <c r="A90" s="21">
        <v>41526</v>
      </c>
      <c r="B90" s="22">
        <v>2.7349999999999999</v>
      </c>
      <c r="C90" s="22">
        <v>2.95</v>
      </c>
      <c r="D90" s="22">
        <v>3.4</v>
      </c>
      <c r="E90" s="22">
        <v>4.07</v>
      </c>
      <c r="F90" s="22">
        <v>2.0699999999999998</v>
      </c>
      <c r="G90" s="22">
        <v>3.3277800000000002</v>
      </c>
      <c r="H90" s="22">
        <v>3.8886575242718444</v>
      </c>
      <c r="I90" s="22">
        <v>4.7690000000000001</v>
      </c>
      <c r="J90" s="30">
        <f t="shared" si="1"/>
        <v>4.1114122500000239E-2</v>
      </c>
    </row>
    <row r="91" spans="1:10">
      <c r="A91" s="21">
        <v>41527</v>
      </c>
      <c r="B91" s="22">
        <v>2.81</v>
      </c>
      <c r="C91" s="22">
        <v>3.03</v>
      </c>
      <c r="D91" s="22">
        <v>3.4649999999999999</v>
      </c>
      <c r="E91" s="22">
        <v>4.125</v>
      </c>
      <c r="F91" s="22">
        <v>2.0950000000000002</v>
      </c>
      <c r="G91" s="22">
        <v>3.3780458461538458</v>
      </c>
      <c r="H91" s="22">
        <v>3.9516679611650485</v>
      </c>
      <c r="I91" s="22">
        <v>4.8125</v>
      </c>
      <c r="J91" s="30">
        <f t="shared" si="1"/>
        <v>4.1675390624999809E-2</v>
      </c>
    </row>
    <row r="92" spans="1:10">
      <c r="A92" s="21">
        <v>41528</v>
      </c>
      <c r="B92" s="24">
        <v>2.8050000000000002</v>
      </c>
      <c r="C92" s="25">
        <v>3.0350000000000001</v>
      </c>
      <c r="D92" s="25">
        <v>3.4750000000000001</v>
      </c>
      <c r="E92" s="25">
        <v>4.17</v>
      </c>
      <c r="F92" s="25">
        <v>2.13</v>
      </c>
      <c r="G92" s="24">
        <v>3.3673181538461536</v>
      </c>
      <c r="H92" s="24">
        <v>3.9405800970873788</v>
      </c>
      <c r="I92" s="24">
        <v>4.835</v>
      </c>
      <c r="J92" s="30">
        <f t="shared" si="1"/>
        <v>4.2134722500000166E-2</v>
      </c>
    </row>
    <row r="93" spans="1:10">
      <c r="A93" s="21">
        <v>41529</v>
      </c>
      <c r="B93" s="24">
        <v>2.6949999999999998</v>
      </c>
      <c r="C93" s="24">
        <v>2.92</v>
      </c>
      <c r="D93" s="24">
        <v>3.36</v>
      </c>
      <c r="E93" s="24">
        <v>4.04</v>
      </c>
      <c r="F93" s="24">
        <v>2.0299999999999998</v>
      </c>
      <c r="G93" s="24">
        <v>3.265752</v>
      </c>
      <c r="H93" s="24">
        <v>3.836292718446602</v>
      </c>
      <c r="I93" s="24">
        <v>4.7149999999999999</v>
      </c>
      <c r="J93" s="30">
        <f t="shared" si="1"/>
        <v>4.0808039999999934E-2</v>
      </c>
    </row>
    <row r="94" spans="1:10">
      <c r="A94" s="21">
        <v>41530</v>
      </c>
      <c r="B94" s="24">
        <v>2.74</v>
      </c>
      <c r="C94" s="24">
        <v>2.97</v>
      </c>
      <c r="D94" s="24">
        <v>3.41</v>
      </c>
      <c r="E94" s="24">
        <v>4.085</v>
      </c>
      <c r="F94" s="24">
        <v>2.085</v>
      </c>
      <c r="G94" s="24">
        <v>3.3065963076923071</v>
      </c>
      <c r="H94" s="24">
        <v>3.8756257281553399</v>
      </c>
      <c r="I94" s="24">
        <v>4.7549999999999999</v>
      </c>
      <c r="J94" s="30">
        <f t="shared" si="1"/>
        <v>4.1267180624999789E-2</v>
      </c>
    </row>
    <row r="95" spans="1:10">
      <c r="A95" s="21">
        <v>41533</v>
      </c>
      <c r="B95" s="24">
        <v>2.6850000000000001</v>
      </c>
      <c r="C95" s="24">
        <v>2.9049999999999998</v>
      </c>
      <c r="D95" s="24">
        <v>3.335</v>
      </c>
      <c r="E95" s="24">
        <v>4</v>
      </c>
      <c r="F95" s="24">
        <v>2.0099999999999998</v>
      </c>
      <c r="G95" s="24">
        <v>3.2560609230769231</v>
      </c>
      <c r="H95" s="24">
        <v>3.823231067961165</v>
      </c>
      <c r="I95" s="24">
        <v>4.6755000000000004</v>
      </c>
      <c r="J95" s="30">
        <f t="shared" si="1"/>
        <v>4.0399999999999991E-2</v>
      </c>
    </row>
    <row r="96" spans="1:10">
      <c r="A96" s="21">
        <v>41534</v>
      </c>
      <c r="B96" s="24">
        <v>2.7349999999999999</v>
      </c>
      <c r="C96" s="24">
        <v>2.9550000000000001</v>
      </c>
      <c r="D96" s="24">
        <v>3.3849999999999998</v>
      </c>
      <c r="E96" s="24">
        <v>4.0449999999999999</v>
      </c>
      <c r="F96" s="24">
        <v>2.0449999999999999</v>
      </c>
      <c r="G96" s="24">
        <v>3.3005507692307692</v>
      </c>
      <c r="H96" s="24">
        <v>3.8702762135922333</v>
      </c>
      <c r="I96" s="24">
        <v>4.7225000000000001</v>
      </c>
      <c r="J96" s="30">
        <f t="shared" si="1"/>
        <v>4.0859050624999949E-2</v>
      </c>
    </row>
    <row r="97" spans="1:10">
      <c r="A97" s="21">
        <v>41535</v>
      </c>
      <c r="B97" s="24">
        <v>2.7450000000000001</v>
      </c>
      <c r="C97" s="24">
        <v>2.97</v>
      </c>
      <c r="D97" s="24">
        <v>3.4</v>
      </c>
      <c r="E97" s="24">
        <v>4.0599999999999996</v>
      </c>
      <c r="F97" s="24">
        <v>2.0499999999999998</v>
      </c>
      <c r="G97" s="24">
        <v>3.313796</v>
      </c>
      <c r="H97" s="24">
        <v>3.8900582524271843</v>
      </c>
      <c r="I97" s="24">
        <v>4.7470999999999997</v>
      </c>
      <c r="J97" s="30">
        <f t="shared" si="1"/>
        <v>4.1012089999999946E-2</v>
      </c>
    </row>
    <row r="98" spans="1:10">
      <c r="A98" s="21">
        <v>41536</v>
      </c>
      <c r="B98" s="24">
        <v>2.62</v>
      </c>
      <c r="C98" s="24">
        <v>2.82</v>
      </c>
      <c r="D98" s="24">
        <v>3.2349999999999999</v>
      </c>
      <c r="E98" s="24">
        <v>3.8849999999999998</v>
      </c>
      <c r="F98" s="24">
        <v>1.865</v>
      </c>
      <c r="G98" s="24">
        <v>3.1838076923076928</v>
      </c>
      <c r="H98" s="24">
        <v>3.7522390776699028</v>
      </c>
      <c r="I98" s="24">
        <v>4.5960999999999999</v>
      </c>
      <c r="J98" s="30">
        <f t="shared" si="1"/>
        <v>3.9227330624999945E-2</v>
      </c>
    </row>
    <row r="99" spans="1:10">
      <c r="A99" s="21">
        <v>41537</v>
      </c>
      <c r="B99" s="24">
        <v>2.66</v>
      </c>
      <c r="C99" s="24">
        <v>2.86</v>
      </c>
      <c r="D99" s="24">
        <v>3.28</v>
      </c>
      <c r="E99" s="24">
        <v>3.94</v>
      </c>
      <c r="F99" s="24">
        <v>1.9750000000000001</v>
      </c>
      <c r="G99" s="24">
        <v>3.2213698461538467</v>
      </c>
      <c r="H99" s="24">
        <v>3.7828907766990292</v>
      </c>
      <c r="I99" s="24">
        <v>4.6402000000000001</v>
      </c>
      <c r="J99" s="30">
        <f t="shared" si="1"/>
        <v>3.9788090000000054E-2</v>
      </c>
    </row>
    <row r="100" spans="1:10">
      <c r="A100" s="21">
        <v>41540</v>
      </c>
      <c r="B100" s="24">
        <v>2.68</v>
      </c>
      <c r="C100" s="24">
        <v>2.89</v>
      </c>
      <c r="D100" s="24">
        <v>3.3050000000000002</v>
      </c>
      <c r="E100" s="24">
        <v>3.97</v>
      </c>
      <c r="F100" s="24">
        <v>2.0299999999999998</v>
      </c>
      <c r="G100" s="24">
        <v>3.2420399999999998</v>
      </c>
      <c r="H100" s="24">
        <v>3.8030983009708734</v>
      </c>
      <c r="I100" s="24">
        <v>4.6675000000000004</v>
      </c>
      <c r="J100" s="30">
        <f t="shared" si="1"/>
        <v>4.0094022499999937E-2</v>
      </c>
    </row>
    <row r="101" spans="1:10">
      <c r="A101" s="21">
        <v>41541</v>
      </c>
      <c r="B101" s="24">
        <v>2.6349999999999998</v>
      </c>
      <c r="C101" s="24">
        <v>2.835</v>
      </c>
      <c r="D101" s="24">
        <v>3.25</v>
      </c>
      <c r="E101" s="24">
        <v>3.9</v>
      </c>
      <c r="F101" s="24">
        <v>1.98</v>
      </c>
      <c r="G101" s="24">
        <v>3.1904615384615385</v>
      </c>
      <c r="H101" s="24">
        <v>3.7506878640776695</v>
      </c>
      <c r="I101" s="24">
        <v>4.6039000000000003</v>
      </c>
      <c r="J101" s="30">
        <f t="shared" si="1"/>
        <v>3.9380250000000228E-2</v>
      </c>
    </row>
    <row r="102" spans="1:10">
      <c r="A102" s="21">
        <v>41542</v>
      </c>
      <c r="B102" s="24">
        <v>2.605</v>
      </c>
      <c r="C102" s="24">
        <v>2.8050000000000002</v>
      </c>
      <c r="D102" s="24">
        <v>3.21</v>
      </c>
      <c r="E102" s="24">
        <v>3.88</v>
      </c>
      <c r="F102" s="24">
        <v>1.9650000000000001</v>
      </c>
      <c r="G102" s="24">
        <v>3.153882461538462</v>
      </c>
      <c r="H102" s="24">
        <v>3.7139492718446601</v>
      </c>
      <c r="I102" s="24">
        <v>4.5860000000000003</v>
      </c>
      <c r="J102" s="30">
        <f t="shared" si="1"/>
        <v>3.9176360000000132E-2</v>
      </c>
    </row>
    <row r="103" spans="1:10">
      <c r="A103" s="21">
        <v>41543</v>
      </c>
      <c r="B103" s="24">
        <v>2.61</v>
      </c>
      <c r="C103" s="24">
        <v>2.8149999999999999</v>
      </c>
      <c r="D103" s="24">
        <v>3.2250000000000001</v>
      </c>
      <c r="E103" s="24">
        <v>3.88</v>
      </c>
      <c r="F103" s="24">
        <v>1.92</v>
      </c>
      <c r="G103" s="24">
        <v>3.1572559999999998</v>
      </c>
      <c r="H103" s="24">
        <v>3.7206834951456305</v>
      </c>
      <c r="I103" s="24">
        <v>4.5811000000000002</v>
      </c>
      <c r="J103" s="30">
        <f t="shared" si="1"/>
        <v>3.9176360000000132E-2</v>
      </c>
    </row>
    <row r="104" spans="1:10">
      <c r="A104" s="21">
        <v>41544</v>
      </c>
      <c r="B104" s="24">
        <v>2.605</v>
      </c>
      <c r="C104" s="24">
        <v>2.8050000000000002</v>
      </c>
      <c r="D104" s="24">
        <v>3.21</v>
      </c>
      <c r="E104" s="24">
        <v>3.86</v>
      </c>
      <c r="F104" s="24">
        <v>1.88</v>
      </c>
      <c r="G104" s="24">
        <v>3.1488341538461539</v>
      </c>
      <c r="H104" s="24">
        <v>3.7078031553398061</v>
      </c>
      <c r="I104" s="24">
        <v>4.5575000000000001</v>
      </c>
      <c r="J104" s="30">
        <f t="shared" si="1"/>
        <v>3.8972490000000137E-2</v>
      </c>
    </row>
    <row r="105" spans="1:10">
      <c r="A105" s="21">
        <v>41547</v>
      </c>
      <c r="B105" s="24">
        <v>2.57</v>
      </c>
      <c r="C105" s="24">
        <v>2.7650000000000001</v>
      </c>
      <c r="D105" s="24">
        <v>3.165</v>
      </c>
      <c r="E105" s="24">
        <v>3.81</v>
      </c>
      <c r="F105" s="24">
        <v>2.0550000000000002</v>
      </c>
      <c r="G105" s="24">
        <v>3.1159061538461543</v>
      </c>
      <c r="H105" s="24">
        <v>3.6717951456310676</v>
      </c>
      <c r="I105" s="24">
        <v>4.5199999999999996</v>
      </c>
      <c r="J105" s="30">
        <f t="shared" si="1"/>
        <v>3.8462902500000062E-2</v>
      </c>
    </row>
    <row r="106" spans="1:10">
      <c r="A106" s="21">
        <v>41548</v>
      </c>
      <c r="B106" s="24">
        <v>2.6349999999999998</v>
      </c>
      <c r="C106" s="24">
        <v>2.83</v>
      </c>
      <c r="D106" s="24">
        <v>3.2250000000000001</v>
      </c>
      <c r="E106" s="24">
        <v>3.85</v>
      </c>
      <c r="F106" s="24">
        <v>2.08</v>
      </c>
      <c r="G106" s="24">
        <v>3.1798320000000002</v>
      </c>
      <c r="H106" s="24">
        <v>3.7291060679611649</v>
      </c>
      <c r="I106" s="24">
        <v>4.5525000000000002</v>
      </c>
      <c r="J106" s="30">
        <f t="shared" si="1"/>
        <v>3.8870562499999872E-2</v>
      </c>
    </row>
    <row r="107" spans="1:10">
      <c r="A107" s="21">
        <v>41549</v>
      </c>
      <c r="B107" s="24">
        <v>2.63</v>
      </c>
      <c r="C107" s="24">
        <v>2.835</v>
      </c>
      <c r="D107" s="24">
        <v>3.2349999999999999</v>
      </c>
      <c r="E107" s="24">
        <v>3.85</v>
      </c>
      <c r="F107" s="24">
        <v>2.06</v>
      </c>
      <c r="G107" s="24">
        <v>3.184875692307692</v>
      </c>
      <c r="H107" s="24">
        <v>3.7291563106796115</v>
      </c>
      <c r="I107" s="24">
        <v>4.5537999999999998</v>
      </c>
      <c r="J107" s="30">
        <f t="shared" si="1"/>
        <v>3.8870562499999872E-2</v>
      </c>
    </row>
    <row r="108" spans="1:10">
      <c r="A108" s="21">
        <v>41550</v>
      </c>
      <c r="B108" s="24">
        <v>2.63</v>
      </c>
      <c r="C108" s="24">
        <v>2.84</v>
      </c>
      <c r="D108" s="24">
        <v>3.23</v>
      </c>
      <c r="E108" s="24">
        <v>3.855</v>
      </c>
      <c r="F108" s="24">
        <v>2.0499999999999998</v>
      </c>
      <c r="G108" s="24">
        <v>3.173</v>
      </c>
      <c r="H108" s="24">
        <v>3.7224771844660189</v>
      </c>
      <c r="I108" s="24">
        <v>4.5499000000000001</v>
      </c>
      <c r="J108" s="30">
        <f t="shared" si="1"/>
        <v>3.8921525624999953E-2</v>
      </c>
    </row>
    <row r="109" spans="1:10">
      <c r="A109" s="21">
        <v>41551</v>
      </c>
      <c r="B109" s="24">
        <v>2.6749999999999998</v>
      </c>
      <c r="C109" s="24">
        <v>2.9049999999999998</v>
      </c>
      <c r="D109" s="24">
        <v>3.31</v>
      </c>
      <c r="E109" s="24">
        <v>3.94</v>
      </c>
      <c r="F109" s="24">
        <v>2.13</v>
      </c>
      <c r="G109" s="24">
        <v>3.2369615384615384</v>
      </c>
      <c r="H109" s="24">
        <v>3.7992592233009708</v>
      </c>
      <c r="I109" s="24">
        <v>4.6364000000000001</v>
      </c>
      <c r="J109" s="30">
        <f t="shared" si="1"/>
        <v>3.9788090000000054E-2</v>
      </c>
    </row>
    <row r="110" spans="1:10">
      <c r="A110" s="21">
        <v>41555</v>
      </c>
      <c r="B110" s="24">
        <v>2.71</v>
      </c>
      <c r="C110" s="24">
        <v>2.95</v>
      </c>
      <c r="D110" s="24">
        <v>3.3450000000000002</v>
      </c>
      <c r="E110" s="24">
        <v>3.9849999999999999</v>
      </c>
      <c r="F110" s="24">
        <v>2.1749999999999998</v>
      </c>
      <c r="G110" s="24">
        <v>3.2718369230769229</v>
      </c>
      <c r="H110" s="24">
        <v>3.839295145631068</v>
      </c>
      <c r="I110" s="24">
        <v>4.6763000000000003</v>
      </c>
      <c r="J110" s="30">
        <f t="shared" si="1"/>
        <v>4.0247005624999943E-2</v>
      </c>
    </row>
    <row r="111" spans="1:10">
      <c r="A111" s="21">
        <v>41556</v>
      </c>
      <c r="B111" s="24">
        <v>2.7349999999999999</v>
      </c>
      <c r="C111" s="24">
        <v>2.97</v>
      </c>
      <c r="D111" s="24">
        <v>3.3650000000000002</v>
      </c>
      <c r="E111" s="24">
        <v>3.9950000000000001</v>
      </c>
      <c r="F111" s="24">
        <v>2.1800000000000002</v>
      </c>
      <c r="G111" s="24">
        <v>3.2963323076923077</v>
      </c>
      <c r="H111" s="24">
        <v>3.8728347087378641</v>
      </c>
      <c r="I111" s="24">
        <v>4.7042000000000002</v>
      </c>
      <c r="J111" s="30">
        <f t="shared" si="1"/>
        <v>4.0349000625000242E-2</v>
      </c>
    </row>
    <row r="112" spans="1:10">
      <c r="A112" s="21">
        <v>41557</v>
      </c>
      <c r="B112" s="24">
        <v>2.7949999999999999</v>
      </c>
      <c r="C112" s="24">
        <v>3.0449999999999999</v>
      </c>
      <c r="D112" s="24">
        <v>3.4449999999999998</v>
      </c>
      <c r="E112" s="24">
        <v>4.07</v>
      </c>
      <c r="F112" s="24">
        <v>2.2200000000000002</v>
      </c>
      <c r="G112" s="24">
        <v>3.3714513846153848</v>
      </c>
      <c r="H112" s="24">
        <v>3.9468140776699028</v>
      </c>
      <c r="I112" s="24">
        <v>4.7821999999999996</v>
      </c>
      <c r="J112" s="30">
        <f t="shared" si="1"/>
        <v>4.1114122500000239E-2</v>
      </c>
    </row>
    <row r="113" spans="1:10">
      <c r="A113" s="21">
        <v>41558</v>
      </c>
      <c r="B113" s="24">
        <v>2.7850000000000001</v>
      </c>
      <c r="C113" s="24">
        <v>3.0249999999999999</v>
      </c>
      <c r="D113" s="24">
        <v>3.42</v>
      </c>
      <c r="E113" s="24">
        <v>4.0350000000000001</v>
      </c>
      <c r="F113" s="24">
        <v>2.1949999999999998</v>
      </c>
      <c r="G113" s="24">
        <v>3.3460196923076921</v>
      </c>
      <c r="H113" s="24">
        <v>3.9261446601941743</v>
      </c>
      <c r="I113" s="24">
        <v>4.75</v>
      </c>
      <c r="J113" s="30">
        <f t="shared" si="1"/>
        <v>4.0757030625000024E-2</v>
      </c>
    </row>
    <row r="114" spans="1:10">
      <c r="A114" s="21">
        <v>41561</v>
      </c>
      <c r="B114" s="24">
        <v>2.7549999999999999</v>
      </c>
      <c r="C114" s="24">
        <v>2.9950000000000001</v>
      </c>
      <c r="D114" s="24">
        <v>3.395</v>
      </c>
      <c r="E114" s="24">
        <v>4.03</v>
      </c>
      <c r="F114" s="24">
        <v>2.19</v>
      </c>
      <c r="G114" s="24">
        <v>3.3269400000000005</v>
      </c>
      <c r="H114" s="24">
        <v>3.9063655339805825</v>
      </c>
      <c r="I114" s="24">
        <v>4.7477</v>
      </c>
      <c r="J114" s="30">
        <f t="shared" si="1"/>
        <v>4.0706022500000216E-2</v>
      </c>
    </row>
    <row r="115" spans="1:10">
      <c r="A115" s="21">
        <v>41562</v>
      </c>
      <c r="B115" s="24">
        <v>2.8149999999999999</v>
      </c>
      <c r="C115" s="24">
        <v>3.08</v>
      </c>
      <c r="D115" s="24">
        <v>3.4849999999999999</v>
      </c>
      <c r="E115" s="24">
        <v>4.1150000000000002</v>
      </c>
      <c r="F115" s="24">
        <v>2.2400000000000002</v>
      </c>
      <c r="G115" s="24">
        <v>3.3985390769230763</v>
      </c>
      <c r="H115" s="24">
        <v>3.981338834951456</v>
      </c>
      <c r="I115" s="24">
        <v>4.8236999999999997</v>
      </c>
      <c r="J115" s="30">
        <f t="shared" si="1"/>
        <v>4.1573330625000127E-2</v>
      </c>
    </row>
    <row r="116" spans="1:10">
      <c r="A116" s="21">
        <v>41563</v>
      </c>
      <c r="B116" s="24">
        <v>2.82</v>
      </c>
      <c r="C116" s="24">
        <v>3.085</v>
      </c>
      <c r="D116" s="24">
        <v>3.5</v>
      </c>
      <c r="E116" s="24">
        <v>4.1500000000000004</v>
      </c>
      <c r="F116" s="24">
        <v>2.27</v>
      </c>
      <c r="G116" s="24">
        <v>3.3940999999999999</v>
      </c>
      <c r="H116" s="24">
        <v>3.979682524271845</v>
      </c>
      <c r="I116" s="24">
        <v>4.8464999999999998</v>
      </c>
      <c r="J116" s="30">
        <f t="shared" si="1"/>
        <v>4.1930562500000157E-2</v>
      </c>
    </row>
    <row r="117" spans="1:10">
      <c r="A117" s="21">
        <v>41564</v>
      </c>
      <c r="B117" s="24">
        <v>2.73</v>
      </c>
      <c r="C117" s="24">
        <v>2.9849999999999999</v>
      </c>
      <c r="D117" s="24">
        <v>3.4</v>
      </c>
      <c r="E117" s="24">
        <v>4.0449999999999999</v>
      </c>
      <c r="F117" s="24">
        <v>2.2149999999999999</v>
      </c>
      <c r="G117" s="24">
        <v>3.2977910769230769</v>
      </c>
      <c r="H117" s="24">
        <v>3.8879186893203883</v>
      </c>
      <c r="I117" s="24">
        <v>4.7511999999999999</v>
      </c>
      <c r="J117" s="30">
        <f t="shared" si="1"/>
        <v>4.0859050624999949E-2</v>
      </c>
    </row>
    <row r="118" spans="1:10">
      <c r="A118" s="21">
        <v>41565</v>
      </c>
      <c r="B118" s="24">
        <v>2.7149999999999999</v>
      </c>
      <c r="C118" s="24">
        <v>2.9750000000000001</v>
      </c>
      <c r="D118" s="24">
        <v>3.39</v>
      </c>
      <c r="E118" s="24">
        <v>4.0250000000000004</v>
      </c>
      <c r="F118" s="24">
        <v>2.19</v>
      </c>
      <c r="G118" s="24">
        <v>3.2915187692307697</v>
      </c>
      <c r="H118" s="24">
        <v>3.8783334951456316</v>
      </c>
      <c r="I118" s="24">
        <v>4.7279999999999998</v>
      </c>
      <c r="J118" s="30">
        <f t="shared" si="1"/>
        <v>4.0655015624999846E-2</v>
      </c>
    </row>
    <row r="119" spans="1:10">
      <c r="A119" s="21">
        <v>41568</v>
      </c>
      <c r="B119" s="24">
        <v>2.71</v>
      </c>
      <c r="C119" s="24">
        <v>2.97</v>
      </c>
      <c r="D119" s="24">
        <v>3.37</v>
      </c>
      <c r="E119" s="24">
        <v>3.99</v>
      </c>
      <c r="F119" s="24">
        <v>2.1549999999999998</v>
      </c>
      <c r="G119" s="24">
        <v>3.2854483076923078</v>
      </c>
      <c r="H119" s="24">
        <v>3.8637320388349519</v>
      </c>
      <c r="I119" s="24">
        <v>4.6891999999999996</v>
      </c>
      <c r="J119" s="30">
        <f t="shared" si="1"/>
        <v>4.029800249999993E-2</v>
      </c>
    </row>
    <row r="120" spans="1:10">
      <c r="A120" s="21">
        <v>41569</v>
      </c>
      <c r="B120" s="24">
        <v>2.7349999999999999</v>
      </c>
      <c r="C120" s="24">
        <v>2.9950000000000001</v>
      </c>
      <c r="D120" s="24">
        <v>3.4</v>
      </c>
      <c r="E120" s="24">
        <v>4.0149999999999997</v>
      </c>
      <c r="F120" s="24">
        <v>2.1800000000000002</v>
      </c>
      <c r="G120" s="24">
        <v>3.3048993846153847</v>
      </c>
      <c r="H120" s="24">
        <v>3.8801048543689323</v>
      </c>
      <c r="I120" s="24">
        <v>4.7024999999999997</v>
      </c>
      <c r="J120" s="30">
        <f t="shared" si="1"/>
        <v>4.0553005625000083E-2</v>
      </c>
    </row>
    <row r="121" spans="1:10">
      <c r="A121" s="21">
        <v>41570</v>
      </c>
      <c r="B121" s="24">
        <v>2.6749999999999998</v>
      </c>
      <c r="C121" s="24">
        <v>2.9350000000000001</v>
      </c>
      <c r="D121" s="24">
        <v>3.32</v>
      </c>
      <c r="E121" s="24">
        <v>3.9049999999999998</v>
      </c>
      <c r="F121" s="24">
        <v>2.0449999999999999</v>
      </c>
      <c r="G121" s="24">
        <v>3.2320187692307689</v>
      </c>
      <c r="H121" s="24">
        <v>3.7964072815533987</v>
      </c>
      <c r="I121" s="24">
        <v>4.5837000000000003</v>
      </c>
      <c r="J121" s="30">
        <f t="shared" si="1"/>
        <v>3.943122562500001E-2</v>
      </c>
    </row>
    <row r="122" spans="1:10">
      <c r="A122" s="21">
        <v>41571</v>
      </c>
      <c r="B122" s="24">
        <v>2.6749999999999998</v>
      </c>
      <c r="C122" s="24">
        <v>2.9350000000000001</v>
      </c>
      <c r="D122" s="24">
        <v>3.32</v>
      </c>
      <c r="E122" s="24">
        <v>3.9</v>
      </c>
      <c r="F122" s="24">
        <v>2.04</v>
      </c>
      <c r="G122" s="24">
        <v>3.2320384615384614</v>
      </c>
      <c r="H122" s="24">
        <v>3.7872514563106798</v>
      </c>
      <c r="I122" s="24">
        <v>4.5774999999999997</v>
      </c>
      <c r="J122" s="30">
        <f t="shared" si="1"/>
        <v>3.9380250000000228E-2</v>
      </c>
    </row>
    <row r="123" spans="1:10">
      <c r="A123" s="21">
        <v>41572</v>
      </c>
      <c r="B123" s="24">
        <v>2.6749999999999998</v>
      </c>
      <c r="C123" s="24">
        <v>2.93</v>
      </c>
      <c r="D123" s="24">
        <v>3.31</v>
      </c>
      <c r="E123" s="24">
        <v>3.8849999999999998</v>
      </c>
      <c r="F123" s="24">
        <v>2.02</v>
      </c>
      <c r="G123" s="24">
        <v>3.2269993846153846</v>
      </c>
      <c r="H123" s="24">
        <v>3.7774987864077669</v>
      </c>
      <c r="I123" s="24">
        <v>4.5575000000000001</v>
      </c>
      <c r="J123" s="30">
        <f t="shared" si="1"/>
        <v>3.9227330624999945E-2</v>
      </c>
    </row>
    <row r="124" spans="1:10">
      <c r="A124" s="21">
        <v>41575</v>
      </c>
      <c r="B124" s="24">
        <v>2.6850000000000001</v>
      </c>
      <c r="C124" s="24">
        <v>2.94</v>
      </c>
      <c r="D124" s="24">
        <v>3.3250000000000002</v>
      </c>
      <c r="E124" s="24">
        <v>3.9249999999999998</v>
      </c>
      <c r="F124" s="24">
        <v>2.06</v>
      </c>
      <c r="G124" s="24">
        <v>3.2346255384615388</v>
      </c>
      <c r="H124" s="24">
        <v>3.79051359223301</v>
      </c>
      <c r="I124" s="24">
        <v>4.6006</v>
      </c>
      <c r="J124" s="30">
        <f t="shared" si="1"/>
        <v>3.9635140624999954E-2</v>
      </c>
    </row>
    <row r="125" spans="1:10">
      <c r="A125" s="21">
        <v>41576</v>
      </c>
      <c r="B125" s="24">
        <v>2.65</v>
      </c>
      <c r="C125" s="24">
        <v>2.9</v>
      </c>
      <c r="D125" s="24">
        <v>3.29</v>
      </c>
      <c r="E125" s="24">
        <v>3.9</v>
      </c>
      <c r="F125" s="24">
        <v>2.0249999999999999</v>
      </c>
      <c r="G125" s="24">
        <v>3.1940107692307693</v>
      </c>
      <c r="H125" s="24">
        <v>3.7392339805825245</v>
      </c>
      <c r="I125" s="24">
        <v>4.5724999999999998</v>
      </c>
      <c r="J125" s="30">
        <f t="shared" si="1"/>
        <v>3.9380250000000228E-2</v>
      </c>
    </row>
    <row r="126" spans="1:10">
      <c r="A126" s="21">
        <v>41577</v>
      </c>
      <c r="B126" s="24">
        <v>2.6150000000000002</v>
      </c>
      <c r="C126" s="24">
        <v>2.8650000000000002</v>
      </c>
      <c r="D126" s="24">
        <v>3.26</v>
      </c>
      <c r="E126" s="24">
        <v>3.89</v>
      </c>
      <c r="F126" s="24">
        <v>2.0150000000000001</v>
      </c>
      <c r="G126" s="24">
        <v>3.1527006153846155</v>
      </c>
      <c r="H126" s="24">
        <v>3.6984432038834951</v>
      </c>
      <c r="I126" s="24">
        <v>4.5475000000000003</v>
      </c>
      <c r="J126" s="30">
        <f t="shared" si="1"/>
        <v>3.9278302499999862E-2</v>
      </c>
    </row>
    <row r="127" spans="1:10">
      <c r="A127" s="21">
        <v>41578</v>
      </c>
      <c r="B127" s="24">
        <v>2.6749999999999998</v>
      </c>
      <c r="C127" s="24">
        <v>2.93</v>
      </c>
      <c r="D127" s="24">
        <v>3.3250000000000002</v>
      </c>
      <c r="E127" s="24">
        <v>3.9350000000000001</v>
      </c>
      <c r="F127" s="24">
        <v>2.06</v>
      </c>
      <c r="G127" s="24">
        <v>3.2121443076923075</v>
      </c>
      <c r="H127" s="24">
        <v>3.755486650485437</v>
      </c>
      <c r="I127" s="24">
        <v>4.5898000000000003</v>
      </c>
      <c r="J127" s="30">
        <f t="shared" si="1"/>
        <v>3.9737105625000213E-2</v>
      </c>
    </row>
    <row r="128" spans="1:10">
      <c r="A128" s="21">
        <v>41579</v>
      </c>
      <c r="B128" s="24">
        <v>2.72</v>
      </c>
      <c r="C128" s="24">
        <v>2.97</v>
      </c>
      <c r="D128" s="24">
        <v>3.3650000000000002</v>
      </c>
      <c r="E128" s="24">
        <v>3.98</v>
      </c>
      <c r="F128" s="24">
        <v>2.0950000000000002</v>
      </c>
      <c r="G128" s="24">
        <v>3.2489618461538461</v>
      </c>
      <c r="H128" s="24">
        <v>3.7966747572815533</v>
      </c>
      <c r="I128" s="24">
        <v>4.6325000000000003</v>
      </c>
      <c r="J128" s="30">
        <f t="shared" si="1"/>
        <v>4.019601000000006E-2</v>
      </c>
    </row>
    <row r="129" spans="1:10">
      <c r="A129" s="21">
        <v>41582</v>
      </c>
      <c r="B129" s="24">
        <v>2.8</v>
      </c>
      <c r="C129" s="24">
        <v>3.0550000000000002</v>
      </c>
      <c r="D129" s="24">
        <v>3.4550000000000001</v>
      </c>
      <c r="E129" s="24">
        <v>4.0449999999999999</v>
      </c>
      <c r="F129" s="24">
        <v>2.14</v>
      </c>
      <c r="G129" s="24">
        <v>3.3347163076923079</v>
      </c>
      <c r="H129" s="24">
        <v>3.8766368932038837</v>
      </c>
      <c r="I129" s="24">
        <v>4.6989999999999998</v>
      </c>
      <c r="J129" s="30">
        <f t="shared" si="1"/>
        <v>4.0859050624999949E-2</v>
      </c>
    </row>
    <row r="130" spans="1:10">
      <c r="A130" s="21">
        <v>41583</v>
      </c>
      <c r="B130" s="24">
        <v>2.7949999999999999</v>
      </c>
      <c r="C130" s="24">
        <v>3.0449999999999999</v>
      </c>
      <c r="D130" s="24">
        <v>3.4449999999999998</v>
      </c>
      <c r="E130" s="24">
        <v>4.05</v>
      </c>
      <c r="F130" s="24">
        <v>2.145</v>
      </c>
      <c r="G130" s="24">
        <v>3.3206670769230771</v>
      </c>
      <c r="H130" s="24">
        <v>3.8630747572815531</v>
      </c>
      <c r="I130" s="24">
        <v>4.6886000000000001</v>
      </c>
      <c r="J130" s="30">
        <f t="shared" si="1"/>
        <v>4.0910062500000288E-2</v>
      </c>
    </row>
    <row r="131" spans="1:10">
      <c r="A131" s="21">
        <v>41584</v>
      </c>
      <c r="B131" s="24">
        <v>2.82</v>
      </c>
      <c r="C131" s="24">
        <v>3.08</v>
      </c>
      <c r="D131" s="24">
        <v>3.49</v>
      </c>
      <c r="E131" s="24">
        <v>4.1150000000000002</v>
      </c>
      <c r="F131" s="24">
        <v>2.2400000000000002</v>
      </c>
      <c r="G131" s="24">
        <v>3.3552449230769232</v>
      </c>
      <c r="H131" s="24">
        <v>3.9055407766990289</v>
      </c>
      <c r="I131" s="24">
        <v>4.7522000000000002</v>
      </c>
      <c r="J131" s="30">
        <f t="shared" si="1"/>
        <v>4.1573330625000127E-2</v>
      </c>
    </row>
    <row r="132" spans="1:10">
      <c r="A132" s="21">
        <v>41585</v>
      </c>
      <c r="B132" s="24">
        <v>2.7749999999999999</v>
      </c>
      <c r="C132" s="24">
        <v>3.03</v>
      </c>
      <c r="D132" s="24">
        <v>3.4449999999999998</v>
      </c>
      <c r="E132" s="24">
        <v>4.0650000000000004</v>
      </c>
      <c r="F132" s="24">
        <v>2.2050000000000001</v>
      </c>
      <c r="G132" s="24">
        <v>3.2954107692307697</v>
      </c>
      <c r="H132" s="24">
        <v>3.8507325242718444</v>
      </c>
      <c r="I132" s="24">
        <v>4.6966999999999999</v>
      </c>
      <c r="J132" s="30">
        <f t="shared" si="1"/>
        <v>4.1063105624999929E-2</v>
      </c>
    </row>
    <row r="133" spans="1:10">
      <c r="A133" s="21">
        <v>41586</v>
      </c>
      <c r="B133" s="24">
        <v>2.75</v>
      </c>
      <c r="C133" s="24">
        <v>3</v>
      </c>
      <c r="D133" s="24">
        <v>3.41</v>
      </c>
      <c r="E133" s="24">
        <v>4.04</v>
      </c>
      <c r="F133" s="24">
        <v>2.1850000000000001</v>
      </c>
      <c r="G133" s="24">
        <v>3.2740338461538463</v>
      </c>
      <c r="H133" s="24">
        <v>3.8276468446601943</v>
      </c>
      <c r="I133" s="24">
        <v>4.6757</v>
      </c>
      <c r="J133" s="30">
        <f t="shared" si="1"/>
        <v>4.0808039999999934E-2</v>
      </c>
    </row>
    <row r="134" spans="1:10">
      <c r="A134" s="21">
        <v>41589</v>
      </c>
      <c r="B134" s="24">
        <v>2.8</v>
      </c>
      <c r="C134" s="24">
        <v>3.06</v>
      </c>
      <c r="D134" s="24">
        <v>3.48</v>
      </c>
      <c r="E134" s="24">
        <v>4.13</v>
      </c>
      <c r="F134" s="24">
        <v>2.27</v>
      </c>
      <c r="G134" s="24">
        <v>3.3260270769230766</v>
      </c>
      <c r="H134" s="24">
        <v>3.8904859223300972</v>
      </c>
      <c r="I134" s="24">
        <v>4.7534000000000001</v>
      </c>
      <c r="J134" s="30">
        <f t="shared" si="1"/>
        <v>4.1726422500000027E-2</v>
      </c>
    </row>
    <row r="135" spans="1:10">
      <c r="A135" s="21">
        <v>41590</v>
      </c>
      <c r="B135" s="24">
        <v>2.83</v>
      </c>
      <c r="C135" s="24">
        <v>3.1</v>
      </c>
      <c r="D135" s="24">
        <v>3.53</v>
      </c>
      <c r="E135" s="24">
        <v>4.2</v>
      </c>
      <c r="F135" s="24">
        <v>2.335</v>
      </c>
      <c r="G135" s="24">
        <v>3.3630203076923078</v>
      </c>
      <c r="H135" s="24">
        <v>3.9211002427184467</v>
      </c>
      <c r="I135" s="24">
        <v>4.8162000000000003</v>
      </c>
      <c r="J135" s="30">
        <f t="shared" si="1"/>
        <v>4.2440999999999729E-2</v>
      </c>
    </row>
    <row r="136" spans="1:10">
      <c r="A136" s="21">
        <v>41591</v>
      </c>
      <c r="B136" s="24">
        <v>2.8</v>
      </c>
      <c r="C136" s="24">
        <v>3.0649999999999999</v>
      </c>
      <c r="D136" s="24">
        <v>3.4950000000000001</v>
      </c>
      <c r="E136" s="24">
        <v>4.17</v>
      </c>
      <c r="F136" s="24">
        <v>2.3050000000000002</v>
      </c>
      <c r="G136" s="24">
        <v>3.3302923076923077</v>
      </c>
      <c r="H136" s="24">
        <v>3.8962708737864076</v>
      </c>
      <c r="I136" s="24">
        <v>4.7942</v>
      </c>
      <c r="J136" s="30">
        <f t="shared" si="1"/>
        <v>4.2134722500000166E-2</v>
      </c>
    </row>
    <row r="137" spans="1:10">
      <c r="A137" s="21">
        <v>41592</v>
      </c>
      <c r="B137" s="24">
        <v>2.76</v>
      </c>
      <c r="C137" s="24">
        <v>3.02</v>
      </c>
      <c r="D137" s="24">
        <v>3.44</v>
      </c>
      <c r="E137" s="24">
        <v>4.1100000000000003</v>
      </c>
      <c r="F137" s="24">
        <v>2.25</v>
      </c>
      <c r="G137" s="24">
        <v>3.2863901538461535</v>
      </c>
      <c r="H137" s="24">
        <v>3.8386424757281556</v>
      </c>
      <c r="I137" s="24">
        <v>4.7295999999999996</v>
      </c>
      <c r="J137" s="30">
        <f t="shared" si="1"/>
        <v>4.1522302500000219E-2</v>
      </c>
    </row>
    <row r="138" spans="1:10">
      <c r="A138" s="21">
        <v>41593</v>
      </c>
      <c r="B138" s="24">
        <v>2.75</v>
      </c>
      <c r="C138" s="24">
        <v>3</v>
      </c>
      <c r="D138" s="24">
        <v>3.43</v>
      </c>
      <c r="E138" s="24">
        <v>4.1100000000000003</v>
      </c>
      <c r="F138" s="24">
        <v>2.29</v>
      </c>
      <c r="G138" s="24">
        <v>3.2669984615384617</v>
      </c>
      <c r="H138" s="24">
        <v>3.8169043689320388</v>
      </c>
      <c r="I138" s="24">
        <v>4.7297000000000002</v>
      </c>
      <c r="J138" s="30">
        <f t="shared" si="1"/>
        <v>4.1522302500000219E-2</v>
      </c>
    </row>
    <row r="139" spans="1:10">
      <c r="A139" s="21">
        <v>41596</v>
      </c>
      <c r="B139" s="24">
        <v>2.7450000000000001</v>
      </c>
      <c r="C139" s="24">
        <v>3</v>
      </c>
      <c r="D139" s="24">
        <v>3.43</v>
      </c>
      <c r="E139" s="24">
        <v>4.1150000000000002</v>
      </c>
      <c r="F139" s="24">
        <v>2.3050000000000002</v>
      </c>
      <c r="G139" s="24">
        <v>3.2715338461538463</v>
      </c>
      <c r="H139" s="24">
        <v>3.8244917475728153</v>
      </c>
      <c r="I139" s="24">
        <v>4.7346000000000004</v>
      </c>
      <c r="J139" s="30">
        <f t="shared" si="1"/>
        <v>4.1573330625000127E-2</v>
      </c>
    </row>
    <row r="140" spans="1:10">
      <c r="A140" s="21">
        <v>41597</v>
      </c>
      <c r="B140" s="24">
        <v>2.7650000000000001</v>
      </c>
      <c r="C140" s="24">
        <v>3.02</v>
      </c>
      <c r="D140" s="24">
        <v>3.45</v>
      </c>
      <c r="E140" s="24">
        <v>4.125</v>
      </c>
      <c r="F140" s="24">
        <v>2.2799999999999998</v>
      </c>
      <c r="G140" s="24">
        <v>3.2932587692307695</v>
      </c>
      <c r="H140" s="24">
        <v>3.8362315533980582</v>
      </c>
      <c r="I140" s="24">
        <v>4.7450000000000001</v>
      </c>
      <c r="J140" s="30">
        <f t="shared" ref="J140:J203" si="2">(1+E140/200)^2-1</f>
        <v>4.1675390624999809E-2</v>
      </c>
    </row>
    <row r="141" spans="1:10">
      <c r="A141" s="21">
        <v>41598</v>
      </c>
      <c r="B141" s="24">
        <v>2.7850000000000001</v>
      </c>
      <c r="C141" s="24">
        <v>3.0550000000000002</v>
      </c>
      <c r="D141" s="24">
        <v>3.48</v>
      </c>
      <c r="E141" s="24">
        <v>4.1749999999999998</v>
      </c>
      <c r="F141" s="24">
        <v>2.31</v>
      </c>
      <c r="G141" s="24">
        <v>3.3029578461538458</v>
      </c>
      <c r="H141" s="24">
        <v>3.8574834951456314</v>
      </c>
      <c r="I141" s="24">
        <v>4.7765000000000004</v>
      </c>
      <c r="J141" s="30">
        <f t="shared" si="2"/>
        <v>4.2185765624999982E-2</v>
      </c>
    </row>
    <row r="142" spans="1:10">
      <c r="A142" s="21">
        <v>41599</v>
      </c>
      <c r="B142" s="24">
        <v>2.8050000000000002</v>
      </c>
      <c r="C142" s="24">
        <v>3.08</v>
      </c>
      <c r="D142" s="24">
        <v>3.53</v>
      </c>
      <c r="E142" s="24">
        <v>4.24</v>
      </c>
      <c r="F142" s="24">
        <v>2.37</v>
      </c>
      <c r="G142" s="24">
        <v>3.3355695384615385</v>
      </c>
      <c r="H142" s="24">
        <v>3.8962106796116505</v>
      </c>
      <c r="I142" s="24">
        <v>4.8388</v>
      </c>
      <c r="J142" s="30">
        <f t="shared" si="2"/>
        <v>4.2849440000000127E-2</v>
      </c>
    </row>
    <row r="143" spans="1:10">
      <c r="A143" s="21">
        <v>41600</v>
      </c>
      <c r="B143" s="24">
        <v>2.78</v>
      </c>
      <c r="C143" s="24">
        <v>3.06</v>
      </c>
      <c r="D143" s="24">
        <v>3.51</v>
      </c>
      <c r="E143" s="24">
        <v>4.2249999999999996</v>
      </c>
      <c r="F143" s="24">
        <v>2.3250000000000002</v>
      </c>
      <c r="G143" s="24">
        <v>3.3124039999999999</v>
      </c>
      <c r="H143" s="24">
        <v>3.8773570388349512</v>
      </c>
      <c r="I143" s="24">
        <v>4.8220000000000001</v>
      </c>
      <c r="J143" s="30">
        <f t="shared" si="2"/>
        <v>4.2696265625000063E-2</v>
      </c>
    </row>
    <row r="144" spans="1:10">
      <c r="A144" s="21">
        <v>41603</v>
      </c>
      <c r="B144" s="24">
        <v>2.77</v>
      </c>
      <c r="C144" s="24">
        <v>3.04</v>
      </c>
      <c r="D144" s="24">
        <v>3.4849999999999999</v>
      </c>
      <c r="E144" s="24">
        <v>4.1849999999999996</v>
      </c>
      <c r="F144" s="24">
        <v>2.2850000000000001</v>
      </c>
      <c r="G144" s="24">
        <v>3.2988421538461541</v>
      </c>
      <c r="H144" s="24">
        <v>3.8656631067961165</v>
      </c>
      <c r="I144" s="24">
        <v>4.7774999999999999</v>
      </c>
      <c r="J144" s="30">
        <f t="shared" si="2"/>
        <v>4.2287855625000148E-2</v>
      </c>
    </row>
    <row r="145" spans="1:10">
      <c r="A145" s="21">
        <v>41604</v>
      </c>
      <c r="B145" s="24">
        <v>2.7349999999999999</v>
      </c>
      <c r="C145" s="24">
        <v>3.0049999999999999</v>
      </c>
      <c r="D145" s="24">
        <v>3.4449999999999998</v>
      </c>
      <c r="E145" s="24">
        <v>4.1399999999999997</v>
      </c>
      <c r="F145" s="24">
        <v>2.1850000000000001</v>
      </c>
      <c r="G145" s="24">
        <v>3.2669624615384611</v>
      </c>
      <c r="H145" s="24">
        <v>3.8324072815533978</v>
      </c>
      <c r="I145" s="24">
        <v>4.7404000000000002</v>
      </c>
      <c r="J145" s="30">
        <f t="shared" si="2"/>
        <v>4.1828489999999885E-2</v>
      </c>
    </row>
    <row r="146" spans="1:10">
      <c r="A146" s="21">
        <v>41605</v>
      </c>
      <c r="B146" s="24">
        <v>2.7149999999999999</v>
      </c>
      <c r="C146" s="24">
        <v>2.9750000000000001</v>
      </c>
      <c r="D146" s="24">
        <v>3.415</v>
      </c>
      <c r="E146" s="24">
        <v>4.1050000000000004</v>
      </c>
      <c r="F146" s="24">
        <v>2.1549999999999998</v>
      </c>
      <c r="G146" s="24">
        <v>3.2408363076923083</v>
      </c>
      <c r="H146" s="24">
        <v>3.8046126213592233</v>
      </c>
      <c r="I146" s="24">
        <v>4.7077</v>
      </c>
      <c r="J146" s="30">
        <f t="shared" si="2"/>
        <v>4.1471275624999748E-2</v>
      </c>
    </row>
    <row r="147" spans="1:10">
      <c r="A147" s="21">
        <v>41606</v>
      </c>
      <c r="B147" s="24">
        <v>2.76</v>
      </c>
      <c r="C147" s="24">
        <v>3.03</v>
      </c>
      <c r="D147" s="24">
        <v>3.47</v>
      </c>
      <c r="E147" s="24">
        <v>4.1550000000000002</v>
      </c>
      <c r="F147" s="24">
        <v>2.2000000000000002</v>
      </c>
      <c r="G147" s="24">
        <v>3.2805369230769235</v>
      </c>
      <c r="H147" s="24">
        <v>3.8334337378640777</v>
      </c>
      <c r="I147" s="24">
        <v>4.7419000000000002</v>
      </c>
      <c r="J147" s="30">
        <f t="shared" si="2"/>
        <v>4.1981600625000004E-2</v>
      </c>
    </row>
    <row r="148" spans="1:10">
      <c r="A148" s="21">
        <v>41607</v>
      </c>
      <c r="B148" s="24">
        <v>2.7349999999999999</v>
      </c>
      <c r="C148" s="24">
        <v>2.9950000000000001</v>
      </c>
      <c r="D148" s="24">
        <v>3.44</v>
      </c>
      <c r="E148" s="24">
        <v>4.125</v>
      </c>
      <c r="F148" s="24">
        <v>2.16</v>
      </c>
      <c r="G148" s="24">
        <v>3.2439916923076924</v>
      </c>
      <c r="H148" s="24">
        <v>3.7945378640776699</v>
      </c>
      <c r="I148" s="24">
        <v>4.7019000000000002</v>
      </c>
      <c r="J148" s="30">
        <f t="shared" si="2"/>
        <v>4.1675390624999809E-2</v>
      </c>
    </row>
    <row r="149" spans="1:10">
      <c r="A149" s="21">
        <v>41610</v>
      </c>
      <c r="B149" s="24">
        <v>2.79</v>
      </c>
      <c r="C149" s="24">
        <v>3.06</v>
      </c>
      <c r="D149" s="24">
        <v>3.51</v>
      </c>
      <c r="E149" s="24">
        <v>4.1900000000000004</v>
      </c>
      <c r="F149" s="24">
        <v>2.2650000000000001</v>
      </c>
      <c r="G149" s="24">
        <v>3.3057119999999998</v>
      </c>
      <c r="H149" s="24">
        <v>3.8651932038834946</v>
      </c>
      <c r="I149" s="24">
        <v>4.7619999999999996</v>
      </c>
      <c r="J149" s="30">
        <f t="shared" si="2"/>
        <v>4.2338902500000053E-2</v>
      </c>
    </row>
    <row r="150" spans="1:10">
      <c r="A150" s="21">
        <v>41611</v>
      </c>
      <c r="B150" s="24">
        <v>2.81</v>
      </c>
      <c r="C150" s="24">
        <v>3.08</v>
      </c>
      <c r="D150" s="24">
        <v>3.5350000000000001</v>
      </c>
      <c r="E150" s="24">
        <v>4.2249999999999996</v>
      </c>
      <c r="F150" s="24">
        <v>2.29</v>
      </c>
      <c r="G150" s="24">
        <v>3.3258276923076919</v>
      </c>
      <c r="H150" s="24">
        <v>3.8809233009708737</v>
      </c>
      <c r="I150" s="24">
        <v>4.79</v>
      </c>
      <c r="J150" s="30">
        <f t="shared" si="2"/>
        <v>4.2696265625000063E-2</v>
      </c>
    </row>
    <row r="151" spans="1:10">
      <c r="A151" s="21">
        <v>41612</v>
      </c>
      <c r="B151" s="24">
        <v>2.7650000000000001</v>
      </c>
      <c r="C151" s="24">
        <v>3.03</v>
      </c>
      <c r="D151" s="24">
        <v>3.4950000000000001</v>
      </c>
      <c r="E151" s="24">
        <v>4.21</v>
      </c>
      <c r="F151" s="24">
        <v>2.27</v>
      </c>
      <c r="G151" s="24">
        <v>3.2754996923076924</v>
      </c>
      <c r="H151" s="24">
        <v>3.8429776699029126</v>
      </c>
      <c r="I151" s="24">
        <v>4.7760999999999996</v>
      </c>
      <c r="J151" s="30">
        <f t="shared" si="2"/>
        <v>4.2543102500000041E-2</v>
      </c>
    </row>
    <row r="152" spans="1:10">
      <c r="A152" s="21">
        <v>41613</v>
      </c>
      <c r="B152" s="24">
        <v>2.7850000000000001</v>
      </c>
      <c r="C152" s="24">
        <v>3.0550000000000002</v>
      </c>
      <c r="D152" s="24">
        <v>3.54</v>
      </c>
      <c r="E152" s="24">
        <v>4.2949999999999999</v>
      </c>
      <c r="F152" s="24">
        <v>2.3199999999999998</v>
      </c>
      <c r="G152" s="24">
        <v>3.297504</v>
      </c>
      <c r="H152" s="24">
        <v>3.8787310679611648</v>
      </c>
      <c r="I152" s="24">
        <v>4.8605</v>
      </c>
      <c r="J152" s="30">
        <f t="shared" si="2"/>
        <v>4.3411175624999743E-2</v>
      </c>
    </row>
    <row r="153" spans="1:10">
      <c r="A153" s="21">
        <v>41614</v>
      </c>
      <c r="B153" s="24">
        <v>2.8</v>
      </c>
      <c r="C153" s="24">
        <v>3.0750000000000002</v>
      </c>
      <c r="D153" s="24">
        <v>3.57</v>
      </c>
      <c r="E153" s="24">
        <v>4.33</v>
      </c>
      <c r="F153" s="24">
        <v>2.3250000000000002</v>
      </c>
      <c r="G153" s="24">
        <v>3.2984744615384618</v>
      </c>
      <c r="H153" s="24">
        <v>3.879537378640777</v>
      </c>
      <c r="I153" s="24">
        <v>4.8605</v>
      </c>
      <c r="J153" s="30">
        <f t="shared" si="2"/>
        <v>4.3768722499999857E-2</v>
      </c>
    </row>
    <row r="154" spans="1:10">
      <c r="A154" s="21">
        <v>41617</v>
      </c>
      <c r="B154" s="24">
        <v>2.76</v>
      </c>
      <c r="C154" s="24">
        <v>3.03</v>
      </c>
      <c r="D154" s="24">
        <v>3.5150000000000001</v>
      </c>
      <c r="E154" s="24">
        <v>4.2699999999999996</v>
      </c>
      <c r="F154" s="24">
        <v>2.25</v>
      </c>
      <c r="G154" s="24">
        <v>3.2665163076923078</v>
      </c>
      <c r="H154" s="24">
        <v>3.8374592233009706</v>
      </c>
      <c r="I154" s="24">
        <v>4.8102</v>
      </c>
      <c r="J154" s="30">
        <f t="shared" si="2"/>
        <v>4.3155822499999941E-2</v>
      </c>
    </row>
    <row r="155" spans="1:10">
      <c r="A155" s="21">
        <v>41618</v>
      </c>
      <c r="B155" s="24">
        <v>2.77</v>
      </c>
      <c r="C155" s="24">
        <v>3.04</v>
      </c>
      <c r="D155" s="24">
        <v>3.53</v>
      </c>
      <c r="E155" s="24">
        <v>4.28</v>
      </c>
      <c r="F155" s="24">
        <v>2.2400000000000002</v>
      </c>
      <c r="G155" s="24">
        <v>3.2691532307692306</v>
      </c>
      <c r="H155" s="24">
        <v>3.8526053398058253</v>
      </c>
      <c r="I155" s="24">
        <v>4.8201999999999998</v>
      </c>
      <c r="J155" s="30">
        <f t="shared" si="2"/>
        <v>4.3257960000000262E-2</v>
      </c>
    </row>
    <row r="156" spans="1:10">
      <c r="A156" s="21">
        <v>41619</v>
      </c>
      <c r="B156" s="24">
        <v>2.72</v>
      </c>
      <c r="C156" s="24">
        <v>2.98</v>
      </c>
      <c r="D156" s="24">
        <v>3.47</v>
      </c>
      <c r="E156" s="24">
        <v>4.24</v>
      </c>
      <c r="F156" s="24">
        <v>2.2200000000000002</v>
      </c>
      <c r="G156" s="24">
        <v>3.2139726153846153</v>
      </c>
      <c r="H156" s="24">
        <v>3.8006407766990291</v>
      </c>
      <c r="I156" s="24">
        <v>4.7744999999999997</v>
      </c>
      <c r="J156" s="30">
        <f t="shared" si="2"/>
        <v>4.2849440000000127E-2</v>
      </c>
    </row>
    <row r="157" spans="1:10">
      <c r="A157" s="21">
        <v>41620</v>
      </c>
      <c r="B157" s="24">
        <v>2.6850000000000001</v>
      </c>
      <c r="C157" s="24">
        <v>2.9449999999999998</v>
      </c>
      <c r="D157" s="24">
        <v>3.4449999999999998</v>
      </c>
      <c r="E157" s="24">
        <v>4.2149999999999999</v>
      </c>
      <c r="F157" s="24">
        <v>2.1749999999999998</v>
      </c>
      <c r="G157" s="24">
        <v>3.1823424615384615</v>
      </c>
      <c r="H157" s="24">
        <v>3.776809708737864</v>
      </c>
      <c r="I157" s="24">
        <v>4.75</v>
      </c>
      <c r="J157" s="30">
        <f t="shared" si="2"/>
        <v>4.2594155625000019E-2</v>
      </c>
    </row>
    <row r="158" spans="1:10">
      <c r="A158" s="21">
        <v>41621</v>
      </c>
      <c r="B158" s="24">
        <v>2.6749999999999998</v>
      </c>
      <c r="C158" s="24">
        <v>2.93</v>
      </c>
      <c r="D158" s="24">
        <v>3.43</v>
      </c>
      <c r="E158" s="24">
        <v>4.21</v>
      </c>
      <c r="F158" s="24">
        <v>2.165</v>
      </c>
      <c r="G158" s="24">
        <v>3.1536569230769231</v>
      </c>
      <c r="H158" s="24">
        <v>3.7425582524271848</v>
      </c>
      <c r="I158" s="24">
        <v>4.7161999999999997</v>
      </c>
      <c r="J158" s="30">
        <f t="shared" si="2"/>
        <v>4.2543102500000041E-2</v>
      </c>
    </row>
    <row r="159" spans="1:10">
      <c r="A159" s="21">
        <v>41624</v>
      </c>
      <c r="B159" s="24">
        <v>2.63</v>
      </c>
      <c r="C159" s="24">
        <v>2.8650000000000002</v>
      </c>
      <c r="D159" s="24">
        <v>3.37</v>
      </c>
      <c r="E159" s="24">
        <v>4.22</v>
      </c>
      <c r="F159" s="24">
        <v>2.0649999999999999</v>
      </c>
      <c r="G159" s="24">
        <v>3.1020218461538462</v>
      </c>
      <c r="H159" s="24">
        <v>3.6864963592233009</v>
      </c>
      <c r="I159" s="24">
        <v>4.6323999999999996</v>
      </c>
      <c r="J159" s="30">
        <f t="shared" si="2"/>
        <v>4.2645209999999878E-2</v>
      </c>
    </row>
    <row r="160" spans="1:10">
      <c r="A160" s="21">
        <v>41625</v>
      </c>
      <c r="B160" s="24">
        <v>2.64</v>
      </c>
      <c r="C160" s="24">
        <v>2.8650000000000002</v>
      </c>
      <c r="D160" s="24">
        <v>3.375</v>
      </c>
      <c r="E160" s="24">
        <v>4.2249999999999996</v>
      </c>
      <c r="F160" s="24">
        <v>2.13</v>
      </c>
      <c r="G160" s="24">
        <v>3.1053563076923081</v>
      </c>
      <c r="H160" s="24">
        <v>3.6909174757281553</v>
      </c>
      <c r="I160" s="24">
        <v>4.6372</v>
      </c>
      <c r="J160" s="30">
        <f t="shared" si="2"/>
        <v>4.2696265625000063E-2</v>
      </c>
    </row>
    <row r="161" spans="1:10">
      <c r="A161" s="21">
        <v>41626</v>
      </c>
      <c r="B161" s="24">
        <v>2.63</v>
      </c>
      <c r="C161" s="24">
        <v>2.85</v>
      </c>
      <c r="D161" s="24">
        <v>3.3650000000000002</v>
      </c>
      <c r="E161" s="24">
        <v>4.2300000000000004</v>
      </c>
      <c r="F161" s="24">
        <v>2.14</v>
      </c>
      <c r="G161" s="24">
        <v>3.0931199999999999</v>
      </c>
      <c r="H161" s="24">
        <v>3.6881026699029125</v>
      </c>
      <c r="I161" s="24">
        <v>4.6459999999999999</v>
      </c>
      <c r="J161" s="30">
        <f t="shared" si="2"/>
        <v>4.2747322499999907E-2</v>
      </c>
    </row>
    <row r="162" spans="1:10">
      <c r="A162" s="21">
        <v>41627</v>
      </c>
      <c r="B162" s="24">
        <v>2.665</v>
      </c>
      <c r="C162" s="24">
        <v>2.9</v>
      </c>
      <c r="D162" s="24">
        <v>3.41</v>
      </c>
      <c r="E162" s="24">
        <v>4.2649999999999997</v>
      </c>
      <c r="F162" s="24">
        <v>2.165</v>
      </c>
      <c r="G162" s="24">
        <v>3.1450076923076926</v>
      </c>
      <c r="H162" s="24">
        <v>3.7317456310679611</v>
      </c>
      <c r="I162" s="24">
        <v>4.6830999999999996</v>
      </c>
      <c r="J162" s="30">
        <f t="shared" si="2"/>
        <v>4.3104755625000157E-2</v>
      </c>
    </row>
    <row r="163" spans="1:10">
      <c r="A163" s="21">
        <v>41628</v>
      </c>
      <c r="B163" s="24">
        <v>2.66</v>
      </c>
      <c r="C163" s="24">
        <v>2.91</v>
      </c>
      <c r="D163" s="24">
        <v>3.4249999999999998</v>
      </c>
      <c r="E163" s="24">
        <v>4.2850000000000001</v>
      </c>
      <c r="F163" s="24">
        <v>2.1549999999999998</v>
      </c>
      <c r="G163" s="24">
        <v>3.1568461538461534</v>
      </c>
      <c r="H163" s="24">
        <v>3.7451941747572812</v>
      </c>
      <c r="I163" s="24">
        <v>4.6936999999999998</v>
      </c>
      <c r="J163" s="30">
        <f t="shared" si="2"/>
        <v>4.3309030625000133E-2</v>
      </c>
    </row>
    <row r="164" spans="1:10">
      <c r="A164" s="21">
        <v>41631</v>
      </c>
      <c r="B164" s="24">
        <v>2.67</v>
      </c>
      <c r="C164" s="24">
        <v>2.915</v>
      </c>
      <c r="D164" s="24">
        <v>3.43</v>
      </c>
      <c r="E164" s="24">
        <v>4.26</v>
      </c>
      <c r="F164" s="24">
        <v>2.13</v>
      </c>
      <c r="G164" s="24">
        <v>3.1608923076923077</v>
      </c>
      <c r="H164" s="24">
        <v>3.747293203883495</v>
      </c>
      <c r="I164" s="24">
        <v>4.6731999999999996</v>
      </c>
      <c r="J164" s="30">
        <f t="shared" si="2"/>
        <v>4.3053690000000255E-2</v>
      </c>
    </row>
    <row r="165" spans="1:10">
      <c r="A165" s="21">
        <v>41632</v>
      </c>
      <c r="B165" s="24">
        <v>2.66</v>
      </c>
      <c r="C165" s="24">
        <v>2.9049999999999998</v>
      </c>
      <c r="D165" s="24">
        <v>3.41</v>
      </c>
      <c r="E165" s="24">
        <v>4.24</v>
      </c>
      <c r="F165" s="24">
        <v>2.105</v>
      </c>
      <c r="G165" s="24">
        <v>3.1495467692307693</v>
      </c>
      <c r="H165" s="24">
        <v>3.731662378640777</v>
      </c>
      <c r="I165" s="24">
        <v>4.6486999999999998</v>
      </c>
      <c r="J165" s="30">
        <f t="shared" si="2"/>
        <v>4.2849440000000127E-2</v>
      </c>
    </row>
    <row r="166" spans="1:10">
      <c r="A166" s="21">
        <v>41635</v>
      </c>
      <c r="B166" s="24">
        <v>2.7050000000000001</v>
      </c>
      <c r="C166" s="24">
        <v>2.95</v>
      </c>
      <c r="D166" s="24">
        <v>3.46</v>
      </c>
      <c r="E166" s="24">
        <v>4.2699999999999996</v>
      </c>
      <c r="F166" s="24">
        <v>2.0950000000000002</v>
      </c>
      <c r="G166" s="24">
        <v>3.2056009230769229</v>
      </c>
      <c r="H166" s="24">
        <v>3.7839339805825238</v>
      </c>
      <c r="I166" s="24">
        <v>4.6775000000000002</v>
      </c>
      <c r="J166" s="30">
        <f t="shared" si="2"/>
        <v>4.3155822499999941E-2</v>
      </c>
    </row>
    <row r="167" spans="1:10">
      <c r="A167" s="21">
        <v>41638</v>
      </c>
      <c r="B167" s="24">
        <v>2.7</v>
      </c>
      <c r="C167" s="24">
        <v>2.9449999999999998</v>
      </c>
      <c r="D167" s="24">
        <v>3.4550000000000001</v>
      </c>
      <c r="E167" s="24">
        <v>4.2649999999999997</v>
      </c>
      <c r="F167" s="24">
        <v>2.0950000000000002</v>
      </c>
      <c r="G167" s="24">
        <v>3.1939846153846156</v>
      </c>
      <c r="H167" s="24">
        <v>3.7776638349514564</v>
      </c>
      <c r="I167" s="24">
        <v>4.6725000000000003</v>
      </c>
      <c r="J167" s="30">
        <f t="shared" si="2"/>
        <v>4.3104755625000157E-2</v>
      </c>
    </row>
    <row r="168" spans="1:10">
      <c r="A168" s="21">
        <v>41639</v>
      </c>
      <c r="B168" s="24">
        <v>2.6749999999999998</v>
      </c>
      <c r="C168" s="24">
        <v>2.91</v>
      </c>
      <c r="D168" s="24">
        <v>3.4249999999999998</v>
      </c>
      <c r="E168" s="24">
        <v>4.2300000000000004</v>
      </c>
      <c r="F168" s="24">
        <v>2.0649999999999999</v>
      </c>
      <c r="G168" s="24">
        <v>3.1642079999999999</v>
      </c>
      <c r="H168" s="24">
        <v>3.7507427184466016</v>
      </c>
      <c r="I168" s="24">
        <v>4.6361999999999997</v>
      </c>
      <c r="J168" s="30">
        <f t="shared" si="2"/>
        <v>4.2747322499999907E-2</v>
      </c>
    </row>
    <row r="169" spans="1:10">
      <c r="A169" s="21">
        <v>41641</v>
      </c>
      <c r="B169" s="24">
        <v>2.7349999999999999</v>
      </c>
      <c r="C169" s="24">
        <v>2.97</v>
      </c>
      <c r="D169" s="24">
        <v>3.49</v>
      </c>
      <c r="E169" s="24">
        <v>4.3250000000000002</v>
      </c>
      <c r="F169" s="24">
        <v>2.1549999999999998</v>
      </c>
      <c r="G169" s="24">
        <v>3.2227000000000001</v>
      </c>
      <c r="H169" s="24">
        <v>3.8133582524271841</v>
      </c>
      <c r="I169" s="24">
        <v>4.7286999999999999</v>
      </c>
      <c r="J169" s="30">
        <f t="shared" si="2"/>
        <v>4.3717640624999943E-2</v>
      </c>
    </row>
    <row r="170" spans="1:10">
      <c r="A170" s="21">
        <v>41642</v>
      </c>
      <c r="B170" s="24">
        <v>2.7349999999999999</v>
      </c>
      <c r="C170" s="24">
        <v>2.9750000000000001</v>
      </c>
      <c r="D170" s="24">
        <v>3.4950000000000001</v>
      </c>
      <c r="E170" s="24">
        <v>4.34</v>
      </c>
      <c r="F170" s="24">
        <v>2.1850000000000001</v>
      </c>
      <c r="G170" s="24">
        <v>3.2237769230769233</v>
      </c>
      <c r="H170" s="24">
        <v>3.814567718446602</v>
      </c>
      <c r="I170" s="24">
        <v>4.7487000000000004</v>
      </c>
      <c r="J170" s="30">
        <f t="shared" si="2"/>
        <v>4.3870890000000218E-2</v>
      </c>
    </row>
    <row r="171" spans="1:10">
      <c r="A171" s="21">
        <v>41645</v>
      </c>
      <c r="B171" s="24">
        <v>2.7549999999999999</v>
      </c>
      <c r="C171" s="24">
        <v>2.99</v>
      </c>
      <c r="D171" s="24">
        <v>3.52</v>
      </c>
      <c r="E171" s="24">
        <v>4.375</v>
      </c>
      <c r="F171" s="24">
        <v>2.2200000000000002</v>
      </c>
      <c r="G171" s="24">
        <v>3.2443424615384613</v>
      </c>
      <c r="H171" s="24">
        <v>3.845081553398058</v>
      </c>
      <c r="I171" s="24">
        <v>4.7774999999999999</v>
      </c>
      <c r="J171" s="30">
        <f t="shared" si="2"/>
        <v>4.4228515625000187E-2</v>
      </c>
    </row>
    <row r="172" spans="1:10">
      <c r="A172" s="21">
        <v>41646</v>
      </c>
      <c r="B172" s="24">
        <v>2.7149999999999999</v>
      </c>
      <c r="C172" s="24">
        <v>2.9550000000000001</v>
      </c>
      <c r="D172" s="24">
        <v>3.4750000000000001</v>
      </c>
      <c r="E172" s="24">
        <v>4.3150000000000004</v>
      </c>
      <c r="F172" s="24">
        <v>2.17</v>
      </c>
      <c r="G172" s="24">
        <v>3.2135830769230771</v>
      </c>
      <c r="H172" s="24">
        <v>3.8031752427184462</v>
      </c>
      <c r="I172" s="24">
        <v>4.7220000000000004</v>
      </c>
      <c r="J172" s="30">
        <f t="shared" si="2"/>
        <v>4.3615480624999758E-2</v>
      </c>
    </row>
    <row r="173" spans="1:10">
      <c r="A173" s="21">
        <v>41647</v>
      </c>
      <c r="B173" s="24">
        <v>2.71</v>
      </c>
      <c r="C173" s="24">
        <v>2.9449999999999998</v>
      </c>
      <c r="D173" s="24">
        <v>3.4649999999999999</v>
      </c>
      <c r="E173" s="24">
        <v>4.3</v>
      </c>
      <c r="F173" s="24">
        <v>2.16</v>
      </c>
      <c r="G173" s="24">
        <v>3.2037498461538463</v>
      </c>
      <c r="H173" s="24">
        <v>3.7955825242718446</v>
      </c>
      <c r="I173" s="24">
        <v>4.7057000000000002</v>
      </c>
      <c r="J173" s="30">
        <f t="shared" si="2"/>
        <v>4.3462250000000147E-2</v>
      </c>
    </row>
    <row r="174" spans="1:10">
      <c r="A174" s="21">
        <v>41648</v>
      </c>
      <c r="B174" s="24">
        <v>2.76</v>
      </c>
      <c r="C174" s="24">
        <v>3.01</v>
      </c>
      <c r="D174" s="24">
        <v>3.52</v>
      </c>
      <c r="E174" s="24">
        <v>4.3150000000000004</v>
      </c>
      <c r="F174" s="24">
        <v>2.1800000000000002</v>
      </c>
      <c r="G174" s="24">
        <v>3.2622073846153845</v>
      </c>
      <c r="H174" s="24">
        <v>3.8474070388349513</v>
      </c>
      <c r="I174" s="24">
        <v>4.7220000000000004</v>
      </c>
      <c r="J174" s="30">
        <f t="shared" si="2"/>
        <v>4.3615480624999758E-2</v>
      </c>
    </row>
    <row r="175" spans="1:10">
      <c r="A175" s="21">
        <v>41649</v>
      </c>
      <c r="B175" s="24">
        <v>2.73</v>
      </c>
      <c r="C175" s="24">
        <v>2.98</v>
      </c>
      <c r="D175" s="24">
        <v>3.4950000000000001</v>
      </c>
      <c r="E175" s="24">
        <v>4.2649999999999997</v>
      </c>
      <c r="F175" s="24">
        <v>2.145</v>
      </c>
      <c r="G175" s="24">
        <v>3.237070769230769</v>
      </c>
      <c r="H175" s="24">
        <v>3.8235072815533977</v>
      </c>
      <c r="I175" s="24">
        <v>4.6737000000000002</v>
      </c>
      <c r="J175" s="30">
        <f t="shared" si="2"/>
        <v>4.3104755625000157E-2</v>
      </c>
    </row>
    <row r="176" spans="1:10">
      <c r="A176" s="21">
        <v>41652</v>
      </c>
      <c r="B176" s="24">
        <v>2.71</v>
      </c>
      <c r="C176" s="24">
        <v>2.9550000000000001</v>
      </c>
      <c r="D176" s="24">
        <v>3.4649999999999999</v>
      </c>
      <c r="E176" s="24">
        <v>4.2249999999999996</v>
      </c>
      <c r="F176" s="24">
        <v>2.1150000000000002</v>
      </c>
      <c r="G176" s="24">
        <v>3.2181440000000001</v>
      </c>
      <c r="H176" s="24">
        <v>3.7983667475728153</v>
      </c>
      <c r="I176" s="24">
        <v>4.6443000000000003</v>
      </c>
      <c r="J176" s="30">
        <f t="shared" si="2"/>
        <v>4.2696265625000063E-2</v>
      </c>
    </row>
    <row r="177" spans="1:10">
      <c r="A177" s="21">
        <v>41653</v>
      </c>
      <c r="B177" s="24">
        <v>2.6850000000000001</v>
      </c>
      <c r="C177" s="24">
        <v>2.93</v>
      </c>
      <c r="D177" s="24">
        <v>3.4350000000000001</v>
      </c>
      <c r="E177" s="24">
        <v>4.1900000000000004</v>
      </c>
      <c r="F177" s="24">
        <v>2.1</v>
      </c>
      <c r="G177" s="24">
        <v>3.2016664615384616</v>
      </c>
      <c r="H177" s="24">
        <v>3.7859368932038833</v>
      </c>
      <c r="I177" s="24">
        <v>4.6216999999999997</v>
      </c>
      <c r="J177" s="30">
        <f t="shared" si="2"/>
        <v>4.2338902500000053E-2</v>
      </c>
    </row>
    <row r="178" spans="1:10">
      <c r="A178" s="21">
        <v>41654</v>
      </c>
      <c r="B178" s="24">
        <v>2.71</v>
      </c>
      <c r="C178" s="24">
        <v>2.96</v>
      </c>
      <c r="D178" s="24">
        <v>3.4649999999999999</v>
      </c>
      <c r="E178" s="24">
        <v>4.2300000000000004</v>
      </c>
      <c r="F178" s="24">
        <v>2.145</v>
      </c>
      <c r="G178" s="24">
        <v>3.2436307692307693</v>
      </c>
      <c r="H178" s="24">
        <v>3.830542475728155</v>
      </c>
      <c r="I178" s="24">
        <v>4.6677</v>
      </c>
      <c r="J178" s="30">
        <f t="shared" si="2"/>
        <v>4.2747322499999907E-2</v>
      </c>
    </row>
    <row r="179" spans="1:10">
      <c r="A179" s="21">
        <v>41655</v>
      </c>
      <c r="B179" s="24">
        <v>2.63</v>
      </c>
      <c r="C179" s="24">
        <v>2.875</v>
      </c>
      <c r="D179" s="24">
        <v>3.395</v>
      </c>
      <c r="E179" s="24">
        <v>4.1749999999999998</v>
      </c>
      <c r="F179" s="24">
        <v>2.11</v>
      </c>
      <c r="G179" s="24">
        <v>3.1644132307692305</v>
      </c>
      <c r="H179" s="24">
        <v>3.7621844660194173</v>
      </c>
      <c r="I179" s="24">
        <v>4.6237000000000004</v>
      </c>
      <c r="J179" s="30">
        <f t="shared" si="2"/>
        <v>4.2185765624999982E-2</v>
      </c>
    </row>
    <row r="180" spans="1:10">
      <c r="A180" s="21">
        <v>41656</v>
      </c>
      <c r="B180" s="24">
        <v>2.57</v>
      </c>
      <c r="C180" s="24">
        <v>2.81</v>
      </c>
      <c r="D180" s="24">
        <v>3.3149999999999999</v>
      </c>
      <c r="E180" s="24">
        <v>4.0999999999999996</v>
      </c>
      <c r="F180" s="24">
        <v>2.0550000000000002</v>
      </c>
      <c r="G180" s="24">
        <v>3.1055015384615383</v>
      </c>
      <c r="H180" s="24">
        <v>3.6918094660194178</v>
      </c>
      <c r="I180" s="24">
        <v>4.5564</v>
      </c>
      <c r="J180" s="30">
        <f t="shared" si="2"/>
        <v>4.1420249999999825E-2</v>
      </c>
    </row>
    <row r="181" spans="1:10">
      <c r="A181" s="21">
        <v>41659</v>
      </c>
      <c r="B181" s="24">
        <v>2.5649999999999999</v>
      </c>
      <c r="C181" s="24">
        <v>2.8050000000000002</v>
      </c>
      <c r="D181" s="24">
        <v>3.3149999999999999</v>
      </c>
      <c r="E181" s="24">
        <v>4.08</v>
      </c>
      <c r="F181" s="24">
        <v>2.0350000000000001</v>
      </c>
      <c r="G181" s="24">
        <v>3.0945901538461538</v>
      </c>
      <c r="H181" s="24">
        <v>3.6894902912621359</v>
      </c>
      <c r="I181" s="24">
        <v>4.5338000000000003</v>
      </c>
      <c r="J181" s="30">
        <f t="shared" si="2"/>
        <v>4.1216160000000057E-2</v>
      </c>
    </row>
    <row r="182" spans="1:10">
      <c r="A182" s="21">
        <v>41660</v>
      </c>
      <c r="B182" s="24">
        <v>2.605</v>
      </c>
      <c r="C182" s="24">
        <v>2.8450000000000002</v>
      </c>
      <c r="D182" s="24">
        <v>3.3450000000000002</v>
      </c>
      <c r="E182" s="24">
        <v>4.0999999999999996</v>
      </c>
      <c r="F182" s="24">
        <v>2.04</v>
      </c>
      <c r="G182" s="24">
        <v>3.1087172307692308</v>
      </c>
      <c r="H182" s="24">
        <v>3.7000259708737859</v>
      </c>
      <c r="I182" s="24">
        <v>4.5236999999999998</v>
      </c>
      <c r="J182" s="30">
        <f t="shared" si="2"/>
        <v>4.1420249999999825E-2</v>
      </c>
    </row>
    <row r="183" spans="1:10">
      <c r="A183" s="21">
        <v>41661</v>
      </c>
      <c r="B183" s="24">
        <v>2.72</v>
      </c>
      <c r="C183" s="24">
        <v>2.9750000000000001</v>
      </c>
      <c r="D183" s="24">
        <v>3.46</v>
      </c>
      <c r="E183" s="24">
        <v>4.18</v>
      </c>
      <c r="F183" s="24">
        <v>2.08</v>
      </c>
      <c r="G183" s="24">
        <v>3.2317938461538462</v>
      </c>
      <c r="H183" s="24">
        <v>3.8025402912621358</v>
      </c>
      <c r="I183" s="24">
        <v>4.5963000000000003</v>
      </c>
      <c r="J183" s="30">
        <f t="shared" si="2"/>
        <v>4.2236809999999902E-2</v>
      </c>
    </row>
    <row r="184" spans="1:10">
      <c r="A184" s="21">
        <v>41662</v>
      </c>
      <c r="B184" s="24">
        <v>2.6850000000000001</v>
      </c>
      <c r="C184" s="24">
        <v>2.9449999999999998</v>
      </c>
      <c r="D184" s="24">
        <v>3.4350000000000001</v>
      </c>
      <c r="E184" s="24">
        <v>4.165</v>
      </c>
      <c r="F184" s="24">
        <v>2.08</v>
      </c>
      <c r="G184" s="24">
        <v>3.1996009230769227</v>
      </c>
      <c r="H184" s="24">
        <v>3.7740067961165047</v>
      </c>
      <c r="I184" s="24">
        <v>4.5769000000000002</v>
      </c>
      <c r="J184" s="30">
        <f t="shared" si="2"/>
        <v>4.208368062500023E-2</v>
      </c>
    </row>
    <row r="185" spans="1:10">
      <c r="A185" s="21">
        <v>41663</v>
      </c>
      <c r="B185" s="24">
        <v>2.5550000000000002</v>
      </c>
      <c r="C185" s="24">
        <v>2.81</v>
      </c>
      <c r="D185" s="24">
        <v>3.29</v>
      </c>
      <c r="E185" s="24">
        <v>4.0449999999999999</v>
      </c>
      <c r="F185" s="24">
        <v>1.97</v>
      </c>
      <c r="G185" s="24">
        <v>3.0795593846153846</v>
      </c>
      <c r="H185" s="24">
        <v>3.6529854368932035</v>
      </c>
      <c r="I185" s="24">
        <v>4.4625000000000004</v>
      </c>
      <c r="J185" s="30">
        <f t="shared" si="2"/>
        <v>4.0859050624999949E-2</v>
      </c>
    </row>
    <row r="186" spans="1:10">
      <c r="A186" s="21">
        <v>41667</v>
      </c>
      <c r="B186" s="24">
        <v>2.5550000000000002</v>
      </c>
      <c r="C186" s="24">
        <v>2.7949999999999999</v>
      </c>
      <c r="D186" s="24">
        <v>3.28</v>
      </c>
      <c r="E186" s="24">
        <v>4.0250000000000004</v>
      </c>
      <c r="F186" s="24">
        <v>1.9950000000000001</v>
      </c>
      <c r="G186" s="24">
        <v>3.0728406153846151</v>
      </c>
      <c r="H186" s="24">
        <v>3.6443087378640775</v>
      </c>
      <c r="I186" s="24">
        <v>4.4436999999999998</v>
      </c>
      <c r="J186" s="30">
        <f t="shared" si="2"/>
        <v>4.0655015624999846E-2</v>
      </c>
    </row>
    <row r="187" spans="1:10">
      <c r="A187" s="21">
        <v>41668</v>
      </c>
      <c r="B187" s="24">
        <v>2.64</v>
      </c>
      <c r="C187" s="24">
        <v>2.8849999999999998</v>
      </c>
      <c r="D187" s="24">
        <v>3.37</v>
      </c>
      <c r="E187" s="24">
        <v>4.1100000000000003</v>
      </c>
      <c r="F187" s="24">
        <v>2.1150000000000002</v>
      </c>
      <c r="G187" s="24">
        <v>3.1549535384615384</v>
      </c>
      <c r="H187" s="24">
        <v>3.724545631067961</v>
      </c>
      <c r="I187" s="24">
        <v>4.5114000000000001</v>
      </c>
      <c r="J187" s="30">
        <f t="shared" si="2"/>
        <v>4.1522302500000219E-2</v>
      </c>
    </row>
    <row r="188" spans="1:10">
      <c r="A188" s="21">
        <v>41669</v>
      </c>
      <c r="B188" s="24">
        <v>2.57</v>
      </c>
      <c r="C188" s="24">
        <v>2.8050000000000002</v>
      </c>
      <c r="D188" s="24">
        <v>3.2850000000000001</v>
      </c>
      <c r="E188" s="24">
        <v>4</v>
      </c>
      <c r="F188" s="24">
        <v>2.0550000000000002</v>
      </c>
      <c r="G188" s="24">
        <v>3.0935461538461535</v>
      </c>
      <c r="H188" s="24">
        <v>3.652770873786408</v>
      </c>
      <c r="I188" s="24">
        <v>4.4131999999999998</v>
      </c>
      <c r="J188" s="30">
        <f t="shared" si="2"/>
        <v>4.0399999999999991E-2</v>
      </c>
    </row>
    <row r="189" spans="1:10">
      <c r="A189" s="21">
        <v>41670</v>
      </c>
      <c r="B189" s="24">
        <v>2.5750000000000002</v>
      </c>
      <c r="C189" s="24">
        <v>2.8250000000000002</v>
      </c>
      <c r="D189" s="24">
        <v>3.29</v>
      </c>
      <c r="E189" s="24">
        <v>3.9950000000000001</v>
      </c>
      <c r="F189" s="24">
        <v>2.0699999999999998</v>
      </c>
      <c r="G189" s="24">
        <v>3.1096618461538461</v>
      </c>
      <c r="H189" s="24">
        <v>3.6523228155339811</v>
      </c>
      <c r="I189" s="24">
        <v>4.4062000000000001</v>
      </c>
      <c r="J189" s="30">
        <f t="shared" si="2"/>
        <v>4.0349000625000242E-2</v>
      </c>
    </row>
    <row r="190" spans="1:10">
      <c r="A190" s="21">
        <v>41673</v>
      </c>
      <c r="B190" s="24">
        <v>2.5950000000000002</v>
      </c>
      <c r="C190" s="24">
        <v>2.835</v>
      </c>
      <c r="D190" s="24">
        <v>3.2949999999999999</v>
      </c>
      <c r="E190" s="24">
        <v>3.9950000000000001</v>
      </c>
      <c r="F190" s="24">
        <v>2.08</v>
      </c>
      <c r="G190" s="24">
        <v>3.1248766153846153</v>
      </c>
      <c r="H190" s="24">
        <v>3.6659344660194177</v>
      </c>
      <c r="I190" s="24">
        <v>4.3966000000000003</v>
      </c>
      <c r="J190" s="30">
        <f t="shared" si="2"/>
        <v>4.0349000625000242E-2</v>
      </c>
    </row>
    <row r="191" spans="1:10">
      <c r="A191" s="21">
        <v>41674</v>
      </c>
      <c r="B191" s="24">
        <v>2.6349999999999998</v>
      </c>
      <c r="C191" s="24">
        <v>2.875</v>
      </c>
      <c r="D191" s="24">
        <v>3.32</v>
      </c>
      <c r="E191" s="24">
        <v>3.99</v>
      </c>
      <c r="F191" s="24">
        <v>2.1150000000000002</v>
      </c>
      <c r="G191" s="24">
        <v>3.1577723076923081</v>
      </c>
      <c r="H191" s="24">
        <v>3.6872038834951457</v>
      </c>
      <c r="I191" s="24">
        <v>4.3949999999999996</v>
      </c>
      <c r="J191" s="30">
        <f t="shared" si="2"/>
        <v>4.029800249999993E-2</v>
      </c>
    </row>
    <row r="192" spans="1:10">
      <c r="A192" s="21">
        <v>41675</v>
      </c>
      <c r="B192" s="24">
        <v>2.645</v>
      </c>
      <c r="C192" s="24">
        <v>2.89</v>
      </c>
      <c r="D192" s="24">
        <v>3.34</v>
      </c>
      <c r="E192" s="24">
        <v>4.0149999999999997</v>
      </c>
      <c r="F192" s="24">
        <v>2.09</v>
      </c>
      <c r="G192" s="24">
        <v>3.1762153846153844</v>
      </c>
      <c r="H192" s="24">
        <v>3.7085912621359225</v>
      </c>
      <c r="I192" s="24">
        <v>4.4175000000000004</v>
      </c>
      <c r="J192" s="30">
        <f t="shared" si="2"/>
        <v>4.0553005625000083E-2</v>
      </c>
    </row>
    <row r="193" spans="1:11">
      <c r="A193" s="21">
        <v>41676</v>
      </c>
      <c r="B193" s="24">
        <v>2.6949999999999998</v>
      </c>
      <c r="C193" s="24">
        <v>2.9449999999999998</v>
      </c>
      <c r="D193" s="24">
        <v>3.395</v>
      </c>
      <c r="E193" s="24">
        <v>4.08</v>
      </c>
      <c r="F193" s="24">
        <v>2.105</v>
      </c>
      <c r="G193" s="24">
        <v>3.2270215384615391</v>
      </c>
      <c r="H193" s="24">
        <v>3.7557803398058249</v>
      </c>
      <c r="I193" s="24">
        <v>4.4786999999999999</v>
      </c>
      <c r="J193" s="30">
        <f t="shared" si="2"/>
        <v>4.1216160000000057E-2</v>
      </c>
    </row>
    <row r="194" spans="1:11">
      <c r="A194" s="21">
        <v>41677</v>
      </c>
      <c r="B194" s="24">
        <v>2.7349999999999999</v>
      </c>
      <c r="C194" s="24">
        <v>2.99</v>
      </c>
      <c r="D194" s="24">
        <v>3.44</v>
      </c>
      <c r="E194" s="24">
        <v>4.1500000000000004</v>
      </c>
      <c r="F194" s="24">
        <v>2.165</v>
      </c>
      <c r="G194" s="24">
        <v>3.2679384615384608</v>
      </c>
      <c r="H194" s="24">
        <v>3.8023640776699033</v>
      </c>
      <c r="I194" s="24">
        <v>4.54</v>
      </c>
      <c r="J194" s="30">
        <f t="shared" si="2"/>
        <v>4.1930562500000157E-2</v>
      </c>
    </row>
    <row r="195" spans="1:11">
      <c r="A195" s="21">
        <v>41680</v>
      </c>
      <c r="B195" s="24">
        <v>2.73</v>
      </c>
      <c r="C195" s="24">
        <v>2.9750000000000001</v>
      </c>
      <c r="D195" s="24">
        <v>3.4350000000000001</v>
      </c>
      <c r="E195" s="24">
        <v>4.1399999999999997</v>
      </c>
      <c r="F195" s="24">
        <v>2.165</v>
      </c>
      <c r="G195" s="24">
        <v>3.2591824615384613</v>
      </c>
      <c r="H195" s="24">
        <v>3.7927606796116509</v>
      </c>
      <c r="I195" s="24">
        <v>4.5286999999999997</v>
      </c>
      <c r="J195" s="30">
        <f t="shared" si="2"/>
        <v>4.1828489999999885E-2</v>
      </c>
    </row>
    <row r="196" spans="1:11">
      <c r="A196" s="21">
        <v>41681</v>
      </c>
      <c r="B196" s="24">
        <v>2.7650000000000001</v>
      </c>
      <c r="C196" s="24">
        <v>3.0150000000000001</v>
      </c>
      <c r="D196" s="24">
        <v>3.4750000000000001</v>
      </c>
      <c r="E196" s="24">
        <v>4.18</v>
      </c>
      <c r="F196" s="24">
        <v>2.15</v>
      </c>
      <c r="G196" s="24">
        <v>3.2947169230769231</v>
      </c>
      <c r="H196" s="24">
        <v>3.8304509708737862</v>
      </c>
      <c r="I196" s="24">
        <v>4.5682</v>
      </c>
      <c r="J196" s="30">
        <f t="shared" si="2"/>
        <v>4.2236809999999902E-2</v>
      </c>
    </row>
    <row r="197" spans="1:11">
      <c r="A197" s="21">
        <v>41682</v>
      </c>
      <c r="B197" s="24">
        <v>2.78</v>
      </c>
      <c r="C197" s="24">
        <v>3.0350000000000001</v>
      </c>
      <c r="D197" s="24">
        <v>3.4950000000000001</v>
      </c>
      <c r="E197" s="24">
        <v>4.2149999999999999</v>
      </c>
      <c r="F197" s="24">
        <v>2.17</v>
      </c>
      <c r="G197" s="24">
        <v>3.31176</v>
      </c>
      <c r="H197" s="24">
        <v>3.8436356796116504</v>
      </c>
      <c r="I197" s="24">
        <v>4.5999999999999996</v>
      </c>
      <c r="J197" s="30">
        <f>(1+E197/200)^2-1</f>
        <v>4.2594155625000019E-2</v>
      </c>
      <c r="K197" s="26"/>
    </row>
    <row r="198" spans="1:11">
      <c r="A198" s="21">
        <v>41683</v>
      </c>
      <c r="B198" s="24">
        <v>2.72</v>
      </c>
      <c r="C198" s="24">
        <v>2.9750000000000001</v>
      </c>
      <c r="D198" s="24">
        <v>3.4350000000000001</v>
      </c>
      <c r="E198" s="24">
        <v>4.17</v>
      </c>
      <c r="F198" s="24">
        <v>2.14</v>
      </c>
      <c r="G198" s="24">
        <v>3.2467486153846155</v>
      </c>
      <c r="H198" s="24">
        <v>3.7850077669902915</v>
      </c>
      <c r="I198" s="24">
        <v>4.5549999999999997</v>
      </c>
      <c r="J198" s="30">
        <f t="shared" si="2"/>
        <v>4.2134722500000166E-2</v>
      </c>
    </row>
    <row r="199" spans="1:11">
      <c r="A199" s="21">
        <v>41684</v>
      </c>
      <c r="B199" s="24">
        <v>2.6949999999999998</v>
      </c>
      <c r="C199" s="24">
        <v>2.9449999999999998</v>
      </c>
      <c r="D199" s="24">
        <v>3.4</v>
      </c>
      <c r="E199" s="24">
        <v>4.0999999999999996</v>
      </c>
      <c r="F199" s="24">
        <v>2.08</v>
      </c>
      <c r="G199" s="24">
        <v>3.2140941538461543</v>
      </c>
      <c r="H199" s="24">
        <v>3.7465310679611648</v>
      </c>
      <c r="I199" s="24">
        <v>4.4829999999999997</v>
      </c>
      <c r="J199" s="30">
        <f t="shared" si="2"/>
        <v>4.1420249999999825E-2</v>
      </c>
    </row>
    <row r="200" spans="1:11">
      <c r="A200" s="21">
        <v>41687</v>
      </c>
      <c r="B200" s="24">
        <v>2.7349999999999999</v>
      </c>
      <c r="C200" s="24">
        <v>2.9849999999999999</v>
      </c>
      <c r="D200" s="24">
        <v>3.4449999999999998</v>
      </c>
      <c r="E200" s="24">
        <v>4.16</v>
      </c>
      <c r="F200" s="24">
        <v>2.12</v>
      </c>
      <c r="G200" s="24">
        <v>3.2540403076923075</v>
      </c>
      <c r="H200" s="24">
        <v>3.7889563106796116</v>
      </c>
      <c r="I200" s="24">
        <v>4.5350000000000001</v>
      </c>
      <c r="J200" s="30">
        <f t="shared" si="2"/>
        <v>4.2032639999999954E-2</v>
      </c>
    </row>
    <row r="201" spans="1:11">
      <c r="A201" s="21">
        <v>41688</v>
      </c>
      <c r="B201" s="24">
        <v>2.75</v>
      </c>
      <c r="C201" s="24">
        <v>3.01</v>
      </c>
      <c r="D201" s="24">
        <v>3.4649999999999999</v>
      </c>
      <c r="E201" s="24">
        <v>4.18</v>
      </c>
      <c r="F201" s="24">
        <v>2.1349999999999998</v>
      </c>
      <c r="G201" s="24">
        <v>3.2654513846153841</v>
      </c>
      <c r="H201" s="24">
        <v>3.8054320388349518</v>
      </c>
      <c r="I201" s="24">
        <v>4.5537000000000001</v>
      </c>
      <c r="J201" s="30">
        <f t="shared" si="2"/>
        <v>4.2236809999999902E-2</v>
      </c>
    </row>
    <row r="202" spans="1:11">
      <c r="A202" s="21">
        <v>41689</v>
      </c>
      <c r="B202" s="24">
        <v>2.7149999999999999</v>
      </c>
      <c r="C202" s="24">
        <v>2.97</v>
      </c>
      <c r="D202" s="24">
        <v>3.42</v>
      </c>
      <c r="E202" s="24">
        <v>4.1399999999999997</v>
      </c>
      <c r="F202" s="24">
        <v>2.1150000000000002</v>
      </c>
      <c r="G202" s="24">
        <v>3.2345750769230768</v>
      </c>
      <c r="H202" s="24">
        <v>3.7659470873786409</v>
      </c>
      <c r="I202" s="24">
        <v>4.5209999999999999</v>
      </c>
      <c r="J202" s="30">
        <f t="shared" si="2"/>
        <v>4.1828489999999885E-2</v>
      </c>
    </row>
    <row r="203" spans="1:11">
      <c r="A203" s="21">
        <v>41690</v>
      </c>
      <c r="B203" s="24">
        <v>2.7050000000000001</v>
      </c>
      <c r="C203" s="24">
        <v>2.9649999999999999</v>
      </c>
      <c r="D203" s="24">
        <v>3.415</v>
      </c>
      <c r="E203" s="24">
        <v>4.1399999999999997</v>
      </c>
      <c r="F203" s="24">
        <v>2.125</v>
      </c>
      <c r="G203" s="24">
        <v>3.219150153846154</v>
      </c>
      <c r="H203" s="24">
        <v>3.761834951456311</v>
      </c>
      <c r="I203" s="24">
        <v>4.5199999999999996</v>
      </c>
      <c r="J203" s="30">
        <f t="shared" si="2"/>
        <v>4.1828489999999885E-2</v>
      </c>
    </row>
    <row r="204" spans="1:11">
      <c r="A204" s="21">
        <v>41691</v>
      </c>
      <c r="B204" s="24">
        <v>2.76</v>
      </c>
      <c r="C204" s="24">
        <v>3.0249999999999999</v>
      </c>
      <c r="D204" s="24">
        <v>3.48</v>
      </c>
      <c r="E204" s="24">
        <v>4.2149999999999999</v>
      </c>
      <c r="F204" s="24">
        <v>2.2050000000000001</v>
      </c>
      <c r="G204" s="24">
        <v>3.2650000000000001</v>
      </c>
      <c r="H204" s="24">
        <v>3.8089029126213592</v>
      </c>
      <c r="I204" s="24">
        <v>4.5823999999999998</v>
      </c>
      <c r="J204" s="30">
        <f t="shared" ref="J204:J251" si="3">(1+E204/200)^2-1</f>
        <v>4.2594155625000019E-2</v>
      </c>
    </row>
    <row r="205" spans="1:11">
      <c r="A205" s="21">
        <v>41694</v>
      </c>
      <c r="B205" s="24">
        <v>2.7149999999999999</v>
      </c>
      <c r="C205" s="24">
        <v>2.9750000000000001</v>
      </c>
      <c r="D205" s="24">
        <v>3.43</v>
      </c>
      <c r="E205" s="24">
        <v>4.17</v>
      </c>
      <c r="F205" s="24">
        <v>2.165</v>
      </c>
      <c r="G205" s="24">
        <v>3.2174098461538461</v>
      </c>
      <c r="H205" s="24">
        <v>3.7592825242718448</v>
      </c>
      <c r="I205" s="24">
        <v>4.5324999999999998</v>
      </c>
      <c r="J205" s="30">
        <f t="shared" si="3"/>
        <v>4.2134722500000166E-2</v>
      </c>
    </row>
    <row r="206" spans="1:11">
      <c r="A206" s="21">
        <v>41695</v>
      </c>
      <c r="B206" s="24">
        <v>2.71</v>
      </c>
      <c r="C206" s="24">
        <v>2.9750000000000001</v>
      </c>
      <c r="D206" s="24">
        <v>3.43</v>
      </c>
      <c r="E206" s="24">
        <v>4.165</v>
      </c>
      <c r="F206" s="24">
        <v>2.15</v>
      </c>
      <c r="G206" s="24">
        <v>3.2167280000000003</v>
      </c>
      <c r="H206" s="24">
        <v>3.7498155339805828</v>
      </c>
      <c r="I206" s="24">
        <v>4.5297000000000001</v>
      </c>
      <c r="J206" s="30">
        <f t="shared" si="3"/>
        <v>4.208368062500023E-2</v>
      </c>
    </row>
    <row r="207" spans="1:11">
      <c r="A207" s="21">
        <v>41696</v>
      </c>
      <c r="B207" s="24">
        <v>2.69</v>
      </c>
      <c r="C207" s="24">
        <v>2.95</v>
      </c>
      <c r="D207" s="24">
        <v>3.4</v>
      </c>
      <c r="E207" s="24">
        <v>4.125</v>
      </c>
      <c r="F207" s="24">
        <v>2.1</v>
      </c>
      <c r="G207" s="24">
        <v>3.1931353846153847</v>
      </c>
      <c r="H207" s="24">
        <v>3.7267080097087382</v>
      </c>
      <c r="I207" s="24">
        <v>4.4800000000000004</v>
      </c>
      <c r="J207" s="30">
        <f t="shared" si="3"/>
        <v>4.1675390624999809E-2</v>
      </c>
    </row>
    <row r="208" spans="1:11">
      <c r="A208" s="21">
        <v>41697</v>
      </c>
      <c r="B208" s="24">
        <v>2.62</v>
      </c>
      <c r="C208" s="24">
        <v>2.86</v>
      </c>
      <c r="D208" s="24">
        <v>3.3149999999999999</v>
      </c>
      <c r="E208" s="24">
        <v>4.0599999999999996</v>
      </c>
      <c r="F208" s="24">
        <v>2.04</v>
      </c>
      <c r="G208" s="24">
        <v>3.1151883076923079</v>
      </c>
      <c r="H208" s="24">
        <v>3.650359223300971</v>
      </c>
      <c r="I208" s="24">
        <v>4.4275000000000002</v>
      </c>
      <c r="J208" s="30">
        <f t="shared" si="3"/>
        <v>4.1012089999999946E-2</v>
      </c>
    </row>
    <row r="209" spans="1:10">
      <c r="A209" s="21">
        <v>41698</v>
      </c>
      <c r="B209" s="24">
        <v>2.6</v>
      </c>
      <c r="C209" s="24">
        <v>2.84</v>
      </c>
      <c r="D209" s="24">
        <v>3.29</v>
      </c>
      <c r="E209" s="24">
        <v>4.0149999999999997</v>
      </c>
      <c r="F209" s="24">
        <v>2.0049999999999999</v>
      </c>
      <c r="G209" s="24">
        <v>3.0943067692307689</v>
      </c>
      <c r="H209" s="24">
        <v>3.6289313106796115</v>
      </c>
      <c r="I209" s="24">
        <v>4.391</v>
      </c>
      <c r="J209" s="30">
        <f t="shared" si="3"/>
        <v>4.0553005625000083E-2</v>
      </c>
    </row>
    <row r="210" spans="1:10">
      <c r="A210" s="21">
        <v>41701</v>
      </c>
      <c r="B210" s="24">
        <v>2.56</v>
      </c>
      <c r="C210" s="24">
        <v>2.79</v>
      </c>
      <c r="D210" s="24">
        <v>3.24</v>
      </c>
      <c r="E210" s="24">
        <v>3.98</v>
      </c>
      <c r="F210" s="24">
        <v>1.99</v>
      </c>
      <c r="G210" s="24">
        <v>3.0570923076923071</v>
      </c>
      <c r="H210" s="24">
        <v>3.5905936893203885</v>
      </c>
      <c r="I210" s="24">
        <v>4.3636999999999997</v>
      </c>
      <c r="J210" s="30">
        <f t="shared" si="3"/>
        <v>4.019601000000006E-2</v>
      </c>
    </row>
    <row r="211" spans="1:10">
      <c r="A211" s="21">
        <v>41702</v>
      </c>
      <c r="B211" s="24">
        <v>2.6150000000000002</v>
      </c>
      <c r="C211" s="24">
        <v>2.84</v>
      </c>
      <c r="D211" s="24">
        <v>3.2850000000000001</v>
      </c>
      <c r="E211" s="24">
        <v>4.0049999999999999</v>
      </c>
      <c r="F211" s="24">
        <v>2.0299999999999998</v>
      </c>
      <c r="G211" s="24">
        <v>3.0989627692307691</v>
      </c>
      <c r="H211" s="24">
        <v>3.6280992718446603</v>
      </c>
      <c r="I211" s="24">
        <v>4.3825000000000003</v>
      </c>
      <c r="J211" s="30">
        <f t="shared" si="3"/>
        <v>4.0451000624999844E-2</v>
      </c>
    </row>
    <row r="212" spans="1:10">
      <c r="A212" s="21">
        <v>41703</v>
      </c>
      <c r="B212" s="24">
        <v>2.6749999999999998</v>
      </c>
      <c r="C212" s="24">
        <v>2.895</v>
      </c>
      <c r="D212" s="24">
        <v>3.3450000000000002</v>
      </c>
      <c r="E212" s="24">
        <v>4.0599999999999996</v>
      </c>
      <c r="F212" s="24">
        <v>2.09</v>
      </c>
      <c r="G212" s="24">
        <v>3.1449452307692307</v>
      </c>
      <c r="H212" s="24">
        <v>3.675066990291262</v>
      </c>
      <c r="I212" s="24">
        <v>4.4317000000000002</v>
      </c>
      <c r="J212" s="30">
        <f t="shared" si="3"/>
        <v>4.1012089999999946E-2</v>
      </c>
    </row>
    <row r="213" spans="1:10">
      <c r="A213" s="21">
        <v>41704</v>
      </c>
      <c r="B213" s="24">
        <v>2.7250000000000001</v>
      </c>
      <c r="C213" s="24">
        <v>2.94</v>
      </c>
      <c r="D213" s="24">
        <v>3.3849999999999998</v>
      </c>
      <c r="E213" s="24">
        <v>4.0949999999999998</v>
      </c>
      <c r="F213" s="24">
        <v>2.12</v>
      </c>
      <c r="G213" s="24">
        <v>3.1705479999999997</v>
      </c>
      <c r="H213" s="24">
        <v>3.6984186893203885</v>
      </c>
      <c r="I213" s="24">
        <v>4.4512</v>
      </c>
      <c r="J213" s="30">
        <f t="shared" si="3"/>
        <v>4.1369225625000006E-2</v>
      </c>
    </row>
    <row r="214" spans="1:10">
      <c r="A214" s="21">
        <v>41705</v>
      </c>
      <c r="B214" s="24">
        <v>2.75</v>
      </c>
      <c r="C214" s="24">
        <v>2.97</v>
      </c>
      <c r="D214" s="24">
        <v>3.43</v>
      </c>
      <c r="E214" s="24">
        <v>4.165</v>
      </c>
      <c r="F214" s="24">
        <v>2.1749999999999998</v>
      </c>
      <c r="G214" s="24">
        <v>3.1911119999999995</v>
      </c>
      <c r="H214" s="24">
        <v>3.7288611650485439</v>
      </c>
      <c r="I214" s="24">
        <v>4.5</v>
      </c>
      <c r="J214" s="30">
        <f t="shared" si="3"/>
        <v>4.208368062500023E-2</v>
      </c>
    </row>
    <row r="215" spans="1:10">
      <c r="A215" s="21">
        <v>41708</v>
      </c>
      <c r="B215" s="24">
        <v>2.76</v>
      </c>
      <c r="C215" s="24">
        <v>2.9849999999999999</v>
      </c>
      <c r="D215" s="24">
        <v>3.4550000000000001</v>
      </c>
      <c r="E215" s="24">
        <v>4.2050000000000001</v>
      </c>
      <c r="F215" s="24">
        <v>2.2000000000000002</v>
      </c>
      <c r="G215" s="24">
        <v>3.2057935384615388</v>
      </c>
      <c r="H215" s="24">
        <v>3.74856286407767</v>
      </c>
      <c r="I215" s="24">
        <v>4.5431999999999997</v>
      </c>
      <c r="J215" s="30">
        <f t="shared" si="3"/>
        <v>4.2492050625000166E-2</v>
      </c>
    </row>
    <row r="216" spans="1:10">
      <c r="A216" s="21">
        <v>41709</v>
      </c>
      <c r="B216" s="24">
        <v>2.7349999999999999</v>
      </c>
      <c r="C216" s="24">
        <v>2.96</v>
      </c>
      <c r="D216" s="24">
        <v>3.43</v>
      </c>
      <c r="E216" s="24">
        <v>4.18</v>
      </c>
      <c r="F216" s="24">
        <v>2.14</v>
      </c>
      <c r="G216" s="24">
        <v>3.1858307692307695</v>
      </c>
      <c r="H216" s="24">
        <v>3.7252577669902913</v>
      </c>
      <c r="I216" s="24">
        <v>4.5149999999999997</v>
      </c>
      <c r="J216" s="30">
        <f t="shared" si="3"/>
        <v>4.2236809999999902E-2</v>
      </c>
    </row>
    <row r="217" spans="1:10">
      <c r="A217" s="21">
        <v>41710</v>
      </c>
      <c r="B217" s="24">
        <v>2.7250000000000001</v>
      </c>
      <c r="C217" s="24">
        <v>2.95</v>
      </c>
      <c r="D217" s="24">
        <v>3.4249999999999998</v>
      </c>
      <c r="E217" s="24">
        <v>4.17</v>
      </c>
      <c r="F217" s="24">
        <v>2.1349999999999998</v>
      </c>
      <c r="G217" s="24">
        <v>3.166497538461539</v>
      </c>
      <c r="H217" s="24">
        <v>3.7204322815533981</v>
      </c>
      <c r="I217" s="24">
        <v>4.5049999999999999</v>
      </c>
      <c r="J217" s="30">
        <f t="shared" si="3"/>
        <v>4.2134722500000166E-2</v>
      </c>
    </row>
    <row r="218" spans="1:10">
      <c r="A218" s="21">
        <v>41711</v>
      </c>
      <c r="B218" s="24">
        <v>2.78</v>
      </c>
      <c r="C218" s="24">
        <v>3.01</v>
      </c>
      <c r="D218" s="24">
        <v>3.47</v>
      </c>
      <c r="E218" s="24">
        <v>4.165</v>
      </c>
      <c r="F218" s="24">
        <v>2.1150000000000002</v>
      </c>
      <c r="G218" s="24">
        <v>3.2223615384615383</v>
      </c>
      <c r="H218" s="24">
        <v>3.7587864077669906</v>
      </c>
      <c r="I218" s="24">
        <v>4.5</v>
      </c>
      <c r="J218" s="30">
        <f t="shared" si="3"/>
        <v>4.208368062500023E-2</v>
      </c>
    </row>
    <row r="219" spans="1:10">
      <c r="A219" s="21">
        <v>41712</v>
      </c>
      <c r="B219" s="24">
        <v>2.6850000000000001</v>
      </c>
      <c r="C219" s="24">
        <v>2.895</v>
      </c>
      <c r="D219" s="24">
        <v>3.35</v>
      </c>
      <c r="E219" s="24">
        <v>4.0350000000000001</v>
      </c>
      <c r="F219" s="24">
        <v>2.0350000000000001</v>
      </c>
      <c r="G219" s="24">
        <v>3.1185261538461537</v>
      </c>
      <c r="H219" s="24">
        <v>3.6524075242718448</v>
      </c>
      <c r="I219" s="24">
        <v>4.3899999999999997</v>
      </c>
      <c r="J219" s="30">
        <f t="shared" si="3"/>
        <v>4.0757030625000024E-2</v>
      </c>
    </row>
    <row r="220" spans="1:10">
      <c r="A220" s="21">
        <v>41715</v>
      </c>
      <c r="B220" s="24">
        <v>2.7149999999999999</v>
      </c>
      <c r="C220" s="24">
        <v>2.93</v>
      </c>
      <c r="D220" s="24">
        <v>3.375</v>
      </c>
      <c r="E220" s="24">
        <v>4.0449999999999999</v>
      </c>
      <c r="F220" s="24">
        <v>2.0499999999999998</v>
      </c>
      <c r="G220" s="24">
        <v>3.1530886153846156</v>
      </c>
      <c r="H220" s="24">
        <v>3.6856543689320387</v>
      </c>
      <c r="I220" s="24">
        <v>4.5199999999999996</v>
      </c>
      <c r="J220" s="30">
        <f t="shared" si="3"/>
        <v>4.0859050624999949E-2</v>
      </c>
    </row>
    <row r="221" spans="1:10">
      <c r="A221" s="21">
        <v>41716</v>
      </c>
      <c r="B221" s="24">
        <v>2.7549999999999999</v>
      </c>
      <c r="C221" s="24">
        <v>2.97</v>
      </c>
      <c r="D221" s="24">
        <v>3.415</v>
      </c>
      <c r="E221" s="24">
        <v>4.08</v>
      </c>
      <c r="F221" s="24">
        <v>2.085</v>
      </c>
      <c r="G221" s="24">
        <v>3.1890384615384613</v>
      </c>
      <c r="H221" s="24">
        <v>3.7253866504854369</v>
      </c>
      <c r="I221" s="24">
        <v>4.5454999999999997</v>
      </c>
      <c r="J221" s="30">
        <f t="shared" si="3"/>
        <v>4.1216160000000057E-2</v>
      </c>
    </row>
    <row r="222" spans="1:10">
      <c r="A222" s="21">
        <v>41717</v>
      </c>
      <c r="B222" s="24">
        <v>2.74</v>
      </c>
      <c r="C222" s="24">
        <v>2.95</v>
      </c>
      <c r="D222" s="24">
        <v>3.4</v>
      </c>
      <c r="E222" s="24">
        <v>4.0599999999999996</v>
      </c>
      <c r="F222" s="24">
        <v>2.0649999999999999</v>
      </c>
      <c r="G222" s="24">
        <v>3.1662560000000002</v>
      </c>
      <c r="H222" s="24">
        <v>3.7071563106796117</v>
      </c>
      <c r="I222" s="24">
        <v>4.5274999999999999</v>
      </c>
      <c r="J222" s="30">
        <f t="shared" si="3"/>
        <v>4.1012089999999946E-2</v>
      </c>
    </row>
    <row r="223" spans="1:10">
      <c r="A223" s="21">
        <v>41718</v>
      </c>
      <c r="B223" s="24">
        <v>2.78</v>
      </c>
      <c r="C223" s="24">
        <v>3</v>
      </c>
      <c r="D223" s="24">
        <v>3.45</v>
      </c>
      <c r="E223" s="24">
        <v>4.125</v>
      </c>
      <c r="F223" s="24">
        <v>2.1349999999999998</v>
      </c>
      <c r="G223" s="24">
        <v>3.20844</v>
      </c>
      <c r="H223" s="24">
        <v>3.7444410194174758</v>
      </c>
      <c r="I223" s="24">
        <v>4.5824999999999996</v>
      </c>
      <c r="J223" s="30">
        <f t="shared" si="3"/>
        <v>4.1675390624999809E-2</v>
      </c>
    </row>
    <row r="224" spans="1:10">
      <c r="A224" s="21">
        <v>41719</v>
      </c>
      <c r="B224" s="24">
        <v>2.8050000000000002</v>
      </c>
      <c r="C224" s="24">
        <v>3.0350000000000001</v>
      </c>
      <c r="D224" s="24">
        <v>3.48</v>
      </c>
      <c r="E224" s="24">
        <v>4.1550000000000002</v>
      </c>
      <c r="F224" s="24">
        <v>2.1800000000000002</v>
      </c>
      <c r="G224" s="24">
        <v>3.231134153846154</v>
      </c>
      <c r="H224" s="24">
        <v>3.7705000000000002</v>
      </c>
      <c r="I224" s="24">
        <v>4.6074999999999999</v>
      </c>
      <c r="J224" s="30">
        <f t="shared" si="3"/>
        <v>4.1981600625000004E-2</v>
      </c>
    </row>
    <row r="225" spans="1:10">
      <c r="A225" s="21">
        <v>41722</v>
      </c>
      <c r="B225" s="24">
        <v>2.8050000000000002</v>
      </c>
      <c r="C225" s="24">
        <v>3.0449999999999999</v>
      </c>
      <c r="D225" s="24">
        <v>3.4849999999999999</v>
      </c>
      <c r="E225" s="24">
        <v>4.165</v>
      </c>
      <c r="F225" s="24">
        <v>2.1800000000000002</v>
      </c>
      <c r="G225" s="24">
        <v>3.2341486153846155</v>
      </c>
      <c r="H225" s="24">
        <v>3.7702390776699031</v>
      </c>
      <c r="I225" s="24">
        <v>4.6124999999999998</v>
      </c>
      <c r="J225" s="30">
        <f t="shared" si="3"/>
        <v>4.208368062500023E-2</v>
      </c>
    </row>
    <row r="226" spans="1:10">
      <c r="A226" s="21">
        <v>41723</v>
      </c>
      <c r="B226" s="24">
        <v>2.77</v>
      </c>
      <c r="C226" s="24">
        <v>3.0049999999999999</v>
      </c>
      <c r="D226" s="24">
        <v>3.4449999999999998</v>
      </c>
      <c r="E226" s="24">
        <v>4.12</v>
      </c>
      <c r="F226" s="24">
        <v>2.125</v>
      </c>
      <c r="G226" s="24">
        <v>3.19658</v>
      </c>
      <c r="H226" s="24">
        <v>3.72565145631068</v>
      </c>
      <c r="I226" s="24">
        <v>4.5655000000000001</v>
      </c>
      <c r="J226" s="30">
        <f t="shared" si="3"/>
        <v>4.1624359999999916E-2</v>
      </c>
    </row>
    <row r="227" spans="1:10">
      <c r="A227" s="21">
        <v>41724</v>
      </c>
      <c r="B227" s="24">
        <v>2.7850000000000001</v>
      </c>
      <c r="C227" s="24">
        <v>3.0249999999999999</v>
      </c>
      <c r="D227" s="24">
        <v>3.4550000000000001</v>
      </c>
      <c r="E227" s="24">
        <v>4.1100000000000003</v>
      </c>
      <c r="F227" s="24">
        <v>2.1150000000000002</v>
      </c>
      <c r="G227" s="24">
        <v>3.2140833846153849</v>
      </c>
      <c r="H227" s="24">
        <v>3.7307582524271847</v>
      </c>
      <c r="I227" s="24">
        <v>4.5529999999999999</v>
      </c>
      <c r="J227" s="30">
        <f t="shared" si="3"/>
        <v>4.1522302500000219E-2</v>
      </c>
    </row>
    <row r="228" spans="1:10">
      <c r="A228" s="21">
        <v>41725</v>
      </c>
      <c r="B228" s="24">
        <v>2.7749999999999999</v>
      </c>
      <c r="C228" s="24">
        <v>3.0150000000000001</v>
      </c>
      <c r="D228" s="24">
        <v>3.44</v>
      </c>
      <c r="E228" s="24">
        <v>4.08</v>
      </c>
      <c r="F228" s="24">
        <v>2.085</v>
      </c>
      <c r="G228" s="24">
        <v>3.2123461538461537</v>
      </c>
      <c r="H228" s="24">
        <v>3.7166854368932039</v>
      </c>
      <c r="I228" s="24">
        <v>4.5279999999999996</v>
      </c>
      <c r="J228" s="30">
        <f t="shared" si="3"/>
        <v>4.1216160000000057E-2</v>
      </c>
    </row>
    <row r="229" spans="1:10">
      <c r="A229" s="21">
        <v>41726</v>
      </c>
      <c r="B229" s="24">
        <v>2.76</v>
      </c>
      <c r="C229" s="24">
        <v>3</v>
      </c>
      <c r="D229" s="24">
        <v>3.42</v>
      </c>
      <c r="E229" s="24">
        <v>4.0650000000000004</v>
      </c>
      <c r="F229" s="24">
        <v>2.0699999999999998</v>
      </c>
      <c r="G229" s="24">
        <v>3.1937630769230769</v>
      </c>
      <c r="H229" s="24">
        <v>3.6955002427184471</v>
      </c>
      <c r="I229" s="24">
        <v>4.5030000000000001</v>
      </c>
      <c r="J229" s="30">
        <f t="shared" si="3"/>
        <v>4.1063105624999929E-2</v>
      </c>
    </row>
    <row r="230" spans="1:10">
      <c r="A230" s="21">
        <v>41729</v>
      </c>
      <c r="B230" s="24">
        <v>2.78</v>
      </c>
      <c r="C230" s="24">
        <v>3.03</v>
      </c>
      <c r="D230" s="24">
        <v>3.44</v>
      </c>
      <c r="E230" s="24">
        <v>4.08</v>
      </c>
      <c r="F230" s="24">
        <v>2.09</v>
      </c>
      <c r="G230" s="24">
        <v>3.2177498461538461</v>
      </c>
      <c r="H230" s="24">
        <v>3.7110446601941747</v>
      </c>
      <c r="I230" s="24">
        <v>4.5186999999999999</v>
      </c>
      <c r="J230" s="30">
        <f t="shared" si="3"/>
        <v>4.1216160000000057E-2</v>
      </c>
    </row>
    <row r="231" spans="1:10">
      <c r="A231" s="21">
        <v>41730</v>
      </c>
      <c r="B231" s="24">
        <v>2.81</v>
      </c>
      <c r="C231" s="24">
        <v>3.0550000000000002</v>
      </c>
      <c r="D231" s="24">
        <v>3.47</v>
      </c>
      <c r="E231" s="24">
        <v>4.13</v>
      </c>
      <c r="F231" s="24">
        <v>2.165</v>
      </c>
      <c r="G231" s="24">
        <v>3.2320800000000007</v>
      </c>
      <c r="H231" s="24">
        <v>3.73497572815534</v>
      </c>
      <c r="I231" s="24">
        <v>4.5605000000000002</v>
      </c>
      <c r="J231" s="30">
        <f t="shared" si="3"/>
        <v>4.1726422500000027E-2</v>
      </c>
    </row>
    <row r="232" spans="1:10">
      <c r="A232" s="21">
        <v>41731</v>
      </c>
      <c r="B232" s="24">
        <v>2.82</v>
      </c>
      <c r="C232" s="24">
        <v>3.0750000000000002</v>
      </c>
      <c r="D232" s="24">
        <v>3.4950000000000001</v>
      </c>
      <c r="E232" s="24">
        <v>4.17</v>
      </c>
      <c r="F232" s="24">
        <v>2.21</v>
      </c>
      <c r="G232" s="24">
        <v>3.241223076923077</v>
      </c>
      <c r="H232" s="24">
        <v>3.7347970873786407</v>
      </c>
      <c r="I232" s="24">
        <v>4.5804999999999998</v>
      </c>
      <c r="J232" s="30">
        <f t="shared" si="3"/>
        <v>4.2134722500000166E-2</v>
      </c>
    </row>
    <row r="233" spans="1:10">
      <c r="A233" s="21">
        <v>41732</v>
      </c>
      <c r="B233" s="24">
        <v>2.83</v>
      </c>
      <c r="C233" s="24">
        <v>3.09</v>
      </c>
      <c r="D233" s="24">
        <v>3.51</v>
      </c>
      <c r="E233" s="24">
        <v>4.18</v>
      </c>
      <c r="F233" s="24">
        <v>2.2400000000000002</v>
      </c>
      <c r="G233" s="24">
        <v>3.2480181538461537</v>
      </c>
      <c r="H233" s="24">
        <v>3.7279150485436894</v>
      </c>
      <c r="I233" s="24">
        <v>4.5655000000000001</v>
      </c>
      <c r="J233" s="30">
        <f t="shared" si="3"/>
        <v>4.2236809999999902E-2</v>
      </c>
    </row>
    <row r="234" spans="1:10">
      <c r="A234" s="21">
        <v>41733</v>
      </c>
      <c r="B234" s="24">
        <v>2.81</v>
      </c>
      <c r="C234" s="24">
        <v>3.0750000000000002</v>
      </c>
      <c r="D234" s="24">
        <v>3.49</v>
      </c>
      <c r="E234" s="24">
        <v>4.1550000000000002</v>
      </c>
      <c r="F234" s="24">
        <v>2.1949999999999998</v>
      </c>
      <c r="G234" s="24">
        <v>3.2442403076923076</v>
      </c>
      <c r="H234" s="24">
        <v>3.7181024271844656</v>
      </c>
      <c r="I234" s="24">
        <v>4.5411999999999999</v>
      </c>
      <c r="J234" s="30">
        <f t="shared" si="3"/>
        <v>4.1981600625000004E-2</v>
      </c>
    </row>
    <row r="235" spans="1:10">
      <c r="A235" s="21">
        <v>41736</v>
      </c>
      <c r="B235" s="24">
        <v>2.7650000000000001</v>
      </c>
      <c r="C235" s="24">
        <v>3.02</v>
      </c>
      <c r="D235" s="24">
        <v>3.4350000000000001</v>
      </c>
      <c r="E235" s="24">
        <v>4.08</v>
      </c>
      <c r="F235" s="24">
        <v>2.1150000000000002</v>
      </c>
      <c r="G235" s="24">
        <v>3.1963123076923075</v>
      </c>
      <c r="H235" s="24">
        <v>3.6656963592233014</v>
      </c>
      <c r="I235" s="24">
        <v>4.4749999999999996</v>
      </c>
      <c r="J235" s="30">
        <f t="shared" si="3"/>
        <v>4.1216160000000057E-2</v>
      </c>
    </row>
    <row r="236" spans="1:10">
      <c r="A236" s="21">
        <v>41737</v>
      </c>
      <c r="B236" s="24">
        <v>2.7650000000000001</v>
      </c>
      <c r="C236" s="24">
        <v>3.02</v>
      </c>
      <c r="D236" s="24">
        <v>3.4249999999999998</v>
      </c>
      <c r="E236" s="24">
        <v>4.085</v>
      </c>
      <c r="F236" s="24">
        <v>2.09</v>
      </c>
      <c r="G236" s="24">
        <v>3.1922852307692313</v>
      </c>
      <c r="H236" s="24">
        <v>3.6613519417475731</v>
      </c>
      <c r="I236" s="24">
        <v>4.4779999999999998</v>
      </c>
      <c r="J236" s="30">
        <f t="shared" si="3"/>
        <v>4.1267180624999789E-2</v>
      </c>
    </row>
    <row r="237" spans="1:10">
      <c r="A237" s="21">
        <v>41738</v>
      </c>
      <c r="B237" s="24">
        <v>2.7650000000000001</v>
      </c>
      <c r="C237" s="24">
        <v>3.01</v>
      </c>
      <c r="D237" s="24">
        <v>3.415</v>
      </c>
      <c r="E237" s="24">
        <v>4.07</v>
      </c>
      <c r="F237" s="24">
        <v>2.08</v>
      </c>
      <c r="G237" s="24">
        <v>3.1885812307692309</v>
      </c>
      <c r="H237" s="24">
        <v>3.6471286407766992</v>
      </c>
      <c r="I237" s="24">
        <v>4.4589999999999996</v>
      </c>
      <c r="J237" s="30">
        <f t="shared" si="3"/>
        <v>4.1114122500000239E-2</v>
      </c>
    </row>
    <row r="238" spans="1:10">
      <c r="A238" s="21">
        <v>41739</v>
      </c>
      <c r="B238" s="24">
        <v>2.79</v>
      </c>
      <c r="C238" s="24">
        <v>3.04</v>
      </c>
      <c r="D238" s="24">
        <v>3.4350000000000001</v>
      </c>
      <c r="E238" s="24">
        <v>4.0549999999999997</v>
      </c>
      <c r="F238" s="24">
        <v>2.0649999999999999</v>
      </c>
      <c r="G238" s="24">
        <v>3.2126507692307698</v>
      </c>
      <c r="H238" s="24">
        <v>3.6660398058252426</v>
      </c>
      <c r="I238" s="24">
        <v>4.4394999999999998</v>
      </c>
      <c r="J238" s="30">
        <f t="shared" si="3"/>
        <v>4.0961075625000065E-2</v>
      </c>
    </row>
    <row r="239" spans="1:10">
      <c r="A239" s="21">
        <v>41740</v>
      </c>
      <c r="B239" s="24">
        <v>2.7650000000000001</v>
      </c>
      <c r="C239" s="24">
        <v>3.01</v>
      </c>
      <c r="D239" s="24">
        <v>3.39</v>
      </c>
      <c r="E239" s="24">
        <v>4.0199999999999996</v>
      </c>
      <c r="F239" s="24">
        <v>2.0350000000000001</v>
      </c>
      <c r="G239" s="24">
        <v>3.1802347692307693</v>
      </c>
      <c r="H239" s="24">
        <v>3.6214427184466023</v>
      </c>
      <c r="I239" s="24">
        <v>4.4044999999999996</v>
      </c>
      <c r="J239" s="30">
        <f t="shared" si="3"/>
        <v>4.0604010000000024E-2</v>
      </c>
    </row>
    <row r="240" spans="1:10">
      <c r="A240" s="21">
        <v>41743</v>
      </c>
      <c r="B240" s="24">
        <v>2.73</v>
      </c>
      <c r="C240" s="24">
        <v>2.97</v>
      </c>
      <c r="D240" s="24">
        <v>3.35</v>
      </c>
      <c r="E240" s="24">
        <v>3.9649999999999999</v>
      </c>
      <c r="F240" s="24">
        <v>1.9950000000000001</v>
      </c>
      <c r="G240" s="24">
        <v>3.1460919999999999</v>
      </c>
      <c r="H240" s="24">
        <v>3.5917087378640775</v>
      </c>
      <c r="I240" s="24">
        <v>4.3616999999999999</v>
      </c>
      <c r="J240" s="30">
        <f t="shared" si="3"/>
        <v>4.004303062499992E-2</v>
      </c>
    </row>
    <row r="241" spans="1:10">
      <c r="A241" s="21">
        <v>41744</v>
      </c>
      <c r="B241" s="24">
        <v>2.7549999999999999</v>
      </c>
      <c r="C241" s="24">
        <v>2.9950000000000001</v>
      </c>
      <c r="D241" s="24">
        <v>3.37</v>
      </c>
      <c r="E241" s="24">
        <v>3.99</v>
      </c>
      <c r="F241" s="24">
        <v>2.0150000000000001</v>
      </c>
      <c r="G241" s="24">
        <v>3.1666000000000003</v>
      </c>
      <c r="H241" s="24">
        <v>3.6101250000000005</v>
      </c>
      <c r="I241" s="24">
        <v>4.3792</v>
      </c>
      <c r="J241" s="30">
        <f t="shared" si="3"/>
        <v>4.029800249999993E-2</v>
      </c>
    </row>
    <row r="242" spans="1:10">
      <c r="A242" s="21">
        <v>41745</v>
      </c>
      <c r="B242" s="24">
        <v>2.75</v>
      </c>
      <c r="C242" s="24">
        <v>2.9849999999999999</v>
      </c>
      <c r="D242" s="24">
        <v>3.36</v>
      </c>
      <c r="E242" s="24">
        <v>3.9750000000000001</v>
      </c>
      <c r="F242" s="24">
        <v>2.0150000000000001</v>
      </c>
      <c r="G242" s="24">
        <v>3.1589692307692303</v>
      </c>
      <c r="H242" s="24">
        <v>3.60575</v>
      </c>
      <c r="I242" s="24">
        <v>4.3654999999999999</v>
      </c>
      <c r="J242" s="30">
        <f t="shared" si="3"/>
        <v>4.014501562500028E-2</v>
      </c>
    </row>
    <row r="243" spans="1:10">
      <c r="A243" s="21">
        <v>41746</v>
      </c>
      <c r="B243" s="24">
        <v>2.74</v>
      </c>
      <c r="C243" s="24">
        <v>2.9649999999999999</v>
      </c>
      <c r="D243" s="24">
        <v>3.34</v>
      </c>
      <c r="E243" s="24">
        <v>3.96</v>
      </c>
      <c r="F243" s="24">
        <v>1.9950000000000001</v>
      </c>
      <c r="G243" s="24">
        <v>3.136169230769231</v>
      </c>
      <c r="H243" s="24">
        <v>3.583611165048544</v>
      </c>
      <c r="I243" s="24">
        <v>4.3501000000000003</v>
      </c>
      <c r="J243" s="30">
        <f t="shared" si="3"/>
        <v>3.9992040000000006E-2</v>
      </c>
    </row>
    <row r="244" spans="1:10">
      <c r="A244" s="21">
        <v>41751</v>
      </c>
      <c r="B244" s="24">
        <v>2.7749999999999999</v>
      </c>
      <c r="C244" s="24">
        <v>3.0049999999999999</v>
      </c>
      <c r="D244" s="24">
        <v>3.3849999999999998</v>
      </c>
      <c r="E244" s="24">
        <v>4.0049999999999999</v>
      </c>
      <c r="F244" s="24">
        <v>2.0249999999999999</v>
      </c>
      <c r="G244" s="24">
        <v>3.1802076923076923</v>
      </c>
      <c r="H244" s="24">
        <v>3.623378640776699</v>
      </c>
      <c r="I244" s="24">
        <v>4.3986999999999998</v>
      </c>
      <c r="J244" s="30">
        <f t="shared" si="3"/>
        <v>4.0451000624999844E-2</v>
      </c>
    </row>
    <row r="245" spans="1:10">
      <c r="A245" s="21">
        <v>41752</v>
      </c>
      <c r="B245" s="24">
        <v>2.73</v>
      </c>
      <c r="C245" s="24">
        <v>2.95</v>
      </c>
      <c r="D245" s="24">
        <v>3.335</v>
      </c>
      <c r="E245" s="24">
        <v>3.9649999999999999</v>
      </c>
      <c r="F245" s="24">
        <v>2.0049999999999999</v>
      </c>
      <c r="G245" s="24">
        <v>3.1279169230769233</v>
      </c>
      <c r="H245" s="24">
        <v>3.5785655339805826</v>
      </c>
      <c r="I245" s="24">
        <v>4.3654999999999999</v>
      </c>
      <c r="J245" s="30">
        <f t="shared" si="3"/>
        <v>4.004303062499992E-2</v>
      </c>
    </row>
    <row r="246" spans="1:10">
      <c r="A246" s="21">
        <v>41753</v>
      </c>
      <c r="B246" s="24">
        <v>2.71</v>
      </c>
      <c r="C246" s="24">
        <v>2.93</v>
      </c>
      <c r="D246" s="24">
        <v>3.32</v>
      </c>
      <c r="E246" s="24">
        <v>3.96</v>
      </c>
      <c r="F246" s="24">
        <v>2.0249999999999999</v>
      </c>
      <c r="G246" s="24">
        <v>3.1081107692307692</v>
      </c>
      <c r="H246" s="24">
        <v>3.5642815533980579</v>
      </c>
      <c r="I246" s="24">
        <v>4.3586</v>
      </c>
      <c r="J246" s="30">
        <f t="shared" si="3"/>
        <v>3.9992040000000006E-2</v>
      </c>
    </row>
    <row r="247" spans="1:10">
      <c r="A247" s="21">
        <v>41757</v>
      </c>
      <c r="B247" s="24">
        <v>2.7</v>
      </c>
      <c r="C247" s="24">
        <v>2.915</v>
      </c>
      <c r="D247" s="24">
        <v>3.3</v>
      </c>
      <c r="E247" s="24">
        <v>3.9249999999999998</v>
      </c>
      <c r="F247" s="24">
        <v>1.9850000000000001</v>
      </c>
      <c r="G247" s="24">
        <v>3.0908852307692305</v>
      </c>
      <c r="H247" s="24">
        <v>3.5461029126213592</v>
      </c>
      <c r="I247" s="24">
        <v>4.3287000000000004</v>
      </c>
      <c r="J247" s="30">
        <f t="shared" si="3"/>
        <v>3.9635140624999954E-2</v>
      </c>
    </row>
    <row r="248" spans="1:10">
      <c r="A248" s="21">
        <v>41758</v>
      </c>
      <c r="B248" s="24">
        <v>2.7149999999999999</v>
      </c>
      <c r="C248" s="24">
        <v>2.9249999999999998</v>
      </c>
      <c r="D248" s="24">
        <v>3.31</v>
      </c>
      <c r="E248" s="24">
        <v>3.9350000000000001</v>
      </c>
      <c r="F248" s="24">
        <v>1.96</v>
      </c>
      <c r="G248" s="24">
        <v>3.1096415384615383</v>
      </c>
      <c r="H248" s="24">
        <v>3.5608718446601948</v>
      </c>
      <c r="I248" s="24">
        <v>4.3403</v>
      </c>
      <c r="J248" s="30">
        <f t="shared" si="3"/>
        <v>3.9737105625000213E-2</v>
      </c>
    </row>
    <row r="249" spans="1:10">
      <c r="A249" s="21">
        <v>41759</v>
      </c>
      <c r="B249" s="24">
        <v>2.73</v>
      </c>
      <c r="C249" s="24">
        <v>2.95</v>
      </c>
      <c r="D249" s="24">
        <v>3.33</v>
      </c>
      <c r="E249" s="24">
        <v>3.9449999999999998</v>
      </c>
      <c r="F249" s="24">
        <v>1.9750000000000001</v>
      </c>
      <c r="G249" s="24">
        <v>3.1279846153846158</v>
      </c>
      <c r="H249" s="24">
        <v>3.5791990291262139</v>
      </c>
      <c r="I249" s="24">
        <v>4.3440000000000003</v>
      </c>
      <c r="J249" s="30">
        <f t="shared" si="3"/>
        <v>3.9839075624999998E-2</v>
      </c>
    </row>
    <row r="250" spans="1:10">
      <c r="A250" s="21">
        <v>41760</v>
      </c>
      <c r="B250" s="24">
        <v>2.7250000000000001</v>
      </c>
      <c r="C250" s="24">
        <v>2.9350000000000001</v>
      </c>
      <c r="D250" s="24">
        <v>3.32</v>
      </c>
      <c r="E250" s="24">
        <v>3.9350000000000001</v>
      </c>
      <c r="F250" s="24">
        <v>1.97</v>
      </c>
      <c r="G250" s="24">
        <v>3.1167935384615388</v>
      </c>
      <c r="H250" s="24">
        <v>3.5697470873786408</v>
      </c>
      <c r="I250" s="24">
        <v>4.3339999999999996</v>
      </c>
      <c r="J250" s="30">
        <f t="shared" si="3"/>
        <v>3.9737105625000213E-2</v>
      </c>
    </row>
    <row r="251" spans="1:10">
      <c r="A251" s="21">
        <v>41761</v>
      </c>
      <c r="B251" s="24">
        <v>2.72</v>
      </c>
      <c r="C251" s="24">
        <v>2.93</v>
      </c>
      <c r="D251" s="24">
        <v>3.3</v>
      </c>
      <c r="E251" s="24">
        <v>3.9049999999999998</v>
      </c>
      <c r="F251" s="24">
        <v>1.905</v>
      </c>
      <c r="G251" s="24">
        <v>3.1119999999999997</v>
      </c>
      <c r="H251" s="24">
        <v>3.5511674757281551</v>
      </c>
      <c r="I251" s="24">
        <v>4.3041</v>
      </c>
      <c r="J251" s="30">
        <f t="shared" si="3"/>
        <v>3.943122562500001E-2</v>
      </c>
    </row>
    <row r="252" spans="1:10">
      <c r="A252" s="21">
        <v>41764</v>
      </c>
      <c r="B252" s="24">
        <v>2.71</v>
      </c>
      <c r="C252" s="24">
        <v>2.91</v>
      </c>
      <c r="D252" s="24">
        <v>3.2749999999999999</v>
      </c>
      <c r="E252" s="24">
        <v>3.87</v>
      </c>
      <c r="F252" s="24">
        <v>1.865</v>
      </c>
      <c r="G252" s="24">
        <v>3.0866006153846155</v>
      </c>
      <c r="H252" s="24">
        <v>3.5283895631067961</v>
      </c>
      <c r="I252" s="24">
        <v>4.2674000000000003</v>
      </c>
      <c r="J252" s="30">
        <f>(1+E252/200)^2-1</f>
        <v>3.9074422499999928E-2</v>
      </c>
    </row>
    <row r="253" spans="1:10">
      <c r="A253" s="21">
        <v>41765</v>
      </c>
      <c r="B253" s="24">
        <v>2.7</v>
      </c>
      <c r="C253" s="24">
        <v>2.89</v>
      </c>
      <c r="D253" s="24">
        <v>3.26</v>
      </c>
      <c r="E253" s="24">
        <v>3.8650000000000002</v>
      </c>
      <c r="F253" s="24">
        <v>1.835</v>
      </c>
      <c r="G253" s="24">
        <v>3.0499655384615383</v>
      </c>
      <c r="H253" s="24">
        <v>3.4920849514563108</v>
      </c>
      <c r="I253" s="24">
        <v>4.2415000000000003</v>
      </c>
      <c r="J253" s="30">
        <f t="shared" ref="J253:J316" si="4">(1+E253/200)^2-1</f>
        <v>3.9023455624999981E-2</v>
      </c>
    </row>
    <row r="254" spans="1:10">
      <c r="A254" s="21">
        <v>41766</v>
      </c>
      <c r="B254" s="24">
        <v>2.6749999999999998</v>
      </c>
      <c r="C254" s="24">
        <v>2.8650000000000002</v>
      </c>
      <c r="D254" s="24">
        <v>3.23</v>
      </c>
      <c r="E254" s="24">
        <v>3.83</v>
      </c>
      <c r="F254" s="24">
        <v>1.81</v>
      </c>
      <c r="G254" s="24">
        <v>3.0216153846153846</v>
      </c>
      <c r="H254" s="24">
        <v>3.4529266990291267</v>
      </c>
      <c r="I254" s="24">
        <v>4.2039999999999997</v>
      </c>
      <c r="J254" s="30">
        <f t="shared" si="4"/>
        <v>3.8666722499999917E-2</v>
      </c>
    </row>
    <row r="255" spans="1:10">
      <c r="A255" s="21">
        <v>41767</v>
      </c>
      <c r="B255" s="24">
        <v>2.7050000000000001</v>
      </c>
      <c r="C255" s="24">
        <v>2.89</v>
      </c>
      <c r="D255" s="24">
        <v>3.25</v>
      </c>
      <c r="E255" s="24">
        <v>3.84</v>
      </c>
      <c r="F255" s="24">
        <v>1.83</v>
      </c>
      <c r="G255" s="24">
        <v>3.0373763076923082</v>
      </c>
      <c r="H255" s="24">
        <v>3.4619174757281552</v>
      </c>
      <c r="I255" s="24">
        <v>4.1966000000000001</v>
      </c>
      <c r="J255" s="30">
        <f t="shared" si="4"/>
        <v>3.8768640000000243E-2</v>
      </c>
    </row>
    <row r="256" spans="1:10">
      <c r="A256" s="21">
        <v>41768</v>
      </c>
      <c r="B256" s="24">
        <v>2.69</v>
      </c>
      <c r="C256" s="24">
        <v>2.875</v>
      </c>
      <c r="D256" s="24">
        <v>3.23</v>
      </c>
      <c r="E256" s="24">
        <v>3.82</v>
      </c>
      <c r="F256" s="24">
        <v>1.8149999999999999</v>
      </c>
      <c r="G256" s="24">
        <v>3.0112873846153851</v>
      </c>
      <c r="H256" s="24">
        <v>3.4423876213592237</v>
      </c>
      <c r="I256" s="24">
        <v>4.173</v>
      </c>
      <c r="J256" s="30">
        <f t="shared" si="4"/>
        <v>3.8564809999999783E-2</v>
      </c>
    </row>
    <row r="257" spans="1:10">
      <c r="A257" s="21">
        <v>41771</v>
      </c>
      <c r="B257" s="24">
        <v>2.7</v>
      </c>
      <c r="C257" s="24">
        <v>2.8849999999999998</v>
      </c>
      <c r="D257" s="24">
        <v>3.2450000000000001</v>
      </c>
      <c r="E257" s="24">
        <v>3.83</v>
      </c>
      <c r="F257" s="24">
        <v>1.845</v>
      </c>
      <c r="G257" s="24">
        <v>3.0058953846153846</v>
      </c>
      <c r="H257" s="24">
        <v>3.4466213592233008</v>
      </c>
      <c r="I257" s="24">
        <v>4.1704999999999997</v>
      </c>
      <c r="J257" s="30">
        <f t="shared" si="4"/>
        <v>3.8666722499999917E-2</v>
      </c>
    </row>
    <row r="258" spans="1:10">
      <c r="A258" s="21">
        <v>41772</v>
      </c>
      <c r="B258" s="24">
        <v>2.7050000000000001</v>
      </c>
      <c r="C258" s="24">
        <v>2.895</v>
      </c>
      <c r="D258" s="24">
        <v>3.26</v>
      </c>
      <c r="E258" s="24">
        <v>3.8450000000000002</v>
      </c>
      <c r="F258" s="24">
        <v>1.865</v>
      </c>
      <c r="G258" s="24">
        <v>3.0198753846153839</v>
      </c>
      <c r="H258" s="24">
        <v>3.4590677184466023</v>
      </c>
      <c r="I258" s="24">
        <v>4.1855000000000002</v>
      </c>
      <c r="J258" s="30">
        <f t="shared" si="4"/>
        <v>3.8819600625000117E-2</v>
      </c>
    </row>
    <row r="259" spans="1:10">
      <c r="A259" s="21">
        <v>41773</v>
      </c>
      <c r="B259" s="24">
        <v>2.69</v>
      </c>
      <c r="C259" s="24">
        <v>2.875</v>
      </c>
      <c r="D259" s="24">
        <v>3.23</v>
      </c>
      <c r="E259" s="24">
        <v>3.8050000000000002</v>
      </c>
      <c r="F259" s="24">
        <v>1.83</v>
      </c>
      <c r="G259" s="24">
        <v>3.0097615384615382</v>
      </c>
      <c r="H259" s="24">
        <v>3.4384223300970871</v>
      </c>
      <c r="I259" s="24">
        <v>4.1474000000000002</v>
      </c>
      <c r="J259" s="30">
        <f t="shared" si="4"/>
        <v>3.8411950625000246E-2</v>
      </c>
    </row>
    <row r="260" spans="1:10">
      <c r="A260" s="21">
        <v>41774</v>
      </c>
      <c r="B260" s="24">
        <v>2.6749999999999998</v>
      </c>
      <c r="C260" s="24">
        <v>2.86</v>
      </c>
      <c r="D260" s="24">
        <v>3.2</v>
      </c>
      <c r="E260" s="24">
        <v>3.76</v>
      </c>
      <c r="F260" s="24">
        <v>1.7949999999999999</v>
      </c>
      <c r="G260" s="24">
        <v>3.0106372307692304</v>
      </c>
      <c r="H260" s="24">
        <v>3.4164330097087383</v>
      </c>
      <c r="I260" s="24">
        <v>4.1159999999999997</v>
      </c>
      <c r="J260" s="30">
        <f t="shared" si="4"/>
        <v>3.7953439999999894E-2</v>
      </c>
    </row>
    <row r="261" spans="1:10">
      <c r="A261" s="21">
        <v>41775</v>
      </c>
      <c r="B261" s="24">
        <v>2.665</v>
      </c>
      <c r="C261" s="24">
        <v>2.85</v>
      </c>
      <c r="D261" s="24">
        <v>3.1749999999999998</v>
      </c>
      <c r="E261" s="24">
        <v>3.7149999999999999</v>
      </c>
      <c r="F261" s="24">
        <v>1.7450000000000001</v>
      </c>
      <c r="G261" s="24">
        <v>3.002741846153846</v>
      </c>
      <c r="H261" s="24">
        <v>3.3990097087378639</v>
      </c>
      <c r="I261" s="24">
        <v>4.0799000000000003</v>
      </c>
      <c r="J261" s="30">
        <f t="shared" si="4"/>
        <v>3.7495030624999925E-2</v>
      </c>
    </row>
    <row r="262" spans="1:10">
      <c r="A262" s="21">
        <v>41778</v>
      </c>
      <c r="B262" s="24">
        <v>2.6549999999999998</v>
      </c>
      <c r="C262" s="24">
        <v>2.8450000000000002</v>
      </c>
      <c r="D262" s="24">
        <v>3.16</v>
      </c>
      <c r="E262" s="24">
        <v>3.68</v>
      </c>
      <c r="F262" s="24">
        <v>1.71</v>
      </c>
      <c r="G262" s="24">
        <v>2.9971627692307692</v>
      </c>
      <c r="H262" s="24">
        <v>3.3820502427184467</v>
      </c>
      <c r="I262" s="24">
        <v>4.0523999999999996</v>
      </c>
      <c r="J262" s="30">
        <f t="shared" si="4"/>
        <v>3.7138560000000043E-2</v>
      </c>
    </row>
    <row r="263" spans="1:10">
      <c r="A263" s="21">
        <v>41779</v>
      </c>
      <c r="B263" s="24">
        <v>2.67</v>
      </c>
      <c r="C263" s="24">
        <v>2.855</v>
      </c>
      <c r="D263" s="24">
        <v>3.17</v>
      </c>
      <c r="E263" s="24">
        <v>3.71</v>
      </c>
      <c r="F263" s="24">
        <v>1.73</v>
      </c>
      <c r="G263" s="24">
        <v>3.0091264615384619</v>
      </c>
      <c r="H263" s="24">
        <v>3.4001126213592232</v>
      </c>
      <c r="I263" s="24">
        <v>4.0850999999999997</v>
      </c>
      <c r="J263" s="30">
        <f t="shared" si="4"/>
        <v>3.7444102500000076E-2</v>
      </c>
    </row>
    <row r="264" spans="1:10">
      <c r="A264" s="21">
        <v>41780</v>
      </c>
      <c r="B264" s="24">
        <v>2.6</v>
      </c>
      <c r="C264" s="24">
        <v>2.7749999999999999</v>
      </c>
      <c r="D264" s="24">
        <v>3.1</v>
      </c>
      <c r="E264" s="24">
        <v>3.6549999999999998</v>
      </c>
      <c r="F264" s="24">
        <v>1.68</v>
      </c>
      <c r="G264" s="24">
        <v>2.9405824615384617</v>
      </c>
      <c r="H264" s="24">
        <v>3.3311832524271843</v>
      </c>
      <c r="I264" s="24">
        <v>4.0369999999999999</v>
      </c>
      <c r="J264" s="30">
        <f t="shared" si="4"/>
        <v>3.6883975625000121E-2</v>
      </c>
    </row>
    <row r="265" spans="1:10">
      <c r="A265" s="21">
        <v>41781</v>
      </c>
      <c r="B265" s="24">
        <v>2.645</v>
      </c>
      <c r="C265" s="24">
        <v>2.8250000000000002</v>
      </c>
      <c r="D265" s="24">
        <v>3.165</v>
      </c>
      <c r="E265" s="24">
        <v>3.7450000000000001</v>
      </c>
      <c r="F265" s="24">
        <v>1.7549999999999999</v>
      </c>
      <c r="G265" s="24">
        <v>2.9882092307692307</v>
      </c>
      <c r="H265" s="24">
        <v>3.3905713592233004</v>
      </c>
      <c r="I265" s="24">
        <v>4.1223000000000001</v>
      </c>
      <c r="J265" s="30">
        <f t="shared" si="4"/>
        <v>3.7800625625000306E-2</v>
      </c>
    </row>
    <row r="266" spans="1:10">
      <c r="A266" s="21">
        <v>41782</v>
      </c>
      <c r="B266" s="24">
        <v>2.66</v>
      </c>
      <c r="C266" s="24">
        <v>2.8450000000000002</v>
      </c>
      <c r="D266" s="24">
        <v>3.19</v>
      </c>
      <c r="E266" s="24">
        <v>3.78</v>
      </c>
      <c r="F266" s="24">
        <v>1.7649999999999999</v>
      </c>
      <c r="G266" s="24">
        <v>3.0067079999999997</v>
      </c>
      <c r="H266" s="24">
        <v>3.4176623786407765</v>
      </c>
      <c r="I266" s="24">
        <v>4.1562000000000001</v>
      </c>
      <c r="J266" s="30">
        <f t="shared" si="4"/>
        <v>3.815720999999983E-2</v>
      </c>
    </row>
    <row r="267" spans="1:10">
      <c r="A267" s="21">
        <v>41785</v>
      </c>
      <c r="B267" s="24">
        <v>2.64</v>
      </c>
      <c r="C267" s="24">
        <v>2.8250000000000002</v>
      </c>
      <c r="D267" s="24">
        <v>3.165</v>
      </c>
      <c r="E267" s="24">
        <v>3.74</v>
      </c>
      <c r="F267" s="24">
        <v>1.73</v>
      </c>
      <c r="G267" s="24">
        <v>2.9873070769230763</v>
      </c>
      <c r="H267" s="24">
        <v>3.3911786407766988</v>
      </c>
      <c r="I267" s="24">
        <v>4.1172000000000004</v>
      </c>
      <c r="J267" s="30">
        <f t="shared" si="4"/>
        <v>3.7749689999999836E-2</v>
      </c>
    </row>
    <row r="268" spans="1:10">
      <c r="A268" s="21">
        <v>41786</v>
      </c>
      <c r="B268" s="24">
        <v>2.66</v>
      </c>
      <c r="C268" s="24">
        <v>2.8450000000000002</v>
      </c>
      <c r="D268" s="24">
        <v>3.18</v>
      </c>
      <c r="E268" s="24">
        <v>3.7450000000000001</v>
      </c>
      <c r="F268" s="24">
        <v>1.74</v>
      </c>
      <c r="G268" s="24">
        <v>3.0083384615384618</v>
      </c>
      <c r="H268" s="24">
        <v>3.4060509708737867</v>
      </c>
      <c r="I268" s="24">
        <v>4.1146000000000003</v>
      </c>
      <c r="J268" s="30">
        <f t="shared" si="4"/>
        <v>3.7800625625000306E-2</v>
      </c>
    </row>
    <row r="269" spans="1:10">
      <c r="A269" s="21">
        <v>41787</v>
      </c>
      <c r="B269" s="24">
        <v>2.6549999999999998</v>
      </c>
      <c r="C269" s="24">
        <v>2.835</v>
      </c>
      <c r="D269" s="24">
        <v>3.16</v>
      </c>
      <c r="E269" s="24">
        <v>3.7050000000000001</v>
      </c>
      <c r="F269" s="24">
        <v>1.6950000000000001</v>
      </c>
      <c r="G269" s="24">
        <v>2.9975698461538465</v>
      </c>
      <c r="H269" s="24">
        <v>3.3890106796116504</v>
      </c>
      <c r="I269" s="24">
        <v>4.0759999999999996</v>
      </c>
      <c r="J269" s="30">
        <f t="shared" si="4"/>
        <v>3.7393175624999886E-2</v>
      </c>
    </row>
    <row r="270" spans="1:10">
      <c r="A270" s="21">
        <v>41788</v>
      </c>
      <c r="B270" s="24">
        <v>2.62</v>
      </c>
      <c r="C270" s="24">
        <v>2.79</v>
      </c>
      <c r="D270" s="24">
        <v>3.1</v>
      </c>
      <c r="E270" s="24">
        <v>3.64</v>
      </c>
      <c r="F270" s="24">
        <v>1.64</v>
      </c>
      <c r="G270" s="24">
        <v>2.948565846153846</v>
      </c>
      <c r="H270" s="24">
        <v>3.3318844660194173</v>
      </c>
      <c r="I270" s="24">
        <v>4.0111999999999997</v>
      </c>
      <c r="J270" s="30">
        <f t="shared" si="4"/>
        <v>3.6731239999999943E-2</v>
      </c>
    </row>
    <row r="271" spans="1:10">
      <c r="A271" s="21">
        <v>41789</v>
      </c>
      <c r="B271" s="24">
        <v>2.62</v>
      </c>
      <c r="C271" s="24">
        <v>2.8</v>
      </c>
      <c r="D271" s="24">
        <v>3.11</v>
      </c>
      <c r="E271" s="24">
        <v>3.6549999999999998</v>
      </c>
      <c r="F271" s="24">
        <v>1.66</v>
      </c>
      <c r="G271" s="24">
        <v>2.9427036923076924</v>
      </c>
      <c r="H271" s="24">
        <v>3.3315470873786404</v>
      </c>
      <c r="I271" s="24">
        <v>4.0221999999999998</v>
      </c>
      <c r="J271" s="30">
        <f t="shared" si="4"/>
        <v>3.6883975625000121E-2</v>
      </c>
    </row>
    <row r="272" spans="1:10">
      <c r="A272" s="21">
        <v>41792</v>
      </c>
      <c r="B272" s="24">
        <v>2.625</v>
      </c>
      <c r="C272" s="24">
        <v>2.79</v>
      </c>
      <c r="D272" s="24">
        <v>3.11</v>
      </c>
      <c r="E272" s="24">
        <v>3.67</v>
      </c>
      <c r="F272" s="24">
        <v>1.69</v>
      </c>
      <c r="G272" s="24">
        <v>2.928245538461538</v>
      </c>
      <c r="H272" s="24">
        <v>3.3266383495145631</v>
      </c>
      <c r="I272" s="24">
        <v>4.0294999999999996</v>
      </c>
      <c r="J272" s="30">
        <f t="shared" si="4"/>
        <v>3.7036722500000119E-2</v>
      </c>
    </row>
    <row r="273" spans="1:10">
      <c r="A273" s="21">
        <v>41793</v>
      </c>
      <c r="B273" s="24">
        <v>2.64</v>
      </c>
      <c r="C273" s="24">
        <v>2.81</v>
      </c>
      <c r="D273" s="24">
        <v>3.13</v>
      </c>
      <c r="E273" s="24">
        <v>3.72</v>
      </c>
      <c r="F273" s="24">
        <v>1.75</v>
      </c>
      <c r="G273" s="24">
        <v>2.944854461538462</v>
      </c>
      <c r="H273" s="24">
        <v>3.3331980582524263</v>
      </c>
      <c r="I273" s="24">
        <v>4.0599999999999996</v>
      </c>
      <c r="J273" s="30">
        <f t="shared" si="4"/>
        <v>3.7545959999999878E-2</v>
      </c>
    </row>
    <row r="274" spans="1:10">
      <c r="A274" s="21">
        <v>41794</v>
      </c>
      <c r="B274" s="24">
        <v>2.69</v>
      </c>
      <c r="C274" s="24">
        <v>2.8650000000000002</v>
      </c>
      <c r="D274" s="24">
        <v>3.19</v>
      </c>
      <c r="E274" s="24">
        <v>3.7749999999999999</v>
      </c>
      <c r="F274" s="24">
        <v>1.81</v>
      </c>
      <c r="G274" s="24">
        <v>3.0001652307692308</v>
      </c>
      <c r="H274" s="24">
        <v>3.3898240291262138</v>
      </c>
      <c r="I274" s="24">
        <v>4.1143000000000001</v>
      </c>
      <c r="J274" s="30">
        <f t="shared" si="4"/>
        <v>3.8106265624999969E-2</v>
      </c>
    </row>
    <row r="275" spans="1:10">
      <c r="A275" s="21">
        <v>41795</v>
      </c>
      <c r="B275" s="24">
        <v>2.68</v>
      </c>
      <c r="C275" s="24">
        <v>2.855</v>
      </c>
      <c r="D275" s="24">
        <v>3.18</v>
      </c>
      <c r="E275" s="24">
        <v>3.7749999999999999</v>
      </c>
      <c r="F275" s="24">
        <v>1.825</v>
      </c>
      <c r="G275" s="24">
        <v>2.9828120000000005</v>
      </c>
      <c r="H275" s="24">
        <v>3.3749271844660189</v>
      </c>
      <c r="I275" s="24">
        <v>4.1040999999999999</v>
      </c>
      <c r="J275" s="30">
        <f t="shared" si="4"/>
        <v>3.8106265624999969E-2</v>
      </c>
    </row>
    <row r="276" spans="1:10">
      <c r="A276" s="21">
        <v>41796</v>
      </c>
      <c r="B276" s="24">
        <v>2.6850000000000001</v>
      </c>
      <c r="C276" s="24">
        <v>2.855</v>
      </c>
      <c r="D276" s="24">
        <v>3.18</v>
      </c>
      <c r="E276" s="24">
        <v>3.7749999999999999</v>
      </c>
      <c r="F276" s="24">
        <v>1.7949999999999999</v>
      </c>
      <c r="G276" s="24">
        <v>2.9796276923076919</v>
      </c>
      <c r="H276" s="24">
        <v>3.3748844660194175</v>
      </c>
      <c r="I276" s="24">
        <v>4.1055000000000001</v>
      </c>
      <c r="J276" s="30">
        <f t="shared" si="4"/>
        <v>3.8106265624999969E-2</v>
      </c>
    </row>
    <row r="277" spans="1:10">
      <c r="A277" s="21">
        <v>41800</v>
      </c>
      <c r="B277" s="24">
        <v>2.6949999999999998</v>
      </c>
      <c r="C277" s="24">
        <v>2.8650000000000002</v>
      </c>
      <c r="D277" s="24">
        <v>3.19</v>
      </c>
      <c r="E277" s="24">
        <v>3.7850000000000001</v>
      </c>
      <c r="F277" s="24">
        <v>1.79</v>
      </c>
      <c r="G277" s="24">
        <v>2.9902587692307692</v>
      </c>
      <c r="H277" s="24">
        <v>3.383209951456311</v>
      </c>
      <c r="I277" s="24">
        <v>4.1087999999999996</v>
      </c>
      <c r="J277" s="30">
        <f t="shared" si="4"/>
        <v>3.820815562500024E-2</v>
      </c>
    </row>
    <row r="278" spans="1:10">
      <c r="A278" s="21">
        <v>41801</v>
      </c>
      <c r="B278" s="24">
        <v>2.7250000000000001</v>
      </c>
      <c r="C278" s="24">
        <v>2.91</v>
      </c>
      <c r="D278" s="24">
        <v>3.2450000000000001</v>
      </c>
      <c r="E278" s="24">
        <v>3.8450000000000002</v>
      </c>
      <c r="F278" s="24">
        <v>1.83</v>
      </c>
      <c r="G278" s="24">
        <v>3.0316153846153844</v>
      </c>
      <c r="H278" s="24">
        <v>3.4270106796116506</v>
      </c>
      <c r="I278" s="24">
        <v>4.1540999999999997</v>
      </c>
      <c r="J278" s="30">
        <f t="shared" si="4"/>
        <v>3.8819600625000117E-2</v>
      </c>
    </row>
    <row r="279" spans="1:10">
      <c r="A279" s="21">
        <v>41802</v>
      </c>
      <c r="B279" s="24">
        <v>2.6949999999999998</v>
      </c>
      <c r="C279" s="24">
        <v>2.875</v>
      </c>
      <c r="D279" s="24">
        <v>3.21</v>
      </c>
      <c r="E279" s="24">
        <v>3.82</v>
      </c>
      <c r="F279" s="24">
        <v>1.8</v>
      </c>
      <c r="G279" s="24">
        <v>2.9972187692307695</v>
      </c>
      <c r="H279" s="24">
        <v>3.3945788834951465</v>
      </c>
      <c r="I279" s="24">
        <v>4.1372999999999998</v>
      </c>
      <c r="J279" s="30">
        <f t="shared" si="4"/>
        <v>3.8564809999999783E-2</v>
      </c>
    </row>
    <row r="280" spans="1:10">
      <c r="A280" s="21">
        <v>41803</v>
      </c>
      <c r="B280" s="24">
        <v>2.6850000000000001</v>
      </c>
      <c r="C280" s="24">
        <v>2.87</v>
      </c>
      <c r="D280" s="24">
        <v>3.1949999999999998</v>
      </c>
      <c r="E280" s="24">
        <v>3.7850000000000001</v>
      </c>
      <c r="F280" s="24">
        <v>1.7649999999999999</v>
      </c>
      <c r="G280" s="24">
        <v>2.9850787692307694</v>
      </c>
      <c r="H280" s="24">
        <v>3.3765038834951451</v>
      </c>
      <c r="I280" s="24">
        <v>4.0986000000000002</v>
      </c>
      <c r="J280" s="30">
        <f t="shared" si="4"/>
        <v>3.820815562500024E-2</v>
      </c>
    </row>
    <row r="281" spans="1:10">
      <c r="A281" s="21">
        <v>41806</v>
      </c>
      <c r="B281" s="24">
        <v>2.67</v>
      </c>
      <c r="C281" s="24">
        <v>2.8450000000000002</v>
      </c>
      <c r="D281" s="24">
        <v>3.17</v>
      </c>
      <c r="E281" s="24">
        <v>3.7450000000000001</v>
      </c>
      <c r="F281" s="24">
        <v>1.73</v>
      </c>
      <c r="G281" s="24">
        <v>2.9633830769230771</v>
      </c>
      <c r="H281" s="24">
        <v>3.358040048543689</v>
      </c>
      <c r="I281" s="24">
        <v>4.0624000000000002</v>
      </c>
      <c r="J281" s="30">
        <f t="shared" si="4"/>
        <v>3.7800625625000306E-2</v>
      </c>
    </row>
    <row r="282" spans="1:10">
      <c r="A282" s="21">
        <v>41807</v>
      </c>
      <c r="B282" s="24">
        <v>2.61</v>
      </c>
      <c r="C282" s="24">
        <v>2.79</v>
      </c>
      <c r="D282" s="24">
        <v>3.1150000000000002</v>
      </c>
      <c r="E282" s="24">
        <v>3.7</v>
      </c>
      <c r="F282" s="24">
        <v>1.7</v>
      </c>
      <c r="G282" s="24">
        <v>2.9094830769230771</v>
      </c>
      <c r="H282" s="24">
        <v>3.2985572815533981</v>
      </c>
      <c r="I282" s="24">
        <v>4.0141</v>
      </c>
      <c r="J282" s="30">
        <f t="shared" si="4"/>
        <v>3.7342250000000021E-2</v>
      </c>
    </row>
    <row r="283" spans="1:10">
      <c r="A283" s="21">
        <v>41808</v>
      </c>
      <c r="B283" s="24">
        <v>2.63</v>
      </c>
      <c r="C283" s="24">
        <v>2.81</v>
      </c>
      <c r="D283" s="24">
        <v>3.14</v>
      </c>
      <c r="E283" s="24">
        <v>3.7349999999999999</v>
      </c>
      <c r="F283" s="24">
        <v>1.75</v>
      </c>
      <c r="G283" s="24">
        <v>2.9517960000000003</v>
      </c>
      <c r="H283" s="24">
        <v>3.3288099514563112</v>
      </c>
      <c r="I283" s="24">
        <v>4.0587</v>
      </c>
      <c r="J283" s="30">
        <f t="shared" si="4"/>
        <v>3.7698755624999913E-2</v>
      </c>
    </row>
    <row r="284" spans="1:10">
      <c r="A284" s="21">
        <v>41809</v>
      </c>
      <c r="B284" s="24">
        <v>2.5750000000000002</v>
      </c>
      <c r="C284" s="24">
        <v>2.75</v>
      </c>
      <c r="D284" s="24">
        <v>3.0750000000000002</v>
      </c>
      <c r="E284" s="24">
        <v>3.66</v>
      </c>
      <c r="F284" s="24">
        <v>1.6850000000000001</v>
      </c>
      <c r="G284" s="24">
        <v>2.9010387692307691</v>
      </c>
      <c r="H284" s="24">
        <v>3.27258786407767</v>
      </c>
      <c r="I284" s="24">
        <v>3.9980000000000002</v>
      </c>
      <c r="J284" s="30">
        <f t="shared" si="4"/>
        <v>3.6934889999999942E-2</v>
      </c>
    </row>
    <row r="285" spans="1:10">
      <c r="A285" s="21">
        <v>41810</v>
      </c>
      <c r="B285" s="24">
        <v>2.585</v>
      </c>
      <c r="C285" s="24">
        <v>2.76</v>
      </c>
      <c r="D285" s="24">
        <v>3.085</v>
      </c>
      <c r="E285" s="24">
        <v>3.6749999999999998</v>
      </c>
      <c r="F285" s="24">
        <v>1.6850000000000001</v>
      </c>
      <c r="G285" s="24">
        <v>2.9104255384615381</v>
      </c>
      <c r="H285" s="24">
        <v>3.2791449029126216</v>
      </c>
      <c r="I285" s="24">
        <v>4.008</v>
      </c>
      <c r="J285" s="30">
        <f t="shared" si="4"/>
        <v>3.7087640625000029E-2</v>
      </c>
    </row>
    <row r="286" spans="1:10">
      <c r="A286" s="21">
        <v>41813</v>
      </c>
      <c r="B286" s="24">
        <v>2.605</v>
      </c>
      <c r="C286" s="24">
        <v>2.7850000000000001</v>
      </c>
      <c r="D286" s="24">
        <v>3.105</v>
      </c>
      <c r="E286" s="24">
        <v>3.69</v>
      </c>
      <c r="F286" s="24">
        <v>1.69</v>
      </c>
      <c r="G286" s="24">
        <v>2.9338990769230771</v>
      </c>
      <c r="H286" s="24">
        <v>3.3075713592233011</v>
      </c>
      <c r="I286" s="24">
        <v>4.0213999999999999</v>
      </c>
      <c r="J286" s="30">
        <f t="shared" si="4"/>
        <v>3.7240402500000158E-2</v>
      </c>
    </row>
    <row r="287" spans="1:10">
      <c r="A287" s="21">
        <v>41814</v>
      </c>
      <c r="B287" s="24">
        <v>2.56</v>
      </c>
      <c r="C287" s="24">
        <v>2.7349999999999999</v>
      </c>
      <c r="D287" s="24">
        <v>3.0550000000000002</v>
      </c>
      <c r="E287" s="24">
        <v>3.6349999999999998</v>
      </c>
      <c r="F287" s="24">
        <v>1.595</v>
      </c>
      <c r="G287" s="24">
        <v>2.8850455384615383</v>
      </c>
      <c r="H287" s="24">
        <v>3.2548213592233011</v>
      </c>
      <c r="I287" s="24">
        <v>3.968</v>
      </c>
      <c r="J287" s="30">
        <f t="shared" si="4"/>
        <v>3.668033062500009E-2</v>
      </c>
    </row>
    <row r="288" spans="1:10">
      <c r="A288" s="21">
        <v>41815</v>
      </c>
      <c r="B288" s="24">
        <v>2.5299999999999998</v>
      </c>
      <c r="C288" s="24">
        <v>2.6949999999999998</v>
      </c>
      <c r="D288" s="24">
        <v>3.0150000000000001</v>
      </c>
      <c r="E288" s="24">
        <v>3.59</v>
      </c>
      <c r="F288" s="24">
        <v>1.56</v>
      </c>
      <c r="G288" s="24">
        <v>2.8554464615384618</v>
      </c>
      <c r="H288" s="24">
        <v>3.2200970873786403</v>
      </c>
      <c r="I288" s="24">
        <v>3.9236</v>
      </c>
      <c r="J288" s="30">
        <f t="shared" si="4"/>
        <v>3.6222202499999856E-2</v>
      </c>
    </row>
    <row r="289" spans="1:10">
      <c r="A289" s="21">
        <v>41816</v>
      </c>
      <c r="B289" s="24">
        <v>2.5299999999999998</v>
      </c>
      <c r="C289" s="24">
        <v>2.7</v>
      </c>
      <c r="D289" s="24">
        <v>3.0150000000000001</v>
      </c>
      <c r="E289" s="24">
        <v>3.59</v>
      </c>
      <c r="F289" s="24">
        <v>1.57</v>
      </c>
      <c r="G289" s="24">
        <v>2.8576923076923073</v>
      </c>
      <c r="H289" s="24">
        <v>3.2213893203883495</v>
      </c>
      <c r="I289" s="24">
        <v>3.9306000000000001</v>
      </c>
      <c r="J289" s="30">
        <f t="shared" si="4"/>
        <v>3.6222202499999856E-2</v>
      </c>
    </row>
    <row r="290" spans="1:10">
      <c r="A290" s="21">
        <v>41817</v>
      </c>
      <c r="B290" s="24">
        <v>2.5099999999999998</v>
      </c>
      <c r="C290" s="24">
        <v>2.67</v>
      </c>
      <c r="D290" s="24">
        <v>2.9849999999999999</v>
      </c>
      <c r="E290" s="24">
        <v>3.54</v>
      </c>
      <c r="F290" s="24">
        <v>1.53</v>
      </c>
      <c r="G290" s="24">
        <v>2.8357683076923084</v>
      </c>
      <c r="H290" s="24">
        <v>3.19549854368932</v>
      </c>
      <c r="I290" s="24">
        <v>3.8841000000000001</v>
      </c>
      <c r="J290" s="30">
        <f t="shared" si="4"/>
        <v>3.571329000000012E-2</v>
      </c>
    </row>
    <row r="291" spans="1:10">
      <c r="A291" s="21">
        <v>41820</v>
      </c>
      <c r="B291" s="24">
        <v>2.5350000000000001</v>
      </c>
      <c r="C291" s="24">
        <v>2.6850000000000001</v>
      </c>
      <c r="D291" s="24">
        <v>2.99</v>
      </c>
      <c r="E291" s="24">
        <v>3.54</v>
      </c>
      <c r="F291" s="24">
        <v>1.5349999999999999</v>
      </c>
      <c r="G291" s="24">
        <v>2.8425295384615383</v>
      </c>
      <c r="H291" s="24">
        <v>3.203331553398058</v>
      </c>
      <c r="I291" s="24">
        <v>3.8786</v>
      </c>
      <c r="J291" s="30">
        <f t="shared" si="4"/>
        <v>3.571329000000012E-2</v>
      </c>
    </row>
    <row r="292" spans="1:10">
      <c r="A292" s="21">
        <v>41821</v>
      </c>
      <c r="B292" s="24">
        <v>2.57</v>
      </c>
      <c r="C292" s="24">
        <v>2.7149999999999999</v>
      </c>
      <c r="D292" s="24">
        <v>3.0249999999999999</v>
      </c>
      <c r="E292" s="24">
        <v>3.585</v>
      </c>
      <c r="F292" s="24">
        <v>1.585</v>
      </c>
      <c r="G292" s="24">
        <v>2.8773399999999998</v>
      </c>
      <c r="H292" s="24">
        <v>3.2425213592233009</v>
      </c>
      <c r="I292" s="24">
        <v>3.927</v>
      </c>
      <c r="J292" s="30">
        <f t="shared" si="4"/>
        <v>3.6171305624999928E-2</v>
      </c>
    </row>
    <row r="293" spans="1:10">
      <c r="A293" s="21">
        <v>41822</v>
      </c>
      <c r="B293" s="24">
        <v>2.5449999999999999</v>
      </c>
      <c r="C293" s="24">
        <v>2.6850000000000001</v>
      </c>
      <c r="D293" s="24">
        <v>3</v>
      </c>
      <c r="E293" s="24">
        <v>3.56</v>
      </c>
      <c r="F293" s="24">
        <v>1.57</v>
      </c>
      <c r="G293" s="24">
        <v>2.8484224615384619</v>
      </c>
      <c r="H293" s="24">
        <v>3.2166750000000004</v>
      </c>
      <c r="I293" s="24">
        <v>3.8988999999999998</v>
      </c>
      <c r="J293" s="30">
        <f t="shared" si="4"/>
        <v>3.5916840000000061E-2</v>
      </c>
    </row>
    <row r="294" spans="1:10">
      <c r="A294" s="21">
        <v>41823</v>
      </c>
      <c r="B294" s="24">
        <v>2.5</v>
      </c>
      <c r="C294" s="24">
        <v>2.63</v>
      </c>
      <c r="D294" s="24">
        <v>2.95</v>
      </c>
      <c r="E294" s="24">
        <v>3.54</v>
      </c>
      <c r="F294" s="24">
        <v>1.5449999999999999</v>
      </c>
      <c r="G294" s="24">
        <v>2.7906286153846152</v>
      </c>
      <c r="H294" s="24">
        <v>3.1658776699029127</v>
      </c>
      <c r="I294" s="24">
        <v>3.8786</v>
      </c>
      <c r="J294" s="30">
        <f t="shared" si="4"/>
        <v>3.571329000000012E-2</v>
      </c>
    </row>
    <row r="295" spans="1:10">
      <c r="A295" s="21">
        <v>41824</v>
      </c>
      <c r="B295" s="24">
        <v>2.5350000000000001</v>
      </c>
      <c r="C295" s="24">
        <v>2.66</v>
      </c>
      <c r="D295" s="24">
        <v>2.9849999999999999</v>
      </c>
      <c r="E295" s="24">
        <v>3.585</v>
      </c>
      <c r="F295" s="24">
        <v>1.585</v>
      </c>
      <c r="G295" s="24">
        <v>2.8288821538461537</v>
      </c>
      <c r="H295" s="24">
        <v>3.2007679611650479</v>
      </c>
      <c r="I295" s="24">
        <v>3.9249999999999998</v>
      </c>
      <c r="J295" s="30">
        <f t="shared" si="4"/>
        <v>3.6171305624999928E-2</v>
      </c>
    </row>
    <row r="296" spans="1:10">
      <c r="A296" s="21">
        <v>41827</v>
      </c>
      <c r="B296" s="24">
        <v>2.54</v>
      </c>
      <c r="C296" s="24">
        <v>2.67</v>
      </c>
      <c r="D296" s="24">
        <v>2.99</v>
      </c>
      <c r="E296" s="24">
        <v>3.59</v>
      </c>
      <c r="F296" s="24">
        <v>1.595</v>
      </c>
      <c r="G296" s="24">
        <v>2.8405390769230769</v>
      </c>
      <c r="H296" s="24">
        <v>3.2104359223300976</v>
      </c>
      <c r="I296" s="24">
        <v>3.9291</v>
      </c>
      <c r="J296" s="30">
        <f t="shared" si="4"/>
        <v>3.6222202499999856E-2</v>
      </c>
    </row>
    <row r="297" spans="1:10">
      <c r="A297" s="21">
        <v>41828</v>
      </c>
      <c r="B297" s="24">
        <v>2.5550000000000002</v>
      </c>
      <c r="C297" s="24">
        <v>2.69</v>
      </c>
      <c r="D297" s="24">
        <v>3</v>
      </c>
      <c r="E297" s="24">
        <v>3.57</v>
      </c>
      <c r="F297" s="24">
        <v>1.5649999999999999</v>
      </c>
      <c r="G297" s="24">
        <v>2.8523313846153848</v>
      </c>
      <c r="H297" s="24">
        <v>3.2169757281553397</v>
      </c>
      <c r="I297" s="24">
        <v>3.9098999999999999</v>
      </c>
      <c r="J297" s="30">
        <f t="shared" si="4"/>
        <v>3.6018622499999875E-2</v>
      </c>
    </row>
    <row r="298" spans="1:10">
      <c r="A298" s="21">
        <v>41829</v>
      </c>
      <c r="B298" s="24">
        <v>2.5299999999999998</v>
      </c>
      <c r="C298" s="24">
        <v>2.6549999999999998</v>
      </c>
      <c r="D298" s="24">
        <v>2.9649999999999999</v>
      </c>
      <c r="E298" s="24">
        <v>3.52</v>
      </c>
      <c r="F298" s="24">
        <v>1.5149999999999999</v>
      </c>
      <c r="G298" s="24">
        <v>2.8265960000000003</v>
      </c>
      <c r="H298" s="24">
        <v>3.189995631067962</v>
      </c>
      <c r="I298" s="24">
        <v>3.8626</v>
      </c>
      <c r="J298" s="30">
        <f t="shared" si="4"/>
        <v>3.5509760000000057E-2</v>
      </c>
    </row>
    <row r="299" spans="1:10">
      <c r="A299" s="21">
        <v>41830</v>
      </c>
      <c r="B299" s="24">
        <v>2.4900000000000002</v>
      </c>
      <c r="C299" s="24">
        <v>2.61</v>
      </c>
      <c r="D299" s="24">
        <v>2.915</v>
      </c>
      <c r="E299" s="24">
        <v>3.4649999999999999</v>
      </c>
      <c r="F299" s="24">
        <v>1.48</v>
      </c>
      <c r="G299" s="24">
        <v>2.7880427692307692</v>
      </c>
      <c r="H299" s="24">
        <v>3.1475429611650485</v>
      </c>
      <c r="I299" s="24">
        <v>3.8191000000000002</v>
      </c>
      <c r="J299" s="30">
        <f t="shared" si="4"/>
        <v>3.4950155625000034E-2</v>
      </c>
    </row>
    <row r="300" spans="1:10">
      <c r="A300" s="21">
        <v>41831</v>
      </c>
      <c r="B300" s="24">
        <v>2.4550000000000001</v>
      </c>
      <c r="C300" s="24">
        <v>2.56</v>
      </c>
      <c r="D300" s="24">
        <v>2.8650000000000002</v>
      </c>
      <c r="E300" s="24">
        <v>3.41</v>
      </c>
      <c r="F300" s="24">
        <v>1.46</v>
      </c>
      <c r="G300" s="24">
        <v>2.7600600000000002</v>
      </c>
      <c r="H300" s="24">
        <v>3.118734951456311</v>
      </c>
      <c r="I300" s="24">
        <v>3.7887</v>
      </c>
      <c r="J300" s="30">
        <f t="shared" si="4"/>
        <v>3.4390702500000092E-2</v>
      </c>
    </row>
    <row r="301" spans="1:10">
      <c r="A301" s="21">
        <v>41834</v>
      </c>
      <c r="B301" s="24">
        <v>2.4849999999999999</v>
      </c>
      <c r="C301" s="24">
        <v>2.5950000000000002</v>
      </c>
      <c r="D301" s="24">
        <v>2.9</v>
      </c>
      <c r="E301" s="24">
        <v>3.44</v>
      </c>
      <c r="F301" s="24">
        <v>1.4850000000000001</v>
      </c>
      <c r="G301" s="24">
        <v>2.7953119999999996</v>
      </c>
      <c r="H301" s="24">
        <v>3.1541650485436894</v>
      </c>
      <c r="I301" s="24">
        <v>3.8191000000000002</v>
      </c>
      <c r="J301" s="30">
        <f t="shared" si="4"/>
        <v>3.4695840000000144E-2</v>
      </c>
    </row>
    <row r="302" spans="1:10">
      <c r="A302" s="21">
        <v>41835</v>
      </c>
      <c r="B302" s="24">
        <v>2.4700000000000002</v>
      </c>
      <c r="C302" s="24">
        <v>2.58</v>
      </c>
      <c r="D302" s="24">
        <v>2.88</v>
      </c>
      <c r="E302" s="24">
        <v>3.4350000000000001</v>
      </c>
      <c r="F302" s="24">
        <v>1.48</v>
      </c>
      <c r="G302" s="24">
        <v>2.7742646153846158</v>
      </c>
      <c r="H302" s="24">
        <v>3.1313883495145634</v>
      </c>
      <c r="I302" s="24">
        <v>3.8065000000000002</v>
      </c>
      <c r="J302" s="30">
        <f t="shared" si="4"/>
        <v>3.4644980624999988E-2</v>
      </c>
    </row>
    <row r="303" spans="1:10">
      <c r="A303" s="21">
        <v>41836</v>
      </c>
      <c r="B303" s="24">
        <v>2.4649999999999999</v>
      </c>
      <c r="C303" s="24">
        <v>2.5649999999999999</v>
      </c>
      <c r="D303" s="24">
        <v>2.8650000000000002</v>
      </c>
      <c r="E303" s="24">
        <v>3.4249999999999998</v>
      </c>
      <c r="F303" s="24">
        <v>1.47</v>
      </c>
      <c r="G303" s="24">
        <v>2.7646800000000002</v>
      </c>
      <c r="H303" s="24">
        <v>3.1194359223300974</v>
      </c>
      <c r="I303" s="24">
        <v>3.7967</v>
      </c>
      <c r="J303" s="30">
        <f t="shared" si="4"/>
        <v>3.4543265625000208E-2</v>
      </c>
    </row>
    <row r="304" spans="1:10">
      <c r="A304" s="21">
        <v>41837</v>
      </c>
      <c r="B304" s="24">
        <v>2.4750000000000001</v>
      </c>
      <c r="C304" s="24">
        <v>2.5750000000000002</v>
      </c>
      <c r="D304" s="24">
        <v>2.87</v>
      </c>
      <c r="E304" s="24">
        <v>3.41</v>
      </c>
      <c r="F304" s="24">
        <v>1.46</v>
      </c>
      <c r="G304" s="24">
        <v>2.7688886153846157</v>
      </c>
      <c r="H304" s="24">
        <v>3.1247873786407769</v>
      </c>
      <c r="I304" s="24">
        <v>3.7875000000000001</v>
      </c>
      <c r="J304" s="30">
        <f t="shared" si="4"/>
        <v>3.4390702500000092E-2</v>
      </c>
    </row>
    <row r="305" spans="1:10">
      <c r="A305" s="21">
        <v>41838</v>
      </c>
      <c r="B305" s="24">
        <v>2.4700000000000002</v>
      </c>
      <c r="C305" s="24">
        <v>2.5499999999999998</v>
      </c>
      <c r="D305" s="24">
        <v>2.8450000000000002</v>
      </c>
      <c r="E305" s="24">
        <v>3.375</v>
      </c>
      <c r="F305" s="24">
        <v>1.4350000000000001</v>
      </c>
      <c r="G305" s="24">
        <v>2.7467563076923076</v>
      </c>
      <c r="H305" s="24">
        <v>3.1165798543689318</v>
      </c>
      <c r="I305" s="24">
        <v>3.7730999999999999</v>
      </c>
      <c r="J305" s="30">
        <f t="shared" si="4"/>
        <v>3.4034765624999963E-2</v>
      </c>
    </row>
    <row r="306" spans="1:10">
      <c r="A306" s="21">
        <v>41841</v>
      </c>
      <c r="B306" s="24">
        <v>2.5150000000000001</v>
      </c>
      <c r="C306" s="24">
        <v>2.6</v>
      </c>
      <c r="D306" s="24">
        <v>2.89</v>
      </c>
      <c r="E306" s="24">
        <v>3.395</v>
      </c>
      <c r="F306" s="24">
        <v>1.45</v>
      </c>
      <c r="G306" s="24">
        <v>2.7784384615384612</v>
      </c>
      <c r="H306" s="24">
        <v>3.153993689320389</v>
      </c>
      <c r="I306" s="24">
        <v>3.7900999999999998</v>
      </c>
      <c r="J306" s="30">
        <f t="shared" si="4"/>
        <v>3.4238150625000019E-2</v>
      </c>
    </row>
    <row r="307" spans="1:10">
      <c r="A307" s="21">
        <v>41842</v>
      </c>
      <c r="B307" s="24">
        <v>2.5249999999999999</v>
      </c>
      <c r="C307" s="24">
        <v>2.6</v>
      </c>
      <c r="D307" s="24">
        <v>2.89</v>
      </c>
      <c r="E307" s="24">
        <v>3.37</v>
      </c>
      <c r="F307" s="24">
        <v>1.4350000000000001</v>
      </c>
      <c r="G307" s="24">
        <v>2.7959996923076931</v>
      </c>
      <c r="H307" s="24">
        <v>3.15878640776699</v>
      </c>
      <c r="I307" s="24">
        <v>3.7700999999999998</v>
      </c>
      <c r="J307" s="30">
        <f t="shared" si="4"/>
        <v>3.3983922500000041E-2</v>
      </c>
    </row>
    <row r="308" spans="1:10">
      <c r="A308" s="21">
        <v>41843</v>
      </c>
      <c r="B308" s="24">
        <v>2.57</v>
      </c>
      <c r="C308" s="24">
        <v>2.645</v>
      </c>
      <c r="D308" s="24">
        <v>2.9350000000000001</v>
      </c>
      <c r="E308" s="24">
        <v>3.41</v>
      </c>
      <c r="F308" s="24">
        <v>1.46</v>
      </c>
      <c r="G308" s="24">
        <v>2.8244415384615387</v>
      </c>
      <c r="H308" s="24">
        <v>3.1943951456310682</v>
      </c>
      <c r="I308" s="24">
        <v>3.8105000000000002</v>
      </c>
      <c r="J308" s="30">
        <f t="shared" si="4"/>
        <v>3.4390702500000092E-2</v>
      </c>
    </row>
    <row r="309" spans="1:10">
      <c r="A309" s="21">
        <v>41844</v>
      </c>
      <c r="B309" s="24">
        <v>2.5750000000000002</v>
      </c>
      <c r="C309" s="24">
        <v>2.67</v>
      </c>
      <c r="D309" s="24">
        <v>2.9550000000000001</v>
      </c>
      <c r="E309" s="24">
        <v>3.4249999999999998</v>
      </c>
      <c r="F309" s="24">
        <v>1.48</v>
      </c>
      <c r="G309" s="24">
        <v>2.8601230769230765</v>
      </c>
      <c r="H309" s="24">
        <v>3.2217383495145633</v>
      </c>
      <c r="I309" s="24">
        <v>3.823</v>
      </c>
      <c r="J309" s="30">
        <f t="shared" si="4"/>
        <v>3.4543265625000208E-2</v>
      </c>
    </row>
    <row r="310" spans="1:10">
      <c r="A310" s="21">
        <v>41845</v>
      </c>
      <c r="B310" s="24">
        <v>2.5750000000000002</v>
      </c>
      <c r="C310" s="24">
        <v>2.6749999999999998</v>
      </c>
      <c r="D310" s="24">
        <v>2.96</v>
      </c>
      <c r="E310" s="24">
        <v>3.44</v>
      </c>
      <c r="F310" s="24">
        <v>1.49</v>
      </c>
      <c r="G310" s="24">
        <v>2.8623160000000003</v>
      </c>
      <c r="H310" s="24">
        <v>3.2229854368932047</v>
      </c>
      <c r="I310" s="24">
        <v>3.8292000000000002</v>
      </c>
      <c r="J310" s="30">
        <f t="shared" si="4"/>
        <v>3.4695840000000144E-2</v>
      </c>
    </row>
    <row r="311" spans="1:10">
      <c r="A311" s="21">
        <v>41848</v>
      </c>
      <c r="B311" s="24">
        <v>2.5649999999999999</v>
      </c>
      <c r="C311" s="24">
        <v>2.665</v>
      </c>
      <c r="D311" s="24">
        <v>2.95</v>
      </c>
      <c r="E311" s="24">
        <v>3.4249999999999998</v>
      </c>
      <c r="F311" s="24">
        <v>1.4750000000000001</v>
      </c>
      <c r="G311" s="24">
        <v>2.850295692307693</v>
      </c>
      <c r="H311" s="24">
        <v>3.2188179611650485</v>
      </c>
      <c r="I311" s="24">
        <v>3.8161999999999998</v>
      </c>
      <c r="J311" s="30">
        <f t="shared" si="4"/>
        <v>3.4543265625000208E-2</v>
      </c>
    </row>
    <row r="312" spans="1:10">
      <c r="A312" s="21">
        <v>41849</v>
      </c>
      <c r="B312" s="24">
        <v>2.5950000000000002</v>
      </c>
      <c r="C312" s="24">
        <v>2.7</v>
      </c>
      <c r="D312" s="24">
        <v>2.9750000000000001</v>
      </c>
      <c r="E312" s="24">
        <v>3.47</v>
      </c>
      <c r="F312" s="24">
        <v>1.51</v>
      </c>
      <c r="G312" s="24">
        <v>2.8834043076923077</v>
      </c>
      <c r="H312" s="24">
        <v>3.2415621359223303</v>
      </c>
      <c r="I312" s="24">
        <v>3.8613</v>
      </c>
      <c r="J312" s="30">
        <f t="shared" si="4"/>
        <v>3.5001022499999923E-2</v>
      </c>
    </row>
    <row r="313" spans="1:10">
      <c r="A313" s="21">
        <v>41850</v>
      </c>
      <c r="B313" s="24">
        <v>2.5649999999999999</v>
      </c>
      <c r="C313" s="24">
        <v>2.67</v>
      </c>
      <c r="D313" s="24">
        <v>2.9449999999999998</v>
      </c>
      <c r="E313" s="24">
        <v>3.42</v>
      </c>
      <c r="F313" s="24">
        <v>1.47</v>
      </c>
      <c r="G313" s="24">
        <v>2.8581569230769226</v>
      </c>
      <c r="H313" s="24">
        <v>3.2149584951456309</v>
      </c>
      <c r="I313" s="24">
        <v>3.8212999999999999</v>
      </c>
      <c r="J313" s="30">
        <f t="shared" si="4"/>
        <v>3.4492409999999696E-2</v>
      </c>
    </row>
    <row r="314" spans="1:10">
      <c r="A314" s="21">
        <v>41851</v>
      </c>
      <c r="B314" s="24">
        <v>2.6</v>
      </c>
      <c r="C314" s="24">
        <v>2.7149999999999999</v>
      </c>
      <c r="D314" s="24">
        <v>3</v>
      </c>
      <c r="E314" s="24">
        <v>3.5049999999999999</v>
      </c>
      <c r="F314" s="24">
        <v>1.5349999999999999</v>
      </c>
      <c r="G314" s="24">
        <v>2.9024692307692304</v>
      </c>
      <c r="H314" s="24">
        <v>3.261466019417476</v>
      </c>
      <c r="I314" s="24">
        <v>3.9009999999999998</v>
      </c>
      <c r="J314" s="30">
        <f t="shared" si="4"/>
        <v>3.5357125625000041E-2</v>
      </c>
    </row>
    <row r="315" spans="1:10">
      <c r="A315" s="21">
        <v>41852</v>
      </c>
      <c r="B315" s="24">
        <v>2.62</v>
      </c>
      <c r="C315" s="24">
        <v>2.7349999999999999</v>
      </c>
      <c r="D315" s="24">
        <v>3.02</v>
      </c>
      <c r="E315" s="24">
        <v>3.5150000000000001</v>
      </c>
      <c r="F315" s="24">
        <v>1.5349999999999999</v>
      </c>
      <c r="G315" s="24">
        <v>2.9214123076923078</v>
      </c>
      <c r="H315" s="24">
        <v>3.2763645631067955</v>
      </c>
      <c r="I315" s="24">
        <v>3.9138000000000002</v>
      </c>
      <c r="J315" s="30">
        <f t="shared" si="4"/>
        <v>3.54588806249998E-2</v>
      </c>
    </row>
    <row r="316" spans="1:10">
      <c r="A316" s="21">
        <v>41855</v>
      </c>
      <c r="B316" s="24">
        <v>2.62</v>
      </c>
      <c r="C316" s="24">
        <v>2.7349999999999999</v>
      </c>
      <c r="D316" s="24">
        <v>3.02</v>
      </c>
      <c r="E316" s="24">
        <v>3.49</v>
      </c>
      <c r="F316" s="24">
        <v>1.5349999999999999</v>
      </c>
      <c r="G316" s="24">
        <v>2.9227876923076921</v>
      </c>
      <c r="H316" s="24">
        <v>3.2778660194174765</v>
      </c>
      <c r="I316" s="24">
        <v>3.8887999999999998</v>
      </c>
      <c r="J316" s="30">
        <f t="shared" si="4"/>
        <v>3.5204502499999846E-2</v>
      </c>
    </row>
    <row r="317" spans="1:10">
      <c r="A317" s="21">
        <v>41856</v>
      </c>
      <c r="B317" s="24">
        <v>2.6</v>
      </c>
      <c r="C317" s="24">
        <v>2.7149999999999999</v>
      </c>
      <c r="D317" s="24">
        <v>2.9950000000000001</v>
      </c>
      <c r="E317" s="24">
        <v>3.4649999999999999</v>
      </c>
      <c r="F317" s="24">
        <v>1.4950000000000001</v>
      </c>
      <c r="G317" s="24">
        <v>2.9068446153846157</v>
      </c>
      <c r="H317" s="24">
        <v>3.2571361650485438</v>
      </c>
      <c r="I317" s="24">
        <v>3.8660999999999999</v>
      </c>
      <c r="J317" s="30">
        <f t="shared" ref="J317:J380" si="5">(1+E317/200)^2-1</f>
        <v>3.4950155625000034E-2</v>
      </c>
    </row>
    <row r="318" spans="1:10">
      <c r="A318" s="21">
        <v>41857</v>
      </c>
      <c r="B318" s="24">
        <v>2.63</v>
      </c>
      <c r="C318" s="24">
        <v>2.74</v>
      </c>
      <c r="D318" s="24">
        <v>3.0249999999999999</v>
      </c>
      <c r="E318" s="24">
        <v>3.51</v>
      </c>
      <c r="F318" s="24">
        <v>1.5249999999999999</v>
      </c>
      <c r="G318" s="24">
        <v>2.9346110769230771</v>
      </c>
      <c r="H318" s="24">
        <v>3.287192233009709</v>
      </c>
      <c r="I318" s="24">
        <v>3.9146999999999998</v>
      </c>
      <c r="J318" s="30">
        <f t="shared" si="5"/>
        <v>3.5408002499999869E-2</v>
      </c>
    </row>
    <row r="319" spans="1:10">
      <c r="A319" s="21">
        <v>41858</v>
      </c>
      <c r="B319" s="24">
        <v>2.5350000000000001</v>
      </c>
      <c r="C319" s="24">
        <v>2.6349999999999998</v>
      </c>
      <c r="D319" s="24">
        <v>2.915</v>
      </c>
      <c r="E319" s="24">
        <v>3.42</v>
      </c>
      <c r="F319" s="24">
        <v>1.4450000000000001</v>
      </c>
      <c r="G319" s="24">
        <v>2.8412046153846151</v>
      </c>
      <c r="H319" s="24">
        <v>3.1789322815533976</v>
      </c>
      <c r="I319" s="24">
        <v>3.8254999999999999</v>
      </c>
      <c r="J319" s="30">
        <f t="shared" si="5"/>
        <v>3.4492409999999696E-2</v>
      </c>
    </row>
    <row r="320" spans="1:10">
      <c r="A320" s="21">
        <v>41859</v>
      </c>
      <c r="B320" s="24">
        <v>2.4449999999999998</v>
      </c>
      <c r="C320" s="24">
        <v>2.52</v>
      </c>
      <c r="D320" s="24">
        <v>2.7949999999999999</v>
      </c>
      <c r="E320" s="24">
        <v>3.28</v>
      </c>
      <c r="F320" s="24">
        <v>1.345</v>
      </c>
      <c r="G320" s="24">
        <v>2.7158043076923075</v>
      </c>
      <c r="H320" s="24">
        <v>3.0706019417475727</v>
      </c>
      <c r="I320" s="24">
        <v>3.7004999999999999</v>
      </c>
      <c r="J320" s="30">
        <f t="shared" si="5"/>
        <v>3.3068960000000036E-2</v>
      </c>
    </row>
    <row r="321" spans="1:10">
      <c r="A321" s="21">
        <v>41862</v>
      </c>
      <c r="B321" s="24">
        <v>2.5249999999999999</v>
      </c>
      <c r="C321" s="24">
        <v>2.62</v>
      </c>
      <c r="D321" s="24">
        <v>2.89</v>
      </c>
      <c r="E321" s="24">
        <v>3.4049999999999998</v>
      </c>
      <c r="F321" s="24">
        <v>1.46</v>
      </c>
      <c r="G321" s="24">
        <v>2.8373646153846162</v>
      </c>
      <c r="H321" s="24">
        <v>3.1815587378640773</v>
      </c>
      <c r="I321" s="24">
        <v>3.8254999999999999</v>
      </c>
      <c r="J321" s="30">
        <f t="shared" si="5"/>
        <v>3.4339850625000112E-2</v>
      </c>
    </row>
    <row r="322" spans="1:10">
      <c r="A322" s="21">
        <v>41863</v>
      </c>
      <c r="B322" s="24">
        <v>2.5449999999999999</v>
      </c>
      <c r="C322" s="24">
        <v>2.64</v>
      </c>
      <c r="D322" s="24">
        <v>2.915</v>
      </c>
      <c r="E322" s="24">
        <v>3.42</v>
      </c>
      <c r="F322" s="24">
        <v>1.47</v>
      </c>
      <c r="G322" s="24">
        <v>2.8539489230769228</v>
      </c>
      <c r="H322" s="24">
        <v>3.1981766990291272</v>
      </c>
      <c r="I322" s="24">
        <v>3.8475000000000001</v>
      </c>
      <c r="J322" s="30">
        <f t="shared" si="5"/>
        <v>3.4492409999999696E-2</v>
      </c>
    </row>
    <row r="323" spans="1:10">
      <c r="A323" s="21">
        <v>41864</v>
      </c>
      <c r="B323" s="24">
        <v>2.5649999999999999</v>
      </c>
      <c r="C323" s="24">
        <v>2.6549999999999998</v>
      </c>
      <c r="D323" s="24">
        <v>2.94</v>
      </c>
      <c r="E323" s="24">
        <v>3.45</v>
      </c>
      <c r="F323" s="24">
        <v>1.51</v>
      </c>
      <c r="G323" s="24">
        <v>2.8705849230769234</v>
      </c>
      <c r="H323" s="24">
        <v>3.2187055825242714</v>
      </c>
      <c r="I323" s="24">
        <v>3.8774999999999999</v>
      </c>
      <c r="J323" s="30">
        <f t="shared" si="5"/>
        <v>3.4797562499999879E-2</v>
      </c>
    </row>
    <row r="324" spans="1:10">
      <c r="A324" s="21">
        <v>41865</v>
      </c>
      <c r="B324" s="24">
        <v>2.5150000000000001</v>
      </c>
      <c r="C324" s="24">
        <v>2.6</v>
      </c>
      <c r="D324" s="24">
        <v>2.88</v>
      </c>
      <c r="E324" s="24">
        <v>3.3849999999999998</v>
      </c>
      <c r="F324" s="24">
        <v>1.4550000000000001</v>
      </c>
      <c r="G324" s="24">
        <v>2.809826769230769</v>
      </c>
      <c r="H324" s="24">
        <v>3.1588621359223303</v>
      </c>
      <c r="I324" s="24">
        <v>3.8302</v>
      </c>
      <c r="J324" s="30">
        <f t="shared" si="5"/>
        <v>3.4136455625000117E-2</v>
      </c>
    </row>
    <row r="325" spans="1:10">
      <c r="A325" s="21">
        <v>41866</v>
      </c>
      <c r="B325" s="24">
        <v>2.5249999999999999</v>
      </c>
      <c r="C325" s="24">
        <v>2.6150000000000002</v>
      </c>
      <c r="D325" s="24">
        <v>2.895</v>
      </c>
      <c r="E325" s="24">
        <v>3.39</v>
      </c>
      <c r="F325" s="24">
        <v>1.4550000000000001</v>
      </c>
      <c r="G325" s="24">
        <v>2.8246384615384619</v>
      </c>
      <c r="H325" s="24">
        <v>3.1765351941747575</v>
      </c>
      <c r="I325" s="24">
        <v>3.8336999999999999</v>
      </c>
      <c r="J325" s="30">
        <f t="shared" si="5"/>
        <v>3.4187302500000127E-2</v>
      </c>
    </row>
    <row r="326" spans="1:10">
      <c r="A326" s="21">
        <v>41869</v>
      </c>
      <c r="B326" s="24">
        <v>2.5</v>
      </c>
      <c r="C326" s="24">
        <v>2.59</v>
      </c>
      <c r="D326" s="24">
        <v>2.86</v>
      </c>
      <c r="E326" s="24">
        <v>3.3450000000000002</v>
      </c>
      <c r="F326" s="24">
        <v>1.41</v>
      </c>
      <c r="G326" s="24">
        <v>2.7938412307692304</v>
      </c>
      <c r="H326" s="24">
        <v>3.1416990291262135</v>
      </c>
      <c r="I326" s="24">
        <v>3.7852000000000001</v>
      </c>
      <c r="J326" s="30">
        <f t="shared" si="5"/>
        <v>3.3729725625000206E-2</v>
      </c>
    </row>
    <row r="327" spans="1:10">
      <c r="A327" s="21">
        <v>41870</v>
      </c>
      <c r="B327" s="24">
        <v>2.5249999999999999</v>
      </c>
      <c r="C327" s="24">
        <v>2.6150000000000002</v>
      </c>
      <c r="D327" s="24">
        <v>2.89</v>
      </c>
      <c r="E327" s="24">
        <v>3.4049999999999998</v>
      </c>
      <c r="F327" s="24">
        <v>1.4550000000000001</v>
      </c>
      <c r="G327" s="24">
        <v>2.8215990769230768</v>
      </c>
      <c r="H327" s="24">
        <v>3.1703497572815538</v>
      </c>
      <c r="I327" s="24">
        <v>3.8502000000000001</v>
      </c>
      <c r="J327" s="30">
        <f t="shared" si="5"/>
        <v>3.4339850625000112E-2</v>
      </c>
    </row>
    <row r="328" spans="1:10">
      <c r="A328" s="21">
        <v>41871</v>
      </c>
      <c r="B328" s="24">
        <v>2.5499999999999998</v>
      </c>
      <c r="C328" s="24">
        <v>2.645</v>
      </c>
      <c r="D328" s="24">
        <v>2.92</v>
      </c>
      <c r="E328" s="24">
        <v>3.4249999999999998</v>
      </c>
      <c r="F328" s="24">
        <v>1.4750000000000001</v>
      </c>
      <c r="G328" s="24">
        <v>2.8446861538461548</v>
      </c>
      <c r="H328" s="24">
        <v>3.1845912621359229</v>
      </c>
      <c r="I328" s="24">
        <v>3.8513000000000002</v>
      </c>
      <c r="J328" s="30">
        <f t="shared" si="5"/>
        <v>3.4543265625000208E-2</v>
      </c>
    </row>
    <row r="329" spans="1:10">
      <c r="A329" s="21">
        <v>41872</v>
      </c>
      <c r="B329" s="24">
        <v>2.59</v>
      </c>
      <c r="C329" s="24">
        <v>2.6949999999999998</v>
      </c>
      <c r="D329" s="24">
        <v>2.97</v>
      </c>
      <c r="E329" s="24">
        <v>3.48</v>
      </c>
      <c r="F329" s="24">
        <v>1.52</v>
      </c>
      <c r="G329" s="24">
        <v>2.8894812307692304</v>
      </c>
      <c r="H329" s="24">
        <v>3.2228718446601938</v>
      </c>
      <c r="I329" s="24">
        <v>3.8794</v>
      </c>
      <c r="J329" s="30">
        <f t="shared" si="5"/>
        <v>3.5102760000000233E-2</v>
      </c>
    </row>
    <row r="330" spans="1:10">
      <c r="A330" s="21">
        <v>41873</v>
      </c>
      <c r="B330" s="24">
        <v>2.61</v>
      </c>
      <c r="C330" s="24">
        <v>2.7149999999999999</v>
      </c>
      <c r="D330" s="24">
        <v>2.9849999999999999</v>
      </c>
      <c r="E330" s="24">
        <v>3.48</v>
      </c>
      <c r="F330" s="24">
        <v>1.5249999999999999</v>
      </c>
      <c r="G330" s="24">
        <v>2.8933600000000004</v>
      </c>
      <c r="H330" s="24">
        <v>3.2339402912621362</v>
      </c>
      <c r="I330" s="24">
        <v>3.8620000000000001</v>
      </c>
      <c r="J330" s="30">
        <f t="shared" si="5"/>
        <v>3.5102760000000233E-2</v>
      </c>
    </row>
    <row r="331" spans="1:10">
      <c r="A331" s="21">
        <v>41876</v>
      </c>
      <c r="B331" s="24">
        <v>2.5950000000000002</v>
      </c>
      <c r="C331" s="24">
        <v>2.71</v>
      </c>
      <c r="D331" s="24">
        <v>2.9649999999999999</v>
      </c>
      <c r="E331" s="24">
        <v>3.4350000000000001</v>
      </c>
      <c r="F331" s="24">
        <v>1.5</v>
      </c>
      <c r="G331" s="24">
        <v>2.8902384615384613</v>
      </c>
      <c r="H331" s="24">
        <v>3.2168082524271848</v>
      </c>
      <c r="I331" s="24">
        <v>3.8199000000000001</v>
      </c>
      <c r="J331" s="30">
        <f t="shared" si="5"/>
        <v>3.4644980624999988E-2</v>
      </c>
    </row>
    <row r="332" spans="1:10">
      <c r="A332" s="21">
        <v>41877</v>
      </c>
      <c r="B332" s="24">
        <v>2.5499999999999998</v>
      </c>
      <c r="C332" s="24">
        <v>2.66</v>
      </c>
      <c r="D332" s="24">
        <v>2.91</v>
      </c>
      <c r="E332" s="24">
        <v>3.355</v>
      </c>
      <c r="F332" s="24">
        <v>1.44</v>
      </c>
      <c r="G332" s="24">
        <v>2.8561944615384616</v>
      </c>
      <c r="H332" s="24">
        <v>3.165632524271845</v>
      </c>
      <c r="I332" s="24">
        <v>3.7412999999999998</v>
      </c>
      <c r="J332" s="30">
        <f t="shared" si="5"/>
        <v>3.3831400625000008E-2</v>
      </c>
    </row>
    <row r="333" spans="1:10">
      <c r="A333" s="21">
        <v>41878</v>
      </c>
      <c r="B333" s="24">
        <v>2.5350000000000001</v>
      </c>
      <c r="C333" s="24">
        <v>2.6349999999999998</v>
      </c>
      <c r="D333" s="24">
        <v>2.8849999999999998</v>
      </c>
      <c r="E333" s="24">
        <v>3.33</v>
      </c>
      <c r="F333" s="24">
        <v>1.4</v>
      </c>
      <c r="G333" s="24">
        <v>2.8302144615384615</v>
      </c>
      <c r="H333" s="24">
        <v>3.1416567961165045</v>
      </c>
      <c r="I333" s="24">
        <v>3.7088000000000001</v>
      </c>
      <c r="J333" s="30">
        <f t="shared" si="5"/>
        <v>3.357722250000017E-2</v>
      </c>
    </row>
    <row r="334" spans="1:10">
      <c r="A334" s="21">
        <v>41879</v>
      </c>
      <c r="B334" s="24">
        <v>2.5550000000000002</v>
      </c>
      <c r="C334" s="24">
        <v>2.6549999999999998</v>
      </c>
      <c r="D334" s="24">
        <v>2.895</v>
      </c>
      <c r="E334" s="24">
        <v>3.3250000000000002</v>
      </c>
      <c r="F334" s="24">
        <v>1.385</v>
      </c>
      <c r="G334" s="24">
        <v>2.847329846153845</v>
      </c>
      <c r="H334" s="24">
        <v>3.1529553398058248</v>
      </c>
      <c r="I334" s="24">
        <v>3.6989999999999998</v>
      </c>
      <c r="J334" s="30">
        <f t="shared" si="5"/>
        <v>3.3526390624999847E-2</v>
      </c>
    </row>
    <row r="335" spans="1:10">
      <c r="A335" s="21">
        <v>41880</v>
      </c>
      <c r="B335" s="24">
        <v>2.5449999999999999</v>
      </c>
      <c r="C335" s="24">
        <v>2.645</v>
      </c>
      <c r="D335" s="24">
        <v>2.875</v>
      </c>
      <c r="E335" s="24">
        <v>3.2949999999999999</v>
      </c>
      <c r="F335" s="24">
        <v>1.35</v>
      </c>
      <c r="G335" s="24">
        <v>2.8323876923076927</v>
      </c>
      <c r="H335" s="24">
        <v>3.130909951456311</v>
      </c>
      <c r="I335" s="24">
        <v>3.6676000000000002</v>
      </c>
      <c r="J335" s="30">
        <f t="shared" si="5"/>
        <v>3.3221425625000078E-2</v>
      </c>
    </row>
    <row r="336" spans="1:10">
      <c r="A336" s="21">
        <v>41883</v>
      </c>
      <c r="B336" s="24">
        <v>2.5550000000000002</v>
      </c>
      <c r="C336" s="24">
        <v>2.6549999999999998</v>
      </c>
      <c r="D336" s="24">
        <v>2.89</v>
      </c>
      <c r="E336" s="24">
        <v>3.3250000000000002</v>
      </c>
      <c r="F336" s="24">
        <v>1.38</v>
      </c>
      <c r="G336" s="24">
        <v>2.8433304615384611</v>
      </c>
      <c r="H336" s="24">
        <v>3.1463485436893208</v>
      </c>
      <c r="I336" s="24">
        <v>3.6987999999999999</v>
      </c>
      <c r="J336" s="30">
        <f t="shared" si="5"/>
        <v>3.3526390624999847E-2</v>
      </c>
    </row>
    <row r="337" spans="1:10">
      <c r="A337" s="21">
        <v>41884</v>
      </c>
      <c r="B337" s="24">
        <v>2.59</v>
      </c>
      <c r="C337" s="24">
        <v>2.6850000000000001</v>
      </c>
      <c r="D337" s="24">
        <v>2.915</v>
      </c>
      <c r="E337" s="24">
        <v>3.35</v>
      </c>
      <c r="F337" s="24">
        <v>1.405</v>
      </c>
      <c r="G337" s="24">
        <v>2.8722289230769231</v>
      </c>
      <c r="H337" s="24">
        <v>3.1706861650485436</v>
      </c>
      <c r="I337" s="24">
        <v>3.7231999999999998</v>
      </c>
      <c r="J337" s="30">
        <f t="shared" si="5"/>
        <v>3.3780562500000055E-2</v>
      </c>
    </row>
    <row r="338" spans="1:10">
      <c r="A338" s="21">
        <v>41885</v>
      </c>
      <c r="B338" s="24">
        <v>2.6150000000000002</v>
      </c>
      <c r="C338" s="24">
        <v>2.7250000000000001</v>
      </c>
      <c r="D338" s="24">
        <v>2.9649999999999999</v>
      </c>
      <c r="E338" s="24">
        <v>3.43</v>
      </c>
      <c r="F338" s="24">
        <v>1.47</v>
      </c>
      <c r="G338" s="24">
        <v>2.91</v>
      </c>
      <c r="H338" s="24">
        <v>3.22</v>
      </c>
      <c r="I338" s="24">
        <v>3.8</v>
      </c>
      <c r="J338" s="30">
        <f t="shared" si="5"/>
        <v>3.4594122499999935E-2</v>
      </c>
    </row>
    <row r="339" spans="1:10">
      <c r="A339" s="21">
        <v>41886</v>
      </c>
      <c r="B339" s="24">
        <v>2.61</v>
      </c>
      <c r="C339" s="24">
        <v>2.7149999999999999</v>
      </c>
      <c r="D339" s="24">
        <v>2.9550000000000001</v>
      </c>
      <c r="E339" s="24">
        <v>3.43</v>
      </c>
      <c r="F339" s="24">
        <v>1.47</v>
      </c>
      <c r="G339" s="24">
        <v>2.91256</v>
      </c>
      <c r="H339" s="24">
        <v>3.2158014563106798</v>
      </c>
      <c r="I339" s="24">
        <v>3.8045</v>
      </c>
      <c r="J339" s="30">
        <f t="shared" si="5"/>
        <v>3.4594122499999935E-2</v>
      </c>
    </row>
    <row r="340" spans="1:10">
      <c r="A340" s="21">
        <v>41887</v>
      </c>
      <c r="B340" s="24">
        <v>2.6349999999999998</v>
      </c>
      <c r="C340" s="24">
        <v>2.7450000000000001</v>
      </c>
      <c r="D340" s="24">
        <v>2.9849999999999999</v>
      </c>
      <c r="E340" s="24">
        <v>3.4649999999999999</v>
      </c>
      <c r="F340" s="24">
        <v>1.51</v>
      </c>
      <c r="G340" s="24">
        <v>2.9491273846153847</v>
      </c>
      <c r="H340" s="24">
        <v>3.2490223300970871</v>
      </c>
      <c r="I340" s="24">
        <v>3.8395000000000001</v>
      </c>
      <c r="J340" s="30">
        <f t="shared" si="5"/>
        <v>3.4950155625000034E-2</v>
      </c>
    </row>
    <row r="341" spans="1:10">
      <c r="A341" s="21">
        <v>41890</v>
      </c>
      <c r="B341" s="24">
        <v>2.625</v>
      </c>
      <c r="C341" s="24">
        <v>2.7349999999999999</v>
      </c>
      <c r="D341" s="24">
        <v>2.9750000000000001</v>
      </c>
      <c r="E341" s="24">
        <v>3.45</v>
      </c>
      <c r="F341" s="24">
        <v>1.52</v>
      </c>
      <c r="G341" s="24">
        <v>2.9546575384615381</v>
      </c>
      <c r="H341" s="24">
        <v>3.2518310679611653</v>
      </c>
      <c r="I341" s="24">
        <v>3.8319999999999999</v>
      </c>
      <c r="J341" s="30">
        <f t="shared" si="5"/>
        <v>3.4797562499999879E-2</v>
      </c>
    </row>
    <row r="342" spans="1:10">
      <c r="A342" s="21">
        <v>41891</v>
      </c>
      <c r="B342" s="24">
        <v>2.6949999999999998</v>
      </c>
      <c r="C342" s="24">
        <v>2.81</v>
      </c>
      <c r="D342" s="24">
        <v>3.0550000000000002</v>
      </c>
      <c r="E342" s="24">
        <v>3.5649999999999999</v>
      </c>
      <c r="F342" s="24">
        <v>1.62</v>
      </c>
      <c r="G342" s="24">
        <v>3.0350461538461535</v>
      </c>
      <c r="H342" s="24">
        <v>3.3360203883495143</v>
      </c>
      <c r="I342" s="24">
        <v>3.9563000000000001</v>
      </c>
      <c r="J342" s="30">
        <f t="shared" si="5"/>
        <v>3.5967730624999916E-2</v>
      </c>
    </row>
    <row r="343" spans="1:10">
      <c r="A343" s="21">
        <v>41892</v>
      </c>
      <c r="B343" s="24">
        <v>2.6949999999999998</v>
      </c>
      <c r="C343" s="24">
        <v>2.82</v>
      </c>
      <c r="D343" s="24">
        <v>3.0649999999999999</v>
      </c>
      <c r="E343" s="24">
        <v>3.57</v>
      </c>
      <c r="F343" s="24">
        <v>1.635</v>
      </c>
      <c r="G343" s="24">
        <v>3.0422784615384613</v>
      </c>
      <c r="H343" s="24">
        <v>3.3547815533980581</v>
      </c>
      <c r="I343" s="24">
        <v>3.964</v>
      </c>
      <c r="J343" s="30">
        <f t="shared" si="5"/>
        <v>3.6018622499999875E-2</v>
      </c>
    </row>
    <row r="344" spans="1:10">
      <c r="A344" s="21">
        <v>41893</v>
      </c>
      <c r="B344" s="24">
        <v>2.7250000000000001</v>
      </c>
      <c r="C344" s="24">
        <v>2.86</v>
      </c>
      <c r="D344" s="24">
        <v>3.105</v>
      </c>
      <c r="E344" s="24">
        <v>3.605</v>
      </c>
      <c r="F344" s="24">
        <v>1.665</v>
      </c>
      <c r="G344" s="24">
        <v>3.096880923076923</v>
      </c>
      <c r="H344" s="24">
        <v>3.4027825242718448</v>
      </c>
      <c r="I344" s="24">
        <v>4.0119999999999996</v>
      </c>
      <c r="J344" s="30">
        <f t="shared" si="5"/>
        <v>3.6374900624999817E-2</v>
      </c>
    </row>
    <row r="345" spans="1:10">
      <c r="A345" s="21">
        <v>41894</v>
      </c>
      <c r="B345" s="24">
        <v>2.7149999999999999</v>
      </c>
      <c r="C345" s="24">
        <v>2.855</v>
      </c>
      <c r="D345" s="24">
        <v>3.105</v>
      </c>
      <c r="E345" s="24">
        <v>3.61</v>
      </c>
      <c r="F345" s="24">
        <v>1.66</v>
      </c>
      <c r="G345" s="24">
        <v>3.0867984615384612</v>
      </c>
      <c r="H345" s="24">
        <v>3.410645388349514</v>
      </c>
      <c r="I345" s="24">
        <v>4.0151000000000003</v>
      </c>
      <c r="J345" s="30">
        <f t="shared" si="5"/>
        <v>3.6425802499999715E-2</v>
      </c>
    </row>
    <row r="346" spans="1:10">
      <c r="A346" s="21">
        <v>41897</v>
      </c>
      <c r="B346" s="24">
        <v>2.7149999999999999</v>
      </c>
      <c r="C346" s="24">
        <v>2.86</v>
      </c>
      <c r="D346" s="24">
        <v>3.12</v>
      </c>
      <c r="E346" s="24">
        <v>3.645</v>
      </c>
      <c r="F346" s="24">
        <v>1.7</v>
      </c>
      <c r="G346" s="24">
        <v>3.1020400000000006</v>
      </c>
      <c r="H346" s="24">
        <v>3.4296150485436891</v>
      </c>
      <c r="I346" s="24">
        <v>4.0603999999999996</v>
      </c>
      <c r="J346" s="30">
        <f t="shared" si="5"/>
        <v>3.6782150624999899E-2</v>
      </c>
    </row>
    <row r="347" spans="1:10">
      <c r="A347" s="21">
        <v>41898</v>
      </c>
      <c r="B347" s="24">
        <v>2.6949999999999998</v>
      </c>
      <c r="C347" s="24">
        <v>2.835</v>
      </c>
      <c r="D347" s="24">
        <v>3.09</v>
      </c>
      <c r="E347" s="24">
        <v>3.6150000000000002</v>
      </c>
      <c r="F347" s="24">
        <v>1.66</v>
      </c>
      <c r="G347" s="24">
        <v>3.0324329230769234</v>
      </c>
      <c r="H347" s="24">
        <v>3.3902849514563105</v>
      </c>
      <c r="I347" s="24">
        <v>4.0178000000000003</v>
      </c>
      <c r="J347" s="30">
        <f t="shared" si="5"/>
        <v>3.6476705625000161E-2</v>
      </c>
    </row>
    <row r="348" spans="1:10">
      <c r="A348" s="21">
        <v>41899</v>
      </c>
      <c r="B348" s="24">
        <v>2.71</v>
      </c>
      <c r="C348" s="24">
        <v>2.855</v>
      </c>
      <c r="D348" s="24">
        <v>3.1150000000000002</v>
      </c>
      <c r="E348" s="24">
        <v>3.645</v>
      </c>
      <c r="F348" s="24">
        <v>1.665</v>
      </c>
      <c r="G348" s="24">
        <v>3.0477719999999997</v>
      </c>
      <c r="H348" s="24">
        <v>3.4058058252427186</v>
      </c>
      <c r="I348" s="24">
        <v>4.0433000000000003</v>
      </c>
      <c r="J348" s="30">
        <f t="shared" si="5"/>
        <v>3.6782150624999899E-2</v>
      </c>
    </row>
    <row r="349" spans="1:10">
      <c r="A349" s="21">
        <v>41900</v>
      </c>
      <c r="B349" s="24">
        <v>2.76</v>
      </c>
      <c r="C349" s="24">
        <v>2.915</v>
      </c>
      <c r="D349" s="24">
        <v>3.1749999999999998</v>
      </c>
      <c r="E349" s="24">
        <v>3.7050000000000001</v>
      </c>
      <c r="F349" s="24">
        <v>1.7250000000000001</v>
      </c>
      <c r="G349" s="24">
        <v>3.1014181538461543</v>
      </c>
      <c r="H349" s="24">
        <v>3.4649080097087377</v>
      </c>
      <c r="I349" s="24">
        <v>4.1003999999999996</v>
      </c>
      <c r="J349" s="30">
        <f t="shared" si="5"/>
        <v>3.7393175624999886E-2</v>
      </c>
    </row>
    <row r="350" spans="1:10">
      <c r="A350" s="21">
        <v>41901</v>
      </c>
      <c r="B350" s="24">
        <v>2.7650000000000001</v>
      </c>
      <c r="C350" s="24">
        <v>2.9249999999999998</v>
      </c>
      <c r="D350" s="24">
        <v>3.19</v>
      </c>
      <c r="E350" s="24">
        <v>3.73</v>
      </c>
      <c r="F350" s="24">
        <v>1.7450000000000001</v>
      </c>
      <c r="G350" s="24">
        <v>3.112404615384615</v>
      </c>
      <c r="H350" s="24">
        <v>3.4760257281553399</v>
      </c>
      <c r="I350" s="24">
        <v>4.1189999999999998</v>
      </c>
      <c r="J350" s="30">
        <f t="shared" si="5"/>
        <v>3.7647822500000094E-2</v>
      </c>
    </row>
    <row r="351" spans="1:10">
      <c r="A351" s="21">
        <v>41904</v>
      </c>
      <c r="B351" s="24">
        <v>2.71</v>
      </c>
      <c r="C351" s="24">
        <v>2.8650000000000002</v>
      </c>
      <c r="D351" s="24">
        <v>3.125</v>
      </c>
      <c r="E351" s="24">
        <v>3.65</v>
      </c>
      <c r="F351" s="24">
        <v>1.6850000000000001</v>
      </c>
      <c r="G351" s="24">
        <v>3.0505544615384617</v>
      </c>
      <c r="H351" s="24">
        <v>3.409401699029126</v>
      </c>
      <c r="I351" s="24">
        <v>4.04</v>
      </c>
      <c r="J351" s="30">
        <f t="shared" si="5"/>
        <v>3.683306250000018E-2</v>
      </c>
    </row>
    <row r="352" spans="1:10">
      <c r="A352" s="21">
        <v>41905</v>
      </c>
      <c r="B352" s="24">
        <v>2.64</v>
      </c>
      <c r="C352" s="24">
        <v>2.7850000000000001</v>
      </c>
      <c r="D352" s="24">
        <v>3.0449999999999999</v>
      </c>
      <c r="E352" s="24">
        <v>3.5550000000000002</v>
      </c>
      <c r="F352" s="24">
        <v>1.615</v>
      </c>
      <c r="G352" s="24">
        <v>2.9698704615384619</v>
      </c>
      <c r="H352" s="24">
        <v>3.3220470873786407</v>
      </c>
      <c r="I352" s="24">
        <v>3.9375</v>
      </c>
      <c r="J352" s="30">
        <f t="shared" si="5"/>
        <v>3.5865950625000087E-2</v>
      </c>
    </row>
    <row r="353" spans="1:10">
      <c r="A353" s="21">
        <v>41906</v>
      </c>
      <c r="B353" s="24">
        <v>2.6850000000000001</v>
      </c>
      <c r="C353" s="24">
        <v>2.84</v>
      </c>
      <c r="D353" s="24">
        <v>3.09</v>
      </c>
      <c r="E353" s="24">
        <v>3.61</v>
      </c>
      <c r="F353" s="24">
        <v>1.665</v>
      </c>
      <c r="G353" s="24">
        <v>3.0229938461538466</v>
      </c>
      <c r="H353" s="24">
        <v>3.3760703883495138</v>
      </c>
      <c r="I353" s="24">
        <v>3.9908999999999999</v>
      </c>
      <c r="J353" s="30">
        <f t="shared" si="5"/>
        <v>3.6425802499999715E-2</v>
      </c>
    </row>
    <row r="354" spans="1:10">
      <c r="A354" s="21">
        <v>41907</v>
      </c>
      <c r="B354" s="24">
        <v>2.66</v>
      </c>
      <c r="C354" s="24">
        <v>2.81</v>
      </c>
      <c r="D354" s="24">
        <v>3.0649999999999999</v>
      </c>
      <c r="E354" s="24">
        <v>3.5750000000000002</v>
      </c>
      <c r="F354" s="24">
        <v>1.635</v>
      </c>
      <c r="G354" s="24">
        <v>2.995890769230769</v>
      </c>
      <c r="H354" s="24">
        <v>3.3473805825242717</v>
      </c>
      <c r="I354" s="24">
        <v>3.9542000000000002</v>
      </c>
      <c r="J354" s="30">
        <f t="shared" si="5"/>
        <v>3.6069515625000159E-2</v>
      </c>
    </row>
    <row r="355" spans="1:10">
      <c r="A355" s="21">
        <v>41908</v>
      </c>
      <c r="B355" s="24">
        <v>2.625</v>
      </c>
      <c r="C355" s="24">
        <v>2.76</v>
      </c>
      <c r="D355" s="24">
        <v>3</v>
      </c>
      <c r="E355" s="24">
        <v>3.4849999999999999</v>
      </c>
      <c r="F355" s="24">
        <v>1.55</v>
      </c>
      <c r="G355" s="24">
        <v>2.9528353846153843</v>
      </c>
      <c r="H355" s="24">
        <v>3.2916087378640775</v>
      </c>
      <c r="I355" s="24">
        <v>3.8668999999999998</v>
      </c>
      <c r="J355" s="30">
        <f t="shared" si="5"/>
        <v>3.5153630624999987E-2</v>
      </c>
    </row>
    <row r="356" spans="1:10">
      <c r="A356" s="21">
        <v>41911</v>
      </c>
      <c r="B356" s="24">
        <v>2.62</v>
      </c>
      <c r="C356" s="24">
        <v>2.75</v>
      </c>
      <c r="D356" s="24">
        <v>2.9950000000000001</v>
      </c>
      <c r="E356" s="24">
        <v>3.4950000000000001</v>
      </c>
      <c r="F356" s="24">
        <v>1.5549999999999999</v>
      </c>
      <c r="G356" s="24">
        <v>2.9381246153846159</v>
      </c>
      <c r="H356" s="24">
        <v>3.2801737864077669</v>
      </c>
      <c r="I356" s="24">
        <v>3.8664999999999998</v>
      </c>
      <c r="J356" s="30">
        <f t="shared" si="5"/>
        <v>3.5255375624999807E-2</v>
      </c>
    </row>
    <row r="357" spans="1:10">
      <c r="A357" s="21">
        <v>41912</v>
      </c>
      <c r="B357" s="24">
        <v>2.605</v>
      </c>
      <c r="C357" s="24">
        <v>2.7250000000000001</v>
      </c>
      <c r="D357" s="24">
        <v>2.9649999999999999</v>
      </c>
      <c r="E357" s="24">
        <v>3.48</v>
      </c>
      <c r="F357" s="24">
        <v>1.5549999999999999</v>
      </c>
      <c r="G357" s="24">
        <v>2.8908879999999999</v>
      </c>
      <c r="H357" s="24">
        <v>3.2476283980582519</v>
      </c>
      <c r="I357" s="24">
        <v>3.8479999999999999</v>
      </c>
      <c r="J357" s="30">
        <f t="shared" si="5"/>
        <v>3.5102760000000233E-2</v>
      </c>
    </row>
    <row r="358" spans="1:10">
      <c r="A358" s="21">
        <v>41913</v>
      </c>
      <c r="B358" s="24">
        <v>2.61</v>
      </c>
      <c r="C358" s="24">
        <v>2.7149999999999999</v>
      </c>
      <c r="D358" s="24">
        <v>2.9649999999999999</v>
      </c>
      <c r="E358" s="24">
        <v>3.4849999999999999</v>
      </c>
      <c r="F358" s="24">
        <v>1.56</v>
      </c>
      <c r="G358" s="24">
        <v>2.869470769230769</v>
      </c>
      <c r="H358" s="24">
        <v>3.2506432038834956</v>
      </c>
      <c r="I358" s="24">
        <v>3.8536999999999999</v>
      </c>
      <c r="J358" s="30">
        <f t="shared" si="5"/>
        <v>3.5153630624999987E-2</v>
      </c>
    </row>
    <row r="359" spans="1:10">
      <c r="A359" s="21">
        <v>41914</v>
      </c>
      <c r="B359" s="24">
        <v>2.585</v>
      </c>
      <c r="C359" s="24">
        <v>2.665</v>
      </c>
      <c r="D359" s="24">
        <v>2.915</v>
      </c>
      <c r="E359" s="24">
        <v>3.42</v>
      </c>
      <c r="F359" s="24">
        <v>1.51</v>
      </c>
      <c r="G359" s="24">
        <v>2.8336372307692308</v>
      </c>
      <c r="H359" s="24">
        <v>3.2155516990291257</v>
      </c>
      <c r="I359" s="24">
        <v>3.7890000000000001</v>
      </c>
      <c r="J359" s="30">
        <f t="shared" si="5"/>
        <v>3.4492409999999696E-2</v>
      </c>
    </row>
    <row r="360" spans="1:10">
      <c r="A360" s="21">
        <v>41915</v>
      </c>
      <c r="B360" s="24">
        <v>2.6150000000000002</v>
      </c>
      <c r="C360" s="24">
        <v>2.71</v>
      </c>
      <c r="D360" s="24">
        <v>2.95</v>
      </c>
      <c r="E360" s="24">
        <v>3.4550000000000001</v>
      </c>
      <c r="F360" s="24">
        <v>1.53</v>
      </c>
      <c r="G360" s="24">
        <v>2.8721123076923085</v>
      </c>
      <c r="H360" s="24">
        <v>3.2527184466019419</v>
      </c>
      <c r="I360" s="24">
        <v>3.8252000000000002</v>
      </c>
      <c r="J360" s="30">
        <f t="shared" si="5"/>
        <v>3.4848425624999901E-2</v>
      </c>
    </row>
    <row r="361" spans="1:10">
      <c r="A361" s="21">
        <v>41918</v>
      </c>
      <c r="B361" s="24">
        <v>2.5950000000000002</v>
      </c>
      <c r="C361" s="24">
        <v>2.69</v>
      </c>
      <c r="D361" s="24">
        <v>2.93</v>
      </c>
      <c r="E361" s="24">
        <v>3.43</v>
      </c>
      <c r="F361" s="24">
        <v>1.53</v>
      </c>
      <c r="G361" s="24">
        <v>2.8530446153846158</v>
      </c>
      <c r="H361" s="24">
        <v>3.2341529126213588</v>
      </c>
      <c r="I361" s="24">
        <v>3.8001999999999998</v>
      </c>
      <c r="J361" s="30">
        <f t="shared" si="5"/>
        <v>3.4594122499999935E-2</v>
      </c>
    </row>
    <row r="362" spans="1:10">
      <c r="A362" s="21">
        <v>41919</v>
      </c>
      <c r="B362" s="24">
        <v>2.5950000000000002</v>
      </c>
      <c r="C362" s="24">
        <v>2.68</v>
      </c>
      <c r="D362" s="24">
        <v>2.92</v>
      </c>
      <c r="E362" s="24">
        <v>3.39</v>
      </c>
      <c r="F362" s="24">
        <v>1.48</v>
      </c>
      <c r="G362" s="24">
        <v>2.8462701538461537</v>
      </c>
      <c r="H362" s="24">
        <v>3.2215300970873786</v>
      </c>
      <c r="I362" s="24">
        <v>3.7690000000000001</v>
      </c>
      <c r="J362" s="30">
        <f t="shared" si="5"/>
        <v>3.4187302500000127E-2</v>
      </c>
    </row>
    <row r="363" spans="1:10">
      <c r="A363" s="21">
        <v>41920</v>
      </c>
      <c r="B363" s="24">
        <v>2.58</v>
      </c>
      <c r="C363" s="24">
        <v>2.66</v>
      </c>
      <c r="D363" s="24">
        <v>2.895</v>
      </c>
      <c r="E363" s="24">
        <v>3.3650000000000002</v>
      </c>
      <c r="F363" s="24">
        <v>1.4450000000000001</v>
      </c>
      <c r="G363" s="24">
        <v>2.8397433846153848</v>
      </c>
      <c r="H363" s="24">
        <v>3.2008915048543694</v>
      </c>
      <c r="I363" s="24">
        <v>3.7437</v>
      </c>
      <c r="J363" s="30">
        <f t="shared" si="5"/>
        <v>3.3933080625000223E-2</v>
      </c>
    </row>
    <row r="364" spans="1:10">
      <c r="A364" s="21">
        <v>41921</v>
      </c>
      <c r="B364" s="24">
        <v>2.57</v>
      </c>
      <c r="C364" s="24">
        <v>2.625</v>
      </c>
      <c r="D364" s="24">
        <v>2.86</v>
      </c>
      <c r="E364" s="24">
        <v>3.3050000000000002</v>
      </c>
      <c r="F364" s="24">
        <v>1.38</v>
      </c>
      <c r="G364" s="24">
        <v>2.8313199999999998</v>
      </c>
      <c r="H364" s="24">
        <v>3.1679980582524276</v>
      </c>
      <c r="I364" s="24">
        <v>3.6920000000000002</v>
      </c>
      <c r="J364" s="30">
        <f t="shared" si="5"/>
        <v>3.3323075624999809E-2</v>
      </c>
    </row>
    <row r="365" spans="1:10">
      <c r="A365" s="21">
        <v>41922</v>
      </c>
      <c r="B365" s="24">
        <v>2.54</v>
      </c>
      <c r="C365" s="24">
        <v>2.5950000000000002</v>
      </c>
      <c r="D365" s="24">
        <v>2.84</v>
      </c>
      <c r="E365" s="24">
        <v>3.33</v>
      </c>
      <c r="F365" s="24">
        <v>1.415</v>
      </c>
      <c r="G365" s="24">
        <v>2.8025578461538458</v>
      </c>
      <c r="H365" s="24">
        <v>3.1482526699029121</v>
      </c>
      <c r="I365" s="24">
        <v>3.7223999999999999</v>
      </c>
      <c r="J365" s="30">
        <f t="shared" si="5"/>
        <v>3.357722250000017E-2</v>
      </c>
    </row>
    <row r="366" spans="1:10">
      <c r="A366" s="21">
        <v>41925</v>
      </c>
      <c r="B366" s="24">
        <v>2.5299999999999998</v>
      </c>
      <c r="C366" s="24">
        <v>2.5649999999999999</v>
      </c>
      <c r="D366" s="24">
        <v>2.8149999999999999</v>
      </c>
      <c r="E366" s="24">
        <v>3.3</v>
      </c>
      <c r="F366" s="24">
        <v>1.385</v>
      </c>
      <c r="G366" s="24">
        <v>2.7733199999999996</v>
      </c>
      <c r="H366" s="24">
        <v>3.1270499999999992</v>
      </c>
      <c r="I366" s="24">
        <v>3.7017000000000002</v>
      </c>
      <c r="J366" s="30">
        <f t="shared" si="5"/>
        <v>3.3272250000000003E-2</v>
      </c>
    </row>
    <row r="367" spans="1:10">
      <c r="A367" s="21">
        <v>41926</v>
      </c>
      <c r="B367" s="24">
        <v>2.52</v>
      </c>
      <c r="C367" s="24">
        <v>2.5649999999999999</v>
      </c>
      <c r="D367" s="24">
        <v>2.8149999999999999</v>
      </c>
      <c r="E367" s="24">
        <v>3.31</v>
      </c>
      <c r="F367" s="24">
        <v>1.4</v>
      </c>
      <c r="G367" s="24">
        <v>2.7702861538461541</v>
      </c>
      <c r="H367" s="24">
        <v>3.1360322815533985</v>
      </c>
      <c r="I367" s="24">
        <v>3.7097000000000002</v>
      </c>
      <c r="J367" s="30">
        <f t="shared" si="5"/>
        <v>3.3373902500000163E-2</v>
      </c>
    </row>
    <row r="368" spans="1:10">
      <c r="A368" s="21">
        <v>41927</v>
      </c>
      <c r="B368" s="24">
        <v>2.5649999999999999</v>
      </c>
      <c r="C368" s="24">
        <v>2.62</v>
      </c>
      <c r="D368" s="24">
        <v>2.86</v>
      </c>
      <c r="E368" s="24">
        <v>3.34</v>
      </c>
      <c r="F368" s="24">
        <v>1.4350000000000001</v>
      </c>
      <c r="G368" s="24">
        <v>2.8335904615384617</v>
      </c>
      <c r="H368" s="24">
        <v>3.1748310679611649</v>
      </c>
      <c r="I368" s="24">
        <v>3.7385999999999999</v>
      </c>
      <c r="J368" s="30">
        <f t="shared" si="5"/>
        <v>3.3678889999999795E-2</v>
      </c>
    </row>
    <row r="369" spans="1:10">
      <c r="A369" s="21">
        <v>41928</v>
      </c>
      <c r="B369" s="24">
        <v>2.4849999999999999</v>
      </c>
      <c r="C369" s="24">
        <v>2.5150000000000001</v>
      </c>
      <c r="D369" s="24">
        <v>2.7450000000000001</v>
      </c>
      <c r="E369" s="24">
        <v>3.19</v>
      </c>
      <c r="F369" s="24">
        <v>1.335</v>
      </c>
      <c r="G369" s="24">
        <v>2.7263464615384612</v>
      </c>
      <c r="H369" s="24">
        <v>3.0903024271844659</v>
      </c>
      <c r="I369" s="24">
        <v>3.6118999999999999</v>
      </c>
      <c r="J369" s="30">
        <f t="shared" si="5"/>
        <v>3.215440249999979E-2</v>
      </c>
    </row>
    <row r="370" spans="1:10">
      <c r="A370" s="21">
        <v>41929</v>
      </c>
      <c r="B370" s="24">
        <v>2.5099999999999998</v>
      </c>
      <c r="C370" s="24">
        <v>2.5550000000000002</v>
      </c>
      <c r="D370" s="24">
        <v>2.7850000000000001</v>
      </c>
      <c r="E370" s="24">
        <v>3.2250000000000001</v>
      </c>
      <c r="F370" s="24">
        <v>1.36</v>
      </c>
      <c r="G370" s="24">
        <v>2.7655649230769228</v>
      </c>
      <c r="H370" s="24">
        <v>3.1302402912621359</v>
      </c>
      <c r="I370" s="24">
        <v>3.6425999999999998</v>
      </c>
      <c r="J370" s="30">
        <f t="shared" si="5"/>
        <v>3.2510015624999777E-2</v>
      </c>
    </row>
    <row r="371" spans="1:10">
      <c r="A371" s="21">
        <v>41932</v>
      </c>
      <c r="B371" s="24">
        <v>2.5299999999999998</v>
      </c>
      <c r="C371" s="24">
        <v>2.6</v>
      </c>
      <c r="D371" s="24">
        <v>2.84</v>
      </c>
      <c r="E371" s="24">
        <v>3.3050000000000002</v>
      </c>
      <c r="F371" s="24">
        <v>1.43</v>
      </c>
      <c r="G371" s="24">
        <v>2.8195353846153841</v>
      </c>
      <c r="H371" s="24">
        <v>3.179071601941748</v>
      </c>
      <c r="I371" s="24">
        <v>3.7242000000000002</v>
      </c>
      <c r="J371" s="30">
        <f t="shared" si="5"/>
        <v>3.3323075624999809E-2</v>
      </c>
    </row>
    <row r="372" spans="1:10">
      <c r="A372" s="21">
        <v>41933</v>
      </c>
      <c r="B372" s="24">
        <v>2.4449999999999998</v>
      </c>
      <c r="C372" s="24">
        <v>2.5099999999999998</v>
      </c>
      <c r="D372" s="24">
        <v>2.7450000000000001</v>
      </c>
      <c r="E372" s="24">
        <v>3.19</v>
      </c>
      <c r="F372" s="24">
        <v>1.34</v>
      </c>
      <c r="G372" s="24">
        <v>2.7380381538461549</v>
      </c>
      <c r="H372" s="24">
        <v>3.0963713592233004</v>
      </c>
      <c r="I372" s="24">
        <v>3.6299000000000001</v>
      </c>
      <c r="J372" s="30">
        <f t="shared" si="5"/>
        <v>3.215440249999979E-2</v>
      </c>
    </row>
    <row r="373" spans="1:10">
      <c r="A373" s="21">
        <v>41934</v>
      </c>
      <c r="B373" s="24">
        <v>2.48</v>
      </c>
      <c r="C373" s="24">
        <v>2.5649999999999999</v>
      </c>
      <c r="D373" s="24">
        <v>2.8</v>
      </c>
      <c r="E373" s="24">
        <v>3.2650000000000001</v>
      </c>
      <c r="F373" s="24">
        <v>1.4</v>
      </c>
      <c r="G373" s="24">
        <v>2.7742956923076916</v>
      </c>
      <c r="H373" s="24">
        <v>3.1405242718446598</v>
      </c>
      <c r="I373" s="24">
        <v>3.6911</v>
      </c>
      <c r="J373" s="30">
        <f t="shared" si="5"/>
        <v>3.2916505624999814E-2</v>
      </c>
    </row>
    <row r="374" spans="1:10">
      <c r="A374" s="21">
        <v>41935</v>
      </c>
      <c r="B374" s="24">
        <v>2.48</v>
      </c>
      <c r="C374" s="24">
        <v>2.5649999999999999</v>
      </c>
      <c r="D374" s="24">
        <v>2.8</v>
      </c>
      <c r="E374" s="24">
        <v>3.26</v>
      </c>
      <c r="F374" s="24">
        <v>1.41</v>
      </c>
      <c r="G374" s="24">
        <v>2.7637732307692309</v>
      </c>
      <c r="H374" s="24">
        <v>3.1384300970873786</v>
      </c>
      <c r="I374" s="24">
        <v>3.6844999999999999</v>
      </c>
      <c r="J374" s="30">
        <f t="shared" si="5"/>
        <v>3.2865689999999947E-2</v>
      </c>
    </row>
    <row r="375" spans="1:10">
      <c r="A375" s="21">
        <v>41936</v>
      </c>
      <c r="B375" s="24">
        <v>2.4900000000000002</v>
      </c>
      <c r="C375" s="24">
        <v>2.5750000000000002</v>
      </c>
      <c r="D375" s="24">
        <v>2.81</v>
      </c>
      <c r="E375" s="24">
        <v>3.2749999999999999</v>
      </c>
      <c r="F375" s="24">
        <v>1.45</v>
      </c>
      <c r="G375" s="24">
        <v>2.79962</v>
      </c>
      <c r="H375" s="24">
        <v>3.1547842233009713</v>
      </c>
      <c r="I375" s="24">
        <v>3.6995</v>
      </c>
      <c r="J375" s="30">
        <f t="shared" si="5"/>
        <v>3.3018140625000081E-2</v>
      </c>
    </row>
    <row r="376" spans="1:10">
      <c r="A376" s="21">
        <v>41939</v>
      </c>
      <c r="B376" s="24">
        <v>2.5099999999999998</v>
      </c>
      <c r="C376" s="24">
        <v>2.605</v>
      </c>
      <c r="D376" s="24">
        <v>2.84</v>
      </c>
      <c r="E376" s="24">
        <v>3.3</v>
      </c>
      <c r="F376" s="24">
        <v>1.48</v>
      </c>
      <c r="G376" s="24">
        <v>2.8233913846153835</v>
      </c>
      <c r="H376" s="24">
        <v>3.1670533980582523</v>
      </c>
      <c r="I376" s="24">
        <v>3.7155</v>
      </c>
      <c r="J376" s="30">
        <f t="shared" si="5"/>
        <v>3.3272250000000003E-2</v>
      </c>
    </row>
    <row r="377" spans="1:10">
      <c r="A377" s="21">
        <v>41940</v>
      </c>
      <c r="B377" s="24">
        <v>2.4700000000000002</v>
      </c>
      <c r="C377" s="24">
        <v>2.5449999999999999</v>
      </c>
      <c r="D377" s="24">
        <v>2.78</v>
      </c>
      <c r="E377" s="24">
        <v>3.2349999999999999</v>
      </c>
      <c r="F377" s="24">
        <v>1.425</v>
      </c>
      <c r="G377" s="24">
        <v>2.7452680000000003</v>
      </c>
      <c r="H377" s="24">
        <v>3.0994851941747572</v>
      </c>
      <c r="I377" s="24">
        <v>3.65</v>
      </c>
      <c r="J377" s="30">
        <f t="shared" si="5"/>
        <v>3.2611630625000165E-2</v>
      </c>
    </row>
    <row r="378" spans="1:10">
      <c r="A378" s="21">
        <v>41941</v>
      </c>
      <c r="B378" s="24">
        <v>2.5150000000000001</v>
      </c>
      <c r="C378" s="24">
        <v>2.605</v>
      </c>
      <c r="D378" s="24">
        <v>2.84</v>
      </c>
      <c r="E378" s="24">
        <v>3.2949999999999999</v>
      </c>
      <c r="F378" s="24">
        <v>1.47</v>
      </c>
      <c r="G378" s="24">
        <v>2.8142846153846155</v>
      </c>
      <c r="H378" s="24">
        <v>3.1391067961165051</v>
      </c>
      <c r="I378" s="24">
        <v>3.6734</v>
      </c>
      <c r="J378" s="30">
        <f t="shared" si="5"/>
        <v>3.3221425625000078E-2</v>
      </c>
    </row>
    <row r="379" spans="1:10">
      <c r="A379" s="21">
        <v>41942</v>
      </c>
      <c r="B379" s="24">
        <v>2.52</v>
      </c>
      <c r="C379" s="24">
        <v>2.63</v>
      </c>
      <c r="D379" s="24">
        <v>2.86</v>
      </c>
      <c r="E379" s="24">
        <v>3.335</v>
      </c>
      <c r="F379" s="24">
        <v>1.5</v>
      </c>
      <c r="G379" s="24">
        <v>2.8407630769230767</v>
      </c>
      <c r="H379" s="24">
        <v>3.1588783980582527</v>
      </c>
      <c r="I379" s="24">
        <v>3.7084999999999999</v>
      </c>
      <c r="J379" s="30">
        <f t="shared" si="5"/>
        <v>3.3628055624999931E-2</v>
      </c>
    </row>
    <row r="380" spans="1:10">
      <c r="A380" s="21">
        <v>41943</v>
      </c>
      <c r="B380" s="24">
        <v>2.4950000000000001</v>
      </c>
      <c r="C380" s="24">
        <v>2.59</v>
      </c>
      <c r="D380" s="24">
        <v>2.81</v>
      </c>
      <c r="E380" s="24">
        <v>3.2850000000000001</v>
      </c>
      <c r="F380" s="24">
        <v>1.4350000000000001</v>
      </c>
      <c r="G380" s="24">
        <v>2.7861615384615384</v>
      </c>
      <c r="H380" s="24">
        <v>3.1081291262135919</v>
      </c>
      <c r="I380" s="24">
        <v>3.6595</v>
      </c>
      <c r="J380" s="30">
        <f t="shared" si="5"/>
        <v>3.3119780624999873E-2</v>
      </c>
    </row>
    <row r="381" spans="1:10">
      <c r="A381" s="21">
        <v>41946</v>
      </c>
      <c r="B381" s="24">
        <v>2.48</v>
      </c>
      <c r="C381" s="24">
        <v>2.54</v>
      </c>
      <c r="D381" s="24">
        <v>2.77</v>
      </c>
      <c r="E381" s="24">
        <v>3.27</v>
      </c>
      <c r="F381" s="24">
        <v>1.43</v>
      </c>
      <c r="G381" s="24">
        <v>2.7043046153846153</v>
      </c>
      <c r="H381" s="24">
        <v>3.0678747572815537</v>
      </c>
      <c r="I381" s="24">
        <v>3.6549999999999998</v>
      </c>
      <c r="J381" s="30">
        <f t="shared" ref="J381:J416" si="6">(1+E381/200)^2-1</f>
        <v>3.2967322500000229E-2</v>
      </c>
    </row>
    <row r="382" spans="1:10">
      <c r="A382" s="21">
        <v>41947</v>
      </c>
      <c r="B382" s="24">
        <v>2.5099999999999998</v>
      </c>
      <c r="C382" s="24">
        <v>2.58</v>
      </c>
      <c r="D382" s="24">
        <v>2.8149999999999999</v>
      </c>
      <c r="E382" s="24">
        <v>3.32</v>
      </c>
      <c r="F382" s="24">
        <v>1.47</v>
      </c>
      <c r="G382" s="24">
        <v>2.7666886153846151</v>
      </c>
      <c r="H382" s="24">
        <v>3.0979174757281553</v>
      </c>
      <c r="I382" s="24">
        <v>3.706</v>
      </c>
      <c r="J382" s="30">
        <f t="shared" si="6"/>
        <v>3.3475559999999849E-2</v>
      </c>
    </row>
    <row r="383" spans="1:10">
      <c r="A383" s="21">
        <v>41948</v>
      </c>
      <c r="B383" s="24">
        <v>2.4950000000000001</v>
      </c>
      <c r="C383" s="24">
        <v>2.5499999999999998</v>
      </c>
      <c r="D383" s="24">
        <v>2.78</v>
      </c>
      <c r="E383" s="24">
        <v>3.2850000000000001</v>
      </c>
      <c r="F383" s="24">
        <v>1.41</v>
      </c>
      <c r="G383" s="24">
        <v>2.7307809230769231</v>
      </c>
      <c r="H383" s="24">
        <v>3.0784606796116512</v>
      </c>
      <c r="I383" s="24">
        <v>3.677</v>
      </c>
      <c r="J383" s="30">
        <f t="shared" si="6"/>
        <v>3.3119780624999873E-2</v>
      </c>
    </row>
    <row r="384" spans="1:10">
      <c r="A384" s="21">
        <v>41949</v>
      </c>
      <c r="B384" s="24">
        <v>2.5</v>
      </c>
      <c r="C384" s="24">
        <v>2.5449999999999999</v>
      </c>
      <c r="D384" s="24">
        <v>2.77</v>
      </c>
      <c r="E384" s="24">
        <v>3.2450000000000001</v>
      </c>
      <c r="F384" s="24">
        <v>1.355</v>
      </c>
      <c r="G384" s="24">
        <v>2.7370812307692307</v>
      </c>
      <c r="H384" s="24">
        <v>3.0802266990291267</v>
      </c>
      <c r="I384" s="24">
        <v>3.6629999999999998</v>
      </c>
      <c r="J384" s="30">
        <f t="shared" si="6"/>
        <v>3.2713250624999857E-2</v>
      </c>
    </row>
    <row r="385" spans="1:10">
      <c r="A385" s="21">
        <v>41950</v>
      </c>
      <c r="B385" s="24">
        <v>2.54</v>
      </c>
      <c r="C385" s="24">
        <v>2.6150000000000002</v>
      </c>
      <c r="D385" s="24">
        <v>2.85</v>
      </c>
      <c r="E385" s="24">
        <v>3.355</v>
      </c>
      <c r="F385" s="24">
        <v>1.46</v>
      </c>
      <c r="G385" s="24">
        <v>2.8308236923076922</v>
      </c>
      <c r="H385" s="24">
        <v>3.1396720873786408</v>
      </c>
      <c r="I385" s="24">
        <v>3.7576000000000001</v>
      </c>
      <c r="J385" s="30">
        <f t="shared" si="6"/>
        <v>3.3831400625000008E-2</v>
      </c>
    </row>
    <row r="386" spans="1:10">
      <c r="A386" s="21">
        <v>41953</v>
      </c>
      <c r="B386" s="24">
        <v>2.5150000000000001</v>
      </c>
      <c r="C386" s="24">
        <v>2.57</v>
      </c>
      <c r="D386" s="24">
        <v>2.79</v>
      </c>
      <c r="E386" s="24">
        <v>3.28</v>
      </c>
      <c r="F386" s="24">
        <v>1.405</v>
      </c>
      <c r="G386" s="24">
        <v>2.7875239999999999</v>
      </c>
      <c r="H386" s="24">
        <v>3.105893203883495</v>
      </c>
      <c r="I386" s="24">
        <v>3.6960000000000002</v>
      </c>
      <c r="J386" s="30">
        <f t="shared" si="6"/>
        <v>3.3068960000000036E-2</v>
      </c>
    </row>
    <row r="387" spans="1:10">
      <c r="A387" s="21">
        <v>41954</v>
      </c>
      <c r="B387" s="24">
        <v>2.54</v>
      </c>
      <c r="C387" s="24">
        <v>2.6</v>
      </c>
      <c r="D387" s="24">
        <v>2.82</v>
      </c>
      <c r="E387" s="24">
        <v>3.3250000000000002</v>
      </c>
      <c r="F387" s="24">
        <v>1.425</v>
      </c>
      <c r="G387" s="24">
        <v>2.8371403076923074</v>
      </c>
      <c r="H387" s="24">
        <v>3.1395572815533983</v>
      </c>
      <c r="I387" s="24">
        <v>3.7334000000000001</v>
      </c>
      <c r="J387" s="30">
        <f t="shared" si="6"/>
        <v>3.3526390624999847E-2</v>
      </c>
    </row>
    <row r="388" spans="1:10">
      <c r="A388" s="21">
        <v>41955</v>
      </c>
      <c r="B388" s="24">
        <v>2.5550000000000002</v>
      </c>
      <c r="C388" s="24">
        <v>2.62</v>
      </c>
      <c r="D388" s="24">
        <v>2.84</v>
      </c>
      <c r="E388" s="24">
        <v>3.34</v>
      </c>
      <c r="F388" s="24">
        <v>1.44</v>
      </c>
      <c r="G388" s="24">
        <v>2.8648593846153849</v>
      </c>
      <c r="H388" s="24">
        <v>3.1672504854368935</v>
      </c>
      <c r="I388" s="24">
        <v>3.7549999999999999</v>
      </c>
      <c r="J388" s="30">
        <f t="shared" si="6"/>
        <v>3.3678889999999795E-2</v>
      </c>
    </row>
    <row r="389" spans="1:10">
      <c r="A389" s="21">
        <v>41956</v>
      </c>
      <c r="B389" s="24">
        <v>2.56</v>
      </c>
      <c r="C389" s="24">
        <v>2.625</v>
      </c>
      <c r="D389" s="24">
        <v>2.85</v>
      </c>
      <c r="E389" s="24">
        <v>3.3450000000000002</v>
      </c>
      <c r="F389" s="24">
        <v>1.4450000000000001</v>
      </c>
      <c r="G389" s="24">
        <v>2.8715676923076923</v>
      </c>
      <c r="H389" s="24">
        <v>3.1770480582524279</v>
      </c>
      <c r="I389" s="24">
        <v>3.7532000000000001</v>
      </c>
      <c r="J389" s="30">
        <f t="shared" si="6"/>
        <v>3.3729725625000206E-2</v>
      </c>
    </row>
    <row r="390" spans="1:10">
      <c r="A390" s="21">
        <v>41957</v>
      </c>
      <c r="B390" s="24">
        <v>2.5499999999999998</v>
      </c>
      <c r="C390" s="24">
        <v>2.6150000000000002</v>
      </c>
      <c r="D390" s="24">
        <v>2.835</v>
      </c>
      <c r="E390" s="24">
        <v>3.335</v>
      </c>
      <c r="F390" s="24">
        <v>1.44</v>
      </c>
      <c r="G390" s="24">
        <v>2.8516824615384615</v>
      </c>
      <c r="H390" s="24">
        <v>3.1662407766990288</v>
      </c>
      <c r="I390" s="24">
        <v>3.7509000000000001</v>
      </c>
      <c r="J390" s="30">
        <f t="shared" si="6"/>
        <v>3.3628055624999931E-2</v>
      </c>
    </row>
    <row r="391" spans="1:10">
      <c r="A391" s="21">
        <v>41960</v>
      </c>
      <c r="B391" s="24">
        <v>2.5350000000000001</v>
      </c>
      <c r="C391" s="24">
        <v>2.585</v>
      </c>
      <c r="D391" s="24">
        <v>2.8</v>
      </c>
      <c r="E391" s="24">
        <v>3.26</v>
      </c>
      <c r="F391" s="24">
        <v>1.37</v>
      </c>
      <c r="G391" s="24">
        <v>2.806887384615385</v>
      </c>
      <c r="H391" s="24">
        <v>3.1335512135922334</v>
      </c>
      <c r="I391" s="24">
        <v>3.6825000000000001</v>
      </c>
      <c r="J391" s="30">
        <f t="shared" si="6"/>
        <v>3.2865689999999947E-2</v>
      </c>
    </row>
    <row r="392" spans="1:10">
      <c r="A392" s="21">
        <v>41961</v>
      </c>
      <c r="B392" s="24">
        <v>2.54</v>
      </c>
      <c r="C392" s="24">
        <v>2.585</v>
      </c>
      <c r="D392" s="24">
        <v>2.8</v>
      </c>
      <c r="E392" s="24">
        <v>3.2850000000000001</v>
      </c>
      <c r="F392" s="24">
        <v>1.39</v>
      </c>
      <c r="G392" s="24">
        <v>2.811224615384615</v>
      </c>
      <c r="H392" s="24">
        <v>3.1417932038834957</v>
      </c>
      <c r="I392" s="24">
        <v>3.7075</v>
      </c>
      <c r="J392" s="30">
        <f t="shared" si="6"/>
        <v>3.3119780624999873E-2</v>
      </c>
    </row>
    <row r="393" spans="1:10">
      <c r="A393" s="21">
        <v>41962</v>
      </c>
      <c r="B393" s="24">
        <v>2.52</v>
      </c>
      <c r="C393" s="24">
        <v>2.57</v>
      </c>
      <c r="D393" s="24">
        <v>2.78</v>
      </c>
      <c r="E393" s="24">
        <v>3.2749999999999999</v>
      </c>
      <c r="F393" s="24">
        <v>1.38</v>
      </c>
      <c r="G393" s="24">
        <v>2.784398153846154</v>
      </c>
      <c r="H393" s="24">
        <v>3.1242524271844658</v>
      </c>
      <c r="I393" s="24">
        <v>3.6970999999999998</v>
      </c>
      <c r="J393" s="30">
        <f t="shared" si="6"/>
        <v>3.3018140625000081E-2</v>
      </c>
    </row>
    <row r="394" spans="1:10">
      <c r="A394" s="21">
        <v>41963</v>
      </c>
      <c r="B394" s="24">
        <v>2.52</v>
      </c>
      <c r="C394" s="24">
        <v>2.5550000000000002</v>
      </c>
      <c r="D394" s="24">
        <v>2.7749999999999999</v>
      </c>
      <c r="E394" s="24">
        <v>3.27</v>
      </c>
      <c r="F394" s="24">
        <v>1.385</v>
      </c>
      <c r="G394" s="24">
        <v>2.7739686153846148</v>
      </c>
      <c r="H394" s="24">
        <v>3.1136436893203889</v>
      </c>
      <c r="I394" s="24">
        <v>3.6947000000000001</v>
      </c>
      <c r="J394" s="30">
        <f t="shared" si="6"/>
        <v>3.2967322500000229E-2</v>
      </c>
    </row>
    <row r="395" spans="1:10">
      <c r="A395" s="21">
        <v>41964</v>
      </c>
      <c r="B395" s="24">
        <v>2.5249999999999999</v>
      </c>
      <c r="C395" s="24">
        <v>2.5550000000000002</v>
      </c>
      <c r="D395" s="24">
        <v>2.7650000000000001</v>
      </c>
      <c r="E395" s="24">
        <v>3.26</v>
      </c>
      <c r="F395" s="24">
        <v>1.375</v>
      </c>
      <c r="G395" s="24">
        <v>2.7734840000000003</v>
      </c>
      <c r="H395" s="24">
        <v>3.0860332524271845</v>
      </c>
      <c r="I395" s="24">
        <v>3.6667999999999998</v>
      </c>
      <c r="J395" s="30">
        <f t="shared" si="6"/>
        <v>3.2865689999999947E-2</v>
      </c>
    </row>
    <row r="396" spans="1:10">
      <c r="A396" s="21">
        <v>41967</v>
      </c>
      <c r="B396" s="24">
        <v>2.52</v>
      </c>
      <c r="C396" s="24">
        <v>2.54</v>
      </c>
      <c r="D396" s="24">
        <v>2.75</v>
      </c>
      <c r="E396" s="24">
        <v>3.25</v>
      </c>
      <c r="F396" s="24">
        <v>1.36</v>
      </c>
      <c r="G396" s="24">
        <v>2.7437772307692305</v>
      </c>
      <c r="H396" s="24">
        <v>3.0465592233009713</v>
      </c>
      <c r="I396" s="24">
        <v>3.6539999999999999</v>
      </c>
      <c r="J396" s="30">
        <f t="shared" si="6"/>
        <v>3.2764062500000302E-2</v>
      </c>
    </row>
    <row r="397" spans="1:10">
      <c r="A397" s="21">
        <v>41968</v>
      </c>
      <c r="B397" s="24">
        <v>2.4950000000000001</v>
      </c>
      <c r="C397" s="24">
        <v>2.5150000000000001</v>
      </c>
      <c r="D397" s="24">
        <v>2.71</v>
      </c>
      <c r="E397" s="24">
        <v>3.1949999999999998</v>
      </c>
      <c r="F397" s="24">
        <v>1.2749999999999999</v>
      </c>
      <c r="G397" s="24">
        <v>2.7120843076923076</v>
      </c>
      <c r="H397" s="24">
        <v>3.0125572815533985</v>
      </c>
      <c r="I397" s="24">
        <v>3.6032000000000002</v>
      </c>
      <c r="J397" s="30">
        <f t="shared" si="6"/>
        <v>3.2205200625000208E-2</v>
      </c>
    </row>
    <row r="398" spans="1:10">
      <c r="A398" s="21">
        <v>41969</v>
      </c>
      <c r="B398" s="24">
        <v>2.4500000000000002</v>
      </c>
      <c r="C398" s="24">
        <v>2.4449999999999998</v>
      </c>
      <c r="D398" s="24">
        <v>2.6349999999999998</v>
      </c>
      <c r="E398" s="24">
        <v>3.125</v>
      </c>
      <c r="F398" s="24">
        <v>1.22</v>
      </c>
      <c r="G398" s="24">
        <v>2.6443138461538456</v>
      </c>
      <c r="H398" s="24">
        <v>2.9350398058252427</v>
      </c>
      <c r="I398" s="24">
        <v>3.5352000000000001</v>
      </c>
      <c r="J398" s="30">
        <f t="shared" si="6"/>
        <v>3.1494140625E-2</v>
      </c>
    </row>
    <row r="399" spans="1:10">
      <c r="A399" s="21">
        <v>41970</v>
      </c>
      <c r="B399" s="24">
        <v>2.4550000000000001</v>
      </c>
      <c r="C399" s="24">
        <v>2.4500000000000002</v>
      </c>
      <c r="D399" s="24">
        <v>2.63</v>
      </c>
      <c r="E399" s="24">
        <v>3.105</v>
      </c>
      <c r="F399" s="24">
        <v>1.2</v>
      </c>
      <c r="G399" s="24">
        <v>2.6717646153846148</v>
      </c>
      <c r="H399" s="24">
        <v>2.9108995145631074</v>
      </c>
      <c r="I399" s="24">
        <v>3.5005999999999999</v>
      </c>
      <c r="J399" s="30">
        <f t="shared" si="6"/>
        <v>3.129102562500008E-2</v>
      </c>
    </row>
    <row r="400" spans="1:10">
      <c r="A400" s="21">
        <v>41971</v>
      </c>
      <c r="B400" s="24">
        <v>2.4249999999999998</v>
      </c>
      <c r="C400" s="24">
        <v>2.395</v>
      </c>
      <c r="D400" s="24">
        <v>2.57</v>
      </c>
      <c r="E400" s="24">
        <v>3.0249999999999999</v>
      </c>
      <c r="F400" s="24">
        <v>1.1399999999999999</v>
      </c>
      <c r="G400" s="24">
        <v>2.5998123076923085</v>
      </c>
      <c r="H400" s="24">
        <v>2.8572679611650482</v>
      </c>
      <c r="I400" s="24">
        <v>3.419</v>
      </c>
      <c r="J400" s="30">
        <f t="shared" si="6"/>
        <v>3.047876562500007E-2</v>
      </c>
    </row>
    <row r="401" spans="1:10">
      <c r="A401" s="21">
        <v>41974</v>
      </c>
      <c r="B401" s="24">
        <v>2.3849999999999998</v>
      </c>
      <c r="C401" s="24">
        <v>2.3450000000000002</v>
      </c>
      <c r="D401" s="24">
        <v>2.5249999999999999</v>
      </c>
      <c r="E401" s="24">
        <v>2.9950000000000001</v>
      </c>
      <c r="F401" s="24">
        <v>1.125</v>
      </c>
      <c r="G401" s="24">
        <v>2.5300775384615388</v>
      </c>
      <c r="H401" s="24">
        <v>2.8109451456310683</v>
      </c>
      <c r="I401" s="24">
        <v>3.4055</v>
      </c>
      <c r="J401" s="30">
        <f t="shared" si="6"/>
        <v>3.017425062500001E-2</v>
      </c>
    </row>
    <row r="402" spans="1:10">
      <c r="A402" s="21">
        <v>41975</v>
      </c>
      <c r="B402" s="24">
        <v>2.4449999999999998</v>
      </c>
      <c r="C402" s="24">
        <v>2.4249999999999998</v>
      </c>
      <c r="D402" s="24">
        <v>2.6150000000000002</v>
      </c>
      <c r="E402" s="24">
        <v>3.11</v>
      </c>
      <c r="F402" s="24">
        <v>1.23</v>
      </c>
      <c r="G402" s="24">
        <v>2.6178286153846155</v>
      </c>
      <c r="H402" s="24">
        <v>2.8743796116504852</v>
      </c>
      <c r="I402" s="24">
        <v>3.4965000000000002</v>
      </c>
      <c r="J402" s="30">
        <f t="shared" si="6"/>
        <v>3.1341802499999849E-2</v>
      </c>
    </row>
    <row r="403" spans="1:10">
      <c r="A403" s="21">
        <v>41976</v>
      </c>
      <c r="B403" s="24">
        <v>2.3849999999999998</v>
      </c>
      <c r="C403" s="24">
        <v>2.3650000000000002</v>
      </c>
      <c r="D403" s="24">
        <v>2.56</v>
      </c>
      <c r="E403" s="24">
        <v>3.1</v>
      </c>
      <c r="F403" s="24">
        <v>1.25</v>
      </c>
      <c r="G403" s="24">
        <v>2.5732215384615387</v>
      </c>
      <c r="H403" s="24">
        <v>2.8168165048543692</v>
      </c>
      <c r="I403" s="24">
        <v>3.484</v>
      </c>
      <c r="J403" s="30">
        <f t="shared" si="6"/>
        <v>3.1240250000000191E-2</v>
      </c>
    </row>
    <row r="404" spans="1:10">
      <c r="A404" s="21">
        <v>41977</v>
      </c>
      <c r="B404" s="24">
        <v>2.375</v>
      </c>
      <c r="C404" s="24">
        <v>2.355</v>
      </c>
      <c r="D404" s="24">
        <v>2.5449999999999999</v>
      </c>
      <c r="E404" s="24">
        <v>3.07</v>
      </c>
      <c r="F404" s="24">
        <v>1.2250000000000001</v>
      </c>
      <c r="G404" s="24">
        <v>2.5770239999999993</v>
      </c>
      <c r="H404" s="24">
        <v>2.7956150485436893</v>
      </c>
      <c r="I404" s="24">
        <v>3.4355000000000002</v>
      </c>
      <c r="J404" s="30">
        <f t="shared" si="6"/>
        <v>3.0935622499999926E-2</v>
      </c>
    </row>
    <row r="405" spans="1:10">
      <c r="A405" s="21">
        <v>41978</v>
      </c>
      <c r="B405" s="24">
        <v>2.3149999999999999</v>
      </c>
      <c r="C405" s="24">
        <v>2.2999999999999998</v>
      </c>
      <c r="D405" s="24">
        <v>2.5</v>
      </c>
      <c r="E405" s="24">
        <v>3.04</v>
      </c>
      <c r="F405" s="24">
        <v>1.21</v>
      </c>
      <c r="G405" s="24">
        <v>2.5050369230769234</v>
      </c>
      <c r="H405" s="24">
        <v>2.7352898058252428</v>
      </c>
      <c r="I405" s="24">
        <v>3.4039999999999999</v>
      </c>
      <c r="J405" s="30">
        <f t="shared" si="6"/>
        <v>3.0631040000000276E-2</v>
      </c>
    </row>
    <row r="406" spans="1:10">
      <c r="A406" s="21">
        <v>41981</v>
      </c>
      <c r="B406" s="24">
        <v>2.3450000000000002</v>
      </c>
      <c r="C406" s="24">
        <v>2.3450000000000002</v>
      </c>
      <c r="D406" s="24">
        <v>2.5449999999999999</v>
      </c>
      <c r="E406" s="24">
        <v>3.085</v>
      </c>
      <c r="F406" s="24">
        <v>1.24</v>
      </c>
      <c r="G406" s="24">
        <v>2.5566692307692302</v>
      </c>
      <c r="H406" s="24">
        <v>2.7716927184466007</v>
      </c>
      <c r="I406" s="24">
        <v>3.4388000000000001</v>
      </c>
      <c r="J406" s="30">
        <f t="shared" si="6"/>
        <v>3.1087930625000038E-2</v>
      </c>
    </row>
    <row r="407" spans="1:10">
      <c r="A407" s="21">
        <v>41982</v>
      </c>
      <c r="B407" s="24">
        <v>2.31</v>
      </c>
      <c r="C407" s="24">
        <v>2.3050000000000002</v>
      </c>
      <c r="D407" s="24">
        <v>2.4900000000000002</v>
      </c>
      <c r="E407" s="24">
        <v>3.0249999999999999</v>
      </c>
      <c r="F407" s="24">
        <v>1.2</v>
      </c>
      <c r="G407" s="24">
        <v>2.4980144615384616</v>
      </c>
      <c r="H407" s="24">
        <v>2.729168932038835</v>
      </c>
      <c r="I407" s="24">
        <v>3.3860999999999999</v>
      </c>
      <c r="J407" s="30">
        <f t="shared" si="6"/>
        <v>3.047876562500007E-2</v>
      </c>
    </row>
    <row r="408" spans="1:10">
      <c r="A408" s="21">
        <v>41983</v>
      </c>
      <c r="B408" s="24">
        <v>2.2799999999999998</v>
      </c>
      <c r="C408" s="24">
        <v>2.2599999999999998</v>
      </c>
      <c r="D408" s="24">
        <v>2.4300000000000002</v>
      </c>
      <c r="E408" s="24">
        <v>2.9249999999999998</v>
      </c>
      <c r="F408" s="24">
        <v>1.105</v>
      </c>
      <c r="G408" s="24">
        <v>2.4316261538461537</v>
      </c>
      <c r="H408" s="24">
        <v>2.6804563106796113</v>
      </c>
      <c r="I408" s="24">
        <v>3.2835000000000001</v>
      </c>
      <c r="J408" s="30">
        <f t="shared" si="6"/>
        <v>2.9463890625000211E-2</v>
      </c>
    </row>
    <row r="409" spans="1:10">
      <c r="A409" s="21">
        <v>41984</v>
      </c>
      <c r="B409" s="24">
        <v>2.25</v>
      </c>
      <c r="C409" s="24">
        <v>2.23</v>
      </c>
      <c r="D409" s="24">
        <v>2.39</v>
      </c>
      <c r="E409" s="24">
        <v>2.855</v>
      </c>
      <c r="F409" s="24">
        <v>1.05</v>
      </c>
      <c r="G409" s="24">
        <v>2.3741815384615381</v>
      </c>
      <c r="H409" s="24">
        <v>2.6339145631067966</v>
      </c>
      <c r="I409" s="24">
        <v>3.2124999999999999</v>
      </c>
      <c r="J409" s="30">
        <f t="shared" si="6"/>
        <v>2.8753775625000033E-2</v>
      </c>
    </row>
    <row r="410" spans="1:10">
      <c r="A410" s="21">
        <v>41985</v>
      </c>
      <c r="B410" s="24">
        <v>2.3149999999999999</v>
      </c>
      <c r="C410" s="24">
        <v>2.2949999999999999</v>
      </c>
      <c r="D410" s="24">
        <v>2.4449999999999998</v>
      </c>
      <c r="E410" s="24">
        <v>2.895</v>
      </c>
      <c r="F410" s="24">
        <v>1.075</v>
      </c>
      <c r="G410" s="24">
        <v>2.4523467692307692</v>
      </c>
      <c r="H410" s="24">
        <v>2.6914757281553392</v>
      </c>
      <c r="I410" s="24">
        <v>3.2440000000000002</v>
      </c>
      <c r="J410" s="30">
        <f t="shared" si="6"/>
        <v>2.9159525625000127E-2</v>
      </c>
    </row>
    <row r="411" spans="1:10">
      <c r="A411" s="21">
        <v>41988</v>
      </c>
      <c r="B411" s="24">
        <v>2.2799999999999998</v>
      </c>
      <c r="C411" s="24">
        <v>2.2599999999999998</v>
      </c>
      <c r="D411" s="24">
        <v>2.42</v>
      </c>
      <c r="E411" s="24">
        <v>2.96</v>
      </c>
      <c r="F411" s="24">
        <v>1.08</v>
      </c>
      <c r="G411" s="24">
        <v>2.3988043076923073</v>
      </c>
      <c r="H411" s="24">
        <v>2.6527172330097089</v>
      </c>
      <c r="I411" s="24">
        <v>3.2265000000000001</v>
      </c>
      <c r="J411" s="30">
        <f t="shared" si="6"/>
        <v>2.9819039999999797E-2</v>
      </c>
    </row>
    <row r="412" spans="1:10">
      <c r="A412" s="21">
        <v>41989</v>
      </c>
      <c r="B412" s="24">
        <v>2.2850000000000001</v>
      </c>
      <c r="C412" s="24">
        <v>2.2549999999999999</v>
      </c>
      <c r="D412" s="24">
        <v>2.41</v>
      </c>
      <c r="E412" s="24">
        <v>2.9249999999999998</v>
      </c>
      <c r="F412" s="24">
        <v>1.085</v>
      </c>
      <c r="G412" s="24">
        <v>2.4115399999999996</v>
      </c>
      <c r="H412" s="24">
        <v>2.6496776699029123</v>
      </c>
      <c r="I412" s="24">
        <v>3.1956000000000002</v>
      </c>
      <c r="J412" s="30">
        <f t="shared" si="6"/>
        <v>2.9463890625000211E-2</v>
      </c>
    </row>
    <row r="413" spans="1:10">
      <c r="A413" s="21">
        <v>41990</v>
      </c>
      <c r="B413" s="24">
        <v>2.2450000000000001</v>
      </c>
      <c r="C413" s="24">
        <v>2.2050000000000001</v>
      </c>
      <c r="D413" s="24">
        <v>2.3450000000000002</v>
      </c>
      <c r="E413" s="24">
        <v>2.8450000000000002</v>
      </c>
      <c r="F413" s="24">
        <v>1.03</v>
      </c>
      <c r="G413" s="24">
        <v>2.3422199999999993</v>
      </c>
      <c r="H413" s="24">
        <v>2.589165048543689</v>
      </c>
      <c r="I413" s="24">
        <v>3.1181999999999999</v>
      </c>
      <c r="J413" s="30">
        <f t="shared" si="6"/>
        <v>2.8652350624999823E-2</v>
      </c>
    </row>
    <row r="414" spans="1:10">
      <c r="A414" s="21">
        <v>41991</v>
      </c>
      <c r="B414" s="24">
        <v>2.2599999999999998</v>
      </c>
      <c r="C414" s="24">
        <v>2.2349999999999999</v>
      </c>
      <c r="D414" s="24">
        <v>2.375</v>
      </c>
      <c r="E414" s="24">
        <v>2.915</v>
      </c>
      <c r="F414" s="24">
        <v>1.075</v>
      </c>
      <c r="G414" s="24">
        <v>2.3624153846153848</v>
      </c>
      <c r="H414" s="24">
        <v>2.5906786407766984</v>
      </c>
      <c r="I414" s="24">
        <v>3.1638999999999999</v>
      </c>
      <c r="J414" s="30">
        <f t="shared" si="6"/>
        <v>2.9362430624999991E-2</v>
      </c>
    </row>
    <row r="415" spans="1:10">
      <c r="A415" s="21">
        <v>41992</v>
      </c>
      <c r="B415" s="24">
        <v>2.3199999999999998</v>
      </c>
      <c r="C415" s="24">
        <v>2.2999999999999998</v>
      </c>
      <c r="D415" s="24">
        <v>2.4500000000000002</v>
      </c>
      <c r="E415" s="24">
        <v>3.0049999999999999</v>
      </c>
      <c r="F415" s="24">
        <v>1.1499999999999999</v>
      </c>
      <c r="G415" s="24">
        <v>2.4674695384615379</v>
      </c>
      <c r="H415" s="24">
        <v>2.6446444174757278</v>
      </c>
      <c r="I415" s="24">
        <v>3.2427000000000001</v>
      </c>
      <c r="J415" s="30">
        <f t="shared" si="6"/>
        <v>3.0275750625000208E-2</v>
      </c>
    </row>
    <row r="416" spans="1:10">
      <c r="A416" s="21">
        <v>41995</v>
      </c>
      <c r="B416" s="24">
        <v>2.27</v>
      </c>
      <c r="C416" s="24">
        <v>2.2400000000000002</v>
      </c>
      <c r="D416" s="24">
        <v>2.38</v>
      </c>
      <c r="E416" s="24">
        <v>2.9249999999999998</v>
      </c>
      <c r="F416" s="24">
        <v>1.05</v>
      </c>
      <c r="G416" s="24">
        <v>2.3687861538461541</v>
      </c>
      <c r="H416" s="24">
        <v>2.5750000000000002</v>
      </c>
      <c r="I416" s="24">
        <v>3.1545000000000001</v>
      </c>
      <c r="J416" s="30">
        <f t="shared" si="6"/>
        <v>2.9463890625000211E-2</v>
      </c>
    </row>
    <row r="2764" spans="16:22">
      <c r="P2764" s="26"/>
      <c r="Q2764" s="26"/>
      <c r="R2764" s="26"/>
      <c r="S2764" s="26"/>
      <c r="T2764" s="26"/>
      <c r="U2764" s="26"/>
      <c r="V2764" s="26"/>
    </row>
    <row r="2765" spans="16:22">
      <c r="P2765" s="26"/>
      <c r="Q2765" s="26"/>
      <c r="R2765" s="26"/>
      <c r="S2765" s="26"/>
      <c r="T2765" s="26"/>
      <c r="U2765" s="26"/>
      <c r="V2765" s="26"/>
    </row>
    <row r="2766" spans="16:22">
      <c r="P2766" s="26"/>
      <c r="Q2766" s="26"/>
      <c r="R2766" s="26"/>
      <c r="S2766" s="26"/>
      <c r="T2766" s="26"/>
      <c r="U2766" s="26"/>
      <c r="V2766" s="26"/>
    </row>
    <row r="2767" spans="16:22">
      <c r="P2767" s="26"/>
      <c r="Q2767" s="26"/>
      <c r="R2767" s="26"/>
      <c r="S2767" s="26"/>
      <c r="T2767" s="26"/>
      <c r="U2767" s="26"/>
      <c r="V2767" s="26"/>
    </row>
    <row r="2768" spans="16:22">
      <c r="P2768" s="26"/>
      <c r="Q2768" s="26"/>
      <c r="R2768" s="26"/>
      <c r="S2768" s="26"/>
      <c r="T2768" s="26"/>
      <c r="U2768" s="26"/>
      <c r="V2768" s="26"/>
    </row>
    <row r="2769" spans="16:22">
      <c r="P2769" s="26"/>
      <c r="Q2769" s="26"/>
      <c r="R2769" s="26"/>
      <c r="S2769" s="26"/>
      <c r="T2769" s="26"/>
      <c r="U2769" s="26"/>
      <c r="V2769" s="26"/>
    </row>
    <row r="2770" spans="16:22">
      <c r="P2770" s="26"/>
      <c r="Q2770" s="26"/>
      <c r="R2770" s="26"/>
      <c r="S2770" s="26"/>
      <c r="T2770" s="26"/>
      <c r="U2770" s="26"/>
      <c r="V2770" s="26"/>
    </row>
    <row r="2771" spans="16:22">
      <c r="P2771" s="26"/>
      <c r="Q2771" s="26"/>
      <c r="R2771" s="26"/>
      <c r="S2771" s="26"/>
      <c r="T2771" s="26"/>
      <c r="U2771" s="26"/>
      <c r="V2771" s="26"/>
    </row>
    <row r="2772" spans="16:22">
      <c r="P2772" s="26"/>
      <c r="Q2772" s="26"/>
      <c r="R2772" s="26"/>
      <c r="S2772" s="26"/>
      <c r="T2772" s="26"/>
      <c r="U2772" s="26"/>
      <c r="V2772" s="26"/>
    </row>
    <row r="2773" spans="16:22">
      <c r="P2773" s="26"/>
      <c r="Q2773" s="26"/>
      <c r="R2773" s="26"/>
      <c r="S2773" s="26"/>
      <c r="T2773" s="26"/>
      <c r="U2773" s="26"/>
      <c r="V2773" s="26"/>
    </row>
    <row r="2774" spans="16:22">
      <c r="P2774" s="26"/>
      <c r="Q2774" s="26"/>
      <c r="R2774" s="26"/>
      <c r="S2774" s="26"/>
      <c r="T2774" s="26"/>
      <c r="U2774" s="26"/>
      <c r="V2774" s="26"/>
    </row>
    <row r="2775" spans="16:22">
      <c r="P2775" s="26"/>
      <c r="Q2775" s="26"/>
      <c r="R2775" s="26"/>
      <c r="S2775" s="26"/>
      <c r="T2775" s="26"/>
      <c r="U2775" s="26"/>
      <c r="V2775" s="26"/>
    </row>
    <row r="2776" spans="16:22">
      <c r="P2776" s="26"/>
      <c r="Q2776" s="26"/>
      <c r="R2776" s="26"/>
      <c r="S2776" s="26"/>
      <c r="T2776" s="26"/>
      <c r="U2776" s="26"/>
      <c r="V2776" s="26"/>
    </row>
    <row r="2777" spans="16:22">
      <c r="P2777" s="26"/>
      <c r="Q2777" s="26"/>
      <c r="R2777" s="26"/>
      <c r="S2777" s="26"/>
      <c r="T2777" s="26"/>
      <c r="U2777" s="26"/>
      <c r="V2777" s="26"/>
    </row>
    <row r="2778" spans="16:22">
      <c r="P2778" s="26"/>
      <c r="Q2778" s="26"/>
      <c r="R2778" s="26"/>
      <c r="S2778" s="26"/>
      <c r="T2778" s="26"/>
      <c r="U2778" s="26"/>
      <c r="V2778" s="26"/>
    </row>
    <row r="2779" spans="16:22">
      <c r="P2779" s="26"/>
      <c r="Q2779" s="26"/>
      <c r="R2779" s="26"/>
      <c r="S2779" s="26"/>
      <c r="T2779" s="26"/>
      <c r="U2779" s="26"/>
      <c r="V2779" s="26"/>
    </row>
    <row r="2780" spans="16:22">
      <c r="P2780" s="26"/>
      <c r="Q2780" s="26"/>
      <c r="R2780" s="26"/>
      <c r="S2780" s="26"/>
      <c r="T2780" s="26"/>
      <c r="U2780" s="26"/>
      <c r="V2780" s="26"/>
    </row>
    <row r="2781" spans="16:22">
      <c r="P2781" s="26"/>
      <c r="Q2781" s="26"/>
      <c r="R2781" s="26"/>
      <c r="S2781" s="26"/>
      <c r="T2781" s="26"/>
      <c r="U2781" s="26"/>
      <c r="V2781" s="26"/>
    </row>
    <row r="2782" spans="16:22">
      <c r="P2782" s="26"/>
      <c r="Q2782" s="26"/>
      <c r="R2782" s="26"/>
      <c r="S2782" s="26"/>
      <c r="T2782" s="26"/>
      <c r="U2782" s="26"/>
      <c r="V2782" s="26"/>
    </row>
    <row r="2783" spans="16:22">
      <c r="P2783" s="26"/>
      <c r="Q2783" s="26"/>
      <c r="R2783" s="26"/>
      <c r="S2783" s="26"/>
      <c r="T2783" s="26"/>
      <c r="U2783" s="26"/>
      <c r="V2783" s="26"/>
    </row>
    <row r="2784" spans="16:22">
      <c r="P2784" s="26"/>
      <c r="Q2784" s="26"/>
      <c r="R2784" s="26"/>
      <c r="S2784" s="26"/>
      <c r="T2784" s="26"/>
      <c r="U2784" s="26"/>
      <c r="V2784" s="26"/>
    </row>
    <row r="2785" spans="16:22">
      <c r="P2785" s="26"/>
      <c r="Q2785" s="26"/>
      <c r="R2785" s="26"/>
      <c r="S2785" s="26"/>
      <c r="T2785" s="26"/>
      <c r="U2785" s="26"/>
      <c r="V2785" s="26"/>
    </row>
    <row r="2786" spans="16:22">
      <c r="P2786" s="26"/>
      <c r="Q2786" s="26"/>
      <c r="R2786" s="26"/>
      <c r="S2786" s="26"/>
      <c r="T2786" s="26"/>
      <c r="U2786" s="26"/>
      <c r="V2786" s="26"/>
    </row>
    <row r="2787" spans="16:22">
      <c r="P2787" s="26"/>
      <c r="Q2787" s="26"/>
      <c r="R2787" s="26"/>
      <c r="S2787" s="26"/>
      <c r="T2787" s="26"/>
      <c r="U2787" s="26"/>
      <c r="V2787" s="26"/>
    </row>
    <row r="2788" spans="16:22">
      <c r="P2788" s="26"/>
      <c r="Q2788" s="26"/>
      <c r="R2788" s="26"/>
      <c r="S2788" s="26"/>
      <c r="T2788" s="26"/>
      <c r="U2788" s="26"/>
      <c r="V2788" s="26"/>
    </row>
    <row r="2789" spans="16:22">
      <c r="P2789" s="26"/>
      <c r="Q2789" s="26"/>
      <c r="R2789" s="26"/>
      <c r="S2789" s="26"/>
      <c r="T2789" s="26"/>
      <c r="U2789" s="26"/>
      <c r="V2789" s="26"/>
    </row>
    <row r="2790" spans="16:22">
      <c r="P2790" s="26"/>
      <c r="Q2790" s="26"/>
      <c r="R2790" s="26"/>
      <c r="S2790" s="26"/>
      <c r="T2790" s="26"/>
      <c r="U2790" s="26"/>
      <c r="V2790" s="26"/>
    </row>
    <row r="2791" spans="16:22">
      <c r="P2791" s="26"/>
      <c r="Q2791" s="26"/>
      <c r="R2791" s="26"/>
      <c r="S2791" s="26"/>
      <c r="T2791" s="26"/>
      <c r="U2791" s="26"/>
      <c r="V2791" s="26"/>
    </row>
    <row r="2792" spans="16:22">
      <c r="P2792" s="26"/>
      <c r="Q2792" s="26"/>
      <c r="R2792" s="26"/>
      <c r="S2792" s="26"/>
      <c r="T2792" s="26"/>
      <c r="U2792" s="26"/>
      <c r="V2792" s="26"/>
    </row>
    <row r="2793" spans="16:22">
      <c r="P2793" s="26"/>
      <c r="Q2793" s="26"/>
      <c r="R2793" s="26"/>
      <c r="S2793" s="26"/>
      <c r="T2793" s="26"/>
      <c r="U2793" s="26"/>
      <c r="V2793" s="26"/>
    </row>
    <row r="2794" spans="16:22">
      <c r="P2794" s="26"/>
      <c r="Q2794" s="26"/>
      <c r="R2794" s="26"/>
      <c r="S2794" s="26"/>
      <c r="T2794" s="26"/>
      <c r="U2794" s="26"/>
      <c r="V2794" s="26"/>
    </row>
    <row r="2795" spans="16:22">
      <c r="P2795" s="26"/>
      <c r="Q2795" s="26"/>
      <c r="R2795" s="26"/>
      <c r="S2795" s="26"/>
      <c r="T2795" s="26"/>
      <c r="U2795" s="26"/>
      <c r="V2795" s="26"/>
    </row>
    <row r="2796" spans="16:22">
      <c r="P2796" s="26"/>
      <c r="Q2796" s="26"/>
      <c r="R2796" s="26"/>
      <c r="S2796" s="26"/>
      <c r="T2796" s="26"/>
      <c r="U2796" s="26"/>
      <c r="V2796" s="26"/>
    </row>
    <row r="2797" spans="16:22">
      <c r="P2797" s="26"/>
      <c r="Q2797" s="26"/>
      <c r="R2797" s="26"/>
      <c r="S2797" s="26"/>
      <c r="T2797" s="26"/>
      <c r="U2797" s="26"/>
      <c r="V2797" s="26"/>
    </row>
    <row r="2798" spans="16:22">
      <c r="P2798" s="26"/>
      <c r="Q2798" s="26"/>
      <c r="R2798" s="26"/>
      <c r="S2798" s="26"/>
      <c r="T2798" s="26"/>
      <c r="U2798" s="26"/>
      <c r="V2798" s="26"/>
    </row>
    <row r="2799" spans="16:22">
      <c r="P2799" s="26"/>
      <c r="Q2799" s="26"/>
      <c r="R2799" s="26"/>
      <c r="S2799" s="26"/>
      <c r="T2799" s="26"/>
      <c r="U2799" s="26"/>
      <c r="V2799" s="26"/>
    </row>
    <row r="2800" spans="16:22">
      <c r="P2800" s="26"/>
      <c r="Q2800" s="26"/>
      <c r="R2800" s="26"/>
      <c r="S2800" s="26"/>
      <c r="T2800" s="26"/>
      <c r="U2800" s="26"/>
      <c r="V2800" s="26"/>
    </row>
    <row r="2801" spans="16:22">
      <c r="P2801" s="26"/>
      <c r="Q2801" s="26"/>
      <c r="R2801" s="26"/>
      <c r="S2801" s="26"/>
      <c r="T2801" s="26"/>
      <c r="U2801" s="26"/>
      <c r="V2801" s="26"/>
    </row>
    <row r="2802" spans="16:22">
      <c r="P2802" s="26"/>
      <c r="Q2802" s="26"/>
      <c r="R2802" s="26"/>
      <c r="S2802" s="26"/>
      <c r="T2802" s="26"/>
      <c r="U2802" s="26"/>
      <c r="V2802" s="26"/>
    </row>
    <row r="2803" spans="16:22">
      <c r="P2803" s="26"/>
      <c r="Q2803" s="26"/>
      <c r="R2803" s="26"/>
      <c r="S2803" s="26"/>
      <c r="T2803" s="26"/>
      <c r="U2803" s="26"/>
      <c r="V2803" s="26"/>
    </row>
    <row r="2804" spans="16:22">
      <c r="P2804" s="26"/>
      <c r="Q2804" s="26"/>
      <c r="R2804" s="26"/>
      <c r="S2804" s="26"/>
      <c r="T2804" s="26"/>
      <c r="U2804" s="26"/>
      <c r="V2804" s="26"/>
    </row>
    <row r="2805" spans="16:22">
      <c r="P2805" s="26"/>
      <c r="Q2805" s="26"/>
      <c r="R2805" s="26"/>
      <c r="S2805" s="26"/>
      <c r="T2805" s="26"/>
      <c r="U2805" s="26"/>
      <c r="V2805" s="26"/>
    </row>
    <row r="2806" spans="16:22">
      <c r="P2806" s="26"/>
      <c r="Q2806" s="26"/>
      <c r="R2806" s="26"/>
      <c r="S2806" s="26"/>
      <c r="T2806" s="26"/>
      <c r="U2806" s="26"/>
      <c r="V2806" s="26"/>
    </row>
    <row r="2807" spans="16:22">
      <c r="P2807" s="26"/>
      <c r="Q2807" s="26"/>
      <c r="R2807" s="26"/>
      <c r="S2807" s="26"/>
      <c r="T2807" s="26"/>
      <c r="U2807" s="26"/>
      <c r="V2807" s="26"/>
    </row>
    <row r="2808" spans="16:22">
      <c r="P2808" s="26"/>
      <c r="Q2808" s="26"/>
      <c r="R2808" s="26"/>
      <c r="S2808" s="26"/>
      <c r="T2808" s="26"/>
      <c r="U2808" s="26"/>
      <c r="V2808" s="26"/>
    </row>
    <row r="2809" spans="16:22">
      <c r="P2809" s="26"/>
      <c r="Q2809" s="26"/>
      <c r="R2809" s="26"/>
      <c r="S2809" s="26"/>
      <c r="T2809" s="26"/>
      <c r="U2809" s="26"/>
      <c r="V2809" s="26"/>
    </row>
    <row r="2810" spans="16:22">
      <c r="P2810" s="26"/>
      <c r="Q2810" s="26"/>
      <c r="R2810" s="26"/>
      <c r="S2810" s="26"/>
      <c r="T2810" s="26"/>
      <c r="U2810" s="26"/>
      <c r="V2810" s="26"/>
    </row>
    <row r="2811" spans="16:22">
      <c r="P2811" s="26"/>
      <c r="Q2811" s="26"/>
      <c r="R2811" s="26"/>
      <c r="S2811" s="26"/>
      <c r="T2811" s="26"/>
      <c r="U2811" s="26"/>
      <c r="V2811" s="26"/>
    </row>
    <row r="2812" spans="16:22">
      <c r="P2812" s="26"/>
      <c r="Q2812" s="26"/>
      <c r="R2812" s="26"/>
      <c r="S2812" s="26"/>
      <c r="T2812" s="26"/>
      <c r="U2812" s="26"/>
      <c r="V2812" s="26"/>
    </row>
    <row r="2813" spans="16:22">
      <c r="P2813" s="26"/>
      <c r="Q2813" s="26"/>
      <c r="R2813" s="26"/>
      <c r="S2813" s="26"/>
      <c r="T2813" s="26"/>
      <c r="U2813" s="26"/>
      <c r="V2813" s="26"/>
    </row>
    <row r="2814" spans="16:22">
      <c r="P2814" s="26"/>
      <c r="Q2814" s="26"/>
      <c r="R2814" s="26"/>
      <c r="S2814" s="26"/>
      <c r="T2814" s="26"/>
      <c r="U2814" s="26"/>
      <c r="V2814" s="26"/>
    </row>
    <row r="2815" spans="16:22">
      <c r="P2815" s="26"/>
      <c r="Q2815" s="26"/>
      <c r="R2815" s="26"/>
      <c r="S2815" s="26"/>
      <c r="T2815" s="26"/>
      <c r="U2815" s="26"/>
      <c r="V2815" s="26"/>
    </row>
    <row r="2816" spans="16:22">
      <c r="P2816" s="26"/>
      <c r="Q2816" s="26"/>
      <c r="R2816" s="26"/>
      <c r="S2816" s="26"/>
      <c r="T2816" s="26"/>
      <c r="U2816" s="26"/>
      <c r="V2816" s="26"/>
    </row>
    <row r="2817" spans="16:22">
      <c r="P2817" s="26"/>
      <c r="Q2817" s="26"/>
      <c r="R2817" s="26"/>
      <c r="S2817" s="26"/>
      <c r="T2817" s="26"/>
      <c r="U2817" s="26"/>
      <c r="V2817" s="26"/>
    </row>
    <row r="2818" spans="16:22">
      <c r="P2818" s="26"/>
      <c r="Q2818" s="26"/>
      <c r="R2818" s="26"/>
      <c r="S2818" s="26"/>
      <c r="T2818" s="26"/>
      <c r="U2818" s="26"/>
      <c r="V2818" s="26"/>
    </row>
    <row r="2819" spans="16:22">
      <c r="P2819" s="26"/>
      <c r="Q2819" s="26"/>
      <c r="R2819" s="26"/>
      <c r="S2819" s="26"/>
      <c r="T2819" s="26"/>
      <c r="U2819" s="26"/>
      <c r="V2819" s="26"/>
    </row>
    <row r="2820" spans="16:22">
      <c r="P2820" s="26"/>
      <c r="Q2820" s="26"/>
      <c r="R2820" s="26"/>
      <c r="S2820" s="26"/>
      <c r="T2820" s="26"/>
      <c r="U2820" s="26"/>
      <c r="V2820" s="26"/>
    </row>
    <row r="2821" spans="16:22">
      <c r="P2821" s="26"/>
      <c r="Q2821" s="26"/>
      <c r="R2821" s="26"/>
      <c r="S2821" s="26"/>
      <c r="T2821" s="26"/>
      <c r="U2821" s="26"/>
      <c r="V2821" s="26"/>
    </row>
    <row r="2822" spans="16:22">
      <c r="P2822" s="26"/>
      <c r="Q2822" s="26"/>
      <c r="R2822" s="26"/>
      <c r="S2822" s="26"/>
      <c r="T2822" s="26"/>
      <c r="U2822" s="26"/>
      <c r="V2822" s="26"/>
    </row>
    <row r="2823" spans="16:22">
      <c r="P2823" s="26"/>
      <c r="Q2823" s="26"/>
      <c r="R2823" s="26"/>
      <c r="S2823" s="26"/>
      <c r="T2823" s="26"/>
      <c r="U2823" s="26"/>
      <c r="V2823" s="26"/>
    </row>
    <row r="2824" spans="16:22">
      <c r="P2824" s="26"/>
      <c r="Q2824" s="26"/>
      <c r="R2824" s="26"/>
      <c r="S2824" s="26"/>
      <c r="T2824" s="26"/>
      <c r="U2824" s="26"/>
      <c r="V2824" s="26"/>
    </row>
    <row r="2825" spans="16:22">
      <c r="P2825" s="26"/>
      <c r="Q2825" s="26"/>
      <c r="R2825" s="26"/>
      <c r="S2825" s="26"/>
      <c r="T2825" s="26"/>
      <c r="U2825" s="26"/>
      <c r="V2825" s="26"/>
    </row>
    <row r="2826" spans="16:22">
      <c r="P2826" s="26"/>
      <c r="Q2826" s="26"/>
      <c r="R2826" s="26"/>
      <c r="S2826" s="26"/>
      <c r="T2826" s="26"/>
      <c r="U2826" s="26"/>
      <c r="V2826" s="26"/>
    </row>
    <row r="2827" spans="16:22">
      <c r="P2827" s="26"/>
      <c r="Q2827" s="26"/>
      <c r="R2827" s="26"/>
      <c r="S2827" s="26"/>
      <c r="T2827" s="26"/>
      <c r="U2827" s="26"/>
      <c r="V2827" s="26"/>
    </row>
    <row r="2828" spans="16:22">
      <c r="P2828" s="26"/>
      <c r="Q2828" s="26"/>
      <c r="R2828" s="26"/>
      <c r="S2828" s="26"/>
      <c r="T2828" s="26"/>
      <c r="U2828" s="26"/>
      <c r="V2828" s="26"/>
    </row>
    <row r="2829" spans="16:22">
      <c r="P2829" s="26"/>
      <c r="Q2829" s="26"/>
      <c r="R2829" s="26"/>
      <c r="S2829" s="26"/>
      <c r="T2829" s="26"/>
      <c r="U2829" s="26"/>
      <c r="V2829" s="26"/>
    </row>
    <row r="2830" spans="16:22">
      <c r="P2830" s="26"/>
      <c r="Q2830" s="26"/>
      <c r="R2830" s="26"/>
      <c r="S2830" s="26"/>
      <c r="T2830" s="26"/>
      <c r="U2830" s="26"/>
      <c r="V2830" s="26"/>
    </row>
    <row r="2831" spans="16:22">
      <c r="P2831" s="26"/>
      <c r="Q2831" s="26"/>
      <c r="R2831" s="26"/>
      <c r="S2831" s="26"/>
      <c r="T2831" s="26"/>
      <c r="U2831" s="26"/>
      <c r="V2831" s="26"/>
    </row>
    <row r="2832" spans="16:22">
      <c r="P2832" s="26"/>
      <c r="Q2832" s="26"/>
      <c r="R2832" s="26"/>
      <c r="S2832" s="26"/>
      <c r="T2832" s="26"/>
      <c r="U2832" s="26"/>
      <c r="V2832" s="26"/>
    </row>
    <row r="2833" spans="16:22">
      <c r="P2833" s="26"/>
      <c r="Q2833" s="26"/>
      <c r="R2833" s="26"/>
      <c r="S2833" s="26"/>
      <c r="T2833" s="26"/>
      <c r="U2833" s="26"/>
      <c r="V2833" s="26"/>
    </row>
    <row r="2834" spans="16:22">
      <c r="P2834" s="26"/>
      <c r="Q2834" s="26"/>
      <c r="R2834" s="26"/>
      <c r="S2834" s="26"/>
      <c r="T2834" s="26"/>
      <c r="U2834" s="26"/>
      <c r="V2834" s="26"/>
    </row>
    <row r="2835" spans="16:22">
      <c r="P2835" s="26"/>
      <c r="Q2835" s="26"/>
      <c r="R2835" s="26"/>
      <c r="S2835" s="26"/>
      <c r="T2835" s="26"/>
      <c r="U2835" s="26"/>
      <c r="V2835" s="26"/>
    </row>
    <row r="2836" spans="16:22">
      <c r="P2836" s="26"/>
      <c r="Q2836" s="26"/>
      <c r="R2836" s="26"/>
      <c r="S2836" s="26"/>
      <c r="T2836" s="26"/>
      <c r="U2836" s="26"/>
      <c r="V2836" s="26"/>
    </row>
    <row r="2837" spans="16:22">
      <c r="P2837" s="26"/>
      <c r="Q2837" s="26"/>
      <c r="R2837" s="26"/>
      <c r="S2837" s="26"/>
      <c r="T2837" s="26"/>
      <c r="U2837" s="26"/>
      <c r="V2837" s="26"/>
    </row>
    <row r="2838" spans="16:22">
      <c r="P2838" s="26"/>
      <c r="Q2838" s="26"/>
      <c r="R2838" s="26"/>
      <c r="S2838" s="26"/>
      <c r="T2838" s="26"/>
      <c r="U2838" s="26"/>
      <c r="V2838" s="26"/>
    </row>
    <row r="2839" spans="16:22">
      <c r="P2839" s="26"/>
      <c r="Q2839" s="26"/>
      <c r="R2839" s="26"/>
      <c r="S2839" s="26"/>
      <c r="T2839" s="26"/>
      <c r="U2839" s="26"/>
      <c r="V2839" s="26"/>
    </row>
    <row r="2840" spans="16:22">
      <c r="P2840" s="26"/>
      <c r="Q2840" s="26"/>
      <c r="R2840" s="26"/>
      <c r="S2840" s="26"/>
      <c r="T2840" s="26"/>
      <c r="U2840" s="26"/>
      <c r="V2840" s="26"/>
    </row>
    <row r="2841" spans="16:22">
      <c r="P2841" s="26"/>
      <c r="Q2841" s="26"/>
      <c r="R2841" s="26"/>
      <c r="S2841" s="26"/>
      <c r="T2841" s="26"/>
      <c r="U2841" s="26"/>
      <c r="V2841" s="26"/>
    </row>
    <row r="2842" spans="16:22">
      <c r="P2842" s="26"/>
      <c r="Q2842" s="26"/>
      <c r="R2842" s="26"/>
      <c r="S2842" s="26"/>
      <c r="T2842" s="26"/>
      <c r="U2842" s="26"/>
      <c r="V2842" s="26"/>
    </row>
    <row r="2843" spans="16:22">
      <c r="P2843" s="26"/>
      <c r="Q2843" s="26"/>
      <c r="R2843" s="26"/>
      <c r="S2843" s="26"/>
      <c r="T2843" s="26"/>
      <c r="U2843" s="26"/>
      <c r="V2843" s="26"/>
    </row>
    <row r="2844" spans="16:22">
      <c r="P2844" s="26"/>
      <c r="Q2844" s="26"/>
      <c r="R2844" s="26"/>
      <c r="S2844" s="26"/>
      <c r="T2844" s="26"/>
      <c r="U2844" s="26"/>
      <c r="V2844" s="26"/>
    </row>
    <row r="2845" spans="16:22">
      <c r="P2845" s="26"/>
      <c r="Q2845" s="26"/>
      <c r="R2845" s="26"/>
      <c r="S2845" s="26"/>
      <c r="T2845" s="26"/>
      <c r="U2845" s="26"/>
      <c r="V2845" s="26"/>
    </row>
    <row r="2846" spans="16:22">
      <c r="P2846" s="26"/>
      <c r="Q2846" s="26"/>
      <c r="R2846" s="26"/>
      <c r="S2846" s="26"/>
      <c r="T2846" s="26"/>
      <c r="U2846" s="26"/>
      <c r="V2846" s="26"/>
    </row>
    <row r="2847" spans="16:22">
      <c r="P2847" s="26"/>
      <c r="Q2847" s="26"/>
      <c r="R2847" s="26"/>
      <c r="S2847" s="26"/>
      <c r="T2847" s="26"/>
      <c r="U2847" s="26"/>
      <c r="V2847" s="26"/>
    </row>
    <row r="2848" spans="16:22">
      <c r="P2848" s="26"/>
      <c r="Q2848" s="26"/>
      <c r="R2848" s="26"/>
      <c r="S2848" s="26"/>
      <c r="T2848" s="26"/>
      <c r="U2848" s="26"/>
      <c r="V2848" s="26"/>
    </row>
    <row r="2849" spans="14:22">
      <c r="P2849" s="26"/>
      <c r="Q2849" s="26"/>
      <c r="R2849" s="26"/>
      <c r="S2849" s="26"/>
      <c r="T2849" s="26"/>
      <c r="U2849" s="26"/>
      <c r="V2849" s="26"/>
    </row>
    <row r="2850" spans="14:22">
      <c r="P2850" s="26"/>
      <c r="Q2850" s="26"/>
      <c r="R2850" s="26"/>
      <c r="S2850" s="26"/>
      <c r="T2850" s="26"/>
      <c r="U2850" s="26"/>
      <c r="V2850" s="26"/>
    </row>
    <row r="2851" spans="14:22">
      <c r="P2851" s="26"/>
      <c r="Q2851" s="26"/>
      <c r="R2851" s="26"/>
      <c r="S2851" s="26"/>
      <c r="T2851" s="26"/>
      <c r="U2851" s="26"/>
      <c r="V2851" s="26"/>
    </row>
    <row r="2852" spans="14:22">
      <c r="P2852" s="26"/>
      <c r="Q2852" s="26"/>
      <c r="R2852" s="26"/>
      <c r="S2852" s="26"/>
      <c r="T2852" s="26"/>
      <c r="U2852" s="26"/>
      <c r="V2852" s="26"/>
    </row>
    <row r="2853" spans="14:22">
      <c r="P2853" s="26"/>
      <c r="Q2853" s="26"/>
      <c r="R2853" s="26"/>
      <c r="S2853" s="26"/>
      <c r="T2853" s="26"/>
      <c r="U2853" s="26"/>
      <c r="V2853" s="26"/>
    </row>
    <row r="2864" spans="14:22">
      <c r="N2864" s="27"/>
    </row>
    <row r="2865" spans="12:14">
      <c r="N2865" s="27"/>
    </row>
    <row r="2866" spans="12:14">
      <c r="N2866" s="27"/>
    </row>
    <row r="2867" spans="12:14">
      <c r="N2867" s="27"/>
    </row>
    <row r="2868" spans="12:14">
      <c r="N2868" s="27"/>
    </row>
    <row r="2869" spans="12:14">
      <c r="N2869" s="27"/>
    </row>
    <row r="2870" spans="12:14">
      <c r="L2870" s="27"/>
      <c r="N2870" s="27"/>
    </row>
    <row r="2871" spans="12:14">
      <c r="L2871" s="27"/>
      <c r="N2871" s="27"/>
    </row>
    <row r="2872" spans="12:14">
      <c r="L2872" s="27"/>
      <c r="N2872" s="27"/>
    </row>
    <row r="2873" spans="12:14">
      <c r="L2873" s="27"/>
      <c r="N2873" s="27"/>
    </row>
    <row r="2874" spans="12:14">
      <c r="L2874" s="27"/>
      <c r="N2874" s="27"/>
    </row>
    <row r="2875" spans="12:14">
      <c r="L2875" s="27"/>
      <c r="N2875" s="27"/>
    </row>
    <row r="2876" spans="12:14">
      <c r="L2876" s="27"/>
      <c r="N2876" s="27"/>
    </row>
    <row r="2877" spans="12:14">
      <c r="L2877" s="27"/>
      <c r="N2877" s="27"/>
    </row>
    <row r="2878" spans="12:14">
      <c r="L2878" s="27"/>
      <c r="N2878" s="27"/>
    </row>
    <row r="2879" spans="12:14">
      <c r="L2879" s="27"/>
      <c r="N2879" s="27"/>
    </row>
    <row r="2880" spans="12:14">
      <c r="L2880" s="27"/>
      <c r="N2880" s="27"/>
    </row>
    <row r="2881" spans="12:14">
      <c r="L2881" s="27"/>
      <c r="N2881" s="27"/>
    </row>
    <row r="2882" spans="12:14">
      <c r="L2882" s="27"/>
      <c r="N2882" s="27"/>
    </row>
    <row r="2883" spans="12:14">
      <c r="L2883" s="27"/>
      <c r="N2883" s="27"/>
    </row>
    <row r="2884" spans="12:14">
      <c r="L2884" s="27"/>
      <c r="N2884" s="27"/>
    </row>
    <row r="2885" spans="12:14">
      <c r="L2885" s="27"/>
    </row>
    <row r="2886" spans="12:14">
      <c r="L2886" s="27"/>
    </row>
    <row r="2887" spans="12:14">
      <c r="L2887" s="27"/>
    </row>
    <row r="2888" spans="12:14">
      <c r="L2888" s="27"/>
    </row>
    <row r="2889" spans="12:14">
      <c r="L2889" s="27"/>
    </row>
    <row r="2890" spans="12:14">
      <c r="L2890" s="27"/>
    </row>
    <row r="2891" spans="12:14">
      <c r="L2891" s="27"/>
    </row>
    <row r="2953" spans="10:10">
      <c r="J2953" s="26"/>
    </row>
    <row r="2954" spans="10:10">
      <c r="J2954" s="26"/>
    </row>
    <row r="2955" spans="10:10">
      <c r="J2955" s="26"/>
    </row>
    <row r="2956" spans="10:10">
      <c r="J2956" s="26"/>
    </row>
    <row r="2957" spans="10:10">
      <c r="J2957" s="26"/>
    </row>
    <row r="2958" spans="10:10">
      <c r="J2958" s="26"/>
    </row>
    <row r="2959" spans="10:10">
      <c r="J2959" s="26"/>
    </row>
    <row r="2960" spans="10:10">
      <c r="J2960" s="26"/>
    </row>
    <row r="2961" spans="10:10">
      <c r="J2961" s="26"/>
    </row>
    <row r="2962" spans="10:10">
      <c r="J2962" s="26"/>
    </row>
    <row r="2963" spans="10:10">
      <c r="J2963" s="26"/>
    </row>
    <row r="2964" spans="10:10">
      <c r="J2964" s="26"/>
    </row>
    <row r="2965" spans="10:10">
      <c r="J2965" s="26"/>
    </row>
    <row r="2966" spans="10:10">
      <c r="J2966" s="26"/>
    </row>
    <row r="2967" spans="10:10">
      <c r="J2967" s="26"/>
    </row>
    <row r="2968" spans="10:10">
      <c r="J2968" s="26"/>
    </row>
    <row r="2969" spans="10:10">
      <c r="J2969" s="26"/>
    </row>
    <row r="2970" spans="10:10">
      <c r="J2970" s="26"/>
    </row>
    <row r="2971" spans="10:10">
      <c r="J2971" s="26"/>
    </row>
    <row r="2972" spans="10:10">
      <c r="J2972" s="26"/>
    </row>
    <row r="2973" spans="10:10">
      <c r="J2973" s="26"/>
    </row>
    <row r="2974" spans="10:10">
      <c r="J2974" s="26"/>
    </row>
    <row r="2975" spans="10:10">
      <c r="J2975" s="26"/>
    </row>
    <row r="2976" spans="10:10">
      <c r="J2976" s="26"/>
    </row>
    <row r="2977" spans="10:10">
      <c r="J2977" s="26"/>
    </row>
    <row r="2978" spans="10:10">
      <c r="J2978" s="26"/>
    </row>
    <row r="3016" spans="10:10">
      <c r="J3016" s="4"/>
    </row>
    <row r="3017" spans="10:10">
      <c r="J3017" s="5"/>
    </row>
    <row r="3018" spans="10:10">
      <c r="J3018" s="5"/>
    </row>
    <row r="3019" spans="10:10">
      <c r="J3019" s="5"/>
    </row>
    <row r="3020" spans="10:10">
      <c r="J3020" s="5"/>
    </row>
    <row r="3021" spans="10:10">
      <c r="J3021" s="5"/>
    </row>
    <row r="3022" spans="10:10">
      <c r="J3022" s="5"/>
    </row>
    <row r="3023" spans="10:10">
      <c r="J3023" s="5"/>
    </row>
    <row r="3024" spans="10:10">
      <c r="J3024" s="5"/>
    </row>
    <row r="3025" spans="10:10">
      <c r="J3025" s="5"/>
    </row>
    <row r="3026" spans="10:10">
      <c r="J3026" s="5"/>
    </row>
    <row r="3027" spans="10:10">
      <c r="J3027" s="5"/>
    </row>
    <row r="3028" spans="10:10">
      <c r="J3028" s="5"/>
    </row>
    <row r="3029" spans="10:10">
      <c r="J3029" s="5"/>
    </row>
    <row r="3030" spans="10:10">
      <c r="J3030" s="5"/>
    </row>
    <row r="3031" spans="10:10">
      <c r="J3031" s="5"/>
    </row>
    <row r="3032" spans="10:10">
      <c r="J3032" s="5"/>
    </row>
    <row r="3033" spans="10:10">
      <c r="J3033" s="5"/>
    </row>
    <row r="3034" spans="10:10">
      <c r="J3034" s="5"/>
    </row>
    <row r="3035" spans="10:10">
      <c r="J3035" s="5"/>
    </row>
    <row r="3036" spans="10:10">
      <c r="J3036" s="5"/>
    </row>
    <row r="3037" spans="10:10">
      <c r="J3037" s="5"/>
    </row>
    <row r="3038" spans="10:10">
      <c r="J3038" s="5"/>
    </row>
    <row r="3039" spans="10:10">
      <c r="J3039" s="5"/>
    </row>
    <row r="3040" spans="10:10">
      <c r="J3040" s="5"/>
    </row>
    <row r="3041" spans="10:10">
      <c r="J3041" s="5"/>
    </row>
    <row r="3042" spans="10:10">
      <c r="J3042" s="5"/>
    </row>
    <row r="3043" spans="10:10">
      <c r="J3043" s="5"/>
    </row>
    <row r="3044" spans="10:10">
      <c r="J3044" s="5"/>
    </row>
    <row r="3045" spans="10:10">
      <c r="J3045" s="5"/>
    </row>
    <row r="3515" spans="10:10">
      <c r="J3515" s="28"/>
    </row>
    <row r="3710" spans="10:10">
      <c r="J3710" s="29"/>
    </row>
    <row r="3711" spans="10:10">
      <c r="J3711" s="29"/>
    </row>
    <row r="3712" spans="10:10">
      <c r="J3712" s="29"/>
    </row>
    <row r="3713" spans="10:10">
      <c r="J3713" s="29"/>
    </row>
  </sheetData>
  <hyperlinks>
    <hyperlink ref="O2341" r:id="rId1" tooltip="Link to User Manual in Word" display="User Manual"/>
    <hyperlink ref="O2448" r:id="rId2" tooltip="Link to User Manual in Word" display="User Manual"/>
    <hyperlink ref="O2511" r:id="rId3" tooltip="Link to User Manual in Word" display="User Manual"/>
    <hyperlink ref="O2344" r:id="rId4" tooltip="Link to User Manual in Word" display="User Manual"/>
    <hyperlink ref="O2451" r:id="rId5" tooltip="Link to User Manual in Word" display="User Manual"/>
    <hyperlink ref="O2514" r:id="rId6" tooltip="Link to User Manual in Word" display="User Manual"/>
    <hyperlink ref="H8" r:id="rId7" location="F" display="Notes To Tables"/>
    <hyperlink ref="U2340" r:id="rId8" tooltip="Link to User Manual in Word" display="User Manual"/>
    <hyperlink ref="U2447" r:id="rId9" tooltip="Link to User Manual in Word" display="User Manual"/>
    <hyperlink ref="U2510" r:id="rId10" tooltip="Link to User Manual in Word" display="User Manual"/>
    <hyperlink ref="V2319" r:id="rId11" tooltip="Link to User Manual in Word" display="User Manual"/>
    <hyperlink ref="V2426" r:id="rId12" tooltip="Link to User Manual in Word" display="User Manual"/>
    <hyperlink ref="V2489" r:id="rId13" tooltip="Link to User Manual in Word" display="User Manual"/>
    <hyperlink ref="V2297" r:id="rId14" tooltip="Link to User Manual in Word" display="User Manual"/>
    <hyperlink ref="V2404" r:id="rId15" tooltip="Link to User Manual in Word" display="User Manual"/>
    <hyperlink ref="V2467" r:id="rId16" tooltip="Link to User Manual in Word" display="User Manual"/>
    <hyperlink ref="C10" r:id="rId17"/>
    <hyperlink ref="B10" r:id="rId18"/>
    <hyperlink ref="D10" r:id="rId19"/>
    <hyperlink ref="E10" r:id="rId20"/>
    <hyperlink ref="F10" r:id="rId21"/>
    <hyperlink ref="G10:I10" r:id="rId22" display="Yieldbroker"/>
  </hyperlinks>
  <pageMargins left="0.7" right="0.7" top="0.75" bottom="0.75" header="0.3" footer="0.3"/>
  <pageSetup paperSize="9" orientation="portrait" r:id="rId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29" sqref="O29"/>
    </sheetView>
  </sheetViews>
  <sheetFormatPr defaultColWidth="8.85546875" defaultRowHeight="12.75"/>
  <cols>
    <col min="1" max="1" width="10.28515625" style="42" bestFit="1" customWidth="1"/>
    <col min="2" max="7" width="8.85546875" style="42"/>
    <col min="8" max="8" width="9" style="42" bestFit="1" customWidth="1"/>
    <col min="9" max="9" width="8.85546875" style="42"/>
    <col min="10" max="10" width="9" style="42" bestFit="1" customWidth="1"/>
    <col min="11" max="14" width="8.85546875" style="42"/>
    <col min="15" max="15" width="8.85546875" style="97"/>
    <col min="16" max="16384" width="8.85546875" style="42"/>
  </cols>
  <sheetData>
    <row r="1" spans="1:15">
      <c r="A1" s="37" t="s">
        <v>25</v>
      </c>
      <c r="B1" s="38" t="s">
        <v>10</v>
      </c>
      <c r="C1" s="38" t="s">
        <v>26</v>
      </c>
      <c r="D1" s="38" t="s">
        <v>27</v>
      </c>
      <c r="E1" s="39"/>
      <c r="F1" s="39"/>
      <c r="G1" s="39"/>
      <c r="H1" s="40" t="s">
        <v>28</v>
      </c>
      <c r="I1" s="41"/>
      <c r="J1" s="40" t="s">
        <v>29</v>
      </c>
    </row>
    <row r="2" spans="1:15">
      <c r="A2" s="43"/>
      <c r="B2" s="39"/>
      <c r="C2" s="39"/>
      <c r="D2" s="39"/>
      <c r="E2" s="39"/>
      <c r="F2" s="39"/>
      <c r="G2" s="39"/>
      <c r="H2" s="41"/>
      <c r="I2" s="41"/>
      <c r="J2" s="41"/>
    </row>
    <row r="3" spans="1:15">
      <c r="A3" s="44" t="s">
        <v>30</v>
      </c>
      <c r="B3" s="39" t="s">
        <v>31</v>
      </c>
      <c r="C3" s="39" t="s">
        <v>32</v>
      </c>
      <c r="D3" s="39"/>
      <c r="E3" s="39"/>
      <c r="F3" s="39"/>
      <c r="G3" s="39"/>
      <c r="H3" s="45" t="s">
        <v>33</v>
      </c>
      <c r="I3" s="41"/>
      <c r="J3" s="45" t="s">
        <v>34</v>
      </c>
    </row>
    <row r="4" spans="1:15">
      <c r="A4" s="44" t="s">
        <v>35</v>
      </c>
      <c r="B4" s="39" t="s">
        <v>31</v>
      </c>
      <c r="C4" s="39" t="s">
        <v>36</v>
      </c>
      <c r="D4" s="39"/>
      <c r="E4" s="39"/>
      <c r="F4" s="39"/>
      <c r="G4" s="39"/>
      <c r="H4" s="46">
        <v>45037</v>
      </c>
      <c r="I4" s="41"/>
      <c r="J4" s="46">
        <v>45403</v>
      </c>
      <c r="M4" s="48" t="s">
        <v>39</v>
      </c>
      <c r="N4" s="51" t="s">
        <v>40</v>
      </c>
      <c r="O4" s="98" t="s">
        <v>41</v>
      </c>
    </row>
    <row r="5" spans="1:15">
      <c r="A5" s="43"/>
      <c r="B5" s="39"/>
      <c r="C5" s="39"/>
      <c r="D5" s="39"/>
      <c r="E5" s="39"/>
      <c r="F5" s="39"/>
      <c r="G5" s="39"/>
      <c r="H5" s="41">
        <f>H4-A8</f>
        <v>3070</v>
      </c>
      <c r="I5" s="41"/>
      <c r="J5" s="41">
        <f>J4-A8</f>
        <v>3436</v>
      </c>
    </row>
    <row r="6" spans="1:15">
      <c r="A6" s="37" t="s">
        <v>37</v>
      </c>
      <c r="B6" s="39"/>
      <c r="C6" s="39"/>
      <c r="D6" s="39"/>
      <c r="E6" s="39"/>
      <c r="F6" s="39"/>
      <c r="G6" s="39"/>
      <c r="H6" s="53">
        <f>H5/365.25</f>
        <v>8.4052019164955514</v>
      </c>
      <c r="I6" s="41"/>
      <c r="J6" s="53">
        <f>J5/365.25</f>
        <v>9.4072553045859006</v>
      </c>
    </row>
    <row r="7" spans="1:15">
      <c r="A7" s="43"/>
      <c r="B7" s="39"/>
      <c r="C7" s="39"/>
      <c r="D7" s="39"/>
      <c r="E7" s="39"/>
      <c r="F7" s="39"/>
      <c r="G7" s="39"/>
      <c r="H7" s="41"/>
      <c r="I7" s="41"/>
      <c r="J7" s="41"/>
    </row>
    <row r="8" spans="1:15">
      <c r="A8" s="44">
        <v>41967</v>
      </c>
      <c r="B8" s="39" t="s">
        <v>31</v>
      </c>
      <c r="C8" s="39" t="s">
        <v>115</v>
      </c>
      <c r="D8" s="39" t="s">
        <v>38</v>
      </c>
      <c r="E8" s="39"/>
      <c r="F8" s="39"/>
      <c r="G8" s="39"/>
      <c r="H8" s="47">
        <v>3.165</v>
      </c>
      <c r="I8" s="41"/>
      <c r="J8" s="47">
        <v>3.25</v>
      </c>
      <c r="L8" s="49">
        <f>DATE(YEAR(A8)+10,MONTH(A8),DAY(A8))</f>
        <v>45620</v>
      </c>
      <c r="M8" s="50">
        <f>(($L8-$H$4)/($J$4-$H$4)*$J8+(1-($L8-$H$4)/($J$4-$H$4))*$H8)/100</f>
        <v>3.3003961748633875E-2</v>
      </c>
      <c r="N8" s="50">
        <f>(1+M8/2)^2-1</f>
        <v>3.3276277121410347E-2</v>
      </c>
      <c r="O8" s="99">
        <f>RBA!J396</f>
        <v>3.2764062500000302E-2</v>
      </c>
    </row>
    <row r="9" spans="1:15">
      <c r="A9" s="44">
        <v>41968</v>
      </c>
      <c r="B9" s="39" t="s">
        <v>31</v>
      </c>
      <c r="C9" s="39" t="s">
        <v>115</v>
      </c>
      <c r="D9" s="39" t="s">
        <v>38</v>
      </c>
      <c r="E9" s="39"/>
      <c r="F9" s="39"/>
      <c r="G9" s="39"/>
      <c r="H9" s="47">
        <v>3.11</v>
      </c>
      <c r="I9" s="41"/>
      <c r="J9" s="47">
        <v>3.1949999999999998</v>
      </c>
      <c r="L9" s="49">
        <f t="shared" ref="L9:L27" si="0">DATE(YEAR(A9)+10,MONTH(A9),DAY(A9))</f>
        <v>45621</v>
      </c>
      <c r="M9" s="50">
        <f t="shared" ref="M9:M27" si="1">(($L9-$H$4)/($J$4-$H$4)*$J9+(1-($L9-$H$4)/($J$4-$H$4))*$H9)/100</f>
        <v>3.2456284153005464E-2</v>
      </c>
      <c r="N9" s="50">
        <f t="shared" ref="N9:N27" si="2">(1+M9/2)^2-1</f>
        <v>3.2719636748260505E-2</v>
      </c>
      <c r="O9" s="99">
        <f>RBA!J397</f>
        <v>3.2205200625000208E-2</v>
      </c>
    </row>
    <row r="10" spans="1:15">
      <c r="A10" s="44">
        <v>41969</v>
      </c>
      <c r="B10" s="39" t="s">
        <v>31</v>
      </c>
      <c r="C10" s="39" t="s">
        <v>115</v>
      </c>
      <c r="D10" s="39" t="s">
        <v>38</v>
      </c>
      <c r="E10" s="39"/>
      <c r="F10" s="39"/>
      <c r="G10" s="39"/>
      <c r="H10" s="47">
        <v>3.04</v>
      </c>
      <c r="I10" s="41"/>
      <c r="J10" s="47">
        <v>3.125</v>
      </c>
      <c r="L10" s="49">
        <f t="shared" si="0"/>
        <v>45622</v>
      </c>
      <c r="M10" s="50">
        <f t="shared" si="1"/>
        <v>3.1758606557377049E-2</v>
      </c>
      <c r="N10" s="50">
        <f t="shared" si="2"/>
        <v>3.2010758829993824E-2</v>
      </c>
      <c r="O10" s="99">
        <f>RBA!J398</f>
        <v>3.1494140625E-2</v>
      </c>
    </row>
    <row r="11" spans="1:15">
      <c r="A11" s="44">
        <v>41970</v>
      </c>
      <c r="B11" s="39" t="s">
        <v>31</v>
      </c>
      <c r="C11" s="39" t="s">
        <v>115</v>
      </c>
      <c r="D11" s="39" t="s">
        <v>38</v>
      </c>
      <c r="E11" s="39"/>
      <c r="F11" s="39"/>
      <c r="G11" s="39"/>
      <c r="H11" s="47">
        <v>3.02</v>
      </c>
      <c r="I11" s="41"/>
      <c r="J11" s="47">
        <v>3.105</v>
      </c>
      <c r="L11" s="49">
        <f t="shared" si="0"/>
        <v>45623</v>
      </c>
      <c r="M11" s="50">
        <f t="shared" si="1"/>
        <v>3.1560928961748634E-2</v>
      </c>
      <c r="N11" s="50">
        <f t="shared" si="2"/>
        <v>3.1809952020980914E-2</v>
      </c>
      <c r="O11" s="99">
        <f>RBA!J399</f>
        <v>3.129102562500008E-2</v>
      </c>
    </row>
    <row r="12" spans="1:15">
      <c r="A12" s="44">
        <v>41971</v>
      </c>
      <c r="B12" s="39" t="s">
        <v>31</v>
      </c>
      <c r="C12" s="39" t="s">
        <v>115</v>
      </c>
      <c r="D12" s="39" t="s">
        <v>38</v>
      </c>
      <c r="E12" s="39"/>
      <c r="F12" s="39"/>
      <c r="G12" s="39"/>
      <c r="H12" s="47">
        <v>2.94</v>
      </c>
      <c r="I12" s="41"/>
      <c r="J12" s="47">
        <v>3.0249999999999999</v>
      </c>
      <c r="L12" s="49">
        <f t="shared" si="0"/>
        <v>45624</v>
      </c>
      <c r="M12" s="50">
        <f t="shared" si="1"/>
        <v>3.0763251366120219E-2</v>
      </c>
      <c r="N12" s="50">
        <f t="shared" si="2"/>
        <v>3.0999845774773993E-2</v>
      </c>
      <c r="O12" s="99">
        <f>RBA!J400</f>
        <v>3.047876562500007E-2</v>
      </c>
    </row>
    <row r="13" spans="1:15">
      <c r="A13" s="44">
        <v>41974</v>
      </c>
      <c r="B13" s="39" t="s">
        <v>31</v>
      </c>
      <c r="C13" s="39" t="s">
        <v>115</v>
      </c>
      <c r="D13" s="39" t="s">
        <v>38</v>
      </c>
      <c r="E13" s="39"/>
      <c r="F13" s="39"/>
      <c r="G13" s="39"/>
      <c r="H13" s="47">
        <v>2.915</v>
      </c>
      <c r="I13" s="41"/>
      <c r="J13" s="47">
        <v>2.9950000000000001</v>
      </c>
      <c r="L13" s="49">
        <f t="shared" si="0"/>
        <v>45627</v>
      </c>
      <c r="M13" s="50">
        <f t="shared" si="1"/>
        <v>3.0439617486338798E-2</v>
      </c>
      <c r="N13" s="50">
        <f t="shared" si="2"/>
        <v>3.0671260064517591E-2</v>
      </c>
      <c r="O13" s="99">
        <f>RBA!J401</f>
        <v>3.017425062500001E-2</v>
      </c>
    </row>
    <row r="14" spans="1:15">
      <c r="A14" s="44">
        <v>41975</v>
      </c>
      <c r="B14" s="39" t="s">
        <v>31</v>
      </c>
      <c r="C14" s="39" t="s">
        <v>115</v>
      </c>
      <c r="D14" s="39" t="s">
        <v>38</v>
      </c>
      <c r="E14" s="39"/>
      <c r="F14" s="39"/>
      <c r="G14" s="39"/>
      <c r="H14" s="47">
        <v>3.02</v>
      </c>
      <c r="I14" s="41"/>
      <c r="J14" s="47">
        <v>3.11</v>
      </c>
      <c r="L14" s="49">
        <f t="shared" si="0"/>
        <v>45628</v>
      </c>
      <c r="M14" s="50">
        <f t="shared" si="1"/>
        <v>3.1653278688524591E-2</v>
      </c>
      <c r="N14" s="50">
        <f t="shared" si="2"/>
        <v>3.1903761201457881E-2</v>
      </c>
      <c r="O14" s="99">
        <f>RBA!J402</f>
        <v>3.1341802499999849E-2</v>
      </c>
    </row>
    <row r="15" spans="1:15">
      <c r="A15" s="44">
        <v>41976</v>
      </c>
      <c r="B15" s="39" t="s">
        <v>31</v>
      </c>
      <c r="C15" s="39" t="s">
        <v>115</v>
      </c>
      <c r="D15" s="39" t="s">
        <v>38</v>
      </c>
      <c r="E15" s="39"/>
      <c r="F15" s="39"/>
      <c r="G15" s="39"/>
      <c r="H15" s="47">
        <v>3.0049999999999999</v>
      </c>
      <c r="I15" s="41"/>
      <c r="J15" s="47">
        <v>3.1</v>
      </c>
      <c r="L15" s="49">
        <f t="shared" si="0"/>
        <v>45629</v>
      </c>
      <c r="M15" s="50">
        <f t="shared" si="1"/>
        <v>3.1586612021857932E-2</v>
      </c>
      <c r="N15" s="50">
        <f t="shared" si="2"/>
        <v>3.1836040536612709E-2</v>
      </c>
      <c r="O15" s="99">
        <f>RBA!J403</f>
        <v>3.1240250000000191E-2</v>
      </c>
    </row>
    <row r="16" spans="1:15">
      <c r="A16" s="44">
        <v>41977</v>
      </c>
      <c r="B16" s="39" t="s">
        <v>31</v>
      </c>
      <c r="C16" s="39" t="s">
        <v>115</v>
      </c>
      <c r="D16" s="39" t="s">
        <v>38</v>
      </c>
      <c r="E16" s="39"/>
      <c r="F16" s="39"/>
      <c r="G16" s="39"/>
      <c r="H16" s="47">
        <v>2.9750000000000001</v>
      </c>
      <c r="I16" s="41"/>
      <c r="J16" s="47">
        <v>3.07</v>
      </c>
      <c r="L16" s="49">
        <f t="shared" si="0"/>
        <v>45630</v>
      </c>
      <c r="M16" s="50">
        <f t="shared" si="1"/>
        <v>3.1289207650273224E-2</v>
      </c>
      <c r="N16" s="50">
        <f t="shared" si="2"/>
        <v>3.1533961279118561E-2</v>
      </c>
      <c r="O16" s="99">
        <f>RBA!J404</f>
        <v>3.0935622499999926E-2</v>
      </c>
    </row>
    <row r="17" spans="1:15">
      <c r="A17" s="44">
        <v>41978</v>
      </c>
      <c r="B17" s="39" t="s">
        <v>31</v>
      </c>
      <c r="C17" s="39" t="s">
        <v>115</v>
      </c>
      <c r="D17" s="39" t="s">
        <v>38</v>
      </c>
      <c r="E17" s="39"/>
      <c r="F17" s="39"/>
      <c r="G17" s="39"/>
      <c r="H17" s="47">
        <v>2.9449999999999998</v>
      </c>
      <c r="I17" s="41"/>
      <c r="J17" s="47">
        <v>3.04</v>
      </c>
      <c r="L17" s="49">
        <f t="shared" si="0"/>
        <v>45631</v>
      </c>
      <c r="M17" s="50">
        <f t="shared" si="1"/>
        <v>3.0991803278688525E-2</v>
      </c>
      <c r="N17" s="50">
        <f t="shared" si="2"/>
        <v>3.1231926246304997E-2</v>
      </c>
      <c r="O17" s="99">
        <f>RBA!J405</f>
        <v>3.0631040000000276E-2</v>
      </c>
    </row>
    <row r="18" spans="1:15">
      <c r="A18" s="44">
        <v>41981</v>
      </c>
      <c r="B18" s="39" t="s">
        <v>31</v>
      </c>
      <c r="C18" s="39" t="s">
        <v>115</v>
      </c>
      <c r="D18" s="39" t="s">
        <v>38</v>
      </c>
      <c r="E18" s="39"/>
      <c r="F18" s="39"/>
      <c r="G18" s="39"/>
      <c r="H18" s="47">
        <v>2.9950000000000001</v>
      </c>
      <c r="I18" s="41"/>
      <c r="J18" s="47">
        <v>3.085</v>
      </c>
      <c r="L18" s="49">
        <f t="shared" si="0"/>
        <v>45634</v>
      </c>
      <c r="M18" s="50">
        <f t="shared" si="1"/>
        <v>3.141803278688525E-2</v>
      </c>
      <c r="N18" s="50">
        <f t="shared" si="2"/>
        <v>3.166480598293453E-2</v>
      </c>
      <c r="O18" s="99">
        <f>RBA!J406</f>
        <v>3.1087930625000038E-2</v>
      </c>
    </row>
    <row r="19" spans="1:15">
      <c r="A19" s="44">
        <v>41982</v>
      </c>
      <c r="B19" s="39" t="s">
        <v>31</v>
      </c>
      <c r="C19" s="39" t="s">
        <v>115</v>
      </c>
      <c r="D19" s="39" t="s">
        <v>38</v>
      </c>
      <c r="E19" s="39"/>
      <c r="F19" s="39"/>
      <c r="G19" s="39"/>
      <c r="H19" s="47">
        <v>2.9350000000000001</v>
      </c>
      <c r="I19" s="41"/>
      <c r="J19" s="47">
        <v>3.0249999999999999</v>
      </c>
      <c r="L19" s="49">
        <f t="shared" si="0"/>
        <v>45635</v>
      </c>
      <c r="M19" s="50">
        <f t="shared" si="1"/>
        <v>3.0820491803278685E-2</v>
      </c>
      <c r="N19" s="50">
        <f t="shared" si="2"/>
        <v>3.1057967482027937E-2</v>
      </c>
      <c r="O19" s="99">
        <f>RBA!J407</f>
        <v>3.047876562500007E-2</v>
      </c>
    </row>
    <row r="20" spans="1:15">
      <c r="A20" s="44">
        <v>41983</v>
      </c>
      <c r="B20" s="39" t="s">
        <v>31</v>
      </c>
      <c r="C20" s="39" t="s">
        <v>115</v>
      </c>
      <c r="D20" s="39" t="s">
        <v>38</v>
      </c>
      <c r="E20" s="39"/>
      <c r="F20" s="39"/>
      <c r="G20" s="39"/>
      <c r="H20" s="47">
        <v>2.835</v>
      </c>
      <c r="I20" s="41"/>
      <c r="J20" s="47">
        <v>2.9249999999999998</v>
      </c>
      <c r="L20" s="49">
        <f t="shared" si="0"/>
        <v>45636</v>
      </c>
      <c r="M20" s="50">
        <f t="shared" si="1"/>
        <v>2.9822950819672133E-2</v>
      </c>
      <c r="N20" s="50">
        <f t="shared" si="2"/>
        <v>3.0045302918570327E-2</v>
      </c>
      <c r="O20" s="99">
        <f>RBA!J408</f>
        <v>2.9463890625000211E-2</v>
      </c>
    </row>
    <row r="21" spans="1:15">
      <c r="A21" s="44">
        <v>41984</v>
      </c>
      <c r="B21" s="39" t="s">
        <v>31</v>
      </c>
      <c r="C21" s="39" t="s">
        <v>115</v>
      </c>
      <c r="D21" s="39" t="s">
        <v>38</v>
      </c>
      <c r="E21" s="39"/>
      <c r="F21" s="39"/>
      <c r="G21" s="39"/>
      <c r="H21" s="47">
        <v>2.77</v>
      </c>
      <c r="I21" s="41"/>
      <c r="J21" s="47">
        <v>2.855</v>
      </c>
      <c r="L21" s="49">
        <f t="shared" si="0"/>
        <v>45637</v>
      </c>
      <c r="M21" s="50">
        <f t="shared" si="1"/>
        <v>2.9093442622950823E-2</v>
      </c>
      <c r="N21" s="50">
        <f t="shared" si="2"/>
        <v>2.9305049723864496E-2</v>
      </c>
      <c r="O21" s="99">
        <f>RBA!J409</f>
        <v>2.8753775625000033E-2</v>
      </c>
    </row>
    <row r="22" spans="1:15">
      <c r="A22" s="44">
        <v>41985</v>
      </c>
      <c r="B22" s="39" t="s">
        <v>31</v>
      </c>
      <c r="C22" s="39" t="s">
        <v>115</v>
      </c>
      <c r="D22" s="39" t="s">
        <v>38</v>
      </c>
      <c r="E22" s="39"/>
      <c r="F22" s="39"/>
      <c r="G22" s="39"/>
      <c r="H22" s="47">
        <v>2.8050000000000002</v>
      </c>
      <c r="I22" s="41"/>
      <c r="J22" s="47">
        <v>2.895</v>
      </c>
      <c r="L22" s="49">
        <f t="shared" si="0"/>
        <v>45638</v>
      </c>
      <c r="M22" s="50">
        <f t="shared" si="1"/>
        <v>2.9527868852459012E-2</v>
      </c>
      <c r="N22" s="50">
        <f t="shared" si="2"/>
        <v>2.9745842612201256E-2</v>
      </c>
      <c r="O22" s="99">
        <f>RBA!J410</f>
        <v>2.9159525625000127E-2</v>
      </c>
    </row>
    <row r="23" spans="1:15">
      <c r="A23" s="44">
        <v>41988</v>
      </c>
      <c r="B23" s="39" t="s">
        <v>31</v>
      </c>
      <c r="C23" s="39" t="s">
        <v>115</v>
      </c>
      <c r="D23" s="39" t="s">
        <v>38</v>
      </c>
      <c r="E23" s="39"/>
      <c r="F23" s="39"/>
      <c r="G23" s="39"/>
      <c r="H23" s="47">
        <v>2.7949999999999999</v>
      </c>
      <c r="I23" s="41"/>
      <c r="J23" s="47">
        <v>2.8849999999999998</v>
      </c>
      <c r="L23" s="49">
        <f t="shared" si="0"/>
        <v>45641</v>
      </c>
      <c r="M23" s="50">
        <f t="shared" si="1"/>
        <v>2.9435245901639342E-2</v>
      </c>
      <c r="N23" s="50">
        <f t="shared" si="2"/>
        <v>2.9651854326961935E-2</v>
      </c>
      <c r="O23" s="99">
        <f>RBA!J411</f>
        <v>2.9819039999999797E-2</v>
      </c>
    </row>
    <row r="24" spans="1:15">
      <c r="A24" s="44">
        <v>41989</v>
      </c>
      <c r="B24" s="39" t="s">
        <v>31</v>
      </c>
      <c r="C24" s="39" t="s">
        <v>115</v>
      </c>
      <c r="D24" s="39" t="s">
        <v>38</v>
      </c>
      <c r="E24" s="39"/>
      <c r="F24" s="39"/>
      <c r="G24" s="39"/>
      <c r="H24" s="47">
        <v>2.77</v>
      </c>
      <c r="I24" s="41"/>
      <c r="J24" s="47">
        <v>2.855</v>
      </c>
      <c r="L24" s="49">
        <f t="shared" si="0"/>
        <v>45642</v>
      </c>
      <c r="M24" s="50">
        <f t="shared" si="1"/>
        <v>2.9105054644808739E-2</v>
      </c>
      <c r="N24" s="50">
        <f t="shared" si="2"/>
        <v>2.9316830696277885E-2</v>
      </c>
      <c r="O24" s="99">
        <f>RBA!J412</f>
        <v>2.9463890625000211E-2</v>
      </c>
    </row>
    <row r="25" spans="1:15">
      <c r="A25" s="44">
        <v>41990</v>
      </c>
      <c r="B25" s="39" t="s">
        <v>31</v>
      </c>
      <c r="C25" s="39" t="s">
        <v>115</v>
      </c>
      <c r="D25" s="39" t="s">
        <v>38</v>
      </c>
      <c r="E25" s="39"/>
      <c r="F25" s="39"/>
      <c r="G25" s="39"/>
      <c r="H25" s="47">
        <v>2.69</v>
      </c>
      <c r="I25" s="41"/>
      <c r="J25" s="47">
        <v>2.7749999999999999</v>
      </c>
      <c r="L25" s="49">
        <f t="shared" si="0"/>
        <v>45643</v>
      </c>
      <c r="M25" s="50">
        <f t="shared" si="1"/>
        <v>2.8307377049180325E-2</v>
      </c>
      <c r="N25" s="50">
        <f t="shared" si="2"/>
        <v>2.850770394803126E-2</v>
      </c>
      <c r="O25" s="99">
        <f>RBA!J413</f>
        <v>2.8652350624999823E-2</v>
      </c>
    </row>
    <row r="26" spans="1:15">
      <c r="A26" s="44">
        <v>41991</v>
      </c>
      <c r="B26" s="39" t="s">
        <v>31</v>
      </c>
      <c r="C26" s="39" t="s">
        <v>115</v>
      </c>
      <c r="D26" s="39" t="s">
        <v>38</v>
      </c>
      <c r="E26" s="39"/>
      <c r="F26" s="39"/>
      <c r="G26" s="39"/>
      <c r="H26" s="47">
        <v>2.76</v>
      </c>
      <c r="I26" s="41"/>
      <c r="J26" s="47">
        <v>2.8450000000000002</v>
      </c>
      <c r="L26" s="49">
        <f t="shared" si="0"/>
        <v>45644</v>
      </c>
      <c r="M26" s="50">
        <f t="shared" si="1"/>
        <v>2.9009699453551915E-2</v>
      </c>
      <c r="N26" s="50">
        <f t="shared" si="2"/>
        <v>2.9220090119148168E-2</v>
      </c>
      <c r="O26" s="99">
        <f>RBA!J414</f>
        <v>2.9362430624999991E-2</v>
      </c>
    </row>
    <row r="27" spans="1:15">
      <c r="A27" s="44">
        <v>41992</v>
      </c>
      <c r="B27" s="39" t="s">
        <v>31</v>
      </c>
      <c r="C27" s="39" t="s">
        <v>115</v>
      </c>
      <c r="D27" s="39" t="s">
        <v>38</v>
      </c>
      <c r="E27" s="39"/>
      <c r="F27" s="39"/>
      <c r="G27" s="39"/>
      <c r="H27" s="47">
        <v>2.85</v>
      </c>
      <c r="I27" s="41"/>
      <c r="J27" s="47">
        <v>2.9350000000000001</v>
      </c>
      <c r="L27" s="54">
        <f t="shared" si="0"/>
        <v>45645</v>
      </c>
      <c r="M27" s="55">
        <f t="shared" si="1"/>
        <v>2.99120218579235E-2</v>
      </c>
      <c r="N27" s="55">
        <f t="shared" si="2"/>
        <v>3.0135704120830553E-2</v>
      </c>
      <c r="O27" s="99">
        <f>RBA!J415</f>
        <v>3.0275750625000208E-2</v>
      </c>
    </row>
    <row r="28" spans="1:15">
      <c r="L28" s="42" t="s">
        <v>42</v>
      </c>
      <c r="M28" s="52">
        <f t="shared" ref="M28:N28" si="3">AVERAGE(M8:M27)</f>
        <v>3.0597786885245899E-2</v>
      </c>
      <c r="N28" s="52">
        <f t="shared" si="3"/>
        <v>3.0832228587713985E-2</v>
      </c>
      <c r="O28" s="99">
        <f>AVERAGE(O8:O27)</f>
        <v>3.045367556250007E-2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32A70C922B6143BA1C1EFF719AB478" ma:contentTypeVersion="0" ma:contentTypeDescription="Create a new document." ma:contentTypeScope="" ma:versionID="78d2db27aa790d55cba1ee79a31150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6318A9-7808-4E9A-A7A6-2CC931E2FD85}"/>
</file>

<file path=customXml/itemProps2.xml><?xml version="1.0" encoding="utf-8"?>
<ds:datastoreItem xmlns:ds="http://schemas.openxmlformats.org/officeDocument/2006/customXml" ds:itemID="{A2ED6389-A701-4B24-BACD-7D6CABF4AE76}"/>
</file>

<file path=customXml/itemProps3.xml><?xml version="1.0" encoding="utf-8"?>
<ds:datastoreItem xmlns:ds="http://schemas.openxmlformats.org/officeDocument/2006/customXml" ds:itemID="{410ACBA6-9C79-418A-8E59-40D5FA53B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Assumptions</vt:lpstr>
      <vt:lpstr>SL</vt:lpstr>
      <vt:lpstr>FF</vt:lpstr>
      <vt:lpstr>Rm</vt:lpstr>
      <vt:lpstr>RBA</vt:lpstr>
      <vt:lpstr>Bonds</vt:lpstr>
      <vt:lpstr>inf</vt:lpstr>
      <vt:lpstr>Rf</vt:lpstr>
      <vt:lpstr>rzrf</vt:lpstr>
      <vt:lpstr>t</vt:lpstr>
      <vt:lpstr>wau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Hall</dc:creator>
  <cp:lastModifiedBy>Tibell, Bjorn</cp:lastModifiedBy>
  <dcterms:created xsi:type="dcterms:W3CDTF">2014-05-06T21:03:51Z</dcterms:created>
  <dcterms:modified xsi:type="dcterms:W3CDTF">2015-01-17T04:18:14Z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0x010100A732A70C922B6143BA1C1EFF719AB478</vt:lpwstr>
  </property>
</Properties>
</file>