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66925"/>
  <mc:AlternateContent xmlns:mc="http://schemas.openxmlformats.org/markup-compatibility/2006">
    <mc:Choice Requires="x15">
      <x15ac:absPath xmlns:x15ac="http://schemas.microsoft.com/office/spreadsheetml/2010/11/ac" url="https://actewagl.sharepoint.com/teams/EN24/Shared Documents/EN24 reg proposal - Jan 2023/EN24 REGULATORY PROPOSAL FINAL DOCUMENTS/EN24 FINAL MODELS/"/>
    </mc:Choice>
  </mc:AlternateContent>
  <xr:revisionPtr revIDLastSave="98" documentId="8_{9C5A8AF8-1686-49FD-9093-1A7CAA63A8FA}" xr6:coauthVersionLast="47" xr6:coauthVersionMax="47" xr10:uidLastSave="{989D6B27-4F27-492F-9BDB-7BBAE40AD1B3}"/>
  <bookViews>
    <workbookView xWindow="-120" yWindow="-120" windowWidth="29040" windowHeight="17640" xr2:uid="{C2052D1A-1B98-4589-B4A2-620ACECD769E}"/>
  </bookViews>
  <sheets>
    <sheet name="Cover" sheetId="1" r:id="rId1"/>
    <sheet name="Index" sheetId="2" r:id="rId2"/>
    <sheet name="1. Inputs" sheetId="4" r:id="rId3"/>
    <sheet name="2. Calculations" sheetId="6" r:id="rId4"/>
    <sheet name="3. Output" sheetId="7" r:id="rId5"/>
  </sheets>
  <externalReferences>
    <externalReference r:id="rId6"/>
    <externalReference r:id="rId7"/>
  </externalReferences>
  <definedNames>
    <definedName name="NA">[1]Cover!$D$34</definedName>
    <definedName name="Nominal">[1]Cover!$D$60</definedName>
    <definedName name="Percent">[1]Cover!$D$44</definedName>
    <definedName name="Reg_Period_Length">'3. Output'!$R$7</definedName>
    <definedName name="Rfr_Maturity">'[2]Input|Rate of return'!$O$24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4" i="6" l="1"/>
  <c r="X64" i="6" l="1"/>
  <c r="O15" i="6" l="1"/>
  <c r="J57" i="6"/>
  <c r="J59" i="6" s="1"/>
  <c r="K57" i="6"/>
  <c r="K59" i="6" s="1"/>
  <c r="S58" i="6"/>
  <c r="S59" i="6" s="1"/>
  <c r="T58" i="6"/>
  <c r="T59" i="6" s="1"/>
  <c r="U58" i="6"/>
  <c r="U59" i="6" s="1"/>
  <c r="V58" i="6"/>
  <c r="V59" i="6" s="1"/>
  <c r="W58" i="6"/>
  <c r="W59" i="6" s="1"/>
  <c r="X58" i="6"/>
  <c r="X59" i="6" s="1"/>
  <c r="O57" i="6"/>
  <c r="O59" i="6" s="1"/>
  <c r="P57" i="6"/>
  <c r="P59" i="6" s="1"/>
  <c r="Q57" i="6"/>
  <c r="Q59" i="6" s="1"/>
  <c r="R57" i="6"/>
  <c r="R59" i="6" s="1"/>
  <c r="N57" i="6"/>
  <c r="N59" i="6" s="1"/>
  <c r="M57" i="6"/>
  <c r="M59" i="6" s="1"/>
  <c r="L57" i="6"/>
  <c r="L59" i="6"/>
  <c r="I71" i="6"/>
  <c r="D27" i="6"/>
  <c r="P27" i="6" s="1"/>
  <c r="M27" i="6"/>
  <c r="M28" i="6" s="1"/>
  <c r="M29" i="6" s="1"/>
  <c r="M30" i="6" s="1"/>
  <c r="M31" i="6" s="1"/>
  <c r="M32" i="6" s="1"/>
  <c r="M33" i="6" s="1"/>
  <c r="M34" i="6" s="1"/>
  <c r="M35" i="6" s="1"/>
  <c r="M36" i="6" s="1"/>
  <c r="M37" i="6" s="1"/>
  <c r="M38" i="6" s="1"/>
  <c r="M39" i="6" s="1"/>
  <c r="M40" i="6" s="1"/>
  <c r="M41" i="6" s="1"/>
  <c r="M42" i="6" s="1"/>
  <c r="M43" i="6" s="1"/>
  <c r="M44" i="6" s="1"/>
  <c r="M45" i="6" s="1"/>
  <c r="M46" i="6" s="1"/>
  <c r="J27" i="6"/>
  <c r="J28" i="6" s="1"/>
  <c r="J29" i="6" s="1"/>
  <c r="J30" i="6" s="1"/>
  <c r="J31" i="6" s="1"/>
  <c r="J32" i="6" s="1"/>
  <c r="J33" i="6" s="1"/>
  <c r="J34" i="6" s="1"/>
  <c r="J35" i="6" s="1"/>
  <c r="J36" i="6" s="1"/>
  <c r="J37" i="6" s="1"/>
  <c r="J38" i="6" s="1"/>
  <c r="J39" i="6" s="1"/>
  <c r="J40" i="6" s="1"/>
  <c r="J41" i="6" s="1"/>
  <c r="J42" i="6" s="1"/>
  <c r="J43" i="6" s="1"/>
  <c r="J44" i="6" s="1"/>
  <c r="J45" i="6" s="1"/>
  <c r="J46" i="6" s="1"/>
  <c r="K27" i="6"/>
  <c r="N27" i="6"/>
  <c r="D28" i="6"/>
  <c r="P28" i="6"/>
  <c r="K28" i="6"/>
  <c r="N28" i="6"/>
  <c r="D29" i="6"/>
  <c r="P29" i="6" s="1"/>
  <c r="K29" i="6"/>
  <c r="N29" i="6"/>
  <c r="D30" i="6"/>
  <c r="P30" i="6"/>
  <c r="K30" i="6"/>
  <c r="N30" i="6"/>
  <c r="D31" i="6"/>
  <c r="P31" i="6" s="1"/>
  <c r="K31" i="6"/>
  <c r="N31" i="6"/>
  <c r="D32" i="6"/>
  <c r="P32" i="6"/>
  <c r="K32" i="6"/>
  <c r="N32" i="6"/>
  <c r="D33" i="6"/>
  <c r="P33" i="6" s="1"/>
  <c r="K33" i="6"/>
  <c r="N33" i="6"/>
  <c r="D34" i="6"/>
  <c r="P34" i="6"/>
  <c r="K34" i="6"/>
  <c r="N34" i="6"/>
  <c r="D35" i="6"/>
  <c r="P35" i="6" s="1"/>
  <c r="K35" i="6"/>
  <c r="N35" i="6"/>
  <c r="D36" i="6"/>
  <c r="P36" i="6"/>
  <c r="K36" i="6"/>
  <c r="N36" i="6"/>
  <c r="D37" i="6"/>
  <c r="P37" i="6" s="1"/>
  <c r="K37" i="6"/>
  <c r="N37" i="6"/>
  <c r="D38" i="6"/>
  <c r="P38" i="6"/>
  <c r="K38" i="6"/>
  <c r="N38" i="6"/>
  <c r="D39" i="6"/>
  <c r="P39" i="6" s="1"/>
  <c r="K39" i="6"/>
  <c r="N39" i="6"/>
  <c r="D40" i="6"/>
  <c r="P40" i="6"/>
  <c r="K40" i="6"/>
  <c r="N40" i="6"/>
  <c r="D41" i="6"/>
  <c r="P41" i="6" s="1"/>
  <c r="K41" i="6"/>
  <c r="N41" i="6"/>
  <c r="D42" i="6"/>
  <c r="P42" i="6"/>
  <c r="K42" i="6"/>
  <c r="N42" i="6"/>
  <c r="D43" i="6"/>
  <c r="P43" i="6" s="1"/>
  <c r="K43" i="6"/>
  <c r="N43" i="6"/>
  <c r="D44" i="6"/>
  <c r="P44" i="6"/>
  <c r="K44" i="6"/>
  <c r="N44" i="6"/>
  <c r="D45" i="6"/>
  <c r="P45" i="6" s="1"/>
  <c r="K45" i="6"/>
  <c r="N45" i="6"/>
  <c r="D46" i="6"/>
  <c r="P46" i="6"/>
  <c r="K46" i="6"/>
  <c r="N46" i="6"/>
  <c r="I72" i="6"/>
  <c r="J18" i="7"/>
  <c r="J28" i="4"/>
  <c r="J32" i="7"/>
  <c r="J33" i="7"/>
  <c r="J34" i="7"/>
  <c r="J35" i="7"/>
  <c r="J31" i="7"/>
  <c r="J19" i="7"/>
  <c r="M24" i="6"/>
  <c r="R25" i="6" s="1"/>
  <c r="J24" i="6"/>
  <c r="Q25" i="6" s="1"/>
  <c r="M84" i="4"/>
  <c r="N14" i="6"/>
  <c r="M14" i="6"/>
  <c r="P18" i="4"/>
  <c r="P31" i="4"/>
  <c r="J17" i="7"/>
  <c r="J31" i="4"/>
  <c r="K28" i="4"/>
  <c r="K31" i="4"/>
  <c r="L28" i="4"/>
  <c r="L31" i="4" s="1"/>
  <c r="M28" i="4"/>
  <c r="M31" i="4" s="1"/>
  <c r="O31" i="4"/>
  <c r="N31" i="4"/>
  <c r="J15" i="4"/>
  <c r="J18" i="4"/>
  <c r="O18" i="4"/>
  <c r="N18" i="4"/>
  <c r="K15" i="4"/>
  <c r="K18" i="4" s="1"/>
  <c r="L15" i="4"/>
  <c r="L18" i="4" s="1"/>
  <c r="M15" i="4"/>
  <c r="M18" i="4" s="1"/>
  <c r="K13" i="6"/>
  <c r="L13" i="6"/>
  <c r="Q15" i="6" l="1"/>
  <c r="J21" i="7"/>
  <c r="U64" i="6"/>
  <c r="K21" i="7" s="1"/>
  <c r="N21" i="7"/>
  <c r="V64" i="6"/>
  <c r="L21" i="7" s="1"/>
  <c r="W64" i="6"/>
  <c r="M21" i="7" s="1"/>
  <c r="P15" i="6"/>
  <c r="R15" i="6" s="1"/>
  <c r="S64" i="6"/>
  <c r="J64" i="6"/>
  <c r="K64" i="6" s="1"/>
  <c r="L64" i="6" s="1"/>
  <c r="M64" i="6" s="1"/>
  <c r="N64" i="6" s="1"/>
  <c r="O64" i="6" s="1"/>
  <c r="P64" i="6" s="1"/>
  <c r="Q64" i="6" s="1"/>
  <c r="R64" i="6" s="1"/>
  <c r="Q28" i="6"/>
  <c r="R28" i="6" s="1"/>
  <c r="S28" i="6" s="1"/>
  <c r="T28" i="6" s="1"/>
  <c r="Q32" i="6"/>
  <c r="Q43" i="6"/>
  <c r="Q39" i="6"/>
  <c r="Q35" i="6"/>
  <c r="Q31" i="6"/>
  <c r="R31" i="6" s="1"/>
  <c r="S31" i="6" s="1"/>
  <c r="T31" i="6" s="1"/>
  <c r="Q27" i="6"/>
  <c r="R27" i="6" s="1"/>
  <c r="Q44" i="6"/>
  <c r="R44" i="6" s="1"/>
  <c r="Q36" i="6"/>
  <c r="Q45" i="6"/>
  <c r="Q41" i="6"/>
  <c r="Q37" i="6"/>
  <c r="R37" i="6" s="1"/>
  <c r="S37" i="6" s="1"/>
  <c r="T37" i="6" s="1"/>
  <c r="Q33" i="6"/>
  <c r="R33" i="6" s="1"/>
  <c r="S33" i="6" s="1"/>
  <c r="T33" i="6" s="1"/>
  <c r="Q29" i="6"/>
  <c r="R29" i="6" s="1"/>
  <c r="S29" i="6" s="1"/>
  <c r="T29" i="6" s="1"/>
  <c r="Q40" i="6"/>
  <c r="Q46" i="6"/>
  <c r="R46" i="6" s="1"/>
  <c r="Q42" i="6"/>
  <c r="Q38" i="6"/>
  <c r="R38" i="6" s="1"/>
  <c r="S38" i="6" s="1"/>
  <c r="T38" i="6" s="1"/>
  <c r="Q34" i="6"/>
  <c r="Q30" i="6"/>
  <c r="R39" i="6"/>
  <c r="S39" i="6"/>
  <c r="T39" i="6" s="1"/>
  <c r="R35" i="6"/>
  <c r="R32" i="6"/>
  <c r="S32" i="6" s="1"/>
  <c r="T32" i="6" s="1"/>
  <c r="R43" i="6"/>
  <c r="S43" i="6"/>
  <c r="T43" i="6" s="1"/>
  <c r="R41" i="6"/>
  <c r="S41" i="6" s="1"/>
  <c r="T41" i="6" s="1"/>
  <c r="R45" i="6"/>
  <c r="S45" i="6" s="1"/>
  <c r="T45" i="6" s="1"/>
  <c r="R34" i="6"/>
  <c r="S34" i="6" s="1"/>
  <c r="T34" i="6" s="1"/>
  <c r="R30" i="6"/>
  <c r="S30" i="6" s="1"/>
  <c r="T30" i="6" s="1"/>
  <c r="J13" i="6"/>
  <c r="S35" i="6" l="1"/>
  <c r="T35" i="6" s="1"/>
  <c r="R40" i="6"/>
  <c r="S40" i="6" s="1"/>
  <c r="T40" i="6" s="1"/>
  <c r="S27" i="6"/>
  <c r="T27" i="6" s="1"/>
  <c r="R42" i="6"/>
  <c r="S42" i="6" s="1"/>
  <c r="T42" i="6" s="1"/>
  <c r="S46" i="6"/>
  <c r="T46" i="6" s="1"/>
  <c r="R36" i="6"/>
  <c r="S36" i="6" s="1"/>
  <c r="T36" i="6" s="1"/>
  <c r="S44" i="6"/>
  <c r="T44" i="6" s="1"/>
  <c r="T49" i="6" l="1"/>
  <c r="I70" i="6" s="1"/>
  <c r="I74" i="6" s="1"/>
  <c r="J16" i="7" s="1"/>
  <c r="N23" i="7" s="1"/>
  <c r="L23" i="7" l="1"/>
  <c r="K23" i="7"/>
  <c r="M23" i="7"/>
  <c r="J23" i="7"/>
</calcChain>
</file>

<file path=xl/sharedStrings.xml><?xml version="1.0" encoding="utf-8"?>
<sst xmlns="http://schemas.openxmlformats.org/spreadsheetml/2006/main" count="542" uniqueCount="159">
  <si>
    <t>Input | Inflation</t>
  </si>
  <si>
    <t>Inflation</t>
  </si>
  <si>
    <t>Source</t>
  </si>
  <si>
    <t>Unit</t>
  </si>
  <si>
    <t>Basis</t>
  </si>
  <si>
    <t>FY20</t>
  </si>
  <si>
    <t>FY21</t>
  </si>
  <si>
    <t>FY22</t>
  </si>
  <si>
    <t>FY23</t>
  </si>
  <si>
    <t>FY19</t>
  </si>
  <si>
    <t>FY24</t>
  </si>
  <si>
    <t>Actual</t>
  </si>
  <si>
    <t>Forecast</t>
  </si>
  <si>
    <t>ABS</t>
  </si>
  <si>
    <t>RBA</t>
  </si>
  <si>
    <t>Percent</t>
  </si>
  <si>
    <t>N/A</t>
  </si>
  <si>
    <t>Calculated</t>
  </si>
  <si>
    <t>Unlagged - June to June</t>
  </si>
  <si>
    <t>Unlagged - December to December</t>
  </si>
  <si>
    <t>End</t>
  </si>
  <si>
    <t>Input | Corporate bond yields</t>
  </si>
  <si>
    <t>Input | Return on equity</t>
  </si>
  <si>
    <t>Input | Other parameters for PTRM</t>
  </si>
  <si>
    <t>Input | Consumer Price Index (CPI) data</t>
  </si>
  <si>
    <t>Rate of Return Model - 2024-29</t>
  </si>
  <si>
    <t>Input | Commonwealth Government bond yields</t>
  </si>
  <si>
    <t>Bond details</t>
  </si>
  <si>
    <t>Maturity</t>
  </si>
  <si>
    <t>Issue ID</t>
  </si>
  <si>
    <t>Maturity date</t>
  </si>
  <si>
    <t>Per cent</t>
  </si>
  <si>
    <t>AER</t>
  </si>
  <si>
    <t>Years</t>
  </si>
  <si>
    <t>Name</t>
  </si>
  <si>
    <t>Date</t>
  </si>
  <si>
    <t>Value</t>
  </si>
  <si>
    <t>Bond 1</t>
  </si>
  <si>
    <t>Bond 2</t>
  </si>
  <si>
    <t>Yields by date</t>
  </si>
  <si>
    <t>Nominal</t>
  </si>
  <si>
    <t>Parameters</t>
  </si>
  <si>
    <t>Market risk premium</t>
  </si>
  <si>
    <t>Equity beta</t>
  </si>
  <si>
    <t>Rate of return</t>
  </si>
  <si>
    <t>Leverage ratio</t>
  </si>
  <si>
    <t>Gamma</t>
  </si>
  <si>
    <t>Tax rate</t>
  </si>
  <si>
    <t>Debt and equity raising costs</t>
  </si>
  <si>
    <t>Dividend / imputation payout ratio</t>
  </si>
  <si>
    <t>Benchmark SEO raising cost</t>
  </si>
  <si>
    <t>Benchmark DRP cost</t>
  </si>
  <si>
    <t>Benchmark DRP takeup</t>
  </si>
  <si>
    <t>Debt raising costs</t>
  </si>
  <si>
    <t>ATO</t>
  </si>
  <si>
    <t>Year / Quarter</t>
  </si>
  <si>
    <t>Index</t>
  </si>
  <si>
    <t>Calculation | Risk-free rate</t>
  </si>
  <si>
    <t>Calculation | Return on debt</t>
  </si>
  <si>
    <t>Yield on Commonwealth government bonds</t>
  </si>
  <si>
    <t>1. Inputs</t>
  </si>
  <si>
    <t>Yield</t>
  </si>
  <si>
    <t>Bond weights</t>
  </si>
  <si>
    <t>Interpolation</t>
  </si>
  <si>
    <t>Annualised</t>
  </si>
  <si>
    <t>Risk-free rate estimate</t>
  </si>
  <si>
    <t>Estimates</t>
  </si>
  <si>
    <t>FY25</t>
  </si>
  <si>
    <t>FY26</t>
  </si>
  <si>
    <t>FY27</t>
  </si>
  <si>
    <t>FY28</t>
  </si>
  <si>
    <t>FY29</t>
  </si>
  <si>
    <t>Lagged - Dec to Dec</t>
  </si>
  <si>
    <t>Yields by date (annualised)</t>
  </si>
  <si>
    <t>Return on debt observations</t>
  </si>
  <si>
    <t xml:space="preserve">Calculation | Debt and Equity Raising Costs - Transaction Costs </t>
  </si>
  <si>
    <t>Output | Cost of capital</t>
  </si>
  <si>
    <t>Variable</t>
  </si>
  <si>
    <t>Return on equity</t>
  </si>
  <si>
    <t>value of imputation credits (gamma)</t>
  </si>
  <si>
    <t>proportion of debt funding</t>
  </si>
  <si>
    <t>trailing average portfolio return on debt</t>
  </si>
  <si>
    <t>Nominal vanilla WACC</t>
  </si>
  <si>
    <t>Calculation | Inflation assumption</t>
  </si>
  <si>
    <t>Actual inflation</t>
  </si>
  <si>
    <t>Forecast inflation</t>
  </si>
  <si>
    <t>Estimated inflation</t>
  </si>
  <si>
    <t>AER / RBA</t>
  </si>
  <si>
    <t>Rate of Return Model - Evoenergy</t>
  </si>
  <si>
    <t>2024-29 Regulatory Submission</t>
  </si>
  <si>
    <t>FY18</t>
  </si>
  <si>
    <t>FY17</t>
  </si>
  <si>
    <t>FY16</t>
  </si>
  <si>
    <t>Return on debt observation</t>
  </si>
  <si>
    <t>Input | Weights</t>
  </si>
  <si>
    <t>Weight applied to new observations</t>
  </si>
  <si>
    <t>Weights applied to corporate bonds</t>
  </si>
  <si>
    <t>BBB</t>
  </si>
  <si>
    <t>A</t>
  </si>
  <si>
    <t>Estimate</t>
  </si>
  <si>
    <t>date</t>
  </si>
  <si>
    <t>Annual observations</t>
  </si>
  <si>
    <t>Weights</t>
  </si>
  <si>
    <t>Na</t>
  </si>
  <si>
    <t>Return on debt (pre-tax)</t>
  </si>
  <si>
    <t>Risk-free rate</t>
  </si>
  <si>
    <t>2. Calculations</t>
  </si>
  <si>
    <t>Return on equity (post-tax) estimate</t>
  </si>
  <si>
    <t>Purpose of the model:</t>
  </si>
  <si>
    <t>Model developer:</t>
  </si>
  <si>
    <t>Evoenergy</t>
  </si>
  <si>
    <t>Model legend:</t>
  </si>
  <si>
    <t>Disclaimer:</t>
  </si>
  <si>
    <t>Assumptions</t>
  </si>
  <si>
    <t>Inputs</t>
  </si>
  <si>
    <t>hyperlink</t>
  </si>
  <si>
    <t>Error</t>
  </si>
  <si>
    <t>Ok</t>
  </si>
  <si>
    <t>Model Index</t>
  </si>
  <si>
    <t>Sheet name</t>
  </si>
  <si>
    <t>3. Output</t>
  </si>
  <si>
    <t>Sheet description</t>
  </si>
  <si>
    <t>Date for inflation, bond yields and other rate of return parameters</t>
  </si>
  <si>
    <t>Estimates the rate of return and forecast inflation expectations</t>
  </si>
  <si>
    <t>Summary of the rate of return and inflation for the purposes of the regulatory submission</t>
  </si>
  <si>
    <t>Cover</t>
  </si>
  <si>
    <t>Empty cell</t>
  </si>
  <si>
    <t>Cells containing a hyperlink to another part of the workbook</t>
  </si>
  <si>
    <t>Cells containing assumptions intended to be manipulated by model users</t>
  </si>
  <si>
    <t>Drop down</t>
  </si>
  <si>
    <t>Cells containing a drop down list for users to select inputs</t>
  </si>
  <si>
    <t>Cells containing input texts/numbers NOT intended to be changed by model users</t>
  </si>
  <si>
    <t>Outputs</t>
  </si>
  <si>
    <t>Cells containing formulae NOT intended to be changed by model users</t>
  </si>
  <si>
    <t>Cells where inputs or outputs are not applicable</t>
  </si>
  <si>
    <t>Cells representing there is an error in the nominated area of the workbook</t>
  </si>
  <si>
    <t>Cells representing there are no errors in the nominated area of the workbook</t>
  </si>
  <si>
    <t>Evoenergy has not verified the inputs or outputs of this model and makes no representation or warrently as to the completeness, accuracy, reliability or appropriateness of this model. To the extent permitted by law, any person using or relying on this model or its outputs does so at their own risk and agrees that Evoenergy will not be liable to any person for any loss or damange of any kind arising out of or in any way connected with the use of this model.</t>
  </si>
  <si>
    <t>This model provides a rate of return estimate which is required as part of Evoenergy's regulatory proposal for the   2024-29 period.</t>
  </si>
  <si>
    <t>Model Cover</t>
  </si>
  <si>
    <r>
      <rPr>
        <b/>
        <sz val="11"/>
        <color theme="1"/>
        <rFont val="Arial"/>
        <family val="2"/>
      </rPr>
      <t>Note</t>
    </r>
    <r>
      <rPr>
        <sz val="11"/>
        <color theme="1"/>
        <rFont val="Arial"/>
        <family val="2"/>
      </rPr>
      <t>: Actual inflation based on movement in CPI from June to June quarter</t>
    </r>
  </si>
  <si>
    <r>
      <rPr>
        <b/>
        <sz val="11"/>
        <color theme="1"/>
        <rFont val="Arial"/>
        <family val="2"/>
      </rPr>
      <t>Note:</t>
    </r>
    <r>
      <rPr>
        <sz val="11"/>
        <color theme="1"/>
        <rFont val="Arial"/>
        <family val="2"/>
      </rPr>
      <t xml:space="preserve"> Actual inflation data is based on movement in CPI between June to June quarter.</t>
    </r>
  </si>
  <si>
    <t>linked cells</t>
  </si>
  <si>
    <t>Cells containing data linked within the model</t>
  </si>
  <si>
    <t>Estimated</t>
  </si>
  <si>
    <t>Adopted</t>
  </si>
  <si>
    <t>New observations</t>
  </si>
  <si>
    <t>Inflation rate (placeholder)</t>
  </si>
  <si>
    <t>Bond Yield</t>
  </si>
  <si>
    <r>
      <t xml:space="preserve">Note: </t>
    </r>
    <r>
      <rPr>
        <sz val="11"/>
        <color theme="1"/>
        <rFont val="Arial"/>
        <family val="2"/>
      </rPr>
      <t xml:space="preserve">The estimate for FY24 has been calculated using placeholder data </t>
    </r>
  </si>
  <si>
    <t>FY15</t>
  </si>
  <si>
    <t>NA</t>
  </si>
  <si>
    <r>
      <rPr>
        <b/>
        <sz val="11"/>
        <color theme="1"/>
        <rFont val="Arial"/>
        <family val="2"/>
      </rPr>
      <t>Note:</t>
    </r>
    <r>
      <rPr>
        <sz val="11"/>
        <color theme="1"/>
        <rFont val="Arial"/>
        <family val="2"/>
      </rPr>
      <t xml:space="preserve"> From FY20, actual inflation is based on the movement in CPI from December to December quarter where the value in FY22 represents the movement between Dec 21 to Dec 22.</t>
    </r>
  </si>
  <si>
    <t>TB158</t>
  </si>
  <si>
    <t>TB165</t>
  </si>
  <si>
    <t>Information about this model and model legend</t>
  </si>
  <si>
    <r>
      <rPr>
        <b/>
        <sz val="11"/>
        <color theme="1"/>
        <rFont val="Arial"/>
        <family val="2"/>
      </rPr>
      <t xml:space="preserve">Source: </t>
    </r>
    <r>
      <rPr>
        <sz val="11"/>
        <color theme="1"/>
        <rFont val="Arial"/>
        <family val="2"/>
      </rPr>
      <t>ABS (TABLES 3 and 4. CPI: All Groups, Weighted Average of Eight Capital Cities, Index Numbers and Percentage Changes, A2325846C); RBA statement on monetary policy, November 2021, Appendix A.</t>
    </r>
  </si>
  <si>
    <r>
      <rPr>
        <b/>
        <sz val="11"/>
        <color theme="1"/>
        <rFont val="Arial"/>
        <family val="2"/>
      </rPr>
      <t>Source:</t>
    </r>
    <r>
      <rPr>
        <sz val="11"/>
        <color theme="1"/>
        <rFont val="Arial"/>
        <family val="2"/>
      </rPr>
      <t xml:space="preserve"> ABS (TABLES 3 and 4. CPI: All Groups, Weighted Average of Eight Capital Cities, Index Numbers and Percentage Changes, A2325846C); RBA statement on monetary policy, November 2021, Appendix A.</t>
    </r>
  </si>
  <si>
    <r>
      <rPr>
        <b/>
        <sz val="11"/>
        <color theme="1"/>
        <rFont val="Arial"/>
        <family val="2"/>
      </rPr>
      <t>Source</t>
    </r>
    <r>
      <rPr>
        <sz val="11"/>
        <color theme="1"/>
        <rFont val="Arial"/>
        <family val="2"/>
      </rPr>
      <t>: Estimated inflation calculated using the RBA's statement on monetary policy, November 2022; Forecast inflation as per AER's inflation forecasting methodology.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</si>
</sst>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C09]dd\-mmm\-yy;@"/>
    <numFmt numFmtId="165" formatCode="_-* #,##0_-;\-* #,##0_-;_-* &quot;-&quot;??_-;_-@_-"/>
    <numFmt numFmtId="166" formatCode="_(#,##0.00%_);\(#,##0.00%\);_(&quot;-&quot;_)"/>
    <numFmt numFmtId="167" formatCode="mmm\-yyyy"/>
    <numFmt numFmtId="168" formatCode="_(#,##0.0%_);\(#,##0.0%\);_(&quot;-&quot;_)"/>
    <numFmt numFmtId="169" formatCode="_(#,##0%_);\(#,##0%\);_(&quot;-&quot;_)"/>
  </numFmts>
  <fonts count="21"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0"/>
      <color theme="1"/>
      <name val="Helvetica"/>
      <family val="2"/>
    </font>
    <font>
      <b/>
      <sz val="10"/>
      <name val="Helvetica"/>
      <family val="2"/>
    </font>
    <font>
      <b/>
      <sz val="15"/>
      <color theme="4"/>
      <name val="Helvetica"/>
      <family val="2"/>
    </font>
    <font>
      <sz val="11"/>
      <color theme="1"/>
      <name val="Arial"/>
      <family val="2"/>
    </font>
    <font>
      <b/>
      <sz val="16"/>
      <color theme="1"/>
      <name val="Arial"/>
      <family val="2"/>
    </font>
    <font>
      <b/>
      <sz val="11"/>
      <color theme="1"/>
      <name val="Arial"/>
      <family val="2"/>
    </font>
    <font>
      <i/>
      <sz val="11"/>
      <color theme="1"/>
      <name val="Arial"/>
      <family val="2"/>
    </font>
    <font>
      <sz val="11"/>
      <name val="Arial"/>
      <family val="2"/>
    </font>
    <font>
      <sz val="11"/>
      <color indexed="8"/>
      <name val="Arial"/>
      <family val="2"/>
    </font>
    <font>
      <sz val="8"/>
      <color indexed="8"/>
      <name val="Arial"/>
      <family val="2"/>
    </font>
    <font>
      <sz val="11"/>
      <color rgb="FF00B050"/>
      <name val="Arial"/>
      <family val="2"/>
    </font>
    <font>
      <sz val="10"/>
      <color theme="4"/>
      <name val="Helvetica"/>
      <family val="2"/>
    </font>
    <font>
      <u/>
      <sz val="11"/>
      <color theme="10"/>
      <name val="Arial"/>
      <family val="2"/>
    </font>
    <font>
      <b/>
      <sz val="10"/>
      <color rgb="FFFF0000"/>
      <name val="Arial"/>
      <family val="2"/>
    </font>
    <font>
      <b/>
      <sz val="11"/>
      <color indexed="8"/>
      <name val="Arial"/>
      <family val="2"/>
    </font>
    <font>
      <u/>
      <sz val="9"/>
      <color theme="10"/>
      <name val="Arial"/>
      <family val="2"/>
    </font>
    <font>
      <b/>
      <sz val="11"/>
      <name val="Arial"/>
      <family val="2"/>
    </font>
  </fonts>
  <fills count="8">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lightUp"/>
    </fill>
    <fill>
      <patternFill patternType="lightUp">
        <bgColor theme="0" tint="-0.14996795556505021"/>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right style="dotted">
        <color auto="1"/>
      </right>
      <top/>
      <bottom/>
      <diagonal/>
    </border>
    <border>
      <left/>
      <right style="dotted">
        <color auto="1"/>
      </right>
      <top/>
      <bottom style="thin">
        <color indexed="64"/>
      </bottom>
      <diagonal/>
    </border>
    <border>
      <left/>
      <right style="dotted">
        <color auto="1"/>
      </right>
      <top/>
      <bottom style="hair">
        <color auto="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style="thin">
        <color theme="0"/>
      </bottom>
      <diagonal/>
    </border>
    <border>
      <left style="hair">
        <color auto="1"/>
      </left>
      <right style="hair">
        <color auto="1"/>
      </right>
      <top style="thin">
        <color auto="1"/>
      </top>
      <bottom style="hair">
        <color auto="1"/>
      </bottom>
      <diagonal/>
    </border>
    <border>
      <left/>
      <right style="dashed">
        <color indexed="64"/>
      </right>
      <top style="thin">
        <color indexed="64"/>
      </top>
      <bottom/>
      <diagonal/>
    </border>
    <border>
      <left/>
      <right style="dashed">
        <color indexed="64"/>
      </right>
      <top/>
      <bottom/>
      <diagonal/>
    </border>
    <border>
      <left style="hair">
        <color auto="1"/>
      </left>
      <right style="dashed">
        <color indexed="64"/>
      </right>
      <top style="hair">
        <color auto="1"/>
      </top>
      <bottom style="hair">
        <color auto="1"/>
      </bottom>
      <diagonal/>
    </border>
  </borders>
  <cellStyleXfs count="8">
    <xf numFmtId="0" fontId="0" fillId="0" borderId="0"/>
    <xf numFmtId="9" fontId="1" fillId="0" borderId="0" applyFont="0" applyFill="0" applyBorder="0" applyAlignment="0" applyProtection="0"/>
    <xf numFmtId="168" fontId="4" fillId="0" borderId="0" applyFill="0" applyBorder="0">
      <alignment horizontal="right" vertical="center"/>
    </xf>
    <xf numFmtId="0" fontId="3" fillId="0" borderId="0" applyNumberFormat="0" applyFill="0" applyBorder="0" applyAlignment="0" applyProtection="0"/>
    <xf numFmtId="0" fontId="4" fillId="0" borderId="0" applyFill="0" applyBorder="0">
      <alignment vertical="center"/>
    </xf>
    <xf numFmtId="0" fontId="5" fillId="0" borderId="0" applyFill="0" applyBorder="0">
      <alignment horizontal="left" vertical="center"/>
    </xf>
    <xf numFmtId="0" fontId="6" fillId="0" borderId="0" applyFill="0" applyBorder="0">
      <alignment horizontal="left" vertical="center"/>
    </xf>
    <xf numFmtId="0" fontId="15" fillId="0" borderId="0" applyFill="0" applyBorder="0">
      <alignment horizontal="left" vertical="center"/>
    </xf>
  </cellStyleXfs>
  <cellXfs count="69">
    <xf numFmtId="0" fontId="0" fillId="0" borderId="0" xfId="0"/>
    <xf numFmtId="0" fontId="7" fillId="0" borderId="0" xfId="0" applyFont="1"/>
    <xf numFmtId="0" fontId="7" fillId="2" borderId="0" xfId="0" applyFont="1" applyFill="1"/>
    <xf numFmtId="0" fontId="8" fillId="2" borderId="0" xfId="0" applyFont="1" applyFill="1"/>
    <xf numFmtId="0" fontId="7" fillId="0" borderId="0" xfId="0" applyFont="1" applyAlignment="1">
      <alignment horizontal="left" indent="11"/>
    </xf>
    <xf numFmtId="0" fontId="9" fillId="0" borderId="0" xfId="0" applyFont="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0" fontId="7" fillId="0" borderId="14" xfId="0" applyFont="1" applyBorder="1"/>
    <xf numFmtId="0" fontId="9" fillId="2" borderId="0" xfId="0" applyFont="1" applyFill="1"/>
    <xf numFmtId="0" fontId="7" fillId="0" borderId="0" xfId="0" applyFont="1" applyAlignment="1">
      <alignment horizontal="left" indent="1"/>
    </xf>
    <xf numFmtId="0" fontId="10" fillId="0" borderId="0" xfId="0" applyFont="1" applyAlignment="1">
      <alignment horizontal="left" indent="1"/>
    </xf>
    <xf numFmtId="0" fontId="9" fillId="0" borderId="1" xfId="0" applyFont="1" applyBorder="1"/>
    <xf numFmtId="0" fontId="9" fillId="0" borderId="1" xfId="0" applyFont="1" applyBorder="1" applyAlignment="1">
      <alignment horizontal="center"/>
    </xf>
    <xf numFmtId="0" fontId="9" fillId="0" borderId="4"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7" fillId="0" borderId="3" xfId="0" applyFont="1" applyBorder="1"/>
    <xf numFmtId="166" fontId="11" fillId="3" borderId="2" xfId="1" applyNumberFormat="1" applyFont="1" applyFill="1" applyBorder="1" applyAlignment="1">
      <alignment horizontal="center" vertical="center"/>
    </xf>
    <xf numFmtId="0" fontId="7" fillId="4" borderId="0" xfId="0" applyFont="1" applyFill="1"/>
    <xf numFmtId="0" fontId="7" fillId="0" borderId="3" xfId="0" applyFont="1" applyBorder="1" applyAlignment="1">
      <alignment horizontal="center"/>
    </xf>
    <xf numFmtId="0" fontId="11" fillId="3" borderId="2" xfId="1" applyNumberFormat="1" applyFont="1" applyFill="1" applyBorder="1" applyAlignment="1">
      <alignment horizontal="center" vertical="center"/>
    </xf>
    <xf numFmtId="164" fontId="11" fillId="3" borderId="2" xfId="1" applyNumberFormat="1" applyFont="1" applyFill="1" applyBorder="1" applyAlignment="1">
      <alignment horizontal="center" vertical="center"/>
    </xf>
    <xf numFmtId="14" fontId="7" fillId="0" borderId="0" xfId="0" applyNumberFormat="1" applyFont="1" applyAlignment="1">
      <alignment horizontal="center"/>
    </xf>
    <xf numFmtId="164" fontId="12" fillId="0" borderId="0" xfId="0" applyNumberFormat="1" applyFont="1" applyAlignment="1">
      <alignment horizontal="left" indent="1"/>
    </xf>
    <xf numFmtId="0" fontId="10" fillId="0" borderId="0" xfId="0" applyFont="1" applyAlignment="1">
      <alignment horizontal="center"/>
    </xf>
    <xf numFmtId="10" fontId="11" fillId="3" borderId="2" xfId="1" applyNumberFormat="1" applyFont="1" applyFill="1" applyBorder="1" applyAlignment="1">
      <alignment horizontal="center" vertical="center"/>
    </xf>
    <xf numFmtId="2" fontId="11" fillId="3" borderId="2" xfId="1" applyNumberFormat="1" applyFont="1" applyFill="1" applyBorder="1" applyAlignment="1">
      <alignment horizontal="center" vertical="center"/>
    </xf>
    <xf numFmtId="0" fontId="7" fillId="0" borderId="0" xfId="0" applyFont="1" applyAlignment="1">
      <alignment horizontal="left"/>
    </xf>
    <xf numFmtId="0" fontId="16" fillId="0" borderId="0" xfId="3" applyFont="1" applyAlignment="1">
      <alignment horizontal="left" vertical="center"/>
    </xf>
    <xf numFmtId="0" fontId="17" fillId="0" borderId="0" xfId="0" applyFont="1" applyAlignment="1">
      <alignment horizontal="left"/>
    </xf>
    <xf numFmtId="165" fontId="13" fillId="5" borderId="15" xfId="0" applyNumberFormat="1" applyFont="1" applyFill="1" applyBorder="1" applyAlignment="1">
      <alignment horizontal="left" vertical="center"/>
    </xf>
    <xf numFmtId="0" fontId="14" fillId="0" borderId="0" xfId="0" applyFont="1" applyAlignment="1">
      <alignment horizontal="left"/>
    </xf>
    <xf numFmtId="0" fontId="7" fillId="0" borderId="0" xfId="0" applyFont="1" applyAlignment="1">
      <alignment vertical="top"/>
    </xf>
    <xf numFmtId="0" fontId="7" fillId="0" borderId="0" xfId="0" applyFont="1" applyAlignment="1">
      <alignment horizontal="left" wrapText="1"/>
    </xf>
    <xf numFmtId="165" fontId="18" fillId="0" borderId="1" xfId="0" applyNumberFormat="1" applyFont="1" applyBorder="1"/>
    <xf numFmtId="165" fontId="18" fillId="0" borderId="1" xfId="0" applyNumberFormat="1" applyFont="1" applyBorder="1" applyAlignment="1">
      <alignment horizontal="center"/>
    </xf>
    <xf numFmtId="0" fontId="7" fillId="0" borderId="0" xfId="4" applyFont="1" applyFill="1" applyAlignment="1">
      <alignment horizontal="center" vertical="center"/>
    </xf>
    <xf numFmtId="0" fontId="7" fillId="0" borderId="0" xfId="4" applyFont="1" applyAlignment="1">
      <alignment horizontal="center" vertical="center"/>
    </xf>
    <xf numFmtId="167" fontId="7" fillId="0" borderId="0" xfId="0" applyNumberFormat="1" applyFont="1" applyAlignment="1">
      <alignment horizontal="left"/>
    </xf>
    <xf numFmtId="0" fontId="9" fillId="0" borderId="1" xfId="0" applyFont="1" applyBorder="1" applyAlignment="1">
      <alignment horizontal="left"/>
    </xf>
    <xf numFmtId="0" fontId="9" fillId="0" borderId="0" xfId="0" applyFont="1" applyAlignment="1">
      <alignment horizontal="center"/>
    </xf>
    <xf numFmtId="0" fontId="7" fillId="0" borderId="1" xfId="0" applyFont="1" applyBorder="1"/>
    <xf numFmtId="0" fontId="9" fillId="0" borderId="6" xfId="0" applyFont="1" applyBorder="1"/>
    <xf numFmtId="0" fontId="9" fillId="0" borderId="6" xfId="0" applyFont="1" applyBorder="1" applyAlignment="1">
      <alignment horizontal="center"/>
    </xf>
    <xf numFmtId="0" fontId="7" fillId="0" borderId="0" xfId="4" applyFont="1" applyFill="1">
      <alignment vertical="center"/>
    </xf>
    <xf numFmtId="0" fontId="19" fillId="0" borderId="0" xfId="3" applyFont="1"/>
    <xf numFmtId="166" fontId="11" fillId="6" borderId="2" xfId="1" applyNumberFormat="1" applyFont="1" applyFill="1" applyBorder="1" applyAlignment="1">
      <alignment horizontal="center" vertical="center"/>
    </xf>
    <xf numFmtId="166" fontId="11" fillId="6" borderId="0" xfId="1" applyNumberFormat="1" applyFont="1" applyFill="1" applyBorder="1" applyAlignment="1">
      <alignment horizontal="left" vertical="center"/>
    </xf>
    <xf numFmtId="0" fontId="16" fillId="0" borderId="0" xfId="3" applyFont="1" applyAlignment="1">
      <alignment horizontal="left" indent="1"/>
    </xf>
    <xf numFmtId="166" fontId="11" fillId="0" borderId="2" xfId="1" applyNumberFormat="1" applyFont="1" applyFill="1" applyBorder="1" applyAlignment="1">
      <alignment horizontal="center" vertical="center"/>
    </xf>
    <xf numFmtId="14" fontId="11" fillId="0" borderId="2" xfId="1" applyNumberFormat="1" applyFont="1" applyFill="1" applyBorder="1" applyAlignment="1">
      <alignment horizontal="right" vertical="center"/>
    </xf>
    <xf numFmtId="14" fontId="11" fillId="7" borderId="2" xfId="1" applyNumberFormat="1" applyFont="1" applyFill="1" applyBorder="1" applyAlignment="1">
      <alignment horizontal="right" vertical="center"/>
    </xf>
    <xf numFmtId="14" fontId="11" fillId="7" borderId="2" xfId="1" applyNumberFormat="1" applyFont="1" applyFill="1" applyBorder="1" applyAlignment="1">
      <alignment horizontal="left" vertical="center"/>
    </xf>
    <xf numFmtId="169" fontId="11" fillId="0" borderId="2" xfId="1" applyNumberFormat="1" applyFont="1" applyFill="1" applyBorder="1" applyAlignment="1">
      <alignment horizontal="center" vertical="center"/>
    </xf>
    <xf numFmtId="166" fontId="20" fillId="0" borderId="16" xfId="1" applyNumberFormat="1" applyFont="1" applyFill="1" applyBorder="1" applyAlignment="1">
      <alignment horizontal="center" vertical="center"/>
    </xf>
    <xf numFmtId="10" fontId="7" fillId="0" borderId="0" xfId="1" applyNumberFormat="1" applyFont="1"/>
    <xf numFmtId="0" fontId="7" fillId="0" borderId="17" xfId="0" applyFont="1" applyBorder="1"/>
    <xf numFmtId="0" fontId="7" fillId="4" borderId="18" xfId="0" applyFont="1" applyFill="1" applyBorder="1"/>
    <xf numFmtId="166" fontId="11" fillId="3" borderId="19" xfId="1" applyNumberFormat="1"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wrapText="1"/>
    </xf>
    <xf numFmtId="0" fontId="7" fillId="6" borderId="1" xfId="0" applyFont="1" applyFill="1" applyBorder="1" applyAlignment="1">
      <alignment horizontal="center"/>
    </xf>
    <xf numFmtId="0" fontId="7" fillId="0" borderId="1" xfId="0" applyFont="1" applyBorder="1" applyAlignment="1">
      <alignment horizontal="center"/>
    </xf>
  </cellXfs>
  <cellStyles count="8">
    <cellStyle name="Heading 3 Output" xfId="5" xr:uid="{BBE14D47-5B6E-461D-B0BA-389AEEC3BCC0}"/>
    <cellStyle name="Heading 4 Input" xfId="7" xr:uid="{8534D3CF-0894-4958-892A-77711BC8CD16}"/>
    <cellStyle name="Heading 4 Output" xfId="4" xr:uid="{600F3EB4-D5E4-489E-9568-5284A7D31F47}"/>
    <cellStyle name="Hyperlink" xfId="3" builtinId="8"/>
    <cellStyle name="Normal" xfId="0" builtinId="0"/>
    <cellStyle name="Percent" xfId="1" builtinId="5"/>
    <cellStyle name="Percentage" xfId="2" xr:uid="{D8F4F267-901C-435B-94A5-490BE0759BDC}"/>
    <cellStyle name="Sheet Title Input" xfId="6" xr:uid="{D36D6FD5-176F-4B2B-B876-DD52614C26C1}"/>
  </cellStyles>
  <dxfs count="1">
    <dxf>
      <font>
        <b val="0"/>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2615824</xdr:colOff>
      <xdr:row>3</xdr:row>
      <xdr:rowOff>0</xdr:rowOff>
    </xdr:to>
    <xdr:pic>
      <xdr:nvPicPr>
        <xdr:cNvPr id="2" name="Picture 1">
          <a:extLst>
            <a:ext uri="{FF2B5EF4-FFF2-40B4-BE49-F238E27FC236}">
              <a16:creationId xmlns:a16="http://schemas.microsoft.com/office/drawing/2014/main" id="{303BD16D-C8F5-E9BE-6983-2E02D06D8570}"/>
            </a:ext>
          </a:extLst>
        </xdr:cNvPr>
        <xdr:cNvPicPr>
          <a:picLocks noChangeAspect="1"/>
        </xdr:cNvPicPr>
      </xdr:nvPicPr>
      <xdr:blipFill>
        <a:blip xmlns:r="http://schemas.openxmlformats.org/officeDocument/2006/relationships" r:embed="rId1"/>
        <a:stretch>
          <a:fillRect/>
        </a:stretch>
      </xdr:blipFill>
      <xdr:spPr>
        <a:xfrm>
          <a:off x="0" y="0"/>
          <a:ext cx="3187324"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2617111</xdr:colOff>
      <xdr:row>3</xdr:row>
      <xdr:rowOff>0</xdr:rowOff>
    </xdr:to>
    <xdr:pic>
      <xdr:nvPicPr>
        <xdr:cNvPr id="3" name="Picture 2">
          <a:extLst>
            <a:ext uri="{FF2B5EF4-FFF2-40B4-BE49-F238E27FC236}">
              <a16:creationId xmlns:a16="http://schemas.microsoft.com/office/drawing/2014/main" id="{AFD7B36D-7A31-4BF9-92F1-B79294F7E353}"/>
            </a:ext>
          </a:extLst>
        </xdr:cNvPr>
        <xdr:cNvPicPr>
          <a:picLocks noChangeAspect="1"/>
        </xdr:cNvPicPr>
      </xdr:nvPicPr>
      <xdr:blipFill>
        <a:blip xmlns:r="http://schemas.openxmlformats.org/officeDocument/2006/relationships" r:embed="rId1"/>
        <a:stretch>
          <a:fillRect/>
        </a:stretch>
      </xdr:blipFill>
      <xdr:spPr>
        <a:xfrm>
          <a:off x="0" y="0"/>
          <a:ext cx="3188611"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3594</xdr:colOff>
      <xdr:row>2</xdr:row>
      <xdr:rowOff>187097</xdr:rowOff>
    </xdr:to>
    <xdr:pic>
      <xdr:nvPicPr>
        <xdr:cNvPr id="2" name="Picture 1">
          <a:extLst>
            <a:ext uri="{FF2B5EF4-FFF2-40B4-BE49-F238E27FC236}">
              <a16:creationId xmlns:a16="http://schemas.microsoft.com/office/drawing/2014/main" id="{C3F84482-827E-4724-8EF1-B8801490759B}"/>
            </a:ext>
          </a:extLst>
        </xdr:cNvPr>
        <xdr:cNvPicPr>
          <a:picLocks noChangeAspect="1"/>
        </xdr:cNvPicPr>
      </xdr:nvPicPr>
      <xdr:blipFill>
        <a:blip xmlns:r="http://schemas.openxmlformats.org/officeDocument/2006/relationships" r:embed="rId1"/>
        <a:stretch>
          <a:fillRect/>
        </a:stretch>
      </xdr:blipFill>
      <xdr:spPr>
        <a:xfrm>
          <a:off x="0" y="0"/>
          <a:ext cx="3194469" cy="6442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2611693</xdr:colOff>
      <xdr:row>2</xdr:row>
      <xdr:rowOff>187097</xdr:rowOff>
    </xdr:to>
    <xdr:pic>
      <xdr:nvPicPr>
        <xdr:cNvPr id="3" name="Picture 2">
          <a:extLst>
            <a:ext uri="{FF2B5EF4-FFF2-40B4-BE49-F238E27FC236}">
              <a16:creationId xmlns:a16="http://schemas.microsoft.com/office/drawing/2014/main" id="{6329B55A-D307-40C0-967B-1A1913809A7A}"/>
            </a:ext>
          </a:extLst>
        </xdr:cNvPr>
        <xdr:cNvPicPr>
          <a:picLocks noChangeAspect="1"/>
        </xdr:cNvPicPr>
      </xdr:nvPicPr>
      <xdr:blipFill>
        <a:blip xmlns:r="http://schemas.openxmlformats.org/officeDocument/2006/relationships" r:embed="rId1"/>
        <a:stretch>
          <a:fillRect/>
        </a:stretch>
      </xdr:blipFill>
      <xdr:spPr>
        <a:xfrm>
          <a:off x="0" y="0"/>
          <a:ext cx="3186266" cy="6449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2614766</xdr:colOff>
      <xdr:row>3</xdr:row>
      <xdr:rowOff>1294</xdr:rowOff>
    </xdr:to>
    <xdr:pic>
      <xdr:nvPicPr>
        <xdr:cNvPr id="3" name="Picture 2">
          <a:extLst>
            <a:ext uri="{FF2B5EF4-FFF2-40B4-BE49-F238E27FC236}">
              <a16:creationId xmlns:a16="http://schemas.microsoft.com/office/drawing/2014/main" id="{1C52907A-BBBF-4215-ADC4-E7DBF47D2C1C}"/>
            </a:ext>
          </a:extLst>
        </xdr:cNvPr>
        <xdr:cNvPicPr>
          <a:picLocks noChangeAspect="1"/>
        </xdr:cNvPicPr>
      </xdr:nvPicPr>
      <xdr:blipFill>
        <a:blip xmlns:r="http://schemas.openxmlformats.org/officeDocument/2006/relationships" r:embed="rId1"/>
        <a:stretch>
          <a:fillRect/>
        </a:stretch>
      </xdr:blipFill>
      <xdr:spPr>
        <a:xfrm>
          <a:off x="0" y="0"/>
          <a:ext cx="3186266" cy="644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frontiereconom.sharepoint.com/sites/Projects/Shared%20Documents/AAD12%20-%20Review%20of%20rate%20of%20return%20calculations/Modelling%20and%20analysis/James/WACC%20model/Evoenergy%20rate%20of%20return%20model/Evoenergy%20-%20Rate%20of%20return%20model%20-%2031%20January%202023(AutoRecovered).xlsx?5F330A3E" TargetMode="External"/><Relationship Id="rId1" Type="http://schemas.openxmlformats.org/officeDocument/2006/relationships/externalLinkPath" Target="file:///\\5F330A3E\Evoenergy%20-%20Rate%20of%20return%20model%20-%2031%20January%202023(AutoRecovered).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frontiereconom.sharepoint.com/sites/Projects/Shared%20Documents/AAD12%20-%20Review%20of%20rate%20of%20return%20calculations/Modelling%20and%20analysis/James/WACC%20model/Jemena%20-%20Attachment%2007-16%20Rate%20of%20Return%20Model%20-%2031%20January%202020.xlsb?37C2F53C" TargetMode="External"/><Relationship Id="rId1" Type="http://schemas.openxmlformats.org/officeDocument/2006/relationships/externalLinkPath" Target="file:///\\37C2F53C\Jemena%20-%20Attachment%2007-16%20Rate%20of%20Return%20Model%20-%2031%20January%2020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1. Inputs"/>
      <sheetName val="2. Calculations"/>
      <sheetName val="3. Outputs"/>
      <sheetName val="Lookup"/>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Rate of return"/>
      <sheetName val="Calc|Rate of return"/>
      <sheetName val="Output|Rate of return"/>
      <sheetName val="Lookup"/>
      <sheetName val="Check|List"/>
    </sheetNames>
    <sheetDataSet>
      <sheetData sheetId="0"/>
      <sheetData sheetId="1">
        <row r="24">
          <cell r="O24">
            <v>10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E30DF-5089-41AC-93F7-5DC9559330E9}">
  <dimension ref="A1:P40"/>
  <sheetViews>
    <sheetView showGridLines="0" tabSelected="1" workbookViewId="0"/>
  </sheetViews>
  <sheetFormatPr defaultRowHeight="15" customHeight="1" x14ac:dyDescent="0.2"/>
  <cols>
    <col min="1" max="2" width="2.140625" style="1" customWidth="1"/>
    <col min="3" max="3" width="4.28515625" style="1" customWidth="1"/>
    <col min="4" max="4" width="39.28515625" style="1" customWidth="1"/>
    <col min="5" max="16384" width="9.140625" style="1"/>
  </cols>
  <sheetData>
    <row r="1" spans="1:16" s="2" customFormat="1" ht="15" customHeight="1" x14ac:dyDescent="0.2">
      <c r="A1" s="1"/>
      <c r="B1" s="1"/>
      <c r="C1" s="1"/>
      <c r="D1" s="1"/>
    </row>
    <row r="2" spans="1:16" s="2" customFormat="1" ht="21" customHeight="1" x14ac:dyDescent="0.3">
      <c r="A2" s="1"/>
      <c r="B2" s="1"/>
      <c r="C2" s="1"/>
      <c r="D2" s="1"/>
      <c r="E2" s="3" t="s">
        <v>25</v>
      </c>
    </row>
    <row r="3" spans="1:16" s="2" customFormat="1" ht="15" customHeight="1" x14ac:dyDescent="0.2">
      <c r="A3" s="1"/>
      <c r="B3" s="1"/>
      <c r="C3" s="1"/>
      <c r="D3" s="4"/>
    </row>
    <row r="5" spans="1:16" ht="18" customHeight="1" x14ac:dyDescent="0.2">
      <c r="D5" s="51" t="s">
        <v>56</v>
      </c>
    </row>
    <row r="6" spans="1:16" ht="12" customHeight="1" x14ac:dyDescent="0.25">
      <c r="D6" s="5" t="s">
        <v>88</v>
      </c>
    </row>
    <row r="7" spans="1:16" ht="15" customHeight="1" x14ac:dyDescent="0.25">
      <c r="D7" s="5" t="s">
        <v>89</v>
      </c>
    </row>
    <row r="9" spans="1:16" s="2" customFormat="1" ht="15" customHeight="1" x14ac:dyDescent="0.25">
      <c r="C9" s="14" t="s">
        <v>139</v>
      </c>
    </row>
    <row r="11" spans="1:16" ht="15" customHeight="1" x14ac:dyDescent="0.25">
      <c r="D11" s="5" t="s">
        <v>109</v>
      </c>
      <c r="E11" s="1" t="s">
        <v>110</v>
      </c>
    </row>
    <row r="12" spans="1:16" ht="15" customHeight="1" x14ac:dyDescent="0.25">
      <c r="D12" s="5"/>
    </row>
    <row r="14" spans="1:16" ht="15" customHeight="1" x14ac:dyDescent="0.25">
      <c r="D14" s="5" t="s">
        <v>108</v>
      </c>
      <c r="E14" s="66" t="s">
        <v>138</v>
      </c>
      <c r="F14" s="66"/>
      <c r="G14" s="66"/>
      <c r="H14" s="66"/>
      <c r="I14" s="66"/>
      <c r="J14" s="66"/>
      <c r="K14" s="66"/>
      <c r="L14" s="66"/>
      <c r="M14" s="66"/>
      <c r="N14" s="66"/>
      <c r="O14" s="66"/>
      <c r="P14" s="66"/>
    </row>
    <row r="15" spans="1:16" ht="15" customHeight="1" x14ac:dyDescent="0.25">
      <c r="D15" s="5"/>
      <c r="E15" s="66"/>
      <c r="F15" s="66"/>
      <c r="G15" s="66"/>
      <c r="H15" s="66"/>
      <c r="I15" s="66"/>
      <c r="J15" s="66"/>
      <c r="K15" s="66"/>
      <c r="L15" s="66"/>
      <c r="M15" s="66"/>
      <c r="N15" s="66"/>
      <c r="O15" s="66"/>
      <c r="P15" s="66"/>
    </row>
    <row r="16" spans="1:16" ht="15" customHeight="1" x14ac:dyDescent="0.25">
      <c r="D16" s="5"/>
      <c r="E16" s="39"/>
      <c r="F16" s="39"/>
      <c r="G16" s="39"/>
      <c r="H16" s="39"/>
      <c r="I16" s="39"/>
      <c r="J16" s="39"/>
      <c r="K16" s="39"/>
      <c r="L16" s="39"/>
      <c r="M16" s="39"/>
      <c r="N16" s="39"/>
      <c r="O16" s="39"/>
      <c r="P16" s="39"/>
    </row>
    <row r="17" spans="4:16" ht="15" customHeight="1" thickBot="1" x14ac:dyDescent="0.25"/>
    <row r="18" spans="4:16" ht="15" customHeight="1" x14ac:dyDescent="0.25">
      <c r="D18" s="5" t="s">
        <v>111</v>
      </c>
      <c r="E18" s="6"/>
      <c r="F18" s="7"/>
      <c r="G18" s="7"/>
      <c r="H18" s="7"/>
      <c r="I18" s="7"/>
      <c r="J18" s="7"/>
      <c r="K18" s="7"/>
      <c r="L18" s="7"/>
      <c r="M18" s="7"/>
      <c r="N18" s="7"/>
      <c r="O18" s="7"/>
      <c r="P18" s="8"/>
    </row>
    <row r="19" spans="4:16" ht="15" customHeight="1" x14ac:dyDescent="0.2">
      <c r="E19" s="9"/>
      <c r="F19" s="33" t="s">
        <v>113</v>
      </c>
      <c r="H19" s="1" t="s">
        <v>128</v>
      </c>
      <c r="P19" s="10"/>
    </row>
    <row r="20" spans="4:16" ht="15" customHeight="1" x14ac:dyDescent="0.2">
      <c r="E20" s="9"/>
      <c r="F20" s="33" t="s">
        <v>129</v>
      </c>
      <c r="H20" s="1" t="s">
        <v>130</v>
      </c>
      <c r="P20" s="10"/>
    </row>
    <row r="21" spans="4:16" ht="15" customHeight="1" x14ac:dyDescent="0.2">
      <c r="E21" s="9"/>
      <c r="F21" s="23" t="s">
        <v>114</v>
      </c>
      <c r="H21" s="1" t="s">
        <v>131</v>
      </c>
      <c r="P21" s="10"/>
    </row>
    <row r="22" spans="4:16" ht="15" customHeight="1" x14ac:dyDescent="0.2">
      <c r="E22" s="9"/>
      <c r="F22" s="53" t="s">
        <v>142</v>
      </c>
      <c r="H22" s="1" t="s">
        <v>143</v>
      </c>
      <c r="P22" s="10"/>
    </row>
    <row r="23" spans="4:16" ht="15" customHeight="1" x14ac:dyDescent="0.2">
      <c r="E23" s="9"/>
      <c r="F23" s="33" t="s">
        <v>132</v>
      </c>
      <c r="H23" s="1" t="s">
        <v>133</v>
      </c>
      <c r="P23" s="10"/>
    </row>
    <row r="24" spans="4:16" ht="15" customHeight="1" x14ac:dyDescent="0.2">
      <c r="E24" s="9"/>
      <c r="F24" s="34" t="s">
        <v>115</v>
      </c>
      <c r="H24" s="1" t="s">
        <v>127</v>
      </c>
      <c r="P24" s="10"/>
    </row>
    <row r="25" spans="4:16" ht="15" customHeight="1" x14ac:dyDescent="0.2">
      <c r="E25" s="9"/>
      <c r="F25" s="35" t="s">
        <v>116</v>
      </c>
      <c r="H25" s="1" t="s">
        <v>135</v>
      </c>
      <c r="P25" s="10"/>
    </row>
    <row r="26" spans="4:16" ht="15" customHeight="1" x14ac:dyDescent="0.2">
      <c r="E26" s="9"/>
      <c r="F26" s="36" t="s">
        <v>126</v>
      </c>
      <c r="H26" s="1" t="s">
        <v>134</v>
      </c>
      <c r="P26" s="10"/>
    </row>
    <row r="27" spans="4:16" ht="15" customHeight="1" x14ac:dyDescent="0.2">
      <c r="E27" s="9"/>
      <c r="F27" s="37" t="s">
        <v>117</v>
      </c>
      <c r="H27" s="1" t="s">
        <v>136</v>
      </c>
      <c r="P27" s="10"/>
    </row>
    <row r="28" spans="4:16" ht="15" customHeight="1" thickBot="1" x14ac:dyDescent="0.25">
      <c r="E28" s="11"/>
      <c r="F28" s="12"/>
      <c r="G28" s="12"/>
      <c r="H28" s="12"/>
      <c r="I28" s="12"/>
      <c r="J28" s="12"/>
      <c r="K28" s="12"/>
      <c r="L28" s="12"/>
      <c r="M28" s="12"/>
      <c r="N28" s="12"/>
      <c r="O28" s="12"/>
      <c r="P28" s="13"/>
    </row>
    <row r="31" spans="4:16" ht="15" customHeight="1" x14ac:dyDescent="0.25">
      <c r="D31" s="5" t="s">
        <v>112</v>
      </c>
      <c r="E31" s="65" t="s">
        <v>137</v>
      </c>
      <c r="F31" s="65"/>
      <c r="G31" s="65"/>
      <c r="H31" s="65"/>
      <c r="I31" s="65"/>
      <c r="J31" s="65"/>
      <c r="K31" s="65"/>
      <c r="L31" s="65"/>
      <c r="M31" s="65"/>
      <c r="N31" s="65"/>
      <c r="O31" s="65"/>
      <c r="P31" s="65"/>
    </row>
    <row r="32" spans="4:16" ht="15" customHeight="1" x14ac:dyDescent="0.2">
      <c r="E32" s="65"/>
      <c r="F32" s="65"/>
      <c r="G32" s="65"/>
      <c r="H32" s="65"/>
      <c r="I32" s="65"/>
      <c r="J32" s="65"/>
      <c r="K32" s="65"/>
      <c r="L32" s="65"/>
      <c r="M32" s="65"/>
      <c r="N32" s="65"/>
      <c r="O32" s="65"/>
      <c r="P32" s="65"/>
    </row>
    <row r="33" spans="3:16" ht="15" customHeight="1" x14ac:dyDescent="0.2">
      <c r="E33" s="65"/>
      <c r="F33" s="65"/>
      <c r="G33" s="65"/>
      <c r="H33" s="65"/>
      <c r="I33" s="65"/>
      <c r="J33" s="65"/>
      <c r="K33" s="65"/>
      <c r="L33" s="65"/>
      <c r="M33" s="65"/>
      <c r="N33" s="65"/>
      <c r="O33" s="65"/>
      <c r="P33" s="65"/>
    </row>
    <row r="34" spans="3:16" ht="15" customHeight="1" x14ac:dyDescent="0.2">
      <c r="E34" s="65"/>
      <c r="F34" s="65"/>
      <c r="G34" s="65"/>
      <c r="H34" s="65"/>
      <c r="I34" s="65"/>
      <c r="J34" s="65"/>
      <c r="K34" s="65"/>
      <c r="L34" s="65"/>
      <c r="M34" s="65"/>
      <c r="N34" s="65"/>
      <c r="O34" s="65"/>
      <c r="P34" s="65"/>
    </row>
    <row r="35" spans="3:16" ht="15" customHeight="1" x14ac:dyDescent="0.2">
      <c r="E35" s="65"/>
      <c r="F35" s="65"/>
      <c r="G35" s="65"/>
      <c r="H35" s="65"/>
      <c r="I35" s="65"/>
      <c r="J35" s="65"/>
      <c r="K35" s="65"/>
      <c r="L35" s="65"/>
      <c r="M35" s="65"/>
      <c r="N35" s="65"/>
      <c r="O35" s="65"/>
      <c r="P35" s="65"/>
    </row>
    <row r="36" spans="3:16" ht="15" customHeight="1" x14ac:dyDescent="0.2">
      <c r="E36" s="65"/>
      <c r="F36" s="65"/>
      <c r="G36" s="65"/>
      <c r="H36" s="65"/>
      <c r="I36" s="65"/>
      <c r="J36" s="65"/>
      <c r="K36" s="65"/>
      <c r="L36" s="65"/>
      <c r="M36" s="65"/>
      <c r="N36" s="65"/>
      <c r="O36" s="65"/>
      <c r="P36" s="65"/>
    </row>
    <row r="37" spans="3:16" s="2" customFormat="1" ht="15" customHeight="1" x14ac:dyDescent="0.25">
      <c r="C37" s="14" t="s">
        <v>20</v>
      </c>
    </row>
    <row r="38" spans="3:16" ht="15" customHeight="1" x14ac:dyDescent="0.2">
      <c r="E38" s="38"/>
      <c r="F38" s="38"/>
      <c r="G38" s="38"/>
      <c r="H38" s="38"/>
      <c r="I38" s="38"/>
      <c r="J38" s="38"/>
      <c r="K38" s="38"/>
      <c r="L38" s="38"/>
      <c r="M38" s="38"/>
      <c r="N38" s="38"/>
      <c r="O38" s="38"/>
      <c r="P38" s="38"/>
    </row>
    <row r="39" spans="3:16" ht="15" customHeight="1" x14ac:dyDescent="0.2">
      <c r="E39" s="38"/>
      <c r="F39" s="38"/>
      <c r="G39" s="38"/>
      <c r="H39" s="38"/>
      <c r="I39" s="38"/>
      <c r="J39" s="38"/>
      <c r="K39" s="38"/>
      <c r="L39" s="38"/>
      <c r="M39" s="38"/>
      <c r="N39" s="38"/>
      <c r="O39" s="38"/>
      <c r="P39" s="38"/>
    </row>
    <row r="40" spans="3:16" ht="15" customHeight="1" x14ac:dyDescent="0.2">
      <c r="E40" s="38"/>
      <c r="F40" s="38"/>
      <c r="G40" s="38"/>
      <c r="H40" s="38"/>
      <c r="I40" s="38"/>
      <c r="J40" s="38"/>
      <c r="K40" s="38"/>
      <c r="L40" s="38"/>
      <c r="M40" s="38"/>
      <c r="N40" s="38"/>
      <c r="O40" s="38"/>
      <c r="P40" s="38"/>
    </row>
  </sheetData>
  <mergeCells count="2">
    <mergeCell ref="E31:P36"/>
    <mergeCell ref="E14:P15"/>
  </mergeCells>
  <conditionalFormatting sqref="F25">
    <cfRule type="cellIs" dxfId="0" priority="1" operator="equal">
      <formula>"Ok"</formula>
    </cfRule>
  </conditionalFormatting>
  <hyperlinks>
    <hyperlink ref="D5" location="Index!A1" display="Index" xr:uid="{F9D9DBDB-449B-4DD6-8833-A1B3DCAE9A1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E5061-430E-4B38-95C0-CDC071CC5487}">
  <dimension ref="A1:E18"/>
  <sheetViews>
    <sheetView showGridLines="0" workbookViewId="0"/>
  </sheetViews>
  <sheetFormatPr defaultRowHeight="15" customHeight="1" x14ac:dyDescent="0.2"/>
  <cols>
    <col min="1" max="2" width="2.140625" style="1" customWidth="1"/>
    <col min="3" max="3" width="4.28515625" style="1" customWidth="1"/>
    <col min="4" max="4" width="39.28515625" style="1" customWidth="1"/>
    <col min="5" max="16384" width="9.140625" style="1"/>
  </cols>
  <sheetData>
    <row r="1" spans="1:5" s="2" customFormat="1" ht="15" customHeight="1" x14ac:dyDescent="0.2">
      <c r="A1" s="1"/>
      <c r="B1" s="1"/>
      <c r="C1" s="1"/>
      <c r="D1" s="1"/>
    </row>
    <row r="2" spans="1:5" s="2" customFormat="1" ht="21" customHeight="1" x14ac:dyDescent="0.3">
      <c r="A2" s="1"/>
      <c r="B2" s="1"/>
      <c r="C2" s="1"/>
      <c r="D2" s="1"/>
      <c r="E2" s="3" t="s">
        <v>25</v>
      </c>
    </row>
    <row r="3" spans="1:5" s="2" customFormat="1" ht="15" customHeight="1" x14ac:dyDescent="0.2">
      <c r="A3" s="1"/>
      <c r="B3" s="1"/>
      <c r="C3" s="1"/>
      <c r="D3" s="4"/>
    </row>
    <row r="6" spans="1:5" ht="15" customHeight="1" x14ac:dyDescent="0.25">
      <c r="D6" s="5" t="s">
        <v>88</v>
      </c>
    </row>
    <row r="7" spans="1:5" ht="15" customHeight="1" x14ac:dyDescent="0.25">
      <c r="D7" s="5" t="s">
        <v>89</v>
      </c>
    </row>
    <row r="9" spans="1:5" s="2" customFormat="1" ht="15" customHeight="1" x14ac:dyDescent="0.25">
      <c r="C9" s="14" t="s">
        <v>118</v>
      </c>
    </row>
    <row r="11" spans="1:5" ht="15" customHeight="1" x14ac:dyDescent="0.25">
      <c r="D11" s="5" t="s">
        <v>119</v>
      </c>
      <c r="E11" s="5" t="s">
        <v>121</v>
      </c>
    </row>
    <row r="12" spans="1:5" ht="15" customHeight="1" x14ac:dyDescent="0.2">
      <c r="D12" s="54" t="s">
        <v>125</v>
      </c>
      <c r="E12" s="16" t="s">
        <v>155</v>
      </c>
    </row>
    <row r="13" spans="1:5" ht="15" customHeight="1" x14ac:dyDescent="0.2">
      <c r="D13" s="54" t="s">
        <v>60</v>
      </c>
      <c r="E13" s="16" t="s">
        <v>122</v>
      </c>
    </row>
    <row r="14" spans="1:5" ht="15" customHeight="1" x14ac:dyDescent="0.2">
      <c r="D14" s="54" t="s">
        <v>106</v>
      </c>
      <c r="E14" s="16" t="s">
        <v>123</v>
      </c>
    </row>
    <row r="15" spans="1:5" ht="15" customHeight="1" x14ac:dyDescent="0.2">
      <c r="D15" s="54" t="s">
        <v>120</v>
      </c>
      <c r="E15" s="16" t="s">
        <v>124</v>
      </c>
    </row>
    <row r="18" spans="3:3" s="2" customFormat="1" ht="15" customHeight="1" x14ac:dyDescent="0.25">
      <c r="C18" s="14" t="s">
        <v>20</v>
      </c>
    </row>
  </sheetData>
  <hyperlinks>
    <hyperlink ref="D13" location="'1. Inputs'!A1" display="1. Inputs" xr:uid="{143102A1-10BB-4C60-82E9-B122FB0F244C}"/>
    <hyperlink ref="D14" location="'2. Calculations'!A1" display="2. Calculations" xr:uid="{2CBEE7FC-F17A-42DA-9AC7-4FBEE4CD3F78}"/>
    <hyperlink ref="D15" location="'3. Output'!A1" display="3. Output" xr:uid="{8D31C77B-D3AA-4F00-9193-119FAE137FE4}"/>
    <hyperlink ref="D12" location="Cover!A1" display="Cover" xr:uid="{02715F30-3968-4213-B2ED-19FACDF2113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86D3B-29BA-4ECF-8B70-7FCD9A9AB19B}">
  <sheetPr>
    <pageSetUpPr autoPageBreaks="0"/>
  </sheetPr>
  <dimension ref="A1:R141"/>
  <sheetViews>
    <sheetView showGridLines="0" zoomScaleNormal="100" workbookViewId="0"/>
  </sheetViews>
  <sheetFormatPr defaultRowHeight="15" customHeight="1" x14ac:dyDescent="0.2"/>
  <cols>
    <col min="1" max="2" width="2.140625" style="1" customWidth="1"/>
    <col min="3" max="3" width="4.28515625" style="1" customWidth="1"/>
    <col min="4" max="4" width="39.28515625" style="1" customWidth="1"/>
    <col min="5" max="7" width="11.140625" style="1" customWidth="1"/>
    <col min="8" max="8" width="10.5703125" style="1" customWidth="1"/>
    <col min="9" max="17" width="10.7109375" style="1" customWidth="1"/>
    <col min="18" max="21" width="9.140625" style="1"/>
    <col min="22" max="22" width="11.28515625" style="1" bestFit="1" customWidth="1"/>
    <col min="23" max="16384" width="9.140625" style="1"/>
  </cols>
  <sheetData>
    <row r="1" spans="1:16" s="2" customFormat="1" ht="15" customHeight="1" x14ac:dyDescent="0.2">
      <c r="A1" s="1"/>
      <c r="B1" s="1"/>
      <c r="C1" s="1"/>
      <c r="D1" s="1"/>
    </row>
    <row r="2" spans="1:16" s="2" customFormat="1" ht="21" customHeight="1" x14ac:dyDescent="0.3">
      <c r="A2" s="1"/>
      <c r="B2" s="1"/>
      <c r="C2" s="1"/>
      <c r="D2" s="1"/>
      <c r="E2" s="3" t="s">
        <v>25</v>
      </c>
    </row>
    <row r="3" spans="1:16" s="2" customFormat="1" ht="15" customHeight="1" x14ac:dyDescent="0.2">
      <c r="A3" s="1"/>
      <c r="B3" s="1"/>
      <c r="C3" s="1"/>
      <c r="D3" s="4"/>
    </row>
    <row r="5" spans="1:16" ht="15" customHeight="1" x14ac:dyDescent="0.2">
      <c r="D5" s="51" t="s">
        <v>56</v>
      </c>
    </row>
    <row r="6" spans="1:16" ht="15" customHeight="1" x14ac:dyDescent="0.25">
      <c r="D6" s="5" t="s">
        <v>88</v>
      </c>
    </row>
    <row r="7" spans="1:16" ht="15" customHeight="1" x14ac:dyDescent="0.25">
      <c r="D7" s="5" t="s">
        <v>89</v>
      </c>
    </row>
    <row r="9" spans="1:16" s="2" customFormat="1" ht="15" customHeight="1" x14ac:dyDescent="0.25">
      <c r="C9" s="14" t="s">
        <v>0</v>
      </c>
    </row>
    <row r="11" spans="1:16" ht="15" customHeight="1" x14ac:dyDescent="0.25">
      <c r="C11" s="5" t="s">
        <v>18</v>
      </c>
    </row>
    <row r="13" spans="1:16" ht="15" customHeight="1" x14ac:dyDescent="0.25">
      <c r="D13" s="17" t="s">
        <v>1</v>
      </c>
      <c r="E13" s="18" t="s">
        <v>2</v>
      </c>
      <c r="F13" s="18" t="s">
        <v>3</v>
      </c>
      <c r="G13" s="18" t="s">
        <v>4</v>
      </c>
      <c r="H13" s="5"/>
      <c r="I13" s="5"/>
      <c r="J13" s="19" t="s">
        <v>9</v>
      </c>
      <c r="K13" s="18" t="s">
        <v>5</v>
      </c>
      <c r="L13" s="18" t="s">
        <v>6</v>
      </c>
      <c r="M13" s="18" t="s">
        <v>7</v>
      </c>
      <c r="N13" s="18" t="s">
        <v>8</v>
      </c>
      <c r="O13" s="19" t="s">
        <v>10</v>
      </c>
      <c r="P13" s="18" t="s">
        <v>67</v>
      </c>
    </row>
    <row r="14" spans="1:16" ht="15" customHeight="1" x14ac:dyDescent="0.2">
      <c r="E14" s="20"/>
      <c r="F14" s="20"/>
      <c r="G14" s="20"/>
      <c r="J14" s="21"/>
      <c r="K14" s="20"/>
      <c r="L14" s="20"/>
      <c r="M14" s="20"/>
      <c r="N14" s="20"/>
      <c r="O14" s="22"/>
    </row>
    <row r="15" spans="1:16" ht="15" customHeight="1" x14ac:dyDescent="0.2">
      <c r="D15" s="1" t="s">
        <v>11</v>
      </c>
      <c r="E15" s="20" t="s">
        <v>13</v>
      </c>
      <c r="F15" s="20" t="s">
        <v>31</v>
      </c>
      <c r="G15" s="20" t="s">
        <v>16</v>
      </c>
      <c r="J15" s="23">
        <f>J126/J122-1</f>
        <v>1.5929203539823078E-2</v>
      </c>
      <c r="K15" s="23">
        <f>J130/J126-1</f>
        <v>-3.4843205574912606E-3</v>
      </c>
      <c r="L15" s="23">
        <f>J134/J130-1</f>
        <v>3.8461538461538325E-2</v>
      </c>
      <c r="M15" s="23">
        <f>J138/J134-1</f>
        <v>6.1447811447811418E-2</v>
      </c>
      <c r="N15" s="24"/>
      <c r="O15" s="24"/>
    </row>
    <row r="16" spans="1:16" ht="15" customHeight="1" x14ac:dyDescent="0.2">
      <c r="D16" s="1" t="s">
        <v>12</v>
      </c>
      <c r="E16" s="20" t="s">
        <v>14</v>
      </c>
      <c r="F16" s="20" t="s">
        <v>31</v>
      </c>
      <c r="G16" s="20" t="s">
        <v>16</v>
      </c>
      <c r="J16" s="24"/>
      <c r="K16" s="24"/>
      <c r="L16" s="24"/>
      <c r="M16" s="24"/>
      <c r="N16" s="23">
        <v>6.3E-2</v>
      </c>
      <c r="O16" s="23">
        <v>4.2000000000000003E-2</v>
      </c>
    </row>
    <row r="17" spans="3:16" ht="15" customHeight="1" x14ac:dyDescent="0.2">
      <c r="J17" s="20"/>
      <c r="K17" s="20"/>
      <c r="L17" s="20"/>
      <c r="M17" s="20"/>
      <c r="N17" s="20"/>
      <c r="O17" s="20"/>
    </row>
    <row r="18" spans="3:16" ht="15" customHeight="1" x14ac:dyDescent="0.25">
      <c r="D18" s="5" t="s">
        <v>18</v>
      </c>
      <c r="E18" s="20" t="s">
        <v>17</v>
      </c>
      <c r="F18" s="20" t="s">
        <v>15</v>
      </c>
      <c r="G18" s="20" t="s">
        <v>16</v>
      </c>
      <c r="J18" s="60">
        <f>J15</f>
        <v>1.5929203539823078E-2</v>
      </c>
      <c r="K18" s="60">
        <f>K15</f>
        <v>-3.4843205574912606E-3</v>
      </c>
      <c r="L18" s="60">
        <f>L15</f>
        <v>3.8461538461538325E-2</v>
      </c>
      <c r="M18" s="60">
        <f>M15</f>
        <v>6.1447811447811418E-2</v>
      </c>
      <c r="N18" s="60">
        <f>N16</f>
        <v>6.3E-2</v>
      </c>
      <c r="O18" s="60">
        <f>O16</f>
        <v>4.2000000000000003E-2</v>
      </c>
      <c r="P18" s="60">
        <f>P16</f>
        <v>0</v>
      </c>
    </row>
    <row r="20" spans="3:16" ht="15" customHeight="1" x14ac:dyDescent="0.25">
      <c r="D20" s="1" t="s">
        <v>141</v>
      </c>
    </row>
    <row r="21" spans="3:16" ht="15" customHeight="1" x14ac:dyDescent="0.25">
      <c r="D21" s="1" t="s">
        <v>156</v>
      </c>
    </row>
    <row r="24" spans="3:16" ht="15" customHeight="1" x14ac:dyDescent="0.25">
      <c r="C24" s="5" t="s">
        <v>19</v>
      </c>
      <c r="J24" s="61"/>
    </row>
    <row r="26" spans="3:16" ht="15" customHeight="1" x14ac:dyDescent="0.25">
      <c r="D26" s="17" t="s">
        <v>1</v>
      </c>
      <c r="E26" s="18" t="s">
        <v>2</v>
      </c>
      <c r="F26" s="18" t="s">
        <v>3</v>
      </c>
      <c r="G26" s="18" t="s">
        <v>4</v>
      </c>
      <c r="H26" s="5"/>
      <c r="I26" s="5"/>
      <c r="J26" s="19" t="s">
        <v>9</v>
      </c>
      <c r="K26" s="18" t="s">
        <v>5</v>
      </c>
      <c r="L26" s="18" t="s">
        <v>6</v>
      </c>
      <c r="M26" s="18" t="s">
        <v>7</v>
      </c>
      <c r="N26" s="18" t="s">
        <v>8</v>
      </c>
      <c r="O26" s="19" t="s">
        <v>10</v>
      </c>
      <c r="P26" s="18" t="s">
        <v>67</v>
      </c>
    </row>
    <row r="27" spans="3:16" ht="15" customHeight="1" x14ac:dyDescent="0.2">
      <c r="J27" s="21"/>
      <c r="K27" s="20"/>
      <c r="L27" s="20"/>
      <c r="M27" s="20"/>
      <c r="N27" s="20"/>
      <c r="O27" s="25"/>
    </row>
    <row r="28" spans="3:16" ht="15" customHeight="1" x14ac:dyDescent="0.2">
      <c r="D28" s="1" t="s">
        <v>11</v>
      </c>
      <c r="E28" s="20" t="s">
        <v>13</v>
      </c>
      <c r="F28" s="20" t="s">
        <v>31</v>
      </c>
      <c r="G28" s="20" t="s">
        <v>16</v>
      </c>
      <c r="J28" s="23">
        <f>SUM(J121:J124)/SUM(J117:J120)-1</f>
        <v>1.9114009444569424E-2</v>
      </c>
      <c r="K28" s="23">
        <f>J128/J124-1</f>
        <v>1.8404907975460238E-2</v>
      </c>
      <c r="L28" s="23">
        <f>J132/J128-1</f>
        <v>8.6058519793459354E-3</v>
      </c>
      <c r="M28" s="23">
        <f>J136/J132-1</f>
        <v>3.4982935153583528E-2</v>
      </c>
      <c r="N28" s="24"/>
      <c r="O28" s="24"/>
      <c r="P28" s="24"/>
    </row>
    <row r="29" spans="3:16" ht="15" customHeight="1" x14ac:dyDescent="0.2">
      <c r="D29" s="1" t="s">
        <v>12</v>
      </c>
      <c r="E29" s="20" t="s">
        <v>14</v>
      </c>
      <c r="F29" s="20" t="s">
        <v>31</v>
      </c>
      <c r="G29" s="20" t="s">
        <v>16</v>
      </c>
      <c r="J29" s="24"/>
      <c r="K29" s="24"/>
      <c r="L29" s="24"/>
      <c r="M29" s="24"/>
      <c r="N29" s="23">
        <v>0.08</v>
      </c>
      <c r="O29" s="23">
        <v>4.7E-2</v>
      </c>
      <c r="P29" s="23">
        <v>3.2000000000000001E-2</v>
      </c>
    </row>
    <row r="30" spans="3:16" ht="15" customHeight="1" x14ac:dyDescent="0.2">
      <c r="J30" s="20"/>
      <c r="K30" s="20"/>
      <c r="L30" s="20"/>
      <c r="M30" s="20"/>
      <c r="N30" s="20"/>
      <c r="O30" s="20"/>
    </row>
    <row r="31" spans="3:16" ht="15" customHeight="1" x14ac:dyDescent="0.25">
      <c r="D31" s="5" t="s">
        <v>72</v>
      </c>
      <c r="E31" s="20" t="s">
        <v>17</v>
      </c>
      <c r="F31" s="20" t="s">
        <v>31</v>
      </c>
      <c r="G31" s="20" t="s">
        <v>16</v>
      </c>
      <c r="H31" s="5"/>
      <c r="I31" s="5"/>
      <c r="J31" s="60">
        <f>J28</f>
        <v>1.9114009444569424E-2</v>
      </c>
      <c r="K31" s="60">
        <f>K28</f>
        <v>1.8404907975460238E-2</v>
      </c>
      <c r="L31" s="60">
        <f>L28</f>
        <v>8.6058519793459354E-3</v>
      </c>
      <c r="M31" s="60">
        <f>M28</f>
        <v>3.4982935153583528E-2</v>
      </c>
      <c r="N31" s="60">
        <f>N29</f>
        <v>0.08</v>
      </c>
      <c r="O31" s="60">
        <f>O29</f>
        <v>4.7E-2</v>
      </c>
      <c r="P31" s="60">
        <f>P29</f>
        <v>3.2000000000000001E-2</v>
      </c>
    </row>
    <row r="33" spans="3:14" ht="15" customHeight="1" x14ac:dyDescent="0.25">
      <c r="D33" s="1" t="s">
        <v>152</v>
      </c>
    </row>
    <row r="34" spans="3:14" ht="15" customHeight="1" x14ac:dyDescent="0.25">
      <c r="D34" s="1" t="s">
        <v>157</v>
      </c>
    </row>
    <row r="38" spans="3:14" s="2" customFormat="1" ht="15" customHeight="1" x14ac:dyDescent="0.25">
      <c r="C38" s="14" t="s">
        <v>26</v>
      </c>
    </row>
    <row r="40" spans="3:14" ht="15" customHeight="1" x14ac:dyDescent="0.25">
      <c r="D40" s="17" t="s">
        <v>27</v>
      </c>
      <c r="E40" s="18" t="s">
        <v>2</v>
      </c>
      <c r="F40" s="18" t="s">
        <v>3</v>
      </c>
      <c r="G40" s="18" t="s">
        <v>4</v>
      </c>
      <c r="J40" s="18" t="s">
        <v>36</v>
      </c>
      <c r="L40" s="18" t="s">
        <v>37</v>
      </c>
      <c r="N40" s="18" t="s">
        <v>38</v>
      </c>
    </row>
    <row r="42" spans="3:14" ht="15" customHeight="1" x14ac:dyDescent="0.2">
      <c r="D42" s="1" t="s">
        <v>28</v>
      </c>
      <c r="E42" s="20" t="s">
        <v>32</v>
      </c>
      <c r="F42" s="20" t="s">
        <v>33</v>
      </c>
      <c r="G42" s="20" t="s">
        <v>16</v>
      </c>
      <c r="J42" s="26">
        <v>10</v>
      </c>
    </row>
    <row r="43" spans="3:14" ht="15" customHeight="1" x14ac:dyDescent="0.2">
      <c r="D43" s="1" t="s">
        <v>29</v>
      </c>
      <c r="E43" s="20" t="s">
        <v>14</v>
      </c>
      <c r="F43" s="20" t="s">
        <v>34</v>
      </c>
      <c r="G43" s="20" t="s">
        <v>16</v>
      </c>
      <c r="L43" s="23" t="s">
        <v>153</v>
      </c>
      <c r="M43" s="20"/>
      <c r="N43" s="23" t="s">
        <v>154</v>
      </c>
    </row>
    <row r="44" spans="3:14" ht="15" customHeight="1" x14ac:dyDescent="0.2">
      <c r="D44" s="1" t="s">
        <v>30</v>
      </c>
      <c r="E44" s="20" t="s">
        <v>14</v>
      </c>
      <c r="F44" s="20" t="s">
        <v>35</v>
      </c>
      <c r="G44" s="20" t="s">
        <v>16</v>
      </c>
      <c r="L44" s="27">
        <v>48355</v>
      </c>
      <c r="M44" s="28"/>
      <c r="N44" s="27">
        <v>48539</v>
      </c>
    </row>
    <row r="46" spans="3:14" ht="15" customHeight="1" x14ac:dyDescent="0.25">
      <c r="D46" s="40" t="s">
        <v>39</v>
      </c>
      <c r="E46" s="18" t="s">
        <v>2</v>
      </c>
      <c r="F46" s="18" t="s">
        <v>3</v>
      </c>
      <c r="G46" s="18" t="s">
        <v>4</v>
      </c>
    </row>
    <row r="48" spans="3:14" ht="15" customHeight="1" x14ac:dyDescent="0.2">
      <c r="D48" s="29">
        <v>44805</v>
      </c>
      <c r="E48" s="20" t="s">
        <v>14</v>
      </c>
      <c r="F48" s="20" t="s">
        <v>31</v>
      </c>
      <c r="G48" s="20" t="s">
        <v>40</v>
      </c>
      <c r="L48" s="23">
        <v>3.6850000000000001E-2</v>
      </c>
      <c r="N48" s="23">
        <v>3.7000000000000005E-2</v>
      </c>
    </row>
    <row r="49" spans="4:14" ht="15" customHeight="1" x14ac:dyDescent="0.2">
      <c r="D49" s="29">
        <v>44806</v>
      </c>
      <c r="E49" s="20" t="s">
        <v>14</v>
      </c>
      <c r="F49" s="20" t="s">
        <v>31</v>
      </c>
      <c r="G49" s="20" t="s">
        <v>40</v>
      </c>
      <c r="L49" s="23">
        <v>3.6450000000000003E-2</v>
      </c>
      <c r="N49" s="23">
        <v>3.6600000000000001E-2</v>
      </c>
    </row>
    <row r="50" spans="4:14" ht="15" customHeight="1" x14ac:dyDescent="0.2">
      <c r="D50" s="29">
        <v>44809</v>
      </c>
      <c r="E50" s="20" t="s">
        <v>14</v>
      </c>
      <c r="F50" s="20" t="s">
        <v>31</v>
      </c>
      <c r="G50" s="20" t="s">
        <v>40</v>
      </c>
      <c r="L50" s="23">
        <v>3.6450000000000003E-2</v>
      </c>
      <c r="N50" s="23">
        <v>3.6600000000000001E-2</v>
      </c>
    </row>
    <row r="51" spans="4:14" ht="15" customHeight="1" x14ac:dyDescent="0.2">
      <c r="D51" s="29">
        <v>44810</v>
      </c>
      <c r="E51" s="20" t="s">
        <v>14</v>
      </c>
      <c r="F51" s="20" t="s">
        <v>31</v>
      </c>
      <c r="G51" s="20" t="s">
        <v>40</v>
      </c>
      <c r="L51" s="23">
        <v>3.6450000000000003E-2</v>
      </c>
      <c r="N51" s="23">
        <v>3.6600000000000001E-2</v>
      </c>
    </row>
    <row r="52" spans="4:14" ht="15" customHeight="1" x14ac:dyDescent="0.2">
      <c r="D52" s="29">
        <v>44811</v>
      </c>
      <c r="E52" s="20" t="s">
        <v>14</v>
      </c>
      <c r="F52" s="20" t="s">
        <v>31</v>
      </c>
      <c r="G52" s="20" t="s">
        <v>40</v>
      </c>
      <c r="L52" s="23">
        <v>3.705E-2</v>
      </c>
      <c r="N52" s="23">
        <v>3.7149999999999996E-2</v>
      </c>
    </row>
    <row r="53" spans="4:14" ht="15" customHeight="1" x14ac:dyDescent="0.2">
      <c r="D53" s="29">
        <v>44812</v>
      </c>
      <c r="E53" s="20" t="s">
        <v>14</v>
      </c>
      <c r="F53" s="20" t="s">
        <v>31</v>
      </c>
      <c r="G53" s="20" t="s">
        <v>40</v>
      </c>
      <c r="L53" s="23">
        <v>3.5650000000000001E-2</v>
      </c>
      <c r="N53" s="23">
        <v>3.5799999999999998E-2</v>
      </c>
    </row>
    <row r="54" spans="4:14" ht="15" customHeight="1" x14ac:dyDescent="0.2">
      <c r="D54" s="29">
        <v>44813</v>
      </c>
      <c r="E54" s="20" t="s">
        <v>14</v>
      </c>
      <c r="F54" s="20" t="s">
        <v>31</v>
      </c>
      <c r="G54" s="20" t="s">
        <v>40</v>
      </c>
      <c r="L54" s="23">
        <v>3.56E-2</v>
      </c>
      <c r="N54" s="23">
        <v>3.5750000000000004E-2</v>
      </c>
    </row>
    <row r="55" spans="4:14" ht="15" customHeight="1" x14ac:dyDescent="0.2">
      <c r="D55" s="29">
        <v>44816</v>
      </c>
      <c r="E55" s="20" t="s">
        <v>14</v>
      </c>
      <c r="F55" s="20" t="s">
        <v>31</v>
      </c>
      <c r="G55" s="20" t="s">
        <v>40</v>
      </c>
      <c r="L55" s="23">
        <v>3.6299999999999999E-2</v>
      </c>
      <c r="N55" s="23">
        <v>3.6450000000000003E-2</v>
      </c>
    </row>
    <row r="56" spans="4:14" ht="15" customHeight="1" x14ac:dyDescent="0.2">
      <c r="D56" s="29">
        <v>44817</v>
      </c>
      <c r="E56" s="20" t="s">
        <v>14</v>
      </c>
      <c r="F56" s="20" t="s">
        <v>31</v>
      </c>
      <c r="G56" s="20" t="s">
        <v>40</v>
      </c>
      <c r="L56" s="23">
        <v>3.5699999999999996E-2</v>
      </c>
      <c r="N56" s="23">
        <v>3.585E-2</v>
      </c>
    </row>
    <row r="57" spans="4:14" ht="15" customHeight="1" x14ac:dyDescent="0.2">
      <c r="D57" s="29">
        <v>44818</v>
      </c>
      <c r="E57" s="20" t="s">
        <v>14</v>
      </c>
      <c r="F57" s="20" t="s">
        <v>31</v>
      </c>
      <c r="G57" s="20" t="s">
        <v>40</v>
      </c>
      <c r="L57" s="23">
        <v>3.635E-2</v>
      </c>
      <c r="N57" s="23">
        <v>3.6549999999999999E-2</v>
      </c>
    </row>
    <row r="58" spans="4:14" ht="15" customHeight="1" x14ac:dyDescent="0.2">
      <c r="D58" s="29">
        <v>44819</v>
      </c>
      <c r="E58" s="20" t="s">
        <v>14</v>
      </c>
      <c r="F58" s="20" t="s">
        <v>31</v>
      </c>
      <c r="G58" s="20" t="s">
        <v>40</v>
      </c>
      <c r="L58" s="23">
        <v>3.6799999999999999E-2</v>
      </c>
      <c r="N58" s="23">
        <v>3.7000000000000005E-2</v>
      </c>
    </row>
    <row r="59" spans="4:14" ht="15" customHeight="1" x14ac:dyDescent="0.2">
      <c r="D59" s="29">
        <v>44820</v>
      </c>
      <c r="E59" s="20" t="s">
        <v>14</v>
      </c>
      <c r="F59" s="20" t="s">
        <v>31</v>
      </c>
      <c r="G59" s="20" t="s">
        <v>40</v>
      </c>
      <c r="L59" s="23">
        <v>3.7200000000000004E-2</v>
      </c>
      <c r="N59" s="23">
        <v>3.7350000000000001E-2</v>
      </c>
    </row>
    <row r="60" spans="4:14" ht="15" customHeight="1" x14ac:dyDescent="0.2">
      <c r="D60" s="29">
        <v>44823</v>
      </c>
      <c r="E60" s="20" t="s">
        <v>14</v>
      </c>
      <c r="F60" s="20" t="s">
        <v>31</v>
      </c>
      <c r="G60" s="20" t="s">
        <v>40</v>
      </c>
      <c r="L60" s="23">
        <v>3.6749999999999998E-2</v>
      </c>
      <c r="N60" s="23">
        <v>3.6900000000000002E-2</v>
      </c>
    </row>
    <row r="61" spans="4:14" ht="15" customHeight="1" x14ac:dyDescent="0.2">
      <c r="D61" s="29">
        <v>44824</v>
      </c>
      <c r="E61" s="20" t="s">
        <v>14</v>
      </c>
      <c r="F61" s="20" t="s">
        <v>31</v>
      </c>
      <c r="G61" s="20" t="s">
        <v>40</v>
      </c>
      <c r="L61" s="23">
        <v>3.6299999999999999E-2</v>
      </c>
      <c r="N61" s="23">
        <v>3.6450000000000003E-2</v>
      </c>
    </row>
    <row r="62" spans="4:14" ht="15" customHeight="1" x14ac:dyDescent="0.2">
      <c r="D62" s="29">
        <v>44825</v>
      </c>
      <c r="E62" s="20" t="s">
        <v>14</v>
      </c>
      <c r="F62" s="20" t="s">
        <v>31</v>
      </c>
      <c r="G62" s="20" t="s">
        <v>40</v>
      </c>
      <c r="L62" s="23">
        <v>3.6650000000000002E-2</v>
      </c>
      <c r="N62" s="23">
        <v>3.6799999999999999E-2</v>
      </c>
    </row>
    <row r="63" spans="4:14" ht="15" customHeight="1" x14ac:dyDescent="0.2">
      <c r="D63" s="29">
        <v>44827</v>
      </c>
      <c r="E63" s="20" t="s">
        <v>14</v>
      </c>
      <c r="F63" s="20" t="s">
        <v>31</v>
      </c>
      <c r="G63" s="20" t="s">
        <v>40</v>
      </c>
      <c r="L63" s="23">
        <v>3.9100000000000003E-2</v>
      </c>
      <c r="N63" s="23">
        <v>3.925E-2</v>
      </c>
    </row>
    <row r="64" spans="4:14" ht="15" customHeight="1" x14ac:dyDescent="0.2">
      <c r="D64" s="29">
        <v>44830</v>
      </c>
      <c r="E64" s="20" t="s">
        <v>14</v>
      </c>
      <c r="F64" s="20" t="s">
        <v>31</v>
      </c>
      <c r="G64" s="20" t="s">
        <v>40</v>
      </c>
      <c r="L64" s="23">
        <v>3.9849999999999997E-2</v>
      </c>
      <c r="N64" s="23">
        <v>3.9949999999999999E-2</v>
      </c>
    </row>
    <row r="65" spans="3:18" ht="15" customHeight="1" x14ac:dyDescent="0.2">
      <c r="D65" s="29">
        <v>44831</v>
      </c>
      <c r="E65" s="20" t="s">
        <v>14</v>
      </c>
      <c r="F65" s="20" t="s">
        <v>31</v>
      </c>
      <c r="G65" s="20" t="s">
        <v>40</v>
      </c>
      <c r="L65" s="23">
        <v>4.0199999999999993E-2</v>
      </c>
      <c r="N65" s="23">
        <v>4.0350000000000004E-2</v>
      </c>
    </row>
    <row r="66" spans="3:18" ht="15" customHeight="1" x14ac:dyDescent="0.2">
      <c r="D66" s="29">
        <v>44832</v>
      </c>
      <c r="E66" s="20" t="s">
        <v>14</v>
      </c>
      <c r="F66" s="20" t="s">
        <v>31</v>
      </c>
      <c r="G66" s="20" t="s">
        <v>40</v>
      </c>
      <c r="L66" s="23">
        <v>4.0899999999999999E-2</v>
      </c>
      <c r="N66" s="23">
        <v>4.1050000000000003E-2</v>
      </c>
    </row>
    <row r="67" spans="3:18" ht="15" customHeight="1" x14ac:dyDescent="0.2">
      <c r="D67" s="29">
        <v>44833</v>
      </c>
      <c r="E67" s="20" t="s">
        <v>14</v>
      </c>
      <c r="F67" s="20" t="s">
        <v>31</v>
      </c>
      <c r="G67" s="20" t="s">
        <v>40</v>
      </c>
      <c r="L67" s="23">
        <v>3.9350000000000003E-2</v>
      </c>
      <c r="N67" s="23">
        <v>3.95E-2</v>
      </c>
    </row>
    <row r="68" spans="3:18" ht="15" customHeight="1" x14ac:dyDescent="0.2">
      <c r="D68" s="29">
        <v>44834</v>
      </c>
      <c r="E68" s="20" t="s">
        <v>14</v>
      </c>
      <c r="F68" s="20" t="s">
        <v>31</v>
      </c>
      <c r="G68" s="20" t="s">
        <v>40</v>
      </c>
      <c r="L68" s="23">
        <v>3.6600000000000001E-2</v>
      </c>
      <c r="N68" s="23">
        <v>3.6949999999999997E-2</v>
      </c>
    </row>
    <row r="70" spans="3:18" s="2" customFormat="1" ht="15" customHeight="1" x14ac:dyDescent="0.25">
      <c r="C70" s="14" t="s">
        <v>21</v>
      </c>
    </row>
    <row r="72" spans="3:18" ht="15" customHeight="1" x14ac:dyDescent="0.25">
      <c r="D72" s="40" t="s">
        <v>73</v>
      </c>
      <c r="E72" s="41" t="s">
        <v>2</v>
      </c>
      <c r="F72" s="41" t="s">
        <v>3</v>
      </c>
      <c r="G72" s="41" t="s">
        <v>4</v>
      </c>
      <c r="I72" s="18" t="s">
        <v>150</v>
      </c>
      <c r="J72" s="18" t="s">
        <v>92</v>
      </c>
      <c r="K72" s="18" t="s">
        <v>91</v>
      </c>
      <c r="L72" s="18" t="s">
        <v>90</v>
      </c>
      <c r="M72" s="19" t="s">
        <v>9</v>
      </c>
      <c r="N72" s="18" t="s">
        <v>5</v>
      </c>
      <c r="O72" s="18" t="s">
        <v>6</v>
      </c>
      <c r="P72" s="18" t="s">
        <v>7</v>
      </c>
      <c r="Q72" s="18" t="s">
        <v>8</v>
      </c>
      <c r="R72" s="18" t="s">
        <v>10</v>
      </c>
    </row>
    <row r="73" spans="3:18" ht="15" customHeight="1" x14ac:dyDescent="0.2">
      <c r="I73" s="30" t="s">
        <v>11</v>
      </c>
      <c r="J73" s="30" t="s">
        <v>11</v>
      </c>
      <c r="K73" s="30" t="s">
        <v>11</v>
      </c>
      <c r="L73" s="30" t="s">
        <v>11</v>
      </c>
      <c r="M73" s="30" t="s">
        <v>11</v>
      </c>
      <c r="N73" s="30" t="s">
        <v>11</v>
      </c>
      <c r="O73" s="30" t="s">
        <v>11</v>
      </c>
      <c r="P73" s="30" t="s">
        <v>11</v>
      </c>
      <c r="Q73" s="30" t="s">
        <v>11</v>
      </c>
      <c r="R73" s="30" t="s">
        <v>99</v>
      </c>
    </row>
    <row r="74" spans="3:18" ht="15" customHeight="1" x14ac:dyDescent="0.2">
      <c r="D74" s="1" t="s">
        <v>74</v>
      </c>
      <c r="E74" s="20" t="s">
        <v>32</v>
      </c>
      <c r="F74" s="20" t="s">
        <v>31</v>
      </c>
      <c r="G74" s="20" t="s">
        <v>40</v>
      </c>
      <c r="I74" s="31">
        <v>6.1173751645689799E-2</v>
      </c>
      <c r="J74" s="31">
        <v>4.4388579233312402E-2</v>
      </c>
      <c r="K74" s="31">
        <v>5.50321709401215E-2</v>
      </c>
      <c r="L74" s="31">
        <v>5.0443166357665201E-2</v>
      </c>
      <c r="M74" s="31">
        <v>4.55909203598426E-2</v>
      </c>
      <c r="N74" s="31">
        <v>4.6004614721572301E-2</v>
      </c>
      <c r="O74" s="31">
        <v>2.87934136000766E-2</v>
      </c>
      <c r="P74" s="31">
        <v>2.08571596932111E-2</v>
      </c>
      <c r="Q74" s="31">
        <v>3.42415316380483E-2</v>
      </c>
      <c r="R74" s="24"/>
    </row>
    <row r="75" spans="3:18" ht="15" customHeight="1" x14ac:dyDescent="0.2">
      <c r="D75" s="1" t="s">
        <v>93</v>
      </c>
      <c r="E75" s="1" t="s">
        <v>17</v>
      </c>
      <c r="F75" s="20" t="s">
        <v>31</v>
      </c>
      <c r="G75" s="20" t="s">
        <v>40</v>
      </c>
      <c r="I75" s="24"/>
      <c r="J75" s="24"/>
      <c r="K75" s="24"/>
      <c r="L75" s="24"/>
      <c r="M75" s="24"/>
      <c r="N75" s="24"/>
      <c r="O75" s="24"/>
      <c r="P75" s="24"/>
      <c r="Q75" s="24"/>
      <c r="R75" s="31">
        <v>5.6063803677539797E-2</v>
      </c>
    </row>
    <row r="76" spans="3:18" ht="15" customHeight="1" x14ac:dyDescent="0.2">
      <c r="F76" s="20"/>
      <c r="G76" s="20"/>
    </row>
    <row r="77" spans="3:18" ht="15" customHeight="1" x14ac:dyDescent="0.25">
      <c r="D77" s="5" t="s">
        <v>149</v>
      </c>
    </row>
    <row r="78" spans="3:18" ht="15" customHeight="1" x14ac:dyDescent="0.2">
      <c r="F78" s="20"/>
      <c r="G78" s="20"/>
    </row>
    <row r="79" spans="3:18" s="2" customFormat="1" ht="15" customHeight="1" x14ac:dyDescent="0.25">
      <c r="C79" s="14" t="s">
        <v>94</v>
      </c>
    </row>
    <row r="80" spans="3:18" ht="15" customHeight="1" x14ac:dyDescent="0.2">
      <c r="F80" s="20"/>
      <c r="G80" s="20"/>
    </row>
    <row r="81" spans="3:13" ht="15" customHeight="1" x14ac:dyDescent="0.25">
      <c r="D81" s="17" t="s">
        <v>41</v>
      </c>
      <c r="E81" s="18" t="s">
        <v>2</v>
      </c>
      <c r="F81" s="18" t="s">
        <v>3</v>
      </c>
      <c r="G81" s="18" t="s">
        <v>4</v>
      </c>
      <c r="J81" s="18" t="s">
        <v>36</v>
      </c>
      <c r="L81" s="18" t="s">
        <v>97</v>
      </c>
      <c r="M81" s="18" t="s">
        <v>98</v>
      </c>
    </row>
    <row r="83" spans="3:13" ht="15" customHeight="1" x14ac:dyDescent="0.2">
      <c r="D83" s="1" t="s">
        <v>95</v>
      </c>
      <c r="E83" s="42" t="s">
        <v>32</v>
      </c>
      <c r="F83" s="43" t="s">
        <v>31</v>
      </c>
      <c r="G83" s="43" t="s">
        <v>40</v>
      </c>
      <c r="J83" s="31">
        <v>0.1</v>
      </c>
    </row>
    <row r="84" spans="3:13" ht="15" customHeight="1" x14ac:dyDescent="0.2">
      <c r="D84" s="1" t="s">
        <v>96</v>
      </c>
      <c r="E84" s="42" t="s">
        <v>32</v>
      </c>
      <c r="F84" s="43" t="s">
        <v>31</v>
      </c>
      <c r="G84" s="43" t="s">
        <v>40</v>
      </c>
      <c r="L84" s="31">
        <v>0.66666666666666696</v>
      </c>
      <c r="M84" s="31">
        <f>1-L84</f>
        <v>0.33333333333333304</v>
      </c>
    </row>
    <row r="86" spans="3:13" s="2" customFormat="1" ht="15" customHeight="1" x14ac:dyDescent="0.25">
      <c r="C86" s="14" t="s">
        <v>22</v>
      </c>
    </row>
    <row r="88" spans="3:13" ht="15" customHeight="1" x14ac:dyDescent="0.25">
      <c r="D88" s="17" t="s">
        <v>41</v>
      </c>
      <c r="E88" s="18" t="s">
        <v>2</v>
      </c>
      <c r="F88" s="18" t="s">
        <v>3</v>
      </c>
      <c r="G88" s="18" t="s">
        <v>4</v>
      </c>
      <c r="J88" s="18" t="s">
        <v>36</v>
      </c>
    </row>
    <row r="90" spans="3:13" ht="15" customHeight="1" x14ac:dyDescent="0.2">
      <c r="D90" s="1" t="s">
        <v>42</v>
      </c>
      <c r="E90" s="20" t="s">
        <v>32</v>
      </c>
      <c r="F90" s="20" t="s">
        <v>31</v>
      </c>
      <c r="G90" s="20" t="s">
        <v>16</v>
      </c>
      <c r="J90" s="31">
        <v>6.0999999999999999E-2</v>
      </c>
    </row>
    <row r="91" spans="3:13" ht="15" customHeight="1" x14ac:dyDescent="0.2">
      <c r="D91" s="1" t="s">
        <v>43</v>
      </c>
      <c r="E91" s="20" t="s">
        <v>32</v>
      </c>
      <c r="F91" s="20" t="s">
        <v>31</v>
      </c>
      <c r="G91" s="20" t="s">
        <v>16</v>
      </c>
      <c r="J91" s="31">
        <v>0.6</v>
      </c>
    </row>
    <row r="93" spans="3:13" s="2" customFormat="1" ht="15" customHeight="1" x14ac:dyDescent="0.25">
      <c r="C93" s="14" t="s">
        <v>23</v>
      </c>
    </row>
    <row r="95" spans="3:13" ht="15" customHeight="1" x14ac:dyDescent="0.25">
      <c r="D95" s="17" t="s">
        <v>44</v>
      </c>
      <c r="E95" s="18" t="s">
        <v>2</v>
      </c>
      <c r="F95" s="18" t="s">
        <v>3</v>
      </c>
      <c r="G95" s="18" t="s">
        <v>4</v>
      </c>
      <c r="J95" s="18" t="s">
        <v>36</v>
      </c>
    </row>
    <row r="97" spans="3:10" ht="15" customHeight="1" x14ac:dyDescent="0.2">
      <c r="D97" s="1" t="s">
        <v>45</v>
      </c>
      <c r="E97" s="20" t="s">
        <v>32</v>
      </c>
      <c r="F97" s="20" t="s">
        <v>31</v>
      </c>
      <c r="G97" s="20" t="s">
        <v>16</v>
      </c>
      <c r="J97" s="23">
        <v>0.6</v>
      </c>
    </row>
    <row r="98" spans="3:10" ht="15" customHeight="1" x14ac:dyDescent="0.2">
      <c r="D98" s="1" t="s">
        <v>46</v>
      </c>
      <c r="E98" s="20" t="s">
        <v>32</v>
      </c>
      <c r="F98" s="20" t="s">
        <v>31</v>
      </c>
      <c r="G98" s="20" t="s">
        <v>16</v>
      </c>
      <c r="J98" s="23">
        <v>0.58499999999999996</v>
      </c>
    </row>
    <row r="99" spans="3:10" ht="15" customHeight="1" x14ac:dyDescent="0.2">
      <c r="D99" s="1" t="s">
        <v>47</v>
      </c>
      <c r="E99" s="20" t="s">
        <v>54</v>
      </c>
      <c r="F99" s="20" t="s">
        <v>31</v>
      </c>
      <c r="G99" s="20" t="s">
        <v>16</v>
      </c>
      <c r="J99" s="23">
        <v>0.3</v>
      </c>
    </row>
    <row r="100" spans="3:10" ht="15" customHeight="1" x14ac:dyDescent="0.2">
      <c r="E100" s="20"/>
      <c r="F100" s="20"/>
      <c r="G100" s="20"/>
    </row>
    <row r="101" spans="3:10" ht="15" customHeight="1" x14ac:dyDescent="0.2">
      <c r="D101" s="1" t="s">
        <v>48</v>
      </c>
      <c r="E101" s="20"/>
      <c r="F101" s="20"/>
      <c r="G101" s="20"/>
    </row>
    <row r="102" spans="3:10" ht="15" customHeight="1" x14ac:dyDescent="0.2">
      <c r="E102" s="20"/>
      <c r="F102" s="20"/>
      <c r="G102" s="20"/>
    </row>
    <row r="103" spans="3:10" ht="15" customHeight="1" x14ac:dyDescent="0.2">
      <c r="D103" s="1" t="s">
        <v>49</v>
      </c>
      <c r="E103" s="20" t="s">
        <v>32</v>
      </c>
      <c r="F103" s="20" t="s">
        <v>31</v>
      </c>
      <c r="G103" s="20" t="s">
        <v>16</v>
      </c>
      <c r="J103" s="23">
        <v>0.9</v>
      </c>
    </row>
    <row r="104" spans="3:10" ht="15" customHeight="1" x14ac:dyDescent="0.2">
      <c r="D104" s="1" t="s">
        <v>50</v>
      </c>
      <c r="E104" s="20" t="s">
        <v>32</v>
      </c>
      <c r="F104" s="20" t="s">
        <v>31</v>
      </c>
      <c r="G104" s="20" t="s">
        <v>16</v>
      </c>
      <c r="J104" s="23">
        <v>0.03</v>
      </c>
    </row>
    <row r="105" spans="3:10" ht="15" customHeight="1" x14ac:dyDescent="0.2">
      <c r="D105" s="1" t="s">
        <v>51</v>
      </c>
      <c r="E105" s="20" t="s">
        <v>32</v>
      </c>
      <c r="F105" s="20" t="s">
        <v>31</v>
      </c>
      <c r="G105" s="20" t="s">
        <v>16</v>
      </c>
      <c r="J105" s="23">
        <v>0.01</v>
      </c>
    </row>
    <row r="106" spans="3:10" ht="15" customHeight="1" x14ac:dyDescent="0.2">
      <c r="D106" s="1" t="s">
        <v>52</v>
      </c>
      <c r="E106" s="20" t="s">
        <v>32</v>
      </c>
      <c r="F106" s="20" t="s">
        <v>31</v>
      </c>
      <c r="G106" s="20" t="s">
        <v>16</v>
      </c>
      <c r="J106" s="23">
        <v>0.3</v>
      </c>
    </row>
    <row r="107" spans="3:10" ht="15" customHeight="1" x14ac:dyDescent="0.2">
      <c r="D107" s="1" t="s">
        <v>53</v>
      </c>
      <c r="E107" s="20" t="s">
        <v>32</v>
      </c>
      <c r="F107" s="20" t="s">
        <v>31</v>
      </c>
      <c r="G107" s="20" t="s">
        <v>16</v>
      </c>
      <c r="J107" s="23">
        <v>9.4300000000000004E-4</v>
      </c>
    </row>
    <row r="109" spans="3:10" s="2" customFormat="1" ht="15" customHeight="1" x14ac:dyDescent="0.25">
      <c r="C109" s="14" t="s">
        <v>24</v>
      </c>
    </row>
    <row r="111" spans="3:10" ht="15" customHeight="1" x14ac:dyDescent="0.25">
      <c r="D111" s="5" t="s">
        <v>55</v>
      </c>
      <c r="J111" s="18" t="s">
        <v>56</v>
      </c>
    </row>
    <row r="113" spans="4:10" ht="15" customHeight="1" x14ac:dyDescent="0.2">
      <c r="D113" s="44">
        <v>42430</v>
      </c>
      <c r="J113" s="32">
        <v>108.2</v>
      </c>
    </row>
    <row r="114" spans="4:10" ht="15" customHeight="1" x14ac:dyDescent="0.2">
      <c r="D114" s="44">
        <v>42522</v>
      </c>
      <c r="J114" s="32">
        <v>108.6</v>
      </c>
    </row>
    <row r="115" spans="4:10" ht="15" customHeight="1" x14ac:dyDescent="0.2">
      <c r="D115" s="44">
        <v>42614</v>
      </c>
      <c r="J115" s="32">
        <v>109.4</v>
      </c>
    </row>
    <row r="116" spans="4:10" ht="15" customHeight="1" x14ac:dyDescent="0.2">
      <c r="D116" s="44">
        <v>42705</v>
      </c>
      <c r="J116" s="32">
        <v>110</v>
      </c>
    </row>
    <row r="117" spans="4:10" ht="15" customHeight="1" x14ac:dyDescent="0.2">
      <c r="D117" s="44">
        <v>42795</v>
      </c>
      <c r="J117" s="32">
        <v>110.5</v>
      </c>
    </row>
    <row r="118" spans="4:10" ht="15" customHeight="1" x14ac:dyDescent="0.2">
      <c r="D118" s="44">
        <v>42887</v>
      </c>
      <c r="J118" s="32">
        <v>110.7</v>
      </c>
    </row>
    <row r="119" spans="4:10" ht="15" customHeight="1" x14ac:dyDescent="0.2">
      <c r="D119" s="44">
        <v>42979</v>
      </c>
      <c r="J119" s="32">
        <v>111.4</v>
      </c>
    </row>
    <row r="120" spans="4:10" ht="15" customHeight="1" x14ac:dyDescent="0.2">
      <c r="D120" s="44">
        <v>43070</v>
      </c>
      <c r="J120" s="32">
        <v>112.1</v>
      </c>
    </row>
    <row r="121" spans="4:10" ht="15" customHeight="1" x14ac:dyDescent="0.2">
      <c r="D121" s="44">
        <v>43160</v>
      </c>
      <c r="J121" s="32">
        <v>112.6</v>
      </c>
    </row>
    <row r="122" spans="4:10" ht="15" customHeight="1" x14ac:dyDescent="0.2">
      <c r="D122" s="44">
        <v>43252</v>
      </c>
      <c r="J122" s="32">
        <v>113</v>
      </c>
    </row>
    <row r="123" spans="4:10" ht="15" customHeight="1" x14ac:dyDescent="0.2">
      <c r="D123" s="44">
        <v>43344</v>
      </c>
      <c r="J123" s="32">
        <v>113.5</v>
      </c>
    </row>
    <row r="124" spans="4:10" ht="15" customHeight="1" x14ac:dyDescent="0.2">
      <c r="D124" s="44">
        <v>43435</v>
      </c>
      <c r="J124" s="32">
        <v>114.1</v>
      </c>
    </row>
    <row r="125" spans="4:10" ht="15" customHeight="1" x14ac:dyDescent="0.2">
      <c r="D125" s="44">
        <v>43525</v>
      </c>
      <c r="J125" s="32">
        <v>114.1</v>
      </c>
    </row>
    <row r="126" spans="4:10" ht="15" customHeight="1" x14ac:dyDescent="0.2">
      <c r="D126" s="44">
        <v>43617</v>
      </c>
      <c r="J126" s="32">
        <v>114.8</v>
      </c>
    </row>
    <row r="127" spans="4:10" ht="15" customHeight="1" x14ac:dyDescent="0.2">
      <c r="D127" s="44">
        <v>43709</v>
      </c>
      <c r="J127" s="32">
        <v>115.4</v>
      </c>
    </row>
    <row r="128" spans="4:10" ht="15" customHeight="1" x14ac:dyDescent="0.2">
      <c r="D128" s="44">
        <v>43800</v>
      </c>
      <c r="J128" s="32">
        <v>116.2</v>
      </c>
    </row>
    <row r="129" spans="3:10" ht="15" customHeight="1" x14ac:dyDescent="0.2">
      <c r="D129" s="44">
        <v>43891</v>
      </c>
      <c r="J129" s="32">
        <v>116.6</v>
      </c>
    </row>
    <row r="130" spans="3:10" ht="15" customHeight="1" x14ac:dyDescent="0.2">
      <c r="D130" s="44">
        <v>43983</v>
      </c>
      <c r="J130" s="32">
        <v>114.4</v>
      </c>
    </row>
    <row r="131" spans="3:10" ht="15" customHeight="1" x14ac:dyDescent="0.2">
      <c r="D131" s="44">
        <v>44075</v>
      </c>
      <c r="J131" s="32">
        <v>116.2</v>
      </c>
    </row>
    <row r="132" spans="3:10" ht="15" customHeight="1" x14ac:dyDescent="0.2">
      <c r="D132" s="44">
        <v>44166</v>
      </c>
      <c r="J132" s="32">
        <v>117.2</v>
      </c>
    </row>
    <row r="133" spans="3:10" ht="15" customHeight="1" x14ac:dyDescent="0.2">
      <c r="D133" s="44">
        <v>44256</v>
      </c>
      <c r="J133" s="32">
        <v>117.9</v>
      </c>
    </row>
    <row r="134" spans="3:10" ht="15" customHeight="1" x14ac:dyDescent="0.2">
      <c r="D134" s="44">
        <v>44348</v>
      </c>
      <c r="J134" s="32">
        <v>118.8</v>
      </c>
    </row>
    <row r="135" spans="3:10" ht="15" customHeight="1" x14ac:dyDescent="0.2">
      <c r="D135" s="44">
        <v>44440</v>
      </c>
      <c r="J135" s="32">
        <v>119.7</v>
      </c>
    </row>
    <row r="136" spans="3:10" ht="15" customHeight="1" x14ac:dyDescent="0.2">
      <c r="D136" s="44">
        <v>44531</v>
      </c>
      <c r="J136" s="32">
        <v>121.3</v>
      </c>
    </row>
    <row r="137" spans="3:10" ht="15" customHeight="1" x14ac:dyDescent="0.2">
      <c r="D137" s="44">
        <v>44621</v>
      </c>
      <c r="J137" s="32">
        <v>123.9</v>
      </c>
    </row>
    <row r="138" spans="3:10" ht="15" customHeight="1" x14ac:dyDescent="0.2">
      <c r="D138" s="44">
        <v>44713</v>
      </c>
      <c r="J138" s="32">
        <v>126.1</v>
      </c>
    </row>
    <row r="139" spans="3:10" ht="15" customHeight="1" x14ac:dyDescent="0.2">
      <c r="D139" s="44">
        <v>44805</v>
      </c>
      <c r="J139" s="32">
        <v>128.4</v>
      </c>
    </row>
    <row r="141" spans="3:10" s="2" customFormat="1" ht="15" customHeight="1" x14ac:dyDescent="0.25">
      <c r="C141" s="14" t="s">
        <v>20</v>
      </c>
    </row>
  </sheetData>
  <phoneticPr fontId="2" type="noConversion"/>
  <hyperlinks>
    <hyperlink ref="D5" location="Index!A1" display="Index" xr:uid="{A215A7A0-5D47-4CD9-B42A-5515539F397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1FF3-AD5E-441A-8333-16DFC125CAD3}">
  <dimension ref="A1:X76"/>
  <sheetViews>
    <sheetView showGridLines="0" workbookViewId="0"/>
  </sheetViews>
  <sheetFormatPr defaultRowHeight="15" customHeight="1" x14ac:dyDescent="0.2"/>
  <cols>
    <col min="1" max="2" width="2.140625" style="1" customWidth="1"/>
    <col min="3" max="3" width="4.28515625" style="1" customWidth="1"/>
    <col min="4" max="4" width="39.28515625" style="1" customWidth="1"/>
    <col min="5" max="9" width="13.28515625" style="1" customWidth="1"/>
    <col min="10" max="24" width="12.5703125" style="1" customWidth="1"/>
    <col min="25" max="16384" width="9.140625" style="1"/>
  </cols>
  <sheetData>
    <row r="1" spans="1:19" s="2" customFormat="1" ht="15" customHeight="1" x14ac:dyDescent="0.2">
      <c r="A1" s="1"/>
      <c r="B1" s="1"/>
      <c r="C1" s="1"/>
      <c r="D1" s="1"/>
    </row>
    <row r="2" spans="1:19" s="2" customFormat="1" ht="21" customHeight="1" x14ac:dyDescent="0.3">
      <c r="A2" s="1"/>
      <c r="B2" s="1"/>
      <c r="C2" s="1"/>
      <c r="D2" s="1"/>
      <c r="E2" s="3" t="s">
        <v>25</v>
      </c>
    </row>
    <row r="3" spans="1:19" s="2" customFormat="1" ht="15" customHeight="1" x14ac:dyDescent="0.2">
      <c r="A3" s="1"/>
      <c r="B3" s="1"/>
      <c r="C3" s="1"/>
      <c r="D3" s="4"/>
    </row>
    <row r="5" spans="1:19" ht="15" customHeight="1" x14ac:dyDescent="0.2">
      <c r="D5" s="51" t="s">
        <v>56</v>
      </c>
    </row>
    <row r="6" spans="1:19" ht="15" customHeight="1" x14ac:dyDescent="0.25">
      <c r="D6" s="5" t="s">
        <v>88</v>
      </c>
    </row>
    <row r="7" spans="1:19" ht="15" customHeight="1" x14ac:dyDescent="0.25">
      <c r="D7" s="5" t="s">
        <v>89</v>
      </c>
    </row>
    <row r="9" spans="1:19" s="2" customFormat="1" ht="15" customHeight="1" x14ac:dyDescent="0.25">
      <c r="C9" s="14" t="s">
        <v>83</v>
      </c>
    </row>
    <row r="11" spans="1:19" ht="15" customHeight="1" x14ac:dyDescent="0.25">
      <c r="D11" s="17" t="s">
        <v>1</v>
      </c>
      <c r="E11" s="18" t="s">
        <v>2</v>
      </c>
      <c r="F11" s="18" t="s">
        <v>3</v>
      </c>
      <c r="G11" s="18" t="s">
        <v>4</v>
      </c>
      <c r="H11" s="5"/>
      <c r="I11" s="5"/>
      <c r="J11" s="18" t="s">
        <v>5</v>
      </c>
      <c r="K11" s="18" t="s">
        <v>6</v>
      </c>
      <c r="L11" s="18" t="s">
        <v>7</v>
      </c>
      <c r="M11" s="18" t="s">
        <v>8</v>
      </c>
      <c r="N11" s="19" t="s">
        <v>10</v>
      </c>
      <c r="O11" s="18" t="s">
        <v>67</v>
      </c>
      <c r="P11" s="18" t="s">
        <v>68</v>
      </c>
      <c r="Q11" s="18" t="s">
        <v>69</v>
      </c>
      <c r="R11" s="18" t="s">
        <v>70</v>
      </c>
      <c r="S11" s="18" t="s">
        <v>71</v>
      </c>
    </row>
    <row r="12" spans="1:19" ht="15" customHeight="1" x14ac:dyDescent="0.2">
      <c r="N12" s="62"/>
    </row>
    <row r="13" spans="1:19" ht="15" customHeight="1" x14ac:dyDescent="0.2">
      <c r="D13" s="50" t="s">
        <v>84</v>
      </c>
      <c r="E13" s="42" t="s">
        <v>13</v>
      </c>
      <c r="F13" s="43" t="s">
        <v>31</v>
      </c>
      <c r="G13" s="43" t="s">
        <v>151</v>
      </c>
      <c r="J13" s="23">
        <f>'1. Inputs'!K15</f>
        <v>-3.4843205574912606E-3</v>
      </c>
      <c r="K13" s="23">
        <f>'1. Inputs'!L15</f>
        <v>3.8461538461538325E-2</v>
      </c>
      <c r="L13" s="23">
        <f>'1. Inputs'!M15</f>
        <v>6.1447811447811418E-2</v>
      </c>
      <c r="M13" s="24"/>
      <c r="N13" s="63"/>
      <c r="O13" s="24"/>
      <c r="P13" s="24"/>
      <c r="Q13" s="24"/>
      <c r="R13" s="24"/>
      <c r="S13" s="24"/>
    </row>
    <row r="14" spans="1:19" ht="15" customHeight="1" x14ac:dyDescent="0.2">
      <c r="D14" s="50" t="s">
        <v>86</v>
      </c>
      <c r="E14" s="42" t="s">
        <v>14</v>
      </c>
      <c r="F14" s="43" t="s">
        <v>31</v>
      </c>
      <c r="G14" s="43" t="s">
        <v>151</v>
      </c>
      <c r="J14" s="24"/>
      <c r="K14" s="24"/>
      <c r="L14" s="24"/>
      <c r="M14" s="23">
        <f>'1. Inputs'!N16</f>
        <v>6.3E-2</v>
      </c>
      <c r="N14" s="64">
        <f>'1. Inputs'!O16</f>
        <v>4.2000000000000003E-2</v>
      </c>
      <c r="O14" s="24"/>
      <c r="P14" s="24"/>
      <c r="Q14" s="24"/>
      <c r="R14" s="24"/>
      <c r="S14" s="24"/>
    </row>
    <row r="15" spans="1:19" ht="15" customHeight="1" x14ac:dyDescent="0.2">
      <c r="D15" s="50" t="s">
        <v>85</v>
      </c>
      <c r="E15" s="42" t="s">
        <v>87</v>
      </c>
      <c r="F15" s="43" t="s">
        <v>31</v>
      </c>
      <c r="G15" s="43" t="s">
        <v>151</v>
      </c>
      <c r="J15" s="24"/>
      <c r="K15" s="24"/>
      <c r="L15" s="24"/>
      <c r="M15" s="24"/>
      <c r="N15" s="63"/>
      <c r="O15" s="64">
        <f>'1. Inputs'!P29</f>
        <v>3.2000000000000001E-2</v>
      </c>
      <c r="P15" s="64">
        <f>($S15-$O15)/4*1+$O15</f>
        <v>3.0249999999999999E-2</v>
      </c>
      <c r="Q15" s="23">
        <f>($S15-$O15)/4*2+$O15</f>
        <v>2.8500000000000001E-2</v>
      </c>
      <c r="R15" s="23">
        <f>Q15+($S15-$P15)/3</f>
        <v>2.6750000000000003E-2</v>
      </c>
      <c r="S15" s="23">
        <v>2.5000000000000001E-2</v>
      </c>
    </row>
    <row r="17" spans="3:20" ht="15" customHeight="1" x14ac:dyDescent="0.25">
      <c r="D17" s="1" t="s">
        <v>140</v>
      </c>
    </row>
    <row r="18" spans="3:20" ht="15" customHeight="1" x14ac:dyDescent="0.25">
      <c r="D18" s="1" t="s">
        <v>158</v>
      </c>
    </row>
    <row r="21" spans="3:20" s="2" customFormat="1" ht="15" customHeight="1" x14ac:dyDescent="0.25">
      <c r="C21" s="14" t="s">
        <v>57</v>
      </c>
    </row>
    <row r="23" spans="3:20" ht="15" customHeight="1" x14ac:dyDescent="0.25">
      <c r="D23" s="5" t="s">
        <v>59</v>
      </c>
    </row>
    <row r="24" spans="3:20" ht="15" customHeight="1" x14ac:dyDescent="0.2">
      <c r="J24" s="67" t="str">
        <f>'1. Inputs'!L43</f>
        <v>TB158</v>
      </c>
      <c r="K24" s="67"/>
      <c r="M24" s="67" t="str">
        <f>'1. Inputs'!N43</f>
        <v>TB165</v>
      </c>
      <c r="N24" s="67"/>
      <c r="Q24" s="68" t="s">
        <v>62</v>
      </c>
      <c r="R24" s="68"/>
      <c r="S24" s="47" t="s">
        <v>63</v>
      </c>
    </row>
    <row r="25" spans="3:20" ht="15" customHeight="1" x14ac:dyDescent="0.25">
      <c r="D25" s="17" t="s">
        <v>100</v>
      </c>
      <c r="E25" s="18" t="s">
        <v>2</v>
      </c>
      <c r="F25" s="18" t="s">
        <v>3</v>
      </c>
      <c r="G25" s="18" t="s">
        <v>4</v>
      </c>
      <c r="H25" s="5"/>
      <c r="I25" s="5"/>
      <c r="J25" s="18" t="s">
        <v>35</v>
      </c>
      <c r="K25" s="18" t="s">
        <v>61</v>
      </c>
      <c r="M25" s="18" t="s">
        <v>35</v>
      </c>
      <c r="N25" s="18" t="s">
        <v>61</v>
      </c>
      <c r="P25" s="18" t="s">
        <v>35</v>
      </c>
      <c r="Q25" s="18" t="str">
        <f>J24</f>
        <v>TB158</v>
      </c>
      <c r="R25" s="18" t="str">
        <f>M24</f>
        <v>TB165</v>
      </c>
      <c r="S25" s="18" t="s">
        <v>148</v>
      </c>
      <c r="T25" s="18" t="s">
        <v>64</v>
      </c>
    </row>
    <row r="26" spans="3:20" ht="15" customHeight="1" x14ac:dyDescent="0.25">
      <c r="D26" s="5"/>
      <c r="E26" s="46"/>
      <c r="F26" s="46"/>
      <c r="G26" s="46"/>
      <c r="H26" s="5"/>
      <c r="I26" s="5"/>
      <c r="J26" s="46"/>
      <c r="K26" s="46"/>
      <c r="M26" s="46"/>
      <c r="N26" s="46"/>
    </row>
    <row r="27" spans="3:20" ht="15" customHeight="1" x14ac:dyDescent="0.2">
      <c r="D27" s="58">
        <f>'1. Inputs'!D48</f>
        <v>44805</v>
      </c>
      <c r="E27" s="20" t="s">
        <v>60</v>
      </c>
      <c r="F27" s="20" t="s">
        <v>31</v>
      </c>
      <c r="G27" s="20" t="s">
        <v>40</v>
      </c>
      <c r="J27" s="57">
        <f>'1. Inputs'!L44</f>
        <v>48355</v>
      </c>
      <c r="K27" s="52">
        <f>'1. Inputs'!L48</f>
        <v>3.6850000000000001E-2</v>
      </c>
      <c r="M27" s="57">
        <f>'1. Inputs'!N44</f>
        <v>48539</v>
      </c>
      <c r="N27" s="52">
        <f>'1. Inputs'!N48</f>
        <v>3.7000000000000005E-2</v>
      </c>
      <c r="O27" s="20"/>
      <c r="P27" s="56">
        <f>(DATE(YEAR(D27)+'1. Inputs'!$J$42,MONTH(D27),DAY(D27)))</f>
        <v>48458</v>
      </c>
      <c r="Q27" s="55">
        <f>IF(P27&gt;=M27,0,1-(P27-J27)/(M27-J27))</f>
        <v>0.44021739130434778</v>
      </c>
      <c r="R27" s="55">
        <f>1-Q27</f>
        <v>0.55978260869565222</v>
      </c>
      <c r="S27" s="55">
        <f>Q27*K27+R27*N27</f>
        <v>3.6933967391304348E-2</v>
      </c>
      <c r="T27" s="55">
        <f>(1+S27/2)^2-1</f>
        <v>3.7274996878119859E-2</v>
      </c>
    </row>
    <row r="28" spans="3:20" ht="15" customHeight="1" x14ac:dyDescent="0.2">
      <c r="D28" s="58">
        <f>'1. Inputs'!D49</f>
        <v>44806</v>
      </c>
      <c r="E28" s="20" t="s">
        <v>60</v>
      </c>
      <c r="F28" s="20" t="s">
        <v>31</v>
      </c>
      <c r="G28" s="20" t="s">
        <v>40</v>
      </c>
      <c r="J28" s="56">
        <f>J27</f>
        <v>48355</v>
      </c>
      <c r="K28" s="52">
        <f>'1. Inputs'!L49</f>
        <v>3.6450000000000003E-2</v>
      </c>
      <c r="L28" s="20"/>
      <c r="M28" s="56">
        <f>M27</f>
        <v>48539</v>
      </c>
      <c r="N28" s="52">
        <f>'1. Inputs'!N49</f>
        <v>3.6600000000000001E-2</v>
      </c>
      <c r="O28" s="20"/>
      <c r="P28" s="56">
        <f>(DATE(YEAR(D28)+'1. Inputs'!$J$42,MONTH(D28),DAY(D28)))</f>
        <v>48459</v>
      </c>
      <c r="Q28" s="55">
        <f t="shared" ref="Q28:Q46" si="0">IF(P28&gt;=M28,0,1-(P28-J28)/(M28-J28))</f>
        <v>0.43478260869565222</v>
      </c>
      <c r="R28" s="55">
        <f t="shared" ref="R28:R46" si="1">1-Q28</f>
        <v>0.56521739130434778</v>
      </c>
      <c r="S28" s="55">
        <f t="shared" ref="S28:S46" si="2">Q28*K28+R28*N28</f>
        <v>3.6534782608695651E-2</v>
      </c>
      <c r="T28" s="55">
        <f t="shared" ref="T28:T46" si="3">(1+S28/2)^2-1</f>
        <v>3.6868480193761766E-2</v>
      </c>
    </row>
    <row r="29" spans="3:20" ht="15" customHeight="1" x14ac:dyDescent="0.2">
      <c r="D29" s="58">
        <f>'1. Inputs'!D50</f>
        <v>44809</v>
      </c>
      <c r="E29" s="20" t="s">
        <v>60</v>
      </c>
      <c r="F29" s="20" t="s">
        <v>31</v>
      </c>
      <c r="G29" s="20" t="s">
        <v>40</v>
      </c>
      <c r="J29" s="56">
        <f t="shared" ref="J29:J46" si="4">J28</f>
        <v>48355</v>
      </c>
      <c r="K29" s="52">
        <f>'1. Inputs'!L50</f>
        <v>3.6450000000000003E-2</v>
      </c>
      <c r="L29" s="20"/>
      <c r="M29" s="56">
        <f t="shared" ref="M29:M46" si="5">M28</f>
        <v>48539</v>
      </c>
      <c r="N29" s="52">
        <f>'1. Inputs'!N50</f>
        <v>3.6600000000000001E-2</v>
      </c>
      <c r="O29" s="20"/>
      <c r="P29" s="56">
        <f>(DATE(YEAR(D29)+'1. Inputs'!$J$42,MONTH(D29),DAY(D29)))</f>
        <v>48462</v>
      </c>
      <c r="Q29" s="55">
        <f t="shared" si="0"/>
        <v>0.41847826086956519</v>
      </c>
      <c r="R29" s="55">
        <f t="shared" si="1"/>
        <v>0.58152173913043481</v>
      </c>
      <c r="S29" s="55">
        <f t="shared" si="2"/>
        <v>3.6537228260869567E-2</v>
      </c>
      <c r="T29" s="55">
        <f t="shared" si="3"/>
        <v>3.6870970523116053E-2</v>
      </c>
    </row>
    <row r="30" spans="3:20" ht="15" customHeight="1" x14ac:dyDescent="0.2">
      <c r="D30" s="58">
        <f>'1. Inputs'!D51</f>
        <v>44810</v>
      </c>
      <c r="E30" s="20" t="s">
        <v>60</v>
      </c>
      <c r="F30" s="20" t="s">
        <v>31</v>
      </c>
      <c r="G30" s="20" t="s">
        <v>40</v>
      </c>
      <c r="J30" s="56">
        <f t="shared" si="4"/>
        <v>48355</v>
      </c>
      <c r="K30" s="52">
        <f>'1. Inputs'!L51</f>
        <v>3.6450000000000003E-2</v>
      </c>
      <c r="L30" s="20"/>
      <c r="M30" s="56">
        <f t="shared" si="5"/>
        <v>48539</v>
      </c>
      <c r="N30" s="52">
        <f>'1. Inputs'!N51</f>
        <v>3.6600000000000001E-2</v>
      </c>
      <c r="O30" s="20"/>
      <c r="P30" s="56">
        <f>(DATE(YEAR(D30)+'1. Inputs'!$J$42,MONTH(D30),DAY(D30)))</f>
        <v>48463</v>
      </c>
      <c r="Q30" s="55">
        <f t="shared" si="0"/>
        <v>0.41304347826086951</v>
      </c>
      <c r="R30" s="55">
        <f t="shared" si="1"/>
        <v>0.58695652173913049</v>
      </c>
      <c r="S30" s="55">
        <f t="shared" si="2"/>
        <v>3.6538043478260868E-2</v>
      </c>
      <c r="T30" s="55">
        <f t="shared" si="3"/>
        <v>3.6871800633565543E-2</v>
      </c>
    </row>
    <row r="31" spans="3:20" ht="15" customHeight="1" x14ac:dyDescent="0.2">
      <c r="D31" s="58">
        <f>'1. Inputs'!D52</f>
        <v>44811</v>
      </c>
      <c r="E31" s="20" t="s">
        <v>60</v>
      </c>
      <c r="F31" s="20" t="s">
        <v>31</v>
      </c>
      <c r="G31" s="20" t="s">
        <v>40</v>
      </c>
      <c r="J31" s="56">
        <f t="shared" si="4"/>
        <v>48355</v>
      </c>
      <c r="K31" s="52">
        <f>'1. Inputs'!L52</f>
        <v>3.705E-2</v>
      </c>
      <c r="L31" s="20"/>
      <c r="M31" s="56">
        <f t="shared" si="5"/>
        <v>48539</v>
      </c>
      <c r="N31" s="52">
        <f>'1. Inputs'!N52</f>
        <v>3.7149999999999996E-2</v>
      </c>
      <c r="O31" s="20"/>
      <c r="P31" s="56">
        <f>(DATE(YEAR(D31)+'1. Inputs'!$J$42,MONTH(D31),DAY(D31)))</f>
        <v>48464</v>
      </c>
      <c r="Q31" s="55">
        <f t="shared" si="0"/>
        <v>0.40760869565217395</v>
      </c>
      <c r="R31" s="55">
        <f t="shared" si="1"/>
        <v>0.59239130434782605</v>
      </c>
      <c r="S31" s="55">
        <f t="shared" si="2"/>
        <v>3.7109239130434776E-2</v>
      </c>
      <c r="T31" s="55">
        <f t="shared" si="3"/>
        <v>3.7453513037644548E-2</v>
      </c>
    </row>
    <row r="32" spans="3:20" ht="15" customHeight="1" x14ac:dyDescent="0.2">
      <c r="D32" s="58">
        <f>'1. Inputs'!D53</f>
        <v>44812</v>
      </c>
      <c r="E32" s="20" t="s">
        <v>60</v>
      </c>
      <c r="F32" s="20" t="s">
        <v>31</v>
      </c>
      <c r="G32" s="20" t="s">
        <v>40</v>
      </c>
      <c r="J32" s="56">
        <f t="shared" si="4"/>
        <v>48355</v>
      </c>
      <c r="K32" s="52">
        <f>'1. Inputs'!L53</f>
        <v>3.5650000000000001E-2</v>
      </c>
      <c r="L32" s="20"/>
      <c r="M32" s="56">
        <f t="shared" si="5"/>
        <v>48539</v>
      </c>
      <c r="N32" s="52">
        <f>'1. Inputs'!N53</f>
        <v>3.5799999999999998E-2</v>
      </c>
      <c r="O32" s="20"/>
      <c r="P32" s="56">
        <f>(DATE(YEAR(D32)+'1. Inputs'!$J$42,MONTH(D32),DAY(D32)))</f>
        <v>48465</v>
      </c>
      <c r="Q32" s="55">
        <f t="shared" si="0"/>
        <v>0.40217391304347827</v>
      </c>
      <c r="R32" s="55">
        <f t="shared" si="1"/>
        <v>0.59782608695652173</v>
      </c>
      <c r="S32" s="55">
        <f t="shared" si="2"/>
        <v>3.5739673913043481E-2</v>
      </c>
      <c r="T32" s="55">
        <f t="shared" si="3"/>
        <v>3.6059004985896204E-2</v>
      </c>
    </row>
    <row r="33" spans="3:20" ht="15" customHeight="1" x14ac:dyDescent="0.2">
      <c r="D33" s="58">
        <f>'1. Inputs'!D54</f>
        <v>44813</v>
      </c>
      <c r="E33" s="20" t="s">
        <v>60</v>
      </c>
      <c r="F33" s="20" t="s">
        <v>31</v>
      </c>
      <c r="G33" s="20" t="s">
        <v>40</v>
      </c>
      <c r="J33" s="56">
        <f t="shared" si="4"/>
        <v>48355</v>
      </c>
      <c r="K33" s="52">
        <f>'1. Inputs'!L54</f>
        <v>3.56E-2</v>
      </c>
      <c r="L33" s="20"/>
      <c r="M33" s="56">
        <f t="shared" si="5"/>
        <v>48539</v>
      </c>
      <c r="N33" s="52">
        <f>'1. Inputs'!N54</f>
        <v>3.5750000000000004E-2</v>
      </c>
      <c r="O33" s="20"/>
      <c r="P33" s="56">
        <f>(DATE(YEAR(D33)+'1. Inputs'!$J$42,MONTH(D33),DAY(D33)))</f>
        <v>48466</v>
      </c>
      <c r="Q33" s="55">
        <f t="shared" si="0"/>
        <v>0.39673913043478259</v>
      </c>
      <c r="R33" s="55">
        <f t="shared" si="1"/>
        <v>0.60326086956521741</v>
      </c>
      <c r="S33" s="55">
        <f t="shared" si="2"/>
        <v>3.5690489130434787E-2</v>
      </c>
      <c r="T33" s="55">
        <f t="shared" si="3"/>
        <v>3.6008941884027035E-2</v>
      </c>
    </row>
    <row r="34" spans="3:20" ht="15" customHeight="1" x14ac:dyDescent="0.2">
      <c r="D34" s="58">
        <f>'1. Inputs'!D55</f>
        <v>44816</v>
      </c>
      <c r="E34" s="20" t="s">
        <v>60</v>
      </c>
      <c r="F34" s="20" t="s">
        <v>31</v>
      </c>
      <c r="G34" s="20" t="s">
        <v>40</v>
      </c>
      <c r="J34" s="56">
        <f t="shared" si="4"/>
        <v>48355</v>
      </c>
      <c r="K34" s="52">
        <f>'1. Inputs'!L55</f>
        <v>3.6299999999999999E-2</v>
      </c>
      <c r="L34" s="20"/>
      <c r="M34" s="56">
        <f t="shared" si="5"/>
        <v>48539</v>
      </c>
      <c r="N34" s="52">
        <f>'1. Inputs'!N55</f>
        <v>3.6450000000000003E-2</v>
      </c>
      <c r="O34" s="20"/>
      <c r="P34" s="56">
        <f>(DATE(YEAR(D34)+'1. Inputs'!$J$42,MONTH(D34),DAY(D34)))</f>
        <v>48469</v>
      </c>
      <c r="Q34" s="55">
        <f t="shared" si="0"/>
        <v>0.38043478260869568</v>
      </c>
      <c r="R34" s="55">
        <f t="shared" si="1"/>
        <v>0.61956521739130432</v>
      </c>
      <c r="S34" s="55">
        <f t="shared" si="2"/>
        <v>3.6392934782608702E-2</v>
      </c>
      <c r="T34" s="55">
        <f t="shared" si="3"/>
        <v>3.6724046208131744E-2</v>
      </c>
    </row>
    <row r="35" spans="3:20" ht="15" customHeight="1" x14ac:dyDescent="0.2">
      <c r="D35" s="58">
        <f>'1. Inputs'!D56</f>
        <v>44817</v>
      </c>
      <c r="E35" s="20" t="s">
        <v>60</v>
      </c>
      <c r="F35" s="20" t="s">
        <v>31</v>
      </c>
      <c r="G35" s="20" t="s">
        <v>40</v>
      </c>
      <c r="J35" s="56">
        <f t="shared" si="4"/>
        <v>48355</v>
      </c>
      <c r="K35" s="52">
        <f>'1. Inputs'!L56</f>
        <v>3.5699999999999996E-2</v>
      </c>
      <c r="L35" s="20"/>
      <c r="M35" s="56">
        <f t="shared" si="5"/>
        <v>48539</v>
      </c>
      <c r="N35" s="52">
        <f>'1. Inputs'!N56</f>
        <v>3.585E-2</v>
      </c>
      <c r="O35" s="20"/>
      <c r="P35" s="56">
        <f>(DATE(YEAR(D35)+'1. Inputs'!$J$42,MONTH(D35),DAY(D35)))</f>
        <v>48470</v>
      </c>
      <c r="Q35" s="55">
        <f t="shared" si="0"/>
        <v>0.375</v>
      </c>
      <c r="R35" s="55">
        <f t="shared" si="1"/>
        <v>0.625</v>
      </c>
      <c r="S35" s="55">
        <f t="shared" si="2"/>
        <v>3.5793749999999999E-2</v>
      </c>
      <c r="T35" s="55">
        <f t="shared" si="3"/>
        <v>3.6114048134765486E-2</v>
      </c>
    </row>
    <row r="36" spans="3:20" ht="15" customHeight="1" x14ac:dyDescent="0.2">
      <c r="D36" s="58">
        <f>'1. Inputs'!D57</f>
        <v>44818</v>
      </c>
      <c r="E36" s="20" t="s">
        <v>60</v>
      </c>
      <c r="F36" s="20" t="s">
        <v>31</v>
      </c>
      <c r="G36" s="20" t="s">
        <v>40</v>
      </c>
      <c r="J36" s="56">
        <f t="shared" si="4"/>
        <v>48355</v>
      </c>
      <c r="K36" s="52">
        <f>'1. Inputs'!L57</f>
        <v>3.635E-2</v>
      </c>
      <c r="L36" s="20"/>
      <c r="M36" s="56">
        <f t="shared" si="5"/>
        <v>48539</v>
      </c>
      <c r="N36" s="52">
        <f>'1. Inputs'!N57</f>
        <v>3.6549999999999999E-2</v>
      </c>
      <c r="O36" s="20"/>
      <c r="P36" s="56">
        <f>(DATE(YEAR(D36)+'1. Inputs'!$J$42,MONTH(D36),DAY(D36)))</f>
        <v>48471</v>
      </c>
      <c r="Q36" s="55">
        <f t="shared" si="0"/>
        <v>0.36956521739130432</v>
      </c>
      <c r="R36" s="55">
        <f t="shared" si="1"/>
        <v>0.63043478260869568</v>
      </c>
      <c r="S36" s="55">
        <f t="shared" si="2"/>
        <v>3.6476086956521742E-2</v>
      </c>
      <c r="T36" s="55">
        <f t="shared" si="3"/>
        <v>3.680871318643697E-2</v>
      </c>
    </row>
    <row r="37" spans="3:20" ht="15" customHeight="1" x14ac:dyDescent="0.25">
      <c r="C37" s="5"/>
      <c r="D37" s="58">
        <f>'1. Inputs'!D58</f>
        <v>44819</v>
      </c>
      <c r="E37" s="20" t="s">
        <v>60</v>
      </c>
      <c r="F37" s="20" t="s">
        <v>31</v>
      </c>
      <c r="G37" s="20" t="s">
        <v>40</v>
      </c>
      <c r="J37" s="56">
        <f t="shared" si="4"/>
        <v>48355</v>
      </c>
      <c r="K37" s="52">
        <f>'1. Inputs'!L58</f>
        <v>3.6799999999999999E-2</v>
      </c>
      <c r="L37" s="20"/>
      <c r="M37" s="56">
        <f t="shared" si="5"/>
        <v>48539</v>
      </c>
      <c r="N37" s="52">
        <f>'1. Inputs'!N58</f>
        <v>3.7000000000000005E-2</v>
      </c>
      <c r="O37" s="20"/>
      <c r="P37" s="56">
        <f>(DATE(YEAR(D37)+'1. Inputs'!$J$42,MONTH(D37),DAY(D37)))</f>
        <v>48472</v>
      </c>
      <c r="Q37" s="55">
        <f t="shared" si="0"/>
        <v>0.36413043478260865</v>
      </c>
      <c r="R37" s="55">
        <f t="shared" si="1"/>
        <v>0.63586956521739135</v>
      </c>
      <c r="S37" s="55">
        <f t="shared" si="2"/>
        <v>3.6927173913043482E-2</v>
      </c>
      <c r="T37" s="55">
        <f t="shared" si="3"/>
        <v>3.726807795634457E-2</v>
      </c>
    </row>
    <row r="38" spans="3:20" ht="15" customHeight="1" x14ac:dyDescent="0.2">
      <c r="D38" s="58">
        <f>'1. Inputs'!D59</f>
        <v>44820</v>
      </c>
      <c r="E38" s="20" t="s">
        <v>60</v>
      </c>
      <c r="F38" s="20" t="s">
        <v>31</v>
      </c>
      <c r="G38" s="20" t="s">
        <v>40</v>
      </c>
      <c r="J38" s="56">
        <f t="shared" si="4"/>
        <v>48355</v>
      </c>
      <c r="K38" s="52">
        <f>'1. Inputs'!L59</f>
        <v>3.7200000000000004E-2</v>
      </c>
      <c r="L38" s="20"/>
      <c r="M38" s="56">
        <f t="shared" si="5"/>
        <v>48539</v>
      </c>
      <c r="N38" s="52">
        <f>'1. Inputs'!N59</f>
        <v>3.7350000000000001E-2</v>
      </c>
      <c r="O38" s="20"/>
      <c r="P38" s="56">
        <f>(DATE(YEAR(D38)+'1. Inputs'!$J$42,MONTH(D38),DAY(D38)))</f>
        <v>48473</v>
      </c>
      <c r="Q38" s="55">
        <f t="shared" si="0"/>
        <v>0.35869565217391308</v>
      </c>
      <c r="R38" s="55">
        <f t="shared" si="1"/>
        <v>0.64130434782608692</v>
      </c>
      <c r="S38" s="55">
        <f t="shared" si="2"/>
        <v>3.7296195652173916E-2</v>
      </c>
      <c r="T38" s="55">
        <f t="shared" si="3"/>
        <v>3.764394720470543E-2</v>
      </c>
    </row>
    <row r="39" spans="3:20" ht="15" customHeight="1" x14ac:dyDescent="0.25">
      <c r="D39" s="58">
        <f>'1. Inputs'!D60</f>
        <v>44823</v>
      </c>
      <c r="E39" s="20" t="s">
        <v>60</v>
      </c>
      <c r="F39" s="20" t="s">
        <v>31</v>
      </c>
      <c r="G39" s="20" t="s">
        <v>40</v>
      </c>
      <c r="H39" s="5"/>
      <c r="I39" s="5"/>
      <c r="J39" s="56">
        <f t="shared" si="4"/>
        <v>48355</v>
      </c>
      <c r="K39" s="52">
        <f>'1. Inputs'!L60</f>
        <v>3.6749999999999998E-2</v>
      </c>
      <c r="L39" s="20"/>
      <c r="M39" s="56">
        <f t="shared" si="5"/>
        <v>48539</v>
      </c>
      <c r="N39" s="52">
        <f>'1. Inputs'!N60</f>
        <v>3.6900000000000002E-2</v>
      </c>
      <c r="O39" s="20"/>
      <c r="P39" s="56">
        <f>(DATE(YEAR(D39)+'1. Inputs'!$J$42,MONTH(D39),DAY(D39)))</f>
        <v>48476</v>
      </c>
      <c r="Q39" s="55">
        <f t="shared" si="0"/>
        <v>0.34239130434782605</v>
      </c>
      <c r="R39" s="55">
        <f t="shared" si="1"/>
        <v>0.65760869565217395</v>
      </c>
      <c r="S39" s="55">
        <f t="shared" si="2"/>
        <v>3.6848641304347826E-2</v>
      </c>
      <c r="T39" s="55">
        <f t="shared" si="3"/>
        <v>3.7188096895842015E-2</v>
      </c>
    </row>
    <row r="40" spans="3:20" ht="15" customHeight="1" x14ac:dyDescent="0.2">
      <c r="D40" s="58">
        <f>'1. Inputs'!D61</f>
        <v>44824</v>
      </c>
      <c r="E40" s="20" t="s">
        <v>60</v>
      </c>
      <c r="F40" s="20" t="s">
        <v>31</v>
      </c>
      <c r="G40" s="20" t="s">
        <v>40</v>
      </c>
      <c r="J40" s="56">
        <f t="shared" si="4"/>
        <v>48355</v>
      </c>
      <c r="K40" s="52">
        <f>'1. Inputs'!L61</f>
        <v>3.6299999999999999E-2</v>
      </c>
      <c r="L40" s="20"/>
      <c r="M40" s="56">
        <f t="shared" si="5"/>
        <v>48539</v>
      </c>
      <c r="N40" s="52">
        <f>'1. Inputs'!N61</f>
        <v>3.6450000000000003E-2</v>
      </c>
      <c r="O40" s="20"/>
      <c r="P40" s="56">
        <f>(DATE(YEAR(D40)+'1. Inputs'!$J$42,MONTH(D40),DAY(D40)))</f>
        <v>48477</v>
      </c>
      <c r="Q40" s="55">
        <f t="shared" si="0"/>
        <v>0.33695652173913049</v>
      </c>
      <c r="R40" s="55">
        <f t="shared" si="1"/>
        <v>0.66304347826086951</v>
      </c>
      <c r="S40" s="55">
        <f t="shared" si="2"/>
        <v>3.6399456521739135E-2</v>
      </c>
      <c r="T40" s="55">
        <f t="shared" si="3"/>
        <v>3.673068663050838E-2</v>
      </c>
    </row>
    <row r="41" spans="3:20" ht="15" customHeight="1" x14ac:dyDescent="0.2">
      <c r="D41" s="58">
        <f>'1. Inputs'!D62</f>
        <v>44825</v>
      </c>
      <c r="E41" s="20" t="s">
        <v>60</v>
      </c>
      <c r="F41" s="20" t="s">
        <v>31</v>
      </c>
      <c r="G41" s="20" t="s">
        <v>40</v>
      </c>
      <c r="J41" s="56">
        <f t="shared" si="4"/>
        <v>48355</v>
      </c>
      <c r="K41" s="52">
        <f>'1. Inputs'!L62</f>
        <v>3.6650000000000002E-2</v>
      </c>
      <c r="L41" s="20"/>
      <c r="M41" s="56">
        <f t="shared" si="5"/>
        <v>48539</v>
      </c>
      <c r="N41" s="52">
        <f>'1. Inputs'!N62</f>
        <v>3.6799999999999999E-2</v>
      </c>
      <c r="O41" s="20"/>
      <c r="P41" s="56">
        <f>(DATE(YEAR(D41)+'1. Inputs'!$J$42,MONTH(D41),DAY(D41)))</f>
        <v>48478</v>
      </c>
      <c r="Q41" s="55">
        <f t="shared" si="0"/>
        <v>0.33152173913043481</v>
      </c>
      <c r="R41" s="55">
        <f t="shared" si="1"/>
        <v>0.66847826086956519</v>
      </c>
      <c r="S41" s="55">
        <f t="shared" si="2"/>
        <v>3.6750271739130431E-2</v>
      </c>
      <c r="T41" s="55">
        <f t="shared" si="3"/>
        <v>3.7087917357355282E-2</v>
      </c>
    </row>
    <row r="42" spans="3:20" ht="15" customHeight="1" x14ac:dyDescent="0.2">
      <c r="D42" s="58">
        <f>'1. Inputs'!D63</f>
        <v>44827</v>
      </c>
      <c r="E42" s="20" t="s">
        <v>60</v>
      </c>
      <c r="F42" s="20" t="s">
        <v>31</v>
      </c>
      <c r="G42" s="20" t="s">
        <v>40</v>
      </c>
      <c r="J42" s="56">
        <f t="shared" si="4"/>
        <v>48355</v>
      </c>
      <c r="K42" s="52">
        <f>'1. Inputs'!L63</f>
        <v>3.9100000000000003E-2</v>
      </c>
      <c r="L42" s="20"/>
      <c r="M42" s="56">
        <f t="shared" si="5"/>
        <v>48539</v>
      </c>
      <c r="N42" s="52">
        <f>'1. Inputs'!N63</f>
        <v>3.925E-2</v>
      </c>
      <c r="O42" s="20"/>
      <c r="P42" s="56">
        <f>(DATE(YEAR(D42)+'1. Inputs'!$J$42,MONTH(D42),DAY(D42)))</f>
        <v>48480</v>
      </c>
      <c r="Q42" s="55">
        <f t="shared" si="0"/>
        <v>0.32065217391304346</v>
      </c>
      <c r="R42" s="55">
        <f t="shared" si="1"/>
        <v>0.67934782608695654</v>
      </c>
      <c r="S42" s="55">
        <f t="shared" si="2"/>
        <v>3.9201902173913047E-2</v>
      </c>
      <c r="T42" s="55">
        <f t="shared" si="3"/>
        <v>3.9586099457426416E-2</v>
      </c>
    </row>
    <row r="43" spans="3:20" ht="15" customHeight="1" x14ac:dyDescent="0.2">
      <c r="D43" s="58">
        <f>'1. Inputs'!D64</f>
        <v>44830</v>
      </c>
      <c r="E43" s="20" t="s">
        <v>60</v>
      </c>
      <c r="F43" s="20" t="s">
        <v>31</v>
      </c>
      <c r="G43" s="20" t="s">
        <v>40</v>
      </c>
      <c r="J43" s="56">
        <f t="shared" si="4"/>
        <v>48355</v>
      </c>
      <c r="K43" s="52">
        <f>'1. Inputs'!L64</f>
        <v>3.9849999999999997E-2</v>
      </c>
      <c r="L43" s="20"/>
      <c r="M43" s="56">
        <f t="shared" si="5"/>
        <v>48539</v>
      </c>
      <c r="N43" s="52">
        <f>'1. Inputs'!N64</f>
        <v>3.9949999999999999E-2</v>
      </c>
      <c r="O43" s="20"/>
      <c r="P43" s="56">
        <f>(DATE(YEAR(D43)+'1. Inputs'!$J$42,MONTH(D43),DAY(D43)))</f>
        <v>48483</v>
      </c>
      <c r="Q43" s="55">
        <f t="shared" si="0"/>
        <v>0.30434782608695654</v>
      </c>
      <c r="R43" s="55">
        <f t="shared" si="1"/>
        <v>0.69565217391304346</v>
      </c>
      <c r="S43" s="55">
        <f t="shared" si="2"/>
        <v>3.9919565217391303E-2</v>
      </c>
      <c r="T43" s="55">
        <f t="shared" si="3"/>
        <v>4.0317958139177712E-2</v>
      </c>
    </row>
    <row r="44" spans="3:20" ht="15" customHeight="1" x14ac:dyDescent="0.25">
      <c r="D44" s="58">
        <f>'1. Inputs'!D65</f>
        <v>44831</v>
      </c>
      <c r="E44" s="20" t="s">
        <v>60</v>
      </c>
      <c r="F44" s="20" t="s">
        <v>31</v>
      </c>
      <c r="G44" s="20" t="s">
        <v>40</v>
      </c>
      <c r="H44" s="5"/>
      <c r="I44" s="5"/>
      <c r="J44" s="56">
        <f t="shared" si="4"/>
        <v>48355</v>
      </c>
      <c r="K44" s="52">
        <f>'1. Inputs'!L65</f>
        <v>4.0199999999999993E-2</v>
      </c>
      <c r="L44" s="20"/>
      <c r="M44" s="56">
        <f t="shared" si="5"/>
        <v>48539</v>
      </c>
      <c r="N44" s="52">
        <f>'1. Inputs'!N65</f>
        <v>4.0350000000000004E-2</v>
      </c>
      <c r="O44" s="20"/>
      <c r="P44" s="56">
        <f>(DATE(YEAR(D44)+'1. Inputs'!$J$42,MONTH(D44),DAY(D44)))</f>
        <v>48484</v>
      </c>
      <c r="Q44" s="55">
        <f t="shared" si="0"/>
        <v>0.29891304347826086</v>
      </c>
      <c r="R44" s="55">
        <f t="shared" si="1"/>
        <v>0.70108695652173914</v>
      </c>
      <c r="S44" s="55">
        <f t="shared" si="2"/>
        <v>4.0305163043478261E-2</v>
      </c>
      <c r="T44" s="55">
        <f t="shared" si="3"/>
        <v>4.0711289585468657E-2</v>
      </c>
    </row>
    <row r="45" spans="3:20" ht="15" customHeight="1" x14ac:dyDescent="0.2">
      <c r="D45" s="58">
        <f>'1. Inputs'!D66</f>
        <v>44832</v>
      </c>
      <c r="E45" s="20" t="s">
        <v>60</v>
      </c>
      <c r="F45" s="20" t="s">
        <v>31</v>
      </c>
      <c r="G45" s="20" t="s">
        <v>40</v>
      </c>
      <c r="J45" s="56">
        <f t="shared" si="4"/>
        <v>48355</v>
      </c>
      <c r="K45" s="52">
        <f>'1. Inputs'!L66</f>
        <v>4.0899999999999999E-2</v>
      </c>
      <c r="L45" s="20"/>
      <c r="M45" s="56">
        <f t="shared" si="5"/>
        <v>48539</v>
      </c>
      <c r="N45" s="52">
        <f>'1. Inputs'!N66</f>
        <v>4.1050000000000003E-2</v>
      </c>
      <c r="O45" s="20"/>
      <c r="P45" s="56">
        <f>(DATE(YEAR(D45)+'1. Inputs'!$J$42,MONTH(D45),DAY(D45)))</f>
        <v>48485</v>
      </c>
      <c r="Q45" s="55">
        <f t="shared" si="0"/>
        <v>0.29347826086956519</v>
      </c>
      <c r="R45" s="55">
        <f t="shared" si="1"/>
        <v>0.70652173913043481</v>
      </c>
      <c r="S45" s="55">
        <f t="shared" si="2"/>
        <v>4.1005978260869567E-2</v>
      </c>
      <c r="T45" s="55">
        <f t="shared" si="3"/>
        <v>4.1426350824152136E-2</v>
      </c>
    </row>
    <row r="46" spans="3:20" ht="15" customHeight="1" x14ac:dyDescent="0.2">
      <c r="D46" s="58">
        <f>'1. Inputs'!D67</f>
        <v>44833</v>
      </c>
      <c r="E46" s="20" t="s">
        <v>60</v>
      </c>
      <c r="F46" s="20" t="s">
        <v>31</v>
      </c>
      <c r="G46" s="20" t="s">
        <v>40</v>
      </c>
      <c r="J46" s="56">
        <f t="shared" si="4"/>
        <v>48355</v>
      </c>
      <c r="K46" s="52">
        <f>'1. Inputs'!L67</f>
        <v>3.9350000000000003E-2</v>
      </c>
      <c r="M46" s="56">
        <f t="shared" si="5"/>
        <v>48539</v>
      </c>
      <c r="N46" s="52">
        <f>'1. Inputs'!N67</f>
        <v>3.95E-2</v>
      </c>
      <c r="P46" s="56">
        <f>(DATE(YEAR(D46)+'1. Inputs'!$J$42,MONTH(D46),DAY(D46)))</f>
        <v>48486</v>
      </c>
      <c r="Q46" s="55">
        <f t="shared" si="0"/>
        <v>0.28804347826086951</v>
      </c>
      <c r="R46" s="55">
        <f t="shared" si="1"/>
        <v>0.71195652173913049</v>
      </c>
      <c r="S46" s="55">
        <f t="shared" si="2"/>
        <v>3.9456793478260872E-2</v>
      </c>
      <c r="T46" s="55">
        <f t="shared" si="3"/>
        <v>3.984600311615738E-2</v>
      </c>
    </row>
    <row r="47" spans="3:20" ht="15" customHeight="1" x14ac:dyDescent="0.2">
      <c r="D47" s="29"/>
      <c r="E47" s="20"/>
      <c r="F47" s="20"/>
      <c r="G47" s="20"/>
    </row>
    <row r="48" spans="3:20" ht="15" customHeight="1" x14ac:dyDescent="0.2">
      <c r="D48" s="47"/>
      <c r="E48" s="47"/>
      <c r="F48" s="47"/>
      <c r="G48" s="47"/>
      <c r="K48" s="47"/>
      <c r="M48" s="47"/>
      <c r="N48" s="47"/>
      <c r="P48" s="47"/>
      <c r="Q48" s="47"/>
      <c r="R48" s="47"/>
      <c r="S48" s="47"/>
      <c r="T48" s="47"/>
    </row>
    <row r="49" spans="3:24" ht="15" customHeight="1" x14ac:dyDescent="0.25">
      <c r="D49" s="5" t="s">
        <v>65</v>
      </c>
      <c r="E49" s="46" t="s">
        <v>17</v>
      </c>
      <c r="F49" s="46" t="s">
        <v>31</v>
      </c>
      <c r="G49" s="46" t="s">
        <v>40</v>
      </c>
      <c r="T49" s="60">
        <f>AVERAGE(T27:T46)</f>
        <v>3.7743047141630161E-2</v>
      </c>
    </row>
    <row r="51" spans="3:24" s="2" customFormat="1" ht="15" customHeight="1" x14ac:dyDescent="0.25">
      <c r="C51" s="14" t="s">
        <v>58</v>
      </c>
    </row>
    <row r="54" spans="3:24" ht="15" customHeight="1" x14ac:dyDescent="0.25">
      <c r="D54" s="17" t="s">
        <v>66</v>
      </c>
      <c r="E54" s="18" t="s">
        <v>2</v>
      </c>
      <c r="F54" s="18" t="s">
        <v>3</v>
      </c>
      <c r="G54" s="18" t="s">
        <v>4</v>
      </c>
      <c r="J54" s="18" t="s">
        <v>150</v>
      </c>
      <c r="K54" s="18" t="s">
        <v>92</v>
      </c>
      <c r="L54" s="18" t="s">
        <v>91</v>
      </c>
      <c r="M54" s="18" t="s">
        <v>90</v>
      </c>
      <c r="N54" s="18" t="s">
        <v>9</v>
      </c>
      <c r="O54" s="18" t="s">
        <v>5</v>
      </c>
      <c r="P54" s="18" t="s">
        <v>6</v>
      </c>
      <c r="Q54" s="18" t="s">
        <v>7</v>
      </c>
      <c r="R54" s="18" t="s">
        <v>8</v>
      </c>
      <c r="S54" s="18" t="s">
        <v>10</v>
      </c>
      <c r="T54" s="18" t="s">
        <v>67</v>
      </c>
      <c r="U54" s="18" t="s">
        <v>68</v>
      </c>
      <c r="V54" s="18" t="s">
        <v>69</v>
      </c>
      <c r="W54" s="18" t="s">
        <v>70</v>
      </c>
      <c r="X54" s="18" t="s">
        <v>71</v>
      </c>
    </row>
    <row r="56" spans="3:24" ht="15" customHeight="1" x14ac:dyDescent="0.2">
      <c r="D56" s="1" t="s">
        <v>101</v>
      </c>
    </row>
    <row r="57" spans="3:24" ht="15" customHeight="1" x14ac:dyDescent="0.2">
      <c r="D57" s="15" t="s">
        <v>11</v>
      </c>
      <c r="E57" s="20" t="s">
        <v>60</v>
      </c>
      <c r="F57" s="20" t="s">
        <v>31</v>
      </c>
      <c r="G57" s="20" t="s">
        <v>40</v>
      </c>
      <c r="J57" s="52">
        <f>'1. Inputs'!I74</f>
        <v>6.1173751645689799E-2</v>
      </c>
      <c r="K57" s="52">
        <f>'1. Inputs'!J74</f>
        <v>4.4388579233312402E-2</v>
      </c>
      <c r="L57" s="52">
        <f>'1. Inputs'!K74</f>
        <v>5.50321709401215E-2</v>
      </c>
      <c r="M57" s="52">
        <f>'1. Inputs'!L74</f>
        <v>5.0443166357665201E-2</v>
      </c>
      <c r="N57" s="52">
        <f>'1. Inputs'!M74</f>
        <v>4.55909203598426E-2</v>
      </c>
      <c r="O57" s="52">
        <f>'1. Inputs'!N74</f>
        <v>4.6004614721572301E-2</v>
      </c>
      <c r="P57" s="52">
        <f>'1. Inputs'!O74</f>
        <v>2.87934136000766E-2</v>
      </c>
      <c r="Q57" s="52">
        <f>'1. Inputs'!P74</f>
        <v>2.08571596932111E-2</v>
      </c>
      <c r="R57" s="52">
        <f>'1. Inputs'!Q74</f>
        <v>3.42415316380483E-2</v>
      </c>
      <c r="S57" s="24"/>
      <c r="T57" s="24"/>
      <c r="U57" s="24"/>
      <c r="V57" s="24"/>
      <c r="W57" s="24"/>
      <c r="X57" s="24"/>
    </row>
    <row r="58" spans="3:24" ht="15" customHeight="1" x14ac:dyDescent="0.2">
      <c r="D58" s="15" t="s">
        <v>144</v>
      </c>
      <c r="E58" s="20" t="s">
        <v>60</v>
      </c>
      <c r="F58" s="20" t="s">
        <v>31</v>
      </c>
      <c r="G58" s="20" t="s">
        <v>40</v>
      </c>
      <c r="J58" s="24"/>
      <c r="K58" s="24"/>
      <c r="L58" s="24"/>
      <c r="M58" s="24"/>
      <c r="N58" s="24"/>
      <c r="O58" s="24"/>
      <c r="P58" s="24"/>
      <c r="Q58" s="24"/>
      <c r="R58" s="24"/>
      <c r="S58" s="52">
        <f>'1. Inputs'!R75</f>
        <v>5.6063803677539797E-2</v>
      </c>
      <c r="T58" s="52">
        <f>'1. Inputs'!R75</f>
        <v>5.6063803677539797E-2</v>
      </c>
      <c r="U58" s="52">
        <f>'1. Inputs'!R75</f>
        <v>5.6063803677539797E-2</v>
      </c>
      <c r="V58" s="52">
        <f>'1. Inputs'!R75</f>
        <v>5.6063803677539797E-2</v>
      </c>
      <c r="W58" s="52">
        <f>'1. Inputs'!R75</f>
        <v>5.6063803677539797E-2</v>
      </c>
      <c r="X58" s="52">
        <f>'1. Inputs'!R75</f>
        <v>5.6063803677539797E-2</v>
      </c>
    </row>
    <row r="59" spans="3:24" ht="15" customHeight="1" x14ac:dyDescent="0.2">
      <c r="D59" s="15" t="s">
        <v>145</v>
      </c>
      <c r="E59" s="20" t="s">
        <v>60</v>
      </c>
      <c r="F59" s="20" t="s">
        <v>31</v>
      </c>
      <c r="G59" s="20" t="s">
        <v>40</v>
      </c>
      <c r="J59" s="55">
        <f t="shared" ref="J59:M59" si="6">IF(ISNUMBER(J57),J57,IF(ISNUMBER(J58),J58,""))</f>
        <v>6.1173751645689799E-2</v>
      </c>
      <c r="K59" s="55">
        <f t="shared" si="6"/>
        <v>4.4388579233312402E-2</v>
      </c>
      <c r="L59" s="55">
        <f t="shared" si="6"/>
        <v>5.50321709401215E-2</v>
      </c>
      <c r="M59" s="55">
        <f t="shared" si="6"/>
        <v>5.0443166357665201E-2</v>
      </c>
      <c r="N59" s="55">
        <f>IF(ISNUMBER(N57),N57,IF(ISNUMBER(N58),N58,""))</f>
        <v>4.55909203598426E-2</v>
      </c>
      <c r="O59" s="55">
        <f t="shared" ref="O59:X59" si="7">IF(ISNUMBER(O57),O57,IF(ISNUMBER(O58),O58,""))</f>
        <v>4.6004614721572301E-2</v>
      </c>
      <c r="P59" s="55">
        <f t="shared" si="7"/>
        <v>2.87934136000766E-2</v>
      </c>
      <c r="Q59" s="55">
        <f t="shared" si="7"/>
        <v>2.08571596932111E-2</v>
      </c>
      <c r="R59" s="55">
        <f t="shared" si="7"/>
        <v>3.42415316380483E-2</v>
      </c>
      <c r="S59" s="55">
        <f t="shared" si="7"/>
        <v>5.6063803677539797E-2</v>
      </c>
      <c r="T59" s="55">
        <f t="shared" si="7"/>
        <v>5.6063803677539797E-2</v>
      </c>
      <c r="U59" s="55">
        <f t="shared" si="7"/>
        <v>5.6063803677539797E-2</v>
      </c>
      <c r="V59" s="55">
        <f t="shared" si="7"/>
        <v>5.6063803677539797E-2</v>
      </c>
      <c r="W59" s="55">
        <f t="shared" si="7"/>
        <v>5.6063803677539797E-2</v>
      </c>
      <c r="X59" s="55">
        <f t="shared" si="7"/>
        <v>5.6063803677539797E-2</v>
      </c>
    </row>
    <row r="60" spans="3:24" ht="15" customHeight="1" x14ac:dyDescent="0.2">
      <c r="E60" s="20"/>
      <c r="F60" s="20"/>
      <c r="G60" s="20"/>
    </row>
    <row r="61" spans="3:24" ht="15" customHeight="1" x14ac:dyDescent="0.2">
      <c r="D61" s="1" t="s">
        <v>102</v>
      </c>
    </row>
    <row r="62" spans="3:24" ht="15" customHeight="1" x14ac:dyDescent="0.2">
      <c r="D62" s="15" t="s">
        <v>146</v>
      </c>
      <c r="E62" s="20" t="s">
        <v>60</v>
      </c>
      <c r="F62" s="20" t="s">
        <v>31</v>
      </c>
      <c r="G62" s="20" t="s">
        <v>103</v>
      </c>
      <c r="J62" s="24"/>
      <c r="K62" s="59">
        <v>0.1</v>
      </c>
      <c r="L62" s="59">
        <v>0.1</v>
      </c>
      <c r="M62" s="59">
        <v>0.1</v>
      </c>
      <c r="N62" s="59">
        <v>0.1</v>
      </c>
      <c r="O62" s="59">
        <v>0.1</v>
      </c>
      <c r="P62" s="59">
        <v>0.1</v>
      </c>
      <c r="Q62" s="59">
        <v>0.1</v>
      </c>
      <c r="R62" s="59">
        <v>0.1</v>
      </c>
      <c r="S62" s="59">
        <v>0.1</v>
      </c>
      <c r="T62" s="59">
        <v>0.1</v>
      </c>
      <c r="U62" s="59">
        <v>0.1</v>
      </c>
      <c r="V62" s="59">
        <v>0.1</v>
      </c>
      <c r="W62" s="59">
        <v>0.1</v>
      </c>
      <c r="X62" s="59">
        <v>0.1</v>
      </c>
    </row>
    <row r="64" spans="3:24" ht="15" customHeight="1" x14ac:dyDescent="0.25">
      <c r="D64" s="48" t="s">
        <v>104</v>
      </c>
      <c r="E64" s="49" t="s">
        <v>17</v>
      </c>
      <c r="F64" s="49" t="s">
        <v>31</v>
      </c>
      <c r="G64" s="49" t="s">
        <v>40</v>
      </c>
      <c r="J64" s="55">
        <f>IFERROR($J$59,"")</f>
        <v>6.1173751645689799E-2</v>
      </c>
      <c r="K64" s="55">
        <f>IFERROR(J64+(K$59-$J$59)*K62,J64)</f>
        <v>5.9495234404452056E-2</v>
      </c>
      <c r="L64" s="55">
        <f t="shared" ref="L64:R64" si="8">IFERROR(K64+(L$59-$J$59)*L62,K64)</f>
        <v>5.8881076333895228E-2</v>
      </c>
      <c r="M64" s="55">
        <f t="shared" si="8"/>
        <v>5.7808017805092766E-2</v>
      </c>
      <c r="N64" s="55">
        <f t="shared" si="8"/>
        <v>5.6249734676508047E-2</v>
      </c>
      <c r="O64" s="55">
        <f t="shared" si="8"/>
        <v>5.4732820984096299E-2</v>
      </c>
      <c r="P64" s="55">
        <f t="shared" si="8"/>
        <v>5.1494787179534977E-2</v>
      </c>
      <c r="Q64" s="55">
        <f t="shared" si="8"/>
        <v>4.7463127984287104E-2</v>
      </c>
      <c r="R64" s="55">
        <f t="shared" si="8"/>
        <v>4.4769905983522956E-2</v>
      </c>
      <c r="S64" s="55">
        <f t="shared" ref="S64:W64" si="9">AVERAGE(J59:S59)</f>
        <v>4.425891118670796E-2</v>
      </c>
      <c r="T64" s="55">
        <f>AVERAGE(K59:T59)</f>
        <v>4.374791638989297E-2</v>
      </c>
      <c r="U64" s="55">
        <f t="shared" si="9"/>
        <v>4.4915438834315702E-2</v>
      </c>
      <c r="V64" s="55">
        <f t="shared" si="9"/>
        <v>4.501860210805754E-2</v>
      </c>
      <c r="W64" s="55">
        <f t="shared" si="9"/>
        <v>4.5580665840044998E-2</v>
      </c>
      <c r="X64" s="55">
        <f>AVERAGE(O59:X59)</f>
        <v>4.6627954171814714E-2</v>
      </c>
    </row>
    <row r="66" spans="3:9" s="2" customFormat="1" ht="15" customHeight="1" x14ac:dyDescent="0.25">
      <c r="C66" s="14" t="s">
        <v>58</v>
      </c>
    </row>
    <row r="67" spans="3:9" ht="15" customHeight="1" x14ac:dyDescent="0.2">
      <c r="D67" s="29"/>
      <c r="E67" s="20"/>
      <c r="F67" s="20"/>
      <c r="G67" s="20"/>
    </row>
    <row r="68" spans="3:9" ht="15" customHeight="1" x14ac:dyDescent="0.25">
      <c r="D68" s="17" t="s">
        <v>66</v>
      </c>
      <c r="E68" s="18" t="s">
        <v>2</v>
      </c>
      <c r="F68" s="18" t="s">
        <v>3</v>
      </c>
      <c r="G68" s="18" t="s">
        <v>4</v>
      </c>
      <c r="I68" s="18" t="s">
        <v>36</v>
      </c>
    </row>
    <row r="69" spans="3:9" ht="15" customHeight="1" x14ac:dyDescent="0.2">
      <c r="D69" s="29"/>
      <c r="E69" s="20"/>
      <c r="F69" s="20"/>
      <c r="G69" s="20"/>
    </row>
    <row r="70" spans="3:9" ht="15" customHeight="1" x14ac:dyDescent="0.2">
      <c r="D70" s="1" t="s">
        <v>105</v>
      </c>
      <c r="E70" s="20" t="s">
        <v>106</v>
      </c>
      <c r="F70" s="20" t="s">
        <v>31</v>
      </c>
      <c r="G70" s="20" t="s">
        <v>40</v>
      </c>
      <c r="I70" s="52">
        <f>T49</f>
        <v>3.7743047141630161E-2</v>
      </c>
    </row>
    <row r="71" spans="3:9" ht="15" customHeight="1" x14ac:dyDescent="0.2">
      <c r="D71" s="1" t="s">
        <v>42</v>
      </c>
      <c r="E71" s="20" t="s">
        <v>60</v>
      </c>
      <c r="F71" s="20" t="s">
        <v>31</v>
      </c>
      <c r="G71" s="20" t="s">
        <v>40</v>
      </c>
      <c r="I71" s="52">
        <f>'1. Inputs'!J90</f>
        <v>6.0999999999999999E-2</v>
      </c>
    </row>
    <row r="72" spans="3:9" ht="15" customHeight="1" x14ac:dyDescent="0.2">
      <c r="D72" s="1" t="s">
        <v>43</v>
      </c>
      <c r="E72" s="20" t="s">
        <v>60</v>
      </c>
      <c r="F72" s="20" t="s">
        <v>31</v>
      </c>
      <c r="G72" s="20" t="s">
        <v>40</v>
      </c>
      <c r="I72" s="52">
        <f>'1. Inputs'!J91</f>
        <v>0.6</v>
      </c>
    </row>
    <row r="73" spans="3:9" ht="15" customHeight="1" x14ac:dyDescent="0.2">
      <c r="D73" s="29"/>
      <c r="E73" s="20"/>
      <c r="F73" s="20"/>
      <c r="G73" s="20"/>
    </row>
    <row r="74" spans="3:9" ht="15" customHeight="1" x14ac:dyDescent="0.25">
      <c r="D74" s="48" t="s">
        <v>107</v>
      </c>
      <c r="E74" s="49" t="s">
        <v>17</v>
      </c>
      <c r="F74" s="49" t="s">
        <v>31</v>
      </c>
      <c r="G74" s="49" t="s">
        <v>40</v>
      </c>
      <c r="I74" s="60">
        <f>(I70+I71*I72)</f>
        <v>7.4343047141630161E-2</v>
      </c>
    </row>
    <row r="75" spans="3:9" ht="15" customHeight="1" x14ac:dyDescent="0.2">
      <c r="D75" s="29"/>
      <c r="E75" s="20"/>
      <c r="F75" s="20"/>
      <c r="G75" s="20"/>
    </row>
    <row r="76" spans="3:9" s="2" customFormat="1" ht="15" customHeight="1" x14ac:dyDescent="0.25">
      <c r="C76" s="14" t="s">
        <v>20</v>
      </c>
    </row>
  </sheetData>
  <mergeCells count="3">
    <mergeCell ref="J24:K24"/>
    <mergeCell ref="M24:N24"/>
    <mergeCell ref="Q24:R24"/>
  </mergeCells>
  <phoneticPr fontId="2" type="noConversion"/>
  <hyperlinks>
    <hyperlink ref="D5" location="Index!A1" display="Index" xr:uid="{4F423FA4-E67A-4CCF-A04E-C2F99FC655E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7DF48-7920-4D17-AB4F-7241E4121AD1}">
  <dimension ref="A1:N37"/>
  <sheetViews>
    <sheetView showGridLines="0" workbookViewId="0"/>
  </sheetViews>
  <sheetFormatPr defaultRowHeight="15" customHeight="1" x14ac:dyDescent="0.2"/>
  <cols>
    <col min="1" max="2" width="2.140625" style="1" customWidth="1"/>
    <col min="3" max="3" width="4.28515625" style="1" customWidth="1"/>
    <col min="4" max="4" width="39.28515625" style="1" customWidth="1"/>
    <col min="5" max="5" width="15.7109375" style="1" customWidth="1"/>
    <col min="6" max="9" width="11.42578125" style="1" customWidth="1"/>
    <col min="10" max="14" width="12.140625" style="1" customWidth="1"/>
    <col min="15" max="23" width="11.42578125" style="1" customWidth="1"/>
    <col min="24" max="16384" width="9.140625" style="1"/>
  </cols>
  <sheetData>
    <row r="1" spans="1:14" s="2" customFormat="1" ht="15" customHeight="1" x14ac:dyDescent="0.2">
      <c r="A1" s="1"/>
      <c r="B1" s="1"/>
      <c r="C1" s="1"/>
      <c r="D1" s="1"/>
    </row>
    <row r="2" spans="1:14" s="2" customFormat="1" ht="21" customHeight="1" x14ac:dyDescent="0.3">
      <c r="A2" s="1"/>
      <c r="B2" s="1"/>
      <c r="C2" s="1"/>
      <c r="D2" s="1"/>
      <c r="E2" s="3" t="s">
        <v>25</v>
      </c>
    </row>
    <row r="3" spans="1:14" s="2" customFormat="1" ht="15" customHeight="1" x14ac:dyDescent="0.2">
      <c r="A3" s="1"/>
      <c r="B3" s="1"/>
      <c r="C3" s="1"/>
      <c r="D3" s="4"/>
    </row>
    <row r="5" spans="1:14" ht="15" customHeight="1" x14ac:dyDescent="0.2">
      <c r="D5" s="51" t="s">
        <v>56</v>
      </c>
    </row>
    <row r="6" spans="1:14" ht="15" customHeight="1" x14ac:dyDescent="0.25">
      <c r="D6" s="5" t="s">
        <v>88</v>
      </c>
    </row>
    <row r="7" spans="1:14" ht="15" customHeight="1" x14ac:dyDescent="0.25">
      <c r="D7" s="5" t="s">
        <v>89</v>
      </c>
    </row>
    <row r="9" spans="1:14" s="2" customFormat="1" ht="15" customHeight="1" x14ac:dyDescent="0.25">
      <c r="C9" s="14" t="s">
        <v>76</v>
      </c>
    </row>
    <row r="11" spans="1:14" ht="15" customHeight="1" x14ac:dyDescent="0.25">
      <c r="C11" s="5"/>
    </row>
    <row r="12" spans="1:14" ht="15" customHeight="1" x14ac:dyDescent="0.25">
      <c r="D12" s="45" t="s">
        <v>77</v>
      </c>
      <c r="E12" s="18" t="s">
        <v>17</v>
      </c>
      <c r="F12" s="18" t="s">
        <v>31</v>
      </c>
      <c r="G12" s="18" t="s">
        <v>40</v>
      </c>
      <c r="J12" s="18" t="s">
        <v>67</v>
      </c>
      <c r="K12" s="18" t="s">
        <v>68</v>
      </c>
      <c r="L12" s="18" t="s">
        <v>69</v>
      </c>
      <c r="M12" s="18" t="s">
        <v>70</v>
      </c>
      <c r="N12" s="18" t="s">
        <v>71</v>
      </c>
    </row>
    <row r="13" spans="1:14" ht="15" customHeight="1" x14ac:dyDescent="0.25">
      <c r="D13" s="5"/>
      <c r="E13" s="46"/>
      <c r="F13" s="46"/>
      <c r="G13" s="46"/>
      <c r="H13" s="5"/>
    </row>
    <row r="14" spans="1:14" ht="15" customHeight="1" x14ac:dyDescent="0.25">
      <c r="D14" s="1" t="s">
        <v>147</v>
      </c>
      <c r="E14" s="42" t="s">
        <v>17</v>
      </c>
      <c r="F14" s="42" t="s">
        <v>31</v>
      </c>
      <c r="G14" s="42" t="s">
        <v>40</v>
      </c>
      <c r="H14" s="5"/>
      <c r="J14" s="52">
        <v>2.8497022352319323E-2</v>
      </c>
      <c r="K14" s="24"/>
      <c r="L14" s="24"/>
      <c r="M14" s="24"/>
      <c r="N14" s="24"/>
    </row>
    <row r="15" spans="1:14" ht="15" customHeight="1" x14ac:dyDescent="0.2">
      <c r="D15" s="29"/>
      <c r="E15" s="20"/>
      <c r="F15" s="20"/>
      <c r="G15" s="20"/>
    </row>
    <row r="16" spans="1:14" ht="15" customHeight="1" x14ac:dyDescent="0.2">
      <c r="D16" s="1" t="s">
        <v>78</v>
      </c>
      <c r="E16" s="20" t="s">
        <v>106</v>
      </c>
      <c r="F16" s="42" t="s">
        <v>31</v>
      </c>
      <c r="G16" s="42" t="s">
        <v>40</v>
      </c>
      <c r="J16" s="52">
        <f>'2. Calculations'!I74</f>
        <v>7.4343047141630161E-2</v>
      </c>
      <c r="K16" s="24"/>
      <c r="L16" s="24"/>
      <c r="M16" s="24"/>
      <c r="N16" s="24"/>
    </row>
    <row r="17" spans="3:14" ht="15" customHeight="1" x14ac:dyDescent="0.2">
      <c r="D17" s="1" t="s">
        <v>79</v>
      </c>
      <c r="E17" s="20" t="s">
        <v>60</v>
      </c>
      <c r="F17" s="42" t="s">
        <v>31</v>
      </c>
      <c r="G17" s="42" t="s">
        <v>40</v>
      </c>
      <c r="J17" s="52">
        <f>'1. Inputs'!J98</f>
        <v>0.58499999999999996</v>
      </c>
      <c r="K17" s="24"/>
      <c r="L17" s="24"/>
      <c r="M17" s="24"/>
      <c r="N17" s="24"/>
    </row>
    <row r="18" spans="3:14" ht="15" customHeight="1" x14ac:dyDescent="0.2">
      <c r="D18" s="1" t="s">
        <v>80</v>
      </c>
      <c r="E18" s="20" t="s">
        <v>60</v>
      </c>
      <c r="F18" s="42" t="s">
        <v>31</v>
      </c>
      <c r="G18" s="42" t="s">
        <v>40</v>
      </c>
      <c r="J18" s="52">
        <f>'1. Inputs'!J97</f>
        <v>0.6</v>
      </c>
      <c r="K18" s="24"/>
      <c r="L18" s="24"/>
      <c r="M18" s="24"/>
      <c r="N18" s="24"/>
    </row>
    <row r="19" spans="3:14" ht="15" customHeight="1" x14ac:dyDescent="0.2">
      <c r="D19" s="1" t="s">
        <v>47</v>
      </c>
      <c r="E19" s="20" t="s">
        <v>60</v>
      </c>
      <c r="F19" s="42" t="s">
        <v>31</v>
      </c>
      <c r="G19" s="42" t="s">
        <v>40</v>
      </c>
      <c r="J19" s="52">
        <f>'1. Inputs'!J99</f>
        <v>0.3</v>
      </c>
      <c r="K19" s="24"/>
      <c r="L19" s="24"/>
      <c r="M19" s="24"/>
      <c r="N19" s="24"/>
    </row>
    <row r="20" spans="3:14" ht="15" customHeight="1" x14ac:dyDescent="0.2">
      <c r="E20" s="20"/>
      <c r="F20" s="20"/>
      <c r="G20" s="20"/>
    </row>
    <row r="21" spans="3:14" ht="15" customHeight="1" x14ac:dyDescent="0.2">
      <c r="D21" s="1" t="s">
        <v>81</v>
      </c>
      <c r="E21" s="20" t="s">
        <v>106</v>
      </c>
      <c r="F21" s="42" t="s">
        <v>31</v>
      </c>
      <c r="G21" s="42" t="s">
        <v>40</v>
      </c>
      <c r="J21" s="52">
        <f>'2. Calculations'!T64</f>
        <v>4.374791638989297E-2</v>
      </c>
      <c r="K21" s="52">
        <f>'2. Calculations'!U64</f>
        <v>4.4915438834315702E-2</v>
      </c>
      <c r="L21" s="52">
        <f>'2. Calculations'!V64</f>
        <v>4.501860210805754E-2</v>
      </c>
      <c r="M21" s="52">
        <f>'2. Calculations'!W64</f>
        <v>4.5580665840044998E-2</v>
      </c>
      <c r="N21" s="52">
        <f>'2. Calculations'!X64</f>
        <v>4.6627954171814714E-2</v>
      </c>
    </row>
    <row r="22" spans="3:14" ht="15" customHeight="1" x14ac:dyDescent="0.2">
      <c r="E22" s="20"/>
      <c r="F22" s="20"/>
      <c r="G22" s="20"/>
    </row>
    <row r="23" spans="3:14" ht="15" customHeight="1" x14ac:dyDescent="0.25">
      <c r="D23" s="5" t="s">
        <v>82</v>
      </c>
      <c r="E23" s="20"/>
      <c r="F23" s="20"/>
      <c r="G23" s="20"/>
      <c r="J23" s="60">
        <f>$J$16*(1-$J$18)+J21*$J$18</f>
        <v>5.5985968690587848E-2</v>
      </c>
      <c r="K23" s="60">
        <f t="shared" ref="K23:N23" si="0">$J$16*(1-$J$18)+K21*$J$18</f>
        <v>5.668648215724148E-2</v>
      </c>
      <c r="L23" s="60">
        <f t="shared" si="0"/>
        <v>5.6748380121486586E-2</v>
      </c>
      <c r="M23" s="60">
        <f t="shared" si="0"/>
        <v>5.7085618360679061E-2</v>
      </c>
      <c r="N23" s="60">
        <f t="shared" si="0"/>
        <v>5.7713991359740896E-2</v>
      </c>
    </row>
    <row r="24" spans="3:14" ht="15" customHeight="1" x14ac:dyDescent="0.2">
      <c r="D24" s="29"/>
      <c r="E24" s="20"/>
      <c r="F24" s="20"/>
      <c r="G24" s="20"/>
    </row>
    <row r="26" spans="3:14" s="2" customFormat="1" ht="15" customHeight="1" x14ac:dyDescent="0.25">
      <c r="C26" s="14" t="s">
        <v>75</v>
      </c>
    </row>
    <row r="29" spans="3:14" ht="15" customHeight="1" x14ac:dyDescent="0.25">
      <c r="D29" s="45" t="s">
        <v>77</v>
      </c>
      <c r="E29" s="18" t="s">
        <v>17</v>
      </c>
      <c r="F29" s="18" t="s">
        <v>31</v>
      </c>
      <c r="G29" s="18" t="s">
        <v>40</v>
      </c>
      <c r="J29" s="18" t="s">
        <v>36</v>
      </c>
    </row>
    <row r="31" spans="3:14" ht="15" customHeight="1" x14ac:dyDescent="0.2">
      <c r="D31" s="1" t="s">
        <v>49</v>
      </c>
      <c r="E31" s="20" t="s">
        <v>60</v>
      </c>
      <c r="F31" s="42" t="s">
        <v>31</v>
      </c>
      <c r="G31" s="42" t="s">
        <v>40</v>
      </c>
      <c r="J31" s="52">
        <f>'1. Inputs'!J103</f>
        <v>0.9</v>
      </c>
    </row>
    <row r="32" spans="3:14" ht="15" customHeight="1" x14ac:dyDescent="0.2">
      <c r="D32" s="1" t="s">
        <v>50</v>
      </c>
      <c r="E32" s="20" t="s">
        <v>60</v>
      </c>
      <c r="F32" s="42" t="s">
        <v>31</v>
      </c>
      <c r="G32" s="42" t="s">
        <v>40</v>
      </c>
      <c r="J32" s="52">
        <f>'1. Inputs'!J104</f>
        <v>0.03</v>
      </c>
    </row>
    <row r="33" spans="2:10" ht="15" customHeight="1" x14ac:dyDescent="0.2">
      <c r="D33" s="1" t="s">
        <v>51</v>
      </c>
      <c r="E33" s="20" t="s">
        <v>60</v>
      </c>
      <c r="F33" s="42" t="s">
        <v>31</v>
      </c>
      <c r="G33" s="42" t="s">
        <v>40</v>
      </c>
      <c r="J33" s="52">
        <f>'1. Inputs'!J105</f>
        <v>0.01</v>
      </c>
    </row>
    <row r="34" spans="2:10" ht="15" customHeight="1" x14ac:dyDescent="0.2">
      <c r="D34" s="1" t="s">
        <v>52</v>
      </c>
      <c r="E34" s="20" t="s">
        <v>60</v>
      </c>
      <c r="F34" s="42" t="s">
        <v>31</v>
      </c>
      <c r="G34" s="42" t="s">
        <v>40</v>
      </c>
      <c r="J34" s="52">
        <f>'1. Inputs'!J106</f>
        <v>0.3</v>
      </c>
    </row>
    <row r="35" spans="2:10" ht="15" customHeight="1" x14ac:dyDescent="0.2">
      <c r="D35" s="1" t="s">
        <v>53</v>
      </c>
      <c r="E35" s="20" t="s">
        <v>60</v>
      </c>
      <c r="F35" s="42" t="s">
        <v>31</v>
      </c>
      <c r="G35" s="42" t="s">
        <v>40</v>
      </c>
      <c r="J35" s="52">
        <f>'1. Inputs'!J107</f>
        <v>9.4300000000000004E-4</v>
      </c>
    </row>
    <row r="37" spans="2:10" s="2" customFormat="1" ht="15" customHeight="1" x14ac:dyDescent="0.25">
      <c r="B37" s="14" t="s">
        <v>20</v>
      </c>
    </row>
  </sheetData>
  <phoneticPr fontId="2" type="noConversion"/>
  <hyperlinks>
    <hyperlink ref="D5" location="Index!A1" display="Index" xr:uid="{B35FAD30-F0B9-409E-B8D4-5B1665AE7C87}"/>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6AE01BC735174CB699BCFC5C2ED777" ma:contentTypeVersion="20" ma:contentTypeDescription="Create a new document." ma:contentTypeScope="" ma:versionID="3c4e2130211ec96c5e68e74560f0b7e3">
  <xsd:schema xmlns:xsd="http://www.w3.org/2001/XMLSchema" xmlns:xs="http://www.w3.org/2001/XMLSchema" xmlns:p="http://schemas.microsoft.com/office/2006/metadata/properties" xmlns:ns1="http://schemas.microsoft.com/sharepoint/v3" xmlns:ns2="b40a3e84-c3e0-4983-a591-aea376a7dba3" xmlns:ns3="9072108f-932a-4bb2-915f-4d4984397717" xmlns:ns4="db9991b5-35ea-4049-be85-7fcd26476939" targetNamespace="http://schemas.microsoft.com/office/2006/metadata/properties" ma:root="true" ma:fieldsID="e21399c30cbe598051013c4e985a432a" ns1:_="" ns2:_="" ns3:_="" ns4:_="">
    <xsd:import namespace="http://schemas.microsoft.com/sharepoint/v3"/>
    <xsd:import namespace="b40a3e84-c3e0-4983-a591-aea376a7dba3"/>
    <xsd:import namespace="9072108f-932a-4bb2-915f-4d4984397717"/>
    <xsd:import namespace="db9991b5-35ea-4049-be85-7fcd264769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4:TaxCatchAll" minOccurs="0"/>
                <xsd:element ref="ns2:lcf76f155ced4ddcb4097134ff3c332f" minOccurs="0"/>
                <xsd:element ref="ns1:_ip_UnifiedCompliancePolicyProperties" minOccurs="0"/>
                <xsd:element ref="ns1:_ip_UnifiedCompliancePolicyUIAc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0a3e84-c3e0-4983-a591-aea376a7d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72108f-932a-4bb2-915f-4d49843977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9991b5-35ea-4049-be85-7fcd2647693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98fc4b1-b8ad-469a-af0a-e1a12da3021a}" ma:internalName="TaxCatchAll" ma:showField="CatchAllData" ma:web="9072108f-932a-4bb2-915f-4d49843977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b9991b5-35ea-4049-be85-7fcd26476939" xsi:nil="true"/>
    <lcf76f155ced4ddcb4097134ff3c332f xmlns="b40a3e84-c3e0-4983-a591-aea376a7dba3">
      <Terms xmlns="http://schemas.microsoft.com/office/infopath/2007/PartnerControls"/>
    </lcf76f155ced4ddcb4097134ff3c332f>
    <_ip_UnifiedCompliancePolicyProperties xmlns="http://schemas.microsoft.com/sharepoint/v3" xsi:nil="true"/>
    <_Flow_SignoffStatus xmlns="b40a3e84-c3e0-4983-a591-aea376a7dba3" xsi:nil="true"/>
  </documentManagement>
</p:properties>
</file>

<file path=customXml/itemProps1.xml><?xml version="1.0" encoding="utf-8"?>
<ds:datastoreItem xmlns:ds="http://schemas.openxmlformats.org/officeDocument/2006/customXml" ds:itemID="{612D4D28-9000-4056-A401-713FD9F45FF7}"/>
</file>

<file path=customXml/itemProps2.xml><?xml version="1.0" encoding="utf-8"?>
<ds:datastoreItem xmlns:ds="http://schemas.openxmlformats.org/officeDocument/2006/customXml" ds:itemID="{9F062BE2-582F-4AC2-808A-042DC1526093}">
  <ds:schemaRefs>
    <ds:schemaRef ds:uri="http://schemas.microsoft.com/sharepoint/v3/contenttype/forms"/>
  </ds:schemaRefs>
</ds:datastoreItem>
</file>

<file path=customXml/itemProps3.xml><?xml version="1.0" encoding="utf-8"?>
<ds:datastoreItem xmlns:ds="http://schemas.openxmlformats.org/officeDocument/2006/customXml" ds:itemID="{C266DA24-B8E8-47A6-8F60-AC345D1C0C42}">
  <ds:schemaRefs>
    <ds:schemaRef ds:uri="http://schemas.microsoft.com/sharepoint/v3"/>
    <ds:schemaRef ds:uri="http://schemas.microsoft.com/office/2006/documentManagement/types"/>
    <ds:schemaRef ds:uri="http://purl.org/dc/elements/1.1/"/>
    <ds:schemaRef ds:uri="b40a3e84-c3e0-4983-a591-aea376a7dba3"/>
    <ds:schemaRef ds:uri="http://purl.org/dc/dcmitype/"/>
    <ds:schemaRef ds:uri="http://schemas.microsoft.com/office/infopath/2007/PartnerControls"/>
    <ds:schemaRef ds:uri="http://schemas.openxmlformats.org/package/2006/metadata/core-properties"/>
    <ds:schemaRef ds:uri="http://purl.org/dc/terms/"/>
    <ds:schemaRef ds:uri="db9991b5-35ea-4049-be85-7fcd26476939"/>
    <ds:schemaRef ds:uri="9072108f-932a-4bb2-915f-4d498439771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Index</vt:lpstr>
      <vt:lpstr>1. Inputs</vt:lpstr>
      <vt:lpstr>2. Calculations</vt:lpstr>
      <vt:lpstr>3. Output</vt:lpstr>
      <vt:lpstr>Reg_Period_Length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Shields, Cameron</dc:creator>
  <cp:lastModifiedBy>Cameron Shields</cp:lastModifiedBy>
  <dcterms:created xsi:type="dcterms:W3CDTF">2022-09-27T00:37:30Z</dcterms:created>
  <dcterms:modified xsi:type="dcterms:W3CDTF">2023-01-30T02:50:08Z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0x010100F96AE01BC735174CB699BCFC5C2ED777</vt:lpwstr>
  </property>
  <property fmtid="{D5CDD505-2E9C-101B-9397-08002B2CF9AE}" pid="3" name="MediaServiceImageTags">
    <vt:lpwstr/>
  </property>
</Properties>
</file>