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styles.xml" ContentType="application/vnd.openxmlformats-officedocument.spreadsheetml.styles+xml"/>
  <Override PartName="/xl/worksheets/sheet10.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465" yWindow="255" windowWidth="19440" windowHeight="11640" tabRatio="772" firstSheet="1" activeTab="5"/>
  </bookViews>
  <sheets>
    <sheet name="ReadMeFirst" sheetId="18" r:id="rId1"/>
    <sheet name="Summary" sheetId="8" r:id="rId2"/>
    <sheet name="InputSheets --&gt;" sheetId="16" r:id="rId3"/>
    <sheet name="GlobalInputs" sheetId="17" r:id="rId4"/>
    <sheet name="ServiceDescription" sheetId="19" r:id="rId5"/>
    <sheet name="ServiceHistory" sheetId="13" r:id="rId6"/>
    <sheet name="ServiceProjections" sheetId="12" r:id="rId7"/>
    <sheet name="OutputSheets --&gt;" sheetId="15" r:id="rId8"/>
    <sheet name="FeeConstruction" sheetId="11" r:id="rId9"/>
    <sheet name="CheckSheet" sheetId="20" r:id="rId10"/>
  </sheets>
  <definedNames>
    <definedName name="_xlnm.Print_Area" localSheetId="8">FeeConstruction!#REF!</definedName>
    <definedName name="_xlnm.Print_Area" localSheetId="1">Summary!#REF!</definedName>
    <definedName name="_xlnm.Print_Titles" localSheetId="6">ServiceProjections!#REF!</definedName>
    <definedName name="TM1REBUILDOPTION">1</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AT6" i="11" l="1"/>
  <c r="AS6" i="11"/>
  <c r="AR6" i="11"/>
  <c r="AQ6" i="11"/>
  <c r="AP6" i="11"/>
  <c r="D33" i="12"/>
  <c r="D132" i="12"/>
  <c r="G8" i="13"/>
  <c r="H8" i="11"/>
  <c r="K20" i="8"/>
  <c r="G9" i="13"/>
  <c r="H9" i="11"/>
  <c r="K21" i="8"/>
  <c r="G10" i="13"/>
  <c r="H10" i="11"/>
  <c r="K22" i="8"/>
  <c r="G13" i="13"/>
  <c r="H12" i="11"/>
  <c r="K24" i="8"/>
  <c r="G14" i="13"/>
  <c r="H13" i="11"/>
  <c r="K25" i="8"/>
  <c r="G15" i="13"/>
  <c r="H14" i="11"/>
  <c r="K26" i="8"/>
  <c r="G18" i="13"/>
  <c r="H16" i="11"/>
  <c r="K28" i="8"/>
  <c r="G19" i="13"/>
  <c r="H17" i="11"/>
  <c r="K29" i="8"/>
  <c r="G20" i="13"/>
  <c r="H18" i="11"/>
  <c r="K30" i="8"/>
  <c r="H20" i="11"/>
  <c r="K32" i="8"/>
  <c r="H22" i="11"/>
  <c r="K34" i="8"/>
  <c r="H24" i="11"/>
  <c r="K36" i="8"/>
  <c r="H25" i="11"/>
  <c r="K37" i="8"/>
  <c r="H26" i="11"/>
  <c r="K38" i="8"/>
  <c r="H28" i="11"/>
  <c r="K40" i="8"/>
  <c r="H30" i="11"/>
  <c r="K42" i="8"/>
  <c r="H32" i="11"/>
  <c r="K44" i="8"/>
  <c r="H34" i="11"/>
  <c r="K46" i="8"/>
  <c r="H36" i="11"/>
  <c r="K48" i="8"/>
  <c r="H38" i="11"/>
  <c r="K50" i="8"/>
  <c r="H39" i="11"/>
  <c r="K51" i="8"/>
  <c r="H40" i="11"/>
  <c r="K52" i="8"/>
  <c r="H41" i="11"/>
  <c r="K53" i="8"/>
  <c r="H43" i="11"/>
  <c r="K55" i="8"/>
  <c r="H44" i="11"/>
  <c r="K56" i="8"/>
  <c r="H45" i="11"/>
  <c r="K57" i="8"/>
  <c r="H47" i="11"/>
  <c r="K59" i="8"/>
  <c r="F20" i="8"/>
  <c r="J20" i="8"/>
  <c r="F21" i="8"/>
  <c r="J21" i="8"/>
  <c r="F22" i="8"/>
  <c r="J22" i="8"/>
  <c r="F24" i="8"/>
  <c r="J24" i="8"/>
  <c r="F25" i="8"/>
  <c r="J25" i="8"/>
  <c r="F26" i="8"/>
  <c r="J26" i="8"/>
  <c r="F28" i="8"/>
  <c r="J28" i="8"/>
  <c r="F29" i="8"/>
  <c r="J29" i="8"/>
  <c r="F30" i="8"/>
  <c r="J30" i="8"/>
  <c r="F32" i="8"/>
  <c r="J32" i="8"/>
  <c r="F34" i="8"/>
  <c r="J34" i="8"/>
  <c r="F36" i="8"/>
  <c r="J36" i="8"/>
  <c r="F37" i="8"/>
  <c r="J37" i="8"/>
  <c r="F38" i="8"/>
  <c r="J38" i="8"/>
  <c r="F40" i="8"/>
  <c r="J40" i="8"/>
  <c r="F42" i="8"/>
  <c r="J42" i="8"/>
  <c r="F44" i="8"/>
  <c r="J44" i="8"/>
  <c r="F46" i="8"/>
  <c r="J46" i="8"/>
  <c r="F48" i="8"/>
  <c r="J48" i="8"/>
  <c r="F50" i="8"/>
  <c r="J50" i="8"/>
  <c r="F51" i="8"/>
  <c r="J51" i="8"/>
  <c r="F52" i="8"/>
  <c r="J52" i="8"/>
  <c r="F53" i="8"/>
  <c r="J53" i="8"/>
  <c r="F55" i="8"/>
  <c r="J55" i="8"/>
  <c r="F56" i="8"/>
  <c r="J56" i="8"/>
  <c r="F57" i="8"/>
  <c r="J57" i="8"/>
  <c r="F59" i="8"/>
  <c r="J59" i="8"/>
  <c r="I56" i="12"/>
  <c r="J157" i="12"/>
  <c r="K8" i="11"/>
  <c r="L8" i="11"/>
  <c r="H57" i="12"/>
  <c r="I57" i="12"/>
  <c r="J9" i="11"/>
  <c r="J158" i="12"/>
  <c r="K9" i="11"/>
  <c r="L9" i="11"/>
  <c r="H58" i="12"/>
  <c r="I58" i="12"/>
  <c r="J10" i="11"/>
  <c r="J159" i="12"/>
  <c r="K10" i="11"/>
  <c r="L10" i="11"/>
  <c r="W10" i="11"/>
  <c r="H60" i="12"/>
  <c r="I60" i="12"/>
  <c r="J12" i="11"/>
  <c r="J161" i="12"/>
  <c r="K12" i="11"/>
  <c r="L12" i="11"/>
  <c r="H61" i="12"/>
  <c r="I61" i="12"/>
  <c r="J13" i="11"/>
  <c r="J162" i="12"/>
  <c r="K13" i="11"/>
  <c r="L13" i="11"/>
  <c r="H62" i="12"/>
  <c r="I62" i="12"/>
  <c r="J14" i="11"/>
  <c r="J163" i="12"/>
  <c r="K14" i="11"/>
  <c r="L14" i="11"/>
  <c r="H64" i="12"/>
  <c r="I64" i="12"/>
  <c r="J16" i="11"/>
  <c r="J165" i="12"/>
  <c r="K16" i="11"/>
  <c r="L16" i="11"/>
  <c r="H65" i="12"/>
  <c r="I65" i="12"/>
  <c r="J17" i="11"/>
  <c r="J166" i="12"/>
  <c r="K17" i="11"/>
  <c r="L17" i="11"/>
  <c r="H66" i="12"/>
  <c r="I66" i="12"/>
  <c r="J18" i="11"/>
  <c r="J167" i="12"/>
  <c r="K18" i="11"/>
  <c r="L18" i="11"/>
  <c r="J169" i="12"/>
  <c r="K20" i="11"/>
  <c r="L20" i="11"/>
  <c r="J171" i="12"/>
  <c r="K22" i="11"/>
  <c r="L22" i="11"/>
  <c r="H68" i="12"/>
  <c r="I68" i="12"/>
  <c r="J24" i="11"/>
  <c r="J173" i="12"/>
  <c r="K24" i="11"/>
  <c r="L24" i="11"/>
  <c r="H69" i="12"/>
  <c r="I69" i="12"/>
  <c r="J25" i="11"/>
  <c r="J174" i="12"/>
  <c r="K25" i="11"/>
  <c r="L25" i="11"/>
  <c r="H70" i="12"/>
  <c r="I70" i="12"/>
  <c r="J26" i="11"/>
  <c r="J175" i="12"/>
  <c r="K26" i="11"/>
  <c r="L26" i="11"/>
  <c r="J177" i="12"/>
  <c r="K28" i="11"/>
  <c r="L28" i="11"/>
  <c r="H72" i="12"/>
  <c r="I72" i="12"/>
  <c r="J30" i="11"/>
  <c r="J179" i="12"/>
  <c r="K30" i="11"/>
  <c r="L30" i="11"/>
  <c r="H74" i="12"/>
  <c r="I74" i="12"/>
  <c r="J32" i="11"/>
  <c r="J181" i="12"/>
  <c r="K32" i="11"/>
  <c r="L32" i="11"/>
  <c r="J183" i="12"/>
  <c r="H76" i="12"/>
  <c r="I76" i="12"/>
  <c r="J34" i="11"/>
  <c r="J185" i="12"/>
  <c r="K34" i="11"/>
  <c r="L34" i="11"/>
  <c r="H78" i="12"/>
  <c r="I78" i="12"/>
  <c r="J36" i="11"/>
  <c r="J187" i="12"/>
  <c r="K36" i="11"/>
  <c r="L36" i="11"/>
  <c r="H80" i="12"/>
  <c r="I80" i="12"/>
  <c r="J38" i="11"/>
  <c r="J189" i="12"/>
  <c r="K38" i="11"/>
  <c r="L38" i="11"/>
  <c r="H81" i="12"/>
  <c r="I81" i="12"/>
  <c r="J39" i="11"/>
  <c r="J190" i="12"/>
  <c r="K39" i="11"/>
  <c r="L39" i="11"/>
  <c r="H82" i="12"/>
  <c r="I82" i="12"/>
  <c r="J40" i="11"/>
  <c r="J191" i="12"/>
  <c r="K40" i="11"/>
  <c r="L40" i="11"/>
  <c r="H83" i="12"/>
  <c r="I83" i="12"/>
  <c r="J41" i="11"/>
  <c r="J192" i="12"/>
  <c r="K41" i="11"/>
  <c r="L41" i="11"/>
  <c r="H85" i="12"/>
  <c r="I85" i="12"/>
  <c r="J43" i="11"/>
  <c r="J194" i="12"/>
  <c r="K43" i="11"/>
  <c r="L43" i="11"/>
  <c r="H86" i="12"/>
  <c r="I86" i="12"/>
  <c r="J44" i="11"/>
  <c r="J195" i="12"/>
  <c r="K44" i="11"/>
  <c r="L44" i="11"/>
  <c r="H87" i="12"/>
  <c r="I87" i="12"/>
  <c r="J45" i="11"/>
  <c r="J196" i="12"/>
  <c r="K45" i="11"/>
  <c r="L45" i="11"/>
  <c r="H89" i="12"/>
  <c r="I89" i="12"/>
  <c r="J47" i="11"/>
  <c r="J198" i="12"/>
  <c r="K47" i="11"/>
  <c r="L47" i="11"/>
  <c r="J200" i="12"/>
  <c r="D193" i="13"/>
  <c r="E51" i="12"/>
  <c r="D150" i="13"/>
  <c r="E8" i="12"/>
  <c r="D8" i="11"/>
  <c r="D20" i="8"/>
  <c r="D151" i="13"/>
  <c r="E9" i="12"/>
  <c r="D9" i="11"/>
  <c r="D21" i="8"/>
  <c r="D152" i="13"/>
  <c r="E10" i="12"/>
  <c r="D10" i="11"/>
  <c r="D22" i="8"/>
  <c r="D154" i="13"/>
  <c r="E12" i="12"/>
  <c r="D12" i="11"/>
  <c r="D24" i="8"/>
  <c r="D155" i="13"/>
  <c r="E13" i="12"/>
  <c r="D13" i="11"/>
  <c r="D25" i="8"/>
  <c r="D156" i="13"/>
  <c r="E14" i="12"/>
  <c r="D14" i="11"/>
  <c r="D26" i="8"/>
  <c r="D158" i="13"/>
  <c r="E16" i="12"/>
  <c r="D16" i="11"/>
  <c r="D28" i="8"/>
  <c r="D159" i="13"/>
  <c r="E17" i="12"/>
  <c r="D17" i="11"/>
  <c r="D29" i="8"/>
  <c r="D160" i="13"/>
  <c r="E18" i="12"/>
  <c r="D18" i="11"/>
  <c r="D30" i="8"/>
  <c r="C21" i="13"/>
  <c r="D22" i="13"/>
  <c r="D162" i="13"/>
  <c r="E20" i="12"/>
  <c r="D20" i="11"/>
  <c r="D32" i="8"/>
  <c r="C23" i="13"/>
  <c r="D24" i="13"/>
  <c r="D164" i="13"/>
  <c r="E22" i="12"/>
  <c r="D22" i="11"/>
  <c r="D34" i="8"/>
  <c r="D166" i="13"/>
  <c r="E24" i="12"/>
  <c r="D24" i="11"/>
  <c r="D36" i="8"/>
  <c r="D167" i="13"/>
  <c r="E25" i="12"/>
  <c r="D25" i="11"/>
  <c r="D37" i="8"/>
  <c r="D168" i="13"/>
  <c r="E26" i="12"/>
  <c r="D26" i="11"/>
  <c r="D38" i="8"/>
  <c r="C29" i="13"/>
  <c r="D30" i="13"/>
  <c r="D170" i="13"/>
  <c r="E28" i="12"/>
  <c r="D28" i="11"/>
  <c r="D40" i="8"/>
  <c r="D172" i="13"/>
  <c r="E30" i="12"/>
  <c r="D30" i="11"/>
  <c r="D42" i="8"/>
  <c r="D174" i="13"/>
  <c r="E32" i="12"/>
  <c r="D32" i="11"/>
  <c r="D44" i="8"/>
  <c r="D176" i="13"/>
  <c r="E34" i="12"/>
  <c r="D178" i="13"/>
  <c r="E36" i="12"/>
  <c r="D34" i="11"/>
  <c r="D46" i="8"/>
  <c r="D180" i="13"/>
  <c r="E38" i="12"/>
  <c r="D36" i="11"/>
  <c r="D48" i="8"/>
  <c r="D182" i="13"/>
  <c r="E40" i="12"/>
  <c r="D38" i="11"/>
  <c r="D50" i="8"/>
  <c r="D183" i="13"/>
  <c r="E41" i="12"/>
  <c r="D39" i="11"/>
  <c r="D51" i="8"/>
  <c r="D184" i="13"/>
  <c r="E42" i="12"/>
  <c r="D40" i="11"/>
  <c r="D52" i="8"/>
  <c r="D185" i="13"/>
  <c r="E43" i="12"/>
  <c r="D41" i="11"/>
  <c r="D53" i="8"/>
  <c r="D187" i="13"/>
  <c r="E45" i="12"/>
  <c r="D43" i="11"/>
  <c r="D55" i="8"/>
  <c r="D188" i="13"/>
  <c r="E46" i="12"/>
  <c r="D44" i="11"/>
  <c r="D56" i="8"/>
  <c r="D189" i="13"/>
  <c r="E47" i="12"/>
  <c r="D45" i="11"/>
  <c r="D57" i="8"/>
  <c r="D191" i="13"/>
  <c r="E49" i="12"/>
  <c r="D47" i="11"/>
  <c r="D59" i="8"/>
  <c r="C6" i="13"/>
  <c r="C149" i="13"/>
  <c r="D7" i="12"/>
  <c r="C7" i="11"/>
  <c r="C19" i="8"/>
  <c r="C11" i="13"/>
  <c r="C153" i="13"/>
  <c r="D11" i="12"/>
  <c r="C11" i="11"/>
  <c r="C23" i="8"/>
  <c r="C16" i="13"/>
  <c r="C157" i="13"/>
  <c r="D15" i="12"/>
  <c r="C15" i="11"/>
  <c r="C27" i="8"/>
  <c r="C161" i="13"/>
  <c r="D19" i="12"/>
  <c r="C19" i="11"/>
  <c r="C31" i="8"/>
  <c r="C163" i="13"/>
  <c r="D21" i="12"/>
  <c r="C21" i="11"/>
  <c r="C33" i="8"/>
  <c r="C25" i="13"/>
  <c r="C165" i="13"/>
  <c r="D23" i="12"/>
  <c r="C23" i="11"/>
  <c r="C35" i="8"/>
  <c r="C169" i="13"/>
  <c r="D27" i="12"/>
  <c r="C27" i="11"/>
  <c r="C39" i="8"/>
  <c r="C31" i="13"/>
  <c r="C171" i="13"/>
  <c r="D29" i="12"/>
  <c r="C29" i="11"/>
  <c r="C41" i="8"/>
  <c r="C33" i="13"/>
  <c r="C173" i="13"/>
  <c r="D31" i="12"/>
  <c r="C31" i="11"/>
  <c r="C43" i="8"/>
  <c r="C35" i="13"/>
  <c r="C175" i="13"/>
  <c r="C37" i="13"/>
  <c r="C177" i="13"/>
  <c r="D35" i="12"/>
  <c r="C33" i="11"/>
  <c r="C45" i="8"/>
  <c r="C39" i="13"/>
  <c r="C179" i="13"/>
  <c r="D37" i="12"/>
  <c r="C35" i="11"/>
  <c r="C47" i="8"/>
  <c r="C41" i="13"/>
  <c r="C181" i="13"/>
  <c r="D39" i="12"/>
  <c r="C37" i="11"/>
  <c r="C49" i="8"/>
  <c r="C46" i="13"/>
  <c r="C186" i="13"/>
  <c r="D44" i="12"/>
  <c r="C42" i="11"/>
  <c r="C54" i="8"/>
  <c r="C50" i="13"/>
  <c r="C190" i="13"/>
  <c r="D48" i="12"/>
  <c r="C46" i="11"/>
  <c r="C58" i="8"/>
  <c r="C52" i="13"/>
  <c r="C192" i="13"/>
  <c r="D50" i="12"/>
  <c r="H200" i="12"/>
  <c r="H198" i="12"/>
  <c r="AH47" i="11"/>
  <c r="L244" i="12"/>
  <c r="S47" i="11"/>
  <c r="K244" i="12"/>
  <c r="R47" i="11"/>
  <c r="J244" i="12"/>
  <c r="Q47" i="11"/>
  <c r="I244" i="12"/>
  <c r="P47" i="11"/>
  <c r="H244" i="12"/>
  <c r="O47" i="11"/>
  <c r="H194" i="12"/>
  <c r="AH43" i="11"/>
  <c r="G240" i="12"/>
  <c r="H240" i="12"/>
  <c r="O43" i="11"/>
  <c r="I240" i="12"/>
  <c r="P43" i="11"/>
  <c r="AJ43" i="11"/>
  <c r="J240" i="12"/>
  <c r="Q43" i="11"/>
  <c r="K240" i="12"/>
  <c r="R43" i="11"/>
  <c r="L240" i="12"/>
  <c r="S43" i="11"/>
  <c r="H195" i="12"/>
  <c r="AH44" i="11"/>
  <c r="G241" i="12"/>
  <c r="H241" i="12"/>
  <c r="O44" i="11"/>
  <c r="I241" i="12"/>
  <c r="P44" i="11"/>
  <c r="AJ44" i="11"/>
  <c r="J241" i="12"/>
  <c r="Q44" i="11"/>
  <c r="K241" i="12"/>
  <c r="R44" i="11"/>
  <c r="L241" i="12"/>
  <c r="S44" i="11"/>
  <c r="H196" i="12"/>
  <c r="AH45" i="11"/>
  <c r="AK45" i="11"/>
  <c r="H143" i="13"/>
  <c r="G242" i="12"/>
  <c r="H242" i="12"/>
  <c r="O45" i="11"/>
  <c r="I242" i="12"/>
  <c r="P45" i="11"/>
  <c r="J242" i="12"/>
  <c r="Q45" i="11"/>
  <c r="K242" i="12"/>
  <c r="R45" i="11"/>
  <c r="L242" i="12"/>
  <c r="S45" i="11"/>
  <c r="H189" i="12"/>
  <c r="AH38" i="11"/>
  <c r="G235" i="12"/>
  <c r="H235" i="12"/>
  <c r="O38" i="11"/>
  <c r="I235" i="12"/>
  <c r="P38" i="11"/>
  <c r="J235" i="12"/>
  <c r="Q38" i="11"/>
  <c r="K235" i="12"/>
  <c r="R38" i="11"/>
  <c r="L235" i="12"/>
  <c r="S38" i="11"/>
  <c r="H190" i="12"/>
  <c r="AH39" i="11"/>
  <c r="G236" i="12"/>
  <c r="H236" i="12"/>
  <c r="O39" i="11"/>
  <c r="I236" i="12"/>
  <c r="P39" i="11"/>
  <c r="J236" i="12"/>
  <c r="Q39" i="11"/>
  <c r="K236" i="12"/>
  <c r="R39" i="11"/>
  <c r="L236" i="12"/>
  <c r="S39" i="11"/>
  <c r="H191" i="12"/>
  <c r="AH40" i="11"/>
  <c r="G237" i="12"/>
  <c r="H237" i="12"/>
  <c r="O40" i="11"/>
  <c r="I237" i="12"/>
  <c r="P40" i="11"/>
  <c r="J237" i="12"/>
  <c r="Q40" i="11"/>
  <c r="K237" i="12"/>
  <c r="R40" i="11"/>
  <c r="L237" i="12"/>
  <c r="S40" i="11"/>
  <c r="H192" i="12"/>
  <c r="AH41" i="11"/>
  <c r="H139" i="13"/>
  <c r="G238" i="12"/>
  <c r="H238" i="12"/>
  <c r="O41" i="11"/>
  <c r="I238" i="12"/>
  <c r="P41" i="11"/>
  <c r="J238" i="12"/>
  <c r="Q41" i="11"/>
  <c r="K238" i="12"/>
  <c r="R41" i="11"/>
  <c r="L238" i="12"/>
  <c r="S41" i="11"/>
  <c r="H185" i="12"/>
  <c r="AH34" i="11"/>
  <c r="AM34" i="11"/>
  <c r="H181" i="12"/>
  <c r="AH32" i="11"/>
  <c r="H179" i="12"/>
  <c r="AH30" i="11"/>
  <c r="AL30" i="11"/>
  <c r="G200" i="12"/>
  <c r="I200" i="12"/>
  <c r="G198" i="12"/>
  <c r="I198" i="12"/>
  <c r="G194" i="12"/>
  <c r="G195" i="12"/>
  <c r="AA44" i="11"/>
  <c r="G196" i="12"/>
  <c r="G189" i="12"/>
  <c r="I189" i="12"/>
  <c r="G190" i="12"/>
  <c r="AA39" i="11"/>
  <c r="AD39" i="11"/>
  <c r="G191" i="12"/>
  <c r="I191" i="12"/>
  <c r="G192" i="12"/>
  <c r="G185" i="12"/>
  <c r="AA34" i="11"/>
  <c r="G183" i="12"/>
  <c r="G181" i="12"/>
  <c r="G179" i="12"/>
  <c r="G205" i="12"/>
  <c r="H205" i="12"/>
  <c r="O8" i="11"/>
  <c r="I205" i="12"/>
  <c r="P8" i="11"/>
  <c r="J205" i="12"/>
  <c r="Q8" i="11"/>
  <c r="K205" i="12"/>
  <c r="R8" i="11"/>
  <c r="L205" i="12"/>
  <c r="S8" i="11"/>
  <c r="G206" i="12"/>
  <c r="H206" i="12"/>
  <c r="O9" i="11"/>
  <c r="I206" i="12"/>
  <c r="P9" i="11"/>
  <c r="J206" i="12"/>
  <c r="Q9" i="11"/>
  <c r="K206" i="12"/>
  <c r="R9" i="11"/>
  <c r="L206" i="12"/>
  <c r="S9" i="11"/>
  <c r="H114" i="13"/>
  <c r="G207" i="12"/>
  <c r="H207" i="12"/>
  <c r="O10" i="11"/>
  <c r="I207" i="12"/>
  <c r="P10" i="11"/>
  <c r="J207" i="12"/>
  <c r="Q10" i="11"/>
  <c r="K207" i="12"/>
  <c r="R10" i="11"/>
  <c r="L207" i="12"/>
  <c r="S10" i="11"/>
  <c r="G209" i="12"/>
  <c r="H209" i="12"/>
  <c r="O12" i="11"/>
  <c r="I209" i="12"/>
  <c r="P12" i="11"/>
  <c r="J209" i="12"/>
  <c r="Q12" i="11"/>
  <c r="K209" i="12"/>
  <c r="R12" i="11"/>
  <c r="L209" i="12"/>
  <c r="S12" i="11"/>
  <c r="G210" i="12"/>
  <c r="H210" i="12"/>
  <c r="O13" i="11"/>
  <c r="I210" i="12"/>
  <c r="P13" i="11"/>
  <c r="J210" i="12"/>
  <c r="Q13" i="11"/>
  <c r="K210" i="12"/>
  <c r="R13" i="11"/>
  <c r="L210" i="12"/>
  <c r="S13" i="11"/>
  <c r="H118" i="13"/>
  <c r="G211" i="12"/>
  <c r="H211" i="12"/>
  <c r="O14" i="11"/>
  <c r="I211" i="12"/>
  <c r="P14" i="11"/>
  <c r="J211" i="12"/>
  <c r="Q14" i="11"/>
  <c r="K211" i="12"/>
  <c r="R14" i="11"/>
  <c r="L211" i="12"/>
  <c r="S14" i="11"/>
  <c r="G213" i="12"/>
  <c r="H213" i="12"/>
  <c r="O16" i="11"/>
  <c r="I213" i="12"/>
  <c r="P16" i="11"/>
  <c r="J213" i="12"/>
  <c r="Q16" i="11"/>
  <c r="K213" i="12"/>
  <c r="R16" i="11"/>
  <c r="L213" i="12"/>
  <c r="S16" i="11"/>
  <c r="G214" i="12"/>
  <c r="H214" i="12"/>
  <c r="O17" i="11"/>
  <c r="I214" i="12"/>
  <c r="P17" i="11"/>
  <c r="J214" i="12"/>
  <c r="Q17" i="11"/>
  <c r="K214" i="12"/>
  <c r="R17" i="11"/>
  <c r="L214" i="12"/>
  <c r="S17" i="11"/>
  <c r="H122" i="13"/>
  <c r="G215" i="12"/>
  <c r="H215" i="12"/>
  <c r="O18" i="11"/>
  <c r="I215" i="12"/>
  <c r="P18" i="11"/>
  <c r="J215" i="12"/>
  <c r="Q18" i="11"/>
  <c r="K215" i="12"/>
  <c r="R18" i="11"/>
  <c r="L215" i="12"/>
  <c r="S18" i="11"/>
  <c r="G94" i="12"/>
  <c r="H94" i="12"/>
  <c r="N20" i="11"/>
  <c r="H217" i="12"/>
  <c r="O20" i="11"/>
  <c r="I217" i="12"/>
  <c r="P20" i="11"/>
  <c r="J217" i="12"/>
  <c r="Q20" i="11"/>
  <c r="K217" i="12"/>
  <c r="R20" i="11"/>
  <c r="L217" i="12"/>
  <c r="S20" i="11"/>
  <c r="G96" i="12"/>
  <c r="H96" i="12"/>
  <c r="N22" i="11"/>
  <c r="H219" i="12"/>
  <c r="O22" i="11"/>
  <c r="I219" i="12"/>
  <c r="P22" i="11"/>
  <c r="J219" i="12"/>
  <c r="Q22" i="11"/>
  <c r="K219" i="12"/>
  <c r="R22" i="11"/>
  <c r="L219" i="12"/>
  <c r="S22" i="11"/>
  <c r="G221" i="12"/>
  <c r="H221" i="12"/>
  <c r="O24" i="11"/>
  <c r="I221" i="12"/>
  <c r="P24" i="11"/>
  <c r="J221" i="12"/>
  <c r="Q24" i="11"/>
  <c r="K221" i="12"/>
  <c r="R24" i="11"/>
  <c r="L221" i="12"/>
  <c r="S24" i="11"/>
  <c r="G222" i="12"/>
  <c r="H222" i="12"/>
  <c r="O25" i="11"/>
  <c r="I222" i="12"/>
  <c r="P25" i="11"/>
  <c r="J222" i="12"/>
  <c r="Q25" i="11"/>
  <c r="K222" i="12"/>
  <c r="R25" i="11"/>
  <c r="L222" i="12"/>
  <c r="S25" i="11"/>
  <c r="H128" i="13"/>
  <c r="G223" i="12"/>
  <c r="H223" i="12"/>
  <c r="O26" i="11"/>
  <c r="I223" i="12"/>
  <c r="P26" i="11"/>
  <c r="J223" i="12"/>
  <c r="Q26" i="11"/>
  <c r="K223" i="12"/>
  <c r="R26" i="11"/>
  <c r="L223" i="12"/>
  <c r="S26" i="11"/>
  <c r="G98" i="12"/>
  <c r="H98" i="12"/>
  <c r="N28" i="11"/>
  <c r="H225" i="12"/>
  <c r="O28" i="11"/>
  <c r="I225" i="12"/>
  <c r="P28" i="11"/>
  <c r="J225" i="12"/>
  <c r="Q28" i="11"/>
  <c r="K225" i="12"/>
  <c r="R28" i="11"/>
  <c r="L225" i="12"/>
  <c r="S28" i="11"/>
  <c r="H227" i="12"/>
  <c r="O30" i="11"/>
  <c r="I227" i="12"/>
  <c r="P30" i="11"/>
  <c r="J227" i="12"/>
  <c r="Q30" i="11"/>
  <c r="K227" i="12"/>
  <c r="R30" i="11"/>
  <c r="L227" i="12"/>
  <c r="S30" i="11"/>
  <c r="H229" i="12"/>
  <c r="O32" i="11"/>
  <c r="I229" i="12"/>
  <c r="P32" i="11"/>
  <c r="J229" i="12"/>
  <c r="Q32" i="11"/>
  <c r="K229" i="12"/>
  <c r="R32" i="11"/>
  <c r="L229" i="12"/>
  <c r="S32" i="11"/>
  <c r="H231" i="12"/>
  <c r="O34" i="11"/>
  <c r="I231" i="12"/>
  <c r="P34" i="11"/>
  <c r="J231" i="12"/>
  <c r="Q34" i="11"/>
  <c r="K231" i="12"/>
  <c r="R34" i="11"/>
  <c r="L231" i="12"/>
  <c r="S34" i="11"/>
  <c r="H233" i="12"/>
  <c r="O36" i="11"/>
  <c r="I233" i="12"/>
  <c r="P36" i="11"/>
  <c r="J233" i="12"/>
  <c r="Q36" i="11"/>
  <c r="K233" i="12"/>
  <c r="R36" i="11"/>
  <c r="L233" i="12"/>
  <c r="S36" i="11"/>
  <c r="V43" i="11"/>
  <c r="X43" i="11"/>
  <c r="G47" i="11"/>
  <c r="G28" i="11"/>
  <c r="G22" i="11"/>
  <c r="G20" i="11"/>
  <c r="F8" i="11"/>
  <c r="G8" i="11"/>
  <c r="F9" i="11"/>
  <c r="G9" i="11"/>
  <c r="F10" i="11"/>
  <c r="G10" i="11"/>
  <c r="F12" i="11"/>
  <c r="G12" i="11"/>
  <c r="F13" i="11"/>
  <c r="G13" i="11"/>
  <c r="F14" i="11"/>
  <c r="G14" i="11"/>
  <c r="F16" i="11"/>
  <c r="G16" i="11"/>
  <c r="F17" i="11"/>
  <c r="G17" i="11"/>
  <c r="F18" i="11"/>
  <c r="G18" i="11"/>
  <c r="F24" i="11"/>
  <c r="G24" i="11"/>
  <c r="F25" i="11"/>
  <c r="G25" i="11"/>
  <c r="F26" i="11"/>
  <c r="G26" i="11"/>
  <c r="F30" i="11"/>
  <c r="G30" i="11"/>
  <c r="F32" i="11"/>
  <c r="G32" i="11"/>
  <c r="F34" i="11"/>
  <c r="G34" i="11"/>
  <c r="F36" i="11"/>
  <c r="G36" i="11"/>
  <c r="F38" i="11"/>
  <c r="G38" i="11"/>
  <c r="F39" i="11"/>
  <c r="G39" i="11"/>
  <c r="F40" i="11"/>
  <c r="G40" i="11"/>
  <c r="F41" i="11"/>
  <c r="G41" i="11"/>
  <c r="F43" i="11"/>
  <c r="G43" i="11"/>
  <c r="F44" i="11"/>
  <c r="G44" i="11"/>
  <c r="F45" i="11"/>
  <c r="G45" i="11"/>
  <c r="F20" i="11"/>
  <c r="F22" i="11"/>
  <c r="F28" i="11"/>
  <c r="F47" i="11"/>
  <c r="D149" i="12"/>
  <c r="D147" i="12"/>
  <c r="D243" i="12"/>
  <c r="D273" i="12"/>
  <c r="D143" i="12"/>
  <c r="D239" i="12"/>
  <c r="D271" i="12"/>
  <c r="D138" i="12"/>
  <c r="D234" i="12"/>
  <c r="D269" i="12"/>
  <c r="D106" i="12"/>
  <c r="D204" i="12"/>
  <c r="D247" i="12"/>
  <c r="D110" i="12"/>
  <c r="D208" i="12"/>
  <c r="D249" i="12"/>
  <c r="D114" i="12"/>
  <c r="D212" i="12"/>
  <c r="D251" i="12"/>
  <c r="D118" i="12"/>
  <c r="D216" i="12"/>
  <c r="D253" i="12"/>
  <c r="D120" i="12"/>
  <c r="D218" i="12"/>
  <c r="D255" i="12"/>
  <c r="D122" i="12"/>
  <c r="D220" i="12"/>
  <c r="D257" i="12"/>
  <c r="D126" i="12"/>
  <c r="D224" i="12"/>
  <c r="D259" i="12"/>
  <c r="D128" i="12"/>
  <c r="D226" i="12"/>
  <c r="D261" i="12"/>
  <c r="D130" i="12"/>
  <c r="D228" i="12"/>
  <c r="D263" i="12"/>
  <c r="D134" i="12"/>
  <c r="D230" i="12"/>
  <c r="D265" i="12"/>
  <c r="D136" i="12"/>
  <c r="D232" i="12"/>
  <c r="D267" i="12"/>
  <c r="E107" i="12"/>
  <c r="E205" i="12"/>
  <c r="E108" i="12"/>
  <c r="E206" i="12"/>
  <c r="E109" i="12"/>
  <c r="E207" i="12"/>
  <c r="E111" i="12"/>
  <c r="E209" i="12"/>
  <c r="E112" i="12"/>
  <c r="E210" i="12"/>
  <c r="E113" i="12"/>
  <c r="E211" i="12"/>
  <c r="E115" i="12"/>
  <c r="E213" i="12"/>
  <c r="E116" i="12"/>
  <c r="E214" i="12"/>
  <c r="E117" i="12"/>
  <c r="E215" i="12"/>
  <c r="E119" i="12"/>
  <c r="E217" i="12"/>
  <c r="E121" i="12"/>
  <c r="E219" i="12"/>
  <c r="E123" i="12"/>
  <c r="E221" i="12"/>
  <c r="E124" i="12"/>
  <c r="E222" i="12"/>
  <c r="E125" i="12"/>
  <c r="E223" i="12"/>
  <c r="E127" i="12"/>
  <c r="E225" i="12"/>
  <c r="E129" i="12"/>
  <c r="E227" i="12"/>
  <c r="E131" i="12"/>
  <c r="E229" i="12"/>
  <c r="E133" i="12"/>
  <c r="E135" i="12"/>
  <c r="E231" i="12"/>
  <c r="E137" i="12"/>
  <c r="E233" i="12"/>
  <c r="E139" i="12"/>
  <c r="E235" i="12"/>
  <c r="E140" i="12"/>
  <c r="E236" i="12"/>
  <c r="E141" i="12"/>
  <c r="E237" i="12"/>
  <c r="E142" i="12"/>
  <c r="E238" i="12"/>
  <c r="E144" i="12"/>
  <c r="E240" i="12"/>
  <c r="E145" i="12"/>
  <c r="E241" i="12"/>
  <c r="E146" i="12"/>
  <c r="E242" i="12"/>
  <c r="E148" i="12"/>
  <c r="E244" i="12"/>
  <c r="E150" i="12"/>
  <c r="H157" i="12"/>
  <c r="H158" i="12"/>
  <c r="H159" i="12"/>
  <c r="H161" i="12"/>
  <c r="H162" i="12"/>
  <c r="H163" i="12"/>
  <c r="H165" i="12"/>
  <c r="H166" i="12"/>
  <c r="H167" i="12"/>
  <c r="H169" i="12"/>
  <c r="H171" i="12"/>
  <c r="H173" i="12"/>
  <c r="H174" i="12"/>
  <c r="AH25" i="11"/>
  <c r="H175" i="12"/>
  <c r="H177" i="12"/>
  <c r="H183" i="12"/>
  <c r="I183" i="12"/>
  <c r="H187" i="12"/>
  <c r="G157" i="12"/>
  <c r="G158" i="12"/>
  <c r="I158" i="12"/>
  <c r="G159" i="12"/>
  <c r="G161" i="12"/>
  <c r="I161" i="12"/>
  <c r="G162" i="12"/>
  <c r="G163" i="12"/>
  <c r="I163" i="12"/>
  <c r="G165" i="12"/>
  <c r="G166" i="12"/>
  <c r="I166" i="12"/>
  <c r="G167" i="12"/>
  <c r="G169" i="12"/>
  <c r="I169" i="12"/>
  <c r="G171" i="12"/>
  <c r="G173" i="12"/>
  <c r="I173" i="12"/>
  <c r="G174" i="12"/>
  <c r="G175" i="12"/>
  <c r="I175" i="12"/>
  <c r="G177" i="12"/>
  <c r="G187" i="12"/>
  <c r="I187" i="12"/>
  <c r="E157" i="12"/>
  <c r="E158" i="12"/>
  <c r="E159" i="12"/>
  <c r="E161" i="12"/>
  <c r="E162" i="12"/>
  <c r="E163" i="12"/>
  <c r="E165" i="12"/>
  <c r="E166" i="12"/>
  <c r="E167" i="12"/>
  <c r="E169" i="12"/>
  <c r="E171" i="12"/>
  <c r="E173" i="12"/>
  <c r="E174" i="12"/>
  <c r="E175" i="12"/>
  <c r="E177" i="12"/>
  <c r="E179" i="12"/>
  <c r="E181" i="12"/>
  <c r="E183" i="12"/>
  <c r="E185" i="12"/>
  <c r="E187" i="12"/>
  <c r="E189" i="12"/>
  <c r="E190" i="12"/>
  <c r="E191" i="12"/>
  <c r="E192" i="12"/>
  <c r="E194" i="12"/>
  <c r="E195" i="12"/>
  <c r="E196" i="12"/>
  <c r="E198" i="12"/>
  <c r="E200" i="12"/>
  <c r="D197" i="12"/>
  <c r="D199" i="12"/>
  <c r="D156" i="12"/>
  <c r="D160" i="12"/>
  <c r="D164" i="12"/>
  <c r="D168" i="12"/>
  <c r="D170" i="12"/>
  <c r="D172" i="12"/>
  <c r="D176" i="12"/>
  <c r="D178" i="12"/>
  <c r="D180" i="12"/>
  <c r="D182" i="12"/>
  <c r="D184" i="12"/>
  <c r="D186" i="12"/>
  <c r="D188" i="12"/>
  <c r="D193" i="12"/>
  <c r="H150" i="12"/>
  <c r="H148" i="12"/>
  <c r="H145" i="12"/>
  <c r="H141" i="12"/>
  <c r="G102" i="12"/>
  <c r="H102" i="12"/>
  <c r="E102" i="12"/>
  <c r="D101" i="12"/>
  <c r="G89" i="12"/>
  <c r="E89" i="12"/>
  <c r="D88" i="12"/>
  <c r="G85" i="12"/>
  <c r="G86" i="12"/>
  <c r="G87" i="12"/>
  <c r="E87" i="12"/>
  <c r="E86" i="12"/>
  <c r="E85" i="12"/>
  <c r="D84" i="12"/>
  <c r="G80" i="12"/>
  <c r="G81" i="12"/>
  <c r="G82" i="12"/>
  <c r="G83" i="12"/>
  <c r="E81" i="12"/>
  <c r="E82" i="12"/>
  <c r="E83" i="12"/>
  <c r="D79" i="12"/>
  <c r="G78" i="12"/>
  <c r="G76" i="12"/>
  <c r="G74" i="12"/>
  <c r="G72" i="12"/>
  <c r="E76" i="12"/>
  <c r="D75" i="12"/>
  <c r="G100" i="12"/>
  <c r="D71" i="12"/>
  <c r="E72" i="12"/>
  <c r="D73" i="12"/>
  <c r="E74" i="12"/>
  <c r="C92" i="13"/>
  <c r="C111" i="13"/>
  <c r="D112" i="13"/>
  <c r="D113" i="13"/>
  <c r="D114" i="13"/>
  <c r="C93" i="13"/>
  <c r="C115" i="13"/>
  <c r="D116" i="13"/>
  <c r="D117" i="13"/>
  <c r="D118" i="13"/>
  <c r="C94" i="13"/>
  <c r="C119" i="13"/>
  <c r="D120" i="13"/>
  <c r="D121" i="13"/>
  <c r="D122" i="13"/>
  <c r="C95" i="13"/>
  <c r="C123" i="13"/>
  <c r="C96" i="13"/>
  <c r="C124" i="13"/>
  <c r="C97" i="13"/>
  <c r="C125" i="13"/>
  <c r="D126" i="13"/>
  <c r="D127" i="13"/>
  <c r="D128" i="13"/>
  <c r="C98" i="13"/>
  <c r="C129" i="13"/>
  <c r="C99" i="13"/>
  <c r="C130" i="13"/>
  <c r="C100" i="13"/>
  <c r="C131" i="13"/>
  <c r="C132" i="13"/>
  <c r="C101" i="13"/>
  <c r="C133" i="13"/>
  <c r="C102" i="13"/>
  <c r="C134" i="13"/>
  <c r="C103" i="13"/>
  <c r="C135" i="13"/>
  <c r="D136" i="13"/>
  <c r="D137" i="13"/>
  <c r="D138" i="13"/>
  <c r="D139" i="13"/>
  <c r="C104" i="13"/>
  <c r="C140" i="13"/>
  <c r="D141" i="13"/>
  <c r="D142" i="13"/>
  <c r="D143" i="13"/>
  <c r="C105" i="13"/>
  <c r="C144" i="13"/>
  <c r="C106" i="13"/>
  <c r="C145" i="13"/>
  <c r="C87" i="13"/>
  <c r="C75" i="13"/>
  <c r="A3" i="17"/>
  <c r="A3" i="19"/>
  <c r="A3" i="8"/>
  <c r="A4" i="8"/>
  <c r="A5" i="8"/>
  <c r="A6" i="8"/>
  <c r="C85" i="13"/>
  <c r="C83" i="13"/>
  <c r="C81" i="13"/>
  <c r="C79" i="13"/>
  <c r="C77" i="13"/>
  <c r="C73" i="13"/>
  <c r="C71" i="13"/>
  <c r="C69" i="13"/>
  <c r="C67" i="13"/>
  <c r="C65" i="13"/>
  <c r="C63" i="13"/>
  <c r="C61" i="13"/>
  <c r="C59" i="13"/>
  <c r="C57" i="13"/>
  <c r="U6" i="11"/>
  <c r="AB6" i="11"/>
  <c r="AI6" i="11"/>
  <c r="V6" i="11"/>
  <c r="AC6" i="11"/>
  <c r="AJ6" i="11"/>
  <c r="W6" i="11"/>
  <c r="AD6" i="11"/>
  <c r="AK6" i="11"/>
  <c r="X6" i="11"/>
  <c r="AE6" i="11"/>
  <c r="AL6" i="11"/>
  <c r="Y6" i="11"/>
  <c r="AF6" i="11"/>
  <c r="AM6" i="11"/>
  <c r="H100" i="12"/>
  <c r="E78" i="12"/>
  <c r="E80" i="12"/>
  <c r="D97" i="12"/>
  <c r="D77" i="12"/>
  <c r="H131" i="12"/>
  <c r="H129" i="12"/>
  <c r="D5" i="19"/>
  <c r="D6" i="19"/>
  <c r="D7" i="19"/>
  <c r="D8" i="19"/>
  <c r="G91" i="13"/>
  <c r="H91" i="13"/>
  <c r="I91" i="13"/>
  <c r="J91" i="13"/>
  <c r="K91" i="13"/>
  <c r="AH28" i="11"/>
  <c r="AK28" i="11"/>
  <c r="AA28" i="11"/>
  <c r="AH22" i="11"/>
  <c r="AM22" i="11"/>
  <c r="AA22" i="11"/>
  <c r="AH20" i="11"/>
  <c r="AI20" i="11"/>
  <c r="G68" i="12"/>
  <c r="G69" i="12"/>
  <c r="G70" i="12"/>
  <c r="G64" i="12"/>
  <c r="G65" i="12"/>
  <c r="G66" i="12"/>
  <c r="G60" i="12"/>
  <c r="G61" i="12"/>
  <c r="G62" i="12"/>
  <c r="G56" i="12"/>
  <c r="G57" i="12"/>
  <c r="G58" i="12"/>
  <c r="G196" i="13"/>
  <c r="H196" i="13"/>
  <c r="I196" i="13"/>
  <c r="J196" i="13"/>
  <c r="K196" i="13"/>
  <c r="H146" i="12"/>
  <c r="H144" i="12"/>
  <c r="H142" i="12"/>
  <c r="H140" i="12"/>
  <c r="H139" i="12"/>
  <c r="H137" i="12"/>
  <c r="H135" i="12"/>
  <c r="H133" i="12"/>
  <c r="E100" i="12"/>
  <c r="D99" i="12"/>
  <c r="E96" i="12"/>
  <c r="E94" i="12"/>
  <c r="E68" i="12"/>
  <c r="E66" i="12"/>
  <c r="E56" i="12"/>
  <c r="A3" i="12"/>
  <c r="D198" i="13"/>
  <c r="D215" i="13"/>
  <c r="D199" i="13"/>
  <c r="D216" i="13"/>
  <c r="D200" i="13"/>
  <c r="D217" i="13"/>
  <c r="D201" i="13"/>
  <c r="D218" i="13"/>
  <c r="D202" i="13"/>
  <c r="D219" i="13"/>
  <c r="D203" i="13"/>
  <c r="D220" i="13"/>
  <c r="D207" i="13"/>
  <c r="D224" i="13"/>
  <c r="D208" i="13"/>
  <c r="D225" i="13"/>
  <c r="D209" i="13"/>
  <c r="D226" i="13"/>
  <c r="D210" i="13"/>
  <c r="D227" i="13"/>
  <c r="D211" i="13"/>
  <c r="D228" i="13"/>
  <c r="G107" i="13"/>
  <c r="H107" i="13"/>
  <c r="I67" i="8"/>
  <c r="I107" i="13"/>
  <c r="J107" i="13"/>
  <c r="K67" i="8"/>
  <c r="K107" i="13"/>
  <c r="I74" i="8"/>
  <c r="J74" i="8"/>
  <c r="K74" i="8"/>
  <c r="L74" i="8"/>
  <c r="H74" i="8"/>
  <c r="F2" i="18"/>
  <c r="F3" i="8"/>
  <c r="E4" i="11"/>
  <c r="F2" i="12"/>
  <c r="F2" i="13"/>
  <c r="D2" i="19"/>
  <c r="F2" i="17"/>
  <c r="E10" i="20"/>
  <c r="E9" i="20"/>
  <c r="E8" i="20"/>
  <c r="I65" i="8"/>
  <c r="J65" i="8"/>
  <c r="K65" i="8"/>
  <c r="L65" i="8"/>
  <c r="H65" i="8"/>
  <c r="H212" i="13"/>
  <c r="I69" i="8"/>
  <c r="I71" i="8"/>
  <c r="H229" i="13"/>
  <c r="I70" i="8"/>
  <c r="I212" i="13"/>
  <c r="J69" i="8"/>
  <c r="J71" i="8"/>
  <c r="I229" i="13"/>
  <c r="J70" i="8"/>
  <c r="J212" i="13"/>
  <c r="K69" i="8"/>
  <c r="K71" i="8"/>
  <c r="J229" i="13"/>
  <c r="K70" i="8"/>
  <c r="K212" i="13"/>
  <c r="L69" i="8"/>
  <c r="L71" i="8"/>
  <c r="K229" i="13"/>
  <c r="L70" i="8"/>
  <c r="G212" i="13"/>
  <c r="H69" i="8"/>
  <c r="H71" i="8"/>
  <c r="G229" i="13"/>
  <c r="H70" i="8"/>
  <c r="J67" i="8"/>
  <c r="L67" i="8"/>
  <c r="H67" i="8"/>
  <c r="C13" i="8"/>
  <c r="C9" i="8"/>
  <c r="I203" i="12"/>
  <c r="J203" i="12"/>
  <c r="K203" i="12"/>
  <c r="L203" i="12"/>
  <c r="H203" i="12"/>
  <c r="A3" i="11"/>
  <c r="H127" i="12"/>
  <c r="H125" i="12"/>
  <c r="H124" i="12"/>
  <c r="H123" i="12"/>
  <c r="H121" i="12"/>
  <c r="H119" i="12"/>
  <c r="H117" i="12"/>
  <c r="H116" i="12"/>
  <c r="H115" i="12"/>
  <c r="H113" i="12"/>
  <c r="H112" i="12"/>
  <c r="H111" i="12"/>
  <c r="H109" i="12"/>
  <c r="H108" i="12"/>
  <c r="H107" i="12"/>
  <c r="A1" i="19"/>
  <c r="A3" i="13"/>
  <c r="A1" i="18"/>
  <c r="E70" i="12"/>
  <c r="D206" i="13"/>
  <c r="D223" i="13"/>
  <c r="E58" i="12"/>
  <c r="E61" i="12"/>
  <c r="E64" i="12"/>
  <c r="E98" i="12"/>
  <c r="E57" i="12"/>
  <c r="E69" i="12"/>
  <c r="E62" i="12"/>
  <c r="D55" i="12"/>
  <c r="E65" i="12"/>
  <c r="E60" i="12"/>
  <c r="D205" i="13"/>
  <c r="D222" i="13"/>
  <c r="D204" i="13"/>
  <c r="D221" i="13"/>
  <c r="D67" i="12"/>
  <c r="D95" i="12"/>
  <c r="D93" i="12"/>
  <c r="D63" i="12"/>
  <c r="D59" i="12"/>
  <c r="E5" i="20"/>
  <c r="E2" i="20"/>
  <c r="AH36" i="11"/>
  <c r="AH18" i="11"/>
  <c r="AK18" i="11"/>
  <c r="AA18" i="11"/>
  <c r="AH16" i="11"/>
  <c r="AI16" i="11"/>
  <c r="AA16" i="11"/>
  <c r="AH13" i="11"/>
  <c r="AK13" i="11"/>
  <c r="AA13" i="11"/>
  <c r="AH10" i="11"/>
  <c r="AI10" i="11"/>
  <c r="AA10" i="11"/>
  <c r="AH8" i="11"/>
  <c r="AL8" i="11"/>
  <c r="AA8" i="11"/>
  <c r="AM20" i="11"/>
  <c r="AA25" i="11"/>
  <c r="AB25" i="11"/>
  <c r="AH17" i="11"/>
  <c r="AL17" i="11"/>
  <c r="AA17" i="11"/>
  <c r="AC17" i="11"/>
  <c r="AH14" i="11"/>
  <c r="AJ14" i="11"/>
  <c r="AA14" i="11"/>
  <c r="AB14" i="11"/>
  <c r="AH12" i="11"/>
  <c r="AI12" i="11"/>
  <c r="AA12" i="11"/>
  <c r="AC12" i="11"/>
  <c r="AH9" i="11"/>
  <c r="AM9" i="11"/>
  <c r="AA9" i="11"/>
  <c r="AB9" i="11"/>
  <c r="AH26" i="11"/>
  <c r="AA26" i="11"/>
  <c r="AD26" i="11"/>
  <c r="AH24" i="11"/>
  <c r="AL24" i="11"/>
  <c r="AA24" i="11"/>
  <c r="AB24" i="11"/>
  <c r="AE28" i="11"/>
  <c r="AC28" i="11"/>
  <c r="AL20" i="11"/>
  <c r="AF22" i="11"/>
  <c r="AD22" i="11"/>
  <c r="AB22" i="11"/>
  <c r="AF28" i="11"/>
  <c r="AD28" i="11"/>
  <c r="AB28" i="11"/>
  <c r="AE22" i="11"/>
  <c r="AC22" i="11"/>
  <c r="AC24" i="11"/>
  <c r="AD24" i="11"/>
  <c r="AB26" i="11"/>
  <c r="AF26" i="11"/>
  <c r="AC26" i="11"/>
  <c r="AJ9" i="11"/>
  <c r="AB12" i="11"/>
  <c r="AD12" i="11"/>
  <c r="AF12" i="11"/>
  <c r="AM14" i="11"/>
  <c r="AB17" i="11"/>
  <c r="AD17" i="11"/>
  <c r="AF17" i="11"/>
  <c r="AJ8" i="11"/>
  <c r="AJ10" i="11"/>
  <c r="AC13" i="11"/>
  <c r="AE13" i="11"/>
  <c r="AB18" i="11"/>
  <c r="AD18" i="11"/>
  <c r="AF18" i="11"/>
  <c r="AK36" i="11"/>
  <c r="AJ28" i="11"/>
  <c r="AL22" i="11"/>
  <c r="AI22" i="11"/>
  <c r="AI26" i="11"/>
  <c r="AC9" i="11"/>
  <c r="AE9" i="11"/>
  <c r="AC14" i="11"/>
  <c r="AE14" i="11"/>
  <c r="AC25" i="11"/>
  <c r="AE25" i="11"/>
  <c r="AB8" i="11"/>
  <c r="AD8" i="11"/>
  <c r="AF8" i="11"/>
  <c r="AC10" i="11"/>
  <c r="AE10" i="11"/>
  <c r="AL13" i="11"/>
  <c r="AC16" i="11"/>
  <c r="AE16" i="11"/>
  <c r="AL28" i="11"/>
  <c r="AI28" i="11"/>
  <c r="AK22" i="11"/>
  <c r="AL32" i="11"/>
  <c r="AJ32" i="11"/>
  <c r="AJ34" i="11"/>
  <c r="AM30" i="11"/>
  <c r="AI30" i="11"/>
  <c r="AM32" i="11"/>
  <c r="AK32" i="11"/>
  <c r="AI32" i="11"/>
  <c r="V20" i="11"/>
  <c r="X20" i="11"/>
  <c r="H34" i="8"/>
  <c r="V22" i="11"/>
  <c r="X22" i="11"/>
  <c r="U22" i="11"/>
  <c r="W22" i="11"/>
  <c r="Y22" i="11"/>
  <c r="U17" i="11"/>
  <c r="Y17" i="11"/>
  <c r="W17" i="11"/>
  <c r="AM18" i="11"/>
  <c r="AI13" i="11"/>
  <c r="AI24" i="11"/>
  <c r="AJ16" i="11"/>
  <c r="AK8" i="11"/>
  <c r="X38" i="11"/>
  <c r="V38" i="11"/>
  <c r="X25" i="11"/>
  <c r="V25" i="11"/>
  <c r="AE34" i="11"/>
  <c r="AF34" i="11"/>
  <c r="AB34" i="11"/>
  <c r="AC34" i="11"/>
  <c r="AD34" i="11"/>
  <c r="AC44" i="11"/>
  <c r="AE44" i="11"/>
  <c r="H42" i="8"/>
  <c r="U30" i="11"/>
  <c r="W30" i="11"/>
  <c r="Y30" i="11"/>
  <c r="V30" i="11"/>
  <c r="X30" i="11"/>
  <c r="V12" i="11"/>
  <c r="X12" i="11"/>
  <c r="AL18" i="11"/>
  <c r="AI18" i="11"/>
  <c r="AM13" i="11"/>
  <c r="AK16" i="11"/>
  <c r="AK10" i="11"/>
  <c r="AI8" i="11"/>
  <c r="AK24" i="11"/>
  <c r="AJ24" i="11"/>
  <c r="AJ26" i="11"/>
  <c r="AK26" i="11"/>
  <c r="AM26" i="11"/>
  <c r="AL9" i="11"/>
  <c r="AK9" i="11"/>
  <c r="AL12" i="11"/>
  <c r="AK12" i="11"/>
  <c r="AL14" i="11"/>
  <c r="AK14" i="11"/>
  <c r="AJ17" i="11"/>
  <c r="AI17" i="11"/>
  <c r="AM17" i="11"/>
  <c r="AK17" i="11"/>
  <c r="AM12" i="11"/>
  <c r="AJ12" i="11"/>
  <c r="AL26" i="11"/>
  <c r="AM24" i="11"/>
  <c r="AI14" i="11"/>
  <c r="AI9" i="11"/>
  <c r="AC8" i="11"/>
  <c r="AE8" i="11"/>
  <c r="AB10" i="11"/>
  <c r="AD10" i="11"/>
  <c r="AF10" i="11"/>
  <c r="AB13" i="11"/>
  <c r="AD13" i="11"/>
  <c r="AF13" i="11"/>
  <c r="AB16" i="11"/>
  <c r="AD16" i="11"/>
  <c r="AF16" i="11"/>
  <c r="AC18" i="11"/>
  <c r="AE18" i="11"/>
  <c r="AJ36" i="11"/>
  <c r="AL36" i="11"/>
  <c r="AJ41" i="11"/>
  <c r="AL41" i="11"/>
  <c r="AK40" i="11"/>
  <c r="AI40" i="11"/>
  <c r="AM40" i="11"/>
  <c r="AK39" i="11"/>
  <c r="AI39" i="11"/>
  <c r="AM39" i="11"/>
  <c r="AK38" i="11"/>
  <c r="AI38" i="11"/>
  <c r="AM38" i="11"/>
  <c r="AL47" i="11"/>
  <c r="AJ47" i="11"/>
  <c r="U41" i="11"/>
  <c r="Y41" i="11"/>
  <c r="W41" i="11"/>
  <c r="H51" i="8"/>
  <c r="V39" i="11"/>
  <c r="X39" i="11"/>
  <c r="U39" i="11"/>
  <c r="W39" i="11"/>
  <c r="Y39" i="11"/>
  <c r="H38" i="8"/>
  <c r="U26" i="11"/>
  <c r="Y26" i="11"/>
  <c r="W26" i="11"/>
  <c r="H28" i="8"/>
  <c r="W16" i="11"/>
  <c r="U16" i="11"/>
  <c r="Y16" i="11"/>
  <c r="AO13" i="11"/>
  <c r="AR13" i="11"/>
  <c r="H25" i="8"/>
  <c r="V13" i="11"/>
  <c r="X13" i="11"/>
  <c r="U13" i="11"/>
  <c r="W13" i="11"/>
  <c r="Y13" i="11"/>
  <c r="U47" i="11"/>
  <c r="Y47" i="11"/>
  <c r="W47" i="11"/>
  <c r="H56" i="8"/>
  <c r="V44" i="11"/>
  <c r="X44" i="11"/>
  <c r="U44" i="11"/>
  <c r="W44" i="11"/>
  <c r="Y44" i="11"/>
  <c r="U36" i="11"/>
  <c r="Y36" i="11"/>
  <c r="W36" i="11"/>
  <c r="H40" i="8"/>
  <c r="U28" i="11"/>
  <c r="Y28" i="11"/>
  <c r="W28" i="11"/>
  <c r="AO18" i="11"/>
  <c r="AS18" i="11"/>
  <c r="H30" i="8"/>
  <c r="U18" i="11"/>
  <c r="W18" i="11"/>
  <c r="Y18" i="11"/>
  <c r="V18" i="11"/>
  <c r="X18" i="11"/>
  <c r="H20" i="8"/>
  <c r="X8" i="11"/>
  <c r="V8" i="11"/>
  <c r="AJ20" i="11"/>
  <c r="AA40" i="11"/>
  <c r="AA38" i="11"/>
  <c r="AO38" i="11"/>
  <c r="AA47" i="11"/>
  <c r="AJ25" i="11"/>
  <c r="AI25" i="11"/>
  <c r="AM25" i="11"/>
  <c r="AL25" i="11"/>
  <c r="AK25" i="11"/>
  <c r="H57" i="8"/>
  <c r="U45" i="11"/>
  <c r="W45" i="11"/>
  <c r="Y45" i="11"/>
  <c r="V45" i="11"/>
  <c r="X45" i="11"/>
  <c r="AO40" i="11"/>
  <c r="H52" i="8"/>
  <c r="U40" i="11"/>
  <c r="W40" i="11"/>
  <c r="Y40" i="11"/>
  <c r="V40" i="11"/>
  <c r="X40" i="11"/>
  <c r="AO34" i="11"/>
  <c r="H46" i="8"/>
  <c r="U34" i="11"/>
  <c r="W34" i="11"/>
  <c r="Y34" i="11"/>
  <c r="V34" i="11"/>
  <c r="X34" i="11"/>
  <c r="AO14" i="11"/>
  <c r="H26" i="8"/>
  <c r="V14" i="11"/>
  <c r="X14" i="11"/>
  <c r="U14" i="11"/>
  <c r="W14" i="11"/>
  <c r="Y14" i="11"/>
  <c r="AO9" i="11"/>
  <c r="H21" i="8"/>
  <c r="U9" i="11"/>
  <c r="W9" i="11"/>
  <c r="Y9" i="11"/>
  <c r="V9" i="11"/>
  <c r="X9" i="11"/>
  <c r="H44" i="8"/>
  <c r="V32" i="11"/>
  <c r="X32" i="11"/>
  <c r="U32" i="11"/>
  <c r="W32" i="11"/>
  <c r="Y32" i="11"/>
  <c r="H36" i="8"/>
  <c r="U24" i="11"/>
  <c r="W24" i="11"/>
  <c r="Y24" i="11"/>
  <c r="V24" i="11"/>
  <c r="X24" i="11"/>
  <c r="AT13" i="11"/>
  <c r="AP13" i="11"/>
  <c r="AQ13" i="11"/>
  <c r="I179" i="12"/>
  <c r="AA30" i="11"/>
  <c r="I192" i="12"/>
  <c r="AA41" i="11"/>
  <c r="AO41" i="11"/>
  <c r="AC39" i="11"/>
  <c r="AE39" i="11"/>
  <c r="I196" i="12"/>
  <c r="AA45" i="11"/>
  <c r="I194" i="12"/>
  <c r="AA43" i="11"/>
  <c r="AO43" i="11"/>
  <c r="AJ45" i="11"/>
  <c r="AL45" i="11"/>
  <c r="AI44" i="11"/>
  <c r="AK44" i="11"/>
  <c r="AM44" i="11"/>
  <c r="AI43" i="11"/>
  <c r="AK43" i="11"/>
  <c r="AM43" i="11"/>
  <c r="H55" i="8"/>
  <c r="H50" i="8"/>
  <c r="AO25" i="11"/>
  <c r="AO17" i="11"/>
  <c r="H29" i="8"/>
  <c r="AO12" i="11"/>
  <c r="H24" i="8"/>
  <c r="V10" i="11"/>
  <c r="X10" i="11"/>
  <c r="AO10" i="11"/>
  <c r="AO16" i="11"/>
  <c r="AO22" i="11"/>
  <c r="AO39" i="11"/>
  <c r="AO44" i="11"/>
  <c r="I190" i="12"/>
  <c r="AK30" i="11"/>
  <c r="AL34" i="11"/>
  <c r="AJ30" i="11"/>
  <c r="AI34" i="11"/>
  <c r="AK34" i="11"/>
  <c r="AJ22" i="11"/>
  <c r="AM28" i="11"/>
  <c r="AJ18" i="11"/>
  <c r="AJ13" i="11"/>
  <c r="AF25" i="11"/>
  <c r="AD25" i="11"/>
  <c r="AF14" i="11"/>
  <c r="AD14" i="11"/>
  <c r="AF9" i="11"/>
  <c r="AD9" i="11"/>
  <c r="AM36" i="11"/>
  <c r="AI36" i="11"/>
  <c r="AL16" i="11"/>
  <c r="AM16" i="11"/>
  <c r="AL10" i="11"/>
  <c r="AM10" i="11"/>
  <c r="AM8" i="11"/>
  <c r="AE17" i="11"/>
  <c r="AE12" i="11"/>
  <c r="AE26" i="11"/>
  <c r="AF24" i="11"/>
  <c r="AE24" i="11"/>
  <c r="AK20" i="11"/>
  <c r="AA36" i="11"/>
  <c r="AA20" i="11"/>
  <c r="I177" i="12"/>
  <c r="I174" i="12"/>
  <c r="I171" i="12"/>
  <c r="I167" i="12"/>
  <c r="I165" i="12"/>
  <c r="I162" i="12"/>
  <c r="I159" i="12"/>
  <c r="I157" i="12"/>
  <c r="X47" i="11"/>
  <c r="V47" i="11"/>
  <c r="Y43" i="11"/>
  <c r="W43" i="11"/>
  <c r="U43" i="11"/>
  <c r="X41" i="11"/>
  <c r="V41" i="11"/>
  <c r="Y38" i="11"/>
  <c r="W38" i="11"/>
  <c r="U38" i="11"/>
  <c r="X36" i="11"/>
  <c r="V36" i="11"/>
  <c r="X28" i="11"/>
  <c r="V28" i="11"/>
  <c r="X26" i="11"/>
  <c r="V26" i="11"/>
  <c r="Y25" i="11"/>
  <c r="W25" i="11"/>
  <c r="U25" i="11"/>
  <c r="Y20" i="11"/>
  <c r="W20" i="11"/>
  <c r="U20" i="11"/>
  <c r="X17" i="11"/>
  <c r="V17" i="11"/>
  <c r="X16" i="11"/>
  <c r="V16" i="11"/>
  <c r="Y12" i="11"/>
  <c r="W12" i="11"/>
  <c r="U12" i="11"/>
  <c r="Y10" i="11"/>
  <c r="U10" i="11"/>
  <c r="I181" i="12"/>
  <c r="AA32" i="11"/>
  <c r="AB40" i="11"/>
  <c r="AD40" i="11"/>
  <c r="AF40" i="11"/>
  <c r="AF39" i="11"/>
  <c r="AB39" i="11"/>
  <c r="AB38" i="11"/>
  <c r="AD38" i="11"/>
  <c r="AF38" i="11"/>
  <c r="AB44" i="11"/>
  <c r="AD44" i="11"/>
  <c r="AF44" i="11"/>
  <c r="AF47" i="11"/>
  <c r="AD47" i="11"/>
  <c r="AB47" i="11"/>
  <c r="AI41" i="11"/>
  <c r="AK41" i="11"/>
  <c r="AM41" i="11"/>
  <c r="AJ40" i="11"/>
  <c r="AL40" i="11"/>
  <c r="AJ39" i="11"/>
  <c r="AL39" i="11"/>
  <c r="AJ38" i="11"/>
  <c r="AL38" i="11"/>
  <c r="AM45" i="11"/>
  <c r="AI45" i="11"/>
  <c r="AL44" i="11"/>
  <c r="AL43" i="11"/>
  <c r="AM47" i="11"/>
  <c r="AK47" i="11"/>
  <c r="AI47" i="11"/>
  <c r="H59" i="8"/>
  <c r="H53" i="8"/>
  <c r="H48" i="8"/>
  <c r="AO30" i="11"/>
  <c r="H37" i="8"/>
  <c r="H32" i="8"/>
  <c r="H22" i="8"/>
  <c r="U8" i="11"/>
  <c r="W8" i="11"/>
  <c r="Y8" i="11"/>
  <c r="AO8" i="11"/>
  <c r="AO28" i="11"/>
  <c r="I195" i="12"/>
  <c r="I185" i="12"/>
  <c r="AP18" i="11"/>
  <c r="Y48" i="11"/>
  <c r="L76" i="8"/>
  <c r="U48" i="11"/>
  <c r="H76" i="8"/>
  <c r="AL48" i="11"/>
  <c r="K79" i="8"/>
  <c r="AQ18" i="11"/>
  <c r="AK48" i="11"/>
  <c r="J79" i="8"/>
  <c r="AS13" i="11"/>
  <c r="AR18" i="11"/>
  <c r="AT18" i="11"/>
  <c r="V48" i="11"/>
  <c r="I76" i="8"/>
  <c r="AE47" i="11"/>
  <c r="AC47" i="11"/>
  <c r="AC40" i="11"/>
  <c r="AE40" i="11"/>
  <c r="AO47" i="11"/>
  <c r="AI48" i="11"/>
  <c r="H79" i="8"/>
  <c r="AJ48" i="11"/>
  <c r="I79" i="8"/>
  <c r="AC38" i="11"/>
  <c r="AE38" i="11"/>
  <c r="AS28" i="11"/>
  <c r="AQ28" i="11"/>
  <c r="AT28" i="11"/>
  <c r="AP28" i="11"/>
  <c r="AR28" i="11"/>
  <c r="AT30" i="11"/>
  <c r="AR30" i="11"/>
  <c r="AP30" i="11"/>
  <c r="AS30" i="11"/>
  <c r="AQ30" i="11"/>
  <c r="AE32" i="11"/>
  <c r="AF32" i="11"/>
  <c r="AD32" i="11"/>
  <c r="AB32" i="11"/>
  <c r="AC32" i="11"/>
  <c r="AB36" i="11"/>
  <c r="AD36" i="11"/>
  <c r="AF36" i="11"/>
  <c r="AC36" i="11"/>
  <c r="AE36" i="11"/>
  <c r="AS44" i="11"/>
  <c r="AQ44" i="11"/>
  <c r="AR44" i="11"/>
  <c r="AT44" i="11"/>
  <c r="AP44" i="11"/>
  <c r="AS22" i="11"/>
  <c r="AQ22" i="11"/>
  <c r="AR22" i="11"/>
  <c r="AP22" i="11"/>
  <c r="AT22" i="11"/>
  <c r="AQ10" i="11"/>
  <c r="AS10" i="11"/>
  <c r="AR10" i="11"/>
  <c r="AP10" i="11"/>
  <c r="AT10" i="11"/>
  <c r="AS12" i="11"/>
  <c r="AQ12" i="11"/>
  <c r="AT12" i="11"/>
  <c r="AP12" i="11"/>
  <c r="AR12" i="11"/>
  <c r="AT17" i="11"/>
  <c r="AR17" i="11"/>
  <c r="AP17" i="11"/>
  <c r="AQ17" i="11"/>
  <c r="AS17" i="11"/>
  <c r="AT25" i="11"/>
  <c r="AR25" i="11"/>
  <c r="AP25" i="11"/>
  <c r="AQ25" i="11"/>
  <c r="AS25" i="11"/>
  <c r="AT38" i="11"/>
  <c r="AR38" i="11"/>
  <c r="AP38" i="11"/>
  <c r="AS38" i="11"/>
  <c r="AQ38" i="11"/>
  <c r="AT43" i="11"/>
  <c r="AR43" i="11"/>
  <c r="AP43" i="11"/>
  <c r="AS43" i="11"/>
  <c r="AQ43" i="11"/>
  <c r="AS41" i="11"/>
  <c r="AQ41" i="11"/>
  <c r="AT41" i="11"/>
  <c r="AP41" i="11"/>
  <c r="AR41" i="11"/>
  <c r="AT14" i="11"/>
  <c r="AS14" i="11"/>
  <c r="AQ14" i="11"/>
  <c r="AR14" i="11"/>
  <c r="AP14" i="11"/>
  <c r="AT40" i="11"/>
  <c r="AR40" i="11"/>
  <c r="AP40" i="11"/>
  <c r="AQ40" i="11"/>
  <c r="AS40" i="11"/>
  <c r="AQ8" i="11"/>
  <c r="AS8" i="11"/>
  <c r="AP8" i="11"/>
  <c r="AR8" i="11"/>
  <c r="AT8" i="11"/>
  <c r="W48" i="11"/>
  <c r="J76" i="8"/>
  <c r="AD20" i="11"/>
  <c r="AC20" i="11"/>
  <c r="AB20" i="11"/>
  <c r="AF20" i="11"/>
  <c r="AE20" i="11"/>
  <c r="AM48" i="11"/>
  <c r="L79" i="8"/>
  <c r="AS39" i="11"/>
  <c r="AQ39" i="11"/>
  <c r="AR39" i="11"/>
  <c r="AP39" i="11"/>
  <c r="AT39" i="11"/>
  <c r="AS16" i="11"/>
  <c r="AQ16" i="11"/>
  <c r="AR16" i="11"/>
  <c r="AT16" i="11"/>
  <c r="AP16" i="11"/>
  <c r="AO20" i="11"/>
  <c r="AC43" i="11"/>
  <c r="AE43" i="11"/>
  <c r="AB43" i="11"/>
  <c r="AF43" i="11"/>
  <c r="AD43" i="11"/>
  <c r="AC45" i="11"/>
  <c r="AE45" i="11"/>
  <c r="AB45" i="11"/>
  <c r="AF45" i="11"/>
  <c r="AD45" i="11"/>
  <c r="AC41" i="11"/>
  <c r="AE41" i="11"/>
  <c r="AB41" i="11"/>
  <c r="AF41" i="11"/>
  <c r="AD41" i="11"/>
  <c r="AF30" i="11"/>
  <c r="AB30" i="11"/>
  <c r="AE30" i="11"/>
  <c r="AC30" i="11"/>
  <c r="AD30" i="11"/>
  <c r="AO32" i="11"/>
  <c r="AO36" i="11"/>
  <c r="X48" i="11"/>
  <c r="K76" i="8"/>
  <c r="AP9" i="11"/>
  <c r="AR9" i="11"/>
  <c r="AT9" i="11"/>
  <c r="AS9" i="11"/>
  <c r="AQ9" i="11"/>
  <c r="AT34" i="11"/>
  <c r="AR34" i="11"/>
  <c r="AP34" i="11"/>
  <c r="AQ34" i="11"/>
  <c r="AS34" i="11"/>
  <c r="AO45" i="11"/>
  <c r="AE48" i="11"/>
  <c r="K78" i="8"/>
  <c r="AD48" i="11"/>
  <c r="J78" i="8"/>
  <c r="AQ47" i="11"/>
  <c r="AP47" i="11"/>
  <c r="AS47" i="11"/>
  <c r="AT47" i="11"/>
  <c r="AR47" i="11"/>
  <c r="AF48" i="11"/>
  <c r="L78" i="8"/>
  <c r="AS32" i="11"/>
  <c r="AQ32" i="11"/>
  <c r="AR32" i="11"/>
  <c r="AT32" i="11"/>
  <c r="AP32" i="11"/>
  <c r="AC48" i="11"/>
  <c r="I78" i="8"/>
  <c r="AT45" i="11"/>
  <c r="AR45" i="11"/>
  <c r="AP45" i="11"/>
  <c r="AQ45" i="11"/>
  <c r="AS45" i="11"/>
  <c r="AS36" i="11"/>
  <c r="AQ36" i="11"/>
  <c r="AT36" i="11"/>
  <c r="AP36" i="11"/>
  <c r="AR36" i="11"/>
  <c r="AT20" i="11"/>
  <c r="AR20" i="11"/>
  <c r="AP20" i="11"/>
  <c r="AP48" i="11"/>
  <c r="H80" i="8"/>
  <c r="AS20" i="11"/>
  <c r="AQ20" i="11"/>
  <c r="AQ48" i="11"/>
  <c r="I80" i="8"/>
  <c r="AB48" i="11"/>
  <c r="H78" i="8"/>
  <c r="AT48" i="11"/>
  <c r="L80" i="8"/>
  <c r="L81" i="8"/>
  <c r="AS48" i="11"/>
  <c r="K80" i="8"/>
  <c r="K81" i="8"/>
  <c r="AR48" i="11"/>
  <c r="J80" i="8"/>
  <c r="J81" i="8"/>
  <c r="H81" i="8"/>
  <c r="I81" i="8"/>
</calcChain>
</file>

<file path=xl/sharedStrings.xml><?xml version="1.0" encoding="utf-8"?>
<sst xmlns="http://schemas.openxmlformats.org/spreadsheetml/2006/main" count="545" uniqueCount="229">
  <si>
    <t>Description</t>
  </si>
  <si>
    <t>2014-2019 Pricing Methodology for Service (Summary)</t>
  </si>
  <si>
    <t>2009/10</t>
  </si>
  <si>
    <t>2010/11</t>
  </si>
  <si>
    <t>2011/12</t>
  </si>
  <si>
    <t>2012/13</t>
  </si>
  <si>
    <t>2013/14</t>
  </si>
  <si>
    <t>2014/15</t>
  </si>
  <si>
    <t>2015/16</t>
  </si>
  <si>
    <t>2016/17</t>
  </si>
  <si>
    <t>2017/18</t>
  </si>
  <si>
    <t>2018/19</t>
  </si>
  <si>
    <t>This worksheet left blank intentionally</t>
  </si>
  <si>
    <t>Revenue</t>
  </si>
  <si>
    <t/>
  </si>
  <si>
    <t>Ancillary Network Services Pricing Model</t>
  </si>
  <si>
    <t>Global Inputs Sheet</t>
  </si>
  <si>
    <t>Model Description</t>
  </si>
  <si>
    <t>Business name</t>
  </si>
  <si>
    <t>Essential Energy</t>
  </si>
  <si>
    <t>Basic identification inputs</t>
  </si>
  <si>
    <t>Fixed inputs</t>
  </si>
  <si>
    <t>Historical periods</t>
  </si>
  <si>
    <t>Forecast periods</t>
  </si>
  <si>
    <t>Labour rate inputs</t>
  </si>
  <si>
    <t>Loaded ordinary time labour rates - for regulatory period</t>
  </si>
  <si>
    <t>R1</t>
  </si>
  <si>
    <t>Administration</t>
  </si>
  <si>
    <t>$ / hour</t>
  </si>
  <si>
    <t>R2a</t>
  </si>
  <si>
    <t>Indoor technical officer</t>
  </si>
  <si>
    <t>R2b</t>
  </si>
  <si>
    <t>Outdoor technical officer</t>
  </si>
  <si>
    <t>R3</t>
  </si>
  <si>
    <t>Engineering Officer</t>
  </si>
  <si>
    <t>R4</t>
  </si>
  <si>
    <t>Field Worker</t>
  </si>
  <si>
    <t>Sources</t>
  </si>
  <si>
    <t>Historical revenues</t>
  </si>
  <si>
    <t>$</t>
  </si>
  <si>
    <t>Up to 5 Lots</t>
  </si>
  <si>
    <t>11-40 Lots</t>
  </si>
  <si>
    <t>Over 40 Lots</t>
  </si>
  <si>
    <t>Historical costs</t>
  </si>
  <si>
    <t>Historical volumes - services</t>
  </si>
  <si>
    <t>Historical volumes - hours / service</t>
  </si>
  <si>
    <t># for class</t>
  </si>
  <si>
    <t>Fee construction inputs</t>
  </si>
  <si>
    <t>Proposed fee basis</t>
  </si>
  <si>
    <t>/ application</t>
  </si>
  <si>
    <t>/ hour</t>
  </si>
  <si>
    <t>Standard hours for / application fees</t>
  </si>
  <si>
    <t>Historical</t>
  </si>
  <si>
    <t>average</t>
  </si>
  <si>
    <t>Expected hours for / hour fees</t>
  </si>
  <si>
    <t>Expected service volumes</t>
  </si>
  <si>
    <t>Code</t>
  </si>
  <si>
    <t>Service descriptions</t>
  </si>
  <si>
    <t>Proposed services</t>
  </si>
  <si>
    <t>Short name</t>
  </si>
  <si>
    <t>Full name name</t>
  </si>
  <si>
    <t>Service description</t>
  </si>
  <si>
    <t xml:space="preserve">In order to derive unit rates for this ancillary network service, the following methodology was used:      
-  The business units that provide this ancillary network service provided estimates for the amount of time taken to carry out the various tasks and which employee positions carried out these tasks.      
-  For each employee position an average hourly rate ($2013/14) was calculated and multiplied by the applicable hours to determine the unit cost for each task. The unit cost of all tasks were then totalled to derive the overall unit rate for this service.     
-  The forecast unit rate was applied to the volumes forecast for the 2014 - 2019 regulatory period for this ancillary network service to calculate an estimate for direct operating expenditure for this ancillary network service.   
Overheads were applied to the direct costs based on our Cost Allocation Methodology (CAM).          </t>
  </si>
  <si>
    <t>Historical prices</t>
  </si>
  <si>
    <t xml:space="preserve">11 or more poles </t>
  </si>
  <si>
    <t>Service History Inputs Sheet</t>
  </si>
  <si>
    <t>Service Projections Inputs Sheet</t>
  </si>
  <si>
    <t>Fee Construction Sheet</t>
  </si>
  <si>
    <t>Proposed fee descriptions</t>
  </si>
  <si>
    <t>Rate</t>
  </si>
  <si>
    <t>Fee</t>
  </si>
  <si>
    <t>standard</t>
  </si>
  <si>
    <t>AER current</t>
  </si>
  <si>
    <t>n.a.</t>
  </si>
  <si>
    <t>Proposed</t>
  </si>
  <si>
    <t>Standard</t>
  </si>
  <si>
    <t>Proposed fees</t>
  </si>
  <si>
    <t>Current fees</t>
  </si>
  <si>
    <t>Applicable hourly rates selection</t>
  </si>
  <si>
    <t>Hrs / service</t>
  </si>
  <si>
    <t>Projected indirect cost</t>
  </si>
  <si>
    <t>Summary</t>
  </si>
  <si>
    <t>Current fee</t>
  </si>
  <si>
    <t>Proposed fee</t>
  </si>
  <si>
    <t>Basis</t>
  </si>
  <si>
    <t>2014/15 fee</t>
  </si>
  <si>
    <t>Fee methodology</t>
  </si>
  <si>
    <t>Historical and projected revenue and costs</t>
  </si>
  <si>
    <t>Historical financial information</t>
  </si>
  <si>
    <t>Direct costs</t>
  </si>
  <si>
    <t>Indirect costs</t>
  </si>
  <si>
    <t>Projected financial information</t>
  </si>
  <si>
    <t>Check Sheet</t>
  </si>
  <si>
    <t>Sum of checks</t>
  </si>
  <si>
    <t>Are the Labour rate inputs up to date</t>
  </si>
  <si>
    <t>Ordinary time</t>
  </si>
  <si>
    <t>It is best to work with the model locked - via Protection under the Tools tab.  This way you can't overwrite logic cells in error.</t>
  </si>
  <si>
    <t xml:space="preserve">Cells intended for input on the Inputs sheet are unlocked using Cell, Protection under the Format tab.  All other cells in the model are locked </t>
  </si>
  <si>
    <t>- but it is not activated until Protection is used to lock each sheet.</t>
  </si>
  <si>
    <t>The model has a Check Sheet.  How it works is that checks can be added that are designed to produce a zero result - if the check is passed.</t>
  </si>
  <si>
    <t>D5 on the Check Sheet summs the checks - and an IF formula at the top of each page of the model alerts users to any failed tests.</t>
  </si>
  <si>
    <r>
      <t>The</t>
    </r>
    <r>
      <rPr>
        <b/>
        <sz val="10"/>
        <color indexed="8"/>
        <rFont val="Arial"/>
        <family val="2"/>
      </rPr>
      <t xml:space="preserve"> only</t>
    </r>
    <r>
      <rPr>
        <sz val="11"/>
        <color theme="1"/>
        <rFont val="Calibri"/>
        <family val="2"/>
        <scheme val="minor"/>
      </rPr>
      <t xml:space="preserve"> place for inputs is the various Inputs sheets in cells shaded</t>
    </r>
  </si>
  <si>
    <t>Cells shaded</t>
  </si>
  <si>
    <t xml:space="preserve">  are for a description of the source of inputs shown to the left.  The description should be sufficiently</t>
  </si>
  <si>
    <t>AER service categories</t>
  </si>
  <si>
    <t>Service sub-categories</t>
  </si>
  <si>
    <t>02 - ASP Inspection services</t>
  </si>
  <si>
    <t>05 - Access permits</t>
  </si>
  <si>
    <t>10 - Administration services (ASPs)</t>
  </si>
  <si>
    <t>ASP inspection L1 - UG urban</t>
  </si>
  <si>
    <t>ASP inspection L1 - OH rural</t>
  </si>
  <si>
    <t>Inspection of service work by Level 1 ASPs - Underground urban residential subdivision (vacant lots).</t>
  </si>
  <si>
    <t>Inspection of service work by Level 1 ASPs - Rural overhead subdivisions and rural extensions.</t>
  </si>
  <si>
    <t>Inspection of service work by Level 1 ASPs - Underground commercial and industrial or rural subdivisions (vacant lots - no development).</t>
  </si>
  <si>
    <t>ASP inspection L1 - UG C&amp;I or rural</t>
  </si>
  <si>
    <t>Inspection of service work by Level 1 ASPs - Commercial and industrial developments.</t>
  </si>
  <si>
    <t>ASP inspection L1 - C&amp;I developments</t>
  </si>
  <si>
    <t>Inspection of service work by Level 1 ASPs - Asset relocation or street lighting.</t>
  </si>
  <si>
    <t>ASP inspection L1 - AR or SL</t>
  </si>
  <si>
    <t>Inspection of service work ( by Level 2 ASPs).</t>
  </si>
  <si>
    <t>ASP inspection L2</t>
  </si>
  <si>
    <t>Reinspection of installation work in relation to customer assets.</t>
  </si>
  <si>
    <t>ASP reinspection</t>
  </si>
  <si>
    <t>Access Permits - Underground urban residential subdivision (vacant lots).</t>
  </si>
  <si>
    <t>Access Permits - UG urban</t>
  </si>
  <si>
    <t>Access permits for rural overhead subdivisions, rural extensions,underground commercial, industrial or rural subdivisions (vacant lots - no development), commercial and industrial developments, asset relocation or street lighting.</t>
  </si>
  <si>
    <t>Access Permits - other</t>
  </si>
  <si>
    <t>Administration - Underground urban residential subdivision (vacant lots).</t>
  </si>
  <si>
    <t>Admin - UG urban</t>
  </si>
  <si>
    <t>Administration - Rural overhead subdivisions and rural extensions.</t>
  </si>
  <si>
    <t>Admin - OH rural</t>
  </si>
  <si>
    <t>Administration for underground commercial, industrial or rural subdivisions (vacant lots - no development), commercial and industrial developments, asset relocation or street lighting.</t>
  </si>
  <si>
    <t>Admin - other</t>
  </si>
  <si>
    <t>Per hour</t>
  </si>
  <si>
    <t>First 10 Lots</t>
  </si>
  <si>
    <t>1-5 poles</t>
  </si>
  <si>
    <t>Per Hour</t>
  </si>
  <si>
    <t>Next 40 Lots</t>
  </si>
  <si>
    <t>Remainder</t>
  </si>
  <si>
    <t>A Grade</t>
  </si>
  <si>
    <t>B Grade</t>
  </si>
  <si>
    <t>C Grade</t>
  </si>
  <si>
    <t>Per Lot</t>
  </si>
  <si>
    <t>Max per access permit</t>
  </si>
  <si>
    <t>6-10 poles</t>
  </si>
  <si>
    <t>6-10 Lots</t>
  </si>
  <si>
    <t>Up to 5 poles</t>
  </si>
  <si>
    <t>02a</t>
  </si>
  <si>
    <t>02b</t>
  </si>
  <si>
    <t>02c</t>
  </si>
  <si>
    <t>02d</t>
  </si>
  <si>
    <t>02e</t>
  </si>
  <si>
    <t>02f</t>
  </si>
  <si>
    <t>02g</t>
  </si>
  <si>
    <t>05a</t>
  </si>
  <si>
    <t>05b</t>
  </si>
  <si>
    <t>10a</t>
  </si>
  <si>
    <t>10b</t>
  </si>
  <si>
    <t>10c</t>
  </si>
  <si>
    <t>Estimate</t>
  </si>
  <si>
    <t>04 - Contestable Substation Commissioning</t>
  </si>
  <si>
    <t>The inspection of service work by Accredited Service Providers (ASPs), including, but not limited to:
1. The inspection by a DNSP of work undertaken by an ASP accredited to perform level 1 work, for the purpose of ensuring the quality of assets to be handed over to the DNSP.
2. The inspection by a DNSP, in accordance with the DTIRIS Accredited of Service Provider Scheme of work undertaken by a Level 2 ASP, for the purpose of ensuring the quality of assets to be handed over to the DNSP.
3. The reinspection by a DNSP of work (other than customer installation work) undertaken by an ASP accredited to perform level 1 or level 2 work, for the reason that on first inspection the work was found not to be satisfactory.
The commissioning by a DNSP of a new substation, (Whether it is a single pole, padmount/kiosk or indoor/chamber) and includes:
1. All necessary pre-commissioning checks and tests prior to energising the substation via the high voltage switchgear and closing the low voltage circuit breaker, links or fuses; and 
2. The setting or resetting of protection equipment.
The provision of an access permit by a distributor to a person authorised to work on or near distribution systems including high voltage.
Administration services relating to work performed by ASP's, including processing work.</t>
  </si>
  <si>
    <t>Contestable Substation Commissioning - Underground urban residential subdivision (vacant lots)</t>
  </si>
  <si>
    <t>Contestable Substation Commissioning for rural overhead subdivisions and rural extensions, underground commercial, industrial or rural subdivisions (vacant lots - no development, commercial and industrial developments and asset relocation or street lighting.</t>
  </si>
  <si>
    <t>Per substation</t>
  </si>
  <si>
    <t>04a</t>
  </si>
  <si>
    <t>04b</t>
  </si>
  <si>
    <t>Direct</t>
  </si>
  <si>
    <t>Indirect</t>
  </si>
  <si>
    <t>Finance</t>
  </si>
  <si>
    <t>Loaded</t>
  </si>
  <si>
    <t>all in 2013/14 $</t>
  </si>
  <si>
    <t>costs</t>
  </si>
  <si>
    <t>charge</t>
  </si>
  <si>
    <t>rate</t>
  </si>
  <si>
    <t>Management estimate of historical volumes</t>
  </si>
  <si>
    <t>Allocation</t>
  </si>
  <si>
    <t>All historical data is presented in nominal $s.  All projections are presented in 2013/14 $.  This presentation is required by Appendix E</t>
  </si>
  <si>
    <t>(paras 1.9 and 1.10) of the Regulatory Information Notice (RIN) issued to Essential on 7 March 2014.</t>
  </si>
  <si>
    <t>detailed to comply with para 13.1 of Schedule 1 of the RIN.</t>
  </si>
  <si>
    <t>Current AER</t>
  </si>
  <si>
    <t>Management estimate</t>
  </si>
  <si>
    <t>of historical hours / service</t>
  </si>
  <si>
    <t>Selected hourly rate data</t>
  </si>
  <si>
    <t>$/ hour</t>
  </si>
  <si>
    <t>Proposed fees (2013/14$)</t>
  </si>
  <si>
    <t>13/14 rate</t>
  </si>
  <si>
    <t>n.a</t>
  </si>
  <si>
    <t>Projected revenue (2013/14$)</t>
  </si>
  <si>
    <t>Projected direct cost (2013/14$)</t>
  </si>
  <si>
    <t>$ / service</t>
  </si>
  <si>
    <t>Historical staffing</t>
  </si>
  <si>
    <t>Staff involved with service</t>
  </si>
  <si>
    <t>Management Estimate</t>
  </si>
  <si>
    <t>Projected staffing</t>
  </si>
  <si>
    <t>Staff per service</t>
  </si>
  <si>
    <t>Standard hrs
Class B ASP</t>
  </si>
  <si>
    <t>Rate per service</t>
  </si>
  <si>
    <t>Historical revenue has been sourced from Essential Energy's General Ledger</t>
  </si>
  <si>
    <t>Historical costs have been estimated using Essential's estimated actual time per service, and the proposed historical rate in nominal dollars. The proposed rate is consistent with the previously approved rate methodology used for Miscellaneous Fees and Charges in the current regulatory period.</t>
  </si>
  <si>
    <t>The indirect cost component consists of divisonal &amp; corporate overheads, plus a finance charge.</t>
  </si>
  <si>
    <t>Substation Commissioning - UG Urban</t>
  </si>
  <si>
    <t>The Manager Contestable Work Design Certification has reviewed the actual hours incurred against the current allowed hours, and proposed allowed hours as per column H. These hours are consistent with similar reviews conducted by other NSW DNSPs.</t>
  </si>
  <si>
    <t>This model has been prepared to develop proposed CW Related ANS prices for the regulatory period 2014/15 to 2018/19.</t>
  </si>
  <si>
    <t>Admin - other (per hour)</t>
  </si>
  <si>
    <t>CW Related fees</t>
  </si>
  <si>
    <t>CW Related Fees</t>
  </si>
  <si>
    <t>Max fee at six hours</t>
  </si>
  <si>
    <t>Other hours</t>
  </si>
  <si>
    <t>/ appplication</t>
  </si>
  <si>
    <t>Substation Commissioning - Other</t>
  </si>
  <si>
    <t>Forecast volumes are based on internal business estimates of past work load.
For the purpose of estimating Level 2 Inspection volumes, a Class B ASP has been assumed.</t>
  </si>
  <si>
    <t>Class A</t>
  </si>
  <si>
    <t>Class B</t>
  </si>
  <si>
    <t>Class C</t>
  </si>
  <si>
    <t>Projected finance cost</t>
  </si>
  <si>
    <t>Finance Cost</t>
  </si>
  <si>
    <t xml:space="preserve">Finance </t>
  </si>
  <si>
    <t>Charge</t>
  </si>
  <si>
    <t>This represents the estimated number of staff required to provide each service.</t>
  </si>
  <si>
    <t>The service history and service projections have been made on the basis of allowed/proposed hours for a class B ASP. Essential Energy currently has no records which would allow it to differentiate historical inspections by class of ASP.
No change to the existing allowed hours per class of ASP is proposed.</t>
  </si>
  <si>
    <t xml:space="preserve">The proposed fee basis is consistent with the current Monopoly &amp; Miscellaneous fee structure. </t>
  </si>
  <si>
    <t>The existing allowed time per service has been reviewed against actual time incurred and found to be adequate. No change in the allowed time is proposed for inspection services. For the purpose of estimation, a Class B ASP has been assumed.
Business subject matter experts have reviewed the allowed time against actual time incurred, and proposed an increase in allowed time as per column I.</t>
  </si>
  <si>
    <t>The proposed rate classifications are largely consistent with those used in the current approved Miscellaneous Fees schedule.</t>
  </si>
  <si>
    <t>This represents the etimated number of staff required to provide each service.</t>
  </si>
  <si>
    <t xml:space="preserve">These labour rates are based on 2013/14 base year, and escalated in line with Essential Energy's forecast real wage movement over the regulatory period. An average rate for the 2015-2019 regulatory period has then been calculated, to allow a single rate for pricing. The average rate includes forecast Labour Oncosts and Plant Recovery in line with Essential Energy's costing methodology.
The indirect costs consist of forecast divisional and corporate overheads, averaged for the regulatory period. The finance charge represents financing costs over the time period between provision of the service and receipt of payment.
</t>
  </si>
  <si>
    <t>F&amp;A ref</t>
  </si>
  <si>
    <t>Ancillary Network Services Labour Rates Model</t>
  </si>
  <si>
    <t>As the costs associated with these services was included in Standard Control and any shortfall recovered through tariff revenue, Essential Energy only has accurate accounting records for the revenue received from these services historically, not the costs.
Due to a lack of historical data, business estimates have been made of the volume of inspections work in each category. These estimates have been made by the Manager Contestable Work Design Certification and reviewed by the Group Manager Network Connections &amp; Quality, and are consistent with the Essential Energy Reset RIN response.
Whilst Essential Energy does keep a record of Contestable Work performed by ASPs on it's network, this record is at a high level and does not hold sufficient detail to avoid some level of estimation in determining the break up of services performed.
Essential has not previously had a requirement to isolate input costs associated with providing quality control and associated services to ASPs, and as such there is no mechanism to extract these costs without a high level of estimation.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</si>
</sst>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_(* #,##0.00_);_(* \(#,##0.00\);_(* &quot;-&quot;??_);_(@_)"/>
    <numFmt numFmtId="165" formatCode="_(&quot;$&quot;* #,##0.00_);_(&quot;$&quot;* \(#,##0.00\);_(&quot;$&quot;* &quot;-&quot;??_);_(@_)"/>
    <numFmt numFmtId="166" formatCode="#,##0\ ;\(#,##0\);\-\ "/>
    <numFmt numFmtId="167" formatCode="0.0%"/>
    <numFmt numFmtId="168" formatCode="_(* #,##0_);_(* \(#,##0\);_(* &quot;-&quot;??_);_(@_)"/>
    <numFmt numFmtId="169" formatCode="_(* #,##0.0_);_(* \(#,##0.0\);_(* &quot;-&quot;??_);_(@_)"/>
    <numFmt numFmtId="170" formatCode="_-* #,##0_-;\-* #,##0_-;_-* &quot;-&quot;??_-;_-@_-"/>
    <numFmt numFmtId="171" formatCode="_-* #,##0.0000_-;\-* #,##0.0000_-;_-* &quot;-&quot;??_-;_-@_-"/>
  </numFmts>
  <fonts count="17" x14ac:knownFonts="1">
    <font>
      <sz val="11"/>
      <color theme="1"/>
      <name val="Calibri"/>
      <family val="2"/>
      <scheme val="minor"/>
    </font>
    <font>
      <sz val="10"/>
      <color theme="1"/>
      <name val="Arial"/>
      <family val="2"/>
    </font>
    <font>
      <sz val="10"/>
      <color theme="1"/>
      <name val="Arial"/>
      <family val="2"/>
    </font>
    <font>
      <sz val="11"/>
      <color theme="1"/>
      <name val="Calibri"/>
      <family val="2"/>
      <scheme val="minor"/>
    </font>
    <font>
      <b/>
      <sz val="11"/>
      <color theme="1"/>
      <name val="Calibri"/>
      <family val="2"/>
      <scheme val="minor"/>
    </font>
    <font>
      <sz val="10"/>
      <name val="Arial"/>
      <family val="2"/>
    </font>
    <font>
      <sz val="11"/>
      <color theme="1"/>
      <name val="Arial"/>
      <family val="2"/>
    </font>
    <font>
      <b/>
      <sz val="12"/>
      <color theme="1"/>
      <name val="Calibri"/>
      <family val="2"/>
      <scheme val="minor"/>
    </font>
    <font>
      <u/>
      <sz val="11"/>
      <color theme="10"/>
      <name val="Calibri"/>
      <family val="2"/>
      <scheme val="minor"/>
    </font>
    <font>
      <u/>
      <sz val="11"/>
      <color theme="11"/>
      <name val="Calibri"/>
      <family val="2"/>
      <scheme val="minor"/>
    </font>
    <font>
      <b/>
      <sz val="12"/>
      <color theme="1"/>
      <name val="Arial"/>
      <family val="2"/>
    </font>
    <font>
      <b/>
      <sz val="10"/>
      <color theme="1"/>
      <name val="Arial"/>
      <family val="2"/>
    </font>
    <font>
      <b/>
      <sz val="11"/>
      <color theme="1"/>
      <name val="Arial"/>
      <family val="2"/>
    </font>
    <font>
      <sz val="11"/>
      <color theme="0" tint="-0.499984740745262"/>
      <name val="Calibri"/>
      <family val="2"/>
      <scheme val="minor"/>
    </font>
    <font>
      <sz val="10"/>
      <color rgb="FFFF0000"/>
      <name val="Arial"/>
      <family val="2"/>
    </font>
    <font>
      <b/>
      <sz val="10"/>
      <color indexed="8"/>
      <name val="Arial"/>
      <family val="2"/>
    </font>
    <font>
      <sz val="11"/>
      <color rgb="FF000000"/>
      <name val="Calibri"/>
      <family val="2"/>
      <scheme val="minor"/>
    </font>
  </fonts>
  <fills count="12">
    <fill>
      <patternFill patternType="none"/>
    </fill>
    <fill>
      <patternFill patternType="gray125"/>
    </fill>
    <fill>
      <patternFill patternType="solid">
        <fgColor theme="6" tint="0.39997558519241921"/>
        <bgColor indexed="64"/>
      </patternFill>
    </fill>
    <fill>
      <patternFill patternType="solid">
        <fgColor rgb="FFFFFFCC"/>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theme="0"/>
      </left>
      <right/>
      <top style="thin">
        <color theme="0"/>
      </top>
      <bottom style="thin">
        <color theme="0"/>
      </bottom>
      <diagonal/>
    </border>
  </borders>
  <cellStyleXfs count="412">
    <xf numFmtId="0" fontId="0" fillId="0" borderId="0"/>
    <xf numFmtId="9"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5" fillId="0" borderId="0"/>
    <xf numFmtId="0" fontId="6" fillId="0" borderId="0"/>
    <xf numFmtId="0" fontId="2" fillId="0" borderId="0"/>
    <xf numFmtId="9" fontId="6" fillId="0" borderId="0" applyFont="0" applyFill="0" applyBorder="0" applyAlignment="0" applyProtection="0"/>
    <xf numFmtId="9" fontId="2" fillId="0" borderId="0" applyFont="0" applyFill="0" applyBorder="0" applyAlignment="0" applyProtection="0"/>
    <xf numFmtId="164" fontId="5" fillId="0" borderId="0" applyFont="0" applyFill="0" applyBorder="0" applyAlignment="0" applyProtection="0"/>
    <xf numFmtId="164" fontId="6" fillId="0" borderId="0" applyFont="0" applyFill="0" applyBorder="0" applyAlignment="0" applyProtection="0"/>
    <xf numFmtId="0" fontId="5" fillId="0" borderId="0"/>
    <xf numFmtId="0" fontId="2" fillId="0" borderId="0"/>
    <xf numFmtId="0" fontId="3" fillId="3" borderId="13" applyNumberFormat="0" applyFont="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252">
    <xf numFmtId="0" fontId="0" fillId="0" borderId="0" xfId="0"/>
    <xf numFmtId="0" fontId="4" fillId="0" borderId="0" xfId="0" applyFont="1"/>
    <xf numFmtId="0" fontId="0" fillId="0" borderId="0" xfId="0" applyFill="1"/>
    <xf numFmtId="0" fontId="0" fillId="0" borderId="0" xfId="0" applyAlignment="1">
      <alignment horizontal="left"/>
    </xf>
    <xf numFmtId="0" fontId="0" fillId="0" borderId="0" xfId="0" applyFont="1"/>
    <xf numFmtId="0" fontId="7" fillId="0" borderId="0" xfId="0" applyFont="1"/>
    <xf numFmtId="0" fontId="11" fillId="0" borderId="0" xfId="0" applyFont="1" applyAlignment="1">
      <alignment vertical="center"/>
    </xf>
    <xf numFmtId="0" fontId="2" fillId="0" borderId="0" xfId="0" applyFont="1" applyAlignment="1">
      <alignment vertical="center"/>
    </xf>
    <xf numFmtId="166" fontId="2" fillId="0" borderId="0" xfId="0" applyNumberFormat="1" applyFont="1" applyAlignment="1">
      <alignment vertical="center"/>
    </xf>
    <xf numFmtId="0" fontId="2" fillId="0" borderId="0" xfId="0" applyFont="1" applyAlignment="1">
      <alignment horizontal="left" vertical="center"/>
    </xf>
    <xf numFmtId="0" fontId="10" fillId="0" borderId="0" xfId="0" applyFont="1"/>
    <xf numFmtId="0" fontId="2" fillId="0" borderId="10" xfId="0" applyFont="1" applyBorder="1" applyAlignment="1">
      <alignment vertical="center"/>
    </xf>
    <xf numFmtId="0" fontId="2" fillId="0" borderId="10" xfId="0" applyFont="1" applyBorder="1" applyAlignment="1">
      <alignment horizontal="center" vertical="center"/>
    </xf>
    <xf numFmtId="0" fontId="2" fillId="0" borderId="6" xfId="0" applyFont="1" applyBorder="1" applyAlignment="1">
      <alignment vertical="center"/>
    </xf>
    <xf numFmtId="0" fontId="2" fillId="0" borderId="0" xfId="0" applyFont="1" applyBorder="1" applyAlignment="1">
      <alignment vertical="center"/>
    </xf>
    <xf numFmtId="0" fontId="2" fillId="0" borderId="7" xfId="0" applyFont="1" applyBorder="1" applyAlignment="1">
      <alignment vertical="center"/>
    </xf>
    <xf numFmtId="0" fontId="2" fillId="0" borderId="0" xfId="0" applyFont="1" applyAlignment="1">
      <alignment horizontal="center" vertical="center"/>
    </xf>
    <xf numFmtId="0" fontId="2" fillId="0" borderId="7" xfId="0" applyFont="1" applyBorder="1" applyAlignment="1">
      <alignment horizontal="right" vertical="center"/>
    </xf>
    <xf numFmtId="0" fontId="2" fillId="0" borderId="0" xfId="0" applyFont="1"/>
    <xf numFmtId="0" fontId="11" fillId="0" borderId="0" xfId="0" applyFont="1"/>
    <xf numFmtId="0" fontId="12" fillId="0" borderId="0" xfId="0" applyFont="1"/>
    <xf numFmtId="0" fontId="2" fillId="4" borderId="0" xfId="0" applyFont="1" applyFill="1" applyProtection="1">
      <protection locked="0"/>
    </xf>
    <xf numFmtId="0" fontId="2" fillId="4" borderId="0" xfId="0" applyFont="1" applyFill="1"/>
    <xf numFmtId="0" fontId="2" fillId="2" borderId="0" xfId="0" applyFont="1" applyFill="1" applyAlignment="1">
      <alignment vertical="top" wrapText="1"/>
    </xf>
    <xf numFmtId="0" fontId="2" fillId="5" borderId="0" xfId="0" applyFont="1" applyFill="1" applyAlignment="1">
      <alignment horizontal="center"/>
    </xf>
    <xf numFmtId="169" fontId="2" fillId="0" borderId="0" xfId="0" applyNumberFormat="1" applyFont="1" applyAlignment="1">
      <alignment vertical="center"/>
    </xf>
    <xf numFmtId="0" fontId="2" fillId="0" borderId="0" xfId="0" applyFont="1" applyAlignment="1">
      <alignment vertical="top" wrapText="1"/>
    </xf>
    <xf numFmtId="0" fontId="11" fillId="0" borderId="0" xfId="0" applyFont="1" applyAlignment="1">
      <alignment vertical="top" wrapText="1"/>
    </xf>
    <xf numFmtId="168" fontId="2" fillId="0" borderId="0" xfId="0" applyNumberFormat="1" applyFont="1" applyAlignment="1">
      <alignment vertical="center"/>
    </xf>
    <xf numFmtId="167" fontId="2" fillId="0" borderId="0" xfId="1" applyNumberFormat="1" applyFont="1" applyFill="1" applyAlignment="1" applyProtection="1">
      <alignment vertical="center"/>
    </xf>
    <xf numFmtId="164" fontId="2" fillId="0" borderId="0" xfId="2" applyFont="1" applyAlignment="1">
      <alignment vertical="center"/>
    </xf>
    <xf numFmtId="0" fontId="2" fillId="0" borderId="0" xfId="0" applyFont="1" applyBorder="1" applyAlignment="1">
      <alignment horizontal="center" vertical="center"/>
    </xf>
    <xf numFmtId="0" fontId="0" fillId="0" borderId="10" xfId="0" applyBorder="1" applyAlignment="1">
      <alignment horizontal="left"/>
    </xf>
    <xf numFmtId="0" fontId="2" fillId="0" borderId="0" xfId="0" applyFont="1" applyAlignment="1">
      <alignment vertical="top"/>
    </xf>
    <xf numFmtId="0" fontId="0" fillId="0" borderId="0" xfId="0" applyAlignment="1">
      <alignment horizontal="left" vertical="top"/>
    </xf>
    <xf numFmtId="170" fontId="2" fillId="0" borderId="6" xfId="0" applyNumberFormat="1" applyFont="1" applyBorder="1" applyAlignment="1">
      <alignment vertical="center"/>
    </xf>
    <xf numFmtId="0" fontId="2" fillId="0" borderId="5" xfId="0" applyFont="1" applyBorder="1" applyAlignment="1">
      <alignment vertical="center"/>
    </xf>
    <xf numFmtId="0" fontId="2" fillId="0" borderId="12"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164" fontId="2" fillId="0" borderId="7" xfId="2" applyFont="1" applyBorder="1" applyAlignment="1">
      <alignment vertical="center"/>
    </xf>
    <xf numFmtId="164" fontId="2" fillId="0" borderId="0" xfId="2" applyFont="1" applyBorder="1" applyAlignment="1">
      <alignment vertical="center"/>
    </xf>
    <xf numFmtId="164" fontId="2" fillId="0" borderId="8" xfId="2" applyFont="1" applyBorder="1" applyAlignment="1">
      <alignment vertical="center"/>
    </xf>
    <xf numFmtId="164" fontId="2" fillId="0" borderId="0" xfId="0" applyNumberFormat="1" applyFont="1" applyBorder="1" applyAlignment="1">
      <alignment vertical="center"/>
    </xf>
    <xf numFmtId="164" fontId="2" fillId="0" borderId="8" xfId="0" applyNumberFormat="1" applyFont="1" applyBorder="1" applyAlignment="1">
      <alignment vertical="center"/>
    </xf>
    <xf numFmtId="170" fontId="2" fillId="0" borderId="0" xfId="0" applyNumberFormat="1" applyFont="1" applyBorder="1" applyAlignment="1">
      <alignment vertical="center"/>
    </xf>
    <xf numFmtId="170" fontId="2" fillId="0" borderId="8" xfId="0" applyNumberFormat="1" applyFont="1" applyBorder="1" applyAlignment="1">
      <alignment vertical="center"/>
    </xf>
    <xf numFmtId="168" fontId="2" fillId="0" borderId="0" xfId="2" applyNumberFormat="1" applyFont="1" applyBorder="1" applyAlignment="1">
      <alignment vertical="center"/>
    </xf>
    <xf numFmtId="168" fontId="2" fillId="0" borderId="8" xfId="2" applyNumberFormat="1" applyFont="1" applyBorder="1" applyAlignment="1">
      <alignment vertical="center"/>
    </xf>
    <xf numFmtId="170" fontId="2" fillId="0" borderId="7" xfId="0" applyNumberFormat="1" applyFont="1" applyBorder="1" applyAlignment="1">
      <alignment vertical="center"/>
    </xf>
    <xf numFmtId="164" fontId="2" fillId="0" borderId="7" xfId="0" applyNumberFormat="1" applyFont="1" applyBorder="1" applyAlignment="1">
      <alignment vertical="center"/>
    </xf>
    <xf numFmtId="0" fontId="0" fillId="0" borderId="0" xfId="0" applyAlignment="1">
      <alignment horizontal="center"/>
    </xf>
    <xf numFmtId="0" fontId="13" fillId="0" borderId="0" xfId="0" applyFont="1" applyAlignment="1">
      <alignment horizontal="center"/>
    </xf>
    <xf numFmtId="0" fontId="13" fillId="0" borderId="0" xfId="0" applyFont="1"/>
    <xf numFmtId="0" fontId="0" fillId="0" borderId="0" xfId="0" applyBorder="1"/>
    <xf numFmtId="0" fontId="0" fillId="0" borderId="0" xfId="0" applyBorder="1" applyAlignment="1">
      <alignment horizontal="center"/>
    </xf>
    <xf numFmtId="0" fontId="13" fillId="0" borderId="0" xfId="0" applyFont="1" applyBorder="1"/>
    <xf numFmtId="164" fontId="0" fillId="0" borderId="0" xfId="2" applyFont="1" applyBorder="1"/>
    <xf numFmtId="2" fontId="13" fillId="0" borderId="0" xfId="0" applyNumberFormat="1" applyFont="1" applyBorder="1"/>
    <xf numFmtId="0" fontId="0" fillId="0" borderId="10" xfId="0" applyBorder="1"/>
    <xf numFmtId="0" fontId="0" fillId="8" borderId="0" xfId="0" applyFill="1"/>
    <xf numFmtId="0" fontId="0" fillId="8" borderId="5" xfId="0" applyFill="1" applyBorder="1"/>
    <xf numFmtId="0" fontId="0" fillId="8" borderId="6" xfId="0" applyFill="1" applyBorder="1"/>
    <xf numFmtId="0" fontId="0" fillId="8" borderId="12" xfId="0" applyFill="1" applyBorder="1"/>
    <xf numFmtId="0" fontId="0" fillId="0" borderId="10" xfId="0" applyBorder="1" applyAlignment="1">
      <alignment horizontal="center"/>
    </xf>
    <xf numFmtId="0" fontId="13" fillId="0" borderId="10" xfId="0" applyFont="1" applyBorder="1" applyAlignment="1">
      <alignment horizontal="center"/>
    </xf>
    <xf numFmtId="0" fontId="0" fillId="0" borderId="0" xfId="0" applyBorder="1" applyAlignment="1">
      <alignment vertical="top" wrapText="1"/>
    </xf>
    <xf numFmtId="0" fontId="0" fillId="8" borderId="9" xfId="0" applyFill="1" applyBorder="1"/>
    <xf numFmtId="0" fontId="0" fillId="8" borderId="7" xfId="0" applyFill="1" applyBorder="1"/>
    <xf numFmtId="0" fontId="0" fillId="8" borderId="8" xfId="0" applyFill="1" applyBorder="1"/>
    <xf numFmtId="0" fontId="0" fillId="8" borderId="10" xfId="0" applyFill="1" applyBorder="1" applyAlignment="1">
      <alignment vertical="top" wrapText="1"/>
    </xf>
    <xf numFmtId="0" fontId="0" fillId="8" borderId="11" xfId="0" applyFill="1" applyBorder="1"/>
    <xf numFmtId="0" fontId="0" fillId="8" borderId="6" xfId="0" applyFill="1" applyBorder="1" applyAlignment="1">
      <alignment vertical="top" wrapText="1"/>
    </xf>
    <xf numFmtId="0" fontId="0" fillId="8" borderId="10" xfId="0" applyFill="1" applyBorder="1"/>
    <xf numFmtId="168" fontId="0" fillId="0" borderId="0" xfId="2" applyNumberFormat="1" applyFont="1"/>
    <xf numFmtId="168" fontId="0" fillId="0" borderId="6" xfId="0" applyNumberFormat="1" applyBorder="1"/>
    <xf numFmtId="0" fontId="13" fillId="0" borderId="10" xfId="0" applyFont="1" applyBorder="1"/>
    <xf numFmtId="168" fontId="13" fillId="0" borderId="0" xfId="2" applyNumberFormat="1" applyFont="1"/>
    <xf numFmtId="168" fontId="13" fillId="0" borderId="6" xfId="0" applyNumberFormat="1" applyFont="1" applyBorder="1"/>
    <xf numFmtId="0" fontId="0" fillId="0" borderId="0" xfId="0" applyProtection="1">
      <protection locked="0"/>
    </xf>
    <xf numFmtId="0" fontId="12" fillId="0" borderId="0" xfId="0" applyFont="1" applyProtection="1">
      <protection locked="0"/>
    </xf>
    <xf numFmtId="0" fontId="14" fillId="0" borderId="0" xfId="0" applyFont="1" applyAlignment="1" applyProtection="1">
      <alignment horizontal="center"/>
      <protection locked="0"/>
    </xf>
    <xf numFmtId="171" fontId="2" fillId="0" borderId="0" xfId="2" applyNumberFormat="1" applyFont="1" applyProtection="1">
      <protection locked="0"/>
    </xf>
    <xf numFmtId="164" fontId="0" fillId="0" borderId="3" xfId="0" applyNumberFormat="1" applyBorder="1" applyProtection="1">
      <protection locked="0"/>
    </xf>
    <xf numFmtId="0" fontId="0" fillId="0" borderId="3" xfId="0" applyBorder="1" applyProtection="1">
      <protection locked="0"/>
    </xf>
    <xf numFmtId="0" fontId="0" fillId="0" borderId="4" xfId="0" applyBorder="1" applyProtection="1">
      <protection locked="0"/>
    </xf>
    <xf numFmtId="171" fontId="0" fillId="0" borderId="3" xfId="0" applyNumberFormat="1" applyBorder="1" applyProtection="1">
      <protection locked="0"/>
    </xf>
    <xf numFmtId="0" fontId="0" fillId="0" borderId="2" xfId="0" applyBorder="1" applyProtection="1">
      <protection locked="0"/>
    </xf>
    <xf numFmtId="0" fontId="0" fillId="4" borderId="0" xfId="0" applyFill="1"/>
    <xf numFmtId="0" fontId="0" fillId="0" borderId="0" xfId="0" quotePrefix="1"/>
    <xf numFmtId="164" fontId="2" fillId="4" borderId="0" xfId="2" applyNumberFormat="1" applyFont="1" applyFill="1" applyAlignment="1" applyProtection="1">
      <alignment vertical="center"/>
      <protection locked="0"/>
    </xf>
    <xf numFmtId="0" fontId="2" fillId="0" borderId="0" xfId="0" applyFont="1" applyProtection="1"/>
    <xf numFmtId="0" fontId="2" fillId="0" borderId="0" xfId="0" applyFont="1" applyAlignment="1" applyProtection="1">
      <alignment vertical="top" wrapText="1"/>
    </xf>
    <xf numFmtId="0" fontId="2" fillId="0" borderId="0" xfId="0" applyFont="1" applyAlignment="1" applyProtection="1">
      <alignment vertical="center"/>
    </xf>
    <xf numFmtId="0" fontId="12" fillId="0" borderId="0" xfId="0" applyFont="1" applyProtection="1"/>
    <xf numFmtId="0" fontId="11" fillId="0" borderId="0" xfId="0" applyFont="1" applyProtection="1"/>
    <xf numFmtId="0" fontId="14" fillId="0" borderId="0" xfId="0" applyFont="1" applyAlignment="1" applyProtection="1">
      <alignment horizontal="center"/>
    </xf>
    <xf numFmtId="0" fontId="11" fillId="0" borderId="0" xfId="0" applyFont="1" applyAlignment="1" applyProtection="1">
      <alignment vertical="top" wrapText="1"/>
    </xf>
    <xf numFmtId="0" fontId="2" fillId="2" borderId="0" xfId="0" applyFont="1" applyFill="1" applyAlignment="1" applyProtection="1">
      <alignment vertical="top" wrapText="1"/>
    </xf>
    <xf numFmtId="164" fontId="2" fillId="0" borderId="0" xfId="0" applyNumberFormat="1" applyFont="1" applyAlignment="1" applyProtection="1">
      <alignment vertical="center"/>
    </xf>
    <xf numFmtId="0" fontId="2" fillId="0" borderId="10" xfId="0" applyFont="1" applyBorder="1" applyAlignment="1" applyProtection="1">
      <alignment vertical="center"/>
    </xf>
    <xf numFmtId="0" fontId="2" fillId="0" borderId="10" xfId="0" applyFont="1" applyBorder="1" applyAlignment="1" applyProtection="1">
      <alignment horizontal="center" vertical="center"/>
    </xf>
    <xf numFmtId="168" fontId="2" fillId="0" borderId="6" xfId="0" applyNumberFormat="1" applyFont="1" applyBorder="1" applyAlignment="1" applyProtection="1">
      <alignment vertical="center"/>
    </xf>
    <xf numFmtId="169" fontId="2" fillId="0" borderId="0" xfId="0" applyNumberFormat="1" applyFont="1" applyAlignment="1" applyProtection="1">
      <alignment vertical="center"/>
    </xf>
    <xf numFmtId="0" fontId="2" fillId="0" borderId="0" xfId="0" applyFont="1" applyFill="1" applyBorder="1" applyAlignment="1" applyProtection="1">
      <alignment vertical="top" wrapText="1"/>
    </xf>
    <xf numFmtId="0" fontId="2" fillId="0" borderId="0" xfId="0" applyFont="1" applyBorder="1" applyAlignment="1" applyProtection="1">
      <alignment vertical="center"/>
    </xf>
    <xf numFmtId="0" fontId="2" fillId="0" borderId="0" xfId="0" applyFont="1" applyBorder="1" applyAlignment="1" applyProtection="1">
      <alignment horizontal="center" vertical="center"/>
    </xf>
    <xf numFmtId="168" fontId="2" fillId="4" borderId="0" xfId="2" applyNumberFormat="1" applyFont="1" applyFill="1" applyAlignment="1" applyProtection="1">
      <alignment vertical="center"/>
      <protection locked="0"/>
    </xf>
    <xf numFmtId="167" fontId="2" fillId="4" borderId="0" xfId="1" applyNumberFormat="1" applyFont="1" applyFill="1" applyAlignment="1" applyProtection="1">
      <alignment vertical="center"/>
      <protection locked="0"/>
    </xf>
    <xf numFmtId="169" fontId="2" fillId="4" borderId="0" xfId="2" applyNumberFormat="1" applyFont="1" applyFill="1" applyAlignment="1" applyProtection="1">
      <alignment vertical="center"/>
      <protection locked="0"/>
    </xf>
    <xf numFmtId="0" fontId="2" fillId="4" borderId="0" xfId="0" applyFont="1" applyFill="1" applyAlignment="1" applyProtection="1">
      <alignment horizontal="left" vertical="center"/>
      <protection locked="0"/>
    </xf>
    <xf numFmtId="169" fontId="2" fillId="4" borderId="0" xfId="0" applyNumberFormat="1" applyFont="1" applyFill="1" applyAlignment="1" applyProtection="1">
      <alignment vertical="center"/>
      <protection locked="0"/>
    </xf>
    <xf numFmtId="0" fontId="2" fillId="4" borderId="0" xfId="0" applyFont="1" applyFill="1" applyAlignment="1" applyProtection="1">
      <alignment horizontal="center" vertical="center"/>
      <protection locked="0"/>
    </xf>
    <xf numFmtId="0" fontId="2" fillId="4" borderId="0" xfId="0" applyFont="1" applyFill="1" applyAlignment="1" applyProtection="1">
      <alignment vertical="top"/>
      <protection locked="0"/>
    </xf>
    <xf numFmtId="0" fontId="2" fillId="0" borderId="0" xfId="0" applyFont="1" applyAlignment="1" applyProtection="1">
      <alignment vertical="top"/>
    </xf>
    <xf numFmtId="0" fontId="0" fillId="7" borderId="0" xfId="0" applyFill="1"/>
    <xf numFmtId="0" fontId="0" fillId="0" borderId="0" xfId="0" applyBorder="1" applyAlignment="1">
      <alignment vertical="top" wrapText="1"/>
    </xf>
    <xf numFmtId="164" fontId="0" fillId="9" borderId="0" xfId="0" applyNumberFormat="1" applyFill="1" applyProtection="1">
      <protection locked="0"/>
    </xf>
    <xf numFmtId="164" fontId="2" fillId="0" borderId="0" xfId="2" applyNumberFormat="1" applyFont="1" applyFill="1" applyAlignment="1" applyProtection="1">
      <alignment vertical="center"/>
      <protection locked="0"/>
    </xf>
    <xf numFmtId="167" fontId="2" fillId="0" borderId="0" xfId="1" applyNumberFormat="1" applyFont="1" applyFill="1" applyAlignment="1" applyProtection="1">
      <alignment vertical="center"/>
      <protection locked="0"/>
    </xf>
    <xf numFmtId="168" fontId="2" fillId="0" borderId="0" xfId="2" applyNumberFormat="1" applyFont="1" applyFill="1" applyAlignment="1" applyProtection="1">
      <alignment vertical="center"/>
      <protection locked="0"/>
    </xf>
    <xf numFmtId="167" fontId="2" fillId="0" borderId="0" xfId="0" applyNumberFormat="1" applyFont="1" applyAlignment="1" applyProtection="1">
      <alignment vertical="center"/>
    </xf>
    <xf numFmtId="169" fontId="2" fillId="0" borderId="0" xfId="2" applyNumberFormat="1" applyFont="1" applyFill="1" applyAlignment="1" applyProtection="1">
      <alignment vertical="center"/>
      <protection locked="0"/>
    </xf>
    <xf numFmtId="0" fontId="2" fillId="0" borderId="0" xfId="0" applyFont="1" applyFill="1" applyAlignment="1" applyProtection="1">
      <alignment horizontal="left" vertical="center"/>
      <protection locked="0"/>
    </xf>
    <xf numFmtId="169" fontId="2" fillId="0" borderId="0" xfId="0" applyNumberFormat="1" applyFont="1" applyFill="1" applyAlignment="1" applyProtection="1">
      <alignment vertical="center"/>
      <protection locked="0"/>
    </xf>
    <xf numFmtId="0" fontId="2" fillId="0" borderId="0" xfId="0" applyFont="1" applyFill="1" applyAlignment="1" applyProtection="1">
      <alignment horizontal="center" vertical="center"/>
      <protection locked="0"/>
    </xf>
    <xf numFmtId="0" fontId="2" fillId="0" borderId="10" xfId="0" applyFont="1" applyFill="1" applyBorder="1" applyAlignment="1" applyProtection="1">
      <alignment horizontal="center" vertical="center"/>
    </xf>
    <xf numFmtId="168" fontId="2" fillId="0" borderId="0" xfId="2" applyNumberFormat="1" applyFont="1" applyFill="1" applyAlignment="1" applyProtection="1">
      <alignment vertical="center"/>
    </xf>
    <xf numFmtId="169" fontId="2" fillId="0" borderId="0" xfId="0" applyNumberFormat="1" applyFont="1" applyFill="1" applyAlignment="1" applyProtection="1">
      <alignment vertical="center"/>
    </xf>
    <xf numFmtId="0" fontId="2" fillId="0" borderId="0" xfId="0" applyFont="1" applyFill="1" applyAlignment="1" applyProtection="1">
      <alignment vertical="center"/>
    </xf>
    <xf numFmtId="169" fontId="2" fillId="0" borderId="0" xfId="2" applyNumberFormat="1" applyFont="1" applyFill="1" applyBorder="1" applyAlignment="1" applyProtection="1">
      <alignment vertical="center"/>
      <protection locked="0"/>
    </xf>
    <xf numFmtId="169" fontId="2" fillId="0" borderId="0" xfId="0" applyNumberFormat="1" applyFont="1" applyFill="1" applyBorder="1" applyAlignment="1" applyProtection="1">
      <alignment vertical="center"/>
    </xf>
    <xf numFmtId="164" fontId="2" fillId="0" borderId="0" xfId="2" applyNumberFormat="1" applyFont="1" applyFill="1" applyBorder="1" applyAlignment="1" applyProtection="1">
      <alignment vertical="center"/>
      <protection locked="0"/>
    </xf>
    <xf numFmtId="0" fontId="2" fillId="0" borderId="0" xfId="0" applyFont="1" applyFill="1" applyBorder="1" applyAlignment="1" applyProtection="1">
      <alignment vertical="center"/>
    </xf>
    <xf numFmtId="164" fontId="2" fillId="0" borderId="0" xfId="2" applyNumberFormat="1" applyFont="1" applyAlignment="1">
      <alignment vertical="center"/>
    </xf>
    <xf numFmtId="164" fontId="2" fillId="0" borderId="0" xfId="0" applyNumberFormat="1" applyFont="1" applyAlignment="1">
      <alignment vertical="center"/>
    </xf>
    <xf numFmtId="167" fontId="2" fillId="0" borderId="0" xfId="1" applyNumberFormat="1" applyFont="1" applyAlignment="1">
      <alignment vertical="center"/>
    </xf>
    <xf numFmtId="168" fontId="2" fillId="0" borderId="0" xfId="0" applyNumberFormat="1" applyFont="1" applyFill="1" applyAlignment="1">
      <alignment vertical="center"/>
    </xf>
    <xf numFmtId="0" fontId="2" fillId="4" borderId="0" xfId="0" applyFont="1" applyFill="1" applyAlignment="1">
      <alignment vertical="center"/>
    </xf>
    <xf numFmtId="167" fontId="2" fillId="4" borderId="0" xfId="1" applyNumberFormat="1" applyFont="1" applyFill="1" applyAlignment="1">
      <alignment vertical="center"/>
    </xf>
    <xf numFmtId="0" fontId="2" fillId="4" borderId="5" xfId="0" applyFont="1" applyFill="1" applyBorder="1" applyAlignment="1" applyProtection="1">
      <alignment vertical="top"/>
      <protection locked="0"/>
    </xf>
    <xf numFmtId="0" fontId="2" fillId="4" borderId="6" xfId="0" applyFont="1" applyFill="1" applyBorder="1" applyAlignment="1" applyProtection="1">
      <alignment vertical="top"/>
      <protection locked="0"/>
    </xf>
    <xf numFmtId="0" fontId="2" fillId="4" borderId="7" xfId="0" applyFont="1" applyFill="1" applyBorder="1" applyAlignment="1" applyProtection="1">
      <alignment vertical="top"/>
      <protection locked="0"/>
    </xf>
    <xf numFmtId="0" fontId="2" fillId="4" borderId="10" xfId="0" applyFont="1" applyFill="1" applyBorder="1" applyAlignment="1" applyProtection="1">
      <alignment horizontal="center" vertical="top"/>
      <protection locked="0"/>
    </xf>
    <xf numFmtId="0" fontId="2" fillId="4" borderId="0" xfId="0" applyFont="1" applyFill="1" applyBorder="1" applyAlignment="1" applyProtection="1">
      <alignment vertical="top"/>
      <protection locked="0"/>
    </xf>
    <xf numFmtId="164" fontId="2" fillId="4" borderId="0" xfId="2" applyFont="1" applyFill="1" applyBorder="1" applyAlignment="1" applyProtection="1">
      <alignment vertical="top"/>
      <protection locked="0"/>
    </xf>
    <xf numFmtId="0" fontId="2" fillId="4" borderId="9" xfId="0" applyFont="1" applyFill="1" applyBorder="1" applyAlignment="1" applyProtection="1">
      <alignment vertical="top"/>
      <protection locked="0"/>
    </xf>
    <xf numFmtId="0" fontId="2" fillId="4" borderId="10" xfId="0" applyFont="1" applyFill="1" applyBorder="1" applyAlignment="1" applyProtection="1">
      <alignment vertical="top"/>
      <protection locked="0"/>
    </xf>
    <xf numFmtId="164" fontId="2" fillId="4" borderId="10" xfId="2" applyFont="1" applyFill="1" applyBorder="1" applyAlignment="1" applyProtection="1">
      <alignment vertical="top"/>
      <protection locked="0"/>
    </xf>
    <xf numFmtId="167" fontId="2" fillId="0" borderId="0" xfId="1" applyNumberFormat="1" applyFont="1" applyFill="1" applyAlignment="1">
      <alignment vertical="center"/>
    </xf>
    <xf numFmtId="0" fontId="2" fillId="0" borderId="10" xfId="0" applyFont="1" applyBorder="1" applyAlignment="1">
      <alignment horizontal="right" vertical="center"/>
    </xf>
    <xf numFmtId="0" fontId="2" fillId="0" borderId="7" xfId="0" applyFont="1" applyFill="1" applyBorder="1" applyAlignment="1" applyProtection="1">
      <alignment vertical="top"/>
      <protection locked="0"/>
    </xf>
    <xf numFmtId="0" fontId="2" fillId="0" borderId="7" xfId="0" applyFont="1" applyFill="1" applyBorder="1" applyAlignment="1" applyProtection="1">
      <alignment horizontal="center" vertical="top"/>
      <protection locked="0"/>
    </xf>
    <xf numFmtId="164" fontId="2" fillId="0" borderId="7" xfId="2" applyFont="1" applyFill="1" applyBorder="1" applyAlignment="1" applyProtection="1">
      <alignment vertical="top"/>
      <protection locked="0"/>
    </xf>
    <xf numFmtId="0" fontId="16" fillId="0" borderId="0" xfId="0" applyFont="1"/>
    <xf numFmtId="0" fontId="2" fillId="0" borderId="0" xfId="0" applyFont="1" applyFill="1" applyAlignment="1" applyProtection="1">
      <alignment horizontal="center" vertical="center"/>
    </xf>
    <xf numFmtId="169" fontId="2" fillId="0" borderId="0" xfId="0" applyNumberFormat="1" applyFont="1" applyBorder="1" applyAlignment="1" applyProtection="1">
      <alignment vertical="center"/>
    </xf>
    <xf numFmtId="0" fontId="6" fillId="0" borderId="0" xfId="0" applyFont="1" applyFill="1" applyBorder="1" applyAlignment="1" applyProtection="1">
      <alignment horizontal="center" vertical="top"/>
      <protection locked="0"/>
    </xf>
    <xf numFmtId="0" fontId="6" fillId="0" borderId="10" xfId="0" applyFont="1" applyFill="1" applyBorder="1" applyAlignment="1" applyProtection="1">
      <alignment horizontal="center" vertical="top"/>
      <protection locked="0"/>
    </xf>
    <xf numFmtId="2" fontId="2" fillId="0" borderId="0" xfId="0" applyNumberFormat="1" applyFont="1" applyBorder="1" applyAlignment="1">
      <alignment vertical="center"/>
    </xf>
    <xf numFmtId="2" fontId="2" fillId="0" borderId="8" xfId="0" applyNumberFormat="1" applyFont="1" applyBorder="1" applyAlignment="1">
      <alignment vertical="center"/>
    </xf>
    <xf numFmtId="2" fontId="2" fillId="0" borderId="10" xfId="0" applyNumberFormat="1" applyFont="1" applyBorder="1" applyAlignment="1">
      <alignment vertical="center"/>
    </xf>
    <xf numFmtId="2" fontId="2" fillId="0" borderId="11" xfId="0" applyNumberFormat="1" applyFont="1" applyBorder="1" applyAlignment="1">
      <alignment vertical="center"/>
    </xf>
    <xf numFmtId="0" fontId="2" fillId="0" borderId="0" xfId="0" applyNumberFormat="1" applyFont="1" applyBorder="1" applyAlignment="1">
      <alignment vertical="center"/>
    </xf>
    <xf numFmtId="164" fontId="2" fillId="0" borderId="9" xfId="2" applyFont="1" applyBorder="1" applyAlignment="1">
      <alignment vertical="center"/>
    </xf>
    <xf numFmtId="2" fontId="2" fillId="0" borderId="7" xfId="0" applyNumberFormat="1" applyFont="1" applyBorder="1" applyAlignment="1">
      <alignment vertical="center"/>
    </xf>
    <xf numFmtId="2" fontId="2" fillId="0" borderId="9" xfId="0" applyNumberFormat="1" applyFont="1" applyBorder="1" applyAlignment="1">
      <alignment vertical="center"/>
    </xf>
    <xf numFmtId="164" fontId="2" fillId="0" borderId="8" xfId="2" applyNumberFormat="1" applyFont="1" applyBorder="1" applyAlignment="1">
      <alignment vertical="center"/>
    </xf>
    <xf numFmtId="164" fontId="2" fillId="0" borderId="7" xfId="2" applyFont="1" applyFill="1" applyBorder="1" applyAlignment="1">
      <alignment vertical="center"/>
    </xf>
    <xf numFmtId="168" fontId="2" fillId="0" borderId="0" xfId="2" applyNumberFormat="1" applyFont="1" applyFill="1" applyBorder="1" applyAlignment="1">
      <alignment vertical="center"/>
    </xf>
    <xf numFmtId="168" fontId="2" fillId="0" borderId="8" xfId="2" applyNumberFormat="1" applyFont="1" applyFill="1" applyBorder="1" applyAlignment="1">
      <alignment vertical="center"/>
    </xf>
    <xf numFmtId="0" fontId="2" fillId="0" borderId="7" xfId="0" applyFont="1" applyFill="1" applyBorder="1" applyAlignment="1">
      <alignment vertical="center"/>
    </xf>
    <xf numFmtId="168" fontId="2" fillId="0" borderId="10" xfId="2" applyNumberFormat="1" applyFont="1" applyBorder="1" applyAlignment="1">
      <alignment vertical="center"/>
    </xf>
    <xf numFmtId="168" fontId="2" fillId="0" borderId="11" xfId="2" applyNumberFormat="1" applyFont="1" applyBorder="1" applyAlignment="1">
      <alignment vertical="center"/>
    </xf>
    <xf numFmtId="170" fontId="2" fillId="0" borderId="10" xfId="0" applyNumberFormat="1" applyFont="1" applyBorder="1" applyAlignment="1">
      <alignment vertical="center"/>
    </xf>
    <xf numFmtId="170" fontId="2" fillId="0" borderId="11" xfId="0" applyNumberFormat="1" applyFont="1" applyBorder="1" applyAlignment="1">
      <alignment vertical="center"/>
    </xf>
    <xf numFmtId="164" fontId="2" fillId="0" borderId="7" xfId="0" applyNumberFormat="1" applyFont="1" applyBorder="1" applyAlignment="1">
      <alignment vertical="center"/>
    </xf>
    <xf numFmtId="0" fontId="2" fillId="0" borderId="9" xfId="0" applyNumberFormat="1" applyFont="1" applyBorder="1" applyAlignment="1">
      <alignment vertical="center"/>
    </xf>
    <xf numFmtId="169" fontId="2" fillId="4" borderId="0" xfId="0" applyNumberFormat="1" applyFont="1" applyFill="1" applyBorder="1" applyAlignment="1" applyProtection="1">
      <alignment vertical="center"/>
    </xf>
    <xf numFmtId="169" fontId="2" fillId="4" borderId="0" xfId="0" applyNumberFormat="1" applyFont="1" applyFill="1" applyBorder="1" applyAlignment="1" applyProtection="1">
      <alignment horizontal="right" vertical="center"/>
    </xf>
    <xf numFmtId="169" fontId="2" fillId="4" borderId="0" xfId="2" applyNumberFormat="1" applyFont="1" applyFill="1" applyBorder="1" applyAlignment="1" applyProtection="1">
      <alignment vertical="center"/>
      <protection locked="0"/>
    </xf>
    <xf numFmtId="164" fontId="2" fillId="4" borderId="0" xfId="2" applyNumberFormat="1" applyFont="1" applyFill="1" applyBorder="1" applyAlignment="1" applyProtection="1">
      <alignment vertical="center"/>
      <protection locked="0"/>
    </xf>
    <xf numFmtId="0" fontId="2" fillId="0" borderId="9" xfId="0" applyFont="1" applyBorder="1" applyAlignment="1">
      <alignment horizontal="center" vertical="top" wrapText="1"/>
    </xf>
    <xf numFmtId="0" fontId="2" fillId="0" borderId="9" xfId="0" applyFont="1" applyBorder="1" applyAlignment="1">
      <alignment horizontal="center" vertical="top"/>
    </xf>
    <xf numFmtId="0" fontId="2" fillId="0" borderId="7" xfId="0" applyFont="1" applyBorder="1" applyAlignment="1">
      <alignment horizontal="center" vertical="top"/>
    </xf>
    <xf numFmtId="0" fontId="2" fillId="0" borderId="0" xfId="0" applyFont="1" applyBorder="1" applyAlignment="1">
      <alignment horizontal="center" vertical="top"/>
    </xf>
    <xf numFmtId="0" fontId="2" fillId="0" borderId="8" xfId="0" applyFont="1" applyBorder="1" applyAlignment="1">
      <alignment horizontal="center" vertical="top"/>
    </xf>
    <xf numFmtId="0" fontId="2" fillId="0" borderId="10" xfId="0" applyFont="1" applyBorder="1" applyAlignment="1">
      <alignment horizontal="center" vertical="top"/>
    </xf>
    <xf numFmtId="0" fontId="2" fillId="0" borderId="11" xfId="0" applyFont="1" applyBorder="1" applyAlignment="1">
      <alignment horizontal="center" vertical="top"/>
    </xf>
    <xf numFmtId="0" fontId="2" fillId="0" borderId="0" xfId="0" applyFont="1" applyAlignment="1">
      <alignment horizontal="center" vertical="top"/>
    </xf>
    <xf numFmtId="0" fontId="2" fillId="0" borderId="11" xfId="0" applyFont="1" applyBorder="1" applyAlignment="1">
      <alignment horizontal="center" vertical="top" wrapText="1"/>
    </xf>
    <xf numFmtId="0" fontId="0" fillId="0" borderId="0" xfId="0" applyBorder="1" applyAlignment="1">
      <alignment vertical="top" wrapText="1"/>
    </xf>
    <xf numFmtId="164" fontId="14" fillId="0" borderId="0" xfId="2" applyNumberFormat="1" applyFont="1" applyFill="1" applyAlignment="1" applyProtection="1">
      <alignment vertical="center"/>
      <protection locked="0"/>
    </xf>
    <xf numFmtId="169" fontId="2" fillId="4" borderId="0" xfId="2" applyNumberFormat="1" applyFont="1" applyFill="1" applyAlignment="1" applyProtection="1">
      <alignment horizontal="right" vertical="center"/>
      <protection locked="0"/>
    </xf>
    <xf numFmtId="169" fontId="2" fillId="0" borderId="0" xfId="2" applyNumberFormat="1" applyFont="1" applyFill="1" applyAlignment="1" applyProtection="1">
      <alignment horizontal="right" vertical="center"/>
      <protection locked="0"/>
    </xf>
    <xf numFmtId="169" fontId="2" fillId="0" borderId="0" xfId="0" applyNumberFormat="1" applyFont="1" applyBorder="1" applyAlignment="1" applyProtection="1">
      <alignment horizontal="right" vertical="center"/>
    </xf>
    <xf numFmtId="169" fontId="2" fillId="0" borderId="0" xfId="0" applyNumberFormat="1" applyFont="1" applyFill="1" applyAlignment="1">
      <alignment vertical="center"/>
    </xf>
    <xf numFmtId="169" fontId="2" fillId="0" borderId="0" xfId="0" applyNumberFormat="1" applyFont="1" applyAlignment="1">
      <alignment horizontal="right" vertical="center"/>
    </xf>
    <xf numFmtId="169" fontId="2" fillId="4" borderId="0" xfId="0" applyNumberFormat="1" applyFont="1" applyFill="1" applyAlignment="1" applyProtection="1">
      <alignment horizontal="right" vertical="center"/>
      <protection locked="0"/>
    </xf>
    <xf numFmtId="169" fontId="2" fillId="0" borderId="0" xfId="2" applyNumberFormat="1" applyFont="1" applyAlignment="1">
      <alignment vertical="center"/>
    </xf>
    <xf numFmtId="164" fontId="2" fillId="0" borderId="0" xfId="2" applyFont="1" applyFill="1" applyAlignment="1">
      <alignment vertical="center"/>
    </xf>
    <xf numFmtId="0" fontId="2" fillId="0" borderId="0" xfId="0" applyFont="1" applyAlignment="1">
      <alignment horizontal="right" vertical="center"/>
    </xf>
    <xf numFmtId="0" fontId="2" fillId="4" borderId="0" xfId="0" applyFont="1" applyFill="1" applyAlignment="1">
      <alignment horizontal="right" vertical="center"/>
    </xf>
    <xf numFmtId="0" fontId="2" fillId="0" borderId="0" xfId="0" applyFont="1" applyFill="1" applyAlignment="1">
      <alignment vertical="center"/>
    </xf>
    <xf numFmtId="0" fontId="0" fillId="0" borderId="0" xfId="0" applyBorder="1" applyAlignment="1">
      <alignment vertical="top" wrapText="1"/>
    </xf>
    <xf numFmtId="168" fontId="1" fillId="10" borderId="14" xfId="2" applyNumberFormat="1" applyFont="1" applyFill="1" applyBorder="1" applyAlignment="1">
      <alignment horizontal="center"/>
    </xf>
    <xf numFmtId="0" fontId="2" fillId="0" borderId="7" xfId="0" applyFont="1" applyBorder="1" applyAlignment="1">
      <alignment horizontal="left" vertical="top"/>
    </xf>
    <xf numFmtId="164" fontId="2" fillId="4" borderId="0" xfId="0" applyNumberFormat="1" applyFont="1" applyFill="1" applyAlignment="1" applyProtection="1">
      <alignment vertical="center"/>
      <protection locked="0"/>
    </xf>
    <xf numFmtId="0" fontId="0" fillId="0" borderId="5" xfId="0" applyBorder="1"/>
    <xf numFmtId="164" fontId="0" fillId="0" borderId="6" xfId="2" applyFont="1" applyBorder="1"/>
    <xf numFmtId="0" fontId="0" fillId="0" borderId="12" xfId="0" applyBorder="1"/>
    <xf numFmtId="0" fontId="0" fillId="0" borderId="7" xfId="0" applyBorder="1"/>
    <xf numFmtId="0" fontId="0" fillId="0" borderId="8" xfId="0" applyBorder="1"/>
    <xf numFmtId="0" fontId="0" fillId="0" borderId="7" xfId="0" applyFill="1" applyBorder="1"/>
    <xf numFmtId="0" fontId="0" fillId="0" borderId="8" xfId="0" applyFill="1" applyBorder="1"/>
    <xf numFmtId="0" fontId="0" fillId="0" borderId="9" xfId="0" applyFill="1" applyBorder="1"/>
    <xf numFmtId="164" fontId="0" fillId="0" borderId="10" xfId="2" applyFont="1" applyBorder="1"/>
    <xf numFmtId="0" fontId="0" fillId="0" borderId="11" xfId="0" applyFill="1" applyBorder="1"/>
    <xf numFmtId="0" fontId="0" fillId="0" borderId="1" xfId="0" applyBorder="1" applyAlignment="1">
      <alignment horizontal="center"/>
    </xf>
    <xf numFmtId="170" fontId="2" fillId="0" borderId="9" xfId="0" applyNumberFormat="1" applyFont="1" applyBorder="1" applyAlignment="1">
      <alignment vertical="center"/>
    </xf>
    <xf numFmtId="164" fontId="2" fillId="0" borderId="10" xfId="2" applyFont="1" applyBorder="1" applyAlignment="1">
      <alignment vertical="center"/>
    </xf>
    <xf numFmtId="170" fontId="2" fillId="0" borderId="5" xfId="0" applyNumberFormat="1" applyFont="1" applyBorder="1" applyAlignment="1">
      <alignment vertical="center"/>
    </xf>
    <xf numFmtId="170" fontId="2" fillId="0" borderId="12" xfId="0" applyNumberFormat="1" applyFont="1" applyBorder="1" applyAlignment="1">
      <alignment vertical="center"/>
    </xf>
    <xf numFmtId="43" fontId="2" fillId="0" borderId="7" xfId="0" applyNumberFormat="1" applyFont="1" applyBorder="1" applyAlignment="1">
      <alignment vertical="center"/>
    </xf>
    <xf numFmtId="164" fontId="2" fillId="0" borderId="11" xfId="2" applyFont="1" applyBorder="1" applyAlignment="1">
      <alignment vertical="center"/>
    </xf>
    <xf numFmtId="0" fontId="2" fillId="0" borderId="11" xfId="0" applyFont="1" applyBorder="1" applyAlignment="1">
      <alignment vertical="center"/>
    </xf>
    <xf numFmtId="0" fontId="2" fillId="11" borderId="0" xfId="0" applyFont="1" applyFill="1" applyAlignment="1" applyProtection="1">
      <alignment vertical="top"/>
      <protection locked="0"/>
    </xf>
    <xf numFmtId="0" fontId="0" fillId="0" borderId="0" xfId="0" applyBorder="1" applyAlignment="1">
      <alignment vertical="top" wrapText="1"/>
    </xf>
    <xf numFmtId="0" fontId="0" fillId="0" borderId="0" xfId="0" applyBorder="1" applyAlignment="1">
      <alignment horizontal="center"/>
    </xf>
    <xf numFmtId="0" fontId="13" fillId="0" borderId="0" xfId="0" applyFont="1" applyBorder="1" applyAlignment="1">
      <alignment horizontal="center"/>
    </xf>
    <xf numFmtId="0" fontId="6" fillId="7" borderId="2" xfId="0" applyFont="1" applyFill="1" applyBorder="1" applyAlignment="1" applyProtection="1">
      <alignment horizontal="left" vertical="top" wrapText="1"/>
      <protection locked="0"/>
    </xf>
    <xf numFmtId="0" fontId="6" fillId="7" borderId="3" xfId="0" applyFont="1" applyFill="1" applyBorder="1" applyAlignment="1" applyProtection="1">
      <alignment horizontal="left" vertical="top" wrapText="1"/>
      <protection locked="0"/>
    </xf>
    <xf numFmtId="0" fontId="6" fillId="7" borderId="4" xfId="0" applyFont="1" applyFill="1" applyBorder="1" applyAlignment="1" applyProtection="1">
      <alignment horizontal="left" vertical="top" wrapText="1"/>
      <protection locked="0"/>
    </xf>
    <xf numFmtId="0" fontId="0" fillId="4" borderId="0" xfId="0" applyFill="1" applyAlignment="1" applyProtection="1">
      <alignment horizontal="left" vertical="top" wrapText="1"/>
      <protection locked="0"/>
    </xf>
    <xf numFmtId="0" fontId="2" fillId="7" borderId="2" xfId="0" applyFont="1" applyFill="1" applyBorder="1" applyAlignment="1" applyProtection="1">
      <alignment vertical="top" wrapText="1"/>
      <protection locked="0"/>
    </xf>
    <xf numFmtId="0" fontId="2" fillId="7" borderId="3" xfId="0" applyFont="1" applyFill="1" applyBorder="1" applyAlignment="1" applyProtection="1">
      <alignment vertical="top" wrapText="1"/>
      <protection locked="0"/>
    </xf>
    <xf numFmtId="0" fontId="2" fillId="7" borderId="4" xfId="0" applyFont="1" applyFill="1" applyBorder="1" applyAlignment="1" applyProtection="1">
      <alignment vertical="top" wrapText="1"/>
      <protection locked="0"/>
    </xf>
    <xf numFmtId="0" fontId="2" fillId="0" borderId="0" xfId="0" applyFont="1" applyBorder="1" applyAlignment="1" applyProtection="1">
      <alignment horizontal="center" vertical="center" wrapText="1"/>
    </xf>
    <xf numFmtId="0" fontId="0" fillId="0" borderId="0" xfId="0" applyAlignment="1">
      <alignment vertical="center" wrapText="1"/>
    </xf>
    <xf numFmtId="0" fontId="0" fillId="0" borderId="10" xfId="0" applyBorder="1" applyAlignment="1">
      <alignment vertical="center" wrapText="1"/>
    </xf>
    <xf numFmtId="0" fontId="2" fillId="7" borderId="2" xfId="0" applyFont="1" applyFill="1" applyBorder="1" applyAlignment="1" applyProtection="1">
      <alignment horizontal="left" vertical="top" wrapText="1"/>
      <protection locked="0"/>
    </xf>
    <xf numFmtId="0" fontId="2" fillId="7" borderId="3" xfId="0" applyFont="1" applyFill="1" applyBorder="1" applyAlignment="1" applyProtection="1">
      <alignment horizontal="left" vertical="top" wrapText="1"/>
      <protection locked="0"/>
    </xf>
    <xf numFmtId="0" fontId="2" fillId="7" borderId="4" xfId="0" applyFont="1" applyFill="1" applyBorder="1" applyAlignment="1" applyProtection="1">
      <alignment horizontal="left" vertical="top" wrapText="1"/>
      <protection locked="0"/>
    </xf>
    <xf numFmtId="0" fontId="0" fillId="0" borderId="3" xfId="0" applyBorder="1" applyAlignment="1">
      <alignment vertical="top" wrapText="1"/>
    </xf>
    <xf numFmtId="0" fontId="0" fillId="0" borderId="4" xfId="0" applyBorder="1" applyAlignment="1">
      <alignment vertical="top" wrapText="1"/>
    </xf>
    <xf numFmtId="0" fontId="2" fillId="6" borderId="5" xfId="0" applyFont="1" applyFill="1" applyBorder="1" applyAlignment="1">
      <alignment horizontal="center" vertical="center"/>
    </xf>
    <xf numFmtId="0" fontId="0" fillId="0" borderId="6" xfId="0" applyBorder="1" applyAlignment="1">
      <alignment vertical="center"/>
    </xf>
    <xf numFmtId="0" fontId="0" fillId="0" borderId="12" xfId="0" applyBorder="1" applyAlignment="1">
      <alignment vertical="center"/>
    </xf>
    <xf numFmtId="0" fontId="2" fillId="6" borderId="6" xfId="0" applyFont="1" applyFill="1" applyBorder="1" applyAlignment="1">
      <alignment horizontal="center" vertical="center"/>
    </xf>
    <xf numFmtId="0" fontId="2" fillId="6" borderId="12" xfId="0" applyFont="1" applyFill="1" applyBorder="1" applyAlignment="1">
      <alignment horizontal="center" vertical="center"/>
    </xf>
    <xf numFmtId="0" fontId="0" fillId="0" borderId="6" xfId="0" applyBorder="1" applyAlignment="1">
      <alignment horizontal="center" vertical="center"/>
    </xf>
    <xf numFmtId="0" fontId="0" fillId="0" borderId="12" xfId="0" applyBorder="1" applyAlignment="1">
      <alignment horizontal="center" vertical="center"/>
    </xf>
  </cellXfs>
  <cellStyles count="412">
    <cellStyle name="Comma" xfId="2" builtinId="3"/>
    <cellStyle name="Comma 2" xfId="9"/>
    <cellStyle name="Comma 3" xfId="10"/>
    <cellStyle name="Currency 2" xfId="3"/>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Normal" xfId="0" builtinId="0"/>
    <cellStyle name="Normal 2" xfId="4"/>
    <cellStyle name="Normal 2 2" xfId="5"/>
    <cellStyle name="Normal 2 2 2" xfId="11"/>
    <cellStyle name="Normal 3" xfId="6"/>
    <cellStyle name="Normal 4" xfId="12"/>
    <cellStyle name="Note 2" xfId="13"/>
    <cellStyle name="Percent" xfId="1" builtinId="5"/>
    <cellStyle name="Percent 2" xfId="7"/>
    <cellStyle name="Percent 3" xfId="8"/>
  </cellStyles>
  <dxfs count="0"/>
  <tableStyles count="0" defaultTableStyle="TableStyleMedium9" defaultPivotStyle="PivotStyleLight16"/>
  <colors>
    <mruColors>
      <color rgb="FF0065A6"/>
      <color rgb="FF76AD1C"/>
      <color rgb="FF13294B"/>
      <color rgb="FF209AD2"/>
      <color rgb="FFACDCF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zoomScale="90" zoomScaleNormal="90" zoomScalePageLayoutView="125" workbookViewId="0"/>
  </sheetViews>
  <sheetFormatPr defaultColWidth="11.42578125" defaultRowHeight="15" x14ac:dyDescent="0.25"/>
  <cols>
    <col min="1" max="3" width="2.28515625" customWidth="1"/>
  </cols>
  <sheetData>
    <row r="1" spans="1:10" x14ac:dyDescent="0.25">
      <c r="A1" t="str">
        <f>GlobalInputs!A1</f>
        <v>Ancillary Network Services Pricing Model</v>
      </c>
    </row>
    <row r="2" spans="1:10" ht="15.75" x14ac:dyDescent="0.25">
      <c r="A2" s="5" t="s">
        <v>17</v>
      </c>
      <c r="F2" s="81" t="str">
        <f>IF(ROUND($E$5,6)=0,"ok","Problem - review CheckSheet")</f>
        <v>ok</v>
      </c>
    </row>
    <row r="4" spans="1:10" x14ac:dyDescent="0.25">
      <c r="B4" s="2" t="s">
        <v>203</v>
      </c>
    </row>
    <row r="6" spans="1:10" x14ac:dyDescent="0.25">
      <c r="B6" s="154" t="s">
        <v>177</v>
      </c>
      <c r="C6" s="154"/>
      <c r="D6" s="154"/>
      <c r="E6" s="154"/>
      <c r="F6" s="154"/>
      <c r="G6" s="154"/>
      <c r="H6" s="154"/>
      <c r="I6" s="154"/>
      <c r="J6" s="154"/>
    </row>
    <row r="7" spans="1:10" x14ac:dyDescent="0.25">
      <c r="B7" s="154" t="s">
        <v>178</v>
      </c>
      <c r="C7" s="154"/>
      <c r="D7" s="154"/>
      <c r="E7" s="154"/>
      <c r="F7" s="154"/>
      <c r="G7" s="154"/>
      <c r="H7" s="154"/>
      <c r="I7" s="154"/>
      <c r="J7" s="154"/>
    </row>
    <row r="9" spans="1:10" x14ac:dyDescent="0.25">
      <c r="B9" t="s">
        <v>101</v>
      </c>
      <c r="I9" s="88"/>
    </row>
    <row r="10" spans="1:10" x14ac:dyDescent="0.25">
      <c r="B10" t="s">
        <v>96</v>
      </c>
    </row>
    <row r="11" spans="1:10" x14ac:dyDescent="0.25">
      <c r="B11" t="s">
        <v>97</v>
      </c>
    </row>
    <row r="12" spans="1:10" x14ac:dyDescent="0.25">
      <c r="B12" s="89" t="s">
        <v>98</v>
      </c>
    </row>
    <row r="14" spans="1:10" x14ac:dyDescent="0.25">
      <c r="B14" t="s">
        <v>102</v>
      </c>
      <c r="E14" s="115"/>
      <c r="F14" t="s">
        <v>103</v>
      </c>
    </row>
    <row r="15" spans="1:10" x14ac:dyDescent="0.25">
      <c r="B15" s="154" t="s">
        <v>179</v>
      </c>
      <c r="E15" s="2"/>
    </row>
    <row r="17" spans="2:2" x14ac:dyDescent="0.25">
      <c r="B17" t="s">
        <v>99</v>
      </c>
    </row>
    <row r="18" spans="2:2" x14ac:dyDescent="0.25">
      <c r="B18" t="s">
        <v>100</v>
      </c>
    </row>
  </sheetData>
  <sheetProtection sheet="1" objects="1" scenarios="1"/>
  <pageMargins left="0.75" right="0.75" top="1" bottom="1" header="0.5" footer="0.5"/>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59999389629810485"/>
  </sheetPr>
  <dimension ref="A1:G57"/>
  <sheetViews>
    <sheetView zoomScale="150" zoomScaleNormal="150" zoomScalePageLayoutView="150" workbookViewId="0">
      <selection activeCell="E8" sqref="E8"/>
    </sheetView>
  </sheetViews>
  <sheetFormatPr defaultColWidth="10.85546875" defaultRowHeight="15" x14ac:dyDescent="0.25"/>
  <cols>
    <col min="1" max="1" width="2.7109375" style="79" customWidth="1"/>
    <col min="2" max="3" width="2" style="79" customWidth="1"/>
    <col min="4" max="4" width="36" style="79" customWidth="1"/>
    <col min="5" max="5" width="11.7109375" style="79" bestFit="1" customWidth="1"/>
    <col min="6" max="6" width="3.85546875" style="79" customWidth="1"/>
    <col min="7" max="16384" width="10.85546875" style="79"/>
  </cols>
  <sheetData>
    <row r="1" spans="1:7" x14ac:dyDescent="0.25">
      <c r="A1" s="79" t="s">
        <v>227</v>
      </c>
    </row>
    <row r="2" spans="1:7" x14ac:dyDescent="0.25">
      <c r="A2" s="80" t="s">
        <v>92</v>
      </c>
      <c r="E2" s="81" t="e">
        <f>IF(ROUND($E$5,6)=0,"ok","Problem - review CheckSheet")</f>
        <v>#REF!</v>
      </c>
    </row>
    <row r="5" spans="1:7" x14ac:dyDescent="0.25">
      <c r="B5" s="79" t="s">
        <v>93</v>
      </c>
      <c r="E5" s="82" t="e">
        <f>SUM(E8:E57)</f>
        <v>#REF!</v>
      </c>
    </row>
    <row r="7" spans="1:7" x14ac:dyDescent="0.25">
      <c r="C7" s="79" t="s">
        <v>94</v>
      </c>
      <c r="E7" s="87"/>
    </row>
    <row r="8" spans="1:7" x14ac:dyDescent="0.25">
      <c r="D8" s="79" t="s">
        <v>95</v>
      </c>
      <c r="E8" s="86">
        <f>SUM(GlobalInputs!G20:J29)-CheckSheet!G8</f>
        <v>-2262.2347371706524</v>
      </c>
      <c r="G8" s="117">
        <v>3762.7016340620585</v>
      </c>
    </row>
    <row r="9" spans="1:7" x14ac:dyDescent="0.25">
      <c r="D9" s="79" t="s">
        <v>89</v>
      </c>
      <c r="E9" s="83" t="e">
        <f>G9-SUM(GlobalInputs!#REF!)</f>
        <v>#REF!</v>
      </c>
      <c r="G9" s="117">
        <v>2308.6236701480352</v>
      </c>
    </row>
    <row r="10" spans="1:7" x14ac:dyDescent="0.25">
      <c r="D10" s="79" t="s">
        <v>90</v>
      </c>
      <c r="E10" s="83" t="e">
        <f>G10-SUM(GlobalInputs!#REF!)</f>
        <v>#REF!</v>
      </c>
      <c r="G10" s="117">
        <v>1381.7082736206962</v>
      </c>
    </row>
    <row r="11" spans="1:7" x14ac:dyDescent="0.25">
      <c r="E11" s="84"/>
    </row>
    <row r="12" spans="1:7" x14ac:dyDescent="0.25">
      <c r="E12" s="84"/>
    </row>
    <row r="13" spans="1:7" x14ac:dyDescent="0.25">
      <c r="E13" s="84"/>
    </row>
    <row r="14" spans="1:7" x14ac:dyDescent="0.25">
      <c r="E14" s="84"/>
    </row>
    <row r="15" spans="1:7" x14ac:dyDescent="0.25">
      <c r="E15" s="84"/>
    </row>
    <row r="16" spans="1:7" x14ac:dyDescent="0.25">
      <c r="E16" s="84"/>
    </row>
    <row r="17" spans="5:5" x14ac:dyDescent="0.25">
      <c r="E17" s="84"/>
    </row>
    <row r="18" spans="5:5" x14ac:dyDescent="0.25">
      <c r="E18" s="84"/>
    </row>
    <row r="19" spans="5:5" x14ac:dyDescent="0.25">
      <c r="E19" s="84"/>
    </row>
    <row r="20" spans="5:5" x14ac:dyDescent="0.25">
      <c r="E20" s="84"/>
    </row>
    <row r="21" spans="5:5" x14ac:dyDescent="0.25">
      <c r="E21" s="84"/>
    </row>
    <row r="22" spans="5:5" x14ac:dyDescent="0.25">
      <c r="E22" s="84"/>
    </row>
    <row r="23" spans="5:5" x14ac:dyDescent="0.25">
      <c r="E23" s="84"/>
    </row>
    <row r="24" spans="5:5" x14ac:dyDescent="0.25">
      <c r="E24" s="84"/>
    </row>
    <row r="25" spans="5:5" x14ac:dyDescent="0.25">
      <c r="E25" s="84"/>
    </row>
    <row r="26" spans="5:5" x14ac:dyDescent="0.25">
      <c r="E26" s="84"/>
    </row>
    <row r="27" spans="5:5" x14ac:dyDescent="0.25">
      <c r="E27" s="84"/>
    </row>
    <row r="28" spans="5:5" x14ac:dyDescent="0.25">
      <c r="E28" s="84"/>
    </row>
    <row r="29" spans="5:5" x14ac:dyDescent="0.25">
      <c r="E29" s="84"/>
    </row>
    <row r="30" spans="5:5" x14ac:dyDescent="0.25">
      <c r="E30" s="84"/>
    </row>
    <row r="31" spans="5:5" x14ac:dyDescent="0.25">
      <c r="E31" s="84"/>
    </row>
    <row r="32" spans="5:5" x14ac:dyDescent="0.25">
      <c r="E32" s="84"/>
    </row>
    <row r="33" spans="5:5" x14ac:dyDescent="0.25">
      <c r="E33" s="84"/>
    </row>
    <row r="34" spans="5:5" x14ac:dyDescent="0.25">
      <c r="E34" s="84"/>
    </row>
    <row r="35" spans="5:5" x14ac:dyDescent="0.25">
      <c r="E35" s="84"/>
    </row>
    <row r="36" spans="5:5" x14ac:dyDescent="0.25">
      <c r="E36" s="84"/>
    </row>
    <row r="37" spans="5:5" x14ac:dyDescent="0.25">
      <c r="E37" s="84"/>
    </row>
    <row r="38" spans="5:5" x14ac:dyDescent="0.25">
      <c r="E38" s="84"/>
    </row>
    <row r="39" spans="5:5" x14ac:dyDescent="0.25">
      <c r="E39" s="84"/>
    </row>
    <row r="40" spans="5:5" x14ac:dyDescent="0.25">
      <c r="E40" s="84"/>
    </row>
    <row r="41" spans="5:5" x14ac:dyDescent="0.25">
      <c r="E41" s="84"/>
    </row>
    <row r="42" spans="5:5" x14ac:dyDescent="0.25">
      <c r="E42" s="84"/>
    </row>
    <row r="43" spans="5:5" x14ac:dyDescent="0.25">
      <c r="E43" s="84"/>
    </row>
    <row r="44" spans="5:5" x14ac:dyDescent="0.25">
      <c r="E44" s="84"/>
    </row>
    <row r="45" spans="5:5" x14ac:dyDescent="0.25">
      <c r="E45" s="84"/>
    </row>
    <row r="46" spans="5:5" x14ac:dyDescent="0.25">
      <c r="E46" s="84"/>
    </row>
    <row r="47" spans="5:5" x14ac:dyDescent="0.25">
      <c r="E47" s="84"/>
    </row>
    <row r="48" spans="5:5" x14ac:dyDescent="0.25">
      <c r="E48" s="84"/>
    </row>
    <row r="49" spans="5:5" x14ac:dyDescent="0.25">
      <c r="E49" s="84"/>
    </row>
    <row r="50" spans="5:5" x14ac:dyDescent="0.25">
      <c r="E50" s="84"/>
    </row>
    <row r="51" spans="5:5" x14ac:dyDescent="0.25">
      <c r="E51" s="84"/>
    </row>
    <row r="52" spans="5:5" x14ac:dyDescent="0.25">
      <c r="E52" s="84"/>
    </row>
    <row r="53" spans="5:5" x14ac:dyDescent="0.25">
      <c r="E53" s="84"/>
    </row>
    <row r="54" spans="5:5" x14ac:dyDescent="0.25">
      <c r="E54" s="84"/>
    </row>
    <row r="55" spans="5:5" x14ac:dyDescent="0.25">
      <c r="E55" s="84"/>
    </row>
    <row r="56" spans="5:5" x14ac:dyDescent="0.25">
      <c r="E56" s="84"/>
    </row>
    <row r="57" spans="5:5" x14ac:dyDescent="0.25">
      <c r="E57" s="85"/>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249977111117893"/>
    <pageSetUpPr fitToPage="1"/>
  </sheetPr>
  <dimension ref="A1:M82"/>
  <sheetViews>
    <sheetView zoomScale="90" zoomScaleNormal="90" zoomScalePageLayoutView="125" workbookViewId="0">
      <selection activeCell="G22" sqref="G22"/>
    </sheetView>
  </sheetViews>
  <sheetFormatPr defaultColWidth="9.140625" defaultRowHeight="15" x14ac:dyDescent="0.25"/>
  <cols>
    <col min="1" max="4" width="2.28515625" customWidth="1"/>
    <col min="5" max="5" width="33.140625" customWidth="1"/>
    <col min="6" max="6" width="12.5703125" bestFit="1" customWidth="1"/>
    <col min="7" max="7" width="12.5703125" customWidth="1"/>
    <col min="8" max="9" width="12.140625" bestFit="1" customWidth="1"/>
    <col min="10" max="10" width="13.5703125" bestFit="1" customWidth="1"/>
    <col min="11" max="12" width="12.140625" bestFit="1" customWidth="1"/>
    <col min="13" max="13" width="2.85546875" customWidth="1"/>
    <col min="14" max="21" width="10.42578125" customWidth="1"/>
  </cols>
  <sheetData>
    <row r="1" spans="1:13" x14ac:dyDescent="0.25">
      <c r="A1" s="18" t="s">
        <v>15</v>
      </c>
    </row>
    <row r="2" spans="1:13" x14ac:dyDescent="0.25">
      <c r="A2" s="20" t="s">
        <v>81</v>
      </c>
    </row>
    <row r="3" spans="1:13" x14ac:dyDescent="0.25">
      <c r="A3" s="7" t="str">
        <f>GlobalInputs!G11</f>
        <v>CW Related Fees</v>
      </c>
      <c r="F3" s="81" t="str">
        <f>IF(ROUND($E$8,6)=0,"ok","Problem - review CheckSheet")</f>
        <v>ok</v>
      </c>
      <c r="G3" s="81"/>
    </row>
    <row r="4" spans="1:13" x14ac:dyDescent="0.25">
      <c r="A4" s="7" t="e">
        <f>GlobalInputs!#REF!</f>
        <v>#REF!</v>
      </c>
      <c r="F4" s="81"/>
      <c r="G4" s="81"/>
    </row>
    <row r="5" spans="1:13" x14ac:dyDescent="0.25">
      <c r="A5" s="7" t="e">
        <f>GlobalInputs!#REF!</f>
        <v>#REF!</v>
      </c>
      <c r="F5" s="81"/>
      <c r="G5" s="81"/>
    </row>
    <row r="6" spans="1:13" x14ac:dyDescent="0.25">
      <c r="A6" s="7" t="e">
        <f>GlobalInputs!#REF!</f>
        <v>#REF!</v>
      </c>
      <c r="F6" s="81"/>
      <c r="G6" s="81"/>
    </row>
    <row r="8" spans="1:13" x14ac:dyDescent="0.25">
      <c r="B8" s="61" t="s">
        <v>61</v>
      </c>
      <c r="C8" s="62"/>
      <c r="D8" s="62"/>
      <c r="E8" s="62"/>
      <c r="F8" s="62"/>
      <c r="G8" s="62"/>
      <c r="H8" s="62"/>
      <c r="I8" s="62"/>
      <c r="J8" s="62"/>
      <c r="K8" s="62"/>
      <c r="L8" s="62"/>
      <c r="M8" s="63"/>
    </row>
    <row r="9" spans="1:13" ht="270" customHeight="1" x14ac:dyDescent="0.25">
      <c r="B9" s="68"/>
      <c r="C9" s="227" t="str">
        <f>ServiceDescription!C12</f>
        <v>The inspection of service work by Accredited Service Providers (ASPs), including, but not limited to:
1. The inspection by a DNSP of work undertaken by an ASP accredited to perform level 1 work, for the purpose of ensuring the quality of assets to be handed over to the DNSP.
2. The inspection by a DNSP, in accordance with the DTIRIS Accredited of Service Provider Scheme of work undertaken by a Level 2 ASP, for the purpose of ensuring the quality of assets to be handed over to the DNSP.
3. The reinspection by a DNSP of work (other than customer installation work) undertaken by an ASP accredited to perform level 1 or level 2 work, for the reason that on first inspection the work was found not to be satisfactory.
The commissioning by a DNSP of a new substation, (Whether it is a single pole, padmount/kiosk or indoor/chamber) and includes:
1. All necessary pre-commissioning checks and tests prior to energising the substation via the high voltage switchgear and closing the low voltage circuit breaker, links or fuses; and 
2. The setting or resetting of protection equipment.
The provision of an access permit by a distributor to a person authorised to work on or near distribution systems including high voltage.
Administration services relating to work performed by ASP's, including processing work.</v>
      </c>
      <c r="D9" s="227"/>
      <c r="E9" s="227"/>
      <c r="F9" s="227"/>
      <c r="G9" s="227"/>
      <c r="H9" s="227"/>
      <c r="I9" s="227"/>
      <c r="J9" s="227"/>
      <c r="K9" s="227"/>
      <c r="L9" s="227"/>
      <c r="M9" s="69"/>
    </row>
    <row r="10" spans="1:13" ht="14.1" customHeight="1" x14ac:dyDescent="0.25">
      <c r="B10" s="67"/>
      <c r="C10" s="70"/>
      <c r="D10" s="70"/>
      <c r="E10" s="70"/>
      <c r="F10" s="70"/>
      <c r="G10" s="70"/>
      <c r="H10" s="70"/>
      <c r="I10" s="70"/>
      <c r="J10" s="70"/>
      <c r="K10" s="70"/>
      <c r="L10" s="70"/>
      <c r="M10" s="71"/>
    </row>
    <row r="11" spans="1:13" ht="14.1" customHeight="1" x14ac:dyDescent="0.25">
      <c r="B11" s="54"/>
      <c r="C11" s="66"/>
      <c r="D11" s="66"/>
      <c r="E11" s="66"/>
      <c r="F11" s="66"/>
      <c r="G11" s="204"/>
      <c r="H11" s="66"/>
      <c r="I11" s="66"/>
      <c r="J11" s="66"/>
      <c r="K11" s="66"/>
      <c r="L11" s="66"/>
    </row>
    <row r="12" spans="1:13" ht="14.1" customHeight="1" x14ac:dyDescent="0.25">
      <c r="B12" s="61" t="s">
        <v>86</v>
      </c>
      <c r="C12" s="72"/>
      <c r="D12" s="72"/>
      <c r="E12" s="72"/>
      <c r="F12" s="72"/>
      <c r="G12" s="72"/>
      <c r="H12" s="72"/>
      <c r="I12" s="72"/>
      <c r="J12" s="72"/>
      <c r="K12" s="72"/>
      <c r="L12" s="72"/>
      <c r="M12" s="63"/>
    </row>
    <row r="13" spans="1:13" ht="117.95" customHeight="1" x14ac:dyDescent="0.25">
      <c r="B13" s="68"/>
      <c r="C13" s="227" t="str">
        <f>ServiceDescription!C15</f>
        <v xml:space="preserve">In order to derive unit rates for this ancillary network service, the following methodology was used:      
-  The business units that provide this ancillary network service provided estimates for the amount of time taken to carry out the various tasks and which employee positions carried out these tasks.      
-  For each employee position an average hourly rate ($2013/14) was calculated and multiplied by the applicable hours to determine the unit cost for each task. The unit cost of all tasks were then totalled to derive the overall unit rate for this service.     
-  The forecast unit rate was applied to the volumes forecast for the 2014 - 2019 regulatory period for this ancillary network service to calculate an estimate for direct operating expenditure for this ancillary network service.   
Overheads were applied to the direct costs based on our Cost Allocation Methodology (CAM).          </v>
      </c>
      <c r="D13" s="227"/>
      <c r="E13" s="227"/>
      <c r="F13" s="227"/>
      <c r="G13" s="227"/>
      <c r="H13" s="227"/>
      <c r="I13" s="227"/>
      <c r="J13" s="227"/>
      <c r="K13" s="227"/>
      <c r="L13" s="227"/>
      <c r="M13" s="69"/>
    </row>
    <row r="14" spans="1:13" ht="14.1" customHeight="1" x14ac:dyDescent="0.25">
      <c r="B14" s="67"/>
      <c r="C14" s="70"/>
      <c r="D14" s="70"/>
      <c r="E14" s="70"/>
      <c r="F14" s="70"/>
      <c r="G14" s="70"/>
      <c r="H14" s="70"/>
      <c r="I14" s="70"/>
      <c r="J14" s="70"/>
      <c r="K14" s="70"/>
      <c r="L14" s="70"/>
      <c r="M14" s="71"/>
    </row>
    <row r="15" spans="1:13" ht="14.1" customHeight="1" x14ac:dyDescent="0.25">
      <c r="B15" s="54"/>
      <c r="C15" s="66"/>
      <c r="D15" s="66"/>
      <c r="E15" s="66"/>
      <c r="F15" s="66"/>
      <c r="G15" s="204"/>
      <c r="H15" s="66"/>
      <c r="I15" s="66"/>
      <c r="J15" s="66"/>
      <c r="K15" s="66"/>
      <c r="L15" s="66"/>
    </row>
    <row r="16" spans="1:13" x14ac:dyDescent="0.25">
      <c r="B16" s="61" t="s">
        <v>76</v>
      </c>
      <c r="C16" s="62"/>
      <c r="D16" s="62"/>
      <c r="E16" s="62"/>
      <c r="F16" s="62"/>
      <c r="G16" s="62"/>
      <c r="H16" s="62"/>
      <c r="I16" s="62"/>
      <c r="J16" s="62"/>
      <c r="K16" s="62"/>
      <c r="L16" s="62"/>
      <c r="M16" s="63"/>
    </row>
    <row r="17" spans="2:13" x14ac:dyDescent="0.25">
      <c r="B17" s="68"/>
      <c r="C17" s="54"/>
      <c r="D17" s="54"/>
      <c r="E17" s="54"/>
      <c r="F17" s="228" t="s">
        <v>83</v>
      </c>
      <c r="G17" s="228"/>
      <c r="H17" s="228"/>
      <c r="I17" s="54"/>
      <c r="J17" s="229" t="s">
        <v>82</v>
      </c>
      <c r="K17" s="229"/>
      <c r="L17" s="55"/>
      <c r="M17" s="69"/>
    </row>
    <row r="18" spans="2:13" x14ac:dyDescent="0.25">
      <c r="B18" s="68"/>
      <c r="C18" s="59"/>
      <c r="D18" s="59"/>
      <c r="E18" s="59"/>
      <c r="F18" s="64" t="s">
        <v>84</v>
      </c>
      <c r="G18" s="64"/>
      <c r="H18" s="64" t="s">
        <v>85</v>
      </c>
      <c r="I18" s="64"/>
      <c r="J18" s="65" t="s">
        <v>84</v>
      </c>
      <c r="K18" s="65" t="s">
        <v>70</v>
      </c>
      <c r="L18" s="55"/>
      <c r="M18" s="69"/>
    </row>
    <row r="19" spans="2:13" x14ac:dyDescent="0.25">
      <c r="B19" s="68"/>
      <c r="C19" s="54" t="str">
        <f>FeeConstruction!C7</f>
        <v>ASP inspection L1 - UG urban</v>
      </c>
      <c r="D19" s="54"/>
      <c r="E19" s="54"/>
      <c r="F19" s="54"/>
      <c r="G19" s="218" t="s">
        <v>212</v>
      </c>
      <c r="H19" s="218" t="s">
        <v>213</v>
      </c>
      <c r="I19" s="218" t="s">
        <v>214</v>
      </c>
      <c r="J19" s="56"/>
      <c r="K19" s="56"/>
      <c r="L19" s="54"/>
      <c r="M19" s="69"/>
    </row>
    <row r="20" spans="2:13" x14ac:dyDescent="0.25">
      <c r="B20" s="68"/>
      <c r="C20" s="54"/>
      <c r="D20" s="54" t="str">
        <f>FeeConstruction!D8</f>
        <v>First 10 Lots</v>
      </c>
      <c r="E20" s="54"/>
      <c r="F20" s="54" t="str">
        <f>ServiceProjections!G8</f>
        <v>/ application</v>
      </c>
      <c r="G20" s="208">
        <v>85.52</v>
      </c>
      <c r="H20" s="209">
        <f>FeeConstruction!L8</f>
        <v>205.23601636817656</v>
      </c>
      <c r="I20" s="210">
        <v>427.58</v>
      </c>
      <c r="J20" s="56" t="str">
        <f>F20</f>
        <v>/ application</v>
      </c>
      <c r="K20" s="58">
        <f>FeeConstruction!H8</f>
        <v>115.19999999999999</v>
      </c>
      <c r="L20" s="54"/>
      <c r="M20" s="69"/>
    </row>
    <row r="21" spans="2:13" x14ac:dyDescent="0.25">
      <c r="B21" s="68"/>
      <c r="C21" s="54"/>
      <c r="D21" s="54" t="str">
        <f>FeeConstruction!D9</f>
        <v>11-40 Lots</v>
      </c>
      <c r="E21" s="54"/>
      <c r="F21" s="54" t="str">
        <f>ServiceProjections!G9</f>
        <v>/ application</v>
      </c>
      <c r="G21" s="211">
        <v>85.52</v>
      </c>
      <c r="H21" s="57">
        <f>FeeConstruction!L9</f>
        <v>119.72100954810298</v>
      </c>
      <c r="I21" s="212">
        <v>239.44</v>
      </c>
      <c r="J21" s="56" t="str">
        <f>F21</f>
        <v>/ application</v>
      </c>
      <c r="K21" s="58">
        <f>FeeConstruction!H9</f>
        <v>67.199999999999989</v>
      </c>
      <c r="L21" s="54"/>
      <c r="M21" s="69"/>
    </row>
    <row r="22" spans="2:13" x14ac:dyDescent="0.25">
      <c r="B22" s="68"/>
      <c r="C22" s="54"/>
      <c r="D22" s="54" t="str">
        <f>FeeConstruction!D10</f>
        <v>Over 40 Lots</v>
      </c>
      <c r="E22" s="54"/>
      <c r="F22" s="54" t="str">
        <f>ServiceProjections!G10</f>
        <v>/ application</v>
      </c>
      <c r="G22" s="211">
        <v>17.100000000000001</v>
      </c>
      <c r="H22" s="57">
        <f>FeeConstruction!L10</f>
        <v>68.41200545605885</v>
      </c>
      <c r="I22" s="212">
        <v>114.02</v>
      </c>
      <c r="J22" s="56" t="str">
        <f>F22</f>
        <v>/ application</v>
      </c>
      <c r="K22" s="58">
        <f>FeeConstruction!H10</f>
        <v>38.400000000000006</v>
      </c>
      <c r="L22" s="54"/>
      <c r="M22" s="69"/>
    </row>
    <row r="23" spans="2:13" x14ac:dyDescent="0.25">
      <c r="B23" s="68"/>
      <c r="C23" s="54" t="str">
        <f>FeeConstruction!C11</f>
        <v>ASP inspection L1 - OH rural</v>
      </c>
      <c r="D23" s="54"/>
      <c r="E23" s="54"/>
      <c r="F23" s="54"/>
      <c r="G23" s="211"/>
      <c r="H23" s="54"/>
      <c r="I23" s="212"/>
      <c r="J23" s="56"/>
      <c r="K23" s="56"/>
      <c r="L23" s="54"/>
      <c r="M23" s="69"/>
    </row>
    <row r="24" spans="2:13" x14ac:dyDescent="0.25">
      <c r="B24" s="68"/>
      <c r="C24" s="54"/>
      <c r="D24" s="54" t="str">
        <f>FeeConstruction!D12</f>
        <v>1-5 poles</v>
      </c>
      <c r="E24" s="54"/>
      <c r="F24" s="54" t="str">
        <f>ServiceProjections!G12</f>
        <v>/ application</v>
      </c>
      <c r="G24" s="213">
        <v>102.62</v>
      </c>
      <c r="H24" s="57">
        <f>FeeConstruction!L12</f>
        <v>205.23601636817656</v>
      </c>
      <c r="I24" s="214">
        <v>342.06</v>
      </c>
      <c r="J24" s="56" t="str">
        <f>F24</f>
        <v>/ application</v>
      </c>
      <c r="K24" s="58">
        <f>FeeConstruction!H12</f>
        <v>115.19999999999999</v>
      </c>
      <c r="L24" s="54"/>
      <c r="M24" s="69"/>
    </row>
    <row r="25" spans="2:13" x14ac:dyDescent="0.25">
      <c r="B25" s="68"/>
      <c r="C25" s="54"/>
      <c r="D25" s="54" t="str">
        <f>FeeConstruction!D13</f>
        <v>6-10 poles</v>
      </c>
      <c r="E25" s="54"/>
      <c r="F25" s="54" t="str">
        <f>ServiceProjections!G13</f>
        <v>/ application</v>
      </c>
      <c r="G25" s="213">
        <v>85.52</v>
      </c>
      <c r="H25" s="57">
        <f>FeeConstruction!L13</f>
        <v>171.03001364014713</v>
      </c>
      <c r="I25" s="214">
        <v>316.41000000000003</v>
      </c>
      <c r="J25" s="56" t="str">
        <f>F25</f>
        <v>/ application</v>
      </c>
      <c r="K25" s="58">
        <f>FeeConstruction!H13</f>
        <v>96</v>
      </c>
      <c r="L25" s="54"/>
      <c r="M25" s="69"/>
    </row>
    <row r="26" spans="2:13" x14ac:dyDescent="0.25">
      <c r="B26" s="68"/>
      <c r="C26" s="54"/>
      <c r="D26" s="54" t="str">
        <f>FeeConstruction!D14</f>
        <v xml:space="preserve">11 or more poles </v>
      </c>
      <c r="E26" s="54"/>
      <c r="F26" s="54" t="str">
        <f>ServiceProjections!G14</f>
        <v>/ application</v>
      </c>
      <c r="G26" s="213">
        <v>68.41</v>
      </c>
      <c r="H26" s="57">
        <f>FeeConstruction!L14</f>
        <v>119.72100954810298</v>
      </c>
      <c r="I26" s="214">
        <v>239.44</v>
      </c>
      <c r="J26" s="56" t="str">
        <f>F26</f>
        <v>/ application</v>
      </c>
      <c r="K26" s="58">
        <f>FeeConstruction!H14</f>
        <v>67.199999999999989</v>
      </c>
      <c r="L26" s="54"/>
      <c r="M26" s="69"/>
    </row>
    <row r="27" spans="2:13" x14ac:dyDescent="0.25">
      <c r="B27" s="68"/>
      <c r="C27" s="54" t="str">
        <f>FeeConstruction!C15</f>
        <v>ASP inspection L1 - UG C&amp;I or rural</v>
      </c>
      <c r="D27" s="54"/>
      <c r="E27" s="54"/>
      <c r="F27" s="54"/>
      <c r="G27" s="211"/>
      <c r="H27" s="54"/>
      <c r="I27" s="212"/>
      <c r="J27" s="56"/>
      <c r="K27" s="56"/>
      <c r="L27" s="54"/>
      <c r="M27" s="69"/>
    </row>
    <row r="28" spans="2:13" x14ac:dyDescent="0.25">
      <c r="B28" s="68"/>
      <c r="C28" s="54"/>
      <c r="D28" s="54" t="str">
        <f>FeeConstruction!D16</f>
        <v>First 10 Lots</v>
      </c>
      <c r="E28" s="54"/>
      <c r="F28" s="54" t="str">
        <f>ServiceProjections!G16</f>
        <v>/ application</v>
      </c>
      <c r="G28" s="213">
        <v>85.52</v>
      </c>
      <c r="H28" s="57">
        <f>FeeConstruction!L16</f>
        <v>205.23601636817656</v>
      </c>
      <c r="I28" s="214">
        <v>427.58</v>
      </c>
      <c r="J28" s="56" t="str">
        <f>F28</f>
        <v>/ application</v>
      </c>
      <c r="K28" s="58">
        <f>FeeConstruction!H16</f>
        <v>115.19999999999999</v>
      </c>
      <c r="L28" s="54"/>
      <c r="M28" s="69"/>
    </row>
    <row r="29" spans="2:13" x14ac:dyDescent="0.25">
      <c r="B29" s="68"/>
      <c r="C29" s="54"/>
      <c r="D29" s="54" t="str">
        <f>FeeConstruction!D17</f>
        <v>Next 40 Lots</v>
      </c>
      <c r="E29" s="54"/>
      <c r="F29" s="54" t="str">
        <f>ServiceProjections!G17</f>
        <v>/ application</v>
      </c>
      <c r="G29" s="213">
        <v>85.52</v>
      </c>
      <c r="H29" s="57">
        <f>FeeConstruction!L17</f>
        <v>205.23601636817656</v>
      </c>
      <c r="I29" s="214">
        <v>427.58</v>
      </c>
      <c r="J29" s="56" t="str">
        <f>F29</f>
        <v>/ application</v>
      </c>
      <c r="K29" s="58">
        <f>FeeConstruction!H17</f>
        <v>115.19999999999999</v>
      </c>
      <c r="L29" s="54"/>
      <c r="M29" s="69"/>
    </row>
    <row r="30" spans="2:13" x14ac:dyDescent="0.25">
      <c r="B30" s="68"/>
      <c r="C30" s="54"/>
      <c r="D30" s="54" t="str">
        <f>FeeConstruction!D18</f>
        <v>Remainder</v>
      </c>
      <c r="E30" s="54"/>
      <c r="F30" s="54" t="str">
        <f>ServiceProjections!G18</f>
        <v>/ application</v>
      </c>
      <c r="G30" s="215">
        <v>85.52</v>
      </c>
      <c r="H30" s="216">
        <f>FeeConstruction!L18</f>
        <v>205.23601636817656</v>
      </c>
      <c r="I30" s="217">
        <v>427.58</v>
      </c>
      <c r="J30" s="56" t="str">
        <f>F30</f>
        <v>/ application</v>
      </c>
      <c r="K30" s="58">
        <f>FeeConstruction!H18</f>
        <v>115.19999999999999</v>
      </c>
      <c r="L30" s="54"/>
      <c r="M30" s="69"/>
    </row>
    <row r="31" spans="2:13" x14ac:dyDescent="0.25">
      <c r="B31" s="68"/>
      <c r="C31" s="54" t="str">
        <f>FeeConstruction!C19</f>
        <v>ASP inspection L1 - C&amp;I developments</v>
      </c>
      <c r="D31" s="54"/>
      <c r="E31" s="54"/>
      <c r="F31" s="54"/>
      <c r="G31" s="54"/>
      <c r="H31" s="54"/>
      <c r="I31" s="54"/>
      <c r="J31" s="56"/>
      <c r="K31" s="56"/>
      <c r="L31" s="54"/>
      <c r="M31" s="69"/>
    </row>
    <row r="32" spans="2:13" x14ac:dyDescent="0.25">
      <c r="B32" s="68"/>
      <c r="C32" s="54"/>
      <c r="D32" s="54" t="str">
        <f>FeeConstruction!D20</f>
        <v>ASP inspection L1 - C&amp;I developments</v>
      </c>
      <c r="E32" s="54"/>
      <c r="F32" s="54" t="str">
        <f>ServiceProjections!G20</f>
        <v>/ hour</v>
      </c>
      <c r="G32" s="54"/>
      <c r="H32" s="57">
        <f>FeeConstruction!L20</f>
        <v>171.03001364014713</v>
      </c>
      <c r="I32" s="54"/>
      <c r="J32" s="56" t="str">
        <f>F32</f>
        <v>/ hour</v>
      </c>
      <c r="K32" s="58">
        <f>FeeConstruction!H20</f>
        <v>96</v>
      </c>
      <c r="L32" s="54"/>
      <c r="M32" s="69"/>
    </row>
    <row r="33" spans="2:13" x14ac:dyDescent="0.25">
      <c r="B33" s="68"/>
      <c r="C33" s="54" t="str">
        <f>FeeConstruction!C21</f>
        <v>ASP inspection L1 - AR or SL</v>
      </c>
      <c r="D33" s="54"/>
      <c r="E33" s="54"/>
      <c r="F33" s="54"/>
      <c r="G33" s="54"/>
      <c r="H33" s="54"/>
      <c r="I33" s="54"/>
      <c r="J33" s="56"/>
      <c r="K33" s="56"/>
      <c r="L33" s="54"/>
      <c r="M33" s="69"/>
    </row>
    <row r="34" spans="2:13" x14ac:dyDescent="0.25">
      <c r="B34" s="68"/>
      <c r="C34" s="54"/>
      <c r="D34" s="54" t="str">
        <f>FeeConstruction!D22</f>
        <v>ASP inspection L1 - AR or SL</v>
      </c>
      <c r="E34" s="54"/>
      <c r="F34" s="54" t="str">
        <f>ServiceProjections!G22</f>
        <v>/ hour</v>
      </c>
      <c r="G34" s="54"/>
      <c r="H34" s="57">
        <f>FeeConstruction!L22</f>
        <v>171.03001364014713</v>
      </c>
      <c r="I34" s="54"/>
      <c r="J34" s="56" t="str">
        <f>F34</f>
        <v>/ hour</v>
      </c>
      <c r="K34" s="58">
        <f>FeeConstruction!H22</f>
        <v>96</v>
      </c>
      <c r="L34" s="54"/>
      <c r="M34" s="69"/>
    </row>
    <row r="35" spans="2:13" x14ac:dyDescent="0.25">
      <c r="B35" s="68"/>
      <c r="C35" s="54" t="str">
        <f>FeeConstruction!C23</f>
        <v>ASP inspection L2</v>
      </c>
      <c r="D35" s="54"/>
      <c r="E35" s="54"/>
      <c r="F35" s="54"/>
      <c r="G35" s="54"/>
      <c r="H35" s="54"/>
      <c r="I35" s="54"/>
      <c r="J35" s="56"/>
      <c r="K35" s="56"/>
      <c r="L35" s="54"/>
      <c r="M35" s="69"/>
    </row>
    <row r="36" spans="2:13" x14ac:dyDescent="0.25">
      <c r="B36" s="68"/>
      <c r="C36" s="54"/>
      <c r="D36" s="54" t="str">
        <f>FeeConstruction!D24</f>
        <v>A Grade</v>
      </c>
      <c r="E36" s="54"/>
      <c r="F36" s="54" t="str">
        <f>ServiceProjections!G24</f>
        <v>/ appplication</v>
      </c>
      <c r="G36" s="54"/>
      <c r="H36" s="57">
        <f>FeeConstruction!L24</f>
        <v>42.757503410036783</v>
      </c>
      <c r="I36" s="54"/>
      <c r="J36" s="56" t="str">
        <f>F36</f>
        <v>/ appplication</v>
      </c>
      <c r="K36" s="58">
        <f>FeeConstruction!H24</f>
        <v>20</v>
      </c>
      <c r="L36" s="54"/>
      <c r="M36" s="69"/>
    </row>
    <row r="37" spans="2:13" x14ac:dyDescent="0.25">
      <c r="B37" s="68"/>
      <c r="C37" s="54"/>
      <c r="D37" s="54" t="str">
        <f>FeeConstruction!D25</f>
        <v>B Grade</v>
      </c>
      <c r="E37" s="54"/>
      <c r="F37" s="54" t="str">
        <f>ServiceProjections!G25</f>
        <v>/ appplication</v>
      </c>
      <c r="G37" s="54"/>
      <c r="H37" s="57">
        <f>FeeConstruction!L25</f>
        <v>71.832605728861793</v>
      </c>
      <c r="I37" s="54"/>
      <c r="J37" s="56" t="str">
        <f>F37</f>
        <v>/ appplication</v>
      </c>
      <c r="K37" s="58">
        <f>FeeConstruction!H25</f>
        <v>33</v>
      </c>
      <c r="L37" s="54"/>
      <c r="M37" s="69"/>
    </row>
    <row r="38" spans="2:13" x14ac:dyDescent="0.25">
      <c r="B38" s="68"/>
      <c r="C38" s="54"/>
      <c r="D38" s="54" t="str">
        <f>FeeConstruction!D26</f>
        <v>C Grade</v>
      </c>
      <c r="E38" s="54"/>
      <c r="F38" s="54" t="str">
        <f>ServiceProjections!G26</f>
        <v>/ appplication</v>
      </c>
      <c r="G38" s="54"/>
      <c r="H38" s="57">
        <f>FeeConstruction!L26</f>
        <v>205.23601636817656</v>
      </c>
      <c r="I38" s="54"/>
      <c r="J38" s="56" t="str">
        <f>F38</f>
        <v>/ appplication</v>
      </c>
      <c r="K38" s="58">
        <f>FeeConstruction!H26</f>
        <v>96</v>
      </c>
      <c r="L38" s="54"/>
      <c r="M38" s="69"/>
    </row>
    <row r="39" spans="2:13" x14ac:dyDescent="0.25">
      <c r="B39" s="68"/>
      <c r="C39" s="54" t="str">
        <f>FeeConstruction!C27</f>
        <v>ASP reinspection</v>
      </c>
      <c r="D39" s="54"/>
      <c r="E39" s="54"/>
      <c r="F39" s="54"/>
      <c r="G39" s="54"/>
      <c r="H39" s="54"/>
      <c r="I39" s="54"/>
      <c r="J39" s="56"/>
      <c r="K39" s="56"/>
      <c r="L39" s="54"/>
      <c r="M39" s="69"/>
    </row>
    <row r="40" spans="2:13" x14ac:dyDescent="0.25">
      <c r="B40" s="68"/>
      <c r="C40" s="54"/>
      <c r="D40" s="54" t="str">
        <f>FeeConstruction!D28</f>
        <v>ASP reinspection</v>
      </c>
      <c r="E40" s="54"/>
      <c r="F40" s="54" t="str">
        <f>ServiceProjections!G28</f>
        <v>/ hour</v>
      </c>
      <c r="G40" s="54"/>
      <c r="H40" s="57">
        <f>FeeConstruction!L28</f>
        <v>171.03001364014713</v>
      </c>
      <c r="I40" s="54"/>
      <c r="J40" s="56" t="str">
        <f>F40</f>
        <v>/ hour</v>
      </c>
      <c r="K40" s="58">
        <f>FeeConstruction!H28</f>
        <v>80</v>
      </c>
      <c r="L40" s="54"/>
      <c r="M40" s="69"/>
    </row>
    <row r="41" spans="2:13" x14ac:dyDescent="0.25">
      <c r="B41" s="68"/>
      <c r="C41" s="54" t="str">
        <f>FeeConstruction!C29</f>
        <v>Substation Commissioning - UG Urban</v>
      </c>
      <c r="D41" s="54"/>
      <c r="E41" s="54"/>
      <c r="F41" s="54"/>
      <c r="G41" s="54"/>
      <c r="H41" s="57"/>
      <c r="I41" s="54"/>
      <c r="J41" s="56"/>
      <c r="K41" s="58"/>
      <c r="L41" s="54"/>
      <c r="M41" s="69"/>
    </row>
    <row r="42" spans="2:13" x14ac:dyDescent="0.25">
      <c r="B42" s="68"/>
      <c r="C42" s="54"/>
      <c r="D42" s="54" t="str">
        <f>FeeConstruction!D30</f>
        <v>Per Lot</v>
      </c>
      <c r="E42" s="54"/>
      <c r="F42" s="54" t="str">
        <f>ServiceProjections!G30</f>
        <v>/ application</v>
      </c>
      <c r="G42" s="54"/>
      <c r="H42" s="57">
        <f>FeeConstruction!L30</f>
        <v>2500.9041251056847</v>
      </c>
      <c r="I42" s="54"/>
      <c r="J42" s="56" t="str">
        <f>F42</f>
        <v>/ application</v>
      </c>
      <c r="K42" s="58">
        <f>FeeConstruction!H30</f>
        <v>886</v>
      </c>
      <c r="L42" s="54"/>
      <c r="M42" s="69"/>
    </row>
    <row r="43" spans="2:13" x14ac:dyDescent="0.25">
      <c r="B43" s="68"/>
      <c r="C43" s="54" t="str">
        <f>FeeConstruction!C31</f>
        <v>Substation Commissioning - Other</v>
      </c>
      <c r="D43" s="54"/>
      <c r="E43" s="54"/>
      <c r="F43" s="54"/>
      <c r="G43" s="54"/>
      <c r="H43" s="57"/>
      <c r="I43" s="54"/>
      <c r="J43" s="56"/>
      <c r="K43" s="58"/>
      <c r="L43" s="54"/>
      <c r="M43" s="69"/>
    </row>
    <row r="44" spans="2:13" x14ac:dyDescent="0.25">
      <c r="B44" s="68"/>
      <c r="C44" s="54"/>
      <c r="D44" s="54" t="str">
        <f>FeeConstruction!D32</f>
        <v>Per substation</v>
      </c>
      <c r="E44" s="54"/>
      <c r="F44" s="54" t="str">
        <f>ServiceProjections!G32</f>
        <v>/ application</v>
      </c>
      <c r="G44" s="54"/>
      <c r="H44" s="57">
        <f>FeeConstruction!L32</f>
        <v>2500.9041251056847</v>
      </c>
      <c r="I44" s="54"/>
      <c r="J44" s="56" t="str">
        <f>F44</f>
        <v>/ application</v>
      </c>
      <c r="K44" s="58">
        <f>FeeConstruction!H32</f>
        <v>886</v>
      </c>
      <c r="L44" s="54"/>
      <c r="M44" s="69"/>
    </row>
    <row r="45" spans="2:13" x14ac:dyDescent="0.25">
      <c r="B45" s="68"/>
      <c r="C45" s="54" t="str">
        <f>FeeConstruction!C33</f>
        <v>Access Permits - UG urban</v>
      </c>
      <c r="D45" s="54"/>
      <c r="E45" s="54"/>
      <c r="F45" s="54"/>
      <c r="G45" s="54"/>
      <c r="H45" s="57"/>
      <c r="I45" s="54"/>
      <c r="J45" s="56"/>
      <c r="K45" s="58"/>
      <c r="L45" s="54"/>
      <c r="M45" s="69"/>
    </row>
    <row r="46" spans="2:13" x14ac:dyDescent="0.25">
      <c r="B46" s="68"/>
      <c r="C46" s="54"/>
      <c r="D46" s="54" t="str">
        <f>FeeConstruction!D34</f>
        <v>Per Lot</v>
      </c>
      <c r="E46" s="54"/>
      <c r="F46" s="54" t="str">
        <f>ServiceProjections!G36</f>
        <v>/ application</v>
      </c>
      <c r="G46" s="54"/>
      <c r="H46" s="57">
        <f>FeeConstruction!L34</f>
        <v>2693.2813654984293</v>
      </c>
      <c r="I46" s="54"/>
      <c r="J46" s="56" t="str">
        <f>F46</f>
        <v>/ application</v>
      </c>
      <c r="K46" s="58">
        <f>FeeConstruction!H34</f>
        <v>1181</v>
      </c>
      <c r="L46" s="54"/>
      <c r="M46" s="69"/>
    </row>
    <row r="47" spans="2:13" x14ac:dyDescent="0.25">
      <c r="B47" s="68"/>
      <c r="C47" s="54" t="str">
        <f>FeeConstruction!C35</f>
        <v>Access Permits - other</v>
      </c>
      <c r="D47" s="54"/>
      <c r="E47" s="54"/>
      <c r="F47" s="54"/>
      <c r="G47" s="54"/>
      <c r="H47" s="57"/>
      <c r="I47" s="54"/>
      <c r="J47" s="56"/>
      <c r="K47" s="58"/>
      <c r="L47" s="54"/>
      <c r="M47" s="69"/>
    </row>
    <row r="48" spans="2:13" x14ac:dyDescent="0.25">
      <c r="B48" s="68"/>
      <c r="C48" s="54"/>
      <c r="D48" s="54" t="str">
        <f>FeeConstruction!D36</f>
        <v>Max per access permit</v>
      </c>
      <c r="E48" s="54"/>
      <c r="F48" s="54" t="str">
        <f>ServiceProjections!G38</f>
        <v>/ application</v>
      </c>
      <c r="G48" s="54"/>
      <c r="H48" s="57">
        <f>FeeConstruction!L36</f>
        <v>2693.2813654984293</v>
      </c>
      <c r="I48" s="54"/>
      <c r="J48" s="56" t="str">
        <f>F48</f>
        <v>/ application</v>
      </c>
      <c r="K48" s="58">
        <f>FeeConstruction!H36</f>
        <v>1181</v>
      </c>
      <c r="L48" s="54"/>
      <c r="M48" s="69"/>
    </row>
    <row r="49" spans="2:13" x14ac:dyDescent="0.25">
      <c r="B49" s="68"/>
      <c r="C49" s="54" t="str">
        <f>FeeConstruction!C37</f>
        <v>Admin - UG urban</v>
      </c>
      <c r="D49" s="54"/>
      <c r="E49" s="54"/>
      <c r="F49" s="54"/>
      <c r="G49" s="54"/>
      <c r="H49" s="57"/>
      <c r="I49" s="54"/>
      <c r="J49" s="56"/>
      <c r="K49" s="58"/>
      <c r="L49" s="54"/>
      <c r="M49" s="69"/>
    </row>
    <row r="50" spans="2:13" x14ac:dyDescent="0.25">
      <c r="B50" s="68"/>
      <c r="C50" s="54"/>
      <c r="D50" s="54" t="str">
        <f>FeeConstruction!D38</f>
        <v>Up to 5 Lots</v>
      </c>
      <c r="E50" s="54"/>
      <c r="F50" s="54" t="str">
        <f>ServiceProjections!G40</f>
        <v>/ application</v>
      </c>
      <c r="G50" s="54"/>
      <c r="H50" s="57">
        <f>FeeConstruction!L38</f>
        <v>452.89850596026537</v>
      </c>
      <c r="I50" s="54"/>
      <c r="J50" s="56" t="str">
        <f>F50</f>
        <v>/ application</v>
      </c>
      <c r="K50" s="58">
        <f>FeeConstruction!H38</f>
        <v>193</v>
      </c>
      <c r="L50" s="54"/>
      <c r="M50" s="69"/>
    </row>
    <row r="51" spans="2:13" x14ac:dyDescent="0.25">
      <c r="B51" s="68"/>
      <c r="C51" s="54"/>
      <c r="D51" s="54" t="str">
        <f>FeeConstruction!D39</f>
        <v>6-10 Lots</v>
      </c>
      <c r="E51" s="54"/>
      <c r="F51" s="54" t="str">
        <f>ServiceProjections!G41</f>
        <v>/ application</v>
      </c>
      <c r="G51" s="54"/>
      <c r="H51" s="57">
        <f>FeeConstruction!L39</f>
        <v>566.1231324503317</v>
      </c>
      <c r="I51" s="54"/>
      <c r="J51" s="56" t="str">
        <f>F51</f>
        <v>/ application</v>
      </c>
      <c r="K51" s="58">
        <f>FeeConstruction!H39</f>
        <v>258</v>
      </c>
      <c r="L51" s="54"/>
      <c r="M51" s="69"/>
    </row>
    <row r="52" spans="2:13" x14ac:dyDescent="0.25">
      <c r="B52" s="68"/>
      <c r="C52" s="54"/>
      <c r="D52" s="54" t="str">
        <f>FeeConstruction!D40</f>
        <v>11-40 Lots</v>
      </c>
      <c r="E52" s="54"/>
      <c r="F52" s="54" t="str">
        <f>ServiceProjections!G42</f>
        <v>/ application</v>
      </c>
      <c r="G52" s="54"/>
      <c r="H52" s="57">
        <f>FeeConstruction!L40</f>
        <v>792.57238543046435</v>
      </c>
      <c r="I52" s="54"/>
      <c r="J52" s="56" t="str">
        <f>F52</f>
        <v>/ application</v>
      </c>
      <c r="K52" s="58">
        <f>FeeConstruction!H40</f>
        <v>322</v>
      </c>
      <c r="L52" s="54"/>
      <c r="M52" s="69"/>
    </row>
    <row r="53" spans="2:13" x14ac:dyDescent="0.25">
      <c r="B53" s="68"/>
      <c r="C53" s="54"/>
      <c r="D53" s="54" t="str">
        <f>FeeConstruction!D41</f>
        <v>Over 40 Lots</v>
      </c>
      <c r="E53" s="54"/>
      <c r="F53" s="54" t="str">
        <f>ServiceProjections!G43</f>
        <v>/ application</v>
      </c>
      <c r="G53" s="54"/>
      <c r="H53" s="57">
        <f>FeeConstruction!L41</f>
        <v>905.79701192053074</v>
      </c>
      <c r="I53" s="54"/>
      <c r="J53" s="56" t="str">
        <f>F53</f>
        <v>/ application</v>
      </c>
      <c r="K53" s="58">
        <f>FeeConstruction!H41</f>
        <v>387</v>
      </c>
      <c r="L53" s="54"/>
      <c r="M53" s="69"/>
    </row>
    <row r="54" spans="2:13" x14ac:dyDescent="0.25">
      <c r="B54" s="68"/>
      <c r="C54" s="54" t="str">
        <f>FeeConstruction!C42</f>
        <v>Admin - OH rural</v>
      </c>
      <c r="D54" s="54"/>
      <c r="E54" s="54"/>
      <c r="F54" s="54"/>
      <c r="G54" s="54"/>
      <c r="H54" s="57"/>
      <c r="I54" s="54"/>
      <c r="J54" s="56"/>
      <c r="K54" s="58"/>
      <c r="L54" s="54"/>
      <c r="M54" s="69"/>
    </row>
    <row r="55" spans="2:13" x14ac:dyDescent="0.25">
      <c r="B55" s="68"/>
      <c r="C55" s="54"/>
      <c r="D55" s="54" t="str">
        <f>FeeConstruction!D43</f>
        <v>Up to 5 poles</v>
      </c>
      <c r="E55" s="54"/>
      <c r="F55" s="54" t="str">
        <f>ServiceProjections!G45</f>
        <v>/ application</v>
      </c>
      <c r="G55" s="54"/>
      <c r="H55" s="57">
        <f>FeeConstruction!L43</f>
        <v>452.89850596026537</v>
      </c>
      <c r="I55" s="54"/>
      <c r="J55" s="56" t="str">
        <f>F55</f>
        <v>/ application</v>
      </c>
      <c r="K55" s="58">
        <f>FeeConstruction!H43</f>
        <v>193</v>
      </c>
      <c r="L55" s="54"/>
      <c r="M55" s="69"/>
    </row>
    <row r="56" spans="2:13" x14ac:dyDescent="0.25">
      <c r="B56" s="68"/>
      <c r="C56" s="54"/>
      <c r="D56" s="54" t="str">
        <f>FeeConstruction!D44</f>
        <v>6-10 poles</v>
      </c>
      <c r="E56" s="54"/>
      <c r="F56" s="54" t="str">
        <f>ServiceProjections!G46</f>
        <v>/ application</v>
      </c>
      <c r="G56" s="54"/>
      <c r="H56" s="57">
        <f>FeeConstruction!L44</f>
        <v>566.1231324503317</v>
      </c>
      <c r="I56" s="54"/>
      <c r="J56" s="56" t="str">
        <f>F56</f>
        <v>/ application</v>
      </c>
      <c r="K56" s="58">
        <f>FeeConstruction!H44</f>
        <v>258</v>
      </c>
      <c r="L56" s="54"/>
      <c r="M56" s="69"/>
    </row>
    <row r="57" spans="2:13" x14ac:dyDescent="0.25">
      <c r="B57" s="68"/>
      <c r="C57" s="54"/>
      <c r="D57" s="54" t="str">
        <f>FeeConstruction!D45</f>
        <v xml:space="preserve">11 or more poles </v>
      </c>
      <c r="E57" s="54"/>
      <c r="F57" s="54" t="str">
        <f>ServiceProjections!G47</f>
        <v>/ application</v>
      </c>
      <c r="G57" s="54"/>
      <c r="H57" s="57">
        <f>FeeConstruction!L45</f>
        <v>1019.0216384105971</v>
      </c>
      <c r="I57" s="54"/>
      <c r="J57" s="56" t="str">
        <f>F57</f>
        <v>/ application</v>
      </c>
      <c r="K57" s="58">
        <f>FeeConstruction!H45</f>
        <v>387</v>
      </c>
      <c r="L57" s="54"/>
      <c r="M57" s="69"/>
    </row>
    <row r="58" spans="2:13" x14ac:dyDescent="0.25">
      <c r="B58" s="68"/>
      <c r="C58" s="54" t="str">
        <f>FeeConstruction!C46</f>
        <v>Admin - other</v>
      </c>
      <c r="D58" s="54"/>
      <c r="E58" s="54"/>
      <c r="F58" s="54"/>
      <c r="G58" s="54"/>
      <c r="H58" s="57"/>
      <c r="I58" s="54"/>
      <c r="J58" s="56"/>
      <c r="K58" s="58"/>
      <c r="L58" s="54"/>
      <c r="M58" s="69"/>
    </row>
    <row r="59" spans="2:13" x14ac:dyDescent="0.25">
      <c r="B59" s="68"/>
      <c r="C59" s="54"/>
      <c r="D59" s="54" t="str">
        <f>FeeConstruction!D47</f>
        <v>Max fee at six hours</v>
      </c>
      <c r="E59" s="54"/>
      <c r="F59" s="54" t="str">
        <f>ServiceProjections!G49</f>
        <v>/ application</v>
      </c>
      <c r="G59" s="54"/>
      <c r="H59" s="57">
        <f>FeeConstruction!L47</f>
        <v>679.34775894039808</v>
      </c>
      <c r="I59" s="54"/>
      <c r="J59" s="56" t="str">
        <f>F59</f>
        <v>/ application</v>
      </c>
      <c r="K59" s="58">
        <f>FeeConstruction!H47</f>
        <v>480</v>
      </c>
      <c r="L59" s="54"/>
      <c r="M59" s="69"/>
    </row>
    <row r="60" spans="2:13" x14ac:dyDescent="0.25">
      <c r="B60" s="67"/>
      <c r="C60" s="73"/>
      <c r="D60" s="73"/>
      <c r="E60" s="73"/>
      <c r="F60" s="73"/>
      <c r="G60" s="73"/>
      <c r="H60" s="73"/>
      <c r="I60" s="73"/>
      <c r="J60" s="73"/>
      <c r="K60" s="73"/>
      <c r="L60" s="73"/>
      <c r="M60" s="71"/>
    </row>
    <row r="62" spans="2:13" x14ac:dyDescent="0.25">
      <c r="B62" s="60" t="s">
        <v>87</v>
      </c>
      <c r="C62" s="60"/>
      <c r="D62" s="60"/>
      <c r="E62" s="60"/>
      <c r="F62" s="60"/>
      <c r="G62" s="60"/>
      <c r="H62" s="60"/>
      <c r="I62" s="60"/>
      <c r="J62" s="60"/>
      <c r="K62" s="60"/>
      <c r="L62" s="60"/>
      <c r="M62" s="60"/>
    </row>
    <row r="63" spans="2:13" x14ac:dyDescent="0.25">
      <c r="B63" s="60"/>
      <c r="M63" s="60"/>
    </row>
    <row r="64" spans="2:13" x14ac:dyDescent="0.25">
      <c r="B64" s="60"/>
      <c r="C64" s="53" t="s">
        <v>88</v>
      </c>
      <c r="D64" s="53"/>
      <c r="E64" s="53"/>
      <c r="F64" s="53"/>
      <c r="G64" s="53"/>
      <c r="H64" s="53"/>
      <c r="I64" s="53"/>
      <c r="J64" s="53"/>
      <c r="K64" s="53"/>
      <c r="L64" s="53"/>
      <c r="M64" s="60"/>
    </row>
    <row r="65" spans="2:13" x14ac:dyDescent="0.25">
      <c r="B65" s="60"/>
      <c r="C65" s="53"/>
      <c r="D65" s="76"/>
      <c r="E65" s="76"/>
      <c r="F65" s="76"/>
      <c r="G65" s="76"/>
      <c r="H65" s="65" t="str">
        <f>GlobalInputs!G14</f>
        <v>2009/10</v>
      </c>
      <c r="I65" s="65" t="str">
        <f>GlobalInputs!H14</f>
        <v>2010/11</v>
      </c>
      <c r="J65" s="65" t="str">
        <f>GlobalInputs!I14</f>
        <v>2011/12</v>
      </c>
      <c r="K65" s="65" t="str">
        <f>GlobalInputs!J14</f>
        <v>2012/13</v>
      </c>
      <c r="L65" s="65" t="str">
        <f>GlobalInputs!K14</f>
        <v>2013/14</v>
      </c>
      <c r="M65" s="60"/>
    </row>
    <row r="66" spans="2:13" x14ac:dyDescent="0.25">
      <c r="B66" s="60"/>
      <c r="C66" s="53"/>
      <c r="D66" s="53"/>
      <c r="E66" s="53"/>
      <c r="F66" s="53"/>
      <c r="G66" s="53"/>
      <c r="H66" s="52"/>
      <c r="I66" s="52"/>
      <c r="J66" s="52"/>
      <c r="K66" s="52"/>
      <c r="L66" s="52"/>
      <c r="M66" s="60"/>
    </row>
    <row r="67" spans="2:13" x14ac:dyDescent="0.25">
      <c r="B67" s="60"/>
      <c r="C67" s="53"/>
      <c r="D67" s="53" t="s">
        <v>13</v>
      </c>
      <c r="E67" s="53"/>
      <c r="F67" s="53" t="s">
        <v>39</v>
      </c>
      <c r="G67" s="53"/>
      <c r="H67" s="77">
        <f>ServiceHistory!G107</f>
        <v>3230775.1612118715</v>
      </c>
      <c r="I67" s="77">
        <f>ServiceHistory!H107</f>
        <v>3709903.4509958318</v>
      </c>
      <c r="J67" s="77">
        <f>ServiceHistory!I107</f>
        <v>3607915.3448418844</v>
      </c>
      <c r="K67" s="77">
        <f>ServiceHistory!J107</f>
        <v>4518099.4766909732</v>
      </c>
      <c r="L67" s="77">
        <f>ServiceHistory!K107</f>
        <v>2955175.3380109952</v>
      </c>
      <c r="M67" s="60"/>
    </row>
    <row r="68" spans="2:13" x14ac:dyDescent="0.25">
      <c r="B68" s="60"/>
      <c r="C68" s="53"/>
      <c r="D68" s="53"/>
      <c r="E68" s="53"/>
      <c r="F68" s="53"/>
      <c r="G68" s="53"/>
      <c r="H68" s="53"/>
      <c r="I68" s="53"/>
      <c r="J68" s="53"/>
      <c r="K68" s="53"/>
      <c r="L68" s="53"/>
      <c r="M68" s="60"/>
    </row>
    <row r="69" spans="2:13" x14ac:dyDescent="0.25">
      <c r="B69" s="60"/>
      <c r="C69" s="53"/>
      <c r="D69" s="53" t="s">
        <v>89</v>
      </c>
      <c r="E69" s="53"/>
      <c r="F69" s="53" t="s">
        <v>39</v>
      </c>
      <c r="G69" s="53"/>
      <c r="H69" s="77">
        <f>ServiceHistory!G212</f>
        <v>1279877.8180348224</v>
      </c>
      <c r="I69" s="77">
        <f>ServiceHistory!H212</f>
        <v>1319608.2905868001</v>
      </c>
      <c r="J69" s="77">
        <f>ServiceHistory!I212</f>
        <v>1378797.1985148999</v>
      </c>
      <c r="K69" s="77">
        <f>ServiceHistory!J212</f>
        <v>1418658.6589846001</v>
      </c>
      <c r="L69" s="77">
        <f>ServiceHistory!K212</f>
        <v>1456350.1878024016</v>
      </c>
      <c r="M69" s="60"/>
    </row>
    <row r="70" spans="2:13" x14ac:dyDescent="0.25">
      <c r="B70" s="60"/>
      <c r="C70" s="53"/>
      <c r="D70" s="53" t="s">
        <v>90</v>
      </c>
      <c r="E70" s="53"/>
      <c r="F70" s="53"/>
      <c r="G70" s="53"/>
      <c r="H70" s="77">
        <f>ServiceHistory!G229</f>
        <v>610501.7192026102</v>
      </c>
      <c r="I70" s="77">
        <f>ServiceHistory!H229</f>
        <v>616689.23286686395</v>
      </c>
      <c r="J70" s="77">
        <f>ServiceHistory!I229</f>
        <v>619398.40707051451</v>
      </c>
      <c r="K70" s="77">
        <f>ServiceHistory!J229</f>
        <v>601783.95611903607</v>
      </c>
      <c r="L70" s="77">
        <f>ServiceHistory!K229</f>
        <v>640188.9716450976</v>
      </c>
      <c r="M70" s="60"/>
    </row>
    <row r="71" spans="2:13" x14ac:dyDescent="0.25">
      <c r="B71" s="60"/>
      <c r="C71" s="53"/>
      <c r="D71" s="53"/>
      <c r="E71" s="53"/>
      <c r="F71" s="53" t="s">
        <v>39</v>
      </c>
      <c r="G71" s="53"/>
      <c r="H71" s="78">
        <f>SUM(H69:H70)</f>
        <v>1890379.5372374326</v>
      </c>
      <c r="I71" s="78">
        <f t="shared" ref="I71:L71" si="0">SUM(I69:I70)</f>
        <v>1936297.523453664</v>
      </c>
      <c r="J71" s="78">
        <f t="shared" si="0"/>
        <v>1998195.6055854145</v>
      </c>
      <c r="K71" s="78">
        <f t="shared" si="0"/>
        <v>2020442.6151036362</v>
      </c>
      <c r="L71" s="78">
        <f t="shared" si="0"/>
        <v>2096539.1594474991</v>
      </c>
      <c r="M71" s="60"/>
    </row>
    <row r="72" spans="2:13" x14ac:dyDescent="0.25">
      <c r="B72" s="60"/>
      <c r="M72" s="60"/>
    </row>
    <row r="73" spans="2:13" x14ac:dyDescent="0.25">
      <c r="B73" s="60"/>
      <c r="C73" t="s">
        <v>91</v>
      </c>
      <c r="M73" s="60"/>
    </row>
    <row r="74" spans="2:13" x14ac:dyDescent="0.25">
      <c r="B74" s="60"/>
      <c r="D74" s="59"/>
      <c r="E74" s="59"/>
      <c r="F74" s="59"/>
      <c r="G74" s="59"/>
      <c r="H74" s="64" t="str">
        <f>GlobalInputs!G15</f>
        <v>2014/15</v>
      </c>
      <c r="I74" s="64" t="str">
        <f>GlobalInputs!H15</f>
        <v>2015/16</v>
      </c>
      <c r="J74" s="64" t="str">
        <f>GlobalInputs!I15</f>
        <v>2016/17</v>
      </c>
      <c r="K74" s="64" t="str">
        <f>GlobalInputs!J15</f>
        <v>2017/18</v>
      </c>
      <c r="L74" s="64" t="str">
        <f>GlobalInputs!K15</f>
        <v>2018/19</v>
      </c>
      <c r="M74" s="60"/>
    </row>
    <row r="75" spans="2:13" x14ac:dyDescent="0.25">
      <c r="B75" s="60"/>
      <c r="H75" s="51"/>
      <c r="I75" s="51"/>
      <c r="J75" s="51"/>
      <c r="K75" s="51"/>
      <c r="L75" s="51"/>
      <c r="M75" s="60"/>
    </row>
    <row r="76" spans="2:13" x14ac:dyDescent="0.25">
      <c r="B76" s="60"/>
      <c r="D76" t="s">
        <v>13</v>
      </c>
      <c r="F76" t="s">
        <v>39</v>
      </c>
      <c r="H76" s="74">
        <f>FeeConstruction!U48</f>
        <v>6626792.3653573366</v>
      </c>
      <c r="I76" s="74">
        <f>FeeConstruction!V48</f>
        <v>6626792.3653573366</v>
      </c>
      <c r="J76" s="74">
        <f>FeeConstruction!W48</f>
        <v>6626792.3653573366</v>
      </c>
      <c r="K76" s="74">
        <f>FeeConstruction!X48</f>
        <v>6626792.3653573366</v>
      </c>
      <c r="L76" s="74">
        <f>FeeConstruction!Y48</f>
        <v>6626792.3653573366</v>
      </c>
      <c r="M76" s="60"/>
    </row>
    <row r="77" spans="2:13" x14ac:dyDescent="0.25">
      <c r="B77" s="60"/>
      <c r="M77" s="60"/>
    </row>
    <row r="78" spans="2:13" x14ac:dyDescent="0.25">
      <c r="B78" s="60"/>
      <c r="D78" t="s">
        <v>89</v>
      </c>
      <c r="F78" t="s">
        <v>39</v>
      </c>
      <c r="H78" s="74">
        <f>FeeConstruction!AB48</f>
        <v>4178474.788908713</v>
      </c>
      <c r="I78" s="74">
        <f>FeeConstruction!AC48</f>
        <v>4178474.788908713</v>
      </c>
      <c r="J78" s="74">
        <f>FeeConstruction!AD48</f>
        <v>4178474.788908713</v>
      </c>
      <c r="K78" s="74">
        <f>FeeConstruction!AE48</f>
        <v>4178474.788908713</v>
      </c>
      <c r="L78" s="74">
        <f>FeeConstruction!AF48</f>
        <v>4178474.788908713</v>
      </c>
      <c r="M78" s="60"/>
    </row>
    <row r="79" spans="2:13" x14ac:dyDescent="0.25">
      <c r="B79" s="60"/>
      <c r="D79" t="s">
        <v>90</v>
      </c>
      <c r="H79" s="74">
        <f>FeeConstruction!AI48</f>
        <v>2325341.239448627</v>
      </c>
      <c r="I79" s="74">
        <f>FeeConstruction!AJ48</f>
        <v>2325341.239448627</v>
      </c>
      <c r="J79" s="74">
        <f>FeeConstruction!AK48</f>
        <v>2325341.239448627</v>
      </c>
      <c r="K79" s="74">
        <f>FeeConstruction!AL48</f>
        <v>2325341.239448627</v>
      </c>
      <c r="L79" s="74">
        <f>FeeConstruction!AM48</f>
        <v>2325341.239448627</v>
      </c>
      <c r="M79" s="60"/>
    </row>
    <row r="80" spans="2:13" x14ac:dyDescent="0.25">
      <c r="B80" s="60"/>
      <c r="D80" t="s">
        <v>216</v>
      </c>
      <c r="H80" s="74">
        <f>FeeConstruction!AP48</f>
        <v>122976.33699999994</v>
      </c>
      <c r="I80" s="74">
        <f>FeeConstruction!AQ48</f>
        <v>122976.33699999994</v>
      </c>
      <c r="J80" s="74">
        <f>FeeConstruction!AR48</f>
        <v>122976.33699999994</v>
      </c>
      <c r="K80" s="74">
        <f>FeeConstruction!AS48</f>
        <v>122976.33699999994</v>
      </c>
      <c r="L80" s="74">
        <f>FeeConstruction!AT48</f>
        <v>122976.33699999994</v>
      </c>
      <c r="M80" s="60"/>
    </row>
    <row r="81" spans="2:13" x14ac:dyDescent="0.25">
      <c r="B81" s="60"/>
      <c r="F81" t="s">
        <v>39</v>
      </c>
      <c r="H81" s="75">
        <f>SUM(H78:H80)</f>
        <v>6626792.3653573403</v>
      </c>
      <c r="I81" s="75">
        <f t="shared" ref="I81:L81" si="1">SUM(I78:I80)</f>
        <v>6626792.3653573403</v>
      </c>
      <c r="J81" s="75">
        <f t="shared" si="1"/>
        <v>6626792.3653573403</v>
      </c>
      <c r="K81" s="75">
        <f t="shared" si="1"/>
        <v>6626792.3653573403</v>
      </c>
      <c r="L81" s="75">
        <f t="shared" si="1"/>
        <v>6626792.3653573403</v>
      </c>
      <c r="M81" s="60"/>
    </row>
    <row r="82" spans="2:13" x14ac:dyDescent="0.25">
      <c r="B82" s="60"/>
      <c r="C82" s="60"/>
      <c r="D82" s="60"/>
      <c r="E82" s="60"/>
      <c r="F82" s="60"/>
      <c r="G82" s="60"/>
      <c r="H82" s="60"/>
      <c r="I82" s="60"/>
      <c r="J82" s="60"/>
      <c r="K82" s="60"/>
      <c r="L82" s="60"/>
      <c r="M82" s="60"/>
    </row>
  </sheetData>
  <mergeCells count="4">
    <mergeCell ref="C13:L13"/>
    <mergeCell ref="C9:L9"/>
    <mergeCell ref="F17:H17"/>
    <mergeCell ref="J17:K17"/>
  </mergeCells>
  <pageMargins left="0.39370078740157483" right="0.39370078740157483" top="0.39370078740157483" bottom="0.39370078740157483" header="0.19685039370078741" footer="0.19685039370078741"/>
  <pageSetup paperSize="9" scale="50" orientation="portrait" r:id="rId1"/>
  <headerFooter>
    <oddFooter>&amp;C&amp;F&amp;R&amp;A</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249977111117893"/>
  </sheetPr>
  <dimension ref="A1:E3"/>
  <sheetViews>
    <sheetView workbookViewId="0"/>
  </sheetViews>
  <sheetFormatPr defaultColWidth="0" defaultRowHeight="15" customHeight="1" zeroHeight="1" x14ac:dyDescent="0.25"/>
  <cols>
    <col min="1" max="1" width="2.42578125" customWidth="1"/>
    <col min="2" max="5" width="9.140625" customWidth="1"/>
    <col min="6" max="16384" width="9.140625" hidden="1"/>
  </cols>
  <sheetData>
    <row r="1" spans="2:2" x14ac:dyDescent="0.25"/>
    <row r="2" spans="2:2" x14ac:dyDescent="0.25">
      <c r="B2" s="1" t="s">
        <v>12</v>
      </c>
    </row>
    <row r="3" spans="2:2" x14ac:dyDescent="0.25"/>
  </sheetData>
  <pageMargins left="0.70866141732283472" right="0.70866141732283472" top="0.74803149606299213" bottom="0.74803149606299213" header="0.31496062992125984" footer="0.31496062992125984"/>
  <pageSetup paperSize="9" orientation="portrait"/>
  <headerFooter>
    <oddFooter>&amp;C&amp;F&amp;R&amp;A</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59999389629810485"/>
  </sheetPr>
  <dimension ref="A1:M34"/>
  <sheetViews>
    <sheetView zoomScale="90" zoomScaleNormal="90" zoomScalePageLayoutView="125" workbookViewId="0">
      <selection activeCell="G22" sqref="G22"/>
    </sheetView>
  </sheetViews>
  <sheetFormatPr defaultColWidth="10.85546875" defaultRowHeight="12.75" x14ac:dyDescent="0.2"/>
  <cols>
    <col min="1" max="4" width="2.28515625" style="18" customWidth="1"/>
    <col min="5" max="5" width="39.28515625" style="18" customWidth="1"/>
    <col min="6" max="11" width="10.85546875" style="18"/>
    <col min="12" max="12" width="2.7109375" style="18" customWidth="1"/>
    <col min="13" max="13" width="45.85546875" style="18" customWidth="1"/>
    <col min="14" max="16384" width="10.85546875" style="18"/>
  </cols>
  <sheetData>
    <row r="1" spans="1:13" x14ac:dyDescent="0.2">
      <c r="A1" s="18" t="s">
        <v>15</v>
      </c>
    </row>
    <row r="2" spans="1:13" ht="15.75" x14ac:dyDescent="0.25">
      <c r="A2" s="10" t="s">
        <v>16</v>
      </c>
      <c r="F2" s="81" t="str">
        <f>IF(ROUND($E$6,6)=0,"ok","Problem - review CheckSheet")</f>
        <v>ok</v>
      </c>
    </row>
    <row r="3" spans="1:13" x14ac:dyDescent="0.2">
      <c r="A3" s="18" t="str">
        <f>G11</f>
        <v>CW Related Fees</v>
      </c>
      <c r="F3" s="81"/>
    </row>
    <row r="5" spans="1:13" x14ac:dyDescent="0.2">
      <c r="B5" s="18" t="s">
        <v>20</v>
      </c>
    </row>
    <row r="6" spans="1:13" x14ac:dyDescent="0.2">
      <c r="C6" s="18" t="s">
        <v>18</v>
      </c>
      <c r="G6" s="21" t="s">
        <v>19</v>
      </c>
      <c r="H6" s="22"/>
      <c r="I6" s="22"/>
      <c r="J6" s="22"/>
      <c r="M6" s="23" t="s">
        <v>37</v>
      </c>
    </row>
    <row r="7" spans="1:13" x14ac:dyDescent="0.2">
      <c r="C7" s="18" t="s">
        <v>104</v>
      </c>
      <c r="G7" s="21" t="s">
        <v>106</v>
      </c>
      <c r="H7" s="22"/>
      <c r="I7" s="22"/>
      <c r="J7" s="22"/>
    </row>
    <row r="8" spans="1:13" x14ac:dyDescent="0.2">
      <c r="G8" s="21" t="s">
        <v>160</v>
      </c>
      <c r="H8" s="22"/>
      <c r="I8" s="22"/>
      <c r="J8" s="22"/>
    </row>
    <row r="9" spans="1:13" x14ac:dyDescent="0.2">
      <c r="G9" s="21" t="s">
        <v>107</v>
      </c>
      <c r="H9" s="22"/>
      <c r="I9" s="22"/>
      <c r="J9" s="22"/>
    </row>
    <row r="10" spans="1:13" x14ac:dyDescent="0.2">
      <c r="G10" s="21" t="s">
        <v>108</v>
      </c>
      <c r="H10" s="22"/>
      <c r="I10" s="22"/>
      <c r="J10" s="22"/>
    </row>
    <row r="11" spans="1:13" x14ac:dyDescent="0.2">
      <c r="C11" s="18" t="s">
        <v>105</v>
      </c>
      <c r="G11" s="21" t="s">
        <v>206</v>
      </c>
      <c r="H11" s="22"/>
      <c r="I11" s="22"/>
      <c r="J11" s="22"/>
    </row>
    <row r="13" spans="1:13" x14ac:dyDescent="0.2">
      <c r="B13" s="18" t="s">
        <v>21</v>
      </c>
    </row>
    <row r="14" spans="1:13" x14ac:dyDescent="0.2">
      <c r="C14" s="18" t="s">
        <v>22</v>
      </c>
      <c r="G14" s="24" t="s">
        <v>2</v>
      </c>
      <c r="H14" s="24" t="s">
        <v>3</v>
      </c>
      <c r="I14" s="24" t="s">
        <v>4</v>
      </c>
      <c r="J14" s="24" t="s">
        <v>5</v>
      </c>
      <c r="K14" s="24" t="s">
        <v>6</v>
      </c>
    </row>
    <row r="15" spans="1:13" x14ac:dyDescent="0.2">
      <c r="C15" s="18" t="s">
        <v>23</v>
      </c>
      <c r="G15" s="24" t="s">
        <v>7</v>
      </c>
      <c r="H15" s="24" t="s">
        <v>8</v>
      </c>
      <c r="I15" s="24" t="s">
        <v>9</v>
      </c>
      <c r="J15" s="24" t="s">
        <v>10</v>
      </c>
      <c r="K15" s="24" t="s">
        <v>11</v>
      </c>
    </row>
    <row r="17" spans="2:13" x14ac:dyDescent="0.2">
      <c r="B17" s="18" t="s">
        <v>24</v>
      </c>
    </row>
    <row r="18" spans="2:13" ht="12.75" customHeight="1" x14ac:dyDescent="0.2">
      <c r="B18" s="140" t="s">
        <v>25</v>
      </c>
      <c r="C18" s="141"/>
      <c r="D18" s="141"/>
      <c r="E18" s="141"/>
      <c r="F18" s="141"/>
      <c r="G18" s="141" t="s">
        <v>167</v>
      </c>
      <c r="H18" s="141" t="s">
        <v>168</v>
      </c>
      <c r="I18" s="141" t="s">
        <v>169</v>
      </c>
      <c r="J18" s="141" t="s">
        <v>170</v>
      </c>
      <c r="K18" s="151"/>
      <c r="M18" s="230" t="s">
        <v>225</v>
      </c>
    </row>
    <row r="19" spans="2:13" x14ac:dyDescent="0.2">
      <c r="B19" s="142"/>
      <c r="C19" s="143"/>
      <c r="D19" s="143"/>
      <c r="E19" s="143" t="s">
        <v>171</v>
      </c>
      <c r="F19" s="143"/>
      <c r="G19" s="143" t="s">
        <v>172</v>
      </c>
      <c r="H19" s="143" t="s">
        <v>172</v>
      </c>
      <c r="I19" s="143" t="s">
        <v>173</v>
      </c>
      <c r="J19" s="143" t="s">
        <v>174</v>
      </c>
      <c r="K19" s="152"/>
      <c r="M19" s="231"/>
    </row>
    <row r="20" spans="2:13" x14ac:dyDescent="0.2">
      <c r="B20" s="142"/>
      <c r="C20" s="144" t="s">
        <v>26</v>
      </c>
      <c r="D20" s="144"/>
      <c r="E20" s="144" t="s">
        <v>27</v>
      </c>
      <c r="F20" s="144" t="s">
        <v>28</v>
      </c>
      <c r="G20" s="145">
        <v>78.184626490066336</v>
      </c>
      <c r="H20" s="145">
        <v>32.590000000000003</v>
      </c>
      <c r="I20" s="145">
        <v>2.4500000000000002</v>
      </c>
      <c r="J20" s="145">
        <v>113.22462649006634</v>
      </c>
      <c r="K20" s="153"/>
      <c r="M20" s="231"/>
    </row>
    <row r="21" spans="2:13" x14ac:dyDescent="0.2">
      <c r="B21" s="142"/>
      <c r="C21" s="144" t="s">
        <v>29</v>
      </c>
      <c r="D21" s="144"/>
      <c r="E21" s="144" t="s">
        <v>30</v>
      </c>
      <c r="F21" s="144"/>
      <c r="G21" s="145">
        <v>99.160031683948517</v>
      </c>
      <c r="H21" s="145">
        <v>41.33</v>
      </c>
      <c r="I21" s="145">
        <v>3.1</v>
      </c>
      <c r="J21" s="145">
        <v>143.59003168394852</v>
      </c>
      <c r="K21" s="153"/>
      <c r="M21" s="231"/>
    </row>
    <row r="22" spans="2:13" x14ac:dyDescent="0.2">
      <c r="B22" s="142"/>
      <c r="C22" s="144" t="s">
        <v>31</v>
      </c>
      <c r="D22" s="144"/>
      <c r="E22" s="144" t="s">
        <v>32</v>
      </c>
      <c r="F22" s="144"/>
      <c r="G22" s="145">
        <v>118.11003168394852</v>
      </c>
      <c r="H22" s="145">
        <v>49.819981956198632</v>
      </c>
      <c r="I22" s="145">
        <v>3.1</v>
      </c>
      <c r="J22" s="145">
        <v>171.03001364014713</v>
      </c>
      <c r="K22" s="153"/>
      <c r="M22" s="231"/>
    </row>
    <row r="23" spans="2:13" x14ac:dyDescent="0.2">
      <c r="B23" s="142"/>
      <c r="C23" s="144" t="s">
        <v>33</v>
      </c>
      <c r="D23" s="144"/>
      <c r="E23" s="144" t="s">
        <v>34</v>
      </c>
      <c r="F23" s="144"/>
      <c r="G23" s="145">
        <v>113.90725843654631</v>
      </c>
      <c r="H23" s="145">
        <v>74.909981956198635</v>
      </c>
      <c r="I23" s="145">
        <v>3.56</v>
      </c>
      <c r="J23" s="145">
        <v>192.37724039274497</v>
      </c>
      <c r="K23" s="153"/>
      <c r="M23" s="231"/>
    </row>
    <row r="24" spans="2:13" x14ac:dyDescent="0.2">
      <c r="B24" s="142"/>
      <c r="C24" s="144" t="s">
        <v>35</v>
      </c>
      <c r="D24" s="144"/>
      <c r="E24" s="144" t="s">
        <v>36</v>
      </c>
      <c r="F24" s="144"/>
      <c r="G24" s="145">
        <v>70.831554282597537</v>
      </c>
      <c r="H24" s="145">
        <v>56.959981956198639</v>
      </c>
      <c r="I24" s="145">
        <v>2.2200000000000002</v>
      </c>
      <c r="J24" s="145">
        <v>130.01153623879617</v>
      </c>
      <c r="K24" s="153"/>
      <c r="M24" s="231"/>
    </row>
    <row r="25" spans="2:13" x14ac:dyDescent="0.2">
      <c r="B25" s="142"/>
      <c r="C25" s="144" t="s">
        <v>14</v>
      </c>
      <c r="D25" s="144"/>
      <c r="E25" s="144" t="s">
        <v>14</v>
      </c>
      <c r="F25" s="144"/>
      <c r="G25" s="145">
        <v>0</v>
      </c>
      <c r="H25" s="145">
        <v>0</v>
      </c>
      <c r="I25" s="145">
        <v>0</v>
      </c>
      <c r="J25" s="145">
        <v>0</v>
      </c>
      <c r="K25" s="153"/>
      <c r="M25" s="231"/>
    </row>
    <row r="26" spans="2:13" x14ac:dyDescent="0.2">
      <c r="B26" s="142"/>
      <c r="C26" s="144" t="s">
        <v>14</v>
      </c>
      <c r="D26" s="144"/>
      <c r="E26" s="144" t="s">
        <v>14</v>
      </c>
      <c r="F26" s="144"/>
      <c r="G26" s="145">
        <v>0</v>
      </c>
      <c r="H26" s="145">
        <v>0</v>
      </c>
      <c r="I26" s="145">
        <v>0</v>
      </c>
      <c r="J26" s="145">
        <v>0</v>
      </c>
      <c r="K26" s="153"/>
      <c r="M26" s="231"/>
    </row>
    <row r="27" spans="2:13" x14ac:dyDescent="0.2">
      <c r="B27" s="142"/>
      <c r="C27" s="144" t="s">
        <v>14</v>
      </c>
      <c r="D27" s="144"/>
      <c r="E27" s="144" t="s">
        <v>14</v>
      </c>
      <c r="F27" s="144"/>
      <c r="G27" s="145">
        <v>0</v>
      </c>
      <c r="H27" s="145">
        <v>0</v>
      </c>
      <c r="I27" s="145">
        <v>0</v>
      </c>
      <c r="J27" s="145">
        <v>0</v>
      </c>
      <c r="K27" s="153"/>
      <c r="M27" s="231"/>
    </row>
    <row r="28" spans="2:13" x14ac:dyDescent="0.2">
      <c r="B28" s="142"/>
      <c r="C28" s="144" t="s">
        <v>14</v>
      </c>
      <c r="D28" s="144"/>
      <c r="E28" s="144" t="s">
        <v>14</v>
      </c>
      <c r="F28" s="144"/>
      <c r="G28" s="145">
        <v>0</v>
      </c>
      <c r="H28" s="145">
        <v>0</v>
      </c>
      <c r="I28" s="145">
        <v>0</v>
      </c>
      <c r="J28" s="145">
        <v>0</v>
      </c>
      <c r="K28" s="153"/>
      <c r="M28" s="231"/>
    </row>
    <row r="29" spans="2:13" ht="63" customHeight="1" x14ac:dyDescent="0.2">
      <c r="B29" s="146"/>
      <c r="C29" s="147" t="s">
        <v>14</v>
      </c>
      <c r="D29" s="147"/>
      <c r="E29" s="147" t="s">
        <v>14</v>
      </c>
      <c r="F29" s="147"/>
      <c r="G29" s="148">
        <v>0</v>
      </c>
      <c r="H29" s="148">
        <v>0</v>
      </c>
      <c r="I29" s="148">
        <v>0</v>
      </c>
      <c r="J29" s="148">
        <v>0</v>
      </c>
      <c r="K29" s="153"/>
      <c r="M29" s="232"/>
    </row>
    <row r="34" spans="5:5" x14ac:dyDescent="0.2">
      <c r="E34" s="33"/>
    </row>
  </sheetData>
  <mergeCells count="1">
    <mergeCell ref="M18:M29"/>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59999389629810485"/>
  </sheetPr>
  <dimension ref="A1:F51"/>
  <sheetViews>
    <sheetView topLeftCell="A4" zoomScale="90" zoomScaleNormal="90" zoomScalePageLayoutView="125" workbookViewId="0">
      <selection activeCell="C54" sqref="C54"/>
    </sheetView>
  </sheetViews>
  <sheetFormatPr defaultColWidth="9.140625" defaultRowHeight="15" x14ac:dyDescent="0.25"/>
  <cols>
    <col min="1" max="1" width="2.28515625" customWidth="1"/>
    <col min="2" max="2" width="2.28515625" style="3" customWidth="1"/>
    <col min="3" max="3" width="35.42578125" style="3" bestFit="1" customWidth="1"/>
    <col min="4" max="4" width="39.140625" style="3" customWidth="1"/>
    <col min="5" max="5" width="46.7109375" style="3" customWidth="1"/>
    <col min="6" max="6" width="9.140625" style="3" customWidth="1"/>
    <col min="7" max="7" width="9.140625" customWidth="1"/>
  </cols>
  <sheetData>
    <row r="1" spans="1:6" x14ac:dyDescent="0.25">
      <c r="A1" t="str">
        <f>GlobalInputs!A1</f>
        <v>Ancillary Network Services Pricing Model</v>
      </c>
    </row>
    <row r="2" spans="1:6" ht="15.75" x14ac:dyDescent="0.25">
      <c r="A2" s="5" t="s">
        <v>57</v>
      </c>
      <c r="B2"/>
      <c r="C2"/>
      <c r="D2" s="81" t="str">
        <f>IF(ROUND($E$9,6)=0,"ok","Problem - review CheckSheet")</f>
        <v>ok</v>
      </c>
      <c r="E2"/>
      <c r="F2"/>
    </row>
    <row r="3" spans="1:6" x14ac:dyDescent="0.25">
      <c r="A3" s="4" t="str">
        <f>GlobalInputs!A3</f>
        <v>CW Related Fees</v>
      </c>
      <c r="B3"/>
      <c r="C3"/>
      <c r="D3" s="81"/>
      <c r="E3"/>
      <c r="F3"/>
    </row>
    <row r="5" spans="1:6" x14ac:dyDescent="0.25">
      <c r="B5" s="18" t="s">
        <v>104</v>
      </c>
      <c r="D5" s="3" t="str">
        <f>GlobalInputs!G7</f>
        <v>02 - ASP Inspection services</v>
      </c>
    </row>
    <row r="6" spans="1:6" x14ac:dyDescent="0.25">
      <c r="B6" s="18"/>
      <c r="D6" s="3" t="str">
        <f>GlobalInputs!G8</f>
        <v>04 - Contestable Substation Commissioning</v>
      </c>
    </row>
    <row r="7" spans="1:6" x14ac:dyDescent="0.25">
      <c r="B7" s="18"/>
      <c r="D7" s="3" t="str">
        <f>GlobalInputs!G9</f>
        <v>05 - Access permits</v>
      </c>
    </row>
    <row r="8" spans="1:6" x14ac:dyDescent="0.25">
      <c r="B8" s="18"/>
      <c r="D8" s="3" t="str">
        <f>GlobalInputs!G10</f>
        <v>10 - Administration services (ASPs)</v>
      </c>
    </row>
    <row r="9" spans="1:6" x14ac:dyDescent="0.25">
      <c r="B9" s="18" t="s">
        <v>105</v>
      </c>
      <c r="D9" s="3" t="s">
        <v>205</v>
      </c>
    </row>
    <row r="10" spans="1:6" x14ac:dyDescent="0.25">
      <c r="B10" s="18"/>
    </row>
    <row r="11" spans="1:6" x14ac:dyDescent="0.25">
      <c r="B11" s="18" t="s">
        <v>61</v>
      </c>
    </row>
    <row r="12" spans="1:6" ht="240" customHeight="1" x14ac:dyDescent="0.25">
      <c r="B12" s="18"/>
      <c r="C12" s="233" t="s">
        <v>161</v>
      </c>
      <c r="D12" s="233"/>
      <c r="E12" s="233"/>
    </row>
    <row r="13" spans="1:6" x14ac:dyDescent="0.25">
      <c r="B13" s="18"/>
    </row>
    <row r="14" spans="1:6" x14ac:dyDescent="0.25">
      <c r="B14" s="18" t="s">
        <v>1</v>
      </c>
    </row>
    <row r="15" spans="1:6" ht="120.95" customHeight="1" x14ac:dyDescent="0.25">
      <c r="B15" s="18"/>
      <c r="C15" s="233" t="s">
        <v>62</v>
      </c>
      <c r="D15" s="233"/>
      <c r="E15" s="233"/>
    </row>
    <row r="16" spans="1:6" x14ac:dyDescent="0.25">
      <c r="B16" s="18"/>
    </row>
    <row r="17" spans="2:5" x14ac:dyDescent="0.25">
      <c r="B17" s="3" t="s">
        <v>58</v>
      </c>
    </row>
    <row r="18" spans="2:5" x14ac:dyDescent="0.25">
      <c r="C18" s="32" t="s">
        <v>59</v>
      </c>
      <c r="D18" s="32" t="s">
        <v>60</v>
      </c>
      <c r="E18" s="32"/>
    </row>
    <row r="20" spans="2:5" ht="14.1" customHeight="1" x14ac:dyDescent="0.25">
      <c r="C20" s="113" t="s">
        <v>109</v>
      </c>
      <c r="D20" s="233" t="s">
        <v>111</v>
      </c>
      <c r="E20" s="233"/>
    </row>
    <row r="21" spans="2:5" x14ac:dyDescent="0.25">
      <c r="C21" s="33"/>
      <c r="D21" s="233"/>
      <c r="E21" s="233"/>
    </row>
    <row r="22" spans="2:5" ht="14.1" customHeight="1" x14ac:dyDescent="0.25">
      <c r="C22" s="113" t="s">
        <v>110</v>
      </c>
      <c r="D22" s="233" t="s">
        <v>112</v>
      </c>
      <c r="E22" s="233"/>
    </row>
    <row r="23" spans="2:5" x14ac:dyDescent="0.25">
      <c r="C23" s="114"/>
      <c r="D23" s="233"/>
      <c r="E23" s="233"/>
    </row>
    <row r="24" spans="2:5" ht="14.1" customHeight="1" x14ac:dyDescent="0.25">
      <c r="C24" s="113" t="s">
        <v>114</v>
      </c>
      <c r="D24" s="233" t="s">
        <v>113</v>
      </c>
      <c r="E24" s="233"/>
    </row>
    <row r="25" spans="2:5" x14ac:dyDescent="0.25">
      <c r="C25" s="33"/>
      <c r="D25" s="233"/>
      <c r="E25" s="233"/>
    </row>
    <row r="26" spans="2:5" ht="14.1" customHeight="1" x14ac:dyDescent="0.25">
      <c r="C26" s="113" t="s">
        <v>116</v>
      </c>
      <c r="D26" s="233" t="s">
        <v>115</v>
      </c>
      <c r="E26" s="233"/>
    </row>
    <row r="27" spans="2:5" x14ac:dyDescent="0.25">
      <c r="C27" s="33"/>
      <c r="D27" s="233"/>
      <c r="E27" s="233"/>
    </row>
    <row r="28" spans="2:5" ht="14.1" customHeight="1" x14ac:dyDescent="0.25">
      <c r="C28" s="113" t="s">
        <v>118</v>
      </c>
      <c r="D28" s="233" t="s">
        <v>117</v>
      </c>
      <c r="E28" s="233"/>
    </row>
    <row r="29" spans="2:5" x14ac:dyDescent="0.25">
      <c r="C29" s="33"/>
      <c r="D29" s="233"/>
      <c r="E29" s="233"/>
    </row>
    <row r="30" spans="2:5" ht="14.1" customHeight="1" x14ac:dyDescent="0.25">
      <c r="C30" s="113" t="s">
        <v>120</v>
      </c>
      <c r="D30" s="233" t="s">
        <v>119</v>
      </c>
      <c r="E30" s="233"/>
    </row>
    <row r="31" spans="2:5" x14ac:dyDescent="0.25">
      <c r="C31" s="33"/>
      <c r="D31" s="233"/>
      <c r="E31" s="233"/>
    </row>
    <row r="32" spans="2:5" ht="14.1" customHeight="1" x14ac:dyDescent="0.25">
      <c r="C32" s="113" t="s">
        <v>122</v>
      </c>
      <c r="D32" s="233" t="s">
        <v>121</v>
      </c>
      <c r="E32" s="233"/>
    </row>
    <row r="33" spans="3:5" x14ac:dyDescent="0.25">
      <c r="C33" s="33"/>
      <c r="D33" s="233"/>
      <c r="E33" s="233"/>
    </row>
    <row r="34" spans="3:5" x14ac:dyDescent="0.25">
      <c r="C34" s="113" t="s">
        <v>201</v>
      </c>
      <c r="D34" s="233" t="s">
        <v>162</v>
      </c>
      <c r="E34" s="233"/>
    </row>
    <row r="35" spans="3:5" x14ac:dyDescent="0.25">
      <c r="C35" s="33"/>
      <c r="D35" s="233"/>
      <c r="E35" s="233"/>
    </row>
    <row r="36" spans="3:5" x14ac:dyDescent="0.25">
      <c r="C36" s="113" t="s">
        <v>210</v>
      </c>
      <c r="D36" s="233" t="s">
        <v>163</v>
      </c>
      <c r="E36" s="233"/>
    </row>
    <row r="37" spans="3:5" ht="30" customHeight="1" x14ac:dyDescent="0.25">
      <c r="C37" s="33"/>
      <c r="D37" s="233"/>
      <c r="E37" s="233"/>
    </row>
    <row r="38" spans="3:5" ht="46.5" customHeight="1" x14ac:dyDescent="0.25">
      <c r="C38" s="226"/>
      <c r="D38" s="233" t="s">
        <v>163</v>
      </c>
      <c r="E38" s="233"/>
    </row>
    <row r="39" spans="3:5" ht="30" customHeight="1" x14ac:dyDescent="0.25">
      <c r="C39" s="33"/>
      <c r="D39" s="233"/>
      <c r="E39" s="233"/>
    </row>
    <row r="40" spans="3:5" x14ac:dyDescent="0.25">
      <c r="C40" s="113" t="s">
        <v>124</v>
      </c>
      <c r="D40" s="233" t="s">
        <v>123</v>
      </c>
      <c r="E40" s="233"/>
    </row>
    <row r="41" spans="3:5" x14ac:dyDescent="0.25">
      <c r="C41" s="34"/>
      <c r="D41" s="233"/>
      <c r="E41" s="233"/>
    </row>
    <row r="42" spans="3:5" x14ac:dyDescent="0.25">
      <c r="C42" s="113" t="s">
        <v>126</v>
      </c>
      <c r="D42" s="233" t="s">
        <v>125</v>
      </c>
      <c r="E42" s="233"/>
    </row>
    <row r="43" spans="3:5" ht="30" customHeight="1" x14ac:dyDescent="0.25">
      <c r="C43" s="34"/>
      <c r="D43" s="233"/>
      <c r="E43" s="233"/>
    </row>
    <row r="44" spans="3:5" x14ac:dyDescent="0.25">
      <c r="C44" s="113" t="s">
        <v>128</v>
      </c>
      <c r="D44" s="233" t="s">
        <v>127</v>
      </c>
      <c r="E44" s="233"/>
    </row>
    <row r="45" spans="3:5" x14ac:dyDescent="0.25">
      <c r="C45" s="34"/>
      <c r="D45" s="233"/>
      <c r="E45" s="233"/>
    </row>
    <row r="46" spans="3:5" x14ac:dyDescent="0.25">
      <c r="C46" s="113" t="s">
        <v>130</v>
      </c>
      <c r="D46" s="233" t="s">
        <v>129</v>
      </c>
      <c r="E46" s="233"/>
    </row>
    <row r="47" spans="3:5" x14ac:dyDescent="0.25">
      <c r="C47" s="34"/>
      <c r="D47" s="233"/>
      <c r="E47" s="233"/>
    </row>
    <row r="48" spans="3:5" x14ac:dyDescent="0.25">
      <c r="C48" s="113" t="s">
        <v>132</v>
      </c>
      <c r="D48" s="233" t="s">
        <v>131</v>
      </c>
      <c r="E48" s="233"/>
    </row>
    <row r="49" spans="3:5" x14ac:dyDescent="0.25">
      <c r="C49" s="34"/>
      <c r="D49" s="233"/>
      <c r="E49" s="233"/>
    </row>
    <row r="50" spans="3:5" x14ac:dyDescent="0.25">
      <c r="C50" s="113" t="s">
        <v>204</v>
      </c>
      <c r="D50" s="233" t="s">
        <v>131</v>
      </c>
      <c r="E50" s="233"/>
    </row>
    <row r="51" spans="3:5" x14ac:dyDescent="0.25">
      <c r="C51" s="34"/>
      <c r="D51" s="233"/>
      <c r="E51" s="233"/>
    </row>
  </sheetData>
  <mergeCells count="18">
    <mergeCell ref="D50:E51"/>
    <mergeCell ref="D44:E45"/>
    <mergeCell ref="D46:E47"/>
    <mergeCell ref="D48:E49"/>
    <mergeCell ref="C12:E12"/>
    <mergeCell ref="C15:E15"/>
    <mergeCell ref="D20:E21"/>
    <mergeCell ref="D22:E23"/>
    <mergeCell ref="D24:E25"/>
    <mergeCell ref="D34:E35"/>
    <mergeCell ref="D36:E37"/>
    <mergeCell ref="D42:E43"/>
    <mergeCell ref="D26:E27"/>
    <mergeCell ref="D28:E29"/>
    <mergeCell ref="D30:E31"/>
    <mergeCell ref="D32:E33"/>
    <mergeCell ref="D40:E41"/>
    <mergeCell ref="D38:E39"/>
  </mergeCells>
  <pageMargins left="0.75" right="0.75" top="1" bottom="1" header="0.5" footer="0.5"/>
  <pageSetup paperSize="9" orientation="portrait" horizontalDpi="4294967292" verticalDpi="4294967292"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59999389629810485"/>
    <pageSetUpPr fitToPage="1"/>
  </sheetPr>
  <dimension ref="A1:O229"/>
  <sheetViews>
    <sheetView tabSelected="1" zoomScale="90" zoomScaleNormal="90" zoomScalePageLayoutView="125" workbookViewId="0">
      <pane xSplit="5" ySplit="4" topLeftCell="F115" activePane="bottomRight" state="frozenSplit"/>
      <selection pane="topRight" activeCell="F1" sqref="F1"/>
      <selection pane="bottomLeft" activeCell="A4" sqref="A4"/>
      <selection pane="bottomRight" activeCell="N146" sqref="N146"/>
    </sheetView>
  </sheetViews>
  <sheetFormatPr defaultColWidth="9.140625" defaultRowHeight="14.1" customHeight="1" x14ac:dyDescent="0.25"/>
  <cols>
    <col min="1" max="3" width="2.140625" style="93" customWidth="1"/>
    <col min="4" max="4" width="1.85546875" style="93" customWidth="1"/>
    <col min="5" max="5" width="42.140625" style="93" customWidth="1"/>
    <col min="6" max="12" width="10.85546875" style="93" customWidth="1"/>
    <col min="13" max="13" width="2.42578125" style="93" customWidth="1"/>
    <col min="14" max="14" width="46.7109375" style="92" customWidth="1"/>
    <col min="15" max="15" width="8.28515625" style="93" customWidth="1"/>
    <col min="16" max="18" width="9.140625" style="93" customWidth="1"/>
    <col min="19" max="16384" width="9.140625" style="93"/>
  </cols>
  <sheetData>
    <row r="1" spans="1:15" ht="14.1" customHeight="1" x14ac:dyDescent="0.2">
      <c r="A1" s="91" t="s">
        <v>15</v>
      </c>
      <c r="B1" s="91"/>
      <c r="C1" s="91"/>
      <c r="D1" s="91"/>
      <c r="E1" s="91"/>
      <c r="F1" s="91"/>
      <c r="G1" s="91"/>
      <c r="H1" s="91"/>
      <c r="I1" s="91"/>
      <c r="J1" s="91"/>
      <c r="K1" s="91"/>
      <c r="L1" s="91"/>
      <c r="M1" s="91"/>
      <c r="O1" s="91"/>
    </row>
    <row r="2" spans="1:15" ht="14.1" customHeight="1" x14ac:dyDescent="0.25">
      <c r="A2" s="94" t="s">
        <v>65</v>
      </c>
      <c r="B2" s="95"/>
      <c r="C2" s="95"/>
      <c r="D2" s="95"/>
      <c r="E2" s="95"/>
      <c r="F2" s="96" t="str">
        <f>IF(ROUND($E$5,6)=0,"ok","Problem - review CheckSheet")</f>
        <v>ok</v>
      </c>
      <c r="G2" s="95"/>
      <c r="H2" s="95"/>
      <c r="I2" s="95"/>
      <c r="J2" s="95"/>
      <c r="K2" s="95"/>
      <c r="L2" s="95"/>
      <c r="M2" s="95"/>
      <c r="N2" s="97"/>
      <c r="O2" s="95"/>
    </row>
    <row r="3" spans="1:15" ht="14.1" customHeight="1" x14ac:dyDescent="0.25">
      <c r="A3" s="93" t="str">
        <f>GlobalInputs!G11</f>
        <v>CW Related Fees</v>
      </c>
      <c r="N3" s="98" t="s">
        <v>37</v>
      </c>
      <c r="O3" s="98" t="s">
        <v>226</v>
      </c>
    </row>
    <row r="5" spans="1:15" ht="14.1" customHeight="1" x14ac:dyDescent="0.25">
      <c r="B5" s="93" t="s">
        <v>63</v>
      </c>
    </row>
    <row r="6" spans="1:15" ht="14.1" customHeight="1" x14ac:dyDescent="0.25">
      <c r="C6" s="93" t="str">
        <f>ServiceDescription!C20</f>
        <v>ASP inspection L1 - UG urban</v>
      </c>
    </row>
    <row r="7" spans="1:15" ht="14.1" customHeight="1" x14ac:dyDescent="0.25">
      <c r="D7" s="93" t="s">
        <v>133</v>
      </c>
      <c r="F7" s="93" t="s">
        <v>39</v>
      </c>
      <c r="G7" s="90">
        <v>96</v>
      </c>
    </row>
    <row r="8" spans="1:15" ht="14.1" customHeight="1" x14ac:dyDescent="0.25">
      <c r="D8" s="93" t="s">
        <v>134</v>
      </c>
      <c r="G8" s="118">
        <f>G7*1.2</f>
        <v>115.19999999999999</v>
      </c>
    </row>
    <row r="9" spans="1:15" ht="14.1" customHeight="1" x14ac:dyDescent="0.25">
      <c r="D9" s="93" t="s">
        <v>41</v>
      </c>
      <c r="G9" s="118">
        <f>G7*0.7</f>
        <v>67.199999999999989</v>
      </c>
    </row>
    <row r="10" spans="1:15" ht="14.1" customHeight="1" x14ac:dyDescent="0.25">
      <c r="D10" s="93" t="s">
        <v>42</v>
      </c>
      <c r="G10" s="118">
        <f>G7*0.4</f>
        <v>38.400000000000006</v>
      </c>
    </row>
    <row r="11" spans="1:15" ht="14.1" customHeight="1" x14ac:dyDescent="0.25">
      <c r="C11" s="93" t="str">
        <f>ServiceDescription!C22</f>
        <v>ASP inspection L1 - OH rural</v>
      </c>
      <c r="G11" s="99"/>
    </row>
    <row r="12" spans="1:15" ht="14.1" customHeight="1" x14ac:dyDescent="0.25">
      <c r="D12" s="93" t="s">
        <v>133</v>
      </c>
      <c r="G12" s="90">
        <v>96</v>
      </c>
    </row>
    <row r="13" spans="1:15" ht="14.1" customHeight="1" x14ac:dyDescent="0.25">
      <c r="D13" s="93" t="s">
        <v>135</v>
      </c>
      <c r="G13" s="118">
        <f>G12*1.2</f>
        <v>115.19999999999999</v>
      </c>
    </row>
    <row r="14" spans="1:15" ht="14.1" customHeight="1" x14ac:dyDescent="0.25">
      <c r="D14" s="93" t="s">
        <v>144</v>
      </c>
      <c r="G14" s="118">
        <f>G12*1</f>
        <v>96</v>
      </c>
    </row>
    <row r="15" spans="1:15" ht="14.1" customHeight="1" x14ac:dyDescent="0.25">
      <c r="D15" s="93" t="s">
        <v>64</v>
      </c>
      <c r="G15" s="118">
        <f>G12*0.7</f>
        <v>67.199999999999989</v>
      </c>
    </row>
    <row r="16" spans="1:15" ht="14.1" customHeight="1" x14ac:dyDescent="0.25">
      <c r="C16" s="93" t="str">
        <f>ServiceDescription!C24</f>
        <v>ASP inspection L1 - UG C&amp;I or rural</v>
      </c>
      <c r="G16" s="99"/>
    </row>
    <row r="17" spans="3:14" ht="14.1" customHeight="1" x14ac:dyDescent="0.25">
      <c r="D17" s="93" t="s">
        <v>136</v>
      </c>
      <c r="G17" s="90">
        <v>96</v>
      </c>
    </row>
    <row r="18" spans="3:14" ht="14.1" customHeight="1" x14ac:dyDescent="0.25">
      <c r="D18" s="93" t="s">
        <v>134</v>
      </c>
      <c r="G18" s="118">
        <f t="shared" ref="G18:G20" si="0">$G$17*1.2</f>
        <v>115.19999999999999</v>
      </c>
    </row>
    <row r="19" spans="3:14" ht="14.1" customHeight="1" x14ac:dyDescent="0.25">
      <c r="D19" s="93" t="s">
        <v>137</v>
      </c>
      <c r="G19" s="118">
        <f t="shared" si="0"/>
        <v>115.19999999999999</v>
      </c>
      <c r="N19" s="93"/>
    </row>
    <row r="20" spans="3:14" ht="14.1" customHeight="1" x14ac:dyDescent="0.25">
      <c r="D20" s="93" t="s">
        <v>138</v>
      </c>
      <c r="G20" s="118">
        <f t="shared" si="0"/>
        <v>115.19999999999999</v>
      </c>
      <c r="N20" s="93"/>
    </row>
    <row r="21" spans="3:14" ht="14.1" customHeight="1" x14ac:dyDescent="0.25">
      <c r="C21" s="93" t="str">
        <f>ServiceDescription!C26</f>
        <v>ASP inspection L1 - C&amp;I developments</v>
      </c>
      <c r="N21" s="93"/>
    </row>
    <row r="22" spans="3:14" ht="14.1" customHeight="1" x14ac:dyDescent="0.25">
      <c r="D22" s="93" t="str">
        <f>C21</f>
        <v>ASP inspection L1 - C&amp;I developments</v>
      </c>
      <c r="G22" s="90">
        <v>96</v>
      </c>
      <c r="N22" s="93"/>
    </row>
    <row r="23" spans="3:14" ht="14.1" customHeight="1" x14ac:dyDescent="0.25">
      <c r="C23" s="93" t="str">
        <f>ServiceDescription!C28</f>
        <v>ASP inspection L1 - AR or SL</v>
      </c>
      <c r="N23" s="93"/>
    </row>
    <row r="24" spans="3:14" ht="14.1" customHeight="1" x14ac:dyDescent="0.25">
      <c r="D24" s="93" t="str">
        <f>C23</f>
        <v>ASP inspection L1 - AR or SL</v>
      </c>
      <c r="G24" s="90">
        <v>96</v>
      </c>
      <c r="N24" s="93"/>
    </row>
    <row r="25" spans="3:14" ht="14.1" customHeight="1" x14ac:dyDescent="0.25">
      <c r="C25" s="93" t="str">
        <f>ServiceDescription!C30</f>
        <v>ASP inspection L2</v>
      </c>
      <c r="N25" s="93"/>
    </row>
    <row r="26" spans="3:14" ht="14.1" customHeight="1" x14ac:dyDescent="0.25">
      <c r="D26" s="93" t="s">
        <v>139</v>
      </c>
      <c r="G26" s="90">
        <v>20</v>
      </c>
      <c r="N26" s="93"/>
    </row>
    <row r="27" spans="3:14" ht="14.1" customHeight="1" x14ac:dyDescent="0.25">
      <c r="D27" s="93" t="s">
        <v>140</v>
      </c>
      <c r="G27" s="90">
        <v>33</v>
      </c>
      <c r="N27" s="93"/>
    </row>
    <row r="28" spans="3:14" ht="14.1" customHeight="1" x14ac:dyDescent="0.25">
      <c r="D28" s="93" t="s">
        <v>141</v>
      </c>
      <c r="G28" s="90">
        <v>96</v>
      </c>
      <c r="N28" s="93"/>
    </row>
    <row r="29" spans="3:14" ht="14.1" customHeight="1" x14ac:dyDescent="0.25">
      <c r="C29" s="93" t="str">
        <f>ServiceDescription!C32</f>
        <v>ASP reinspection</v>
      </c>
      <c r="N29" s="93"/>
    </row>
    <row r="30" spans="3:14" ht="14.1" customHeight="1" x14ac:dyDescent="0.25">
      <c r="D30" s="93" t="str">
        <f>C29</f>
        <v>ASP reinspection</v>
      </c>
      <c r="G30" s="90">
        <v>80</v>
      </c>
      <c r="N30" s="93"/>
    </row>
    <row r="31" spans="3:14" ht="14.1" customHeight="1" x14ac:dyDescent="0.25">
      <c r="C31" s="93" t="str">
        <f>ServiceDescription!C34</f>
        <v>Substation Commissioning - UG Urban</v>
      </c>
      <c r="G31" s="118"/>
      <c r="N31" s="93"/>
    </row>
    <row r="32" spans="3:14" ht="14.1" customHeight="1" x14ac:dyDescent="0.25">
      <c r="D32" s="93" t="s">
        <v>142</v>
      </c>
      <c r="G32" s="90">
        <v>886</v>
      </c>
      <c r="N32" s="93"/>
    </row>
    <row r="33" spans="3:14" ht="14.1" customHeight="1" x14ac:dyDescent="0.25">
      <c r="C33" s="93" t="str">
        <f>ServiceDescription!C36</f>
        <v>Substation Commissioning - Other</v>
      </c>
      <c r="G33" s="118"/>
      <c r="N33" s="93"/>
    </row>
    <row r="34" spans="3:14" ht="14.1" customHeight="1" x14ac:dyDescent="0.25">
      <c r="D34" s="93" t="s">
        <v>164</v>
      </c>
      <c r="G34" s="90">
        <v>886</v>
      </c>
      <c r="N34" s="93"/>
    </row>
    <row r="35" spans="3:14" ht="14.1" customHeight="1" x14ac:dyDescent="0.25">
      <c r="C35" s="93">
        <f>ServiceDescription!C38</f>
        <v>0</v>
      </c>
      <c r="G35" s="118"/>
      <c r="N35" s="93"/>
    </row>
    <row r="36" spans="3:14" ht="14.1" customHeight="1" x14ac:dyDescent="0.25">
      <c r="D36" s="93" t="s">
        <v>164</v>
      </c>
      <c r="G36" s="90" t="s">
        <v>187</v>
      </c>
      <c r="N36" s="93"/>
    </row>
    <row r="37" spans="3:14" ht="14.1" customHeight="1" x14ac:dyDescent="0.25">
      <c r="C37" s="93" t="str">
        <f>ServiceDescription!C40</f>
        <v>Access Permits - UG urban</v>
      </c>
      <c r="G37" s="118"/>
      <c r="N37" s="93"/>
    </row>
    <row r="38" spans="3:14" ht="14.1" customHeight="1" x14ac:dyDescent="0.25">
      <c r="D38" s="93" t="s">
        <v>142</v>
      </c>
      <c r="G38" s="90">
        <v>1181</v>
      </c>
      <c r="N38" s="93"/>
    </row>
    <row r="39" spans="3:14" ht="14.1" customHeight="1" x14ac:dyDescent="0.25">
      <c r="C39" s="93" t="str">
        <f>ServiceDescription!C42</f>
        <v>Access Permits - other</v>
      </c>
      <c r="G39" s="118"/>
      <c r="N39" s="93"/>
    </row>
    <row r="40" spans="3:14" ht="14.1" customHeight="1" x14ac:dyDescent="0.25">
      <c r="D40" s="93" t="s">
        <v>143</v>
      </c>
      <c r="G40" s="90">
        <v>1181</v>
      </c>
      <c r="N40" s="93"/>
    </row>
    <row r="41" spans="3:14" ht="14.1" customHeight="1" x14ac:dyDescent="0.25">
      <c r="C41" s="93" t="str">
        <f>ServiceDescription!C44</f>
        <v>Admin - UG urban</v>
      </c>
      <c r="G41" s="118"/>
      <c r="N41" s="93"/>
    </row>
    <row r="42" spans="3:14" ht="14.1" customHeight="1" x14ac:dyDescent="0.25">
      <c r="D42" s="93" t="s">
        <v>40</v>
      </c>
      <c r="G42" s="90">
        <v>193</v>
      </c>
      <c r="N42" s="93"/>
    </row>
    <row r="43" spans="3:14" ht="14.1" customHeight="1" x14ac:dyDescent="0.25">
      <c r="D43" s="93" t="s">
        <v>145</v>
      </c>
      <c r="G43" s="90">
        <v>258</v>
      </c>
      <c r="N43" s="93"/>
    </row>
    <row r="44" spans="3:14" ht="14.1" customHeight="1" x14ac:dyDescent="0.25">
      <c r="D44" s="93" t="s">
        <v>41</v>
      </c>
      <c r="G44" s="90">
        <v>322</v>
      </c>
      <c r="N44" s="93"/>
    </row>
    <row r="45" spans="3:14" ht="14.1" customHeight="1" x14ac:dyDescent="0.25">
      <c r="D45" s="93" t="s">
        <v>42</v>
      </c>
      <c r="G45" s="90">
        <v>387</v>
      </c>
      <c r="N45" s="93"/>
    </row>
    <row r="46" spans="3:14" ht="14.1" customHeight="1" x14ac:dyDescent="0.25">
      <c r="C46" s="93" t="str">
        <f>ServiceDescription!C46</f>
        <v>Admin - OH rural</v>
      </c>
      <c r="G46" s="118"/>
      <c r="N46" s="93"/>
    </row>
    <row r="47" spans="3:14" ht="14.1" customHeight="1" x14ac:dyDescent="0.25">
      <c r="D47" s="93" t="s">
        <v>146</v>
      </c>
      <c r="G47" s="90">
        <v>193</v>
      </c>
      <c r="N47" s="93"/>
    </row>
    <row r="48" spans="3:14" ht="14.1" customHeight="1" x14ac:dyDescent="0.25">
      <c r="D48" s="93" t="s">
        <v>144</v>
      </c>
      <c r="G48" s="90">
        <v>258</v>
      </c>
      <c r="N48" s="93"/>
    </row>
    <row r="49" spans="2:15" ht="14.1" customHeight="1" x14ac:dyDescent="0.25">
      <c r="D49" s="93" t="s">
        <v>64</v>
      </c>
      <c r="G49" s="90">
        <v>387</v>
      </c>
      <c r="N49" s="93"/>
    </row>
    <row r="50" spans="2:15" ht="14.1" customHeight="1" x14ac:dyDescent="0.25">
      <c r="C50" s="93" t="str">
        <f>ServiceDescription!C48</f>
        <v>Admin - other</v>
      </c>
      <c r="G50" s="118"/>
      <c r="N50" s="93"/>
    </row>
    <row r="51" spans="2:15" ht="14.1" customHeight="1" x14ac:dyDescent="0.25">
      <c r="D51" s="93" t="s">
        <v>207</v>
      </c>
      <c r="G51" s="90">
        <v>480</v>
      </c>
      <c r="N51" s="93"/>
    </row>
    <row r="52" spans="2:15" ht="14.1" customHeight="1" x14ac:dyDescent="0.25">
      <c r="C52" s="93" t="str">
        <f>ServiceDescription!C50</f>
        <v>Admin - other (per hour)</v>
      </c>
      <c r="G52" s="118"/>
      <c r="N52" s="93"/>
    </row>
    <row r="53" spans="2:15" ht="12" customHeight="1" x14ac:dyDescent="0.25">
      <c r="D53" s="93" t="s">
        <v>208</v>
      </c>
      <c r="G53" s="90">
        <v>80</v>
      </c>
      <c r="N53" s="93"/>
    </row>
    <row r="54" spans="2:15" ht="14.1" customHeight="1" x14ac:dyDescent="0.25">
      <c r="G54" s="118"/>
      <c r="N54" s="93"/>
    </row>
    <row r="55" spans="2:15" ht="14.1" customHeight="1" x14ac:dyDescent="0.25">
      <c r="G55" s="118"/>
      <c r="N55" s="93"/>
    </row>
    <row r="56" spans="2:15" ht="14.1" customHeight="1" x14ac:dyDescent="0.25">
      <c r="B56" s="93" t="s">
        <v>191</v>
      </c>
      <c r="G56" s="118"/>
      <c r="N56" s="93"/>
    </row>
    <row r="57" spans="2:15" ht="14.1" customHeight="1" x14ac:dyDescent="0.25">
      <c r="C57" s="93" t="str">
        <f>C6</f>
        <v>ASP inspection L1 - UG urban</v>
      </c>
      <c r="G57" s="118"/>
      <c r="N57" s="240" t="s">
        <v>219</v>
      </c>
      <c r="O57" s="93" t="s">
        <v>147</v>
      </c>
    </row>
    <row r="58" spans="2:15" ht="14.1" customHeight="1" x14ac:dyDescent="0.25">
      <c r="D58" s="93" t="s">
        <v>195</v>
      </c>
      <c r="G58" s="90">
        <v>1</v>
      </c>
      <c r="N58" s="241"/>
    </row>
    <row r="59" spans="2:15" ht="14.1" customHeight="1" x14ac:dyDescent="0.25">
      <c r="C59" s="93" t="str">
        <f>C11</f>
        <v>ASP inspection L1 - OH rural</v>
      </c>
      <c r="G59" s="118"/>
      <c r="N59" s="241"/>
      <c r="O59" s="93" t="s">
        <v>148</v>
      </c>
    </row>
    <row r="60" spans="2:15" ht="14.1" customHeight="1" x14ac:dyDescent="0.25">
      <c r="D60" s="93" t="s">
        <v>195</v>
      </c>
      <c r="G60" s="90">
        <v>1</v>
      </c>
      <c r="N60" s="241"/>
    </row>
    <row r="61" spans="2:15" ht="14.1" customHeight="1" x14ac:dyDescent="0.25">
      <c r="C61" s="93" t="str">
        <f>C16</f>
        <v>ASP inspection L1 - UG C&amp;I or rural</v>
      </c>
      <c r="G61" s="118"/>
      <c r="N61" s="241"/>
      <c r="O61" s="93" t="s">
        <v>149</v>
      </c>
    </row>
    <row r="62" spans="2:15" ht="14.1" customHeight="1" x14ac:dyDescent="0.25">
      <c r="D62" s="93" t="s">
        <v>195</v>
      </c>
      <c r="G62" s="90">
        <v>1</v>
      </c>
      <c r="N62" s="241"/>
    </row>
    <row r="63" spans="2:15" ht="14.1" customHeight="1" x14ac:dyDescent="0.25">
      <c r="C63" s="93" t="str">
        <f>C21</f>
        <v>ASP inspection L1 - C&amp;I developments</v>
      </c>
      <c r="G63" s="118"/>
      <c r="N63" s="241"/>
      <c r="O63" s="93" t="s">
        <v>150</v>
      </c>
    </row>
    <row r="64" spans="2:15" ht="14.1" customHeight="1" x14ac:dyDescent="0.25">
      <c r="D64" s="93" t="s">
        <v>195</v>
      </c>
      <c r="G64" s="90">
        <v>1</v>
      </c>
      <c r="N64" s="241"/>
    </row>
    <row r="65" spans="3:15" ht="14.1" customHeight="1" x14ac:dyDescent="0.25">
      <c r="C65" s="93" t="str">
        <f>C23</f>
        <v>ASP inspection L1 - AR or SL</v>
      </c>
      <c r="G65" s="118"/>
      <c r="N65" s="241"/>
      <c r="O65" s="93" t="s">
        <v>151</v>
      </c>
    </row>
    <row r="66" spans="3:15" ht="14.1" customHeight="1" x14ac:dyDescent="0.25">
      <c r="D66" s="93" t="s">
        <v>195</v>
      </c>
      <c r="G66" s="90">
        <v>1</v>
      </c>
      <c r="N66" s="241"/>
    </row>
    <row r="67" spans="3:15" ht="14.1" customHeight="1" x14ac:dyDescent="0.25">
      <c r="C67" s="93" t="str">
        <f>C25</f>
        <v>ASP inspection L2</v>
      </c>
      <c r="G67" s="118"/>
      <c r="N67" s="241"/>
      <c r="O67" s="93" t="s">
        <v>152</v>
      </c>
    </row>
    <row r="68" spans="3:15" ht="14.1" customHeight="1" x14ac:dyDescent="0.25">
      <c r="D68" s="93" t="s">
        <v>195</v>
      </c>
      <c r="G68" s="90">
        <v>1</v>
      </c>
      <c r="N68" s="241"/>
    </row>
    <row r="69" spans="3:15" ht="14.1" customHeight="1" x14ac:dyDescent="0.25">
      <c r="C69" s="93" t="str">
        <f>C29</f>
        <v>ASP reinspection</v>
      </c>
      <c r="G69" s="118"/>
      <c r="N69" s="241"/>
      <c r="O69" s="93" t="s">
        <v>153</v>
      </c>
    </row>
    <row r="70" spans="3:15" ht="14.1" customHeight="1" x14ac:dyDescent="0.25">
      <c r="D70" s="93" t="s">
        <v>195</v>
      </c>
      <c r="G70" s="90">
        <v>1</v>
      </c>
      <c r="N70" s="241"/>
    </row>
    <row r="71" spans="3:15" ht="14.1" customHeight="1" x14ac:dyDescent="0.25">
      <c r="C71" s="93" t="str">
        <f>C31</f>
        <v>Substation Commissioning - UG Urban</v>
      </c>
      <c r="G71" s="118"/>
      <c r="N71" s="241"/>
      <c r="O71" s="93" t="s">
        <v>165</v>
      </c>
    </row>
    <row r="72" spans="3:15" ht="14.1" customHeight="1" x14ac:dyDescent="0.25">
      <c r="D72" s="93" t="s">
        <v>195</v>
      </c>
      <c r="G72" s="90">
        <v>1</v>
      </c>
      <c r="N72" s="241"/>
    </row>
    <row r="73" spans="3:15" ht="14.1" customHeight="1" x14ac:dyDescent="0.25">
      <c r="C73" s="93" t="str">
        <f>C33</f>
        <v>Substation Commissioning - Other</v>
      </c>
      <c r="G73" s="118"/>
      <c r="N73" s="241"/>
      <c r="O73" s="93" t="s">
        <v>166</v>
      </c>
    </row>
    <row r="74" spans="3:15" ht="14.1" customHeight="1" x14ac:dyDescent="0.25">
      <c r="D74" s="93" t="s">
        <v>195</v>
      </c>
      <c r="G74" s="90">
        <v>1</v>
      </c>
      <c r="N74" s="241"/>
    </row>
    <row r="75" spans="3:15" ht="14.1" customHeight="1" x14ac:dyDescent="0.25">
      <c r="C75" s="93">
        <f>C35</f>
        <v>0</v>
      </c>
      <c r="G75" s="118"/>
      <c r="N75" s="241"/>
      <c r="O75" s="93" t="s">
        <v>166</v>
      </c>
    </row>
    <row r="76" spans="3:15" ht="14.1" customHeight="1" x14ac:dyDescent="0.25">
      <c r="D76" s="93" t="s">
        <v>195</v>
      </c>
      <c r="G76" s="90">
        <v>1</v>
      </c>
      <c r="N76" s="241"/>
    </row>
    <row r="77" spans="3:15" ht="14.1" customHeight="1" x14ac:dyDescent="0.25">
      <c r="C77" s="93" t="str">
        <f>C37</f>
        <v>Access Permits - UG urban</v>
      </c>
      <c r="G77" s="118"/>
      <c r="N77" s="241"/>
      <c r="O77" s="93" t="s">
        <v>154</v>
      </c>
    </row>
    <row r="78" spans="3:15" ht="14.1" customHeight="1" x14ac:dyDescent="0.25">
      <c r="D78" s="93" t="s">
        <v>195</v>
      </c>
      <c r="G78" s="90">
        <v>1</v>
      </c>
      <c r="N78" s="241"/>
    </row>
    <row r="79" spans="3:15" ht="14.1" customHeight="1" x14ac:dyDescent="0.25">
      <c r="C79" s="93" t="str">
        <f>C39</f>
        <v>Access Permits - other</v>
      </c>
      <c r="N79" s="241"/>
      <c r="O79" s="93" t="s">
        <v>155</v>
      </c>
    </row>
    <row r="80" spans="3:15" ht="14.1" customHeight="1" x14ac:dyDescent="0.25">
      <c r="D80" s="93" t="s">
        <v>195</v>
      </c>
      <c r="G80" s="90">
        <v>1</v>
      </c>
      <c r="N80" s="241"/>
    </row>
    <row r="81" spans="2:15" ht="14.1" customHeight="1" x14ac:dyDescent="0.25">
      <c r="C81" s="93" t="str">
        <f>C41</f>
        <v>Admin - UG urban</v>
      </c>
      <c r="N81" s="241"/>
      <c r="O81" s="93" t="s">
        <v>156</v>
      </c>
    </row>
    <row r="82" spans="2:15" ht="14.1" customHeight="1" x14ac:dyDescent="0.25">
      <c r="D82" s="93" t="s">
        <v>195</v>
      </c>
      <c r="G82" s="90">
        <v>1</v>
      </c>
      <c r="N82" s="241"/>
    </row>
    <row r="83" spans="2:15" ht="14.1" customHeight="1" x14ac:dyDescent="0.25">
      <c r="C83" s="93" t="str">
        <f>C46</f>
        <v>Admin - OH rural</v>
      </c>
      <c r="N83" s="241"/>
      <c r="O83" s="93" t="s">
        <v>157</v>
      </c>
    </row>
    <row r="84" spans="2:15" ht="14.1" customHeight="1" x14ac:dyDescent="0.25">
      <c r="D84" s="93" t="s">
        <v>195</v>
      </c>
      <c r="G84" s="90">
        <v>1</v>
      </c>
      <c r="N84" s="241"/>
    </row>
    <row r="85" spans="2:15" ht="14.1" customHeight="1" x14ac:dyDescent="0.25">
      <c r="C85" s="93" t="str">
        <f>C50</f>
        <v>Admin - other</v>
      </c>
      <c r="N85" s="241"/>
      <c r="O85" s="93" t="s">
        <v>158</v>
      </c>
    </row>
    <row r="86" spans="2:15" ht="14.1" customHeight="1" x14ac:dyDescent="0.25">
      <c r="D86" s="93" t="s">
        <v>195</v>
      </c>
      <c r="G86" s="90">
        <v>1</v>
      </c>
      <c r="N86" s="241"/>
    </row>
    <row r="87" spans="2:15" ht="14.1" customHeight="1" x14ac:dyDescent="0.25">
      <c r="C87" s="93" t="str">
        <f>C52</f>
        <v>Admin - other (per hour)</v>
      </c>
      <c r="N87" s="241"/>
      <c r="O87" s="93" t="s">
        <v>158</v>
      </c>
    </row>
    <row r="88" spans="2:15" ht="14.1" customHeight="1" x14ac:dyDescent="0.25">
      <c r="D88" s="93" t="s">
        <v>195</v>
      </c>
      <c r="G88" s="90">
        <v>1</v>
      </c>
      <c r="N88" s="242"/>
    </row>
    <row r="89" spans="2:15" ht="14.1" customHeight="1" x14ac:dyDescent="0.25">
      <c r="G89" s="192"/>
    </row>
    <row r="90" spans="2:15" ht="14.1" customHeight="1" x14ac:dyDescent="0.25">
      <c r="B90" s="93" t="s">
        <v>38</v>
      </c>
    </row>
    <row r="91" spans="2:15" ht="14.1" customHeight="1" x14ac:dyDescent="0.25">
      <c r="C91" s="100"/>
      <c r="D91" s="100"/>
      <c r="E91" s="100"/>
      <c r="F91" s="100"/>
      <c r="G91" s="101" t="str">
        <f>GlobalInputs!G14</f>
        <v>2009/10</v>
      </c>
      <c r="H91" s="101" t="str">
        <f>GlobalInputs!H14</f>
        <v>2010/11</v>
      </c>
      <c r="I91" s="101" t="str">
        <f>GlobalInputs!I14</f>
        <v>2011/12</v>
      </c>
      <c r="J91" s="101" t="str">
        <f>GlobalInputs!J14</f>
        <v>2012/13</v>
      </c>
      <c r="K91" s="101" t="str">
        <f>GlobalInputs!K14</f>
        <v>2013/14</v>
      </c>
    </row>
    <row r="92" spans="2:15" ht="14.1" customHeight="1" x14ac:dyDescent="0.25">
      <c r="C92" s="93" t="str">
        <f>ServiceDescription!C20</f>
        <v>ASP inspection L1 - UG urban</v>
      </c>
      <c r="F92" s="93" t="s">
        <v>39</v>
      </c>
      <c r="G92" s="107">
        <v>61639.338122607151</v>
      </c>
      <c r="H92" s="107">
        <v>47962.201508372171</v>
      </c>
      <c r="I92" s="107">
        <v>62191.887644725328</v>
      </c>
      <c r="J92" s="107">
        <v>87762.966820886591</v>
      </c>
      <c r="K92" s="107">
        <v>55269.530642557336</v>
      </c>
      <c r="N92" s="234" t="s">
        <v>198</v>
      </c>
      <c r="O92" s="93" t="s">
        <v>147</v>
      </c>
    </row>
    <row r="93" spans="2:15" ht="14.1" customHeight="1" x14ac:dyDescent="0.25">
      <c r="C93" s="93" t="str">
        <f>ServiceDescription!C22</f>
        <v>ASP inspection L1 - OH rural</v>
      </c>
      <c r="G93" s="107">
        <v>189857.25807531591</v>
      </c>
      <c r="H93" s="107">
        <v>147732.6494366258</v>
      </c>
      <c r="I93" s="107">
        <v>191576.56335320233</v>
      </c>
      <c r="J93" s="107">
        <v>270350.0243629787</v>
      </c>
      <c r="K93" s="107">
        <v>170256.83731234851</v>
      </c>
      <c r="N93" s="235"/>
      <c r="O93" s="93" t="s">
        <v>148</v>
      </c>
    </row>
    <row r="94" spans="2:15" ht="14.1" customHeight="1" x14ac:dyDescent="0.25">
      <c r="C94" s="93" t="str">
        <f>ServiceDescription!C24</f>
        <v>ASP inspection L1 - UG C&amp;I or rural</v>
      </c>
      <c r="G94" s="107">
        <v>87473.075080237715</v>
      </c>
      <c r="H94" s="107">
        <v>68064.972953765246</v>
      </c>
      <c r="I94" s="107">
        <v>88265.211873863722</v>
      </c>
      <c r="J94" s="107">
        <v>124558.56688747549</v>
      </c>
      <c r="K94" s="107">
        <v>78442.558710285972</v>
      </c>
      <c r="N94" s="235"/>
      <c r="O94" s="93" t="s">
        <v>149</v>
      </c>
    </row>
    <row r="95" spans="2:15" ht="14.1" customHeight="1" x14ac:dyDescent="0.25">
      <c r="C95" s="93" t="str">
        <f>ServiceDescription!C26</f>
        <v>ASP inspection L1 - C&amp;I developments</v>
      </c>
      <c r="G95" s="107">
        <v>54246.868266814075</v>
      </c>
      <c r="H95" s="107">
        <v>42210.835940319535</v>
      </c>
      <c r="I95" s="107">
        <v>54738.115890768204</v>
      </c>
      <c r="J95" s="107">
        <v>77245.622875953792</v>
      </c>
      <c r="K95" s="107">
        <v>48646.548037386638</v>
      </c>
      <c r="N95" s="235"/>
      <c r="O95" s="93" t="s">
        <v>150</v>
      </c>
    </row>
    <row r="96" spans="2:15" ht="14.1" customHeight="1" x14ac:dyDescent="0.25">
      <c r="C96" s="93" t="str">
        <f>ServiceDescription!C28</f>
        <v>ASP inspection L1 - AR or SL</v>
      </c>
      <c r="G96" s="107">
        <v>84760.731666897002</v>
      </c>
      <c r="H96" s="107">
        <v>65954.43115674927</v>
      </c>
      <c r="I96" s="107">
        <v>85528.30607932531</v>
      </c>
      <c r="J96" s="107">
        <v>120696.2857436778</v>
      </c>
      <c r="K96" s="107">
        <v>76010.231308416624</v>
      </c>
      <c r="N96" s="235"/>
      <c r="O96" s="93" t="s">
        <v>151</v>
      </c>
    </row>
    <row r="97" spans="2:15" ht="14.1" customHeight="1" x14ac:dyDescent="0.25">
      <c r="C97" s="93" t="str">
        <f>ServiceDescription!C30</f>
        <v>ASP inspection L2</v>
      </c>
      <c r="G97" s="107">
        <v>455049.3</v>
      </c>
      <c r="H97" s="107">
        <v>1362189.21</v>
      </c>
      <c r="I97" s="107">
        <v>857221.53</v>
      </c>
      <c r="J97" s="107">
        <v>865345</v>
      </c>
      <c r="K97" s="107">
        <v>707447.80800000008</v>
      </c>
      <c r="N97" s="235"/>
      <c r="O97" s="93" t="s">
        <v>152</v>
      </c>
    </row>
    <row r="98" spans="2:15" ht="14.1" customHeight="1" x14ac:dyDescent="0.25">
      <c r="C98" s="93" t="str">
        <f>ServiceDescription!C32</f>
        <v>ASP reinspection</v>
      </c>
      <c r="G98" s="107">
        <v>21276</v>
      </c>
      <c r="H98" s="107">
        <v>96020</v>
      </c>
      <c r="I98" s="107">
        <v>62122</v>
      </c>
      <c r="J98" s="107">
        <v>34766</v>
      </c>
      <c r="K98" s="107">
        <v>26265.600000000002</v>
      </c>
      <c r="N98" s="235"/>
      <c r="O98" s="93" t="s">
        <v>153</v>
      </c>
    </row>
    <row r="99" spans="2:15" ht="14.1" customHeight="1" x14ac:dyDescent="0.25">
      <c r="C99" s="93" t="str">
        <f>ServiceDescription!C34</f>
        <v>Substation Commissioning - UG Urban</v>
      </c>
      <c r="G99" s="107">
        <v>128302.57500000003</v>
      </c>
      <c r="H99" s="107">
        <v>97726.02</v>
      </c>
      <c r="I99" s="107">
        <v>108382.72500000002</v>
      </c>
      <c r="J99" s="107">
        <v>128153.69999999997</v>
      </c>
      <c r="K99" s="107">
        <v>73105.440000000017</v>
      </c>
      <c r="N99" s="235"/>
      <c r="O99" s="93" t="s">
        <v>165</v>
      </c>
    </row>
    <row r="100" spans="2:15" ht="14.1" customHeight="1" x14ac:dyDescent="0.25">
      <c r="C100" s="93" t="str">
        <f>ServiceDescription!C36</f>
        <v>Substation Commissioning - Other</v>
      </c>
      <c r="G100" s="107">
        <v>727047.92499999993</v>
      </c>
      <c r="H100" s="107">
        <v>553780.78</v>
      </c>
      <c r="I100" s="107">
        <v>614168.77500000002</v>
      </c>
      <c r="J100" s="107">
        <v>726204.29999999993</v>
      </c>
      <c r="K100" s="107">
        <v>414264.16000000003</v>
      </c>
      <c r="N100" s="235"/>
      <c r="O100" s="93" t="s">
        <v>166</v>
      </c>
    </row>
    <row r="101" spans="2:15" ht="14.1" customHeight="1" x14ac:dyDescent="0.25">
      <c r="C101" s="93" t="str">
        <f>ServiceDescription!C40</f>
        <v>Access Permits - UG urban</v>
      </c>
      <c r="G101" s="107">
        <v>153660.58399999997</v>
      </c>
      <c r="H101" s="107">
        <v>135163.76176470591</v>
      </c>
      <c r="I101" s="107">
        <v>162554.64176470591</v>
      </c>
      <c r="J101" s="107">
        <v>232366.22588235297</v>
      </c>
      <c r="K101" s="107">
        <v>145016.05101176474</v>
      </c>
      <c r="N101" s="235"/>
      <c r="O101" s="93" t="s">
        <v>154</v>
      </c>
    </row>
    <row r="102" spans="2:15" ht="14.1" customHeight="1" x14ac:dyDescent="0.25">
      <c r="C102" s="93" t="str">
        <f>ServiceDescription!C42</f>
        <v>Access Permits - other</v>
      </c>
      <c r="G102" s="107">
        <v>1033716.656</v>
      </c>
      <c r="H102" s="107">
        <v>909283.48823529412</v>
      </c>
      <c r="I102" s="107">
        <v>1093549.408235294</v>
      </c>
      <c r="J102" s="107">
        <v>1563190.9741176472</v>
      </c>
      <c r="K102" s="107">
        <v>975562.52498823544</v>
      </c>
      <c r="N102" s="235"/>
      <c r="O102" s="93" t="s">
        <v>155</v>
      </c>
    </row>
    <row r="103" spans="2:15" ht="14.1" customHeight="1" x14ac:dyDescent="0.25">
      <c r="C103" s="93" t="str">
        <f>ServiceDescription!C44</f>
        <v>Admin - UG urban</v>
      </c>
      <c r="G103" s="107">
        <v>59118.755862533697</v>
      </c>
      <c r="H103" s="107">
        <v>46490.521698113203</v>
      </c>
      <c r="I103" s="107">
        <v>57568.692425876005</v>
      </c>
      <c r="J103" s="107">
        <v>72704.345476190487</v>
      </c>
      <c r="K103" s="107">
        <v>46761.891744833789</v>
      </c>
      <c r="N103" s="235"/>
      <c r="O103" s="93" t="s">
        <v>156</v>
      </c>
    </row>
    <row r="104" spans="2:15" ht="14.1" customHeight="1" x14ac:dyDescent="0.25">
      <c r="C104" s="93" t="str">
        <f>ServiceDescription!C46</f>
        <v>Admin - OH rural</v>
      </c>
      <c r="G104" s="107">
        <v>145224.226212938</v>
      </c>
      <c r="H104" s="107">
        <v>114203.1820754717</v>
      </c>
      <c r="I104" s="107">
        <v>141416.52153638814</v>
      </c>
      <c r="J104" s="107">
        <v>178596.99785714288</v>
      </c>
      <c r="K104" s="107">
        <v>114869.79801617253</v>
      </c>
      <c r="N104" s="235"/>
      <c r="O104" s="93" t="s">
        <v>157</v>
      </c>
    </row>
    <row r="105" spans="2:15" ht="14.1" customHeight="1" x14ac:dyDescent="0.25">
      <c r="C105" s="93" t="str">
        <f>ServiceDescription!C48</f>
        <v>Admin - other</v>
      </c>
      <c r="G105" s="107">
        <v>29401.867924528306</v>
      </c>
      <c r="H105" s="107">
        <v>23121.396226415094</v>
      </c>
      <c r="I105" s="107">
        <v>28630.966037735845</v>
      </c>
      <c r="J105" s="107">
        <v>36158.466666666667</v>
      </c>
      <c r="K105" s="107">
        <v>23256.358238993715</v>
      </c>
      <c r="N105" s="235"/>
      <c r="O105" s="93" t="s">
        <v>158</v>
      </c>
    </row>
    <row r="106" spans="2:15" ht="14.1" customHeight="1" x14ac:dyDescent="0.25">
      <c r="C106" s="93" t="str">
        <f>ServiceDescription!C50</f>
        <v>Admin - other (per hour)</v>
      </c>
      <c r="G106" s="107"/>
      <c r="H106" s="107"/>
      <c r="I106" s="107"/>
      <c r="J106" s="107"/>
      <c r="K106" s="107"/>
      <c r="N106" s="235"/>
      <c r="O106" s="93" t="s">
        <v>158</v>
      </c>
    </row>
    <row r="107" spans="2:15" ht="14.1" customHeight="1" x14ac:dyDescent="0.25">
      <c r="F107" s="93" t="s">
        <v>39</v>
      </c>
      <c r="G107" s="102">
        <f>SUM(G92:G105)</f>
        <v>3230775.1612118715</v>
      </c>
      <c r="H107" s="102">
        <f>SUM(H92:H105)</f>
        <v>3709903.4509958318</v>
      </c>
      <c r="I107" s="102">
        <f>SUM(I92:I105)</f>
        <v>3607915.3448418844</v>
      </c>
      <c r="J107" s="102">
        <f>SUM(J92:J105)</f>
        <v>4518099.4766909732</v>
      </c>
      <c r="K107" s="102">
        <f>SUM(K92:K105)</f>
        <v>2955175.3380109952</v>
      </c>
      <c r="N107" s="236"/>
    </row>
    <row r="109" spans="2:15" ht="14.1" customHeight="1" x14ac:dyDescent="0.25">
      <c r="B109" s="93" t="s">
        <v>44</v>
      </c>
      <c r="G109" s="237" t="s">
        <v>175</v>
      </c>
      <c r="H109" s="238"/>
    </row>
    <row r="110" spans="2:15" ht="14.1" customHeight="1" x14ac:dyDescent="0.25">
      <c r="C110" s="100"/>
      <c r="D110" s="100"/>
      <c r="E110" s="100"/>
      <c r="F110" s="100" t="s">
        <v>159</v>
      </c>
      <c r="G110" s="239"/>
      <c r="H110" s="239"/>
      <c r="I110" s="126"/>
      <c r="J110" s="126"/>
      <c r="K110" s="126"/>
    </row>
    <row r="111" spans="2:15" ht="14.1" customHeight="1" x14ac:dyDescent="0.25">
      <c r="C111" s="93" t="str">
        <f>C92</f>
        <v>ASP inspection L1 - UG urban</v>
      </c>
      <c r="F111" s="93" t="s">
        <v>46</v>
      </c>
      <c r="G111" s="107">
        <v>390.00000000000006</v>
      </c>
      <c r="H111" s="120"/>
      <c r="I111" s="120"/>
      <c r="J111" s="120"/>
      <c r="K111" s="120"/>
      <c r="N111" s="240" t="s">
        <v>228</v>
      </c>
      <c r="O111" s="93" t="s">
        <v>147</v>
      </c>
    </row>
    <row r="112" spans="2:15" ht="14.1" customHeight="1" x14ac:dyDescent="0.25">
      <c r="D112" s="93" t="str">
        <f>D8</f>
        <v>First 10 Lots</v>
      </c>
      <c r="F112" s="93" t="s">
        <v>176</v>
      </c>
      <c r="G112" s="127"/>
      <c r="H112" s="108">
        <v>0.53</v>
      </c>
      <c r="I112" s="127"/>
      <c r="J112" s="127"/>
      <c r="K112" s="127"/>
      <c r="N112" s="241"/>
    </row>
    <row r="113" spans="3:15" ht="14.1" customHeight="1" x14ac:dyDescent="0.25">
      <c r="D113" s="93" t="str">
        <f>D9</f>
        <v>11-40 Lots</v>
      </c>
      <c r="G113" s="127"/>
      <c r="H113" s="108">
        <v>0.35</v>
      </c>
      <c r="I113" s="127"/>
      <c r="J113" s="127"/>
      <c r="K113" s="127"/>
      <c r="N113" s="241"/>
    </row>
    <row r="114" spans="3:15" ht="36" customHeight="1" x14ac:dyDescent="0.25">
      <c r="D114" s="93" t="str">
        <f>D10</f>
        <v>Over 40 Lots</v>
      </c>
      <c r="G114" s="127"/>
      <c r="H114" s="119">
        <f>1-SUM(H112:H113)</f>
        <v>0.12</v>
      </c>
      <c r="I114" s="127"/>
      <c r="J114" s="127"/>
      <c r="K114" s="127"/>
      <c r="N114" s="241"/>
    </row>
    <row r="115" spans="3:15" ht="14.1" customHeight="1" x14ac:dyDescent="0.25">
      <c r="C115" s="93" t="str">
        <f>C93</f>
        <v>ASP inspection L1 - OH rural</v>
      </c>
      <c r="F115" s="93" t="s">
        <v>46</v>
      </c>
      <c r="G115" s="107">
        <v>1020</v>
      </c>
      <c r="H115" s="120"/>
      <c r="I115" s="120"/>
      <c r="J115" s="120"/>
      <c r="K115" s="120"/>
      <c r="N115" s="241"/>
      <c r="O115" s="93" t="s">
        <v>148</v>
      </c>
    </row>
    <row r="116" spans="3:15" ht="14.1" customHeight="1" x14ac:dyDescent="0.25">
      <c r="D116" s="93" t="str">
        <f>D13</f>
        <v>1-5 poles</v>
      </c>
      <c r="F116" s="93" t="s">
        <v>176</v>
      </c>
      <c r="G116" s="127"/>
      <c r="H116" s="108">
        <v>0.55000000000000004</v>
      </c>
      <c r="I116" s="127"/>
      <c r="J116" s="127"/>
      <c r="K116" s="127"/>
      <c r="N116" s="241"/>
    </row>
    <row r="117" spans="3:15" ht="14.1" customHeight="1" x14ac:dyDescent="0.25">
      <c r="D117" s="93" t="str">
        <f>D14</f>
        <v>6-10 poles</v>
      </c>
      <c r="G117" s="127"/>
      <c r="H117" s="108">
        <v>0.41</v>
      </c>
      <c r="I117" s="127"/>
      <c r="J117" s="127"/>
      <c r="K117" s="127"/>
      <c r="N117" s="241"/>
    </row>
    <row r="118" spans="3:15" ht="24.75" customHeight="1" x14ac:dyDescent="0.25">
      <c r="D118" s="93" t="str">
        <f>D15</f>
        <v xml:space="preserve">11 or more poles </v>
      </c>
      <c r="G118" s="127"/>
      <c r="H118" s="119">
        <f>1-SUM(H116:H117)</f>
        <v>4.0000000000000036E-2</v>
      </c>
      <c r="I118" s="127"/>
      <c r="J118" s="127"/>
      <c r="K118" s="127"/>
      <c r="N118" s="241"/>
    </row>
    <row r="119" spans="3:15" ht="14.1" customHeight="1" x14ac:dyDescent="0.25">
      <c r="C119" s="93" t="str">
        <f>C94</f>
        <v>ASP inspection L1 - UG C&amp;I or rural</v>
      </c>
      <c r="F119" s="93" t="s">
        <v>46</v>
      </c>
      <c r="G119" s="107">
        <v>430</v>
      </c>
      <c r="H119" s="120"/>
      <c r="I119" s="120"/>
      <c r="J119" s="120"/>
      <c r="K119" s="120"/>
      <c r="N119" s="241"/>
      <c r="O119" s="93" t="s">
        <v>149</v>
      </c>
    </row>
    <row r="120" spans="3:15" ht="14.1" customHeight="1" x14ac:dyDescent="0.25">
      <c r="D120" s="93" t="str">
        <f>D18</f>
        <v>First 10 Lots</v>
      </c>
      <c r="F120" s="93" t="s">
        <v>176</v>
      </c>
      <c r="G120" s="127"/>
      <c r="H120" s="108">
        <v>0.52</v>
      </c>
      <c r="I120" s="127"/>
      <c r="J120" s="127"/>
      <c r="K120" s="127"/>
      <c r="N120" s="241"/>
    </row>
    <row r="121" spans="3:15" ht="14.1" customHeight="1" x14ac:dyDescent="0.25">
      <c r="D121" s="93" t="str">
        <f>D19</f>
        <v>Next 40 Lots</v>
      </c>
      <c r="G121" s="127"/>
      <c r="H121" s="108">
        <v>0.47</v>
      </c>
      <c r="I121" s="127"/>
      <c r="J121" s="127"/>
      <c r="K121" s="127"/>
      <c r="N121" s="241"/>
    </row>
    <row r="122" spans="3:15" ht="22.5" customHeight="1" x14ac:dyDescent="0.25">
      <c r="D122" s="93" t="str">
        <f>D20</f>
        <v>Remainder</v>
      </c>
      <c r="G122" s="127"/>
      <c r="H122" s="29">
        <f>1-SUM(H120:H121)</f>
        <v>1.0000000000000009E-2</v>
      </c>
      <c r="I122" s="127"/>
      <c r="J122" s="127"/>
      <c r="K122" s="127"/>
      <c r="N122" s="241"/>
    </row>
    <row r="123" spans="3:15" ht="14.1" customHeight="1" x14ac:dyDescent="0.25">
      <c r="C123" s="93" t="str">
        <f>C95</f>
        <v>ASP inspection L1 - C&amp;I developments</v>
      </c>
      <c r="F123" s="93" t="s">
        <v>46</v>
      </c>
      <c r="G123" s="107">
        <v>160</v>
      </c>
      <c r="H123" s="120"/>
      <c r="I123" s="120"/>
      <c r="J123" s="120"/>
      <c r="K123" s="120"/>
      <c r="N123" s="241"/>
      <c r="O123" s="93" t="s">
        <v>150</v>
      </c>
    </row>
    <row r="124" spans="3:15" ht="14.1" customHeight="1" x14ac:dyDescent="0.25">
      <c r="C124" s="93" t="str">
        <f>C96</f>
        <v>ASP inspection L1 - AR or SL</v>
      </c>
      <c r="F124" s="93" t="s">
        <v>46</v>
      </c>
      <c r="G124" s="107">
        <v>250</v>
      </c>
      <c r="H124" s="120"/>
      <c r="I124" s="120"/>
      <c r="J124" s="120"/>
      <c r="K124" s="120"/>
      <c r="N124" s="241"/>
      <c r="O124" s="93" t="s">
        <v>151</v>
      </c>
    </row>
    <row r="125" spans="3:15" ht="14.1" customHeight="1" x14ac:dyDescent="0.25">
      <c r="C125" s="93" t="str">
        <f>C97</f>
        <v>ASP inspection L2</v>
      </c>
      <c r="F125" s="93" t="s">
        <v>46</v>
      </c>
      <c r="G125" s="107">
        <v>22700</v>
      </c>
      <c r="H125" s="120"/>
      <c r="I125" s="120"/>
      <c r="J125" s="120"/>
      <c r="K125" s="120"/>
      <c r="N125" s="241"/>
      <c r="O125" s="93" t="s">
        <v>152</v>
      </c>
    </row>
    <row r="126" spans="3:15" ht="14.1" customHeight="1" x14ac:dyDescent="0.25">
      <c r="D126" s="93" t="str">
        <f>D26</f>
        <v>A Grade</v>
      </c>
      <c r="G126" s="127"/>
      <c r="H126" s="108">
        <v>0</v>
      </c>
      <c r="I126" s="127"/>
      <c r="J126" s="127"/>
      <c r="K126" s="127"/>
      <c r="N126" s="241"/>
    </row>
    <row r="127" spans="3:15" ht="14.1" customHeight="1" x14ac:dyDescent="0.25">
      <c r="D127" s="93" t="str">
        <f>D27</f>
        <v>B Grade</v>
      </c>
      <c r="G127" s="127"/>
      <c r="H127" s="108">
        <v>1</v>
      </c>
      <c r="I127" s="127"/>
      <c r="J127" s="127"/>
      <c r="K127" s="127"/>
      <c r="N127" s="241"/>
    </row>
    <row r="128" spans="3:15" ht="14.1" customHeight="1" x14ac:dyDescent="0.25">
      <c r="D128" s="93" t="str">
        <f>D28</f>
        <v>C Grade</v>
      </c>
      <c r="G128" s="127"/>
      <c r="H128" s="29">
        <f>1-SUM(H126:H127)</f>
        <v>0</v>
      </c>
      <c r="I128" s="127"/>
      <c r="J128" s="127"/>
      <c r="K128" s="127"/>
      <c r="N128" s="241"/>
    </row>
    <row r="129" spans="3:15" ht="14.1" customHeight="1" x14ac:dyDescent="0.25">
      <c r="C129" s="93" t="str">
        <f>C98</f>
        <v>ASP reinspection</v>
      </c>
      <c r="F129" s="93" t="s">
        <v>46</v>
      </c>
      <c r="G129" s="107">
        <v>562.5</v>
      </c>
      <c r="H129" s="120"/>
      <c r="I129" s="120"/>
      <c r="J129" s="120"/>
      <c r="K129" s="120"/>
      <c r="N129" s="241"/>
      <c r="O129" s="93" t="s">
        <v>153</v>
      </c>
    </row>
    <row r="130" spans="3:15" ht="14.1" customHeight="1" x14ac:dyDescent="0.25">
      <c r="C130" s="93" t="str">
        <f>C99</f>
        <v>Substation Commissioning - UG Urban</v>
      </c>
      <c r="F130" s="93" t="s">
        <v>46</v>
      </c>
      <c r="G130" s="107">
        <v>105</v>
      </c>
      <c r="H130" s="120"/>
      <c r="I130" s="120"/>
      <c r="J130" s="120"/>
      <c r="K130" s="120"/>
      <c r="N130" s="241"/>
      <c r="O130" s="93" t="s">
        <v>165</v>
      </c>
    </row>
    <row r="131" spans="3:15" ht="14.1" customHeight="1" x14ac:dyDescent="0.25">
      <c r="C131" s="93" t="str">
        <f>C100</f>
        <v>Substation Commissioning - Other</v>
      </c>
      <c r="F131" s="93" t="s">
        <v>46</v>
      </c>
      <c r="G131" s="107">
        <v>595</v>
      </c>
      <c r="H131" s="120"/>
      <c r="I131" s="120"/>
      <c r="J131" s="120"/>
      <c r="K131" s="120"/>
      <c r="N131" s="241"/>
      <c r="O131" s="93" t="s">
        <v>166</v>
      </c>
    </row>
    <row r="132" spans="3:15" ht="14.1" customHeight="1" x14ac:dyDescent="0.25">
      <c r="C132" s="93" t="e">
        <f>#REF!</f>
        <v>#REF!</v>
      </c>
      <c r="G132" s="107"/>
      <c r="H132" s="120"/>
      <c r="I132" s="120"/>
      <c r="J132" s="120"/>
      <c r="K132" s="120"/>
      <c r="N132" s="241"/>
    </row>
    <row r="133" spans="3:15" ht="14.1" customHeight="1" x14ac:dyDescent="0.25">
      <c r="C133" s="93" t="str">
        <f t="shared" ref="C133:C134" si="1">C101</f>
        <v>Access Permits - UG urban</v>
      </c>
      <c r="F133" s="93" t="s">
        <v>46</v>
      </c>
      <c r="G133" s="107">
        <v>110</v>
      </c>
      <c r="H133" s="120"/>
      <c r="I133" s="120"/>
      <c r="J133" s="120"/>
      <c r="K133" s="120"/>
      <c r="N133" s="241"/>
      <c r="O133" s="93" t="s">
        <v>154</v>
      </c>
    </row>
    <row r="134" spans="3:15" ht="14.1" customHeight="1" x14ac:dyDescent="0.25">
      <c r="C134" s="93" t="str">
        <f t="shared" si="1"/>
        <v>Access Permits - other</v>
      </c>
      <c r="F134" s="93" t="s">
        <v>46</v>
      </c>
      <c r="G134" s="107">
        <v>740</v>
      </c>
      <c r="H134" s="120"/>
      <c r="I134" s="120"/>
      <c r="J134" s="120"/>
      <c r="K134" s="120"/>
      <c r="N134" s="241"/>
      <c r="O134" s="93" t="s">
        <v>155</v>
      </c>
    </row>
    <row r="135" spans="3:15" ht="14.1" customHeight="1" x14ac:dyDescent="0.25">
      <c r="C135" s="93" t="str">
        <f>C103</f>
        <v>Admin - UG urban</v>
      </c>
      <c r="F135" s="93" t="s">
        <v>46</v>
      </c>
      <c r="G135" s="107">
        <v>150</v>
      </c>
      <c r="H135" s="120"/>
      <c r="I135" s="120"/>
      <c r="J135" s="120"/>
      <c r="K135" s="120"/>
      <c r="N135" s="241"/>
      <c r="O135" s="93" t="s">
        <v>156</v>
      </c>
    </row>
    <row r="136" spans="3:15" ht="14.1" customHeight="1" x14ac:dyDescent="0.25">
      <c r="D136" s="93" t="str">
        <f>D42</f>
        <v>Up to 5 Lots</v>
      </c>
      <c r="F136" s="93" t="s">
        <v>176</v>
      </c>
      <c r="G136" s="120"/>
      <c r="H136" s="108">
        <v>0.43</v>
      </c>
      <c r="I136" s="120"/>
      <c r="J136" s="120"/>
      <c r="K136" s="120"/>
      <c r="N136" s="241"/>
    </row>
    <row r="137" spans="3:15" ht="14.1" customHeight="1" x14ac:dyDescent="0.25">
      <c r="D137" s="93" t="str">
        <f>D43</f>
        <v>6-10 Lots</v>
      </c>
      <c r="G137" s="120"/>
      <c r="H137" s="108">
        <v>0.1</v>
      </c>
      <c r="I137" s="120"/>
      <c r="J137" s="120"/>
      <c r="K137" s="120"/>
      <c r="N137" s="241"/>
    </row>
    <row r="138" spans="3:15" ht="14.1" customHeight="1" x14ac:dyDescent="0.25">
      <c r="D138" s="93" t="str">
        <f>D44</f>
        <v>11-40 Lots</v>
      </c>
      <c r="G138" s="120"/>
      <c r="H138" s="108">
        <v>0.35</v>
      </c>
      <c r="I138" s="120"/>
      <c r="J138" s="120"/>
      <c r="K138" s="120"/>
      <c r="N138" s="241"/>
    </row>
    <row r="139" spans="3:15" ht="14.1" customHeight="1" x14ac:dyDescent="0.25">
      <c r="D139" s="93" t="str">
        <f>D45</f>
        <v>Over 40 Lots</v>
      </c>
      <c r="G139" s="120"/>
      <c r="H139" s="121">
        <f>1-SUM(H136:H138)</f>
        <v>0.12</v>
      </c>
      <c r="I139" s="120"/>
      <c r="J139" s="120"/>
      <c r="K139" s="120"/>
      <c r="N139" s="241"/>
    </row>
    <row r="140" spans="3:15" ht="14.1" customHeight="1" x14ac:dyDescent="0.25">
      <c r="C140" s="93" t="str">
        <f>C104</f>
        <v>Admin - OH rural</v>
      </c>
      <c r="F140" s="93" t="s">
        <v>46</v>
      </c>
      <c r="G140" s="107">
        <v>450</v>
      </c>
      <c r="H140" s="120"/>
      <c r="I140" s="120"/>
      <c r="J140" s="120"/>
      <c r="K140" s="120"/>
      <c r="N140" s="241"/>
      <c r="O140" s="93" t="s">
        <v>157</v>
      </c>
    </row>
    <row r="141" spans="3:15" ht="14.1" customHeight="1" x14ac:dyDescent="0.25">
      <c r="D141" s="93" t="str">
        <f>D47</f>
        <v>Up to 5 poles</v>
      </c>
      <c r="F141" s="93" t="s">
        <v>176</v>
      </c>
      <c r="G141" s="120"/>
      <c r="H141" s="108">
        <v>0.55000000000000004</v>
      </c>
      <c r="I141" s="120"/>
      <c r="J141" s="120"/>
      <c r="K141" s="120"/>
      <c r="N141" s="241"/>
    </row>
    <row r="142" spans="3:15" ht="14.1" customHeight="1" x14ac:dyDescent="0.25">
      <c r="D142" s="93" t="str">
        <f>D48</f>
        <v>6-10 poles</v>
      </c>
      <c r="G142" s="120"/>
      <c r="H142" s="108">
        <v>0.41</v>
      </c>
      <c r="I142" s="120"/>
      <c r="J142" s="120"/>
      <c r="K142" s="120"/>
      <c r="N142" s="241"/>
    </row>
    <row r="143" spans="3:15" ht="14.1" customHeight="1" x14ac:dyDescent="0.25">
      <c r="D143" s="93" t="str">
        <f>D49</f>
        <v xml:space="preserve">11 or more poles </v>
      </c>
      <c r="G143" s="120"/>
      <c r="H143" s="121">
        <f>1-SUM(H141:H142)</f>
        <v>4.0000000000000036E-2</v>
      </c>
      <c r="I143" s="120"/>
      <c r="J143" s="120"/>
      <c r="K143" s="120"/>
      <c r="N143" s="241"/>
    </row>
    <row r="144" spans="3:15" ht="14.1" customHeight="1" x14ac:dyDescent="0.25">
      <c r="C144" s="93" t="str">
        <f>C105</f>
        <v>Admin - other</v>
      </c>
      <c r="F144" s="93" t="s">
        <v>46</v>
      </c>
      <c r="G144" s="107">
        <v>70</v>
      </c>
      <c r="H144" s="120"/>
      <c r="I144" s="120"/>
      <c r="J144" s="120"/>
      <c r="K144" s="120"/>
      <c r="N144" s="241"/>
      <c r="O144" s="93" t="s">
        <v>158</v>
      </c>
    </row>
    <row r="145" spans="2:15" ht="14.1" customHeight="1" x14ac:dyDescent="0.25">
      <c r="C145" s="93" t="str">
        <f>C106</f>
        <v>Admin - other (per hour)</v>
      </c>
      <c r="G145" s="107"/>
      <c r="H145" s="120"/>
      <c r="I145" s="120"/>
      <c r="J145" s="120"/>
      <c r="K145" s="120"/>
      <c r="N145" s="242"/>
    </row>
    <row r="146" spans="2:15" ht="14.1" customHeight="1" x14ac:dyDescent="0.25">
      <c r="I146" s="129"/>
      <c r="J146" s="129"/>
      <c r="K146" s="129"/>
    </row>
    <row r="147" spans="2:15" ht="14.1" customHeight="1" x14ac:dyDescent="0.25">
      <c r="B147" s="93" t="s">
        <v>45</v>
      </c>
      <c r="G147" s="93" t="s">
        <v>180</v>
      </c>
      <c r="I147" s="155" t="s">
        <v>181</v>
      </c>
      <c r="J147" s="129"/>
      <c r="K147" s="129"/>
    </row>
    <row r="148" spans="2:15" ht="14.1" customHeight="1" x14ac:dyDescent="0.25">
      <c r="C148" s="100"/>
      <c r="D148" s="100"/>
      <c r="E148" s="100"/>
      <c r="F148" s="100" t="s">
        <v>159</v>
      </c>
      <c r="G148" s="101" t="s">
        <v>71</v>
      </c>
      <c r="H148" s="126"/>
      <c r="I148" s="126" t="s">
        <v>182</v>
      </c>
      <c r="J148" s="126"/>
      <c r="K148" s="126"/>
      <c r="L148" s="100"/>
      <c r="M148" s="92"/>
      <c r="N148" s="93"/>
    </row>
    <row r="149" spans="2:15" ht="14.1" customHeight="1" x14ac:dyDescent="0.25">
      <c r="C149" s="93" t="str">
        <f>C6</f>
        <v>ASP inspection L1 - UG urban</v>
      </c>
      <c r="I149" s="129"/>
      <c r="J149" s="129"/>
      <c r="K149" s="129"/>
      <c r="L149" s="129"/>
      <c r="M149" s="129"/>
      <c r="N149" s="93"/>
      <c r="O149" s="92"/>
    </row>
    <row r="150" spans="2:15" ht="14.1" customHeight="1" x14ac:dyDescent="0.25">
      <c r="D150" s="93" t="str">
        <f>D8</f>
        <v>First 10 Lots</v>
      </c>
      <c r="G150" s="180">
        <v>1.2</v>
      </c>
      <c r="H150" s="122"/>
      <c r="I150" s="109">
        <v>1.2</v>
      </c>
      <c r="J150" s="130"/>
      <c r="K150" s="130"/>
      <c r="L150" s="130"/>
      <c r="N150" s="240" t="s">
        <v>220</v>
      </c>
      <c r="O150" s="93" t="s">
        <v>147</v>
      </c>
    </row>
    <row r="151" spans="2:15" ht="14.1" customHeight="1" x14ac:dyDescent="0.25">
      <c r="D151" s="93" t="str">
        <f>D9</f>
        <v>11-40 Lots</v>
      </c>
      <c r="G151" s="180">
        <v>0.7</v>
      </c>
      <c r="H151" s="122"/>
      <c r="I151" s="109">
        <v>0.7</v>
      </c>
      <c r="J151" s="130"/>
      <c r="K151" s="130"/>
      <c r="L151" s="130"/>
      <c r="N151" s="241"/>
    </row>
    <row r="152" spans="2:15" ht="24" customHeight="1" x14ac:dyDescent="0.25">
      <c r="D152" s="93" t="str">
        <f>D10</f>
        <v>Over 40 Lots</v>
      </c>
      <c r="G152" s="180">
        <v>0.4</v>
      </c>
      <c r="H152" s="122"/>
      <c r="I152" s="109">
        <v>0.4</v>
      </c>
      <c r="J152" s="130"/>
      <c r="K152" s="130"/>
      <c r="L152" s="130"/>
      <c r="N152" s="241"/>
    </row>
    <row r="153" spans="2:15" ht="14.1" customHeight="1" x14ac:dyDescent="0.25">
      <c r="C153" s="93" t="str">
        <f>C11</f>
        <v>ASP inspection L1 - OH rural</v>
      </c>
      <c r="G153" s="156"/>
      <c r="H153" s="128"/>
      <c r="I153" s="103"/>
      <c r="J153" s="131"/>
      <c r="K153" s="131"/>
      <c r="L153" s="131"/>
      <c r="N153" s="241"/>
    </row>
    <row r="154" spans="2:15" ht="14.1" customHeight="1" x14ac:dyDescent="0.25">
      <c r="D154" s="93" t="str">
        <f>D13</f>
        <v>1-5 poles</v>
      </c>
      <c r="G154" s="109">
        <v>1.2</v>
      </c>
      <c r="H154" s="122"/>
      <c r="I154" s="109">
        <v>1.2</v>
      </c>
      <c r="J154" s="130"/>
      <c r="K154" s="130"/>
      <c r="L154" s="130"/>
      <c r="N154" s="241"/>
      <c r="O154" s="93" t="s">
        <v>148</v>
      </c>
    </row>
    <row r="155" spans="2:15" ht="14.1" customHeight="1" x14ac:dyDescent="0.25">
      <c r="D155" s="93" t="str">
        <f>D14</f>
        <v>6-10 poles</v>
      </c>
      <c r="G155" s="109">
        <v>1</v>
      </c>
      <c r="H155" s="122"/>
      <c r="I155" s="109">
        <v>1</v>
      </c>
      <c r="J155" s="130"/>
      <c r="K155" s="130"/>
      <c r="L155" s="130"/>
      <c r="N155" s="241"/>
    </row>
    <row r="156" spans="2:15" ht="14.1" customHeight="1" x14ac:dyDescent="0.25">
      <c r="D156" s="93" t="str">
        <f>D15</f>
        <v xml:space="preserve">11 or more poles </v>
      </c>
      <c r="G156" s="109">
        <v>0.7</v>
      </c>
      <c r="H156" s="122"/>
      <c r="I156" s="109">
        <v>0.7</v>
      </c>
      <c r="J156" s="130"/>
      <c r="K156" s="130"/>
      <c r="L156" s="130"/>
      <c r="N156" s="241"/>
    </row>
    <row r="157" spans="2:15" ht="14.1" customHeight="1" x14ac:dyDescent="0.25">
      <c r="C157" s="93" t="str">
        <f>C16</f>
        <v>ASP inspection L1 - UG C&amp;I or rural</v>
      </c>
      <c r="G157" s="156"/>
      <c r="H157" s="128"/>
      <c r="I157" s="103"/>
      <c r="J157" s="131"/>
      <c r="K157" s="131"/>
      <c r="L157" s="131"/>
      <c r="N157" s="241"/>
    </row>
    <row r="158" spans="2:15" ht="14.1" customHeight="1" x14ac:dyDescent="0.25">
      <c r="D158" s="93" t="str">
        <f>D18</f>
        <v>First 10 Lots</v>
      </c>
      <c r="G158" s="109">
        <v>1.2</v>
      </c>
      <c r="H158" s="122"/>
      <c r="I158" s="109">
        <v>1.2</v>
      </c>
      <c r="J158" s="130"/>
      <c r="K158" s="130"/>
      <c r="L158" s="130"/>
      <c r="N158" s="241"/>
      <c r="O158" s="93" t="s">
        <v>149</v>
      </c>
    </row>
    <row r="159" spans="2:15" ht="14.1" customHeight="1" x14ac:dyDescent="0.25">
      <c r="D159" s="93" t="str">
        <f>D19</f>
        <v>Next 40 Lots</v>
      </c>
      <c r="G159" s="109">
        <v>1.2</v>
      </c>
      <c r="H159" s="122"/>
      <c r="I159" s="109">
        <v>1.2</v>
      </c>
      <c r="J159" s="130"/>
      <c r="K159" s="130"/>
      <c r="L159" s="130"/>
      <c r="N159" s="241"/>
    </row>
    <row r="160" spans="2:15" ht="14.1" customHeight="1" x14ac:dyDescent="0.25">
      <c r="D160" s="93" t="str">
        <f>D20</f>
        <v>Remainder</v>
      </c>
      <c r="G160" s="109">
        <v>1.2</v>
      </c>
      <c r="H160" s="122"/>
      <c r="I160" s="109">
        <v>1.2</v>
      </c>
      <c r="J160" s="130"/>
      <c r="K160" s="130"/>
      <c r="L160" s="130"/>
      <c r="N160" s="241"/>
    </row>
    <row r="161" spans="3:15" ht="14.1" customHeight="1" x14ac:dyDescent="0.25">
      <c r="C161" s="93" t="str">
        <f>C21</f>
        <v>ASP inspection L1 - C&amp;I developments</v>
      </c>
      <c r="G161" s="156"/>
      <c r="H161" s="128"/>
      <c r="I161" s="103"/>
      <c r="J161" s="131"/>
      <c r="K161" s="131"/>
      <c r="L161" s="131"/>
      <c r="N161" s="241"/>
    </row>
    <row r="162" spans="3:15" ht="14.1" customHeight="1" x14ac:dyDescent="0.25">
      <c r="D162" s="93" t="str">
        <f>D22</f>
        <v>ASP inspection L1 - C&amp;I developments</v>
      </c>
      <c r="G162" s="179" t="s">
        <v>187</v>
      </c>
      <c r="H162" s="122"/>
      <c r="I162" s="109">
        <v>2</v>
      </c>
      <c r="J162" s="130"/>
      <c r="K162" s="130"/>
      <c r="L162" s="131"/>
      <c r="N162" s="241"/>
      <c r="O162" s="93" t="s">
        <v>150</v>
      </c>
    </row>
    <row r="163" spans="3:15" ht="14.1" customHeight="1" x14ac:dyDescent="0.25">
      <c r="C163" s="93" t="str">
        <f>C23</f>
        <v>ASP inspection L1 - AR or SL</v>
      </c>
      <c r="G163" s="156"/>
      <c r="H163" s="128"/>
      <c r="I163" s="103"/>
      <c r="J163" s="131"/>
      <c r="K163" s="131"/>
      <c r="L163" s="131"/>
      <c r="N163" s="241"/>
    </row>
    <row r="164" spans="3:15" ht="14.1" customHeight="1" x14ac:dyDescent="0.25">
      <c r="D164" s="93" t="str">
        <f>D24</f>
        <v>ASP inspection L1 - AR or SL</v>
      </c>
      <c r="G164" s="179" t="s">
        <v>187</v>
      </c>
      <c r="H164" s="122"/>
      <c r="I164" s="109">
        <v>2</v>
      </c>
      <c r="J164" s="130"/>
      <c r="K164" s="130"/>
      <c r="L164" s="131"/>
      <c r="N164" s="241"/>
      <c r="O164" s="93" t="s">
        <v>151</v>
      </c>
    </row>
    <row r="165" spans="3:15" ht="14.1" customHeight="1" x14ac:dyDescent="0.25">
      <c r="C165" s="93" t="str">
        <f>C25</f>
        <v>ASP inspection L2</v>
      </c>
      <c r="G165" s="156"/>
      <c r="H165" s="128"/>
      <c r="I165" s="103"/>
      <c r="J165" s="131"/>
      <c r="K165" s="131"/>
      <c r="L165" s="131"/>
      <c r="N165" s="241"/>
    </row>
    <row r="166" spans="3:15" ht="14.1" customHeight="1" x14ac:dyDescent="0.25">
      <c r="D166" s="93" t="str">
        <f>D26</f>
        <v>A Grade</v>
      </c>
      <c r="G166" s="181">
        <v>0.25</v>
      </c>
      <c r="H166" s="122"/>
      <c r="I166" s="90">
        <v>0.25</v>
      </c>
      <c r="J166" s="130"/>
      <c r="K166" s="130"/>
      <c r="L166" s="130"/>
      <c r="N166" s="241"/>
      <c r="O166" s="93" t="s">
        <v>152</v>
      </c>
    </row>
    <row r="167" spans="3:15" ht="14.1" customHeight="1" x14ac:dyDescent="0.25">
      <c r="D167" s="93" t="str">
        <f>D27</f>
        <v>B Grade</v>
      </c>
      <c r="G167" s="181">
        <v>0.41</v>
      </c>
      <c r="H167" s="122"/>
      <c r="I167" s="90">
        <v>0.42</v>
      </c>
      <c r="J167" s="132"/>
      <c r="K167" s="132"/>
      <c r="L167" s="130"/>
      <c r="N167" s="241"/>
    </row>
    <row r="168" spans="3:15" ht="14.1" customHeight="1" x14ac:dyDescent="0.25">
      <c r="D168" s="93" t="str">
        <f>D28</f>
        <v>C Grade</v>
      </c>
      <c r="G168" s="181">
        <v>1.2</v>
      </c>
      <c r="H168" s="122"/>
      <c r="I168" s="109">
        <v>1.2</v>
      </c>
      <c r="J168" s="130"/>
      <c r="K168" s="130"/>
      <c r="L168" s="130"/>
      <c r="N168" s="241"/>
    </row>
    <row r="169" spans="3:15" ht="14.1" customHeight="1" x14ac:dyDescent="0.25">
      <c r="C169" s="93" t="str">
        <f>C29</f>
        <v>ASP reinspection</v>
      </c>
      <c r="G169" s="156"/>
      <c r="H169" s="128"/>
      <c r="I169" s="103"/>
      <c r="J169" s="131"/>
      <c r="K169" s="131"/>
      <c r="L169" s="131"/>
      <c r="N169" s="241"/>
    </row>
    <row r="170" spans="3:15" ht="14.1" customHeight="1" x14ac:dyDescent="0.25">
      <c r="D170" s="93" t="str">
        <f>D30</f>
        <v>ASP reinspection</v>
      </c>
      <c r="G170" s="179" t="s">
        <v>187</v>
      </c>
      <c r="H170" s="122"/>
      <c r="I170" s="109">
        <v>1</v>
      </c>
      <c r="J170" s="130"/>
      <c r="K170" s="130"/>
      <c r="L170" s="131"/>
      <c r="N170" s="241"/>
      <c r="O170" s="93" t="s">
        <v>153</v>
      </c>
    </row>
    <row r="171" spans="3:15" ht="14.1" customHeight="1" x14ac:dyDescent="0.25">
      <c r="C171" s="93" t="str">
        <f>C31</f>
        <v>Substation Commissioning - UG Urban</v>
      </c>
      <c r="G171" s="156"/>
      <c r="H171" s="122"/>
      <c r="I171" s="122"/>
      <c r="J171" s="130"/>
      <c r="K171" s="130"/>
      <c r="L171" s="131"/>
      <c r="N171" s="241"/>
    </row>
    <row r="172" spans="3:15" ht="14.1" customHeight="1" x14ac:dyDescent="0.25">
      <c r="D172" s="93" t="str">
        <f>D32</f>
        <v>Per Lot</v>
      </c>
      <c r="G172" s="178">
        <v>10.42</v>
      </c>
      <c r="H172" s="122"/>
      <c r="I172" s="109">
        <v>13</v>
      </c>
      <c r="J172" s="130"/>
      <c r="K172" s="130"/>
      <c r="L172" s="131"/>
      <c r="N172" s="241"/>
      <c r="O172" s="93" t="s">
        <v>165</v>
      </c>
    </row>
    <row r="173" spans="3:15" ht="14.1" customHeight="1" x14ac:dyDescent="0.25">
      <c r="C173" s="93" t="str">
        <f>C33</f>
        <v>Substation Commissioning - Other</v>
      </c>
      <c r="G173" s="156"/>
      <c r="H173" s="122"/>
      <c r="I173" s="122"/>
      <c r="J173" s="130"/>
      <c r="K173" s="130"/>
      <c r="L173" s="131"/>
      <c r="N173" s="241"/>
    </row>
    <row r="174" spans="3:15" ht="14.1" customHeight="1" x14ac:dyDescent="0.25">
      <c r="D174" s="93" t="str">
        <f>D34</f>
        <v>Per substation</v>
      </c>
      <c r="G174" s="179">
        <v>10.42</v>
      </c>
      <c r="H174" s="194"/>
      <c r="I174" s="193">
        <v>13</v>
      </c>
      <c r="J174" s="130"/>
      <c r="K174" s="130"/>
      <c r="L174" s="131"/>
      <c r="N174" s="241"/>
      <c r="O174" s="93" t="s">
        <v>166</v>
      </c>
    </row>
    <row r="175" spans="3:15" ht="14.1" customHeight="1" x14ac:dyDescent="0.25">
      <c r="C175" s="93">
        <f>C35</f>
        <v>0</v>
      </c>
      <c r="G175" s="195"/>
      <c r="H175" s="194"/>
      <c r="I175" s="194"/>
      <c r="J175" s="130"/>
      <c r="K175" s="130"/>
      <c r="L175" s="131"/>
      <c r="N175" s="241"/>
    </row>
    <row r="176" spans="3:15" ht="14.1" customHeight="1" x14ac:dyDescent="0.25">
      <c r="D176" s="93" t="str">
        <f>D36</f>
        <v>Per substation</v>
      </c>
      <c r="G176" s="179" t="s">
        <v>187</v>
      </c>
      <c r="H176" s="194"/>
      <c r="I176" s="193" t="s">
        <v>187</v>
      </c>
      <c r="J176" s="130"/>
      <c r="K176" s="130"/>
      <c r="L176" s="131"/>
      <c r="N176" s="241"/>
    </row>
    <row r="177" spans="3:15" ht="14.1" customHeight="1" x14ac:dyDescent="0.25">
      <c r="C177" s="93" t="str">
        <f>C37</f>
        <v>Access Permits - UG urban</v>
      </c>
      <c r="G177" s="195"/>
      <c r="H177" s="194"/>
      <c r="I177" s="194"/>
      <c r="J177" s="130"/>
      <c r="K177" s="130"/>
      <c r="L177" s="131"/>
      <c r="N177" s="241"/>
    </row>
    <row r="178" spans="3:15" ht="14.1" customHeight="1" x14ac:dyDescent="0.25">
      <c r="D178" s="93" t="str">
        <f>D38</f>
        <v>Per Lot</v>
      </c>
      <c r="G178" s="179">
        <v>13.8</v>
      </c>
      <c r="H178" s="194"/>
      <c r="I178" s="193">
        <v>14</v>
      </c>
      <c r="J178" s="130"/>
      <c r="K178" s="130"/>
      <c r="L178" s="131"/>
      <c r="N178" s="241"/>
      <c r="O178" s="93" t="s">
        <v>154</v>
      </c>
    </row>
    <row r="179" spans="3:15" ht="13.5" customHeight="1" x14ac:dyDescent="0.25">
      <c r="C179" s="93" t="str">
        <f>C39</f>
        <v>Access Permits - other</v>
      </c>
      <c r="G179" s="156"/>
      <c r="H179" s="122"/>
      <c r="I179" s="122"/>
      <c r="J179" s="130"/>
      <c r="K179" s="130"/>
      <c r="L179" s="131"/>
      <c r="N179" s="241"/>
    </row>
    <row r="180" spans="3:15" ht="14.1" customHeight="1" x14ac:dyDescent="0.25">
      <c r="D180" s="93" t="str">
        <f>D40</f>
        <v>Max per access permit</v>
      </c>
      <c r="G180" s="178">
        <v>13.8</v>
      </c>
      <c r="H180" s="122"/>
      <c r="I180" s="109">
        <v>14</v>
      </c>
      <c r="J180" s="130"/>
      <c r="K180" s="130"/>
      <c r="L180" s="131"/>
      <c r="N180" s="241"/>
      <c r="O180" s="93" t="s">
        <v>155</v>
      </c>
    </row>
    <row r="181" spans="3:15" ht="14.1" customHeight="1" x14ac:dyDescent="0.25">
      <c r="C181" s="93" t="str">
        <f>C41</f>
        <v>Admin - UG urban</v>
      </c>
      <c r="G181" s="156"/>
      <c r="H181" s="122"/>
      <c r="I181" s="122"/>
      <c r="J181" s="130"/>
      <c r="K181" s="130"/>
      <c r="L181" s="131"/>
      <c r="N181" s="241"/>
    </row>
    <row r="182" spans="3:15" ht="14.1" customHeight="1" x14ac:dyDescent="0.25">
      <c r="D182" s="93" t="str">
        <f>D42</f>
        <v>Up to 5 Lots</v>
      </c>
      <c r="G182" s="178">
        <v>3</v>
      </c>
      <c r="H182" s="122"/>
      <c r="I182" s="109">
        <v>4</v>
      </c>
      <c r="J182" s="130"/>
      <c r="K182" s="130"/>
      <c r="L182" s="131"/>
      <c r="N182" s="241"/>
      <c r="O182" s="93" t="s">
        <v>156</v>
      </c>
    </row>
    <row r="183" spans="3:15" ht="14.1" customHeight="1" x14ac:dyDescent="0.25">
      <c r="D183" s="93" t="str">
        <f>D43</f>
        <v>6-10 Lots</v>
      </c>
      <c r="G183" s="178">
        <v>4</v>
      </c>
      <c r="H183" s="122"/>
      <c r="I183" s="109">
        <v>5</v>
      </c>
      <c r="J183" s="130"/>
      <c r="K183" s="130"/>
      <c r="L183" s="131"/>
      <c r="N183" s="241"/>
    </row>
    <row r="184" spans="3:15" ht="14.1" customHeight="1" x14ac:dyDescent="0.25">
      <c r="D184" s="93" t="str">
        <f>D44</f>
        <v>11-40 Lots</v>
      </c>
      <c r="G184" s="178">
        <v>5</v>
      </c>
      <c r="H184" s="122"/>
      <c r="I184" s="109">
        <v>7</v>
      </c>
      <c r="J184" s="130"/>
      <c r="K184" s="130"/>
      <c r="L184" s="131"/>
      <c r="N184" s="241"/>
    </row>
    <row r="185" spans="3:15" ht="14.1" customHeight="1" x14ac:dyDescent="0.25">
      <c r="D185" s="93" t="str">
        <f>D45</f>
        <v>Over 40 Lots</v>
      </c>
      <c r="G185" s="178">
        <v>6</v>
      </c>
      <c r="H185" s="122"/>
      <c r="I185" s="109">
        <v>8</v>
      </c>
      <c r="J185" s="130"/>
      <c r="K185" s="130"/>
      <c r="L185" s="131"/>
      <c r="N185" s="241"/>
    </row>
    <row r="186" spans="3:15" ht="14.1" customHeight="1" x14ac:dyDescent="0.25">
      <c r="C186" s="93" t="str">
        <f>C46</f>
        <v>Admin - OH rural</v>
      </c>
      <c r="G186" s="156"/>
      <c r="H186" s="122"/>
      <c r="I186" s="122"/>
      <c r="J186" s="130"/>
      <c r="K186" s="130"/>
      <c r="L186" s="131"/>
      <c r="N186" s="241"/>
    </row>
    <row r="187" spans="3:15" ht="14.1" customHeight="1" x14ac:dyDescent="0.25">
      <c r="D187" s="93" t="str">
        <f>D47</f>
        <v>Up to 5 poles</v>
      </c>
      <c r="G187" s="178">
        <v>3</v>
      </c>
      <c r="H187" s="122"/>
      <c r="I187" s="109">
        <v>4</v>
      </c>
      <c r="J187" s="130"/>
      <c r="K187" s="130"/>
      <c r="L187" s="131"/>
      <c r="N187" s="241"/>
      <c r="O187" s="93" t="s">
        <v>157</v>
      </c>
    </row>
    <row r="188" spans="3:15" ht="14.1" customHeight="1" x14ac:dyDescent="0.25">
      <c r="D188" s="93" t="str">
        <f>D48</f>
        <v>6-10 poles</v>
      </c>
      <c r="G188" s="178">
        <v>4</v>
      </c>
      <c r="H188" s="122"/>
      <c r="I188" s="109">
        <v>5</v>
      </c>
      <c r="J188" s="130"/>
      <c r="K188" s="130"/>
      <c r="L188" s="131"/>
      <c r="N188" s="241"/>
    </row>
    <row r="189" spans="3:15" ht="14.1" customHeight="1" x14ac:dyDescent="0.25">
      <c r="D189" s="93" t="str">
        <f>D49</f>
        <v xml:space="preserve">11 or more poles </v>
      </c>
      <c r="G189" s="178">
        <v>6</v>
      </c>
      <c r="H189" s="122"/>
      <c r="I189" s="109">
        <v>9</v>
      </c>
      <c r="J189" s="130"/>
      <c r="K189" s="130"/>
      <c r="L189" s="131"/>
      <c r="N189" s="241"/>
    </row>
    <row r="190" spans="3:15" ht="14.1" customHeight="1" x14ac:dyDescent="0.25">
      <c r="C190" s="93" t="str">
        <f>C50</f>
        <v>Admin - other</v>
      </c>
      <c r="G190" s="131"/>
      <c r="H190" s="122"/>
      <c r="I190" s="122"/>
      <c r="J190" s="130"/>
      <c r="K190" s="130"/>
      <c r="L190" s="131"/>
      <c r="N190" s="241"/>
    </row>
    <row r="191" spans="3:15" ht="14.1" customHeight="1" x14ac:dyDescent="0.25">
      <c r="D191" s="93" t="str">
        <f>D51</f>
        <v>Max fee at six hours</v>
      </c>
      <c r="G191" s="179" t="s">
        <v>187</v>
      </c>
      <c r="H191" s="122"/>
      <c r="I191" s="109">
        <v>6</v>
      </c>
      <c r="J191" s="130"/>
      <c r="K191" s="130"/>
      <c r="L191" s="131"/>
      <c r="N191" s="241"/>
      <c r="O191" s="93" t="s">
        <v>158</v>
      </c>
    </row>
    <row r="192" spans="3:15" ht="14.1" customHeight="1" x14ac:dyDescent="0.25">
      <c r="C192" s="93" t="str">
        <f>C52</f>
        <v>Admin - other (per hour)</v>
      </c>
      <c r="G192" s="131"/>
      <c r="H192" s="122"/>
      <c r="I192" s="122"/>
      <c r="J192" s="130"/>
      <c r="K192" s="130"/>
      <c r="L192" s="131"/>
      <c r="N192" s="241"/>
    </row>
    <row r="193" spans="2:15" ht="14.1" customHeight="1" x14ac:dyDescent="0.25">
      <c r="D193" s="93" t="str">
        <f>D53</f>
        <v>Other hours</v>
      </c>
      <c r="G193" s="179" t="s">
        <v>187</v>
      </c>
      <c r="H193" s="122"/>
      <c r="I193" s="109" t="s">
        <v>187</v>
      </c>
      <c r="J193" s="130"/>
      <c r="K193" s="130"/>
      <c r="L193" s="131"/>
      <c r="N193" s="242"/>
    </row>
    <row r="194" spans="2:15" ht="14.1" customHeight="1" x14ac:dyDescent="0.25">
      <c r="G194" s="156"/>
      <c r="H194" s="129"/>
      <c r="I194" s="129"/>
      <c r="J194" s="133"/>
      <c r="K194" s="131"/>
      <c r="M194" s="92"/>
      <c r="N194" s="93"/>
    </row>
    <row r="195" spans="2:15" ht="14.1" customHeight="1" x14ac:dyDescent="0.25">
      <c r="B195" s="93" t="s">
        <v>43</v>
      </c>
    </row>
    <row r="196" spans="2:15" ht="14.1" customHeight="1" x14ac:dyDescent="0.25">
      <c r="C196" s="100"/>
      <c r="D196" s="100"/>
      <c r="E196" s="100"/>
      <c r="F196" s="100"/>
      <c r="G196" s="101" t="str">
        <f>G91</f>
        <v>2009/10</v>
      </c>
      <c r="H196" s="101" t="str">
        <f>H91</f>
        <v>2010/11</v>
      </c>
      <c r="I196" s="101" t="str">
        <f>I91</f>
        <v>2011/12</v>
      </c>
      <c r="J196" s="101" t="str">
        <f>J91</f>
        <v>2012/13</v>
      </c>
      <c r="K196" s="101" t="str">
        <f>K91</f>
        <v>2013/14</v>
      </c>
      <c r="N196" s="104"/>
    </row>
    <row r="197" spans="2:15" ht="14.1" customHeight="1" x14ac:dyDescent="0.25">
      <c r="C197" s="105" t="s">
        <v>89</v>
      </c>
      <c r="D197" s="105"/>
      <c r="E197" s="105"/>
      <c r="F197" s="105"/>
      <c r="G197" s="106"/>
      <c r="H197" s="106"/>
      <c r="I197" s="106"/>
      <c r="J197" s="106"/>
      <c r="K197" s="106"/>
      <c r="N197" s="234" t="s">
        <v>199</v>
      </c>
    </row>
    <row r="198" spans="2:15" ht="14.1" customHeight="1" x14ac:dyDescent="0.25">
      <c r="D198" s="93" t="str">
        <f t="shared" ref="D198:D211" si="2">C92</f>
        <v>ASP inspection L1 - UG urban</v>
      </c>
      <c r="F198" s="93" t="s">
        <v>39</v>
      </c>
      <c r="G198" s="107">
        <v>35947.831386133344</v>
      </c>
      <c r="H198" s="107">
        <v>37169.093052000004</v>
      </c>
      <c r="I198" s="107">
        <v>38988.074030100004</v>
      </c>
      <c r="J198" s="107">
        <v>40213.359349800005</v>
      </c>
      <c r="K198" s="107">
        <v>41371.989256076704</v>
      </c>
      <c r="N198" s="235"/>
      <c r="O198" s="93" t="s">
        <v>147</v>
      </c>
    </row>
    <row r="199" spans="2:15" ht="14.1" customHeight="1" x14ac:dyDescent="0.25">
      <c r="D199" s="93" t="str">
        <f t="shared" si="2"/>
        <v>ASP inspection L1 - OH rural</v>
      </c>
      <c r="G199" s="107">
        <v>110562.09903479999</v>
      </c>
      <c r="H199" s="107">
        <v>110562.09903479999</v>
      </c>
      <c r="I199" s="107">
        <v>110562.09903479999</v>
      </c>
      <c r="J199" s="107">
        <v>110562.09903479999</v>
      </c>
      <c r="K199" s="107">
        <v>110562.09903479999</v>
      </c>
      <c r="N199" s="235"/>
      <c r="O199" s="93" t="s">
        <v>148</v>
      </c>
    </row>
    <row r="200" spans="2:15" ht="14.1" customHeight="1" x14ac:dyDescent="0.25">
      <c r="D200" s="93" t="str">
        <f t="shared" si="2"/>
        <v>ASP inspection L1 - UG C&amp;I or rural</v>
      </c>
      <c r="G200" s="107">
        <v>50939.357746666668</v>
      </c>
      <c r="H200" s="107">
        <v>52671.319199999998</v>
      </c>
      <c r="I200" s="107">
        <v>55254.54935999999</v>
      </c>
      <c r="J200" s="107">
        <v>56992.241280000002</v>
      </c>
      <c r="K200" s="107">
        <v>58635.002910120005</v>
      </c>
      <c r="N200" s="235"/>
      <c r="O200" s="93" t="s">
        <v>149</v>
      </c>
    </row>
    <row r="201" spans="2:15" ht="14.1" customHeight="1" x14ac:dyDescent="0.25">
      <c r="D201" s="93" t="str">
        <f t="shared" si="2"/>
        <v>ASP inspection L1 - C&amp;I developments</v>
      </c>
      <c r="G201" s="107">
        <v>31590.299377777777</v>
      </c>
      <c r="H201" s="107">
        <v>32664.383999999998</v>
      </c>
      <c r="I201" s="107">
        <v>34266.387199999997</v>
      </c>
      <c r="J201" s="107">
        <v>35344.025600000001</v>
      </c>
      <c r="K201" s="107">
        <v>36362.7925024</v>
      </c>
      <c r="N201" s="235"/>
      <c r="O201" s="93" t="s">
        <v>150</v>
      </c>
    </row>
    <row r="202" spans="2:15" ht="14.1" customHeight="1" x14ac:dyDescent="0.25">
      <c r="D202" s="93" t="str">
        <f t="shared" si="2"/>
        <v>ASP inspection L1 - AR or SL</v>
      </c>
      <c r="G202" s="107">
        <v>49359.842777777776</v>
      </c>
      <c r="H202" s="107">
        <v>51038.1</v>
      </c>
      <c r="I202" s="107">
        <v>53541.229999999989</v>
      </c>
      <c r="J202" s="107">
        <v>55225.04</v>
      </c>
      <c r="K202" s="107">
        <v>56816.863284999999</v>
      </c>
      <c r="N202" s="235"/>
      <c r="O202" s="93" t="s">
        <v>151</v>
      </c>
    </row>
    <row r="203" spans="2:15" ht="14.1" customHeight="1" x14ac:dyDescent="0.25">
      <c r="D203" s="93" t="str">
        <f t="shared" si="2"/>
        <v>ASP inspection L2</v>
      </c>
      <c r="G203" s="107">
        <v>945948.56458666665</v>
      </c>
      <c r="H203" s="107">
        <v>978085.43279999995</v>
      </c>
      <c r="I203" s="107">
        <v>1025950.97514</v>
      </c>
      <c r="J203" s="107">
        <v>1058193.7237200001</v>
      </c>
      <c r="K203" s="107">
        <v>1088682.4696183801</v>
      </c>
      <c r="N203" s="235"/>
      <c r="O203" s="93" t="s">
        <v>152</v>
      </c>
    </row>
    <row r="204" spans="2:15" ht="14.1" customHeight="1" x14ac:dyDescent="0.25">
      <c r="D204" s="93" t="str">
        <f t="shared" si="2"/>
        <v>ASP reinspection</v>
      </c>
      <c r="G204" s="107">
        <v>55529.823125000003</v>
      </c>
      <c r="H204" s="107">
        <v>57417.862499999996</v>
      </c>
      <c r="I204" s="107">
        <v>60233.883749999994</v>
      </c>
      <c r="J204" s="107">
        <v>62128.17</v>
      </c>
      <c r="K204" s="107">
        <v>63918.971195625003</v>
      </c>
      <c r="N204" s="235"/>
      <c r="O204" s="93" t="s">
        <v>153</v>
      </c>
    </row>
    <row r="205" spans="2:15" ht="14.1" customHeight="1" x14ac:dyDescent="0.25">
      <c r="D205" s="93" t="str">
        <f t="shared" si="2"/>
        <v>Substation Commissioning - UG Urban</v>
      </c>
      <c r="G205" s="107">
        <v>151523.52670000002</v>
      </c>
      <c r="H205" s="107">
        <v>156687.64020000002</v>
      </c>
      <c r="I205" s="107">
        <v>164428.59341999999</v>
      </c>
      <c r="J205" s="107">
        <v>169639.27889999998</v>
      </c>
      <c r="K205" s="107">
        <v>174537.90362872498</v>
      </c>
      <c r="N205" s="235"/>
      <c r="O205" s="93" t="s">
        <v>165</v>
      </c>
    </row>
    <row r="206" spans="2:15" ht="14.1" customHeight="1" x14ac:dyDescent="0.25">
      <c r="D206" s="93" t="str">
        <f t="shared" si="2"/>
        <v>Substation Commissioning - Other</v>
      </c>
      <c r="G206" s="107">
        <v>858633.31796666665</v>
      </c>
      <c r="H206" s="107">
        <v>887896.62780000013</v>
      </c>
      <c r="I206" s="107">
        <v>931762.02938000008</v>
      </c>
      <c r="J206" s="107">
        <v>961289.2470999998</v>
      </c>
      <c r="K206" s="107">
        <v>989048.12056277494</v>
      </c>
      <c r="N206" s="235"/>
      <c r="O206" s="93" t="s">
        <v>166</v>
      </c>
    </row>
    <row r="207" spans="2:15" ht="14.1" customHeight="1" x14ac:dyDescent="0.25">
      <c r="D207" s="93" t="str">
        <f t="shared" si="2"/>
        <v>Access Permits - UG urban</v>
      </c>
      <c r="G207" s="107">
        <v>146182.56986666666</v>
      </c>
      <c r="H207" s="107">
        <v>151301.11920000002</v>
      </c>
      <c r="I207" s="107">
        <v>159326.87231999999</v>
      </c>
      <c r="J207" s="107">
        <v>164497.96439999997</v>
      </c>
      <c r="K207" s="107">
        <v>169316.98794009999</v>
      </c>
      <c r="N207" s="235"/>
      <c r="O207" s="93" t="s">
        <v>154</v>
      </c>
    </row>
    <row r="208" spans="2:15" ht="14.1" customHeight="1" x14ac:dyDescent="0.25">
      <c r="D208" s="93" t="str">
        <f t="shared" si="2"/>
        <v>Access Permits - other</v>
      </c>
      <c r="G208" s="107">
        <v>983410.01546666666</v>
      </c>
      <c r="H208" s="107">
        <v>1017843.8928000001</v>
      </c>
      <c r="I208" s="107">
        <v>1071835.3228799999</v>
      </c>
      <c r="J208" s="107">
        <v>1106622.6695999997</v>
      </c>
      <c r="K208" s="107">
        <v>1139041.5552333998</v>
      </c>
      <c r="N208" s="235"/>
      <c r="O208" s="93" t="s">
        <v>155</v>
      </c>
    </row>
    <row r="209" spans="3:15" ht="14.1" customHeight="1" x14ac:dyDescent="0.25">
      <c r="D209" s="93" t="str">
        <f t="shared" si="2"/>
        <v>Admin - UG urban</v>
      </c>
      <c r="G209" s="107">
        <v>55028.987151666675</v>
      </c>
      <c r="H209" s="107">
        <v>56957.994989999999</v>
      </c>
      <c r="I209" s="107">
        <v>59979.389663999995</v>
      </c>
      <c r="J209" s="107">
        <v>61918.841339999999</v>
      </c>
      <c r="K209" s="107">
        <v>63732.774752985002</v>
      </c>
      <c r="N209" s="235"/>
      <c r="O209" s="93" t="s">
        <v>156</v>
      </c>
    </row>
    <row r="210" spans="3:15" ht="14.1" customHeight="1" x14ac:dyDescent="0.25">
      <c r="D210" s="93" t="str">
        <f t="shared" si="2"/>
        <v>Admin - OH rural</v>
      </c>
      <c r="G210" s="107">
        <v>135177.77838500001</v>
      </c>
      <c r="H210" s="107">
        <v>139916.35359000001</v>
      </c>
      <c r="I210" s="107">
        <v>147338.35862400001</v>
      </c>
      <c r="J210" s="107">
        <v>152102.58893999999</v>
      </c>
      <c r="K210" s="107">
        <v>156558.485760885</v>
      </c>
      <c r="N210" s="235"/>
      <c r="O210" s="93" t="s">
        <v>157</v>
      </c>
    </row>
    <row r="211" spans="3:15" ht="14.1" customHeight="1" x14ac:dyDescent="0.25">
      <c r="D211" s="93" t="str">
        <f t="shared" si="2"/>
        <v>Admin - other</v>
      </c>
      <c r="G211" s="107">
        <v>27367.879933333337</v>
      </c>
      <c r="H211" s="107">
        <v>28327.2444</v>
      </c>
      <c r="I211" s="107">
        <v>29829.891839999997</v>
      </c>
      <c r="J211" s="107">
        <v>30794.450399999998</v>
      </c>
      <c r="K211" s="107">
        <v>31696.584246599999</v>
      </c>
      <c r="N211" s="235"/>
      <c r="O211" s="93" t="s">
        <v>158</v>
      </c>
    </row>
    <row r="212" spans="3:15" ht="14.1" customHeight="1" x14ac:dyDescent="0.25">
      <c r="F212" s="93" t="s">
        <v>39</v>
      </c>
      <c r="G212" s="102">
        <f>SUM(G198:G204)</f>
        <v>1279877.8180348224</v>
      </c>
      <c r="H212" s="102">
        <f>SUM(H198:H204)</f>
        <v>1319608.2905868001</v>
      </c>
      <c r="I212" s="102">
        <f>SUM(I198:I204)</f>
        <v>1378797.1985148999</v>
      </c>
      <c r="J212" s="102">
        <f>SUM(J198:J204)</f>
        <v>1418658.6589846001</v>
      </c>
      <c r="K212" s="102">
        <f>SUM(K198:K204)</f>
        <v>1456350.1878024016</v>
      </c>
      <c r="N212" s="236"/>
    </row>
    <row r="214" spans="3:15" ht="14.1" customHeight="1" x14ac:dyDescent="0.25">
      <c r="C214" s="105" t="s">
        <v>90</v>
      </c>
      <c r="D214" s="105"/>
      <c r="E214" s="105"/>
      <c r="N214" s="234" t="s">
        <v>200</v>
      </c>
    </row>
    <row r="215" spans="3:15" ht="14.1" customHeight="1" x14ac:dyDescent="0.25">
      <c r="D215" s="93" t="str">
        <f t="shared" ref="D215:D228" si="3">D198</f>
        <v>ASP inspection L1 - UG urban</v>
      </c>
      <c r="F215" s="93" t="s">
        <v>39</v>
      </c>
      <c r="G215" s="107">
        <v>17147.115571185604</v>
      </c>
      <c r="H215" s="107">
        <v>17320.797362232002</v>
      </c>
      <c r="I215" s="107">
        <v>17396.478632230621</v>
      </c>
      <c r="J215" s="107">
        <v>16901.674934720941</v>
      </c>
      <c r="K215" s="107">
        <v>17980.266530690937</v>
      </c>
      <c r="N215" s="235"/>
      <c r="O215" s="93" t="s">
        <v>147</v>
      </c>
    </row>
    <row r="216" spans="3:15" ht="14.1" customHeight="1" x14ac:dyDescent="0.25">
      <c r="D216" s="93" t="str">
        <f t="shared" si="3"/>
        <v>ASP inspection L1 - OH rural</v>
      </c>
      <c r="G216" s="107">
        <v>52738.12123959959</v>
      </c>
      <c r="H216" s="107">
        <v>53273.707603631985</v>
      </c>
      <c r="I216" s="107">
        <v>53511.905682493903</v>
      </c>
      <c r="J216" s="107">
        <v>51990.971972135034</v>
      </c>
      <c r="K216" s="107">
        <v>55309.468266697935</v>
      </c>
      <c r="N216" s="235"/>
      <c r="O216" s="93" t="s">
        <v>148</v>
      </c>
    </row>
    <row r="217" spans="3:15" ht="14.1" customHeight="1" x14ac:dyDescent="0.25">
      <c r="D217" s="93" t="str">
        <f t="shared" si="3"/>
        <v>ASP inspection L1 - UG C&amp;I or rural</v>
      </c>
      <c r="G217" s="107">
        <v>24298.073645159999</v>
      </c>
      <c r="H217" s="107">
        <v>24544.834747199999</v>
      </c>
      <c r="I217" s="107">
        <v>24654.579924431993</v>
      </c>
      <c r="J217" s="107">
        <v>23953.839009984</v>
      </c>
      <c r="K217" s="107">
        <v>25482.772264738152</v>
      </c>
      <c r="N217" s="235"/>
      <c r="O217" s="93" t="s">
        <v>149</v>
      </c>
    </row>
    <row r="218" spans="3:15" ht="14.1" customHeight="1" x14ac:dyDescent="0.25">
      <c r="D218" s="93" t="str">
        <f t="shared" si="3"/>
        <v>ASP inspection L1 - C&amp;I developments</v>
      </c>
      <c r="G218" s="107">
        <v>15068.572803199999</v>
      </c>
      <c r="H218" s="107">
        <v>15221.602944</v>
      </c>
      <c r="I218" s="107">
        <v>15289.661968639999</v>
      </c>
      <c r="J218" s="107">
        <v>14855.09395968</v>
      </c>
      <c r="K218" s="107">
        <v>15803.269621543039</v>
      </c>
      <c r="N218" s="235"/>
      <c r="O218" s="93" t="s">
        <v>150</v>
      </c>
    </row>
    <row r="219" spans="3:15" ht="14.1" customHeight="1" x14ac:dyDescent="0.2">
      <c r="D219" s="93" t="str">
        <f t="shared" si="3"/>
        <v>ASP inspection L1 - AR or SL</v>
      </c>
      <c r="G219" s="205">
        <v>23544.645004999998</v>
      </c>
      <c r="H219" s="205">
        <v>23783.7546</v>
      </c>
      <c r="I219" s="205">
        <v>23890.096825999994</v>
      </c>
      <c r="J219" s="205">
        <v>23211.084311999999</v>
      </c>
      <c r="K219" s="205">
        <v>24692.608783660999</v>
      </c>
      <c r="N219" s="235"/>
      <c r="O219" s="93" t="s">
        <v>151</v>
      </c>
    </row>
    <row r="220" spans="3:15" ht="14.1" customHeight="1" x14ac:dyDescent="0.25">
      <c r="D220" s="93" t="str">
        <f t="shared" si="3"/>
        <v>ASP inspection L2</v>
      </c>
      <c r="G220" s="107">
        <v>451217.46530783997</v>
      </c>
      <c r="H220" s="107">
        <v>455787.81168480002</v>
      </c>
      <c r="I220" s="107">
        <v>457779.325107468</v>
      </c>
      <c r="J220" s="107">
        <v>444758.82207951607</v>
      </c>
      <c r="K220" s="107">
        <v>473141.40129614796</v>
      </c>
      <c r="N220" s="235"/>
      <c r="O220" s="93" t="s">
        <v>152</v>
      </c>
    </row>
    <row r="221" spans="3:15" ht="14.1" customHeight="1" x14ac:dyDescent="0.25">
      <c r="D221" s="93" t="str">
        <f t="shared" si="3"/>
        <v>ASP reinspection</v>
      </c>
      <c r="G221" s="107">
        <v>26487.725630624998</v>
      </c>
      <c r="H221" s="107">
        <v>26756.723924999998</v>
      </c>
      <c r="I221" s="107">
        <v>26876.358929249996</v>
      </c>
      <c r="J221" s="107">
        <v>26112.469850999998</v>
      </c>
      <c r="K221" s="107">
        <v>27779.184881618625</v>
      </c>
      <c r="N221" s="235"/>
      <c r="O221" s="93" t="s">
        <v>153</v>
      </c>
    </row>
    <row r="222" spans="3:15" ht="14.1" customHeight="1" x14ac:dyDescent="0.25">
      <c r="D222" s="93" t="str">
        <f t="shared" si="3"/>
        <v>Substation Commissioning - UG Urban</v>
      </c>
      <c r="G222" s="107">
        <v>72276.722235900001</v>
      </c>
      <c r="H222" s="107">
        <v>73016.440333200022</v>
      </c>
      <c r="I222" s="107">
        <v>73368.038384003987</v>
      </c>
      <c r="J222" s="107">
        <v>71299.38892166999</v>
      </c>
      <c r="K222" s="107">
        <v>75854.172917043878</v>
      </c>
      <c r="N222" s="235"/>
    </row>
    <row r="223" spans="3:15" ht="14.1" customHeight="1" x14ac:dyDescent="0.25">
      <c r="D223" s="93" t="str">
        <f t="shared" si="3"/>
        <v>Substation Commissioning - Other</v>
      </c>
      <c r="G223" s="107">
        <v>409568.09267009998</v>
      </c>
      <c r="H223" s="107">
        <v>413759.82855480007</v>
      </c>
      <c r="I223" s="107">
        <v>415752.21750935604</v>
      </c>
      <c r="J223" s="107">
        <v>404029.8705561299</v>
      </c>
      <c r="K223" s="107">
        <v>429840.31319658196</v>
      </c>
      <c r="N223" s="235"/>
    </row>
    <row r="224" spans="3:15" ht="14.1" customHeight="1" x14ac:dyDescent="0.25">
      <c r="D224" s="93" t="str">
        <f t="shared" si="3"/>
        <v>Access Permits - UG urban</v>
      </c>
      <c r="G224" s="107">
        <v>69729.085826399998</v>
      </c>
      <c r="H224" s="107">
        <v>70506.321547200016</v>
      </c>
      <c r="I224" s="107">
        <v>71091.650429183996</v>
      </c>
      <c r="J224" s="107">
        <v>69138.494437319983</v>
      </c>
      <c r="K224" s="107">
        <v>73585.162958767454</v>
      </c>
      <c r="N224" s="235"/>
      <c r="O224" s="93" t="s">
        <v>154</v>
      </c>
    </row>
    <row r="225" spans="4:15" ht="14.1" customHeight="1" x14ac:dyDescent="0.25">
      <c r="D225" s="93" t="str">
        <f t="shared" si="3"/>
        <v>Access Permits - other</v>
      </c>
      <c r="G225" s="107">
        <v>469086.57737759996</v>
      </c>
      <c r="H225" s="107">
        <v>474315.25404480007</v>
      </c>
      <c r="I225" s="107">
        <v>478252.92106905591</v>
      </c>
      <c r="J225" s="107">
        <v>465113.50803287985</v>
      </c>
      <c r="K225" s="107">
        <v>495027.45990443556</v>
      </c>
      <c r="N225" s="235"/>
      <c r="O225" s="93" t="s">
        <v>155</v>
      </c>
    </row>
    <row r="226" spans="4:15" ht="14.1" customHeight="1" x14ac:dyDescent="0.25">
      <c r="D226" s="93" t="str">
        <f t="shared" si="3"/>
        <v>Admin - UG urban</v>
      </c>
      <c r="G226" s="107">
        <v>26248.826871345002</v>
      </c>
      <c r="H226" s="107">
        <v>26542.425665340001</v>
      </c>
      <c r="I226" s="107">
        <v>26762.803668076798</v>
      </c>
      <c r="J226" s="107">
        <v>26024.489015202002</v>
      </c>
      <c r="K226" s="107">
        <v>27698.263907647281</v>
      </c>
      <c r="N226" s="235"/>
      <c r="O226" s="93" t="s">
        <v>156</v>
      </c>
    </row>
    <row r="227" spans="4:15" ht="14.1" customHeight="1" x14ac:dyDescent="0.25">
      <c r="D227" s="93" t="str">
        <f t="shared" si="3"/>
        <v>Admin - OH rural</v>
      </c>
      <c r="G227" s="107">
        <v>64479.800289645005</v>
      </c>
      <c r="H227" s="107">
        <v>65201.020772940006</v>
      </c>
      <c r="I227" s="107">
        <v>65742.375618028804</v>
      </c>
      <c r="J227" s="107">
        <v>63928.718131481997</v>
      </c>
      <c r="K227" s="107">
        <v>68040.317911680613</v>
      </c>
      <c r="N227" s="235"/>
      <c r="O227" s="93" t="s">
        <v>157</v>
      </c>
    </row>
    <row r="228" spans="4:15" ht="14.1" customHeight="1" x14ac:dyDescent="0.25">
      <c r="D228" s="93" t="str">
        <f t="shared" si="3"/>
        <v>Admin - other</v>
      </c>
      <c r="G228" s="107">
        <v>13054.478728200002</v>
      </c>
      <c r="H228" s="107">
        <v>13200.495890400001</v>
      </c>
      <c r="I228" s="107">
        <v>13310.097739007999</v>
      </c>
      <c r="J228" s="107">
        <v>12942.907503119999</v>
      </c>
      <c r="K228" s="107">
        <v>13775.33551357236</v>
      </c>
      <c r="N228" s="235"/>
      <c r="O228" s="93" t="s">
        <v>158</v>
      </c>
    </row>
    <row r="229" spans="4:15" ht="14.1" customHeight="1" x14ac:dyDescent="0.25">
      <c r="F229" s="93" t="s">
        <v>39</v>
      </c>
      <c r="G229" s="102">
        <f>SUM(G215:G221)</f>
        <v>610501.7192026102</v>
      </c>
      <c r="H229" s="102">
        <f>SUM(H215:H221)</f>
        <v>616689.23286686395</v>
      </c>
      <c r="I229" s="102">
        <f>SUM(I215:I221)</f>
        <v>619398.40707051451</v>
      </c>
      <c r="J229" s="102">
        <f>SUM(J215:J221)</f>
        <v>601783.95611903607</v>
      </c>
      <c r="K229" s="102">
        <f>SUM(K215:K221)</f>
        <v>640188.9716450976</v>
      </c>
      <c r="N229" s="236"/>
    </row>
  </sheetData>
  <mergeCells count="7">
    <mergeCell ref="N214:N229"/>
    <mergeCell ref="N197:N212"/>
    <mergeCell ref="G109:H110"/>
    <mergeCell ref="N92:N107"/>
    <mergeCell ref="N57:N88"/>
    <mergeCell ref="N111:N145"/>
    <mergeCell ref="N150:N193"/>
  </mergeCells>
  <pageMargins left="0.70866141732283472" right="0.70866141732283472" top="0.74803149606299213" bottom="0.74803149606299213" header="0.31496062992125984" footer="0.31496062992125984"/>
  <pageSetup paperSize="8" scale="66" fitToHeight="0" orientation="portrait" r:id="rId1"/>
  <headerFooter>
    <oddFooter>&amp;C&amp;F&amp;R&amp;A</oddFooter>
  </headerFooter>
  <rowBreaks count="1" manualBreakCount="1">
    <brk id="335" max="16383" man="1"/>
  </row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59999389629810485"/>
    <pageSetUpPr fitToPage="1"/>
  </sheetPr>
  <dimension ref="A1:S274"/>
  <sheetViews>
    <sheetView zoomScale="90" zoomScaleNormal="90" zoomScalePageLayoutView="125" workbookViewId="0">
      <pane xSplit="5" ySplit="4" topLeftCell="F95" activePane="bottomRight" state="frozenSplit"/>
      <selection pane="topRight" activeCell="E1" sqref="E1"/>
      <selection pane="bottomLeft" activeCell="A5" sqref="A5"/>
      <selection pane="bottomRight" activeCell="G107" sqref="G107"/>
    </sheetView>
  </sheetViews>
  <sheetFormatPr defaultColWidth="9.140625" defaultRowHeight="14.1" customHeight="1" x14ac:dyDescent="0.25"/>
  <cols>
    <col min="1" max="3" width="2.140625" style="7" customWidth="1"/>
    <col min="4" max="4" width="1.85546875" style="7" customWidth="1"/>
    <col min="5" max="5" width="42.140625" style="7" customWidth="1"/>
    <col min="6" max="13" width="10.85546875" style="7" customWidth="1"/>
    <col min="14" max="14" width="2.42578125" style="7" customWidth="1"/>
    <col min="15" max="15" width="46.7109375" style="26" customWidth="1"/>
    <col min="16" max="16" width="4.85546875" style="7" customWidth="1"/>
    <col min="17" max="19" width="9.140625" style="7" customWidth="1"/>
    <col min="20" max="16384" width="9.140625" style="7"/>
  </cols>
  <sheetData>
    <row r="1" spans="1:16" ht="14.1" customHeight="1" x14ac:dyDescent="0.2">
      <c r="A1" s="18" t="s">
        <v>15</v>
      </c>
      <c r="B1" s="18"/>
      <c r="C1" s="18"/>
      <c r="D1" s="18"/>
      <c r="E1" s="18"/>
      <c r="F1" s="18"/>
      <c r="G1" s="18"/>
      <c r="H1" s="18"/>
      <c r="I1" s="18"/>
      <c r="J1" s="18"/>
      <c r="K1" s="18"/>
      <c r="L1" s="18"/>
      <c r="M1" s="18"/>
      <c r="N1" s="18"/>
      <c r="P1" s="18"/>
    </row>
    <row r="2" spans="1:16" ht="15.95" customHeight="1" x14ac:dyDescent="0.25">
      <c r="A2" s="20" t="s">
        <v>66</v>
      </c>
      <c r="B2" s="19"/>
      <c r="C2" s="19"/>
      <c r="D2" s="19"/>
      <c r="E2" s="19"/>
      <c r="F2" s="81" t="str">
        <f>IF(ROUND($E$5,6)=0,"ok","Problem - review CheckSheet")</f>
        <v>ok</v>
      </c>
      <c r="G2" s="19"/>
      <c r="H2" s="19"/>
      <c r="I2" s="19"/>
      <c r="J2" s="19"/>
      <c r="K2" s="19"/>
      <c r="L2" s="19"/>
      <c r="M2" s="19"/>
      <c r="N2" s="19"/>
      <c r="O2" s="27"/>
      <c r="P2" s="19"/>
    </row>
    <row r="3" spans="1:16" ht="14.1" customHeight="1" x14ac:dyDescent="0.25">
      <c r="A3" s="7" t="str">
        <f>GlobalInputs!G11</f>
        <v>CW Related Fees</v>
      </c>
      <c r="O3" s="23" t="s">
        <v>37</v>
      </c>
    </row>
    <row r="5" spans="1:16" ht="14.1" customHeight="1" x14ac:dyDescent="0.25">
      <c r="B5" s="7" t="s">
        <v>47</v>
      </c>
    </row>
    <row r="6" spans="1:16" ht="14.1" customHeight="1" x14ac:dyDescent="0.25">
      <c r="C6" s="7" t="s">
        <v>48</v>
      </c>
    </row>
    <row r="7" spans="1:16" ht="14.1" customHeight="1" x14ac:dyDescent="0.25">
      <c r="D7" s="7" t="str">
        <f>ServiceHistory!C149</f>
        <v>ASP inspection L1 - UG urban</v>
      </c>
      <c r="O7" s="234" t="s">
        <v>221</v>
      </c>
      <c r="P7" s="7" t="s">
        <v>147</v>
      </c>
    </row>
    <row r="8" spans="1:16" ht="14.1" customHeight="1" x14ac:dyDescent="0.25">
      <c r="E8" s="7" t="str">
        <f>ServiceHistory!D150</f>
        <v>First 10 Lots</v>
      </c>
      <c r="G8" s="110" t="s">
        <v>49</v>
      </c>
      <c r="O8" s="235"/>
    </row>
    <row r="9" spans="1:16" ht="14.1" customHeight="1" x14ac:dyDescent="0.25">
      <c r="E9" s="7" t="str">
        <f>ServiceHistory!D151</f>
        <v>11-40 Lots</v>
      </c>
      <c r="G9" s="110" t="s">
        <v>49</v>
      </c>
      <c r="O9" s="235"/>
    </row>
    <row r="10" spans="1:16" ht="14.1" customHeight="1" x14ac:dyDescent="0.25">
      <c r="E10" s="7" t="str">
        <f>ServiceHistory!D152</f>
        <v>Over 40 Lots</v>
      </c>
      <c r="G10" s="110" t="s">
        <v>49</v>
      </c>
      <c r="O10" s="235"/>
    </row>
    <row r="11" spans="1:16" ht="14.1" customHeight="1" x14ac:dyDescent="0.25">
      <c r="D11" s="7" t="str">
        <f>ServiceHistory!C153</f>
        <v>ASP inspection L1 - OH rural</v>
      </c>
      <c r="G11" s="9"/>
      <c r="O11" s="235"/>
      <c r="P11" s="7" t="s">
        <v>148</v>
      </c>
    </row>
    <row r="12" spans="1:16" ht="14.1" customHeight="1" x14ac:dyDescent="0.25">
      <c r="E12" s="7" t="str">
        <f>ServiceHistory!D154</f>
        <v>1-5 poles</v>
      </c>
      <c r="G12" s="110" t="s">
        <v>49</v>
      </c>
      <c r="O12" s="235"/>
    </row>
    <row r="13" spans="1:16" ht="14.1" customHeight="1" x14ac:dyDescent="0.25">
      <c r="E13" s="7" t="str">
        <f>ServiceHistory!D155</f>
        <v>6-10 poles</v>
      </c>
      <c r="G13" s="110" t="s">
        <v>49</v>
      </c>
      <c r="O13" s="235"/>
    </row>
    <row r="14" spans="1:16" ht="14.1" customHeight="1" x14ac:dyDescent="0.25">
      <c r="E14" s="7" t="str">
        <f>ServiceHistory!D156</f>
        <v xml:space="preserve">11 or more poles </v>
      </c>
      <c r="G14" s="110" t="s">
        <v>49</v>
      </c>
      <c r="O14" s="235"/>
    </row>
    <row r="15" spans="1:16" ht="14.1" customHeight="1" x14ac:dyDescent="0.25">
      <c r="D15" s="7" t="str">
        <f>ServiceHistory!C157</f>
        <v>ASP inspection L1 - UG C&amp;I or rural</v>
      </c>
      <c r="G15" s="9"/>
      <c r="O15" s="235"/>
      <c r="P15" s="7" t="s">
        <v>149</v>
      </c>
    </row>
    <row r="16" spans="1:16" ht="14.1" customHeight="1" x14ac:dyDescent="0.25">
      <c r="E16" s="7" t="str">
        <f>ServiceHistory!D158</f>
        <v>First 10 Lots</v>
      </c>
      <c r="G16" s="110" t="s">
        <v>49</v>
      </c>
      <c r="O16" s="235"/>
    </row>
    <row r="17" spans="4:16" ht="14.1" customHeight="1" x14ac:dyDescent="0.25">
      <c r="E17" s="7" t="str">
        <f>ServiceHistory!D159</f>
        <v>Next 40 Lots</v>
      </c>
      <c r="G17" s="110" t="s">
        <v>49</v>
      </c>
      <c r="O17" s="235"/>
    </row>
    <row r="18" spans="4:16" ht="14.1" customHeight="1" x14ac:dyDescent="0.25">
      <c r="E18" s="7" t="str">
        <f>ServiceHistory!D160</f>
        <v>Remainder</v>
      </c>
      <c r="G18" s="110" t="s">
        <v>49</v>
      </c>
      <c r="O18" s="235"/>
    </row>
    <row r="19" spans="4:16" ht="14.1" customHeight="1" x14ac:dyDescent="0.25">
      <c r="D19" s="7" t="str">
        <f>ServiceHistory!C161</f>
        <v>ASP inspection L1 - C&amp;I developments</v>
      </c>
      <c r="O19" s="235"/>
      <c r="P19" s="7" t="s">
        <v>150</v>
      </c>
    </row>
    <row r="20" spans="4:16" ht="14.1" customHeight="1" x14ac:dyDescent="0.25">
      <c r="E20" s="7" t="str">
        <f>ServiceHistory!D162</f>
        <v>ASP inspection L1 - C&amp;I developments</v>
      </c>
      <c r="G20" s="110" t="s">
        <v>50</v>
      </c>
      <c r="O20" s="235"/>
    </row>
    <row r="21" spans="4:16" ht="14.1" customHeight="1" x14ac:dyDescent="0.25">
      <c r="D21" s="7" t="str">
        <f>ServiceHistory!C163</f>
        <v>ASP inspection L1 - AR or SL</v>
      </c>
      <c r="G21" s="9"/>
      <c r="O21" s="235"/>
      <c r="P21" s="7" t="s">
        <v>151</v>
      </c>
    </row>
    <row r="22" spans="4:16" ht="14.1" customHeight="1" x14ac:dyDescent="0.25">
      <c r="E22" s="7" t="str">
        <f>ServiceHistory!D164</f>
        <v>ASP inspection L1 - AR or SL</v>
      </c>
      <c r="G22" s="110" t="s">
        <v>50</v>
      </c>
      <c r="O22" s="235"/>
    </row>
    <row r="23" spans="4:16" ht="14.1" customHeight="1" x14ac:dyDescent="0.25">
      <c r="D23" s="7" t="str">
        <f>ServiceHistory!C165</f>
        <v>ASP inspection L2</v>
      </c>
      <c r="G23" s="9"/>
      <c r="O23" s="235"/>
      <c r="P23" s="7" t="s">
        <v>152</v>
      </c>
    </row>
    <row r="24" spans="4:16" ht="14.1" customHeight="1" x14ac:dyDescent="0.25">
      <c r="E24" s="7" t="str">
        <f>ServiceHistory!D166</f>
        <v>A Grade</v>
      </c>
      <c r="G24" s="110" t="s">
        <v>209</v>
      </c>
      <c r="O24" s="235"/>
    </row>
    <row r="25" spans="4:16" ht="14.1" customHeight="1" x14ac:dyDescent="0.25">
      <c r="E25" s="7" t="str">
        <f>ServiceHistory!D167</f>
        <v>B Grade</v>
      </c>
      <c r="G25" s="110" t="s">
        <v>209</v>
      </c>
      <c r="O25" s="235"/>
    </row>
    <row r="26" spans="4:16" ht="14.1" customHeight="1" x14ac:dyDescent="0.25">
      <c r="E26" s="7" t="str">
        <f>ServiceHistory!D168</f>
        <v>C Grade</v>
      </c>
      <c r="G26" s="110" t="s">
        <v>209</v>
      </c>
      <c r="O26" s="235"/>
    </row>
    <row r="27" spans="4:16" ht="14.1" customHeight="1" x14ac:dyDescent="0.25">
      <c r="D27" s="7" t="str">
        <f>ServiceHistory!C169</f>
        <v>ASP reinspection</v>
      </c>
      <c r="O27" s="235"/>
      <c r="P27" s="7" t="s">
        <v>153</v>
      </c>
    </row>
    <row r="28" spans="4:16" ht="14.1" customHeight="1" x14ac:dyDescent="0.25">
      <c r="E28" s="7" t="str">
        <f>ServiceHistory!D170</f>
        <v>ASP reinspection</v>
      </c>
      <c r="G28" s="110" t="s">
        <v>50</v>
      </c>
      <c r="O28" s="235"/>
    </row>
    <row r="29" spans="4:16" ht="14.1" customHeight="1" x14ac:dyDescent="0.25">
      <c r="D29" s="7" t="str">
        <f>ServiceHistory!C171</f>
        <v>Substation Commissioning - UG Urban</v>
      </c>
      <c r="G29" s="123"/>
      <c r="O29" s="235"/>
      <c r="P29" s="7" t="s">
        <v>165</v>
      </c>
    </row>
    <row r="30" spans="4:16" ht="14.1" customHeight="1" x14ac:dyDescent="0.25">
      <c r="E30" s="7" t="str">
        <f>ServiceHistory!D172</f>
        <v>Per Lot</v>
      </c>
      <c r="G30" s="110" t="s">
        <v>49</v>
      </c>
      <c r="O30" s="235"/>
    </row>
    <row r="31" spans="4:16" ht="14.1" customHeight="1" x14ac:dyDescent="0.25">
      <c r="D31" s="7" t="str">
        <f>ServiceHistory!C173</f>
        <v>Substation Commissioning - Other</v>
      </c>
      <c r="G31" s="123"/>
      <c r="O31" s="235"/>
      <c r="P31" s="7" t="s">
        <v>166</v>
      </c>
    </row>
    <row r="32" spans="4:16" ht="14.1" customHeight="1" x14ac:dyDescent="0.25">
      <c r="E32" s="7" t="str">
        <f>ServiceHistory!D174</f>
        <v>Per substation</v>
      </c>
      <c r="G32" s="110" t="s">
        <v>49</v>
      </c>
      <c r="O32" s="235"/>
    </row>
    <row r="33" spans="4:16" ht="14.1" customHeight="1" x14ac:dyDescent="0.25">
      <c r="D33" s="7">
        <f>ServiceHistory!C175</f>
        <v>0</v>
      </c>
      <c r="G33" s="123"/>
      <c r="O33" s="243"/>
      <c r="P33" s="7" t="s">
        <v>166</v>
      </c>
    </row>
    <row r="34" spans="4:16" ht="14.1" customHeight="1" x14ac:dyDescent="0.25">
      <c r="E34" s="7" t="str">
        <f>ServiceHistory!D176</f>
        <v>Per substation</v>
      </c>
      <c r="G34" s="110" t="s">
        <v>50</v>
      </c>
      <c r="O34" s="243"/>
    </row>
    <row r="35" spans="4:16" ht="14.1" customHeight="1" x14ac:dyDescent="0.25">
      <c r="D35" s="7" t="str">
        <f>ServiceHistory!C177</f>
        <v>Access Permits - UG urban</v>
      </c>
      <c r="G35" s="123"/>
      <c r="O35" s="243"/>
      <c r="P35" s="7" t="s">
        <v>154</v>
      </c>
    </row>
    <row r="36" spans="4:16" ht="14.1" customHeight="1" x14ac:dyDescent="0.25">
      <c r="E36" s="7" t="str">
        <f>ServiceHistory!D178</f>
        <v>Per Lot</v>
      </c>
      <c r="G36" s="110" t="s">
        <v>49</v>
      </c>
      <c r="O36" s="243"/>
    </row>
    <row r="37" spans="4:16" ht="14.1" customHeight="1" x14ac:dyDescent="0.25">
      <c r="D37" s="7" t="str">
        <f>ServiceHistory!C179</f>
        <v>Access Permits - other</v>
      </c>
      <c r="G37" s="123"/>
      <c r="O37" s="243"/>
      <c r="P37" s="7" t="s">
        <v>155</v>
      </c>
    </row>
    <row r="38" spans="4:16" ht="14.1" customHeight="1" x14ac:dyDescent="0.25">
      <c r="E38" s="7" t="str">
        <f>ServiceHistory!D180</f>
        <v>Max per access permit</v>
      </c>
      <c r="G38" s="110" t="s">
        <v>49</v>
      </c>
      <c r="O38" s="243"/>
    </row>
    <row r="39" spans="4:16" ht="14.1" customHeight="1" x14ac:dyDescent="0.25">
      <c r="D39" s="7" t="str">
        <f>ServiceHistory!C181</f>
        <v>Admin - UG urban</v>
      </c>
      <c r="G39" s="123"/>
      <c r="O39" s="243"/>
      <c r="P39" s="7" t="s">
        <v>156</v>
      </c>
    </row>
    <row r="40" spans="4:16" ht="14.1" customHeight="1" x14ac:dyDescent="0.25">
      <c r="E40" s="7" t="str">
        <f>ServiceHistory!D182</f>
        <v>Up to 5 Lots</v>
      </c>
      <c r="G40" s="110" t="s">
        <v>49</v>
      </c>
      <c r="O40" s="243"/>
    </row>
    <row r="41" spans="4:16" ht="14.1" customHeight="1" x14ac:dyDescent="0.25">
      <c r="E41" s="7" t="str">
        <f>ServiceHistory!D183</f>
        <v>6-10 Lots</v>
      </c>
      <c r="G41" s="110" t="s">
        <v>49</v>
      </c>
      <c r="O41" s="243"/>
    </row>
    <row r="42" spans="4:16" ht="14.1" customHeight="1" x14ac:dyDescent="0.25">
      <c r="E42" s="7" t="str">
        <f>ServiceHistory!D184</f>
        <v>11-40 Lots</v>
      </c>
      <c r="G42" s="110" t="s">
        <v>49</v>
      </c>
      <c r="O42" s="243"/>
    </row>
    <row r="43" spans="4:16" ht="14.1" customHeight="1" x14ac:dyDescent="0.25">
      <c r="E43" s="7" t="str">
        <f>ServiceHistory!D185</f>
        <v>Over 40 Lots</v>
      </c>
      <c r="G43" s="110" t="s">
        <v>49</v>
      </c>
      <c r="O43" s="243"/>
    </row>
    <row r="44" spans="4:16" ht="14.1" customHeight="1" x14ac:dyDescent="0.25">
      <c r="D44" s="7" t="str">
        <f>ServiceHistory!C186</f>
        <v>Admin - OH rural</v>
      </c>
      <c r="G44" s="123"/>
      <c r="O44" s="243"/>
      <c r="P44" s="7" t="s">
        <v>157</v>
      </c>
    </row>
    <row r="45" spans="4:16" ht="14.1" customHeight="1" x14ac:dyDescent="0.25">
      <c r="E45" s="7" t="str">
        <f>ServiceHistory!D187</f>
        <v>Up to 5 poles</v>
      </c>
      <c r="G45" s="110" t="s">
        <v>49</v>
      </c>
      <c r="O45" s="243"/>
    </row>
    <row r="46" spans="4:16" ht="14.1" customHeight="1" x14ac:dyDescent="0.25">
      <c r="E46" s="7" t="str">
        <f>ServiceHistory!D188</f>
        <v>6-10 poles</v>
      </c>
      <c r="G46" s="110" t="s">
        <v>49</v>
      </c>
      <c r="O46" s="243"/>
    </row>
    <row r="47" spans="4:16" ht="14.1" customHeight="1" x14ac:dyDescent="0.25">
      <c r="E47" s="7" t="str">
        <f>ServiceHistory!D189</f>
        <v xml:space="preserve">11 or more poles </v>
      </c>
      <c r="G47" s="110" t="s">
        <v>49</v>
      </c>
      <c r="O47" s="243"/>
    </row>
    <row r="48" spans="4:16" ht="14.1" customHeight="1" x14ac:dyDescent="0.25">
      <c r="D48" s="7" t="str">
        <f>ServiceHistory!C190</f>
        <v>Admin - other</v>
      </c>
      <c r="O48" s="243"/>
      <c r="P48" s="7" t="s">
        <v>158</v>
      </c>
    </row>
    <row r="49" spans="3:16" ht="14.1" customHeight="1" x14ac:dyDescent="0.25">
      <c r="E49" s="7" t="str">
        <f>ServiceHistory!D191</f>
        <v>Max fee at six hours</v>
      </c>
      <c r="G49" s="110" t="s">
        <v>49</v>
      </c>
      <c r="O49" s="243"/>
    </row>
    <row r="50" spans="3:16" ht="14.1" customHeight="1" x14ac:dyDescent="0.25">
      <c r="D50" s="7" t="str">
        <f>ServiceHistory!C192</f>
        <v>Admin - other (per hour)</v>
      </c>
      <c r="O50" s="243"/>
      <c r="P50" s="7" t="s">
        <v>158</v>
      </c>
    </row>
    <row r="51" spans="3:16" ht="14.1" customHeight="1" x14ac:dyDescent="0.25">
      <c r="E51" s="7" t="str">
        <f>ServiceHistory!D193</f>
        <v>Other hours</v>
      </c>
      <c r="G51" s="110" t="s">
        <v>50</v>
      </c>
      <c r="O51" s="244"/>
    </row>
    <row r="53" spans="3:16" ht="14.1" customHeight="1" x14ac:dyDescent="0.25">
      <c r="C53" s="7" t="s">
        <v>51</v>
      </c>
      <c r="G53" s="16" t="s">
        <v>72</v>
      </c>
      <c r="H53" s="16" t="s">
        <v>52</v>
      </c>
      <c r="I53" s="16" t="s">
        <v>74</v>
      </c>
    </row>
    <row r="54" spans="3:16" ht="14.1" customHeight="1" x14ac:dyDescent="0.25">
      <c r="D54" s="11"/>
      <c r="E54" s="11"/>
      <c r="F54" s="11"/>
      <c r="G54" s="12" t="s">
        <v>71</v>
      </c>
      <c r="H54" s="12" t="s">
        <v>53</v>
      </c>
      <c r="I54" s="12" t="s">
        <v>75</v>
      </c>
    </row>
    <row r="55" spans="3:16" ht="14.1" customHeight="1" x14ac:dyDescent="0.25">
      <c r="D55" s="7" t="str">
        <f>D7</f>
        <v>ASP inspection L1 - UG urban</v>
      </c>
      <c r="O55" s="240" t="s">
        <v>222</v>
      </c>
    </row>
    <row r="56" spans="3:16" ht="14.1" customHeight="1" x14ac:dyDescent="0.25">
      <c r="E56" s="7" t="str">
        <f t="shared" ref="E56:E58" si="0">E8</f>
        <v>First 10 Lots</v>
      </c>
      <c r="G56" s="30">
        <f>ServiceHistory!G150</f>
        <v>1.2</v>
      </c>
      <c r="H56" s="135">
        <v>1.25</v>
      </c>
      <c r="I56" s="207">
        <f>H56</f>
        <v>1.25</v>
      </c>
      <c r="O56" s="241"/>
    </row>
    <row r="57" spans="3:16" ht="14.1" customHeight="1" x14ac:dyDescent="0.25">
      <c r="E57" s="7" t="str">
        <f t="shared" si="0"/>
        <v>11-40 Lots</v>
      </c>
      <c r="G57" s="30">
        <f>ServiceHistory!G151</f>
        <v>0.7</v>
      </c>
      <c r="H57" s="25">
        <f>ServiceHistory!I151</f>
        <v>0.7</v>
      </c>
      <c r="I57" s="111">
        <f t="shared" ref="I57:I58" si="1">H57</f>
        <v>0.7</v>
      </c>
      <c r="O57" s="241"/>
    </row>
    <row r="58" spans="3:16" ht="18.75" customHeight="1" x14ac:dyDescent="0.25">
      <c r="E58" s="7" t="str">
        <f t="shared" si="0"/>
        <v>Over 40 Lots</v>
      </c>
      <c r="G58" s="30">
        <f>ServiceHistory!G152</f>
        <v>0.4</v>
      </c>
      <c r="H58" s="25">
        <f>ServiceHistory!I152</f>
        <v>0.4</v>
      </c>
      <c r="I58" s="111">
        <f t="shared" si="1"/>
        <v>0.4</v>
      </c>
      <c r="O58" s="241"/>
    </row>
    <row r="59" spans="3:16" ht="14.1" customHeight="1" x14ac:dyDescent="0.25">
      <c r="D59" s="7" t="str">
        <f>D11</f>
        <v>ASP inspection L1 - OH rural</v>
      </c>
      <c r="O59" s="241"/>
    </row>
    <row r="60" spans="3:16" ht="14.1" customHeight="1" x14ac:dyDescent="0.25">
      <c r="E60" s="7" t="str">
        <f t="shared" ref="E60:E62" si="2">E12</f>
        <v>1-5 poles</v>
      </c>
      <c r="G60" s="30">
        <f>ServiceHistory!G154</f>
        <v>1.2</v>
      </c>
      <c r="H60" s="25">
        <f>ServiceHistory!I154</f>
        <v>1.2</v>
      </c>
      <c r="I60" s="111">
        <f t="shared" ref="I60" si="3">H60</f>
        <v>1.2</v>
      </c>
      <c r="O60" s="241"/>
    </row>
    <row r="61" spans="3:16" ht="14.1" customHeight="1" x14ac:dyDescent="0.25">
      <c r="E61" s="7" t="str">
        <f t="shared" si="2"/>
        <v>6-10 poles</v>
      </c>
      <c r="G61" s="30">
        <f>ServiceHistory!G155</f>
        <v>1</v>
      </c>
      <c r="H61" s="25">
        <f>ServiceHistory!I155</f>
        <v>1</v>
      </c>
      <c r="I61" s="111">
        <f t="shared" ref="I61" si="4">H61</f>
        <v>1</v>
      </c>
      <c r="O61" s="241"/>
    </row>
    <row r="62" spans="3:16" ht="14.1" customHeight="1" x14ac:dyDescent="0.25">
      <c r="E62" s="7" t="str">
        <f t="shared" si="2"/>
        <v xml:space="preserve">11 or more poles </v>
      </c>
      <c r="G62" s="30">
        <f>ServiceHistory!G156</f>
        <v>0.7</v>
      </c>
      <c r="H62" s="25">
        <f>ServiceHistory!I156</f>
        <v>0.7</v>
      </c>
      <c r="I62" s="111">
        <f t="shared" ref="I62" si="5">H62</f>
        <v>0.7</v>
      </c>
      <c r="O62" s="241"/>
    </row>
    <row r="63" spans="3:16" ht="14.1" customHeight="1" x14ac:dyDescent="0.25">
      <c r="D63" s="7" t="str">
        <f>D15</f>
        <v>ASP inspection L1 - UG C&amp;I or rural</v>
      </c>
      <c r="O63" s="241"/>
    </row>
    <row r="64" spans="3:16" ht="14.1" customHeight="1" x14ac:dyDescent="0.25">
      <c r="E64" s="7" t="str">
        <f t="shared" ref="E64:E66" si="6">E16</f>
        <v>First 10 Lots</v>
      </c>
      <c r="G64" s="30">
        <f>ServiceHistory!G158</f>
        <v>1.2</v>
      </c>
      <c r="H64" s="25">
        <f>ServiceHistory!I158</f>
        <v>1.2</v>
      </c>
      <c r="I64" s="111">
        <f t="shared" ref="I64" si="7">H64</f>
        <v>1.2</v>
      </c>
      <c r="O64" s="241"/>
    </row>
    <row r="65" spans="4:15" ht="14.1" customHeight="1" x14ac:dyDescent="0.25">
      <c r="E65" s="7" t="str">
        <f t="shared" si="6"/>
        <v>Next 40 Lots</v>
      </c>
      <c r="G65" s="30">
        <f>ServiceHistory!G159</f>
        <v>1.2</v>
      </c>
      <c r="H65" s="25">
        <f>ServiceHistory!I159</f>
        <v>1.2</v>
      </c>
      <c r="I65" s="111">
        <f t="shared" ref="I65" si="8">H65</f>
        <v>1.2</v>
      </c>
      <c r="O65" s="241"/>
    </row>
    <row r="66" spans="4:15" ht="14.1" customHeight="1" x14ac:dyDescent="0.25">
      <c r="E66" s="7" t="str">
        <f t="shared" si="6"/>
        <v>Remainder</v>
      </c>
      <c r="G66" s="30">
        <f>ServiceHistory!G160</f>
        <v>1.2</v>
      </c>
      <c r="H66" s="25">
        <f>ServiceHistory!I160</f>
        <v>1.2</v>
      </c>
      <c r="I66" s="111">
        <f t="shared" ref="I66" si="9">H66</f>
        <v>1.2</v>
      </c>
      <c r="O66" s="241"/>
    </row>
    <row r="67" spans="4:15" ht="14.1" customHeight="1" x14ac:dyDescent="0.25">
      <c r="D67" s="7" t="str">
        <f>D23</f>
        <v>ASP inspection L2</v>
      </c>
      <c r="O67" s="241"/>
    </row>
    <row r="68" spans="4:15" ht="14.1" customHeight="1" x14ac:dyDescent="0.25">
      <c r="E68" s="7" t="str">
        <f t="shared" ref="E68:E70" si="10">E24</f>
        <v>A Grade</v>
      </c>
      <c r="G68" s="30">
        <f>ServiceHistory!G166</f>
        <v>0.25</v>
      </c>
      <c r="H68" s="25">
        <f>ServiceHistory!I166</f>
        <v>0.25</v>
      </c>
      <c r="I68" s="111">
        <f t="shared" ref="I68" si="11">H68</f>
        <v>0.25</v>
      </c>
      <c r="O68" s="241"/>
    </row>
    <row r="69" spans="4:15" ht="14.1" customHeight="1" x14ac:dyDescent="0.25">
      <c r="E69" s="7" t="str">
        <f t="shared" si="10"/>
        <v>B Grade</v>
      </c>
      <c r="G69" s="30">
        <f>ServiceHistory!G167</f>
        <v>0.41</v>
      </c>
      <c r="H69" s="25">
        <f>ServiceHistory!I167</f>
        <v>0.42</v>
      </c>
      <c r="I69" s="111">
        <f t="shared" ref="I69" si="12">H69</f>
        <v>0.42</v>
      </c>
      <c r="O69" s="241"/>
    </row>
    <row r="70" spans="4:15" ht="14.1" customHeight="1" x14ac:dyDescent="0.25">
      <c r="E70" s="7" t="str">
        <f t="shared" si="10"/>
        <v>C Grade</v>
      </c>
      <c r="G70" s="30">
        <f>ServiceHistory!G168</f>
        <v>1.2</v>
      </c>
      <c r="H70" s="25">
        <f>ServiceHistory!I168</f>
        <v>1.2</v>
      </c>
      <c r="I70" s="111">
        <f t="shared" ref="I70" si="13">H70</f>
        <v>1.2</v>
      </c>
      <c r="O70" s="241"/>
    </row>
    <row r="71" spans="4:15" ht="14.1" customHeight="1" x14ac:dyDescent="0.25">
      <c r="D71" s="7" t="str">
        <f t="shared" ref="D71:E74" si="14">D29</f>
        <v>Substation Commissioning - UG Urban</v>
      </c>
      <c r="G71" s="30"/>
      <c r="H71" s="25"/>
      <c r="I71" s="124"/>
      <c r="O71" s="241"/>
    </row>
    <row r="72" spans="4:15" ht="14.1" customHeight="1" x14ac:dyDescent="0.25">
      <c r="E72" s="7" t="str">
        <f t="shared" si="14"/>
        <v>Per Lot</v>
      </c>
      <c r="G72" s="30">
        <f>ServiceHistory!G172</f>
        <v>10.42</v>
      </c>
      <c r="H72" s="25">
        <f>ServiceHistory!I172</f>
        <v>13</v>
      </c>
      <c r="I72" s="111">
        <f>H72</f>
        <v>13</v>
      </c>
      <c r="O72" s="241"/>
    </row>
    <row r="73" spans="4:15" ht="14.1" customHeight="1" x14ac:dyDescent="0.25">
      <c r="D73" s="7" t="str">
        <f t="shared" si="14"/>
        <v>Substation Commissioning - Other</v>
      </c>
      <c r="G73" s="30"/>
      <c r="H73" s="25"/>
      <c r="I73" s="124"/>
      <c r="O73" s="241"/>
    </row>
    <row r="74" spans="4:15" ht="14.1" customHeight="1" x14ac:dyDescent="0.25">
      <c r="E74" s="7" t="str">
        <f t="shared" si="14"/>
        <v>Per substation</v>
      </c>
      <c r="G74" s="30">
        <f>ServiceHistory!G174</f>
        <v>10.42</v>
      </c>
      <c r="H74" s="25">
        <f>ServiceHistory!I174</f>
        <v>13</v>
      </c>
      <c r="I74" s="111">
        <f>H74</f>
        <v>13</v>
      </c>
      <c r="O74" s="241"/>
    </row>
    <row r="75" spans="4:15" ht="14.1" customHeight="1" x14ac:dyDescent="0.25">
      <c r="D75" s="7" t="str">
        <f>D35</f>
        <v>Access Permits - UG urban</v>
      </c>
      <c r="G75" s="30"/>
      <c r="H75" s="25"/>
      <c r="I75" s="124"/>
      <c r="O75" s="241"/>
    </row>
    <row r="76" spans="4:15" ht="14.1" customHeight="1" x14ac:dyDescent="0.25">
      <c r="E76" s="7" t="str">
        <f>E36</f>
        <v>Per Lot</v>
      </c>
      <c r="G76" s="25">
        <f>ServiceHistory!G178</f>
        <v>13.8</v>
      </c>
      <c r="H76" s="25">
        <f>ServiceHistory!I178</f>
        <v>14</v>
      </c>
      <c r="I76" s="111">
        <f>H76</f>
        <v>14</v>
      </c>
      <c r="O76" s="241"/>
    </row>
    <row r="77" spans="4:15" ht="14.1" customHeight="1" x14ac:dyDescent="0.25">
      <c r="D77" s="7" t="str">
        <f>D37</f>
        <v>Access Permits - other</v>
      </c>
      <c r="G77" s="30"/>
      <c r="H77" s="25"/>
      <c r="I77" s="124"/>
      <c r="O77" s="241"/>
    </row>
    <row r="78" spans="4:15" ht="14.1" customHeight="1" x14ac:dyDescent="0.25">
      <c r="E78" s="7" t="str">
        <f t="shared" ref="E78:E80" si="15">E38</f>
        <v>Max per access permit</v>
      </c>
      <c r="G78" s="199">
        <f>ServiceHistory!G180</f>
        <v>13.8</v>
      </c>
      <c r="H78" s="25">
        <f>ServiceHistory!I180</f>
        <v>14</v>
      </c>
      <c r="I78" s="111">
        <f t="shared" ref="I78" si="16">H78</f>
        <v>14</v>
      </c>
      <c r="O78" s="241"/>
    </row>
    <row r="79" spans="4:15" ht="14.1" customHeight="1" x14ac:dyDescent="0.25">
      <c r="D79" s="7" t="str">
        <f>D39</f>
        <v>Admin - UG urban</v>
      </c>
      <c r="G79" s="30"/>
      <c r="H79" s="25"/>
      <c r="I79" s="124"/>
      <c r="O79" s="241"/>
    </row>
    <row r="80" spans="4:15" ht="14.1" customHeight="1" x14ac:dyDescent="0.25">
      <c r="E80" s="7" t="str">
        <f t="shared" si="15"/>
        <v>Up to 5 Lots</v>
      </c>
      <c r="G80" s="30">
        <f>ServiceHistory!G182</f>
        <v>3</v>
      </c>
      <c r="H80" s="25">
        <f>ServiceHistory!I182</f>
        <v>4</v>
      </c>
      <c r="I80" s="111">
        <f t="shared" ref="I80:I83" si="17">H80</f>
        <v>4</v>
      </c>
      <c r="O80" s="241"/>
    </row>
    <row r="81" spans="3:15" ht="14.1" customHeight="1" x14ac:dyDescent="0.25">
      <c r="E81" s="7" t="str">
        <f t="shared" ref="E81:E83" si="18">E41</f>
        <v>6-10 Lots</v>
      </c>
      <c r="G81" s="30">
        <f>ServiceHistory!G183</f>
        <v>4</v>
      </c>
      <c r="H81" s="25">
        <f>ServiceHistory!I183</f>
        <v>5</v>
      </c>
      <c r="I81" s="111">
        <f t="shared" si="17"/>
        <v>5</v>
      </c>
      <c r="O81" s="241"/>
    </row>
    <row r="82" spans="3:15" ht="14.1" customHeight="1" x14ac:dyDescent="0.25">
      <c r="E82" s="7" t="str">
        <f t="shared" si="18"/>
        <v>11-40 Lots</v>
      </c>
      <c r="G82" s="30">
        <f>ServiceHistory!G184</f>
        <v>5</v>
      </c>
      <c r="H82" s="25">
        <f>ServiceHistory!I184</f>
        <v>7</v>
      </c>
      <c r="I82" s="111">
        <f t="shared" si="17"/>
        <v>7</v>
      </c>
      <c r="O82" s="241"/>
    </row>
    <row r="83" spans="3:15" ht="14.1" customHeight="1" x14ac:dyDescent="0.25">
      <c r="E83" s="7" t="str">
        <f t="shared" si="18"/>
        <v>Over 40 Lots</v>
      </c>
      <c r="G83" s="30">
        <f>ServiceHistory!G185</f>
        <v>6</v>
      </c>
      <c r="H83" s="25">
        <f>ServiceHistory!I185</f>
        <v>8</v>
      </c>
      <c r="I83" s="111">
        <f t="shared" si="17"/>
        <v>8</v>
      </c>
      <c r="O83" s="241"/>
    </row>
    <row r="84" spans="3:15" ht="14.1" customHeight="1" x14ac:dyDescent="0.25">
      <c r="D84" s="7" t="str">
        <f>D44</f>
        <v>Admin - OH rural</v>
      </c>
      <c r="G84" s="30"/>
      <c r="H84" s="25"/>
      <c r="I84" s="124"/>
      <c r="O84" s="241"/>
    </row>
    <row r="85" spans="3:15" ht="14.1" customHeight="1" x14ac:dyDescent="0.25">
      <c r="E85" s="7" t="str">
        <f t="shared" ref="E85:E87" si="19">E45</f>
        <v>Up to 5 poles</v>
      </c>
      <c r="G85" s="30">
        <f>ServiceHistory!G187</f>
        <v>3</v>
      </c>
      <c r="H85" s="25">
        <f>ServiceHistory!I187</f>
        <v>4</v>
      </c>
      <c r="I85" s="111">
        <f t="shared" ref="I85:I89" si="20">H85</f>
        <v>4</v>
      </c>
      <c r="O85" s="241"/>
    </row>
    <row r="86" spans="3:15" ht="14.1" customHeight="1" x14ac:dyDescent="0.25">
      <c r="E86" s="7" t="str">
        <f t="shared" si="19"/>
        <v>6-10 poles</v>
      </c>
      <c r="G86" s="30">
        <f>ServiceHistory!G188</f>
        <v>4</v>
      </c>
      <c r="H86" s="25">
        <f>ServiceHistory!I188</f>
        <v>5</v>
      </c>
      <c r="I86" s="111">
        <f t="shared" si="20"/>
        <v>5</v>
      </c>
      <c r="O86" s="241"/>
    </row>
    <row r="87" spans="3:15" ht="14.1" customHeight="1" x14ac:dyDescent="0.25">
      <c r="E87" s="7" t="str">
        <f t="shared" si="19"/>
        <v xml:space="preserve">11 or more poles </v>
      </c>
      <c r="G87" s="30">
        <f>ServiceHistory!G189</f>
        <v>6</v>
      </c>
      <c r="H87" s="25">
        <f>ServiceHistory!I189</f>
        <v>9</v>
      </c>
      <c r="I87" s="111">
        <f t="shared" si="20"/>
        <v>9</v>
      </c>
      <c r="O87" s="241"/>
    </row>
    <row r="88" spans="3:15" ht="14.1" customHeight="1" x14ac:dyDescent="0.25">
      <c r="D88" s="7" t="str">
        <f>D48</f>
        <v>Admin - other</v>
      </c>
      <c r="G88" s="200"/>
      <c r="H88" s="196"/>
      <c r="I88" s="124"/>
      <c r="O88" s="241"/>
    </row>
    <row r="89" spans="3:15" ht="14.1" customHeight="1" x14ac:dyDescent="0.25">
      <c r="E89" s="7" t="str">
        <f>E49</f>
        <v>Max fee at six hours</v>
      </c>
      <c r="G89" s="30" t="str">
        <f>ServiceHistory!G191</f>
        <v>n.a</v>
      </c>
      <c r="H89" s="25">
        <f>ServiceHistory!I191</f>
        <v>6</v>
      </c>
      <c r="I89" s="111">
        <f t="shared" si="20"/>
        <v>6</v>
      </c>
      <c r="O89" s="242"/>
    </row>
    <row r="91" spans="3:15" ht="14.1" customHeight="1" x14ac:dyDescent="0.25">
      <c r="C91" s="7" t="s">
        <v>54</v>
      </c>
      <c r="G91" s="16" t="s">
        <v>52</v>
      </c>
      <c r="H91" s="16" t="s">
        <v>74</v>
      </c>
    </row>
    <row r="92" spans="3:15" ht="14.1" customHeight="1" x14ac:dyDescent="0.25">
      <c r="D92" s="11"/>
      <c r="E92" s="11"/>
      <c r="F92" s="11"/>
      <c r="G92" s="12" t="s">
        <v>53</v>
      </c>
      <c r="H92" s="12" t="s">
        <v>75</v>
      </c>
    </row>
    <row r="93" spans="3:15" ht="14.1" customHeight="1" x14ac:dyDescent="0.25">
      <c r="D93" s="7" t="str">
        <f>D19</f>
        <v>ASP inspection L1 - C&amp;I developments</v>
      </c>
      <c r="O93" s="240" t="s">
        <v>202</v>
      </c>
    </row>
    <row r="94" spans="3:15" ht="14.1" customHeight="1" x14ac:dyDescent="0.25">
      <c r="E94" s="7" t="str">
        <f>E20</f>
        <v>ASP inspection L1 - C&amp;I developments</v>
      </c>
      <c r="G94" s="25">
        <f>ServiceHistory!I162</f>
        <v>2</v>
      </c>
      <c r="H94" s="111">
        <f t="shared" ref="H94" si="21">G94</f>
        <v>2</v>
      </c>
      <c r="O94" s="241"/>
    </row>
    <row r="95" spans="3:15" ht="14.1" customHeight="1" x14ac:dyDescent="0.25">
      <c r="D95" s="7" t="str">
        <f>D21</f>
        <v>ASP inspection L1 - AR or SL</v>
      </c>
      <c r="O95" s="241"/>
    </row>
    <row r="96" spans="3:15" ht="14.1" customHeight="1" x14ac:dyDescent="0.25">
      <c r="E96" s="7" t="str">
        <f>E22</f>
        <v>ASP inspection L1 - AR or SL</v>
      </c>
      <c r="G96" s="124">
        <f>ServiceHistory!I164</f>
        <v>2</v>
      </c>
      <c r="H96" s="111">
        <f t="shared" ref="H96" si="22">G96</f>
        <v>2</v>
      </c>
      <c r="O96" s="241"/>
    </row>
    <row r="97" spans="3:16" ht="14.1" customHeight="1" x14ac:dyDescent="0.25">
      <c r="D97" s="7" t="str">
        <f>D27</f>
        <v>ASP reinspection</v>
      </c>
      <c r="G97" s="25"/>
      <c r="H97" s="25"/>
      <c r="O97" s="241"/>
    </row>
    <row r="98" spans="3:16" ht="14.1" customHeight="1" x14ac:dyDescent="0.25">
      <c r="E98" s="7" t="str">
        <f>E28</f>
        <v>ASP reinspection</v>
      </c>
      <c r="G98" s="25">
        <f>ServiceHistory!I170</f>
        <v>1</v>
      </c>
      <c r="H98" s="111">
        <f t="shared" ref="H98" si="23">G98</f>
        <v>1</v>
      </c>
      <c r="O98" s="241"/>
    </row>
    <row r="99" spans="3:16" ht="14.1" customHeight="1" x14ac:dyDescent="0.25">
      <c r="D99" s="7">
        <f>D33</f>
        <v>0</v>
      </c>
      <c r="G99" s="25"/>
      <c r="H99" s="124"/>
      <c r="O99" s="241"/>
    </row>
    <row r="100" spans="3:16" ht="14.1" customHeight="1" x14ac:dyDescent="0.25">
      <c r="E100" s="7" t="str">
        <f>E34</f>
        <v>Per substation</v>
      </c>
      <c r="G100" s="197" t="str">
        <f>ServiceHistory!I176</f>
        <v>n.a</v>
      </c>
      <c r="H100" s="198" t="str">
        <f>G100</f>
        <v>n.a</v>
      </c>
      <c r="O100" s="241"/>
    </row>
    <row r="101" spans="3:16" ht="14.1" customHeight="1" x14ac:dyDescent="0.25">
      <c r="D101" s="7" t="str">
        <f>D50</f>
        <v>Admin - other (per hour)</v>
      </c>
      <c r="G101" s="25"/>
      <c r="H101" s="124"/>
      <c r="O101" s="241"/>
    </row>
    <row r="102" spans="3:16" ht="14.1" customHeight="1" x14ac:dyDescent="0.25">
      <c r="E102" s="7" t="str">
        <f>E51</f>
        <v>Other hours</v>
      </c>
      <c r="G102" s="201" t="str">
        <f>ServiceHistory!I193</f>
        <v>n.a</v>
      </c>
      <c r="H102" s="202" t="str">
        <f>G102</f>
        <v>n.a</v>
      </c>
      <c r="O102" s="242"/>
    </row>
    <row r="104" spans="3:16" ht="14.1" customHeight="1" x14ac:dyDescent="0.25">
      <c r="C104" s="7" t="s">
        <v>78</v>
      </c>
      <c r="K104" s="31"/>
    </row>
    <row r="105" spans="3:16" ht="14.1" customHeight="1" x14ac:dyDescent="0.25">
      <c r="D105" s="11"/>
      <c r="E105" s="11"/>
      <c r="F105" s="11"/>
      <c r="G105" s="12" t="s">
        <v>56</v>
      </c>
      <c r="H105" s="11" t="s">
        <v>0</v>
      </c>
      <c r="I105" s="11"/>
      <c r="J105" s="11"/>
    </row>
    <row r="106" spans="3:16" ht="14.1" customHeight="1" x14ac:dyDescent="0.25">
      <c r="D106" s="7" t="str">
        <f t="shared" ref="D106:D138" si="24">D7</f>
        <v>ASP inspection L1 - UG urban</v>
      </c>
      <c r="O106" s="234" t="s">
        <v>223</v>
      </c>
      <c r="P106" s="7" t="s">
        <v>147</v>
      </c>
    </row>
    <row r="107" spans="3:16" ht="14.1" customHeight="1" x14ac:dyDescent="0.25">
      <c r="E107" s="7" t="str">
        <f t="shared" ref="E107:E146" si="25">E8</f>
        <v>First 10 Lots</v>
      </c>
      <c r="G107" s="112" t="s">
        <v>31</v>
      </c>
      <c r="H107" s="7" t="str">
        <f>VLOOKUP(G107,GlobalInputs!$C$20:$G$29,3,FALSE)</f>
        <v>Outdoor technical officer</v>
      </c>
      <c r="O107" s="235"/>
    </row>
    <row r="108" spans="3:16" ht="14.1" customHeight="1" x14ac:dyDescent="0.25">
      <c r="E108" s="7" t="str">
        <f t="shared" si="25"/>
        <v>11-40 Lots</v>
      </c>
      <c r="G108" s="112" t="s">
        <v>31</v>
      </c>
      <c r="H108" s="7" t="str">
        <f>VLOOKUP(G108,GlobalInputs!$C$20:$G$29,3,FALSE)</f>
        <v>Outdoor technical officer</v>
      </c>
      <c r="O108" s="235"/>
    </row>
    <row r="109" spans="3:16" ht="14.1" customHeight="1" x14ac:dyDescent="0.25">
      <c r="E109" s="7" t="str">
        <f t="shared" si="25"/>
        <v>Over 40 Lots</v>
      </c>
      <c r="G109" s="112" t="s">
        <v>31</v>
      </c>
      <c r="H109" s="7" t="str">
        <f>VLOOKUP(G109,GlobalInputs!$C$20:$G$29,3,FALSE)</f>
        <v>Outdoor technical officer</v>
      </c>
      <c r="O109" s="235"/>
    </row>
    <row r="110" spans="3:16" ht="14.1" customHeight="1" x14ac:dyDescent="0.25">
      <c r="D110" s="7" t="str">
        <f t="shared" si="24"/>
        <v>ASP inspection L1 - OH rural</v>
      </c>
      <c r="G110" s="16"/>
      <c r="O110" s="235"/>
      <c r="P110" s="7" t="s">
        <v>148</v>
      </c>
    </row>
    <row r="111" spans="3:16" ht="14.1" customHeight="1" x14ac:dyDescent="0.25">
      <c r="E111" s="7" t="str">
        <f t="shared" si="25"/>
        <v>1-5 poles</v>
      </c>
      <c r="G111" s="112" t="s">
        <v>31</v>
      </c>
      <c r="H111" s="7" t="str">
        <f>VLOOKUP(G111,GlobalInputs!$C$20:$G$29,3,FALSE)</f>
        <v>Outdoor technical officer</v>
      </c>
      <c r="O111" s="235"/>
    </row>
    <row r="112" spans="3:16" ht="14.1" customHeight="1" x14ac:dyDescent="0.25">
      <c r="E112" s="7" t="str">
        <f t="shared" si="25"/>
        <v>6-10 poles</v>
      </c>
      <c r="G112" s="112" t="s">
        <v>31</v>
      </c>
      <c r="H112" s="7" t="str">
        <f>VLOOKUP(G112,GlobalInputs!$C$20:$G$29,3,FALSE)</f>
        <v>Outdoor technical officer</v>
      </c>
      <c r="O112" s="235"/>
    </row>
    <row r="113" spans="4:16" ht="14.1" customHeight="1" x14ac:dyDescent="0.25">
      <c r="E113" s="7" t="str">
        <f t="shared" si="25"/>
        <v xml:space="preserve">11 or more poles </v>
      </c>
      <c r="G113" s="112" t="s">
        <v>31</v>
      </c>
      <c r="H113" s="7" t="str">
        <f>VLOOKUP(G113,GlobalInputs!$C$20:$G$29,3,FALSE)</f>
        <v>Outdoor technical officer</v>
      </c>
      <c r="O113" s="235"/>
    </row>
    <row r="114" spans="4:16" ht="14.1" customHeight="1" x14ac:dyDescent="0.25">
      <c r="D114" s="7" t="str">
        <f t="shared" si="24"/>
        <v>ASP inspection L1 - UG C&amp;I or rural</v>
      </c>
      <c r="G114" s="16"/>
      <c r="O114" s="235"/>
      <c r="P114" s="7" t="s">
        <v>149</v>
      </c>
    </row>
    <row r="115" spans="4:16" ht="14.1" customHeight="1" x14ac:dyDescent="0.25">
      <c r="E115" s="7" t="str">
        <f t="shared" si="25"/>
        <v>First 10 Lots</v>
      </c>
      <c r="G115" s="112" t="s">
        <v>31</v>
      </c>
      <c r="H115" s="7" t="str">
        <f>VLOOKUP(G115,GlobalInputs!$C$20:$G$29,3,FALSE)</f>
        <v>Outdoor technical officer</v>
      </c>
      <c r="O115" s="235"/>
    </row>
    <row r="116" spans="4:16" ht="14.1" customHeight="1" x14ac:dyDescent="0.25">
      <c r="E116" s="7" t="str">
        <f t="shared" si="25"/>
        <v>Next 40 Lots</v>
      </c>
      <c r="G116" s="112" t="s">
        <v>31</v>
      </c>
      <c r="H116" s="7" t="str">
        <f>VLOOKUP(G116,GlobalInputs!$C$20:$G$29,3,FALSE)</f>
        <v>Outdoor technical officer</v>
      </c>
      <c r="O116" s="235"/>
    </row>
    <row r="117" spans="4:16" ht="14.1" customHeight="1" x14ac:dyDescent="0.25">
      <c r="E117" s="7" t="str">
        <f t="shared" si="25"/>
        <v>Remainder</v>
      </c>
      <c r="G117" s="112" t="s">
        <v>31</v>
      </c>
      <c r="H117" s="7" t="str">
        <f>VLOOKUP(G117,GlobalInputs!$C$20:$G$29,3,FALSE)</f>
        <v>Outdoor technical officer</v>
      </c>
      <c r="O117" s="235"/>
    </row>
    <row r="118" spans="4:16" ht="14.1" customHeight="1" x14ac:dyDescent="0.25">
      <c r="D118" s="7" t="str">
        <f t="shared" si="24"/>
        <v>ASP inspection L1 - C&amp;I developments</v>
      </c>
      <c r="O118" s="235"/>
      <c r="P118" s="7" t="s">
        <v>150</v>
      </c>
    </row>
    <row r="119" spans="4:16" ht="14.1" customHeight="1" x14ac:dyDescent="0.25">
      <c r="E119" s="7" t="str">
        <f t="shared" si="25"/>
        <v>ASP inspection L1 - C&amp;I developments</v>
      </c>
      <c r="G119" s="112" t="s">
        <v>31</v>
      </c>
      <c r="H119" s="7" t="str">
        <f>VLOOKUP(G119,GlobalInputs!$C$20:$G$29,3,FALSE)</f>
        <v>Outdoor technical officer</v>
      </c>
      <c r="O119" s="235"/>
    </row>
    <row r="120" spans="4:16" ht="14.1" customHeight="1" x14ac:dyDescent="0.25">
      <c r="D120" s="7" t="str">
        <f t="shared" si="24"/>
        <v>ASP inspection L1 - AR or SL</v>
      </c>
      <c r="G120" s="16"/>
      <c r="O120" s="235"/>
      <c r="P120" s="7" t="s">
        <v>151</v>
      </c>
    </row>
    <row r="121" spans="4:16" ht="14.1" customHeight="1" x14ac:dyDescent="0.25">
      <c r="E121" s="7" t="str">
        <f t="shared" si="25"/>
        <v>ASP inspection L1 - AR or SL</v>
      </c>
      <c r="G121" s="112" t="s">
        <v>31</v>
      </c>
      <c r="H121" s="7" t="str">
        <f>VLOOKUP(G121,GlobalInputs!$C$20:$G$29,3,FALSE)</f>
        <v>Outdoor technical officer</v>
      </c>
      <c r="O121" s="235"/>
    </row>
    <row r="122" spans="4:16" ht="14.1" customHeight="1" x14ac:dyDescent="0.25">
      <c r="D122" s="7" t="str">
        <f t="shared" si="24"/>
        <v>ASP inspection L2</v>
      </c>
      <c r="G122" s="16"/>
      <c r="O122" s="235"/>
      <c r="P122" s="7" t="s">
        <v>152</v>
      </c>
    </row>
    <row r="123" spans="4:16" ht="14.1" customHeight="1" x14ac:dyDescent="0.25">
      <c r="E123" s="7" t="str">
        <f t="shared" si="25"/>
        <v>A Grade</v>
      </c>
      <c r="G123" s="112" t="s">
        <v>31</v>
      </c>
      <c r="H123" s="7" t="str">
        <f>VLOOKUP(G123,GlobalInputs!$C$20:$G$29,3,FALSE)</f>
        <v>Outdoor technical officer</v>
      </c>
      <c r="O123" s="235"/>
    </row>
    <row r="124" spans="4:16" ht="14.1" customHeight="1" x14ac:dyDescent="0.25">
      <c r="E124" s="7" t="str">
        <f t="shared" si="25"/>
        <v>B Grade</v>
      </c>
      <c r="G124" s="112" t="s">
        <v>31</v>
      </c>
      <c r="H124" s="7" t="str">
        <f>VLOOKUP(G124,GlobalInputs!$C$20:$G$29,3,FALSE)</f>
        <v>Outdoor technical officer</v>
      </c>
      <c r="O124" s="235"/>
    </row>
    <row r="125" spans="4:16" ht="14.1" customHeight="1" x14ac:dyDescent="0.25">
      <c r="E125" s="7" t="str">
        <f t="shared" si="25"/>
        <v>C Grade</v>
      </c>
      <c r="G125" s="112" t="s">
        <v>31</v>
      </c>
      <c r="H125" s="7" t="str">
        <f>VLOOKUP(G125,GlobalInputs!$C$20:$G$29,3,FALSE)</f>
        <v>Outdoor technical officer</v>
      </c>
      <c r="O125" s="235"/>
    </row>
    <row r="126" spans="4:16" ht="14.1" customHeight="1" x14ac:dyDescent="0.25">
      <c r="D126" s="7" t="str">
        <f t="shared" si="24"/>
        <v>ASP reinspection</v>
      </c>
      <c r="O126" s="235"/>
      <c r="P126" s="7" t="s">
        <v>153</v>
      </c>
    </row>
    <row r="127" spans="4:16" ht="14.1" customHeight="1" x14ac:dyDescent="0.25">
      <c r="E127" s="7" t="str">
        <f t="shared" si="25"/>
        <v>ASP reinspection</v>
      </c>
      <c r="G127" s="112" t="s">
        <v>31</v>
      </c>
      <c r="H127" s="7" t="str">
        <f>VLOOKUP(G127,GlobalInputs!$C$20:$G$29,3,FALSE)</f>
        <v>Outdoor technical officer</v>
      </c>
      <c r="O127" s="235"/>
    </row>
    <row r="128" spans="4:16" ht="14.1" customHeight="1" x14ac:dyDescent="0.25">
      <c r="D128" s="7" t="str">
        <f t="shared" si="24"/>
        <v>Substation Commissioning - UG Urban</v>
      </c>
      <c r="G128" s="125"/>
      <c r="O128" s="235"/>
      <c r="P128" s="7" t="s">
        <v>165</v>
      </c>
    </row>
    <row r="129" spans="4:16" ht="14.1" customHeight="1" x14ac:dyDescent="0.25">
      <c r="E129" s="7" t="str">
        <f t="shared" si="25"/>
        <v>Per Lot</v>
      </c>
      <c r="G129" s="112" t="s">
        <v>33</v>
      </c>
      <c r="H129" s="7" t="str">
        <f>VLOOKUP(G129,GlobalInputs!$C$20:$G$29,3,FALSE)</f>
        <v>Engineering Officer</v>
      </c>
      <c r="O129" s="235"/>
    </row>
    <row r="130" spans="4:16" ht="14.1" customHeight="1" x14ac:dyDescent="0.25">
      <c r="D130" s="7" t="str">
        <f t="shared" si="24"/>
        <v>Substation Commissioning - Other</v>
      </c>
      <c r="G130" s="125"/>
      <c r="O130" s="235"/>
      <c r="P130" s="7" t="s">
        <v>166</v>
      </c>
    </row>
    <row r="131" spans="4:16" ht="14.1" customHeight="1" x14ac:dyDescent="0.25">
      <c r="E131" s="7" t="str">
        <f t="shared" si="25"/>
        <v>Per substation</v>
      </c>
      <c r="G131" s="112" t="s">
        <v>33</v>
      </c>
      <c r="H131" s="7" t="str">
        <f>VLOOKUP(G131,GlobalInputs!$C$20:$G$29,3,FALSE)</f>
        <v>Engineering Officer</v>
      </c>
      <c r="O131" s="235"/>
    </row>
    <row r="132" spans="4:16" ht="14.1" customHeight="1" x14ac:dyDescent="0.25">
      <c r="D132" s="7">
        <f t="shared" si="24"/>
        <v>0</v>
      </c>
      <c r="G132" s="125"/>
      <c r="O132" s="243"/>
      <c r="P132" s="7" t="s">
        <v>166</v>
      </c>
    </row>
    <row r="133" spans="4:16" ht="14.1" customHeight="1" x14ac:dyDescent="0.25">
      <c r="E133" s="7" t="str">
        <f t="shared" si="25"/>
        <v>Per substation</v>
      </c>
      <c r="G133" s="112" t="s">
        <v>33</v>
      </c>
      <c r="H133" s="7" t="str">
        <f>VLOOKUP(G133,GlobalInputs!$C$20:$G$29,3,FALSE)</f>
        <v>Engineering Officer</v>
      </c>
      <c r="O133" s="243"/>
    </row>
    <row r="134" spans="4:16" ht="14.1" customHeight="1" x14ac:dyDescent="0.25">
      <c r="D134" s="7" t="str">
        <f t="shared" si="24"/>
        <v>Access Permits - UG urban</v>
      </c>
      <c r="G134" s="125"/>
      <c r="O134" s="243"/>
      <c r="P134" s="7" t="s">
        <v>154</v>
      </c>
    </row>
    <row r="135" spans="4:16" ht="14.1" customHeight="1" x14ac:dyDescent="0.25">
      <c r="E135" s="7" t="str">
        <f t="shared" si="25"/>
        <v>Per Lot</v>
      </c>
      <c r="G135" s="112" t="s">
        <v>33</v>
      </c>
      <c r="H135" s="7" t="str">
        <f>VLOOKUP(G135,GlobalInputs!$C$20:$G$29,3,FALSE)</f>
        <v>Engineering Officer</v>
      </c>
      <c r="O135" s="243"/>
    </row>
    <row r="136" spans="4:16" ht="14.1" customHeight="1" x14ac:dyDescent="0.25">
      <c r="D136" s="7" t="str">
        <f t="shared" si="24"/>
        <v>Access Permits - other</v>
      </c>
      <c r="G136" s="125"/>
      <c r="O136" s="243"/>
      <c r="P136" s="7" t="s">
        <v>155</v>
      </c>
    </row>
    <row r="137" spans="4:16" ht="14.1" customHeight="1" x14ac:dyDescent="0.25">
      <c r="E137" s="7" t="str">
        <f t="shared" si="25"/>
        <v>Max per access permit</v>
      </c>
      <c r="G137" s="112" t="s">
        <v>33</v>
      </c>
      <c r="H137" s="7" t="str">
        <f>VLOOKUP(G137,GlobalInputs!$C$20:$G$29,3,FALSE)</f>
        <v>Engineering Officer</v>
      </c>
      <c r="O137" s="243"/>
    </row>
    <row r="138" spans="4:16" ht="14.1" customHeight="1" x14ac:dyDescent="0.25">
      <c r="D138" s="7" t="str">
        <f t="shared" si="24"/>
        <v>Admin - UG urban</v>
      </c>
      <c r="G138" s="125"/>
      <c r="H138" s="203"/>
      <c r="O138" s="243"/>
      <c r="P138" s="7" t="s">
        <v>156</v>
      </c>
    </row>
    <row r="139" spans="4:16" ht="14.1" customHeight="1" x14ac:dyDescent="0.25">
      <c r="E139" s="7" t="str">
        <f t="shared" si="25"/>
        <v>Up to 5 Lots</v>
      </c>
      <c r="G139" s="112" t="s">
        <v>26</v>
      </c>
      <c r="H139" s="7" t="str">
        <f>VLOOKUP(G139,GlobalInputs!$C$20:$G$29,3,FALSE)</f>
        <v>Administration</v>
      </c>
      <c r="O139" s="243"/>
    </row>
    <row r="140" spans="4:16" ht="14.1" customHeight="1" x14ac:dyDescent="0.25">
      <c r="E140" s="7" t="str">
        <f t="shared" si="25"/>
        <v>6-10 Lots</v>
      </c>
      <c r="G140" s="112" t="s">
        <v>26</v>
      </c>
      <c r="H140" s="7" t="str">
        <f>VLOOKUP(G140,GlobalInputs!$C$20:$G$29,3,FALSE)</f>
        <v>Administration</v>
      </c>
      <c r="O140" s="243"/>
    </row>
    <row r="141" spans="4:16" ht="14.1" customHeight="1" x14ac:dyDescent="0.25">
      <c r="E141" s="7" t="str">
        <f t="shared" si="25"/>
        <v>11-40 Lots</v>
      </c>
      <c r="G141" s="112" t="s">
        <v>26</v>
      </c>
      <c r="H141" s="7" t="str">
        <f>VLOOKUP(G141,GlobalInputs!$C$20:$G$29,3,FALSE)</f>
        <v>Administration</v>
      </c>
      <c r="O141" s="243"/>
    </row>
    <row r="142" spans="4:16" ht="14.1" customHeight="1" x14ac:dyDescent="0.25">
      <c r="E142" s="7" t="str">
        <f t="shared" si="25"/>
        <v>Over 40 Lots</v>
      </c>
      <c r="G142" s="112" t="s">
        <v>26</v>
      </c>
      <c r="H142" s="7" t="str">
        <f>VLOOKUP(G142,GlobalInputs!$C$20:$G$29,3,FALSE)</f>
        <v>Administration</v>
      </c>
      <c r="O142" s="243"/>
    </row>
    <row r="143" spans="4:16" ht="14.1" customHeight="1" x14ac:dyDescent="0.25">
      <c r="D143" s="7" t="str">
        <f t="shared" ref="D143:E150" si="26">D44</f>
        <v>Admin - OH rural</v>
      </c>
      <c r="G143" s="125"/>
      <c r="H143" s="203"/>
      <c r="O143" s="243"/>
      <c r="P143" s="7" t="s">
        <v>157</v>
      </c>
    </row>
    <row r="144" spans="4:16" ht="14.1" customHeight="1" x14ac:dyDescent="0.25">
      <c r="E144" s="7" t="str">
        <f t="shared" si="25"/>
        <v>Up to 5 poles</v>
      </c>
      <c r="G144" s="112" t="s">
        <v>26</v>
      </c>
      <c r="H144" s="7" t="str">
        <f>VLOOKUP(G144,GlobalInputs!$C$20:$G$29,3,FALSE)</f>
        <v>Administration</v>
      </c>
      <c r="O144" s="243"/>
    </row>
    <row r="145" spans="3:16" ht="14.1" customHeight="1" x14ac:dyDescent="0.25">
      <c r="E145" s="7" t="str">
        <f t="shared" si="25"/>
        <v>6-10 poles</v>
      </c>
      <c r="G145" s="112" t="s">
        <v>26</v>
      </c>
      <c r="H145" s="7" t="str">
        <f>VLOOKUP(G145,GlobalInputs!$C$20:$G$29,3,FALSE)</f>
        <v>Administration</v>
      </c>
      <c r="O145" s="243"/>
    </row>
    <row r="146" spans="3:16" ht="14.1" customHeight="1" x14ac:dyDescent="0.25">
      <c r="E146" s="7" t="str">
        <f t="shared" si="25"/>
        <v xml:space="preserve">11 or more poles </v>
      </c>
      <c r="G146" s="112" t="s">
        <v>26</v>
      </c>
      <c r="H146" s="7" t="str">
        <f>VLOOKUP(G146,GlobalInputs!$C$20:$G$29,3,FALSE)</f>
        <v>Administration</v>
      </c>
      <c r="O146" s="243"/>
    </row>
    <row r="147" spans="3:16" ht="14.1" customHeight="1" x14ac:dyDescent="0.25">
      <c r="D147" s="7" t="str">
        <f t="shared" si="26"/>
        <v>Admin - other</v>
      </c>
      <c r="G147" s="125"/>
      <c r="O147" s="243"/>
      <c r="P147" s="7" t="s">
        <v>158</v>
      </c>
    </row>
    <row r="148" spans="3:16" ht="14.1" customHeight="1" x14ac:dyDescent="0.25">
      <c r="E148" s="7" t="str">
        <f t="shared" si="26"/>
        <v>Max fee at six hours</v>
      </c>
      <c r="G148" s="112" t="s">
        <v>26</v>
      </c>
      <c r="H148" s="7" t="str">
        <f>VLOOKUP(G148,GlobalInputs!$C$20:$G$29,3,FALSE)</f>
        <v>Administration</v>
      </c>
      <c r="O148" s="243"/>
    </row>
    <row r="149" spans="3:16" ht="14.1" customHeight="1" x14ac:dyDescent="0.25">
      <c r="D149" s="7" t="str">
        <f t="shared" si="26"/>
        <v>Admin - other (per hour)</v>
      </c>
      <c r="G149" s="125"/>
      <c r="O149" s="243"/>
      <c r="P149" s="7" t="s">
        <v>158</v>
      </c>
    </row>
    <row r="150" spans="3:16" ht="14.1" customHeight="1" x14ac:dyDescent="0.25">
      <c r="E150" s="7" t="str">
        <f t="shared" si="26"/>
        <v>Other hours</v>
      </c>
      <c r="G150" s="112" t="s">
        <v>26</v>
      </c>
      <c r="H150" s="7" t="str">
        <f>VLOOKUP(G150,GlobalInputs!$C$20:$G$29,3,FALSE)</f>
        <v>Administration</v>
      </c>
      <c r="O150" s="244"/>
    </row>
    <row r="151" spans="3:16" ht="14.1" customHeight="1" x14ac:dyDescent="0.25">
      <c r="G151" s="125"/>
      <c r="O151" s="191"/>
    </row>
    <row r="152" spans="3:16" ht="14.1" customHeight="1" x14ac:dyDescent="0.25">
      <c r="G152" s="125"/>
      <c r="O152" s="116"/>
    </row>
    <row r="153" spans="3:16" ht="14.1" customHeight="1" x14ac:dyDescent="0.25">
      <c r="C153" s="7" t="s">
        <v>183</v>
      </c>
    </row>
    <row r="154" spans="3:16" ht="14.1" customHeight="1" x14ac:dyDescent="0.25">
      <c r="G154" s="157" t="s">
        <v>167</v>
      </c>
      <c r="H154" s="157" t="s">
        <v>168</v>
      </c>
      <c r="I154" s="7" t="s">
        <v>217</v>
      </c>
      <c r="J154" s="157" t="s">
        <v>170</v>
      </c>
    </row>
    <row r="155" spans="3:16" ht="14.1" customHeight="1" x14ac:dyDescent="0.25">
      <c r="D155" s="11"/>
      <c r="E155" s="150" t="s">
        <v>171</v>
      </c>
      <c r="F155" s="11"/>
      <c r="G155" s="158" t="s">
        <v>172</v>
      </c>
      <c r="H155" s="158" t="s">
        <v>172</v>
      </c>
      <c r="I155" s="11" t="s">
        <v>218</v>
      </c>
      <c r="J155" s="158" t="s">
        <v>174</v>
      </c>
      <c r="N155" s="26"/>
      <c r="O155" s="7"/>
    </row>
    <row r="156" spans="3:16" ht="14.1" customHeight="1" x14ac:dyDescent="0.25">
      <c r="D156" s="7" t="str">
        <f t="shared" ref="D156:D193" si="27">D106</f>
        <v>ASP inspection L1 - UG urban</v>
      </c>
      <c r="N156" s="26"/>
      <c r="O156" s="7"/>
    </row>
    <row r="157" spans="3:16" ht="14.1" customHeight="1" x14ac:dyDescent="0.25">
      <c r="E157" s="7" t="str">
        <f t="shared" ref="E157:E200" si="28">E107</f>
        <v>First 10 Lots</v>
      </c>
      <c r="F157" s="7" t="s">
        <v>184</v>
      </c>
      <c r="G157" s="30">
        <f>VLOOKUP($G107,GlobalInputs!$C$20:$J$29,5,FALSE)</f>
        <v>118.11003168394852</v>
      </c>
      <c r="H157" s="30">
        <f>VLOOKUP($G107,GlobalInputs!$C$20:$J$29,6,FALSE)</f>
        <v>49.819981956198632</v>
      </c>
      <c r="I157" s="30">
        <f>SUM(G157:H157)*0.0221</f>
        <v>3.7112533014472522</v>
      </c>
      <c r="J157" s="30">
        <f>VLOOKUP($G107,GlobalInputs!$C$20:$J$29,8,FALSE)</f>
        <v>171.03001364014713</v>
      </c>
      <c r="N157" s="26"/>
      <c r="O157" s="7"/>
    </row>
    <row r="158" spans="3:16" ht="14.1" customHeight="1" x14ac:dyDescent="0.25">
      <c r="E158" s="7" t="str">
        <f t="shared" si="28"/>
        <v>11-40 Lots</v>
      </c>
      <c r="G158" s="30">
        <f>VLOOKUP($G108,GlobalInputs!$C$20:$J$29,5,FALSE)</f>
        <v>118.11003168394852</v>
      </c>
      <c r="H158" s="30">
        <f>VLOOKUP($G108,GlobalInputs!$C$20:$J$29,6,FALSE)</f>
        <v>49.819981956198632</v>
      </c>
      <c r="I158" s="30">
        <f>SUM(G158:H158)*0.0221</f>
        <v>3.7112533014472522</v>
      </c>
      <c r="J158" s="30">
        <f>VLOOKUP($G108,GlobalInputs!$C$20:$J$29,8,FALSE)</f>
        <v>171.03001364014713</v>
      </c>
      <c r="N158" s="26"/>
      <c r="O158" s="7"/>
    </row>
    <row r="159" spans="3:16" ht="14.1" customHeight="1" x14ac:dyDescent="0.25">
      <c r="E159" s="7" t="str">
        <f t="shared" si="28"/>
        <v>Over 40 Lots</v>
      </c>
      <c r="G159" s="30">
        <f>VLOOKUP($G109,GlobalInputs!$C$20:$J$29,5,FALSE)</f>
        <v>118.11003168394852</v>
      </c>
      <c r="H159" s="30">
        <f>VLOOKUP($G109,GlobalInputs!$C$20:$J$29,6,FALSE)</f>
        <v>49.819981956198632</v>
      </c>
      <c r="I159" s="30">
        <f>SUM(G159:H159)*0.0221</f>
        <v>3.7112533014472522</v>
      </c>
      <c r="J159" s="30">
        <f>VLOOKUP($G109,GlobalInputs!$C$20:$J$29,8,FALSE)</f>
        <v>171.03001364014713</v>
      </c>
      <c r="N159" s="26"/>
      <c r="O159" s="7"/>
    </row>
    <row r="160" spans="3:16" ht="14.1" customHeight="1" x14ac:dyDescent="0.25">
      <c r="D160" s="7" t="str">
        <f t="shared" si="27"/>
        <v>ASP inspection L1 - OH rural</v>
      </c>
      <c r="G160" s="30"/>
      <c r="H160" s="30"/>
      <c r="I160" s="30"/>
      <c r="J160" s="30"/>
      <c r="N160" s="26"/>
      <c r="O160" s="7"/>
    </row>
    <row r="161" spans="4:15" ht="14.1" customHeight="1" x14ac:dyDescent="0.25">
      <c r="E161" s="7" t="str">
        <f t="shared" si="28"/>
        <v>1-5 poles</v>
      </c>
      <c r="G161" s="30">
        <f>VLOOKUP($G111,GlobalInputs!$C$20:$J$29,5,FALSE)</f>
        <v>118.11003168394852</v>
      </c>
      <c r="H161" s="30">
        <f>VLOOKUP($G111,GlobalInputs!$C$20:$J$29,6,FALSE)</f>
        <v>49.819981956198632</v>
      </c>
      <c r="I161" s="30">
        <f>SUM(G161:H161)*0.0221</f>
        <v>3.7112533014472522</v>
      </c>
      <c r="J161" s="30">
        <f>VLOOKUP($G111,GlobalInputs!$C$20:$J$29,8,FALSE)</f>
        <v>171.03001364014713</v>
      </c>
      <c r="N161" s="26"/>
      <c r="O161" s="7"/>
    </row>
    <row r="162" spans="4:15" ht="14.1" customHeight="1" x14ac:dyDescent="0.25">
      <c r="E162" s="7" t="str">
        <f t="shared" si="28"/>
        <v>6-10 poles</v>
      </c>
      <c r="G162" s="30">
        <f>VLOOKUP($G112,GlobalInputs!$C$20:$J$29,5,FALSE)</f>
        <v>118.11003168394852</v>
      </c>
      <c r="H162" s="30">
        <f>VLOOKUP($G112,GlobalInputs!$C$20:$J$29,6,FALSE)</f>
        <v>49.819981956198632</v>
      </c>
      <c r="I162" s="30">
        <f>SUM(G162:H162)*0.0221</f>
        <v>3.7112533014472522</v>
      </c>
      <c r="J162" s="30">
        <f>VLOOKUP($G112,GlobalInputs!$C$20:$J$29,8,FALSE)</f>
        <v>171.03001364014713</v>
      </c>
      <c r="N162" s="26"/>
      <c r="O162" s="7"/>
    </row>
    <row r="163" spans="4:15" ht="14.1" customHeight="1" x14ac:dyDescent="0.25">
      <c r="E163" s="7" t="str">
        <f t="shared" si="28"/>
        <v xml:space="preserve">11 or more poles </v>
      </c>
      <c r="G163" s="30">
        <f>VLOOKUP($G113,GlobalInputs!$C$20:$J$29,5,FALSE)</f>
        <v>118.11003168394852</v>
      </c>
      <c r="H163" s="30">
        <f>VLOOKUP($G113,GlobalInputs!$C$20:$J$29,6,FALSE)</f>
        <v>49.819981956198632</v>
      </c>
      <c r="I163" s="30">
        <f>SUM(G163:H163)*0.0221</f>
        <v>3.7112533014472522</v>
      </c>
      <c r="J163" s="30">
        <f>VLOOKUP($G113,GlobalInputs!$C$20:$J$29,8,FALSE)</f>
        <v>171.03001364014713</v>
      </c>
      <c r="N163" s="26"/>
      <c r="O163" s="7"/>
    </row>
    <row r="164" spans="4:15" ht="14.1" customHeight="1" x14ac:dyDescent="0.25">
      <c r="D164" s="7" t="str">
        <f t="shared" si="27"/>
        <v>ASP inspection L1 - UG C&amp;I or rural</v>
      </c>
      <c r="G164" s="30"/>
      <c r="H164" s="30"/>
      <c r="I164" s="30"/>
      <c r="J164" s="30"/>
      <c r="N164" s="26"/>
      <c r="O164" s="7"/>
    </row>
    <row r="165" spans="4:15" ht="14.1" customHeight="1" x14ac:dyDescent="0.25">
      <c r="E165" s="7" t="str">
        <f t="shared" si="28"/>
        <v>First 10 Lots</v>
      </c>
      <c r="G165" s="134">
        <f>VLOOKUP($G115,GlobalInputs!$C$20:$J$29,5,FALSE)</f>
        <v>118.11003168394852</v>
      </c>
      <c r="H165" s="30">
        <f>VLOOKUP($G115,GlobalInputs!$C$20:$J$29,6,FALSE)</f>
        <v>49.819981956198632</v>
      </c>
      <c r="I165" s="30">
        <f>SUM(G165:H165)*0.0221</f>
        <v>3.7112533014472522</v>
      </c>
      <c r="J165" s="30">
        <f>VLOOKUP($G115,GlobalInputs!$C$20:$J$29,8,FALSE)</f>
        <v>171.03001364014713</v>
      </c>
      <c r="N165" s="26"/>
      <c r="O165" s="7"/>
    </row>
    <row r="166" spans="4:15" ht="14.1" customHeight="1" x14ac:dyDescent="0.25">
      <c r="E166" s="7" t="str">
        <f t="shared" si="28"/>
        <v>Next 40 Lots</v>
      </c>
      <c r="G166" s="30">
        <f>VLOOKUP($G116,GlobalInputs!$C$20:$J$29,5,FALSE)</f>
        <v>118.11003168394852</v>
      </c>
      <c r="H166" s="30">
        <f>VLOOKUP($G116,GlobalInputs!$C$20:$J$29,6,FALSE)</f>
        <v>49.819981956198632</v>
      </c>
      <c r="I166" s="30">
        <f>SUM(G166:H166)*0.0221</f>
        <v>3.7112533014472522</v>
      </c>
      <c r="J166" s="30">
        <f>VLOOKUP($G116,GlobalInputs!$C$20:$J$29,8,FALSE)</f>
        <v>171.03001364014713</v>
      </c>
      <c r="N166" s="26"/>
      <c r="O166" s="7"/>
    </row>
    <row r="167" spans="4:15" ht="14.1" customHeight="1" x14ac:dyDescent="0.25">
      <c r="E167" s="7" t="str">
        <f t="shared" si="28"/>
        <v>Remainder</v>
      </c>
      <c r="G167" s="30">
        <f>VLOOKUP($G117,GlobalInputs!$C$20:$J$29,5,FALSE)</f>
        <v>118.11003168394852</v>
      </c>
      <c r="H167" s="30">
        <f>VLOOKUP($G117,GlobalInputs!$C$20:$J$29,6,FALSE)</f>
        <v>49.819981956198632</v>
      </c>
      <c r="I167" s="30">
        <f>SUM(G167:H167)*0.0221</f>
        <v>3.7112533014472522</v>
      </c>
      <c r="J167" s="30">
        <f>VLOOKUP($G117,GlobalInputs!$C$20:$J$29,8,FALSE)</f>
        <v>171.03001364014713</v>
      </c>
      <c r="N167" s="26"/>
      <c r="O167" s="7"/>
    </row>
    <row r="168" spans="4:15" ht="14.1" customHeight="1" x14ac:dyDescent="0.25">
      <c r="D168" s="7" t="str">
        <f t="shared" si="27"/>
        <v>ASP inspection L1 - C&amp;I developments</v>
      </c>
      <c r="G168" s="30"/>
      <c r="H168" s="30"/>
      <c r="I168" s="30"/>
      <c r="J168" s="30"/>
      <c r="N168" s="26"/>
      <c r="O168" s="7"/>
    </row>
    <row r="169" spans="4:15" ht="14.1" customHeight="1" x14ac:dyDescent="0.25">
      <c r="E169" s="7" t="str">
        <f t="shared" si="28"/>
        <v>ASP inspection L1 - C&amp;I developments</v>
      </c>
      <c r="G169" s="134">
        <f>VLOOKUP($G119,GlobalInputs!$C$20:$J$29,5,FALSE)</f>
        <v>118.11003168394852</v>
      </c>
      <c r="H169" s="135">
        <f>VLOOKUP($G119,GlobalInputs!$C$20:$J$29,6,FALSE)</f>
        <v>49.819981956198632</v>
      </c>
      <c r="I169" s="30">
        <f>SUM(G169:H169)*0.0221</f>
        <v>3.7112533014472522</v>
      </c>
      <c r="J169" s="135">
        <f>VLOOKUP($G119,GlobalInputs!$C$20:$J$29,8,FALSE)</f>
        <v>171.03001364014713</v>
      </c>
      <c r="N169" s="26"/>
      <c r="O169" s="7"/>
    </row>
    <row r="170" spans="4:15" ht="14.1" customHeight="1" x14ac:dyDescent="0.25">
      <c r="D170" s="7" t="str">
        <f t="shared" si="27"/>
        <v>ASP inspection L1 - AR or SL</v>
      </c>
      <c r="G170" s="30"/>
      <c r="H170" s="30"/>
      <c r="I170" s="30"/>
      <c r="J170" s="30"/>
      <c r="N170" s="26"/>
      <c r="O170" s="7"/>
    </row>
    <row r="171" spans="4:15" ht="14.1" customHeight="1" x14ac:dyDescent="0.25">
      <c r="E171" s="7" t="str">
        <f t="shared" si="28"/>
        <v>ASP inspection L1 - AR or SL</v>
      </c>
      <c r="G171" s="134">
        <f>VLOOKUP($G121,GlobalInputs!$C$20:$J$29,5,FALSE)</f>
        <v>118.11003168394852</v>
      </c>
      <c r="H171" s="135">
        <f>VLOOKUP($G121,GlobalInputs!$C$20:$J$29,6,FALSE)</f>
        <v>49.819981956198632</v>
      </c>
      <c r="I171" s="30">
        <f>SUM(G171:H171)*0.0221</f>
        <v>3.7112533014472522</v>
      </c>
      <c r="J171" s="135">
        <f>VLOOKUP($G121,GlobalInputs!$C$20:$J$29,8,FALSE)</f>
        <v>171.03001364014713</v>
      </c>
      <c r="N171" s="26"/>
      <c r="O171" s="7"/>
    </row>
    <row r="172" spans="4:15" ht="14.1" customHeight="1" x14ac:dyDescent="0.25">
      <c r="D172" s="7" t="str">
        <f t="shared" si="27"/>
        <v>ASP inspection L2</v>
      </c>
      <c r="G172" s="30"/>
      <c r="H172" s="30"/>
      <c r="I172" s="30"/>
      <c r="J172" s="30"/>
      <c r="N172" s="26"/>
      <c r="O172" s="7"/>
    </row>
    <row r="173" spans="4:15" ht="14.1" customHeight="1" x14ac:dyDescent="0.25">
      <c r="E173" s="7" t="str">
        <f t="shared" si="28"/>
        <v>A Grade</v>
      </c>
      <c r="G173" s="134">
        <f>VLOOKUP($G123,GlobalInputs!$C$20:$J$29,5,FALSE)</f>
        <v>118.11003168394852</v>
      </c>
      <c r="H173" s="135">
        <f>VLOOKUP($G123,GlobalInputs!$C$20:$J$29,6,FALSE)</f>
        <v>49.819981956198632</v>
      </c>
      <c r="I173" s="30">
        <f>SUM(G173:H173)*0.0221</f>
        <v>3.7112533014472522</v>
      </c>
      <c r="J173" s="135">
        <f>VLOOKUP($G123,GlobalInputs!$C$20:$J$29,8,FALSE)</f>
        <v>171.03001364014713</v>
      </c>
      <c r="N173" s="26"/>
      <c r="O173" s="7"/>
    </row>
    <row r="174" spans="4:15" ht="14.1" customHeight="1" x14ac:dyDescent="0.25">
      <c r="E174" s="7" t="str">
        <f t="shared" si="28"/>
        <v>B Grade</v>
      </c>
      <c r="G174" s="134">
        <f>VLOOKUP($G124,GlobalInputs!$C$20:$J$29,5,FALSE)</f>
        <v>118.11003168394852</v>
      </c>
      <c r="H174" s="135">
        <f>VLOOKUP($G124,GlobalInputs!$C$20:$J$29,6,FALSE)</f>
        <v>49.819981956198632</v>
      </c>
      <c r="I174" s="30">
        <f>SUM(G174:H174)*0.0221</f>
        <v>3.7112533014472522</v>
      </c>
      <c r="J174" s="135">
        <f>VLOOKUP($G124,GlobalInputs!$C$20:$J$29,8,FALSE)</f>
        <v>171.03001364014713</v>
      </c>
      <c r="N174" s="26"/>
      <c r="O174" s="7"/>
    </row>
    <row r="175" spans="4:15" ht="14.1" customHeight="1" x14ac:dyDescent="0.25">
      <c r="E175" s="7" t="str">
        <f t="shared" si="28"/>
        <v>C Grade</v>
      </c>
      <c r="G175" s="134">
        <f>VLOOKUP($G125,GlobalInputs!$C$20:$J$29,5,FALSE)</f>
        <v>118.11003168394852</v>
      </c>
      <c r="H175" s="135">
        <f>VLOOKUP($G125,GlobalInputs!$C$20:$J$29,6,FALSE)</f>
        <v>49.819981956198632</v>
      </c>
      <c r="I175" s="30">
        <f>SUM(G175:H175)*0.0221</f>
        <v>3.7112533014472522</v>
      </c>
      <c r="J175" s="135">
        <f>VLOOKUP($G125,GlobalInputs!$C$20:$J$29,8,FALSE)</f>
        <v>171.03001364014713</v>
      </c>
      <c r="N175" s="26"/>
      <c r="O175" s="7"/>
    </row>
    <row r="176" spans="4:15" ht="14.1" customHeight="1" x14ac:dyDescent="0.25">
      <c r="D176" s="7" t="str">
        <f t="shared" si="27"/>
        <v>ASP reinspection</v>
      </c>
      <c r="G176" s="30"/>
      <c r="H176" s="30"/>
      <c r="I176" s="30"/>
      <c r="J176" s="30"/>
      <c r="N176" s="26"/>
      <c r="O176" s="7"/>
    </row>
    <row r="177" spans="4:15" ht="14.1" customHeight="1" x14ac:dyDescent="0.25">
      <c r="E177" s="7" t="str">
        <f t="shared" si="28"/>
        <v>ASP reinspection</v>
      </c>
      <c r="G177" s="134">
        <f>VLOOKUP($G127,GlobalInputs!$C$20:$J$29,5,FALSE)</f>
        <v>118.11003168394852</v>
      </c>
      <c r="H177" s="135">
        <f>VLOOKUP($G127,GlobalInputs!$C$20:$J$29,6,FALSE)</f>
        <v>49.819981956198632</v>
      </c>
      <c r="I177" s="30">
        <f>SUM(G177:H177)*0.0221</f>
        <v>3.7112533014472522</v>
      </c>
      <c r="J177" s="135">
        <f>VLOOKUP($G127,GlobalInputs!$C$20:$J$29,8,FALSE)</f>
        <v>171.03001364014713</v>
      </c>
      <c r="N177" s="26"/>
      <c r="O177" s="7"/>
    </row>
    <row r="178" spans="4:15" ht="14.1" customHeight="1" x14ac:dyDescent="0.25">
      <c r="D178" s="7" t="str">
        <f t="shared" si="27"/>
        <v>Substation Commissioning - UG Urban</v>
      </c>
      <c r="G178" s="134"/>
      <c r="H178" s="135"/>
      <c r="I178" s="30"/>
      <c r="J178" s="135"/>
      <c r="N178" s="26"/>
      <c r="O178" s="7"/>
    </row>
    <row r="179" spans="4:15" ht="14.1" customHeight="1" x14ac:dyDescent="0.25">
      <c r="E179" s="7" t="str">
        <f t="shared" si="28"/>
        <v>Per Lot</v>
      </c>
      <c r="G179" s="134">
        <f>VLOOKUP($G129,GlobalInputs!$C$20:$J$29,5,FALSE)</f>
        <v>113.90725843654631</v>
      </c>
      <c r="H179" s="135">
        <f>VLOOKUP($G129,GlobalInputs!$C$20:$J$29,6,FALSE)</f>
        <v>74.909981956198635</v>
      </c>
      <c r="I179" s="30">
        <f>SUM(G179:H179)*0.0221</f>
        <v>4.1728610126796637</v>
      </c>
      <c r="J179" s="135">
        <f>VLOOKUP($G129,GlobalInputs!$C$20:$J$29,8,FALSE)</f>
        <v>192.37724039274497</v>
      </c>
      <c r="N179" s="26"/>
      <c r="O179" s="7"/>
    </row>
    <row r="180" spans="4:15" ht="14.1" customHeight="1" x14ac:dyDescent="0.25">
      <c r="D180" s="7" t="str">
        <f t="shared" si="27"/>
        <v>Substation Commissioning - Other</v>
      </c>
      <c r="G180" s="134"/>
      <c r="H180" s="135"/>
      <c r="I180" s="135"/>
      <c r="J180" s="135"/>
      <c r="N180" s="26"/>
      <c r="O180" s="7"/>
    </row>
    <row r="181" spans="4:15" ht="14.1" customHeight="1" x14ac:dyDescent="0.25">
      <c r="E181" s="7" t="str">
        <f t="shared" si="28"/>
        <v>Per substation</v>
      </c>
      <c r="G181" s="134">
        <f>VLOOKUP($G131,GlobalInputs!$C$20:$J$29,5,FALSE)</f>
        <v>113.90725843654631</v>
      </c>
      <c r="H181" s="135">
        <f>VLOOKUP($G131,GlobalInputs!$C$20:$J$29,6,FALSE)</f>
        <v>74.909981956198635</v>
      </c>
      <c r="I181" s="30">
        <f>SUM(G181:H181)*0.0221</f>
        <v>4.1728610126796637</v>
      </c>
      <c r="J181" s="135">
        <f>VLOOKUP($G131,GlobalInputs!$C$20:$J$29,8,FALSE)</f>
        <v>192.37724039274497</v>
      </c>
      <c r="N181" s="26"/>
      <c r="O181" s="7"/>
    </row>
    <row r="182" spans="4:15" ht="14.1" customHeight="1" x14ac:dyDescent="0.25">
      <c r="D182" s="7">
        <f t="shared" si="27"/>
        <v>0</v>
      </c>
      <c r="G182" s="30"/>
      <c r="H182" s="30"/>
      <c r="I182" s="30"/>
      <c r="J182" s="30"/>
      <c r="N182" s="26"/>
      <c r="O182" s="7"/>
    </row>
    <row r="183" spans="4:15" ht="14.1" customHeight="1" x14ac:dyDescent="0.25">
      <c r="E183" s="7" t="str">
        <f t="shared" si="28"/>
        <v>Per substation</v>
      </c>
      <c r="G183" s="134">
        <f>VLOOKUP($G133,GlobalInputs!$C$20:$J$29,5,FALSE)</f>
        <v>113.90725843654631</v>
      </c>
      <c r="H183" s="135">
        <f>VLOOKUP($G133,GlobalInputs!$C$20:$J$29,6,FALSE)</f>
        <v>74.909981956198635</v>
      </c>
      <c r="I183" s="30">
        <f>SUM(G183:H183)*0.0221</f>
        <v>4.1728610126796637</v>
      </c>
      <c r="J183" s="135">
        <f>VLOOKUP($G133,GlobalInputs!$C$20:$J$29,8,FALSE)</f>
        <v>192.37724039274497</v>
      </c>
      <c r="N183" s="26"/>
      <c r="O183" s="7"/>
    </row>
    <row r="184" spans="4:15" ht="14.1" customHeight="1" x14ac:dyDescent="0.25">
      <c r="D184" s="7" t="str">
        <f t="shared" si="27"/>
        <v>Access Permits - UG urban</v>
      </c>
      <c r="G184" s="30"/>
      <c r="H184" s="30"/>
      <c r="I184" s="30"/>
      <c r="J184" s="30"/>
      <c r="N184" s="26"/>
      <c r="O184" s="7"/>
    </row>
    <row r="185" spans="4:15" ht="14.1" customHeight="1" x14ac:dyDescent="0.25">
      <c r="E185" s="7" t="str">
        <f t="shared" si="28"/>
        <v>Per Lot</v>
      </c>
      <c r="G185" s="134">
        <f>VLOOKUP($G135,GlobalInputs!$C$20:$J$29,5,FALSE)</f>
        <v>113.90725843654631</v>
      </c>
      <c r="H185" s="135">
        <f>VLOOKUP($G135,GlobalInputs!$C$20:$J$29,6,FALSE)</f>
        <v>74.909981956198635</v>
      </c>
      <c r="I185" s="30">
        <f>SUM(G185:H185)*0.0221</f>
        <v>4.1728610126796637</v>
      </c>
      <c r="J185" s="135">
        <f>VLOOKUP($G135,GlobalInputs!$C$20:$J$29,8,FALSE)</f>
        <v>192.37724039274497</v>
      </c>
      <c r="N185" s="26"/>
      <c r="O185" s="7"/>
    </row>
    <row r="186" spans="4:15" ht="14.1" customHeight="1" x14ac:dyDescent="0.25">
      <c r="D186" s="7" t="str">
        <f t="shared" si="27"/>
        <v>Access Permits - other</v>
      </c>
      <c r="G186" s="30"/>
      <c r="H186" s="30"/>
      <c r="I186" s="30"/>
      <c r="J186" s="30"/>
      <c r="N186" s="26"/>
      <c r="O186" s="7"/>
    </row>
    <row r="187" spans="4:15" ht="14.1" customHeight="1" x14ac:dyDescent="0.25">
      <c r="E187" s="7" t="str">
        <f t="shared" si="28"/>
        <v>Max per access permit</v>
      </c>
      <c r="G187" s="134">
        <f>VLOOKUP($G137,GlobalInputs!$C$20:$J$29,5,FALSE)</f>
        <v>113.90725843654631</v>
      </c>
      <c r="H187" s="135">
        <f>VLOOKUP($G137,GlobalInputs!$C$20:$J$29,6,FALSE)</f>
        <v>74.909981956198635</v>
      </c>
      <c r="I187" s="30">
        <f>SUM(G187:H187)*0.0221</f>
        <v>4.1728610126796637</v>
      </c>
      <c r="J187" s="135">
        <f>VLOOKUP($G137,GlobalInputs!$C$20:$J$29,8,FALSE)</f>
        <v>192.37724039274497</v>
      </c>
      <c r="N187" s="26"/>
      <c r="O187" s="7"/>
    </row>
    <row r="188" spans="4:15" ht="14.1" customHeight="1" x14ac:dyDescent="0.25">
      <c r="D188" s="7" t="str">
        <f t="shared" si="27"/>
        <v>Admin - UG urban</v>
      </c>
      <c r="G188" s="134"/>
      <c r="H188" s="135"/>
      <c r="I188" s="135"/>
      <c r="J188" s="135"/>
      <c r="N188" s="26"/>
      <c r="O188" s="7"/>
    </row>
    <row r="189" spans="4:15" ht="14.1" customHeight="1" x14ac:dyDescent="0.25">
      <c r="E189" s="7" t="str">
        <f t="shared" si="28"/>
        <v>Up to 5 Lots</v>
      </c>
      <c r="G189" s="134">
        <f>VLOOKUP($G139,GlobalInputs!$C$20:$J$29,5,FALSE)</f>
        <v>78.184626490066336</v>
      </c>
      <c r="H189" s="135">
        <f>VLOOKUP($G139,GlobalInputs!$C$20:$J$29,6,FALSE)</f>
        <v>32.590000000000003</v>
      </c>
      <c r="I189" s="30">
        <f>SUM(G189:H189)*0.0221</f>
        <v>2.4481192454304663</v>
      </c>
      <c r="J189" s="135">
        <f>VLOOKUP($G139,GlobalInputs!$C$20:$J$29,8,FALSE)</f>
        <v>113.22462649006634</v>
      </c>
      <c r="N189" s="26"/>
      <c r="O189" s="7"/>
    </row>
    <row r="190" spans="4:15" ht="14.1" customHeight="1" x14ac:dyDescent="0.25">
      <c r="E190" s="7" t="str">
        <f t="shared" si="28"/>
        <v>6-10 Lots</v>
      </c>
      <c r="G190" s="134">
        <f>VLOOKUP($G140,GlobalInputs!$C$20:$J$29,5,FALSE)</f>
        <v>78.184626490066336</v>
      </c>
      <c r="H190" s="135">
        <f>VLOOKUP($G140,GlobalInputs!$C$20:$J$29,6,FALSE)</f>
        <v>32.590000000000003</v>
      </c>
      <c r="I190" s="30">
        <f>SUM(G190:H190)*0.0221</f>
        <v>2.4481192454304663</v>
      </c>
      <c r="J190" s="135">
        <f>VLOOKUP($G140,GlobalInputs!$C$20:$J$29,8,FALSE)</f>
        <v>113.22462649006634</v>
      </c>
      <c r="N190" s="26"/>
      <c r="O190" s="7"/>
    </row>
    <row r="191" spans="4:15" ht="14.1" customHeight="1" x14ac:dyDescent="0.25">
      <c r="E191" s="7" t="str">
        <f t="shared" si="28"/>
        <v>11-40 Lots</v>
      </c>
      <c r="G191" s="30">
        <f>VLOOKUP($G141,GlobalInputs!$C$20:$J$29,5,FALSE)</f>
        <v>78.184626490066336</v>
      </c>
      <c r="H191" s="30">
        <f>VLOOKUP($G141,GlobalInputs!$C$20:$J$29,6,FALSE)</f>
        <v>32.590000000000003</v>
      </c>
      <c r="I191" s="30">
        <f>SUM(G191:H191)*0.0221</f>
        <v>2.4481192454304663</v>
      </c>
      <c r="J191" s="30">
        <f>VLOOKUP($G141,GlobalInputs!$C$20:$J$29,8,FALSE)</f>
        <v>113.22462649006634</v>
      </c>
      <c r="N191" s="26"/>
      <c r="O191" s="7"/>
    </row>
    <row r="192" spans="4:15" ht="14.1" customHeight="1" x14ac:dyDescent="0.25">
      <c r="E192" s="7" t="str">
        <f t="shared" si="28"/>
        <v>Over 40 Lots</v>
      </c>
      <c r="G192" s="134">
        <f>VLOOKUP($G142,GlobalInputs!$C$20:$J$29,5,FALSE)</f>
        <v>78.184626490066336</v>
      </c>
      <c r="H192" s="135">
        <f>VLOOKUP($G142,GlobalInputs!$C$20:$J$29,6,FALSE)</f>
        <v>32.590000000000003</v>
      </c>
      <c r="I192" s="30">
        <f>SUM(G192:H192)*0.0221</f>
        <v>2.4481192454304663</v>
      </c>
      <c r="J192" s="135">
        <f>VLOOKUP($G142,GlobalInputs!$C$20:$J$29,8,FALSE)</f>
        <v>113.22462649006634</v>
      </c>
      <c r="N192" s="26"/>
      <c r="O192" s="7"/>
    </row>
    <row r="193" spans="3:16" ht="14.1" customHeight="1" x14ac:dyDescent="0.25">
      <c r="D193" s="7" t="str">
        <f t="shared" si="27"/>
        <v>Admin - OH rural</v>
      </c>
      <c r="G193" s="134"/>
      <c r="H193" s="135"/>
      <c r="I193" s="135"/>
      <c r="J193" s="135"/>
      <c r="N193" s="26"/>
      <c r="O193" s="7"/>
    </row>
    <row r="194" spans="3:16" ht="14.1" customHeight="1" x14ac:dyDescent="0.25">
      <c r="E194" s="7" t="str">
        <f t="shared" si="28"/>
        <v>Up to 5 poles</v>
      </c>
      <c r="G194" s="134">
        <f>VLOOKUP($G144,GlobalInputs!$C$20:$J$29,5,FALSE)</f>
        <v>78.184626490066336</v>
      </c>
      <c r="H194" s="135">
        <f>VLOOKUP($G144,GlobalInputs!$C$20:$J$29,6,FALSE)</f>
        <v>32.590000000000003</v>
      </c>
      <c r="I194" s="30">
        <f>SUM(G194:H194)*0.0221</f>
        <v>2.4481192454304663</v>
      </c>
      <c r="J194" s="135">
        <f>VLOOKUP($G144,GlobalInputs!$C$20:$J$29,8,FALSE)</f>
        <v>113.22462649006634</v>
      </c>
      <c r="N194" s="26"/>
      <c r="O194" s="7"/>
    </row>
    <row r="195" spans="3:16" ht="14.1" customHeight="1" x14ac:dyDescent="0.25">
      <c r="E195" s="7" t="str">
        <f t="shared" si="28"/>
        <v>6-10 poles</v>
      </c>
      <c r="G195" s="30">
        <f>VLOOKUP($G145,GlobalInputs!$C$20:$J$29,5,FALSE)</f>
        <v>78.184626490066336</v>
      </c>
      <c r="H195" s="30">
        <f>VLOOKUP($G145,GlobalInputs!$C$20:$J$29,6,FALSE)</f>
        <v>32.590000000000003</v>
      </c>
      <c r="I195" s="30">
        <f>SUM(G195:H195)*0.0221</f>
        <v>2.4481192454304663</v>
      </c>
      <c r="J195" s="30">
        <f>VLOOKUP($G145,GlobalInputs!$C$20:$J$29,8,FALSE)</f>
        <v>113.22462649006634</v>
      </c>
      <c r="N195" s="26"/>
      <c r="O195" s="7"/>
    </row>
    <row r="196" spans="3:16" ht="14.1" customHeight="1" x14ac:dyDescent="0.25">
      <c r="E196" s="7" t="str">
        <f t="shared" si="28"/>
        <v xml:space="preserve">11 or more poles </v>
      </c>
      <c r="G196" s="134">
        <f>VLOOKUP($G146,GlobalInputs!$C$20:$J$29,5,FALSE)</f>
        <v>78.184626490066336</v>
      </c>
      <c r="H196" s="135">
        <f>VLOOKUP($G146,GlobalInputs!$C$20:$J$29,6,FALSE)</f>
        <v>32.590000000000003</v>
      </c>
      <c r="I196" s="30">
        <f>SUM(G196:H196)*0.0221</f>
        <v>2.4481192454304663</v>
      </c>
      <c r="J196" s="135">
        <f>VLOOKUP($G146,GlobalInputs!$C$20:$J$29,8,FALSE)</f>
        <v>113.22462649006634</v>
      </c>
      <c r="N196" s="26"/>
      <c r="O196" s="7"/>
    </row>
    <row r="197" spans="3:16" ht="14.1" customHeight="1" x14ac:dyDescent="0.25">
      <c r="D197" s="7" t="str">
        <f t="shared" ref="D197:D199" si="29">D147</f>
        <v>Admin - other</v>
      </c>
      <c r="G197" s="30"/>
      <c r="H197" s="30"/>
      <c r="I197" s="30"/>
      <c r="J197" s="30"/>
      <c r="N197" s="26"/>
      <c r="O197" s="7"/>
    </row>
    <row r="198" spans="3:16" ht="14.1" customHeight="1" x14ac:dyDescent="0.25">
      <c r="E198" s="7" t="str">
        <f t="shared" si="28"/>
        <v>Max fee at six hours</v>
      </c>
      <c r="G198" s="30">
        <f>VLOOKUP($G148,GlobalInputs!$C$20:$J$29,5,FALSE)</f>
        <v>78.184626490066336</v>
      </c>
      <c r="H198" s="30">
        <f>VLOOKUP($G148,GlobalInputs!$C$20:$J$29,6,FALSE)</f>
        <v>32.590000000000003</v>
      </c>
      <c r="I198" s="30">
        <f>SUM(G198:H198)*0.0221</f>
        <v>2.4481192454304663</v>
      </c>
      <c r="J198" s="30">
        <f>VLOOKUP($G148,GlobalInputs!$C$20:$J$29,8,FALSE)</f>
        <v>113.22462649006634</v>
      </c>
      <c r="N198" s="26"/>
      <c r="O198" s="7"/>
    </row>
    <row r="199" spans="3:16" ht="14.1" customHeight="1" x14ac:dyDescent="0.25">
      <c r="D199" s="7" t="str">
        <f t="shared" si="29"/>
        <v>Admin - other (per hour)</v>
      </c>
      <c r="G199" s="30"/>
      <c r="H199" s="30"/>
      <c r="I199" s="30"/>
      <c r="J199" s="30"/>
      <c r="N199" s="26"/>
      <c r="O199" s="7"/>
    </row>
    <row r="200" spans="3:16" ht="14.1" customHeight="1" x14ac:dyDescent="0.25">
      <c r="E200" s="7" t="str">
        <f t="shared" si="28"/>
        <v>Other hours</v>
      </c>
      <c r="G200" s="30">
        <f>VLOOKUP($G150,GlobalInputs!$C$20:$J$29,5,FALSE)</f>
        <v>78.184626490066336</v>
      </c>
      <c r="H200" s="30">
        <f>VLOOKUP($G150,GlobalInputs!$C$20:$J$29,6,FALSE)</f>
        <v>32.590000000000003</v>
      </c>
      <c r="I200" s="30">
        <f>SUM(G200:H200)*0.0221</f>
        <v>2.4481192454304663</v>
      </c>
      <c r="J200" s="30">
        <f>VLOOKUP($G150,GlobalInputs!$C$20:$J$29,8,FALSE)</f>
        <v>113.22462649006634</v>
      </c>
      <c r="N200" s="26"/>
      <c r="O200" s="7"/>
    </row>
    <row r="201" spans="3:16" ht="14.1" customHeight="1" x14ac:dyDescent="0.25">
      <c r="G201" s="30"/>
      <c r="H201" s="30"/>
      <c r="I201" s="30"/>
      <c r="J201" s="30"/>
      <c r="K201" s="30"/>
    </row>
    <row r="202" spans="3:16" ht="14.1" customHeight="1" x14ac:dyDescent="0.25">
      <c r="C202" s="7" t="s">
        <v>55</v>
      </c>
      <c r="G202" s="16" t="s">
        <v>52</v>
      </c>
    </row>
    <row r="203" spans="3:16" ht="14.1" customHeight="1" x14ac:dyDescent="0.25">
      <c r="D203" s="11"/>
      <c r="E203" s="11"/>
      <c r="F203" s="11"/>
      <c r="G203" s="12" t="s">
        <v>53</v>
      </c>
      <c r="H203" s="12" t="str">
        <f>GlobalInputs!G15</f>
        <v>2014/15</v>
      </c>
      <c r="I203" s="12" t="str">
        <f>GlobalInputs!H15</f>
        <v>2015/16</v>
      </c>
      <c r="J203" s="12" t="str">
        <f>GlobalInputs!I15</f>
        <v>2016/17</v>
      </c>
      <c r="K203" s="12" t="str">
        <f>GlobalInputs!J15</f>
        <v>2017/18</v>
      </c>
      <c r="L203" s="12" t="str">
        <f>GlobalInputs!K15</f>
        <v>2018/19</v>
      </c>
    </row>
    <row r="204" spans="3:16" ht="14.1" customHeight="1" x14ac:dyDescent="0.25">
      <c r="D204" s="7" t="str">
        <f t="shared" ref="D204:E223" si="30">D106</f>
        <v>ASP inspection L1 - UG urban</v>
      </c>
      <c r="H204" s="138">
        <v>390.00000000000006</v>
      </c>
      <c r="I204" s="138">
        <v>390.00000000000006</v>
      </c>
      <c r="J204" s="138">
        <v>390.00000000000006</v>
      </c>
      <c r="K204" s="138">
        <v>390.00000000000006</v>
      </c>
      <c r="L204" s="138">
        <v>390.00000000000006</v>
      </c>
      <c r="O204" s="234" t="s">
        <v>211</v>
      </c>
      <c r="P204" s="7" t="s">
        <v>147</v>
      </c>
    </row>
    <row r="205" spans="3:16" ht="14.1" customHeight="1" x14ac:dyDescent="0.25">
      <c r="E205" s="7" t="str">
        <f t="shared" si="30"/>
        <v>First 10 Lots</v>
      </c>
      <c r="G205" s="136">
        <f>ServiceHistory!H112</f>
        <v>0.53</v>
      </c>
      <c r="H205" s="120">
        <f t="shared" ref="H205:L207" si="31">H$204*$G205</f>
        <v>206.70000000000005</v>
      </c>
      <c r="I205" s="120">
        <f t="shared" si="31"/>
        <v>206.70000000000005</v>
      </c>
      <c r="J205" s="120">
        <f t="shared" si="31"/>
        <v>206.70000000000005</v>
      </c>
      <c r="K205" s="120">
        <f t="shared" si="31"/>
        <v>206.70000000000005</v>
      </c>
      <c r="L205" s="120">
        <f t="shared" si="31"/>
        <v>206.70000000000005</v>
      </c>
      <c r="O205" s="235"/>
    </row>
    <row r="206" spans="3:16" ht="14.1" customHeight="1" x14ac:dyDescent="0.25">
      <c r="E206" s="7" t="str">
        <f t="shared" si="30"/>
        <v>11-40 Lots</v>
      </c>
      <c r="G206" s="136">
        <f>ServiceHistory!H113</f>
        <v>0.35</v>
      </c>
      <c r="H206" s="120">
        <f t="shared" si="31"/>
        <v>136.5</v>
      </c>
      <c r="I206" s="120">
        <f t="shared" si="31"/>
        <v>136.5</v>
      </c>
      <c r="J206" s="120">
        <f t="shared" si="31"/>
        <v>136.5</v>
      </c>
      <c r="K206" s="120">
        <f t="shared" si="31"/>
        <v>136.5</v>
      </c>
      <c r="L206" s="120">
        <f t="shared" si="31"/>
        <v>136.5</v>
      </c>
      <c r="O206" s="235"/>
    </row>
    <row r="207" spans="3:16" ht="14.1" customHeight="1" x14ac:dyDescent="0.25">
      <c r="E207" s="7" t="str">
        <f t="shared" si="30"/>
        <v>Over 40 Lots</v>
      </c>
      <c r="G207" s="136">
        <f>ServiceHistory!H114</f>
        <v>0.12</v>
      </c>
      <c r="H207" s="120">
        <f t="shared" si="31"/>
        <v>46.800000000000004</v>
      </c>
      <c r="I207" s="120">
        <f t="shared" si="31"/>
        <v>46.800000000000004</v>
      </c>
      <c r="J207" s="120">
        <f t="shared" si="31"/>
        <v>46.800000000000004</v>
      </c>
      <c r="K207" s="120">
        <f t="shared" si="31"/>
        <v>46.800000000000004</v>
      </c>
      <c r="L207" s="120">
        <f t="shared" si="31"/>
        <v>46.800000000000004</v>
      </c>
      <c r="O207" s="235"/>
    </row>
    <row r="208" spans="3:16" ht="14.1" customHeight="1" x14ac:dyDescent="0.25">
      <c r="D208" s="7" t="str">
        <f t="shared" si="30"/>
        <v>ASP inspection L1 - OH rural</v>
      </c>
      <c r="G208" s="137"/>
      <c r="H208" s="107">
        <v>1020</v>
      </c>
      <c r="I208" s="107">
        <v>1020</v>
      </c>
      <c r="J208" s="107">
        <v>1020</v>
      </c>
      <c r="K208" s="107">
        <v>1020</v>
      </c>
      <c r="L208" s="107">
        <v>1020</v>
      </c>
      <c r="O208" s="235"/>
      <c r="P208" s="7" t="s">
        <v>148</v>
      </c>
    </row>
    <row r="209" spans="4:17" ht="14.1" customHeight="1" x14ac:dyDescent="0.25">
      <c r="E209" s="7" t="str">
        <f t="shared" si="30"/>
        <v>1-5 poles</v>
      </c>
      <c r="G209" s="136">
        <f>ServiceHistory!H116</f>
        <v>0.55000000000000004</v>
      </c>
      <c r="H209" s="120">
        <f t="shared" ref="H209:L211" si="32">H$208*$G209</f>
        <v>561</v>
      </c>
      <c r="I209" s="120">
        <f t="shared" si="32"/>
        <v>561</v>
      </c>
      <c r="J209" s="120">
        <f t="shared" si="32"/>
        <v>561</v>
      </c>
      <c r="K209" s="120">
        <f t="shared" si="32"/>
        <v>561</v>
      </c>
      <c r="L209" s="120">
        <f t="shared" si="32"/>
        <v>561</v>
      </c>
      <c r="O209" s="235"/>
    </row>
    <row r="210" spans="4:17" ht="14.1" customHeight="1" x14ac:dyDescent="0.25">
      <c r="E210" s="7" t="str">
        <f t="shared" si="30"/>
        <v>6-10 poles</v>
      </c>
      <c r="G210" s="136">
        <f>ServiceHistory!H117</f>
        <v>0.41</v>
      </c>
      <c r="H210" s="120">
        <f t="shared" si="32"/>
        <v>418.2</v>
      </c>
      <c r="I210" s="120">
        <f t="shared" si="32"/>
        <v>418.2</v>
      </c>
      <c r="J210" s="120">
        <f t="shared" si="32"/>
        <v>418.2</v>
      </c>
      <c r="K210" s="120">
        <f t="shared" si="32"/>
        <v>418.2</v>
      </c>
      <c r="L210" s="120">
        <f t="shared" si="32"/>
        <v>418.2</v>
      </c>
      <c r="O210" s="235"/>
    </row>
    <row r="211" spans="4:17" ht="14.1" customHeight="1" x14ac:dyDescent="0.25">
      <c r="E211" s="7" t="str">
        <f t="shared" si="30"/>
        <v xml:space="preserve">11 or more poles </v>
      </c>
      <c r="G211" s="136">
        <f>ServiceHistory!H118</f>
        <v>4.0000000000000036E-2</v>
      </c>
      <c r="H211" s="120">
        <f t="shared" si="32"/>
        <v>40.80000000000004</v>
      </c>
      <c r="I211" s="120">
        <f t="shared" si="32"/>
        <v>40.80000000000004</v>
      </c>
      <c r="J211" s="120">
        <f t="shared" si="32"/>
        <v>40.80000000000004</v>
      </c>
      <c r="K211" s="120">
        <f t="shared" si="32"/>
        <v>40.80000000000004</v>
      </c>
      <c r="L211" s="120">
        <f t="shared" si="32"/>
        <v>40.80000000000004</v>
      </c>
      <c r="O211" s="235"/>
    </row>
    <row r="212" spans="4:17" ht="14.1" customHeight="1" x14ac:dyDescent="0.25">
      <c r="D212" s="7" t="str">
        <f t="shared" si="30"/>
        <v>ASP inspection L1 - UG C&amp;I or rural</v>
      </c>
      <c r="G212" s="28"/>
      <c r="H212" s="107">
        <v>430</v>
      </c>
      <c r="I212" s="107">
        <v>430</v>
      </c>
      <c r="J212" s="107">
        <v>430</v>
      </c>
      <c r="K212" s="107">
        <v>430</v>
      </c>
      <c r="L212" s="107">
        <v>430</v>
      </c>
      <c r="O212" s="235"/>
      <c r="P212" s="7" t="s">
        <v>149</v>
      </c>
    </row>
    <row r="213" spans="4:17" ht="14.1" customHeight="1" x14ac:dyDescent="0.25">
      <c r="E213" s="7" t="str">
        <f t="shared" si="30"/>
        <v>First 10 Lots</v>
      </c>
      <c r="G213" s="136">
        <f>ServiceHistory!H120</f>
        <v>0.52</v>
      </c>
      <c r="H213" s="120">
        <f t="shared" ref="H213:L215" si="33">H$212*$G213</f>
        <v>223.6</v>
      </c>
      <c r="I213" s="120">
        <f t="shared" si="33"/>
        <v>223.6</v>
      </c>
      <c r="J213" s="120">
        <f t="shared" si="33"/>
        <v>223.6</v>
      </c>
      <c r="K213" s="120">
        <f t="shared" si="33"/>
        <v>223.6</v>
      </c>
      <c r="L213" s="120">
        <f t="shared" si="33"/>
        <v>223.6</v>
      </c>
      <c r="O213" s="235"/>
    </row>
    <row r="214" spans="4:17" ht="14.1" customHeight="1" x14ac:dyDescent="0.25">
      <c r="E214" s="7" t="str">
        <f t="shared" si="30"/>
        <v>Next 40 Lots</v>
      </c>
      <c r="G214" s="136">
        <f>ServiceHistory!H121</f>
        <v>0.47</v>
      </c>
      <c r="H214" s="120">
        <f t="shared" si="33"/>
        <v>202.1</v>
      </c>
      <c r="I214" s="120">
        <f t="shared" si="33"/>
        <v>202.1</v>
      </c>
      <c r="J214" s="120">
        <f t="shared" si="33"/>
        <v>202.1</v>
      </c>
      <c r="K214" s="120">
        <f t="shared" si="33"/>
        <v>202.1</v>
      </c>
      <c r="L214" s="120">
        <f t="shared" si="33"/>
        <v>202.1</v>
      </c>
      <c r="O214" s="235"/>
    </row>
    <row r="215" spans="4:17" ht="14.1" customHeight="1" x14ac:dyDescent="0.25">
      <c r="E215" s="7" t="str">
        <f t="shared" si="30"/>
        <v>Remainder</v>
      </c>
      <c r="G215" s="136">
        <f>ServiceHistory!H122</f>
        <v>1.0000000000000009E-2</v>
      </c>
      <c r="H215" s="120">
        <f t="shared" si="33"/>
        <v>4.3000000000000043</v>
      </c>
      <c r="I215" s="120">
        <f t="shared" si="33"/>
        <v>4.3000000000000043</v>
      </c>
      <c r="J215" s="120">
        <f t="shared" si="33"/>
        <v>4.3000000000000043</v>
      </c>
      <c r="K215" s="120">
        <f t="shared" si="33"/>
        <v>4.3000000000000043</v>
      </c>
      <c r="L215" s="120">
        <f t="shared" si="33"/>
        <v>4.3000000000000043</v>
      </c>
      <c r="O215" s="235"/>
    </row>
    <row r="216" spans="4:17" ht="14.1" customHeight="1" x14ac:dyDescent="0.25">
      <c r="D216" s="7" t="str">
        <f t="shared" si="30"/>
        <v>ASP inspection L1 - C&amp;I developments</v>
      </c>
      <c r="G216" s="28"/>
      <c r="H216" s="107">
        <v>160</v>
      </c>
      <c r="I216" s="107">
        <v>160</v>
      </c>
      <c r="J216" s="107">
        <v>160</v>
      </c>
      <c r="K216" s="107">
        <v>160</v>
      </c>
      <c r="L216" s="107">
        <v>160</v>
      </c>
      <c r="O216" s="235"/>
      <c r="P216" s="7" t="s">
        <v>150</v>
      </c>
    </row>
    <row r="217" spans="4:17" ht="14.1" customHeight="1" x14ac:dyDescent="0.25">
      <c r="E217" s="7" t="str">
        <f t="shared" si="30"/>
        <v>ASP inspection L1 - C&amp;I developments</v>
      </c>
      <c r="G217" s="139">
        <v>1</v>
      </c>
      <c r="H217" s="120">
        <f t="shared" ref="H217:L217" si="34">H$216*$G217</f>
        <v>160</v>
      </c>
      <c r="I217" s="120">
        <f t="shared" si="34"/>
        <v>160</v>
      </c>
      <c r="J217" s="120">
        <f t="shared" si="34"/>
        <v>160</v>
      </c>
      <c r="K217" s="120">
        <f t="shared" si="34"/>
        <v>160</v>
      </c>
      <c r="L217" s="120">
        <f t="shared" si="34"/>
        <v>160</v>
      </c>
      <c r="O217" s="235"/>
    </row>
    <row r="218" spans="4:17" ht="14.1" customHeight="1" x14ac:dyDescent="0.25">
      <c r="D218" s="7" t="str">
        <f t="shared" si="30"/>
        <v>ASP inspection L1 - AR or SL</v>
      </c>
      <c r="G218" s="28"/>
      <c r="H218" s="107">
        <v>250</v>
      </c>
      <c r="I218" s="107">
        <v>250</v>
      </c>
      <c r="J218" s="107">
        <v>250</v>
      </c>
      <c r="K218" s="107">
        <v>250</v>
      </c>
      <c r="L218" s="107">
        <v>250</v>
      </c>
      <c r="O218" s="235"/>
      <c r="P218" s="7" t="s">
        <v>151</v>
      </c>
    </row>
    <row r="219" spans="4:17" ht="14.1" customHeight="1" x14ac:dyDescent="0.25">
      <c r="E219" s="7" t="str">
        <f t="shared" si="30"/>
        <v>ASP inspection L1 - AR or SL</v>
      </c>
      <c r="G219" s="139">
        <v>1</v>
      </c>
      <c r="H219" s="120">
        <f t="shared" ref="H219:L219" si="35">H$218*$G219</f>
        <v>250</v>
      </c>
      <c r="I219" s="120">
        <f t="shared" si="35"/>
        <v>250</v>
      </c>
      <c r="J219" s="120">
        <f t="shared" si="35"/>
        <v>250</v>
      </c>
      <c r="K219" s="120">
        <f t="shared" si="35"/>
        <v>250</v>
      </c>
      <c r="L219" s="120">
        <f t="shared" si="35"/>
        <v>250</v>
      </c>
      <c r="O219" s="235"/>
    </row>
    <row r="220" spans="4:17" ht="14.1" customHeight="1" x14ac:dyDescent="0.25">
      <c r="D220" s="7" t="str">
        <f t="shared" si="30"/>
        <v>ASP inspection L2</v>
      </c>
      <c r="G220" s="28"/>
      <c r="H220" s="107">
        <v>22700</v>
      </c>
      <c r="I220" s="107">
        <v>22700</v>
      </c>
      <c r="J220" s="107">
        <v>22700</v>
      </c>
      <c r="K220" s="107">
        <v>22700</v>
      </c>
      <c r="L220" s="107">
        <v>22700</v>
      </c>
      <c r="O220" s="235"/>
      <c r="P220" s="7" t="s">
        <v>152</v>
      </c>
    </row>
    <row r="221" spans="4:17" ht="14.1" customHeight="1" x14ac:dyDescent="0.25">
      <c r="E221" s="7" t="str">
        <f t="shared" si="30"/>
        <v>A Grade</v>
      </c>
      <c r="G221" s="136">
        <f>ServiceHistory!H126</f>
        <v>0</v>
      </c>
      <c r="H221" s="120">
        <f t="shared" ref="H221:L223" si="36">H$220*$G221</f>
        <v>0</v>
      </c>
      <c r="I221" s="120">
        <f t="shared" si="36"/>
        <v>0</v>
      </c>
      <c r="J221" s="120">
        <f t="shared" si="36"/>
        <v>0</v>
      </c>
      <c r="K221" s="120">
        <f t="shared" si="36"/>
        <v>0</v>
      </c>
      <c r="L221" s="120">
        <f t="shared" si="36"/>
        <v>0</v>
      </c>
      <c r="O221" s="235"/>
    </row>
    <row r="222" spans="4:17" ht="14.1" customHeight="1" x14ac:dyDescent="0.25">
      <c r="E222" s="7" t="str">
        <f t="shared" si="30"/>
        <v>B Grade</v>
      </c>
      <c r="G222" s="136">
        <f>ServiceHistory!H127</f>
        <v>1</v>
      </c>
      <c r="H222" s="120">
        <f t="shared" si="36"/>
        <v>22700</v>
      </c>
      <c r="I222" s="120">
        <f t="shared" si="36"/>
        <v>22700</v>
      </c>
      <c r="J222" s="120">
        <f t="shared" si="36"/>
        <v>22700</v>
      </c>
      <c r="K222" s="120">
        <f t="shared" si="36"/>
        <v>22700</v>
      </c>
      <c r="L222" s="120">
        <f t="shared" si="36"/>
        <v>22700</v>
      </c>
      <c r="O222" s="235"/>
    </row>
    <row r="223" spans="4:17" ht="14.1" customHeight="1" x14ac:dyDescent="0.25">
      <c r="E223" s="7" t="str">
        <f t="shared" si="30"/>
        <v>C Grade</v>
      </c>
      <c r="G223" s="136">
        <f>ServiceHistory!H128</f>
        <v>0</v>
      </c>
      <c r="H223" s="120">
        <f t="shared" si="36"/>
        <v>0</v>
      </c>
      <c r="I223" s="120">
        <f t="shared" si="36"/>
        <v>0</v>
      </c>
      <c r="J223" s="120">
        <f t="shared" si="36"/>
        <v>0</v>
      </c>
      <c r="K223" s="120">
        <f t="shared" si="36"/>
        <v>0</v>
      </c>
      <c r="L223" s="120">
        <f t="shared" si="36"/>
        <v>0</v>
      </c>
      <c r="O223" s="235"/>
    </row>
    <row r="224" spans="4:17" ht="14.1" customHeight="1" x14ac:dyDescent="0.25">
      <c r="D224" s="7" t="str">
        <f t="shared" ref="D224:E229" si="37">D126</f>
        <v>ASP reinspection</v>
      </c>
      <c r="G224" s="28"/>
      <c r="H224" s="107">
        <v>562.5</v>
      </c>
      <c r="I224" s="107">
        <v>562.5</v>
      </c>
      <c r="J224" s="107">
        <v>562.5</v>
      </c>
      <c r="K224" s="107">
        <v>562.5</v>
      </c>
      <c r="L224" s="107">
        <v>562.5</v>
      </c>
      <c r="O224" s="235"/>
      <c r="P224" s="7" t="s">
        <v>153</v>
      </c>
      <c r="Q224" s="8"/>
    </row>
    <row r="225" spans="4:19" ht="14.1" customHeight="1" x14ac:dyDescent="0.25">
      <c r="E225" s="7" t="str">
        <f t="shared" si="37"/>
        <v>ASP reinspection</v>
      </c>
      <c r="G225" s="139">
        <v>1</v>
      </c>
      <c r="H225" s="120">
        <f t="shared" ref="H225:L225" si="38">H$224*$G225</f>
        <v>562.5</v>
      </c>
      <c r="I225" s="120">
        <f t="shared" si="38"/>
        <v>562.5</v>
      </c>
      <c r="J225" s="120">
        <f t="shared" si="38"/>
        <v>562.5</v>
      </c>
      <c r="K225" s="120">
        <f t="shared" si="38"/>
        <v>562.5</v>
      </c>
      <c r="L225" s="120">
        <f t="shared" si="38"/>
        <v>562.5</v>
      </c>
      <c r="O225" s="235"/>
      <c r="Q225" s="6"/>
      <c r="R225" s="6"/>
      <c r="S225" s="6"/>
    </row>
    <row r="226" spans="4:19" ht="14.1" customHeight="1" x14ac:dyDescent="0.25">
      <c r="D226" s="7" t="str">
        <f t="shared" si="37"/>
        <v>Substation Commissioning - UG Urban</v>
      </c>
      <c r="G226" s="149"/>
      <c r="H226" s="107">
        <v>105</v>
      </c>
      <c r="I226" s="107">
        <v>105</v>
      </c>
      <c r="J226" s="107">
        <v>105</v>
      </c>
      <c r="K226" s="107">
        <v>105</v>
      </c>
      <c r="L226" s="107">
        <v>105</v>
      </c>
      <c r="O226" s="235"/>
      <c r="P226" s="7" t="s">
        <v>165</v>
      </c>
      <c r="Q226" s="6"/>
      <c r="R226" s="6"/>
      <c r="S226" s="6"/>
    </row>
    <row r="227" spans="4:19" ht="14.1" customHeight="1" x14ac:dyDescent="0.25">
      <c r="E227" s="7" t="str">
        <f t="shared" si="37"/>
        <v>Per Lot</v>
      </c>
      <c r="G227" s="139">
        <v>1</v>
      </c>
      <c r="H227" s="120">
        <f t="shared" ref="H227:L227" si="39">H$226*$G227</f>
        <v>105</v>
      </c>
      <c r="I227" s="120">
        <f t="shared" si="39"/>
        <v>105</v>
      </c>
      <c r="J227" s="120">
        <f t="shared" si="39"/>
        <v>105</v>
      </c>
      <c r="K227" s="120">
        <f t="shared" si="39"/>
        <v>105</v>
      </c>
      <c r="L227" s="120">
        <f t="shared" si="39"/>
        <v>105</v>
      </c>
      <c r="O227" s="235"/>
      <c r="Q227" s="6"/>
      <c r="R227" s="6"/>
      <c r="S227" s="6"/>
    </row>
    <row r="228" spans="4:19" ht="14.1" customHeight="1" x14ac:dyDescent="0.25">
      <c r="D228" s="7" t="str">
        <f t="shared" si="37"/>
        <v>Substation Commissioning - Other</v>
      </c>
      <c r="G228" s="149"/>
      <c r="H228" s="107">
        <v>595</v>
      </c>
      <c r="I228" s="107">
        <v>595</v>
      </c>
      <c r="J228" s="107">
        <v>595</v>
      </c>
      <c r="K228" s="107">
        <v>595</v>
      </c>
      <c r="L228" s="107">
        <v>595</v>
      </c>
      <c r="O228" s="235"/>
      <c r="P228" s="7" t="s">
        <v>166</v>
      </c>
      <c r="Q228" s="6"/>
      <c r="R228" s="6"/>
      <c r="S228" s="6"/>
    </row>
    <row r="229" spans="4:19" ht="14.1" customHeight="1" x14ac:dyDescent="0.25">
      <c r="E229" s="7" t="str">
        <f t="shared" si="37"/>
        <v>Per substation</v>
      </c>
      <c r="G229" s="139">
        <v>1</v>
      </c>
      <c r="H229" s="120">
        <f t="shared" ref="H229:L229" si="40">H$228*$G229</f>
        <v>595</v>
      </c>
      <c r="I229" s="120">
        <f t="shared" si="40"/>
        <v>595</v>
      </c>
      <c r="J229" s="120">
        <f t="shared" si="40"/>
        <v>595</v>
      </c>
      <c r="K229" s="120">
        <f t="shared" si="40"/>
        <v>595</v>
      </c>
      <c r="L229" s="120">
        <f t="shared" si="40"/>
        <v>595</v>
      </c>
      <c r="O229" s="235"/>
      <c r="Q229" s="6"/>
      <c r="R229" s="6"/>
      <c r="S229" s="6"/>
    </row>
    <row r="230" spans="4:19" ht="14.1" customHeight="1" x14ac:dyDescent="0.25">
      <c r="D230" s="7" t="str">
        <f>D134</f>
        <v>Access Permits - UG urban</v>
      </c>
      <c r="G230" s="28"/>
      <c r="H230" s="107">
        <v>110</v>
      </c>
      <c r="I230" s="107">
        <v>110</v>
      </c>
      <c r="J230" s="107">
        <v>110</v>
      </c>
      <c r="K230" s="107">
        <v>110</v>
      </c>
      <c r="L230" s="107">
        <v>110</v>
      </c>
      <c r="O230" s="235"/>
      <c r="P230" s="7" t="s">
        <v>154</v>
      </c>
    </row>
    <row r="231" spans="4:19" ht="14.1" customHeight="1" x14ac:dyDescent="0.25">
      <c r="E231" s="7" t="str">
        <f>E135</f>
        <v>Per Lot</v>
      </c>
      <c r="G231" s="139">
        <v>1</v>
      </c>
      <c r="H231" s="120">
        <f t="shared" ref="H231:L231" si="41">H$230*$G231</f>
        <v>110</v>
      </c>
      <c r="I231" s="120">
        <f t="shared" si="41"/>
        <v>110</v>
      </c>
      <c r="J231" s="120">
        <f t="shared" si="41"/>
        <v>110</v>
      </c>
      <c r="K231" s="120">
        <f t="shared" si="41"/>
        <v>110</v>
      </c>
      <c r="L231" s="120">
        <f t="shared" si="41"/>
        <v>110</v>
      </c>
      <c r="O231" s="235"/>
    </row>
    <row r="232" spans="4:19" ht="14.1" customHeight="1" x14ac:dyDescent="0.25">
      <c r="D232" s="7" t="str">
        <f>D136</f>
        <v>Access Permits - other</v>
      </c>
      <c r="H232" s="138">
        <v>740</v>
      </c>
      <c r="I232" s="138">
        <v>740</v>
      </c>
      <c r="J232" s="138">
        <v>740</v>
      </c>
      <c r="K232" s="138">
        <v>740</v>
      </c>
      <c r="L232" s="138">
        <v>740</v>
      </c>
      <c r="O232" s="235"/>
      <c r="P232" s="7" t="s">
        <v>155</v>
      </c>
    </row>
    <row r="233" spans="4:19" ht="14.1" customHeight="1" x14ac:dyDescent="0.25">
      <c r="E233" s="7" t="str">
        <f>E137</f>
        <v>Max per access permit</v>
      </c>
      <c r="G233" s="139">
        <v>1</v>
      </c>
      <c r="H233" s="120">
        <f t="shared" ref="H233:L233" si="42">H$232*$G233</f>
        <v>740</v>
      </c>
      <c r="I233" s="120">
        <f t="shared" si="42"/>
        <v>740</v>
      </c>
      <c r="J233" s="120">
        <f t="shared" si="42"/>
        <v>740</v>
      </c>
      <c r="K233" s="120">
        <f t="shared" si="42"/>
        <v>740</v>
      </c>
      <c r="L233" s="120">
        <f t="shared" si="42"/>
        <v>740</v>
      </c>
      <c r="O233" s="235"/>
    </row>
    <row r="234" spans="4:19" ht="14.1" customHeight="1" x14ac:dyDescent="0.25">
      <c r="D234" s="7" t="str">
        <f>D138</f>
        <v>Admin - UG urban</v>
      </c>
      <c r="G234" s="136"/>
      <c r="H234" s="138">
        <v>150</v>
      </c>
      <c r="I234" s="138">
        <v>150</v>
      </c>
      <c r="J234" s="138">
        <v>150</v>
      </c>
      <c r="K234" s="138">
        <v>150</v>
      </c>
      <c r="L234" s="138">
        <v>150</v>
      </c>
      <c r="O234" s="235"/>
      <c r="P234" s="7" t="s">
        <v>156</v>
      </c>
    </row>
    <row r="235" spans="4:19" ht="14.1" customHeight="1" x14ac:dyDescent="0.25">
      <c r="E235" s="7" t="str">
        <f>E139</f>
        <v>Up to 5 Lots</v>
      </c>
      <c r="G235" s="136">
        <f>ServiceHistory!H136</f>
        <v>0.43</v>
      </c>
      <c r="H235" s="120">
        <f t="shared" ref="H235:L238" si="43">H$234*$G235</f>
        <v>64.5</v>
      </c>
      <c r="I235" s="120">
        <f t="shared" si="43"/>
        <v>64.5</v>
      </c>
      <c r="J235" s="120">
        <f t="shared" si="43"/>
        <v>64.5</v>
      </c>
      <c r="K235" s="120">
        <f t="shared" si="43"/>
        <v>64.5</v>
      </c>
      <c r="L235" s="120">
        <f t="shared" si="43"/>
        <v>64.5</v>
      </c>
      <c r="O235" s="235"/>
    </row>
    <row r="236" spans="4:19" ht="14.1" customHeight="1" x14ac:dyDescent="0.25">
      <c r="E236" s="7" t="str">
        <f>E140</f>
        <v>6-10 Lots</v>
      </c>
      <c r="G236" s="136">
        <f>ServiceHistory!H137</f>
        <v>0.1</v>
      </c>
      <c r="H236" s="120">
        <f t="shared" si="43"/>
        <v>15</v>
      </c>
      <c r="I236" s="120">
        <f t="shared" si="43"/>
        <v>15</v>
      </c>
      <c r="J236" s="120">
        <f t="shared" si="43"/>
        <v>15</v>
      </c>
      <c r="K236" s="120">
        <f t="shared" si="43"/>
        <v>15</v>
      </c>
      <c r="L236" s="120">
        <f t="shared" si="43"/>
        <v>15</v>
      </c>
      <c r="O236" s="235"/>
    </row>
    <row r="237" spans="4:19" ht="14.1" customHeight="1" x14ac:dyDescent="0.25">
      <c r="E237" s="7" t="str">
        <f>E141</f>
        <v>11-40 Lots</v>
      </c>
      <c r="G237" s="136">
        <f>ServiceHistory!H138</f>
        <v>0.35</v>
      </c>
      <c r="H237" s="137">
        <f t="shared" si="43"/>
        <v>52.5</v>
      </c>
      <c r="I237" s="137">
        <f t="shared" si="43"/>
        <v>52.5</v>
      </c>
      <c r="J237" s="137">
        <f t="shared" si="43"/>
        <v>52.5</v>
      </c>
      <c r="K237" s="137">
        <f t="shared" si="43"/>
        <v>52.5</v>
      </c>
      <c r="L237" s="137">
        <f t="shared" si="43"/>
        <v>52.5</v>
      </c>
      <c r="O237" s="235"/>
    </row>
    <row r="238" spans="4:19" ht="14.1" customHeight="1" x14ac:dyDescent="0.25">
      <c r="E238" s="7" t="str">
        <f>E142</f>
        <v>Over 40 Lots</v>
      </c>
      <c r="G238" s="136">
        <f>ServiceHistory!H139</f>
        <v>0.12</v>
      </c>
      <c r="H238" s="120">
        <f t="shared" si="43"/>
        <v>18</v>
      </c>
      <c r="I238" s="120">
        <f t="shared" si="43"/>
        <v>18</v>
      </c>
      <c r="J238" s="120">
        <f t="shared" si="43"/>
        <v>18</v>
      </c>
      <c r="K238" s="120">
        <f t="shared" si="43"/>
        <v>18</v>
      </c>
      <c r="L238" s="120">
        <f t="shared" si="43"/>
        <v>18</v>
      </c>
      <c r="O238" s="235"/>
    </row>
    <row r="239" spans="4:19" ht="14.1" customHeight="1" x14ac:dyDescent="0.25">
      <c r="D239" s="7" t="str">
        <f>D143</f>
        <v>Admin - OH rural</v>
      </c>
      <c r="G239" s="136"/>
      <c r="H239" s="107">
        <v>450</v>
      </c>
      <c r="I239" s="107">
        <v>450</v>
      </c>
      <c r="J239" s="107">
        <v>450</v>
      </c>
      <c r="K239" s="107">
        <v>450</v>
      </c>
      <c r="L239" s="107">
        <v>450</v>
      </c>
      <c r="O239" s="235"/>
      <c r="P239" s="7" t="s">
        <v>157</v>
      </c>
    </row>
    <row r="240" spans="4:19" ht="14.1" customHeight="1" x14ac:dyDescent="0.25">
      <c r="E240" s="7" t="str">
        <f>E144</f>
        <v>Up to 5 poles</v>
      </c>
      <c r="G240" s="136">
        <f>ServiceHistory!H141</f>
        <v>0.55000000000000004</v>
      </c>
      <c r="H240" s="120">
        <f t="shared" ref="H240:L242" si="44">H$239*$G240</f>
        <v>247.50000000000003</v>
      </c>
      <c r="I240" s="120">
        <f t="shared" si="44"/>
        <v>247.50000000000003</v>
      </c>
      <c r="J240" s="120">
        <f t="shared" si="44"/>
        <v>247.50000000000003</v>
      </c>
      <c r="K240" s="120">
        <f t="shared" si="44"/>
        <v>247.50000000000003</v>
      </c>
      <c r="L240" s="120">
        <f t="shared" si="44"/>
        <v>247.50000000000003</v>
      </c>
      <c r="O240" s="235"/>
    </row>
    <row r="241" spans="3:16" ht="14.1" customHeight="1" x14ac:dyDescent="0.25">
      <c r="E241" s="7" t="str">
        <f>E145</f>
        <v>6-10 poles</v>
      </c>
      <c r="G241" s="136">
        <f>ServiceHistory!H142</f>
        <v>0.41</v>
      </c>
      <c r="H241" s="137">
        <f t="shared" si="44"/>
        <v>184.5</v>
      </c>
      <c r="I241" s="137">
        <f t="shared" si="44"/>
        <v>184.5</v>
      </c>
      <c r="J241" s="137">
        <f t="shared" si="44"/>
        <v>184.5</v>
      </c>
      <c r="K241" s="137">
        <f t="shared" si="44"/>
        <v>184.5</v>
      </c>
      <c r="L241" s="137">
        <f t="shared" si="44"/>
        <v>184.5</v>
      </c>
      <c r="O241" s="235"/>
    </row>
    <row r="242" spans="3:16" ht="14.1" customHeight="1" x14ac:dyDescent="0.25">
      <c r="E242" s="7" t="str">
        <f>E146</f>
        <v xml:space="preserve">11 or more poles </v>
      </c>
      <c r="G242" s="136">
        <f>ServiceHistory!H143</f>
        <v>4.0000000000000036E-2</v>
      </c>
      <c r="H242" s="120">
        <f t="shared" si="44"/>
        <v>18.000000000000014</v>
      </c>
      <c r="I242" s="120">
        <f t="shared" si="44"/>
        <v>18.000000000000014</v>
      </c>
      <c r="J242" s="120">
        <f t="shared" si="44"/>
        <v>18.000000000000014</v>
      </c>
      <c r="K242" s="120">
        <f t="shared" si="44"/>
        <v>18.000000000000014</v>
      </c>
      <c r="L242" s="120">
        <f t="shared" si="44"/>
        <v>18.000000000000014</v>
      </c>
      <c r="O242" s="235"/>
    </row>
    <row r="243" spans="3:16" ht="14.1" customHeight="1" x14ac:dyDescent="0.25">
      <c r="D243" s="7" t="str">
        <f>D147</f>
        <v>Admin - other</v>
      </c>
      <c r="G243" s="149"/>
      <c r="H243" s="107">
        <v>70</v>
      </c>
      <c r="I243" s="107">
        <v>70</v>
      </c>
      <c r="J243" s="107">
        <v>70</v>
      </c>
      <c r="K243" s="107">
        <v>70</v>
      </c>
      <c r="L243" s="107">
        <v>70</v>
      </c>
      <c r="O243" s="243"/>
      <c r="P243" s="7" t="s">
        <v>158</v>
      </c>
    </row>
    <row r="244" spans="3:16" ht="14.1" customHeight="1" x14ac:dyDescent="0.25">
      <c r="E244" s="7" t="str">
        <f>E148</f>
        <v>Max fee at six hours</v>
      </c>
      <c r="G244" s="139">
        <v>1</v>
      </c>
      <c r="H244" s="120">
        <f t="shared" ref="H244:L244" si="45">H$243*$G244</f>
        <v>70</v>
      </c>
      <c r="I244" s="120">
        <f t="shared" si="45"/>
        <v>70</v>
      </c>
      <c r="J244" s="120">
        <f t="shared" si="45"/>
        <v>70</v>
      </c>
      <c r="K244" s="120">
        <f t="shared" si="45"/>
        <v>70</v>
      </c>
      <c r="L244" s="120">
        <f t="shared" si="45"/>
        <v>70</v>
      </c>
      <c r="O244" s="244"/>
    </row>
    <row r="245" spans="3:16" ht="14.1" customHeight="1" x14ac:dyDescent="0.25">
      <c r="O245" s="7"/>
    </row>
    <row r="246" spans="3:16" ht="14.1" customHeight="1" x14ac:dyDescent="0.25">
      <c r="C246" s="93" t="s">
        <v>194</v>
      </c>
      <c r="D246" s="93"/>
      <c r="E246" s="93"/>
      <c r="F246" s="93"/>
      <c r="G246" s="93"/>
      <c r="H246" s="118" t="s">
        <v>193</v>
      </c>
      <c r="I246" s="93"/>
      <c r="J246" s="93"/>
      <c r="K246" s="93"/>
      <c r="L246" s="93"/>
      <c r="M246" s="93"/>
      <c r="N246" s="93"/>
      <c r="O246" s="93"/>
      <c r="P246" s="93"/>
    </row>
    <row r="247" spans="3:16" ht="14.1" customHeight="1" x14ac:dyDescent="0.25">
      <c r="C247" s="93"/>
      <c r="D247" s="93" t="str">
        <f>D204</f>
        <v>ASP inspection L1 - UG urban</v>
      </c>
      <c r="E247" s="93"/>
      <c r="F247" s="93"/>
      <c r="G247" s="93"/>
      <c r="H247" s="118"/>
      <c r="I247" s="93"/>
      <c r="J247" s="93"/>
      <c r="K247" s="93"/>
      <c r="L247" s="93"/>
      <c r="M247" s="93"/>
      <c r="N247" s="93"/>
      <c r="O247" s="240" t="s">
        <v>224</v>
      </c>
      <c r="P247" s="93" t="s">
        <v>147</v>
      </c>
    </row>
    <row r="248" spans="3:16" ht="14.1" customHeight="1" x14ac:dyDescent="0.25">
      <c r="C248" s="93"/>
      <c r="D248" s="93"/>
      <c r="E248" s="93" t="s">
        <v>192</v>
      </c>
      <c r="F248" s="93"/>
      <c r="G248" s="93"/>
      <c r="H248" s="90">
        <v>1</v>
      </c>
      <c r="I248" s="93"/>
      <c r="J248" s="93"/>
      <c r="K248" s="93"/>
      <c r="L248" s="93"/>
      <c r="M248" s="93"/>
      <c r="N248" s="93"/>
      <c r="O248" s="241"/>
      <c r="P248" s="93"/>
    </row>
    <row r="249" spans="3:16" ht="14.1" customHeight="1" x14ac:dyDescent="0.25">
      <c r="C249" s="93"/>
      <c r="D249" s="93" t="str">
        <f>D208</f>
        <v>ASP inspection L1 - OH rural</v>
      </c>
      <c r="E249" s="93"/>
      <c r="F249" s="93"/>
      <c r="G249" s="93"/>
      <c r="H249" s="118"/>
      <c r="I249" s="93"/>
      <c r="J249" s="93"/>
      <c r="K249" s="93"/>
      <c r="L249" s="93"/>
      <c r="M249" s="93"/>
      <c r="N249" s="93"/>
      <c r="O249" s="241"/>
      <c r="P249" s="93" t="s">
        <v>148</v>
      </c>
    </row>
    <row r="250" spans="3:16" ht="14.1" customHeight="1" x14ac:dyDescent="0.25">
      <c r="C250" s="93"/>
      <c r="D250" s="93"/>
      <c r="E250" s="93" t="s">
        <v>192</v>
      </c>
      <c r="F250" s="93"/>
      <c r="G250" s="93"/>
      <c r="H250" s="90">
        <v>1</v>
      </c>
      <c r="I250" s="93"/>
      <c r="J250" s="93"/>
      <c r="K250" s="93"/>
      <c r="L250" s="93"/>
      <c r="M250" s="93"/>
      <c r="N250" s="93"/>
      <c r="O250" s="241"/>
      <c r="P250" s="93"/>
    </row>
    <row r="251" spans="3:16" ht="14.1" customHeight="1" x14ac:dyDescent="0.25">
      <c r="C251" s="93"/>
      <c r="D251" s="93" t="str">
        <f>D212</f>
        <v>ASP inspection L1 - UG C&amp;I or rural</v>
      </c>
      <c r="E251" s="93"/>
      <c r="F251" s="93"/>
      <c r="G251" s="93"/>
      <c r="H251" s="118"/>
      <c r="I251" s="93"/>
      <c r="J251" s="93"/>
      <c r="K251" s="93"/>
      <c r="L251" s="93"/>
      <c r="M251" s="93"/>
      <c r="N251" s="93"/>
      <c r="O251" s="241"/>
      <c r="P251" s="93" t="s">
        <v>149</v>
      </c>
    </row>
    <row r="252" spans="3:16" ht="14.1" customHeight="1" x14ac:dyDescent="0.25">
      <c r="C252" s="93"/>
      <c r="D252" s="93"/>
      <c r="E252" s="93" t="s">
        <v>192</v>
      </c>
      <c r="F252" s="93"/>
      <c r="G252" s="93"/>
      <c r="H252" s="90">
        <v>1</v>
      </c>
      <c r="I252" s="93"/>
      <c r="J252" s="93"/>
      <c r="K252" s="93"/>
      <c r="L252" s="93"/>
      <c r="M252" s="93"/>
      <c r="N252" s="93"/>
      <c r="O252" s="241"/>
      <c r="P252" s="93"/>
    </row>
    <row r="253" spans="3:16" ht="14.1" customHeight="1" x14ac:dyDescent="0.25">
      <c r="C253" s="93"/>
      <c r="D253" s="93" t="str">
        <f>D216</f>
        <v>ASP inspection L1 - C&amp;I developments</v>
      </c>
      <c r="E253" s="93"/>
      <c r="F253" s="93"/>
      <c r="G253" s="93"/>
      <c r="H253" s="118"/>
      <c r="I253" s="93"/>
      <c r="J253" s="93"/>
      <c r="K253" s="93"/>
      <c r="L253" s="93"/>
      <c r="M253" s="93"/>
      <c r="N253" s="93"/>
      <c r="O253" s="241"/>
      <c r="P253" s="93" t="s">
        <v>150</v>
      </c>
    </row>
    <row r="254" spans="3:16" ht="14.1" customHeight="1" x14ac:dyDescent="0.25">
      <c r="C254" s="93"/>
      <c r="D254" s="93"/>
      <c r="E254" s="93" t="s">
        <v>192</v>
      </c>
      <c r="F254" s="93"/>
      <c r="G254" s="93"/>
      <c r="H254" s="90">
        <v>1</v>
      </c>
      <c r="I254" s="93"/>
      <c r="J254" s="93"/>
      <c r="K254" s="93"/>
      <c r="L254" s="93"/>
      <c r="M254" s="93"/>
      <c r="N254" s="93"/>
      <c r="O254" s="241"/>
      <c r="P254" s="93"/>
    </row>
    <row r="255" spans="3:16" ht="14.1" customHeight="1" x14ac:dyDescent="0.25">
      <c r="C255" s="93"/>
      <c r="D255" s="93" t="str">
        <f>D218</f>
        <v>ASP inspection L1 - AR or SL</v>
      </c>
      <c r="E255" s="93"/>
      <c r="F255" s="93"/>
      <c r="G255" s="93"/>
      <c r="H255" s="118"/>
      <c r="I255" s="93"/>
      <c r="J255" s="93"/>
      <c r="K255" s="93"/>
      <c r="L255" s="93"/>
      <c r="M255" s="93"/>
      <c r="N255" s="93"/>
      <c r="O255" s="241"/>
      <c r="P255" s="93" t="s">
        <v>151</v>
      </c>
    </row>
    <row r="256" spans="3:16" ht="14.1" customHeight="1" x14ac:dyDescent="0.25">
      <c r="C256" s="93"/>
      <c r="D256" s="93"/>
      <c r="E256" s="93" t="s">
        <v>192</v>
      </c>
      <c r="F256" s="93"/>
      <c r="G256" s="93"/>
      <c r="H256" s="90">
        <v>1</v>
      </c>
      <c r="I256" s="93"/>
      <c r="J256" s="93"/>
      <c r="K256" s="93"/>
      <c r="L256" s="93"/>
      <c r="M256" s="93"/>
      <c r="N256" s="93"/>
      <c r="O256" s="241"/>
      <c r="P256" s="93"/>
    </row>
    <row r="257" spans="3:16" ht="14.1" customHeight="1" x14ac:dyDescent="0.25">
      <c r="C257" s="93"/>
      <c r="D257" s="93" t="str">
        <f>D220</f>
        <v>ASP inspection L2</v>
      </c>
      <c r="E257" s="93"/>
      <c r="F257" s="93"/>
      <c r="G257" s="93"/>
      <c r="H257" s="118"/>
      <c r="I257" s="93"/>
      <c r="J257" s="93"/>
      <c r="K257" s="93"/>
      <c r="L257" s="93"/>
      <c r="M257" s="93"/>
      <c r="N257" s="93"/>
      <c r="O257" s="241"/>
      <c r="P257" s="93" t="s">
        <v>152</v>
      </c>
    </row>
    <row r="258" spans="3:16" ht="14.1" customHeight="1" x14ac:dyDescent="0.25">
      <c r="C258" s="93"/>
      <c r="D258" s="93"/>
      <c r="E258" s="93" t="s">
        <v>192</v>
      </c>
      <c r="F258" s="93"/>
      <c r="G258" s="93"/>
      <c r="H258" s="90">
        <v>1</v>
      </c>
      <c r="I258" s="93"/>
      <c r="J258" s="93"/>
      <c r="K258" s="93"/>
      <c r="L258" s="93"/>
      <c r="M258" s="93"/>
      <c r="N258" s="93"/>
      <c r="O258" s="241"/>
      <c r="P258" s="93"/>
    </row>
    <row r="259" spans="3:16" ht="14.1" customHeight="1" x14ac:dyDescent="0.25">
      <c r="C259" s="93"/>
      <c r="D259" s="93" t="str">
        <f>D224</f>
        <v>ASP reinspection</v>
      </c>
      <c r="E259" s="93"/>
      <c r="F259" s="93"/>
      <c r="G259" s="93"/>
      <c r="H259" s="118"/>
      <c r="I259" s="93"/>
      <c r="J259" s="93"/>
      <c r="K259" s="93"/>
      <c r="L259" s="93"/>
      <c r="M259" s="93"/>
      <c r="N259" s="93"/>
      <c r="O259" s="241"/>
      <c r="P259" s="93" t="s">
        <v>153</v>
      </c>
    </row>
    <row r="260" spans="3:16" ht="14.1" customHeight="1" x14ac:dyDescent="0.25">
      <c r="C260" s="93"/>
      <c r="D260" s="93"/>
      <c r="E260" s="93" t="s">
        <v>192</v>
      </c>
      <c r="F260" s="93"/>
      <c r="G260" s="93"/>
      <c r="H260" s="90">
        <v>1</v>
      </c>
      <c r="I260" s="93"/>
      <c r="J260" s="93"/>
      <c r="K260" s="93"/>
      <c r="L260" s="93"/>
      <c r="M260" s="93"/>
      <c r="N260" s="93"/>
      <c r="O260" s="241"/>
      <c r="P260" s="93"/>
    </row>
    <row r="261" spans="3:16" ht="14.1" customHeight="1" x14ac:dyDescent="0.25">
      <c r="C261" s="93"/>
      <c r="D261" s="93" t="str">
        <f>D226</f>
        <v>Substation Commissioning - UG Urban</v>
      </c>
      <c r="E261" s="93"/>
      <c r="F261" s="93"/>
      <c r="G261" s="93"/>
      <c r="H261" s="118"/>
      <c r="I261" s="93"/>
      <c r="J261" s="93"/>
      <c r="K261" s="93"/>
      <c r="L261" s="93"/>
      <c r="M261" s="93"/>
      <c r="N261" s="93"/>
      <c r="O261" s="241"/>
      <c r="P261" s="93" t="s">
        <v>165</v>
      </c>
    </row>
    <row r="262" spans="3:16" ht="14.1" customHeight="1" x14ac:dyDescent="0.25">
      <c r="C262" s="93"/>
      <c r="D262" s="93"/>
      <c r="E262" s="93" t="s">
        <v>192</v>
      </c>
      <c r="F262" s="93"/>
      <c r="G262" s="93"/>
      <c r="H262" s="90">
        <v>1</v>
      </c>
      <c r="I262" s="93"/>
      <c r="J262" s="93"/>
      <c r="K262" s="93"/>
      <c r="L262" s="93"/>
      <c r="M262" s="93"/>
      <c r="N262" s="93"/>
      <c r="O262" s="241"/>
      <c r="P262" s="93"/>
    </row>
    <row r="263" spans="3:16" ht="14.1" customHeight="1" x14ac:dyDescent="0.25">
      <c r="C263" s="93"/>
      <c r="D263" s="93" t="str">
        <f>D228</f>
        <v>Substation Commissioning - Other</v>
      </c>
      <c r="E263" s="93"/>
      <c r="F263" s="93"/>
      <c r="G263" s="93"/>
      <c r="H263" s="118"/>
      <c r="I263" s="93"/>
      <c r="J263" s="93"/>
      <c r="K263" s="93"/>
      <c r="L263" s="93"/>
      <c r="M263" s="93"/>
      <c r="N263" s="93"/>
      <c r="O263" s="241"/>
      <c r="P263" s="93" t="s">
        <v>166</v>
      </c>
    </row>
    <row r="264" spans="3:16" ht="14.1" customHeight="1" x14ac:dyDescent="0.25">
      <c r="C264" s="93"/>
      <c r="D264" s="93"/>
      <c r="E264" s="93" t="s">
        <v>192</v>
      </c>
      <c r="F264" s="93"/>
      <c r="G264" s="93"/>
      <c r="H264" s="90">
        <v>1</v>
      </c>
      <c r="I264" s="93"/>
      <c r="J264" s="93"/>
      <c r="K264" s="93"/>
      <c r="L264" s="93"/>
      <c r="M264" s="93"/>
      <c r="N264" s="93"/>
      <c r="O264" s="241"/>
      <c r="P264" s="93"/>
    </row>
    <row r="265" spans="3:16" ht="14.1" customHeight="1" x14ac:dyDescent="0.25">
      <c r="C265" s="93"/>
      <c r="D265" s="93" t="str">
        <f>D230</f>
        <v>Access Permits - UG urban</v>
      </c>
      <c r="E265" s="93"/>
      <c r="F265" s="93"/>
      <c r="G265" s="93"/>
      <c r="H265" s="93"/>
      <c r="I265" s="93"/>
      <c r="J265" s="93"/>
      <c r="K265" s="93"/>
      <c r="L265" s="93"/>
      <c r="M265" s="93"/>
      <c r="N265" s="93"/>
      <c r="O265" s="241"/>
      <c r="P265" s="93" t="s">
        <v>154</v>
      </c>
    </row>
    <row r="266" spans="3:16" ht="14.1" customHeight="1" x14ac:dyDescent="0.25">
      <c r="C266" s="93"/>
      <c r="D266" s="93"/>
      <c r="E266" s="93" t="s">
        <v>192</v>
      </c>
      <c r="F266" s="93"/>
      <c r="G266" s="93"/>
      <c r="H266" s="90">
        <v>1</v>
      </c>
      <c r="I266" s="93"/>
      <c r="J266" s="93"/>
      <c r="K266" s="93"/>
      <c r="L266" s="93"/>
      <c r="M266" s="93"/>
      <c r="N266" s="93"/>
      <c r="O266" s="241"/>
      <c r="P266" s="93"/>
    </row>
    <row r="267" spans="3:16" ht="14.1" customHeight="1" x14ac:dyDescent="0.25">
      <c r="C267" s="93"/>
      <c r="D267" s="93" t="str">
        <f>D232</f>
        <v>Access Permits - other</v>
      </c>
      <c r="E267" s="93"/>
      <c r="F267" s="93"/>
      <c r="G267" s="93"/>
      <c r="H267" s="93"/>
      <c r="I267" s="93"/>
      <c r="J267" s="93"/>
      <c r="K267" s="93"/>
      <c r="L267" s="93"/>
      <c r="M267" s="93"/>
      <c r="N267" s="93"/>
      <c r="O267" s="241"/>
      <c r="P267" s="93" t="s">
        <v>155</v>
      </c>
    </row>
    <row r="268" spans="3:16" ht="14.1" customHeight="1" x14ac:dyDescent="0.25">
      <c r="C268" s="93"/>
      <c r="D268" s="93"/>
      <c r="E268" s="93" t="s">
        <v>192</v>
      </c>
      <c r="F268" s="93"/>
      <c r="G268" s="93"/>
      <c r="H268" s="90">
        <v>1</v>
      </c>
      <c r="I268" s="93"/>
      <c r="J268" s="93"/>
      <c r="K268" s="93"/>
      <c r="L268" s="93"/>
      <c r="M268" s="93"/>
      <c r="N268" s="93"/>
      <c r="O268" s="241"/>
      <c r="P268" s="93"/>
    </row>
    <row r="269" spans="3:16" ht="14.1" customHeight="1" x14ac:dyDescent="0.25">
      <c r="C269" s="93"/>
      <c r="D269" s="93" t="str">
        <f>D234</f>
        <v>Admin - UG urban</v>
      </c>
      <c r="E269" s="93"/>
      <c r="F269" s="93"/>
      <c r="G269" s="93"/>
      <c r="H269" s="93"/>
      <c r="I269" s="93"/>
      <c r="J269" s="93"/>
      <c r="K269" s="93"/>
      <c r="L269" s="93"/>
      <c r="M269" s="93"/>
      <c r="N269" s="93"/>
      <c r="O269" s="241"/>
      <c r="P269" s="93" t="s">
        <v>156</v>
      </c>
    </row>
    <row r="270" spans="3:16" ht="14.1" customHeight="1" x14ac:dyDescent="0.25">
      <c r="C270" s="93"/>
      <c r="D270" s="93"/>
      <c r="E270" s="93" t="s">
        <v>192</v>
      </c>
      <c r="F270" s="93"/>
      <c r="G270" s="93"/>
      <c r="H270" s="90">
        <v>1</v>
      </c>
      <c r="I270" s="93"/>
      <c r="J270" s="93"/>
      <c r="K270" s="93"/>
      <c r="L270" s="93"/>
      <c r="M270" s="93"/>
      <c r="N270" s="93"/>
      <c r="O270" s="241"/>
      <c r="P270" s="93"/>
    </row>
    <row r="271" spans="3:16" ht="14.1" customHeight="1" x14ac:dyDescent="0.25">
      <c r="C271" s="93"/>
      <c r="D271" s="93" t="str">
        <f>D239</f>
        <v>Admin - OH rural</v>
      </c>
      <c r="E271" s="93"/>
      <c r="F271" s="93"/>
      <c r="G271" s="93"/>
      <c r="H271" s="93"/>
      <c r="I271" s="93"/>
      <c r="J271" s="93"/>
      <c r="K271" s="93"/>
      <c r="L271" s="93"/>
      <c r="M271" s="93"/>
      <c r="N271" s="93"/>
      <c r="O271" s="241"/>
      <c r="P271" s="93" t="s">
        <v>157</v>
      </c>
    </row>
    <row r="272" spans="3:16" ht="14.1" customHeight="1" x14ac:dyDescent="0.25">
      <c r="C272" s="93"/>
      <c r="D272" s="93"/>
      <c r="E272" s="93" t="s">
        <v>192</v>
      </c>
      <c r="F272" s="93"/>
      <c r="G272" s="93"/>
      <c r="H272" s="90">
        <v>1</v>
      </c>
      <c r="I272" s="93"/>
      <c r="J272" s="93"/>
      <c r="K272" s="93"/>
      <c r="L272" s="93"/>
      <c r="M272" s="93"/>
      <c r="N272" s="93"/>
      <c r="O272" s="241"/>
      <c r="P272" s="93"/>
    </row>
    <row r="273" spans="4:16" ht="14.1" customHeight="1" x14ac:dyDescent="0.25">
      <c r="D273" s="7" t="str">
        <f>D243</f>
        <v>Admin - other</v>
      </c>
      <c r="O273" s="243"/>
      <c r="P273" s="7" t="s">
        <v>158</v>
      </c>
    </row>
    <row r="274" spans="4:16" ht="14.1" customHeight="1" x14ac:dyDescent="0.25">
      <c r="E274" s="93" t="s">
        <v>192</v>
      </c>
      <c r="H274" s="90">
        <v>1</v>
      </c>
      <c r="O274" s="244"/>
    </row>
  </sheetData>
  <mergeCells count="6">
    <mergeCell ref="O7:O51"/>
    <mergeCell ref="O106:O150"/>
    <mergeCell ref="O204:O244"/>
    <mergeCell ref="O247:O274"/>
    <mergeCell ref="O93:O102"/>
    <mergeCell ref="O55:O89"/>
  </mergeCells>
  <pageMargins left="0.39370078740157483" right="0.39370078740157483" top="0.39370078740157483" bottom="0.39370078740157483" header="0.19685039370078741" footer="0.19685039370078741"/>
  <pageSetup paperSize="9" scale="45" fitToHeight="0" orientation="landscape" r:id="rId1"/>
  <headerFooter>
    <oddFooter>&amp;C&amp;F&amp;R&amp;A</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8" tint="-0.249977111117893"/>
  </sheetPr>
  <dimension ref="A1:E3"/>
  <sheetViews>
    <sheetView workbookViewId="0"/>
  </sheetViews>
  <sheetFormatPr defaultColWidth="0" defaultRowHeight="15" zeroHeight="1" x14ac:dyDescent="0.25"/>
  <cols>
    <col min="1" max="1" width="2.42578125" customWidth="1"/>
    <col min="2" max="5" width="9.140625" customWidth="1"/>
    <col min="6" max="16384" width="9.140625" hidden="1"/>
  </cols>
  <sheetData>
    <row r="1" spans="2:2" x14ac:dyDescent="0.25"/>
    <row r="2" spans="2:2" x14ac:dyDescent="0.25">
      <c r="B2" s="1" t="s">
        <v>12</v>
      </c>
    </row>
    <row r="3" spans="2:2" x14ac:dyDescent="0.25"/>
  </sheetData>
  <pageMargins left="0.70866141732283472" right="0.70866141732283472" top="0.74803149606299213" bottom="0.74803149606299213" header="0.31496062992125984" footer="0.31496062992125984"/>
  <pageSetup paperSize="9" orientation="portrait"/>
  <headerFooter>
    <oddFooter>&amp;C&amp;F&amp;R&amp;A</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8" tint="0.39997558519241921"/>
    <pageSetUpPr fitToPage="1"/>
  </sheetPr>
  <dimension ref="A1:AT52"/>
  <sheetViews>
    <sheetView zoomScale="90" zoomScaleNormal="90" zoomScalePageLayoutView="125" workbookViewId="0">
      <pane xSplit="5" ySplit="6" topLeftCell="H7" activePane="bottomRight" state="frozenSplit"/>
      <selection pane="topRight" activeCell="E1" sqref="E1"/>
      <selection pane="bottomLeft" activeCell="A7" sqref="A7"/>
      <selection pane="bottomRight" activeCell="M8" sqref="M8"/>
    </sheetView>
  </sheetViews>
  <sheetFormatPr defaultColWidth="9.140625" defaultRowHeight="14.1" customHeight="1" x14ac:dyDescent="0.25"/>
  <cols>
    <col min="1" max="3" width="2.140625" style="7" customWidth="1"/>
    <col min="4" max="4" width="1.85546875" style="7" customWidth="1"/>
    <col min="5" max="5" width="42.140625" style="7" customWidth="1"/>
    <col min="6" max="6" width="12.140625" style="7" bestFit="1" customWidth="1"/>
    <col min="7" max="8" width="10.42578125" style="7" customWidth="1"/>
    <col min="9" max="9" width="1.7109375" style="7" customWidth="1"/>
    <col min="10" max="10" width="12.140625" style="7" bestFit="1" customWidth="1"/>
    <col min="11" max="12" width="10.42578125" style="7" customWidth="1"/>
    <col min="13" max="13" width="1.85546875" style="7" customWidth="1"/>
    <col min="14" max="14" width="11.85546875" style="7" bestFit="1" customWidth="1"/>
    <col min="15" max="19" width="10.42578125" style="7" customWidth="1"/>
    <col min="20" max="20" width="1.7109375" style="7" customWidth="1"/>
    <col min="21" max="25" width="12.140625" style="7" bestFit="1" customWidth="1"/>
    <col min="26" max="26" width="1.5703125" style="7" customWidth="1"/>
    <col min="27" max="27" width="10.42578125" style="7" customWidth="1"/>
    <col min="28" max="32" width="11.140625" style="7" bestFit="1" customWidth="1"/>
    <col min="33" max="33" width="1.5703125" style="7" customWidth="1"/>
    <col min="34" max="34" width="10.42578125" style="7" customWidth="1"/>
    <col min="35" max="39" width="11.140625" style="7" bestFit="1" customWidth="1"/>
    <col min="40" max="40" width="2.140625" style="7" customWidth="1"/>
    <col min="41" max="41" width="10.42578125" style="7" customWidth="1"/>
    <col min="42" max="46" width="11.140625" style="7" bestFit="1" customWidth="1"/>
    <col min="47" max="16384" width="9.140625" style="7"/>
  </cols>
  <sheetData>
    <row r="1" spans="1:46" ht="14.1" customHeight="1" x14ac:dyDescent="0.2">
      <c r="A1" s="18" t="s">
        <v>15</v>
      </c>
      <c r="B1" s="18"/>
      <c r="C1" s="18"/>
      <c r="D1" s="18"/>
      <c r="E1" s="18"/>
      <c r="F1" s="18"/>
      <c r="G1" s="18"/>
      <c r="H1" s="18"/>
    </row>
    <row r="2" spans="1:46" ht="14.1" customHeight="1" x14ac:dyDescent="0.25">
      <c r="A2" s="20" t="s">
        <v>67</v>
      </c>
      <c r="B2" s="19"/>
      <c r="C2" s="19"/>
      <c r="D2" s="19"/>
      <c r="E2" s="19"/>
      <c r="F2" s="19"/>
      <c r="G2" s="19"/>
      <c r="H2" s="19"/>
    </row>
    <row r="3" spans="1:46" ht="14.1" customHeight="1" x14ac:dyDescent="0.25">
      <c r="A3" s="7" t="str">
        <f>GlobalInputs!G11</f>
        <v>CW Related Fees</v>
      </c>
    </row>
    <row r="4" spans="1:46" ht="14.1" customHeight="1" x14ac:dyDescent="0.2">
      <c r="E4" s="81" t="str">
        <f>IF(ROUND($E$5,6)=0,"ok","Problem - review CheckSheet")</f>
        <v>ok</v>
      </c>
    </row>
    <row r="5" spans="1:46" ht="14.1" customHeight="1" x14ac:dyDescent="0.25">
      <c r="B5" s="36"/>
      <c r="C5" s="13"/>
      <c r="D5" s="13"/>
      <c r="E5" s="37"/>
      <c r="F5" s="245" t="s">
        <v>77</v>
      </c>
      <c r="G5" s="248"/>
      <c r="H5" s="249"/>
      <c r="J5" s="245" t="s">
        <v>185</v>
      </c>
      <c r="K5" s="250"/>
      <c r="L5" s="251"/>
      <c r="N5" s="245" t="s">
        <v>55</v>
      </c>
      <c r="O5" s="248"/>
      <c r="P5" s="248"/>
      <c r="Q5" s="248"/>
      <c r="R5" s="248"/>
      <c r="S5" s="249"/>
      <c r="U5" s="245" t="s">
        <v>188</v>
      </c>
      <c r="V5" s="248"/>
      <c r="W5" s="248"/>
      <c r="X5" s="248"/>
      <c r="Y5" s="249"/>
      <c r="AA5" s="245" t="s">
        <v>189</v>
      </c>
      <c r="AB5" s="248"/>
      <c r="AC5" s="248"/>
      <c r="AD5" s="248"/>
      <c r="AE5" s="248"/>
      <c r="AF5" s="251"/>
      <c r="AH5" s="245" t="s">
        <v>80</v>
      </c>
      <c r="AI5" s="246"/>
      <c r="AJ5" s="246"/>
      <c r="AK5" s="246"/>
      <c r="AL5" s="246"/>
      <c r="AM5" s="247"/>
      <c r="AO5" s="245" t="s">
        <v>215</v>
      </c>
      <c r="AP5" s="246"/>
      <c r="AQ5" s="246"/>
      <c r="AR5" s="246"/>
      <c r="AS5" s="246"/>
      <c r="AT5" s="247"/>
    </row>
    <row r="6" spans="1:46" s="189" customFormat="1" ht="25.5" x14ac:dyDescent="0.25">
      <c r="B6" s="206" t="s">
        <v>68</v>
      </c>
      <c r="C6" s="185"/>
      <c r="D6" s="185"/>
      <c r="E6" s="186"/>
      <c r="F6" s="182" t="s">
        <v>196</v>
      </c>
      <c r="G6" s="185" t="s">
        <v>69</v>
      </c>
      <c r="H6" s="186" t="s">
        <v>70</v>
      </c>
      <c r="J6" s="182" t="s">
        <v>196</v>
      </c>
      <c r="K6" s="187" t="s">
        <v>186</v>
      </c>
      <c r="L6" s="190" t="s">
        <v>197</v>
      </c>
      <c r="N6" s="183" t="s">
        <v>79</v>
      </c>
      <c r="O6" s="187" t="s">
        <v>7</v>
      </c>
      <c r="P6" s="187" t="s">
        <v>8</v>
      </c>
      <c r="Q6" s="187" t="s">
        <v>9</v>
      </c>
      <c r="R6" s="187" t="s">
        <v>10</v>
      </c>
      <c r="S6" s="188" t="s">
        <v>11</v>
      </c>
      <c r="U6" s="183" t="str">
        <f>O6</f>
        <v>2014/15</v>
      </c>
      <c r="V6" s="187" t="str">
        <f t="shared" ref="V6:Y6" si="0">P6</f>
        <v>2015/16</v>
      </c>
      <c r="W6" s="187" t="str">
        <f t="shared" si="0"/>
        <v>2016/17</v>
      </c>
      <c r="X6" s="187" t="str">
        <f t="shared" si="0"/>
        <v>2017/18</v>
      </c>
      <c r="Y6" s="188" t="str">
        <f t="shared" si="0"/>
        <v>2018/19</v>
      </c>
      <c r="AA6" s="184" t="s">
        <v>190</v>
      </c>
      <c r="AB6" s="185" t="str">
        <f t="shared" ref="AB6:AF6" si="1">U6</f>
        <v>2014/15</v>
      </c>
      <c r="AC6" s="185" t="str">
        <f t="shared" si="1"/>
        <v>2015/16</v>
      </c>
      <c r="AD6" s="185" t="str">
        <f t="shared" si="1"/>
        <v>2016/17</v>
      </c>
      <c r="AE6" s="185" t="str">
        <f t="shared" si="1"/>
        <v>2017/18</v>
      </c>
      <c r="AF6" s="186" t="str">
        <f t="shared" si="1"/>
        <v>2018/19</v>
      </c>
      <c r="AH6" s="184" t="s">
        <v>190</v>
      </c>
      <c r="AI6" s="185" t="str">
        <f t="shared" ref="AI6" si="2">AB6</f>
        <v>2014/15</v>
      </c>
      <c r="AJ6" s="185" t="str">
        <f t="shared" ref="AJ6" si="3">AC6</f>
        <v>2015/16</v>
      </c>
      <c r="AK6" s="185" t="str">
        <f t="shared" ref="AK6" si="4">AD6</f>
        <v>2016/17</v>
      </c>
      <c r="AL6" s="185" t="str">
        <f t="shared" ref="AL6" si="5">AE6</f>
        <v>2017/18</v>
      </c>
      <c r="AM6" s="186" t="str">
        <f t="shared" ref="AM6" si="6">AF6</f>
        <v>2018/19</v>
      </c>
      <c r="AO6" s="184" t="s">
        <v>190</v>
      </c>
      <c r="AP6" s="185" t="str">
        <f t="shared" ref="AP6" si="7">AI6</f>
        <v>2014/15</v>
      </c>
      <c r="AQ6" s="185" t="str">
        <f t="shared" ref="AQ6" si="8">AJ6</f>
        <v>2015/16</v>
      </c>
      <c r="AR6" s="185" t="str">
        <f t="shared" ref="AR6" si="9">AK6</f>
        <v>2016/17</v>
      </c>
      <c r="AS6" s="185" t="str">
        <f t="shared" ref="AS6" si="10">AL6</f>
        <v>2017/18</v>
      </c>
      <c r="AT6" s="186" t="str">
        <f t="shared" ref="AT6" si="11">AM6</f>
        <v>2018/19</v>
      </c>
    </row>
    <row r="7" spans="1:46" ht="14.1" customHeight="1" x14ac:dyDescent="0.25">
      <c r="B7" s="15"/>
      <c r="C7" s="14" t="str">
        <f>ServiceProjections!D7</f>
        <v>ASP inspection L1 - UG urban</v>
      </c>
      <c r="D7" s="14"/>
      <c r="E7" s="38"/>
      <c r="F7" s="15"/>
      <c r="G7" s="14"/>
      <c r="H7" s="38"/>
      <c r="J7" s="15"/>
      <c r="K7" s="14"/>
      <c r="L7" s="38"/>
      <c r="N7" s="15"/>
      <c r="O7" s="47"/>
      <c r="P7" s="47"/>
      <c r="Q7" s="47"/>
      <c r="R7" s="47"/>
      <c r="S7" s="48"/>
      <c r="U7" s="36"/>
      <c r="V7" s="13"/>
      <c r="W7" s="13"/>
      <c r="X7" s="13"/>
      <c r="Y7" s="37"/>
      <c r="AA7" s="15"/>
      <c r="AB7" s="14"/>
      <c r="AC7" s="14"/>
      <c r="AD7" s="14"/>
      <c r="AE7" s="14"/>
      <c r="AF7" s="38"/>
      <c r="AH7" s="15"/>
      <c r="AI7" s="14"/>
      <c r="AJ7" s="14"/>
      <c r="AK7" s="14"/>
      <c r="AL7" s="14"/>
      <c r="AM7" s="38"/>
      <c r="AO7" s="15"/>
      <c r="AP7" s="14"/>
      <c r="AQ7" s="14"/>
      <c r="AR7" s="14"/>
      <c r="AS7" s="14"/>
      <c r="AT7" s="38"/>
    </row>
    <row r="8" spans="1:46" ht="14.1" customHeight="1" x14ac:dyDescent="0.25">
      <c r="B8" s="15"/>
      <c r="C8" s="14"/>
      <c r="D8" s="14" t="str">
        <f>ServiceProjections!E8</f>
        <v>First 10 Lots</v>
      </c>
      <c r="E8" s="38"/>
      <c r="F8" s="40">
        <f>ServiceHistory!G150</f>
        <v>1.2</v>
      </c>
      <c r="G8" s="41">
        <f t="shared" ref="G8:G45" si="12">H8/F8</f>
        <v>96</v>
      </c>
      <c r="H8" s="42">
        <f>ServiceHistory!G8</f>
        <v>115.19999999999999</v>
      </c>
      <c r="J8" s="40">
        <v>1.2</v>
      </c>
      <c r="K8" s="41">
        <f>ServiceProjections!J157</f>
        <v>171.03001364014713</v>
      </c>
      <c r="L8" s="42">
        <f>J8*K8</f>
        <v>205.23601636817656</v>
      </c>
      <c r="N8" s="15"/>
      <c r="O8" s="47">
        <f>ServiceProjections!H205</f>
        <v>206.70000000000005</v>
      </c>
      <c r="P8" s="47">
        <f>ServiceProjections!I205</f>
        <v>206.70000000000005</v>
      </c>
      <c r="Q8" s="47">
        <f>ServiceProjections!J205</f>
        <v>206.70000000000005</v>
      </c>
      <c r="R8" s="47">
        <f>ServiceProjections!K205</f>
        <v>206.70000000000005</v>
      </c>
      <c r="S8" s="48">
        <f>ServiceProjections!L205</f>
        <v>206.70000000000005</v>
      </c>
      <c r="U8" s="49">
        <f t="shared" ref="U8:U47" si="13">O8*$L8</f>
        <v>42422.284583302106</v>
      </c>
      <c r="V8" s="45">
        <f t="shared" ref="V8:V47" si="14">P8*$L8</f>
        <v>42422.284583302106</v>
      </c>
      <c r="W8" s="45">
        <f t="shared" ref="W8:W47" si="15">Q8*$L8</f>
        <v>42422.284583302106</v>
      </c>
      <c r="X8" s="45">
        <f t="shared" ref="X8:X47" si="16">R8*$L8</f>
        <v>42422.284583302106</v>
      </c>
      <c r="Y8" s="46">
        <f t="shared" ref="Y8:Y47" si="17">S8*$L8</f>
        <v>42422.284583302106</v>
      </c>
      <c r="AA8" s="50">
        <f>J8*ServiceProjections!G157</f>
        <v>141.73203802073823</v>
      </c>
      <c r="AB8" s="45">
        <f t="shared" ref="AB8:AB36" si="18">$AA8*O8</f>
        <v>29296.0122588866</v>
      </c>
      <c r="AC8" s="45">
        <f t="shared" ref="AC8:AC36" si="19">$AA8*P8</f>
        <v>29296.0122588866</v>
      </c>
      <c r="AD8" s="45">
        <f t="shared" ref="AD8:AD36" si="20">$AA8*Q8</f>
        <v>29296.0122588866</v>
      </c>
      <c r="AE8" s="45">
        <f t="shared" ref="AE8:AE36" si="21">$AA8*R8</f>
        <v>29296.0122588866</v>
      </c>
      <c r="AF8" s="46">
        <f t="shared" ref="AF8:AF36" si="22">$AA8*S8</f>
        <v>29296.0122588866</v>
      </c>
      <c r="AH8" s="176">
        <f>J8*ServiceProjections!H157</f>
        <v>59.783978347438357</v>
      </c>
      <c r="AI8" s="45">
        <f t="shared" ref="AI8:AI36" si="23">$AH8*O8</f>
        <v>12357.34832441551</v>
      </c>
      <c r="AJ8" s="45">
        <f t="shared" ref="AJ8:AJ36" si="24">$AH8*P8</f>
        <v>12357.34832441551</v>
      </c>
      <c r="AK8" s="45">
        <f t="shared" ref="AK8:AK36" si="25">$AH8*Q8</f>
        <v>12357.34832441551</v>
      </c>
      <c r="AL8" s="45">
        <f t="shared" ref="AL8:AL36" si="26">$AH8*R8</f>
        <v>12357.34832441551</v>
      </c>
      <c r="AM8" s="46">
        <f t="shared" ref="AM8:AM36" si="27">$AH8*S8</f>
        <v>12357.34832441551</v>
      </c>
      <c r="AO8" s="223">
        <f>L8-AA8-AH8</f>
        <v>3.7199999999999775</v>
      </c>
      <c r="AP8" s="41">
        <f>$AO8*O8</f>
        <v>768.92399999999554</v>
      </c>
      <c r="AQ8" s="41">
        <f t="shared" ref="AQ8:AT8" si="28">$AO8*P8</f>
        <v>768.92399999999554</v>
      </c>
      <c r="AR8" s="41">
        <f t="shared" si="28"/>
        <v>768.92399999999554</v>
      </c>
      <c r="AS8" s="41">
        <f t="shared" si="28"/>
        <v>768.92399999999554</v>
      </c>
      <c r="AT8" s="42">
        <f t="shared" si="28"/>
        <v>768.92399999999554</v>
      </c>
    </row>
    <row r="9" spans="1:46" ht="14.1" customHeight="1" x14ac:dyDescent="0.25">
      <c r="B9" s="15"/>
      <c r="C9" s="14"/>
      <c r="D9" s="14" t="str">
        <f>ServiceProjections!E9</f>
        <v>11-40 Lots</v>
      </c>
      <c r="E9" s="38"/>
      <c r="F9" s="40">
        <f>ServiceHistory!G151</f>
        <v>0.7</v>
      </c>
      <c r="G9" s="41">
        <f t="shared" si="12"/>
        <v>95.999999999999986</v>
      </c>
      <c r="H9" s="42">
        <f>ServiceHistory!G9</f>
        <v>67.199999999999989</v>
      </c>
      <c r="J9" s="40">
        <f>ServiceProjections!I57</f>
        <v>0.7</v>
      </c>
      <c r="K9" s="41">
        <f>ServiceProjections!J158</f>
        <v>171.03001364014713</v>
      </c>
      <c r="L9" s="42">
        <f t="shared" ref="L9:L10" si="29">J9*K9</f>
        <v>119.72100954810298</v>
      </c>
      <c r="N9" s="15"/>
      <c r="O9" s="47">
        <f>ServiceProjections!H206</f>
        <v>136.5</v>
      </c>
      <c r="P9" s="47">
        <f>ServiceProjections!I206</f>
        <v>136.5</v>
      </c>
      <c r="Q9" s="47">
        <f>ServiceProjections!J206</f>
        <v>136.5</v>
      </c>
      <c r="R9" s="47">
        <f>ServiceProjections!K206</f>
        <v>136.5</v>
      </c>
      <c r="S9" s="48">
        <f>ServiceProjections!L206</f>
        <v>136.5</v>
      </c>
      <c r="U9" s="49">
        <f t="shared" si="13"/>
        <v>16341.917803316057</v>
      </c>
      <c r="V9" s="45">
        <f t="shared" si="14"/>
        <v>16341.917803316057</v>
      </c>
      <c r="W9" s="45">
        <f t="shared" si="15"/>
        <v>16341.917803316057</v>
      </c>
      <c r="X9" s="45">
        <f t="shared" si="16"/>
        <v>16341.917803316057</v>
      </c>
      <c r="Y9" s="46">
        <f t="shared" si="17"/>
        <v>16341.917803316057</v>
      </c>
      <c r="AA9" s="50">
        <f>J9*ServiceProjections!G158</f>
        <v>82.677022178763963</v>
      </c>
      <c r="AB9" s="45">
        <f t="shared" si="18"/>
        <v>11285.413527401281</v>
      </c>
      <c r="AC9" s="45">
        <f t="shared" si="19"/>
        <v>11285.413527401281</v>
      </c>
      <c r="AD9" s="45">
        <f t="shared" si="20"/>
        <v>11285.413527401281</v>
      </c>
      <c r="AE9" s="45">
        <f t="shared" si="21"/>
        <v>11285.413527401281</v>
      </c>
      <c r="AF9" s="46">
        <f t="shared" si="22"/>
        <v>11285.413527401281</v>
      </c>
      <c r="AH9" s="176">
        <f>J9*ServiceProjections!H158</f>
        <v>34.873987369339041</v>
      </c>
      <c r="AI9" s="45">
        <f t="shared" si="23"/>
        <v>4760.2992759147792</v>
      </c>
      <c r="AJ9" s="45">
        <f t="shared" si="24"/>
        <v>4760.2992759147792</v>
      </c>
      <c r="AK9" s="45">
        <f t="shared" si="25"/>
        <v>4760.2992759147792</v>
      </c>
      <c r="AL9" s="45">
        <f t="shared" si="26"/>
        <v>4760.2992759147792</v>
      </c>
      <c r="AM9" s="46">
        <f t="shared" si="27"/>
        <v>4760.2992759147792</v>
      </c>
      <c r="AO9" s="223">
        <f>L9-AA9-AH9</f>
        <v>2.1699999999999804</v>
      </c>
      <c r="AP9" s="41">
        <f t="shared" ref="AP9:AP10" si="30">$AO9*O9</f>
        <v>296.20499999999731</v>
      </c>
      <c r="AQ9" s="41">
        <f t="shared" ref="AQ9:AQ10" si="31">$AO9*P9</f>
        <v>296.20499999999731</v>
      </c>
      <c r="AR9" s="41">
        <f t="shared" ref="AR9:AR10" si="32">$AO9*Q9</f>
        <v>296.20499999999731</v>
      </c>
      <c r="AS9" s="41">
        <f t="shared" ref="AS9:AS10" si="33">$AO9*R9</f>
        <v>296.20499999999731</v>
      </c>
      <c r="AT9" s="42">
        <f t="shared" ref="AT9:AT10" si="34">$AO9*S9</f>
        <v>296.20499999999731</v>
      </c>
    </row>
    <row r="10" spans="1:46" ht="14.1" customHeight="1" x14ac:dyDescent="0.25">
      <c r="B10" s="15"/>
      <c r="C10" s="14"/>
      <c r="D10" s="14" t="str">
        <f>ServiceProjections!E10</f>
        <v>Over 40 Lots</v>
      </c>
      <c r="E10" s="38"/>
      <c r="F10" s="40">
        <f>ServiceHistory!G152</f>
        <v>0.4</v>
      </c>
      <c r="G10" s="41">
        <f t="shared" si="12"/>
        <v>96.000000000000014</v>
      </c>
      <c r="H10" s="42">
        <f>ServiceHistory!G10</f>
        <v>38.400000000000006</v>
      </c>
      <c r="J10" s="40">
        <f>ServiceProjections!I58</f>
        <v>0.4</v>
      </c>
      <c r="K10" s="41">
        <f>ServiceProjections!J159</f>
        <v>171.03001364014713</v>
      </c>
      <c r="L10" s="42">
        <f t="shared" si="29"/>
        <v>68.41200545605885</v>
      </c>
      <c r="N10" s="15"/>
      <c r="O10" s="47">
        <f>ServiceProjections!H207</f>
        <v>46.800000000000004</v>
      </c>
      <c r="P10" s="47">
        <f>ServiceProjections!I207</f>
        <v>46.800000000000004</v>
      </c>
      <c r="Q10" s="47">
        <f>ServiceProjections!J207</f>
        <v>46.800000000000004</v>
      </c>
      <c r="R10" s="47">
        <f>ServiceProjections!K207</f>
        <v>46.800000000000004</v>
      </c>
      <c r="S10" s="48">
        <f>ServiceProjections!L207</f>
        <v>46.800000000000004</v>
      </c>
      <c r="U10" s="49">
        <f t="shared" si="13"/>
        <v>3201.6818553435546</v>
      </c>
      <c r="V10" s="45">
        <f t="shared" si="14"/>
        <v>3201.6818553435546</v>
      </c>
      <c r="W10" s="45">
        <f t="shared" si="15"/>
        <v>3201.6818553435546</v>
      </c>
      <c r="X10" s="45">
        <f t="shared" si="16"/>
        <v>3201.6818553435546</v>
      </c>
      <c r="Y10" s="46">
        <f t="shared" si="17"/>
        <v>3201.6818553435546</v>
      </c>
      <c r="AA10" s="50">
        <f>J10*ServiceProjections!G159</f>
        <v>47.244012673579412</v>
      </c>
      <c r="AB10" s="45">
        <f t="shared" si="18"/>
        <v>2211.0197931235166</v>
      </c>
      <c r="AC10" s="45">
        <f t="shared" si="19"/>
        <v>2211.0197931235166</v>
      </c>
      <c r="AD10" s="45">
        <f t="shared" si="20"/>
        <v>2211.0197931235166</v>
      </c>
      <c r="AE10" s="45">
        <f t="shared" si="21"/>
        <v>2211.0197931235166</v>
      </c>
      <c r="AF10" s="46">
        <f t="shared" si="22"/>
        <v>2211.0197931235166</v>
      </c>
      <c r="AH10" s="176">
        <f>J10*ServiceProjections!H159</f>
        <v>19.927992782479453</v>
      </c>
      <c r="AI10" s="45">
        <f t="shared" si="23"/>
        <v>932.63006222003855</v>
      </c>
      <c r="AJ10" s="45">
        <f t="shared" si="24"/>
        <v>932.63006222003855</v>
      </c>
      <c r="AK10" s="45">
        <f t="shared" si="25"/>
        <v>932.63006222003855</v>
      </c>
      <c r="AL10" s="45">
        <f t="shared" si="26"/>
        <v>932.63006222003855</v>
      </c>
      <c r="AM10" s="46">
        <f t="shared" si="27"/>
        <v>932.63006222003855</v>
      </c>
      <c r="AO10" s="223">
        <f>L10-AA10-AH10</f>
        <v>1.2399999999999842</v>
      </c>
      <c r="AP10" s="41">
        <f t="shared" si="30"/>
        <v>58.031999999999265</v>
      </c>
      <c r="AQ10" s="41">
        <f t="shared" si="31"/>
        <v>58.031999999999265</v>
      </c>
      <c r="AR10" s="41">
        <f t="shared" si="32"/>
        <v>58.031999999999265</v>
      </c>
      <c r="AS10" s="41">
        <f t="shared" si="33"/>
        <v>58.031999999999265</v>
      </c>
      <c r="AT10" s="42">
        <f t="shared" si="34"/>
        <v>58.031999999999265</v>
      </c>
    </row>
    <row r="11" spans="1:46" ht="14.1" customHeight="1" x14ac:dyDescent="0.25">
      <c r="B11" s="15"/>
      <c r="C11" s="14" t="str">
        <f>ServiceProjections!D11</f>
        <v>ASP inspection L1 - OH rural</v>
      </c>
      <c r="D11" s="14"/>
      <c r="E11" s="38"/>
      <c r="F11" s="15"/>
      <c r="G11" s="14"/>
      <c r="H11" s="38"/>
      <c r="J11" s="15"/>
      <c r="K11" s="14"/>
      <c r="L11" s="38"/>
      <c r="N11" s="15"/>
      <c r="O11" s="47"/>
      <c r="P11" s="47"/>
      <c r="Q11" s="47"/>
      <c r="R11" s="47"/>
      <c r="S11" s="48"/>
      <c r="U11" s="49"/>
      <c r="V11" s="45"/>
      <c r="W11" s="45"/>
      <c r="X11" s="45"/>
      <c r="Y11" s="46"/>
      <c r="AA11" s="50"/>
      <c r="AB11" s="45"/>
      <c r="AC11" s="45"/>
      <c r="AD11" s="45"/>
      <c r="AE11" s="45"/>
      <c r="AF11" s="46"/>
      <c r="AH11" s="176"/>
      <c r="AI11" s="14"/>
      <c r="AJ11" s="14"/>
      <c r="AK11" s="14"/>
      <c r="AL11" s="14"/>
      <c r="AM11" s="38"/>
      <c r="AO11" s="15"/>
      <c r="AP11" s="14"/>
      <c r="AQ11" s="14"/>
      <c r="AR11" s="14"/>
      <c r="AS11" s="14"/>
      <c r="AT11" s="38"/>
    </row>
    <row r="12" spans="1:46" ht="14.1" customHeight="1" x14ac:dyDescent="0.25">
      <c r="B12" s="15"/>
      <c r="C12" s="14"/>
      <c r="D12" s="14" t="str">
        <f>ServiceProjections!E12</f>
        <v>1-5 poles</v>
      </c>
      <c r="E12" s="38"/>
      <c r="F12" s="40">
        <f>ServiceHistory!G154</f>
        <v>1.2</v>
      </c>
      <c r="G12" s="41">
        <f t="shared" si="12"/>
        <v>96</v>
      </c>
      <c r="H12" s="42">
        <f>ServiceHistory!G13</f>
        <v>115.19999999999999</v>
      </c>
      <c r="J12" s="40">
        <f>ServiceProjections!I60</f>
        <v>1.2</v>
      </c>
      <c r="K12" s="41">
        <f>ServiceProjections!J161</f>
        <v>171.03001364014713</v>
      </c>
      <c r="L12" s="42">
        <f t="shared" ref="L12:L14" si="35">J12*K12</f>
        <v>205.23601636817656</v>
      </c>
      <c r="N12" s="15"/>
      <c r="O12" s="47">
        <f>ServiceProjections!H209</f>
        <v>561</v>
      </c>
      <c r="P12" s="47">
        <f>ServiceProjections!I209</f>
        <v>561</v>
      </c>
      <c r="Q12" s="47">
        <f>ServiceProjections!J209</f>
        <v>561</v>
      </c>
      <c r="R12" s="47">
        <f>ServiceProjections!K209</f>
        <v>561</v>
      </c>
      <c r="S12" s="48">
        <f>ServiceProjections!L209</f>
        <v>561</v>
      </c>
      <c r="U12" s="49">
        <f t="shared" si="13"/>
        <v>115137.40518254705</v>
      </c>
      <c r="V12" s="45">
        <f t="shared" si="14"/>
        <v>115137.40518254705</v>
      </c>
      <c r="W12" s="45">
        <f t="shared" si="15"/>
        <v>115137.40518254705</v>
      </c>
      <c r="X12" s="45">
        <f t="shared" si="16"/>
        <v>115137.40518254705</v>
      </c>
      <c r="Y12" s="46">
        <f t="shared" si="17"/>
        <v>115137.40518254705</v>
      </c>
      <c r="AA12" s="50">
        <f>J12*ServiceProjections!G161</f>
        <v>141.73203802073823</v>
      </c>
      <c r="AB12" s="45">
        <f t="shared" si="18"/>
        <v>79511.673329634141</v>
      </c>
      <c r="AC12" s="45">
        <f t="shared" si="19"/>
        <v>79511.673329634141</v>
      </c>
      <c r="AD12" s="45">
        <f t="shared" si="20"/>
        <v>79511.673329634141</v>
      </c>
      <c r="AE12" s="45">
        <f t="shared" si="21"/>
        <v>79511.673329634141</v>
      </c>
      <c r="AF12" s="46">
        <f t="shared" si="22"/>
        <v>79511.673329634141</v>
      </c>
      <c r="AH12" s="176">
        <f>J12*ServiceProjections!H161</f>
        <v>59.783978347438357</v>
      </c>
      <c r="AI12" s="45">
        <f t="shared" si="23"/>
        <v>33538.811852912921</v>
      </c>
      <c r="AJ12" s="45">
        <f t="shared" si="24"/>
        <v>33538.811852912921</v>
      </c>
      <c r="AK12" s="45">
        <f t="shared" si="25"/>
        <v>33538.811852912921</v>
      </c>
      <c r="AL12" s="45">
        <f t="shared" si="26"/>
        <v>33538.811852912921</v>
      </c>
      <c r="AM12" s="46">
        <f t="shared" si="27"/>
        <v>33538.811852912921</v>
      </c>
      <c r="AO12" s="223">
        <f>L12-AA12-AH12</f>
        <v>3.7199999999999775</v>
      </c>
      <c r="AP12" s="41">
        <f>$AO12*O12</f>
        <v>2086.9199999999873</v>
      </c>
      <c r="AQ12" s="41">
        <f t="shared" ref="AQ12:AQ14" si="36">$AO12*P12</f>
        <v>2086.9199999999873</v>
      </c>
      <c r="AR12" s="41">
        <f t="shared" ref="AR12:AR14" si="37">$AO12*Q12</f>
        <v>2086.9199999999873</v>
      </c>
      <c r="AS12" s="41">
        <f t="shared" ref="AS12:AS14" si="38">$AO12*R12</f>
        <v>2086.9199999999873</v>
      </c>
      <c r="AT12" s="42">
        <f t="shared" ref="AT12:AT14" si="39">$AO12*S12</f>
        <v>2086.9199999999873</v>
      </c>
    </row>
    <row r="13" spans="1:46" ht="14.1" customHeight="1" x14ac:dyDescent="0.25">
      <c r="B13" s="15"/>
      <c r="C13" s="14"/>
      <c r="D13" s="14" t="str">
        <f>ServiceProjections!E13</f>
        <v>6-10 poles</v>
      </c>
      <c r="E13" s="38"/>
      <c r="F13" s="40">
        <f>ServiceHistory!G155</f>
        <v>1</v>
      </c>
      <c r="G13" s="41">
        <f t="shared" si="12"/>
        <v>96</v>
      </c>
      <c r="H13" s="42">
        <f>ServiceHistory!G14</f>
        <v>96</v>
      </c>
      <c r="J13" s="40">
        <f>ServiceProjections!I61</f>
        <v>1</v>
      </c>
      <c r="K13" s="41">
        <f>ServiceProjections!J162</f>
        <v>171.03001364014713</v>
      </c>
      <c r="L13" s="42">
        <f t="shared" si="35"/>
        <v>171.03001364014713</v>
      </c>
      <c r="N13" s="15"/>
      <c r="O13" s="47">
        <f>ServiceProjections!H210</f>
        <v>418.2</v>
      </c>
      <c r="P13" s="47">
        <f>ServiceProjections!I210</f>
        <v>418.2</v>
      </c>
      <c r="Q13" s="47">
        <f>ServiceProjections!J210</f>
        <v>418.2</v>
      </c>
      <c r="R13" s="47">
        <f>ServiceProjections!K210</f>
        <v>418.2</v>
      </c>
      <c r="S13" s="48">
        <f>ServiceProjections!L210</f>
        <v>418.2</v>
      </c>
      <c r="U13" s="49">
        <f t="shared" si="13"/>
        <v>71524.751704309529</v>
      </c>
      <c r="V13" s="45">
        <f t="shared" si="14"/>
        <v>71524.751704309529</v>
      </c>
      <c r="W13" s="45">
        <f t="shared" si="15"/>
        <v>71524.751704309529</v>
      </c>
      <c r="X13" s="45">
        <f t="shared" si="16"/>
        <v>71524.751704309529</v>
      </c>
      <c r="Y13" s="46">
        <f t="shared" si="17"/>
        <v>71524.751704309529</v>
      </c>
      <c r="AA13" s="50">
        <f>J13*ServiceProjections!G162</f>
        <v>118.11003168394852</v>
      </c>
      <c r="AB13" s="45">
        <f t="shared" si="18"/>
        <v>49393.615250227267</v>
      </c>
      <c r="AC13" s="45">
        <f t="shared" si="19"/>
        <v>49393.615250227267</v>
      </c>
      <c r="AD13" s="45">
        <f t="shared" si="20"/>
        <v>49393.615250227267</v>
      </c>
      <c r="AE13" s="45">
        <f t="shared" si="21"/>
        <v>49393.615250227267</v>
      </c>
      <c r="AF13" s="46">
        <f t="shared" si="22"/>
        <v>49393.615250227267</v>
      </c>
      <c r="AH13" s="176">
        <f>J13*ServiceProjections!H162</f>
        <v>49.819981956198632</v>
      </c>
      <c r="AI13" s="45">
        <f t="shared" si="23"/>
        <v>20834.716454082267</v>
      </c>
      <c r="AJ13" s="45">
        <f t="shared" si="24"/>
        <v>20834.716454082267</v>
      </c>
      <c r="AK13" s="45">
        <f t="shared" si="25"/>
        <v>20834.716454082267</v>
      </c>
      <c r="AL13" s="45">
        <f t="shared" si="26"/>
        <v>20834.716454082267</v>
      </c>
      <c r="AM13" s="46">
        <f t="shared" si="27"/>
        <v>20834.716454082267</v>
      </c>
      <c r="AO13" s="223">
        <f>L13-AA13-AH13</f>
        <v>3.0999999999999801</v>
      </c>
      <c r="AP13" s="41">
        <f t="shared" ref="AP13:AP14" si="40">$AO13*O13</f>
        <v>1296.4199999999917</v>
      </c>
      <c r="AQ13" s="41">
        <f t="shared" si="36"/>
        <v>1296.4199999999917</v>
      </c>
      <c r="AR13" s="41">
        <f t="shared" si="37"/>
        <v>1296.4199999999917</v>
      </c>
      <c r="AS13" s="41">
        <f t="shared" si="38"/>
        <v>1296.4199999999917</v>
      </c>
      <c r="AT13" s="42">
        <f t="shared" si="39"/>
        <v>1296.4199999999917</v>
      </c>
    </row>
    <row r="14" spans="1:46" ht="14.1" customHeight="1" x14ac:dyDescent="0.25">
      <c r="B14" s="15"/>
      <c r="C14" s="14"/>
      <c r="D14" s="14" t="str">
        <f>ServiceProjections!E14</f>
        <v xml:space="preserve">11 or more poles </v>
      </c>
      <c r="E14" s="38"/>
      <c r="F14" s="40">
        <f>ServiceHistory!G156</f>
        <v>0.7</v>
      </c>
      <c r="G14" s="41">
        <f t="shared" si="12"/>
        <v>95.999999999999986</v>
      </c>
      <c r="H14" s="42">
        <f>ServiceHistory!G15</f>
        <v>67.199999999999989</v>
      </c>
      <c r="J14" s="40">
        <f>ServiceProjections!I62</f>
        <v>0.7</v>
      </c>
      <c r="K14" s="41">
        <f>ServiceProjections!J163</f>
        <v>171.03001364014713</v>
      </c>
      <c r="L14" s="42">
        <f t="shared" si="35"/>
        <v>119.72100954810298</v>
      </c>
      <c r="N14" s="15"/>
      <c r="O14" s="47">
        <f>ServiceProjections!H211</f>
        <v>40.80000000000004</v>
      </c>
      <c r="P14" s="47">
        <f>ServiceProjections!I211</f>
        <v>40.80000000000004</v>
      </c>
      <c r="Q14" s="47">
        <f>ServiceProjections!J211</f>
        <v>40.80000000000004</v>
      </c>
      <c r="R14" s="47">
        <f>ServiceProjections!K211</f>
        <v>40.80000000000004</v>
      </c>
      <c r="S14" s="48">
        <f>ServiceProjections!L211</f>
        <v>40.80000000000004</v>
      </c>
      <c r="U14" s="49">
        <f t="shared" si="13"/>
        <v>4884.6171895626067</v>
      </c>
      <c r="V14" s="45">
        <f t="shared" si="14"/>
        <v>4884.6171895626067</v>
      </c>
      <c r="W14" s="45">
        <f t="shared" si="15"/>
        <v>4884.6171895626067</v>
      </c>
      <c r="X14" s="45">
        <f t="shared" si="16"/>
        <v>4884.6171895626067</v>
      </c>
      <c r="Y14" s="46">
        <f t="shared" si="17"/>
        <v>4884.6171895626067</v>
      </c>
      <c r="AA14" s="50">
        <f>J14*ServiceProjections!G163</f>
        <v>82.677022178763963</v>
      </c>
      <c r="AB14" s="45">
        <f t="shared" si="18"/>
        <v>3373.2225048935729</v>
      </c>
      <c r="AC14" s="45">
        <f t="shared" si="19"/>
        <v>3373.2225048935729</v>
      </c>
      <c r="AD14" s="45">
        <f t="shared" si="20"/>
        <v>3373.2225048935729</v>
      </c>
      <c r="AE14" s="45">
        <f t="shared" si="21"/>
        <v>3373.2225048935729</v>
      </c>
      <c r="AF14" s="46">
        <f t="shared" si="22"/>
        <v>3373.2225048935729</v>
      </c>
      <c r="AH14" s="176">
        <f>J14*ServiceProjections!H163</f>
        <v>34.873987369339041</v>
      </c>
      <c r="AI14" s="45">
        <f t="shared" si="23"/>
        <v>1422.8586846690343</v>
      </c>
      <c r="AJ14" s="45">
        <f t="shared" si="24"/>
        <v>1422.8586846690343</v>
      </c>
      <c r="AK14" s="45">
        <f t="shared" si="25"/>
        <v>1422.8586846690343</v>
      </c>
      <c r="AL14" s="45">
        <f t="shared" si="26"/>
        <v>1422.8586846690343</v>
      </c>
      <c r="AM14" s="46">
        <f t="shared" si="27"/>
        <v>1422.8586846690343</v>
      </c>
      <c r="AO14" s="223">
        <f>L14-AA14-AH14</f>
        <v>2.1699999999999804</v>
      </c>
      <c r="AP14" s="41">
        <f t="shared" si="40"/>
        <v>88.535999999999291</v>
      </c>
      <c r="AQ14" s="41">
        <f t="shared" si="36"/>
        <v>88.535999999999291</v>
      </c>
      <c r="AR14" s="41">
        <f t="shared" si="37"/>
        <v>88.535999999999291</v>
      </c>
      <c r="AS14" s="41">
        <f t="shared" si="38"/>
        <v>88.535999999999291</v>
      </c>
      <c r="AT14" s="42">
        <f t="shared" si="39"/>
        <v>88.535999999999291</v>
      </c>
    </row>
    <row r="15" spans="1:46" ht="14.1" customHeight="1" x14ac:dyDescent="0.25">
      <c r="B15" s="15"/>
      <c r="C15" s="14" t="str">
        <f>ServiceProjections!D15</f>
        <v>ASP inspection L1 - UG C&amp;I or rural</v>
      </c>
      <c r="D15" s="14"/>
      <c r="E15" s="38"/>
      <c r="F15" s="15"/>
      <c r="G15" s="14"/>
      <c r="H15" s="38"/>
      <c r="J15" s="15"/>
      <c r="K15" s="14"/>
      <c r="L15" s="38"/>
      <c r="N15" s="15"/>
      <c r="O15" s="47"/>
      <c r="P15" s="47"/>
      <c r="Q15" s="47"/>
      <c r="R15" s="47"/>
      <c r="S15" s="48"/>
      <c r="U15" s="49"/>
      <c r="V15" s="45"/>
      <c r="W15" s="45"/>
      <c r="X15" s="45"/>
      <c r="Y15" s="46"/>
      <c r="AA15" s="50"/>
      <c r="AB15" s="45"/>
      <c r="AC15" s="45"/>
      <c r="AD15" s="45"/>
      <c r="AE15" s="45"/>
      <c r="AF15" s="46"/>
      <c r="AH15" s="176"/>
      <c r="AI15" s="14"/>
      <c r="AJ15" s="14"/>
      <c r="AK15" s="14"/>
      <c r="AL15" s="14"/>
      <c r="AM15" s="38"/>
      <c r="AO15" s="15"/>
      <c r="AP15" s="14"/>
      <c r="AQ15" s="14"/>
      <c r="AR15" s="14"/>
      <c r="AS15" s="14"/>
      <c r="AT15" s="38"/>
    </row>
    <row r="16" spans="1:46" ht="14.1" customHeight="1" x14ac:dyDescent="0.25">
      <c r="B16" s="15"/>
      <c r="C16" s="14"/>
      <c r="D16" s="14" t="str">
        <f>ServiceProjections!E16</f>
        <v>First 10 Lots</v>
      </c>
      <c r="E16" s="38"/>
      <c r="F16" s="40">
        <f>ServiceHistory!G158</f>
        <v>1.2</v>
      </c>
      <c r="G16" s="41">
        <f t="shared" si="12"/>
        <v>96</v>
      </c>
      <c r="H16" s="42">
        <f>ServiceHistory!G18</f>
        <v>115.19999999999999</v>
      </c>
      <c r="J16" s="40">
        <f>ServiceProjections!I64</f>
        <v>1.2</v>
      </c>
      <c r="K16" s="41">
        <f>ServiceProjections!J165</f>
        <v>171.03001364014713</v>
      </c>
      <c r="L16" s="42">
        <f t="shared" ref="L16:L18" si="41">J16*K16</f>
        <v>205.23601636817656</v>
      </c>
      <c r="N16" s="15"/>
      <c r="O16" s="47">
        <f>ServiceProjections!H213</f>
        <v>223.6</v>
      </c>
      <c r="P16" s="47">
        <f>ServiceProjections!I213</f>
        <v>223.6</v>
      </c>
      <c r="Q16" s="47">
        <f>ServiceProjections!J213</f>
        <v>223.6</v>
      </c>
      <c r="R16" s="47">
        <f>ServiceProjections!K213</f>
        <v>223.6</v>
      </c>
      <c r="S16" s="48">
        <f>ServiceProjections!L213</f>
        <v>223.6</v>
      </c>
      <c r="U16" s="49">
        <f t="shared" si="13"/>
        <v>45890.773259924281</v>
      </c>
      <c r="V16" s="45">
        <f t="shared" si="14"/>
        <v>45890.773259924281</v>
      </c>
      <c r="W16" s="45">
        <f t="shared" si="15"/>
        <v>45890.773259924281</v>
      </c>
      <c r="X16" s="45">
        <f t="shared" si="16"/>
        <v>45890.773259924281</v>
      </c>
      <c r="Y16" s="46">
        <f t="shared" si="17"/>
        <v>45890.773259924281</v>
      </c>
      <c r="AA16" s="50">
        <f>J16*ServiceProjections!G165</f>
        <v>141.73203802073823</v>
      </c>
      <c r="AB16" s="45">
        <f t="shared" si="18"/>
        <v>31691.283701437067</v>
      </c>
      <c r="AC16" s="45">
        <f t="shared" si="19"/>
        <v>31691.283701437067</v>
      </c>
      <c r="AD16" s="45">
        <f t="shared" si="20"/>
        <v>31691.283701437067</v>
      </c>
      <c r="AE16" s="45">
        <f t="shared" si="21"/>
        <v>31691.283701437067</v>
      </c>
      <c r="AF16" s="46">
        <f t="shared" si="22"/>
        <v>31691.283701437067</v>
      </c>
      <c r="AH16" s="176">
        <f>J16*ServiceProjections!H165</f>
        <v>59.783978347438357</v>
      </c>
      <c r="AI16" s="45">
        <f t="shared" si="23"/>
        <v>13367.697558487216</v>
      </c>
      <c r="AJ16" s="45">
        <f t="shared" si="24"/>
        <v>13367.697558487216</v>
      </c>
      <c r="AK16" s="45">
        <f t="shared" si="25"/>
        <v>13367.697558487216</v>
      </c>
      <c r="AL16" s="45">
        <f t="shared" si="26"/>
        <v>13367.697558487216</v>
      </c>
      <c r="AM16" s="46">
        <f t="shared" si="27"/>
        <v>13367.697558487216</v>
      </c>
      <c r="AO16" s="223">
        <f>L16-AA16-AH16</f>
        <v>3.7199999999999775</v>
      </c>
      <c r="AP16" s="41">
        <f>$AO16*O16</f>
        <v>831.79199999999491</v>
      </c>
      <c r="AQ16" s="41">
        <f t="shared" ref="AQ16:AQ18" si="42">$AO16*P16</f>
        <v>831.79199999999491</v>
      </c>
      <c r="AR16" s="41">
        <f t="shared" ref="AR16:AR18" si="43">$AO16*Q16</f>
        <v>831.79199999999491</v>
      </c>
      <c r="AS16" s="41">
        <f t="shared" ref="AS16:AS18" si="44">$AO16*R16</f>
        <v>831.79199999999491</v>
      </c>
      <c r="AT16" s="42">
        <f t="shared" ref="AT16:AT18" si="45">$AO16*S16</f>
        <v>831.79199999999491</v>
      </c>
    </row>
    <row r="17" spans="2:46" ht="14.1" customHeight="1" x14ac:dyDescent="0.25">
      <c r="B17" s="15"/>
      <c r="C17" s="14"/>
      <c r="D17" s="14" t="str">
        <f>ServiceProjections!E17</f>
        <v>Next 40 Lots</v>
      </c>
      <c r="E17" s="38"/>
      <c r="F17" s="40">
        <f>ServiceHistory!G159</f>
        <v>1.2</v>
      </c>
      <c r="G17" s="41">
        <f t="shared" si="12"/>
        <v>96</v>
      </c>
      <c r="H17" s="42">
        <f>ServiceHistory!G19</f>
        <v>115.19999999999999</v>
      </c>
      <c r="J17" s="40">
        <f>ServiceProjections!I65</f>
        <v>1.2</v>
      </c>
      <c r="K17" s="41">
        <f>ServiceProjections!J166</f>
        <v>171.03001364014713</v>
      </c>
      <c r="L17" s="42">
        <f t="shared" si="41"/>
        <v>205.23601636817656</v>
      </c>
      <c r="N17" s="15"/>
      <c r="O17" s="47">
        <f>ServiceProjections!H214</f>
        <v>202.1</v>
      </c>
      <c r="P17" s="47">
        <f>ServiceProjections!I214</f>
        <v>202.1</v>
      </c>
      <c r="Q17" s="47">
        <f>ServiceProjections!J214</f>
        <v>202.1</v>
      </c>
      <c r="R17" s="47">
        <f>ServiceProjections!K214</f>
        <v>202.1</v>
      </c>
      <c r="S17" s="48">
        <f>ServiceProjections!L214</f>
        <v>202.1</v>
      </c>
      <c r="U17" s="49">
        <f t="shared" si="13"/>
        <v>41478.198908008482</v>
      </c>
      <c r="V17" s="45">
        <f t="shared" si="14"/>
        <v>41478.198908008482</v>
      </c>
      <c r="W17" s="45">
        <f t="shared" si="15"/>
        <v>41478.198908008482</v>
      </c>
      <c r="X17" s="45">
        <f t="shared" si="16"/>
        <v>41478.198908008482</v>
      </c>
      <c r="Y17" s="46">
        <f t="shared" si="17"/>
        <v>41478.198908008482</v>
      </c>
      <c r="AA17" s="50">
        <f>J17*ServiceProjections!G166</f>
        <v>141.73203802073823</v>
      </c>
      <c r="AB17" s="45">
        <f t="shared" si="18"/>
        <v>28644.044883991195</v>
      </c>
      <c r="AC17" s="45">
        <f t="shared" si="19"/>
        <v>28644.044883991195</v>
      </c>
      <c r="AD17" s="45">
        <f t="shared" si="20"/>
        <v>28644.044883991195</v>
      </c>
      <c r="AE17" s="45">
        <f t="shared" si="21"/>
        <v>28644.044883991195</v>
      </c>
      <c r="AF17" s="46">
        <f t="shared" si="22"/>
        <v>28644.044883991195</v>
      </c>
      <c r="AH17" s="176">
        <f>J17*ServiceProjections!H166</f>
        <v>59.783978347438357</v>
      </c>
      <c r="AI17" s="45">
        <f t="shared" si="23"/>
        <v>12082.342024017291</v>
      </c>
      <c r="AJ17" s="45">
        <f t="shared" si="24"/>
        <v>12082.342024017291</v>
      </c>
      <c r="AK17" s="45">
        <f t="shared" si="25"/>
        <v>12082.342024017291</v>
      </c>
      <c r="AL17" s="45">
        <f t="shared" si="26"/>
        <v>12082.342024017291</v>
      </c>
      <c r="AM17" s="46">
        <f t="shared" si="27"/>
        <v>12082.342024017291</v>
      </c>
      <c r="AO17" s="223">
        <f>L17-AA17-AH17</f>
        <v>3.7199999999999775</v>
      </c>
      <c r="AP17" s="41">
        <f t="shared" ref="AP17:AP18" si="46">$AO17*O17</f>
        <v>751.81199999999546</v>
      </c>
      <c r="AQ17" s="41">
        <f t="shared" si="42"/>
        <v>751.81199999999546</v>
      </c>
      <c r="AR17" s="41">
        <f t="shared" si="43"/>
        <v>751.81199999999546</v>
      </c>
      <c r="AS17" s="41">
        <f t="shared" si="44"/>
        <v>751.81199999999546</v>
      </c>
      <c r="AT17" s="42">
        <f t="shared" si="45"/>
        <v>751.81199999999546</v>
      </c>
    </row>
    <row r="18" spans="2:46" ht="14.1" customHeight="1" x14ac:dyDescent="0.25">
      <c r="B18" s="15"/>
      <c r="C18" s="14"/>
      <c r="D18" s="14" t="str">
        <f>ServiceProjections!E18</f>
        <v>Remainder</v>
      </c>
      <c r="E18" s="38"/>
      <c r="F18" s="40">
        <f>ServiceHistory!G160</f>
        <v>1.2</v>
      </c>
      <c r="G18" s="41">
        <f t="shared" si="12"/>
        <v>96</v>
      </c>
      <c r="H18" s="42">
        <f>ServiceHistory!G20</f>
        <v>115.19999999999999</v>
      </c>
      <c r="J18" s="40">
        <f>ServiceProjections!I66</f>
        <v>1.2</v>
      </c>
      <c r="K18" s="41">
        <f>ServiceProjections!J167</f>
        <v>171.03001364014713</v>
      </c>
      <c r="L18" s="42">
        <f t="shared" si="41"/>
        <v>205.23601636817656</v>
      </c>
      <c r="N18" s="15"/>
      <c r="O18" s="47">
        <f>ServiceProjections!H215</f>
        <v>4.3000000000000043</v>
      </c>
      <c r="P18" s="47">
        <f>ServiceProjections!I215</f>
        <v>4.3000000000000043</v>
      </c>
      <c r="Q18" s="47">
        <f>ServiceProjections!J215</f>
        <v>4.3000000000000043</v>
      </c>
      <c r="R18" s="47">
        <f>ServiceProjections!K215</f>
        <v>4.3000000000000043</v>
      </c>
      <c r="S18" s="48">
        <f>ServiceProjections!L215</f>
        <v>4.3000000000000043</v>
      </c>
      <c r="U18" s="49">
        <f t="shared" si="13"/>
        <v>882.51487038316009</v>
      </c>
      <c r="V18" s="45">
        <f t="shared" si="14"/>
        <v>882.51487038316009</v>
      </c>
      <c r="W18" s="45">
        <f t="shared" si="15"/>
        <v>882.51487038316009</v>
      </c>
      <c r="X18" s="45">
        <f t="shared" si="16"/>
        <v>882.51487038316009</v>
      </c>
      <c r="Y18" s="46">
        <f t="shared" si="17"/>
        <v>882.51487038316009</v>
      </c>
      <c r="AA18" s="50">
        <f>J18*ServiceProjections!G167</f>
        <v>141.73203802073823</v>
      </c>
      <c r="AB18" s="45">
        <f t="shared" si="18"/>
        <v>609.44776348917503</v>
      </c>
      <c r="AC18" s="45">
        <f t="shared" si="19"/>
        <v>609.44776348917503</v>
      </c>
      <c r="AD18" s="45">
        <f t="shared" si="20"/>
        <v>609.44776348917503</v>
      </c>
      <c r="AE18" s="45">
        <f t="shared" si="21"/>
        <v>609.44776348917503</v>
      </c>
      <c r="AF18" s="46">
        <f t="shared" si="22"/>
        <v>609.44776348917503</v>
      </c>
      <c r="AH18" s="176">
        <f>J18*ServiceProjections!H167</f>
        <v>59.783978347438357</v>
      </c>
      <c r="AI18" s="45">
        <f t="shared" si="23"/>
        <v>257.07110689398519</v>
      </c>
      <c r="AJ18" s="45">
        <f t="shared" si="24"/>
        <v>257.07110689398519</v>
      </c>
      <c r="AK18" s="45">
        <f t="shared" si="25"/>
        <v>257.07110689398519</v>
      </c>
      <c r="AL18" s="45">
        <f t="shared" si="26"/>
        <v>257.07110689398519</v>
      </c>
      <c r="AM18" s="46">
        <f t="shared" si="27"/>
        <v>257.07110689398519</v>
      </c>
      <c r="AO18" s="223">
        <f>L18-AA18-AH18</f>
        <v>3.7199999999999775</v>
      </c>
      <c r="AP18" s="41">
        <f t="shared" si="46"/>
        <v>15.995999999999919</v>
      </c>
      <c r="AQ18" s="41">
        <f t="shared" si="42"/>
        <v>15.995999999999919</v>
      </c>
      <c r="AR18" s="41">
        <f t="shared" si="43"/>
        <v>15.995999999999919</v>
      </c>
      <c r="AS18" s="41">
        <f t="shared" si="44"/>
        <v>15.995999999999919</v>
      </c>
      <c r="AT18" s="42">
        <f t="shared" si="45"/>
        <v>15.995999999999919</v>
      </c>
    </row>
    <row r="19" spans="2:46" ht="14.1" customHeight="1" x14ac:dyDescent="0.25">
      <c r="B19" s="15"/>
      <c r="C19" s="14" t="str">
        <f>ServiceProjections!D19</f>
        <v>ASP inspection L1 - C&amp;I developments</v>
      </c>
      <c r="D19" s="14"/>
      <c r="E19" s="38"/>
      <c r="F19" s="15"/>
      <c r="G19" s="14"/>
      <c r="H19" s="38"/>
      <c r="J19" s="15"/>
      <c r="K19" s="14"/>
      <c r="L19" s="38"/>
      <c r="N19" s="15"/>
      <c r="O19" s="47"/>
      <c r="P19" s="47"/>
      <c r="Q19" s="47"/>
      <c r="R19" s="47"/>
      <c r="S19" s="48"/>
      <c r="U19" s="49"/>
      <c r="V19" s="45"/>
      <c r="W19" s="45"/>
      <c r="X19" s="45"/>
      <c r="Y19" s="46"/>
      <c r="AA19" s="50"/>
      <c r="AB19" s="45"/>
      <c r="AC19" s="45"/>
      <c r="AD19" s="45"/>
      <c r="AE19" s="45"/>
      <c r="AF19" s="46"/>
      <c r="AH19" s="176"/>
      <c r="AI19" s="14"/>
      <c r="AJ19" s="14"/>
      <c r="AK19" s="14"/>
      <c r="AL19" s="14"/>
      <c r="AM19" s="38"/>
      <c r="AO19" s="15"/>
      <c r="AP19" s="14"/>
      <c r="AQ19" s="14"/>
      <c r="AR19" s="14"/>
      <c r="AS19" s="14"/>
      <c r="AT19" s="38"/>
    </row>
    <row r="20" spans="2:46" ht="14.1" customHeight="1" x14ac:dyDescent="0.25">
      <c r="B20" s="15"/>
      <c r="C20" s="14"/>
      <c r="D20" s="14" t="str">
        <f>ServiceProjections!E20</f>
        <v>ASP inspection L1 - C&amp;I developments</v>
      </c>
      <c r="E20" s="38"/>
      <c r="F20" s="17" t="str">
        <f>ServiceHistory!G162</f>
        <v>n.a</v>
      </c>
      <c r="G20" s="43">
        <f>H20</f>
        <v>96</v>
      </c>
      <c r="H20" s="42">
        <f>ServiceHistory!G22</f>
        <v>96</v>
      </c>
      <c r="J20" s="17" t="s">
        <v>73</v>
      </c>
      <c r="K20" s="41">
        <f>ServiceProjections!J169</f>
        <v>171.03001364014713</v>
      </c>
      <c r="L20" s="42">
        <f>K20</f>
        <v>171.03001364014713</v>
      </c>
      <c r="N20" s="168">
        <f>ServiceProjections!H94</f>
        <v>2</v>
      </c>
      <c r="O20" s="169">
        <f>ServiceProjections!H217*FeeConstruction!$N20</f>
        <v>320</v>
      </c>
      <c r="P20" s="169">
        <f>ServiceProjections!I217*FeeConstruction!$N20</f>
        <v>320</v>
      </c>
      <c r="Q20" s="169">
        <f>ServiceProjections!J217*FeeConstruction!$N20</f>
        <v>320</v>
      </c>
      <c r="R20" s="169">
        <f>ServiceProjections!K217*FeeConstruction!$N20</f>
        <v>320</v>
      </c>
      <c r="S20" s="170">
        <f>ServiceProjections!L217*FeeConstruction!$N20</f>
        <v>320</v>
      </c>
      <c r="U20" s="49">
        <f t="shared" si="13"/>
        <v>54729.60436484708</v>
      </c>
      <c r="V20" s="45">
        <f t="shared" si="14"/>
        <v>54729.60436484708</v>
      </c>
      <c r="W20" s="45">
        <f t="shared" si="15"/>
        <v>54729.60436484708</v>
      </c>
      <c r="X20" s="45">
        <f t="shared" si="16"/>
        <v>54729.60436484708</v>
      </c>
      <c r="Y20" s="46">
        <f t="shared" si="17"/>
        <v>54729.60436484708</v>
      </c>
      <c r="AA20" s="165">
        <f>ServiceProjections!G169</f>
        <v>118.11003168394852</v>
      </c>
      <c r="AB20" s="45">
        <f t="shared" si="18"/>
        <v>37795.210138863527</v>
      </c>
      <c r="AC20" s="45">
        <f t="shared" si="19"/>
        <v>37795.210138863527</v>
      </c>
      <c r="AD20" s="45">
        <f t="shared" si="20"/>
        <v>37795.210138863527</v>
      </c>
      <c r="AE20" s="45">
        <f t="shared" si="21"/>
        <v>37795.210138863527</v>
      </c>
      <c r="AF20" s="46">
        <f t="shared" si="22"/>
        <v>37795.210138863527</v>
      </c>
      <c r="AH20" s="165">
        <f>ServiceProjections!H169</f>
        <v>49.819981956198632</v>
      </c>
      <c r="AI20" s="45">
        <f t="shared" si="23"/>
        <v>15942.394225983562</v>
      </c>
      <c r="AJ20" s="45">
        <f t="shared" si="24"/>
        <v>15942.394225983562</v>
      </c>
      <c r="AK20" s="45">
        <f t="shared" si="25"/>
        <v>15942.394225983562</v>
      </c>
      <c r="AL20" s="45">
        <f t="shared" si="26"/>
        <v>15942.394225983562</v>
      </c>
      <c r="AM20" s="46">
        <f t="shared" si="27"/>
        <v>15942.394225983562</v>
      </c>
      <c r="AO20" s="223">
        <f>L20-AA20-AH20</f>
        <v>3.0999999999999801</v>
      </c>
      <c r="AP20" s="41">
        <f t="shared" ref="AP20" si="47">$AO20*O20</f>
        <v>991.99999999999363</v>
      </c>
      <c r="AQ20" s="41">
        <f t="shared" ref="AQ20" si="48">$AO20*P20</f>
        <v>991.99999999999363</v>
      </c>
      <c r="AR20" s="41">
        <f t="shared" ref="AR20" si="49">$AO20*Q20</f>
        <v>991.99999999999363</v>
      </c>
      <c r="AS20" s="41">
        <f t="shared" ref="AS20" si="50">$AO20*R20</f>
        <v>991.99999999999363</v>
      </c>
      <c r="AT20" s="42">
        <f t="shared" ref="AT20" si="51">$AO20*S20</f>
        <v>991.99999999999363</v>
      </c>
    </row>
    <row r="21" spans="2:46" ht="14.1" customHeight="1" x14ac:dyDescent="0.25">
      <c r="B21" s="15"/>
      <c r="C21" s="14" t="str">
        <f>ServiceProjections!D21</f>
        <v>ASP inspection L1 - AR or SL</v>
      </c>
      <c r="D21" s="14"/>
      <c r="E21" s="38"/>
      <c r="F21" s="15"/>
      <c r="G21" s="14"/>
      <c r="H21" s="38"/>
      <c r="J21" s="15"/>
      <c r="K21" s="14"/>
      <c r="L21" s="38"/>
      <c r="N21" s="168"/>
      <c r="O21" s="169"/>
      <c r="P21" s="169"/>
      <c r="Q21" s="169"/>
      <c r="R21" s="169"/>
      <c r="S21" s="170"/>
      <c r="U21" s="49"/>
      <c r="V21" s="45"/>
      <c r="W21" s="45"/>
      <c r="X21" s="45"/>
      <c r="Y21" s="46"/>
      <c r="AA21" s="50"/>
      <c r="AB21" s="45"/>
      <c r="AC21" s="45"/>
      <c r="AD21" s="45"/>
      <c r="AE21" s="45"/>
      <c r="AF21" s="46"/>
      <c r="AH21" s="176"/>
      <c r="AI21" s="14"/>
      <c r="AJ21" s="14"/>
      <c r="AK21" s="14"/>
      <c r="AL21" s="14"/>
      <c r="AM21" s="38"/>
      <c r="AO21" s="15"/>
      <c r="AP21" s="14"/>
      <c r="AQ21" s="14"/>
      <c r="AR21" s="14"/>
      <c r="AS21" s="14"/>
      <c r="AT21" s="38"/>
    </row>
    <row r="22" spans="2:46" ht="14.1" customHeight="1" x14ac:dyDescent="0.25">
      <c r="B22" s="15"/>
      <c r="C22" s="14"/>
      <c r="D22" s="14" t="str">
        <f>ServiceProjections!E22</f>
        <v>ASP inspection L1 - AR or SL</v>
      </c>
      <c r="E22" s="38"/>
      <c r="F22" s="17" t="str">
        <f>ServiceHistory!G164</f>
        <v>n.a</v>
      </c>
      <c r="G22" s="43">
        <f>H22</f>
        <v>96</v>
      </c>
      <c r="H22" s="42">
        <f>ServiceHistory!G24</f>
        <v>96</v>
      </c>
      <c r="J22" s="17" t="s">
        <v>73</v>
      </c>
      <c r="K22" s="41">
        <f>ServiceProjections!J171</f>
        <v>171.03001364014713</v>
      </c>
      <c r="L22" s="42">
        <f t="shared" ref="L22" si="52">K22</f>
        <v>171.03001364014713</v>
      </c>
      <c r="N22" s="168">
        <f>ServiceProjections!H96</f>
        <v>2</v>
      </c>
      <c r="O22" s="169">
        <f>$N22*ServiceProjections!H219</f>
        <v>500</v>
      </c>
      <c r="P22" s="169">
        <f>$N22*ServiceProjections!I219</f>
        <v>500</v>
      </c>
      <c r="Q22" s="169">
        <f>$N22*ServiceProjections!J219</f>
        <v>500</v>
      </c>
      <c r="R22" s="169">
        <f>$N22*ServiceProjections!K219</f>
        <v>500</v>
      </c>
      <c r="S22" s="170">
        <f>$N22*ServiceProjections!L219</f>
        <v>500</v>
      </c>
      <c r="U22" s="49">
        <f t="shared" si="13"/>
        <v>85515.00682007357</v>
      </c>
      <c r="V22" s="45">
        <f t="shared" si="14"/>
        <v>85515.00682007357</v>
      </c>
      <c r="W22" s="45">
        <f t="shared" si="15"/>
        <v>85515.00682007357</v>
      </c>
      <c r="X22" s="45">
        <f t="shared" si="16"/>
        <v>85515.00682007357</v>
      </c>
      <c r="Y22" s="46">
        <f t="shared" si="17"/>
        <v>85515.00682007357</v>
      </c>
      <c r="AA22" s="165">
        <f>ServiceProjections!G171</f>
        <v>118.11003168394852</v>
      </c>
      <c r="AB22" s="45">
        <f t="shared" si="18"/>
        <v>59055.015841974258</v>
      </c>
      <c r="AC22" s="45">
        <f t="shared" si="19"/>
        <v>59055.015841974258</v>
      </c>
      <c r="AD22" s="45">
        <f t="shared" si="20"/>
        <v>59055.015841974258</v>
      </c>
      <c r="AE22" s="45">
        <f t="shared" si="21"/>
        <v>59055.015841974258</v>
      </c>
      <c r="AF22" s="46">
        <f t="shared" si="22"/>
        <v>59055.015841974258</v>
      </c>
      <c r="AH22" s="165">
        <f>ServiceProjections!H171</f>
        <v>49.819981956198632</v>
      </c>
      <c r="AI22" s="45">
        <f t="shared" si="23"/>
        <v>24909.990978099315</v>
      </c>
      <c r="AJ22" s="45">
        <f t="shared" si="24"/>
        <v>24909.990978099315</v>
      </c>
      <c r="AK22" s="45">
        <f t="shared" si="25"/>
        <v>24909.990978099315</v>
      </c>
      <c r="AL22" s="45">
        <f t="shared" si="26"/>
        <v>24909.990978099315</v>
      </c>
      <c r="AM22" s="46">
        <f t="shared" si="27"/>
        <v>24909.990978099315</v>
      </c>
      <c r="AO22" s="223">
        <f>L22-AA22-AH22</f>
        <v>3.0999999999999801</v>
      </c>
      <c r="AP22" s="41">
        <f t="shared" ref="AP22" si="53">$AO22*O22</f>
        <v>1549.99999999999</v>
      </c>
      <c r="AQ22" s="41">
        <f t="shared" ref="AQ22" si="54">$AO22*P22</f>
        <v>1549.99999999999</v>
      </c>
      <c r="AR22" s="41">
        <f t="shared" ref="AR22" si="55">$AO22*Q22</f>
        <v>1549.99999999999</v>
      </c>
      <c r="AS22" s="41">
        <f t="shared" ref="AS22" si="56">$AO22*R22</f>
        <v>1549.99999999999</v>
      </c>
      <c r="AT22" s="42">
        <f t="shared" ref="AT22" si="57">$AO22*S22</f>
        <v>1549.99999999999</v>
      </c>
    </row>
    <row r="23" spans="2:46" ht="14.1" customHeight="1" x14ac:dyDescent="0.25">
      <c r="B23" s="15"/>
      <c r="C23" s="14" t="str">
        <f>ServiceProjections!D23</f>
        <v>ASP inspection L2</v>
      </c>
      <c r="D23" s="14"/>
      <c r="E23" s="38"/>
      <c r="F23" s="15"/>
      <c r="G23" s="14"/>
      <c r="H23" s="38"/>
      <c r="J23" s="15"/>
      <c r="K23" s="14"/>
      <c r="L23" s="38"/>
      <c r="N23" s="171"/>
      <c r="O23" s="169"/>
      <c r="P23" s="169"/>
      <c r="Q23" s="169"/>
      <c r="R23" s="169"/>
      <c r="S23" s="170"/>
      <c r="U23" s="49"/>
      <c r="V23" s="45"/>
      <c r="W23" s="45"/>
      <c r="X23" s="45"/>
      <c r="Y23" s="46"/>
      <c r="AA23" s="50"/>
      <c r="AB23" s="45"/>
      <c r="AC23" s="45"/>
      <c r="AD23" s="45"/>
      <c r="AE23" s="45"/>
      <c r="AF23" s="46"/>
      <c r="AH23" s="176"/>
      <c r="AI23" s="14"/>
      <c r="AJ23" s="14"/>
      <c r="AK23" s="14"/>
      <c r="AL23" s="14"/>
      <c r="AM23" s="38"/>
      <c r="AO23" s="15"/>
      <c r="AP23" s="14"/>
      <c r="AQ23" s="14"/>
      <c r="AR23" s="14"/>
      <c r="AS23" s="14"/>
      <c r="AT23" s="38"/>
    </row>
    <row r="24" spans="2:46" ht="14.1" customHeight="1" x14ac:dyDescent="0.25">
      <c r="B24" s="15"/>
      <c r="C24" s="14"/>
      <c r="D24" s="14" t="str">
        <f>ServiceProjections!E24</f>
        <v>A Grade</v>
      </c>
      <c r="E24" s="38"/>
      <c r="F24" s="40">
        <f>ServiceHistory!G166</f>
        <v>0.25</v>
      </c>
      <c r="G24" s="41">
        <f t="shared" si="12"/>
        <v>80</v>
      </c>
      <c r="H24" s="42">
        <f>ServiceHistory!G26</f>
        <v>20</v>
      </c>
      <c r="J24" s="40">
        <f>ServiceProjections!I68</f>
        <v>0.25</v>
      </c>
      <c r="K24" s="41">
        <f>ServiceProjections!J173</f>
        <v>171.03001364014713</v>
      </c>
      <c r="L24" s="42">
        <f t="shared" ref="L24:L26" si="58">J24*K24</f>
        <v>42.757503410036783</v>
      </c>
      <c r="N24" s="171"/>
      <c r="O24" s="169">
        <f>ServiceProjections!H221</f>
        <v>0</v>
      </c>
      <c r="P24" s="169">
        <f>ServiceProjections!I221</f>
        <v>0</v>
      </c>
      <c r="Q24" s="169">
        <f>ServiceProjections!J221</f>
        <v>0</v>
      </c>
      <c r="R24" s="169">
        <f>ServiceProjections!K221</f>
        <v>0</v>
      </c>
      <c r="S24" s="170">
        <f>ServiceProjections!L221</f>
        <v>0</v>
      </c>
      <c r="U24" s="49">
        <f t="shared" si="13"/>
        <v>0</v>
      </c>
      <c r="V24" s="45">
        <f t="shared" si="14"/>
        <v>0</v>
      </c>
      <c r="W24" s="45">
        <f t="shared" si="15"/>
        <v>0</v>
      </c>
      <c r="X24" s="45">
        <f t="shared" si="16"/>
        <v>0</v>
      </c>
      <c r="Y24" s="46">
        <f t="shared" si="17"/>
        <v>0</v>
      </c>
      <c r="AA24" s="50">
        <f>J24*ServiceProjections!G173</f>
        <v>29.52750792098713</v>
      </c>
      <c r="AB24" s="45">
        <f t="shared" si="18"/>
        <v>0</v>
      </c>
      <c r="AC24" s="45">
        <f t="shared" si="19"/>
        <v>0</v>
      </c>
      <c r="AD24" s="45">
        <f t="shared" si="20"/>
        <v>0</v>
      </c>
      <c r="AE24" s="45">
        <f t="shared" si="21"/>
        <v>0</v>
      </c>
      <c r="AF24" s="46">
        <f t="shared" si="22"/>
        <v>0</v>
      </c>
      <c r="AH24" s="176">
        <f>J24*ServiceProjections!H173</f>
        <v>12.454995489049658</v>
      </c>
      <c r="AI24" s="45">
        <f t="shared" si="23"/>
        <v>0</v>
      </c>
      <c r="AJ24" s="45">
        <f t="shared" si="24"/>
        <v>0</v>
      </c>
      <c r="AK24" s="45">
        <f t="shared" si="25"/>
        <v>0</v>
      </c>
      <c r="AL24" s="45">
        <f t="shared" si="26"/>
        <v>0</v>
      </c>
      <c r="AM24" s="46">
        <f t="shared" si="27"/>
        <v>0</v>
      </c>
      <c r="AO24" s="15"/>
      <c r="AP24" s="14"/>
      <c r="AQ24" s="14"/>
      <c r="AR24" s="14"/>
      <c r="AS24" s="14"/>
      <c r="AT24" s="38"/>
    </row>
    <row r="25" spans="2:46" ht="14.1" customHeight="1" x14ac:dyDescent="0.25">
      <c r="B25" s="15"/>
      <c r="C25" s="14"/>
      <c r="D25" s="14" t="str">
        <f>ServiceProjections!E25</f>
        <v>B Grade</v>
      </c>
      <c r="E25" s="38"/>
      <c r="F25" s="40">
        <f>ServiceHistory!G167</f>
        <v>0.41</v>
      </c>
      <c r="G25" s="41">
        <f t="shared" si="12"/>
        <v>80.487804878048792</v>
      </c>
      <c r="H25" s="42">
        <f>ServiceHistory!G27</f>
        <v>33</v>
      </c>
      <c r="J25" s="40">
        <f>ServiceProjections!I69</f>
        <v>0.42</v>
      </c>
      <c r="K25" s="41">
        <f>ServiceProjections!J174</f>
        <v>171.03001364014713</v>
      </c>
      <c r="L25" s="42">
        <f t="shared" si="58"/>
        <v>71.832605728861793</v>
      </c>
      <c r="N25" s="171"/>
      <c r="O25" s="169">
        <f>ServiceProjections!H222</f>
        <v>22700</v>
      </c>
      <c r="P25" s="169">
        <f>ServiceProjections!I222</f>
        <v>22700</v>
      </c>
      <c r="Q25" s="169">
        <f>ServiceProjections!J222</f>
        <v>22700</v>
      </c>
      <c r="R25" s="169">
        <f>ServiceProjections!K222</f>
        <v>22700</v>
      </c>
      <c r="S25" s="170">
        <f>ServiceProjections!L222</f>
        <v>22700</v>
      </c>
      <c r="U25" s="49">
        <f t="shared" si="13"/>
        <v>1630600.1500451628</v>
      </c>
      <c r="V25" s="45">
        <f t="shared" si="14"/>
        <v>1630600.1500451628</v>
      </c>
      <c r="W25" s="45">
        <f t="shared" si="15"/>
        <v>1630600.1500451628</v>
      </c>
      <c r="X25" s="45">
        <f t="shared" si="16"/>
        <v>1630600.1500451628</v>
      </c>
      <c r="Y25" s="46">
        <f t="shared" si="17"/>
        <v>1630600.1500451628</v>
      </c>
      <c r="AA25" s="50">
        <f>J25*ServiceProjections!G174</f>
        <v>49.606213307258379</v>
      </c>
      <c r="AB25" s="45">
        <f t="shared" si="18"/>
        <v>1126061.0420747653</v>
      </c>
      <c r="AC25" s="45">
        <f t="shared" si="19"/>
        <v>1126061.0420747653</v>
      </c>
      <c r="AD25" s="45">
        <f t="shared" si="20"/>
        <v>1126061.0420747653</v>
      </c>
      <c r="AE25" s="45">
        <f t="shared" si="21"/>
        <v>1126061.0420747653</v>
      </c>
      <c r="AF25" s="46">
        <f t="shared" si="22"/>
        <v>1126061.0420747653</v>
      </c>
      <c r="AH25" s="176">
        <f>J25*ServiceProjections!H174</f>
        <v>20.924392421603425</v>
      </c>
      <c r="AI25" s="45">
        <f t="shared" si="23"/>
        <v>474983.70797039778</v>
      </c>
      <c r="AJ25" s="45">
        <f t="shared" si="24"/>
        <v>474983.70797039778</v>
      </c>
      <c r="AK25" s="45">
        <f t="shared" si="25"/>
        <v>474983.70797039778</v>
      </c>
      <c r="AL25" s="45">
        <f t="shared" si="26"/>
        <v>474983.70797039778</v>
      </c>
      <c r="AM25" s="46">
        <f t="shared" si="27"/>
        <v>474983.70797039778</v>
      </c>
      <c r="AO25" s="223">
        <f>L25-AA25-AH25</f>
        <v>1.3019999999999889</v>
      </c>
      <c r="AP25" s="41">
        <f t="shared" ref="AP25" si="59">$AO25*O25</f>
        <v>29555.39999999975</v>
      </c>
      <c r="AQ25" s="41">
        <f t="shared" ref="AQ25" si="60">$AO25*P25</f>
        <v>29555.39999999975</v>
      </c>
      <c r="AR25" s="41">
        <f t="shared" ref="AR25" si="61">$AO25*Q25</f>
        <v>29555.39999999975</v>
      </c>
      <c r="AS25" s="41">
        <f t="shared" ref="AS25" si="62">$AO25*R25</f>
        <v>29555.39999999975</v>
      </c>
      <c r="AT25" s="42">
        <f t="shared" ref="AT25" si="63">$AO25*S25</f>
        <v>29555.39999999975</v>
      </c>
    </row>
    <row r="26" spans="2:46" ht="14.1" customHeight="1" x14ac:dyDescent="0.25">
      <c r="B26" s="15"/>
      <c r="C26" s="14"/>
      <c r="D26" s="14" t="str">
        <f>ServiceProjections!E26</f>
        <v>C Grade</v>
      </c>
      <c r="E26" s="38"/>
      <c r="F26" s="40">
        <f>ServiceHistory!G168</f>
        <v>1.2</v>
      </c>
      <c r="G26" s="41">
        <f t="shared" si="12"/>
        <v>80</v>
      </c>
      <c r="H26" s="42">
        <f>ServiceHistory!G28</f>
        <v>96</v>
      </c>
      <c r="J26" s="40">
        <f>ServiceProjections!I70</f>
        <v>1.2</v>
      </c>
      <c r="K26" s="41">
        <f>ServiceProjections!J175</f>
        <v>171.03001364014713</v>
      </c>
      <c r="L26" s="42">
        <f t="shared" si="58"/>
        <v>205.23601636817656</v>
      </c>
      <c r="N26" s="171"/>
      <c r="O26" s="169">
        <f>ServiceProjections!H223</f>
        <v>0</v>
      </c>
      <c r="P26" s="169">
        <f>ServiceProjections!I223</f>
        <v>0</v>
      </c>
      <c r="Q26" s="169">
        <f>ServiceProjections!J223</f>
        <v>0</v>
      </c>
      <c r="R26" s="169">
        <f>ServiceProjections!K223</f>
        <v>0</v>
      </c>
      <c r="S26" s="170">
        <f>ServiceProjections!L223</f>
        <v>0</v>
      </c>
      <c r="U26" s="49">
        <f t="shared" si="13"/>
        <v>0</v>
      </c>
      <c r="V26" s="45">
        <f t="shared" si="14"/>
        <v>0</v>
      </c>
      <c r="W26" s="45">
        <f t="shared" si="15"/>
        <v>0</v>
      </c>
      <c r="X26" s="45">
        <f t="shared" si="16"/>
        <v>0</v>
      </c>
      <c r="Y26" s="46">
        <f t="shared" si="17"/>
        <v>0</v>
      </c>
      <c r="AA26" s="50">
        <f>J26*ServiceProjections!G175</f>
        <v>141.73203802073823</v>
      </c>
      <c r="AB26" s="45">
        <f t="shared" si="18"/>
        <v>0</v>
      </c>
      <c r="AC26" s="45">
        <f t="shared" si="19"/>
        <v>0</v>
      </c>
      <c r="AD26" s="45">
        <f t="shared" si="20"/>
        <v>0</v>
      </c>
      <c r="AE26" s="45">
        <f t="shared" si="21"/>
        <v>0</v>
      </c>
      <c r="AF26" s="46">
        <f t="shared" si="22"/>
        <v>0</v>
      </c>
      <c r="AH26" s="176">
        <f>J26*ServiceProjections!H175</f>
        <v>59.783978347438357</v>
      </c>
      <c r="AI26" s="45">
        <f t="shared" si="23"/>
        <v>0</v>
      </c>
      <c r="AJ26" s="45">
        <f t="shared" si="24"/>
        <v>0</v>
      </c>
      <c r="AK26" s="45">
        <f t="shared" si="25"/>
        <v>0</v>
      </c>
      <c r="AL26" s="45">
        <f t="shared" si="26"/>
        <v>0</v>
      </c>
      <c r="AM26" s="46">
        <f t="shared" si="27"/>
        <v>0</v>
      </c>
      <c r="AO26" s="15"/>
      <c r="AP26" s="14"/>
      <c r="AQ26" s="14"/>
      <c r="AR26" s="14"/>
      <c r="AS26" s="14"/>
      <c r="AT26" s="38"/>
    </row>
    <row r="27" spans="2:46" ht="14.1" customHeight="1" x14ac:dyDescent="0.25">
      <c r="B27" s="15"/>
      <c r="C27" s="14" t="str">
        <f>ServiceProjections!D27</f>
        <v>ASP reinspection</v>
      </c>
      <c r="D27" s="14"/>
      <c r="E27" s="38"/>
      <c r="F27" s="15"/>
      <c r="G27" s="14"/>
      <c r="H27" s="38"/>
      <c r="J27" s="15"/>
      <c r="K27" s="14"/>
      <c r="L27" s="38"/>
      <c r="N27" s="171"/>
      <c r="O27" s="169"/>
      <c r="P27" s="169"/>
      <c r="Q27" s="169"/>
      <c r="R27" s="169"/>
      <c r="S27" s="170"/>
      <c r="U27" s="49"/>
      <c r="V27" s="45"/>
      <c r="W27" s="45"/>
      <c r="X27" s="45"/>
      <c r="Y27" s="46"/>
      <c r="AA27" s="50"/>
      <c r="AB27" s="45"/>
      <c r="AC27" s="45"/>
      <c r="AD27" s="45"/>
      <c r="AE27" s="45"/>
      <c r="AF27" s="46"/>
      <c r="AH27" s="176"/>
      <c r="AI27" s="14"/>
      <c r="AJ27" s="14"/>
      <c r="AK27" s="14"/>
      <c r="AL27" s="14"/>
      <c r="AM27" s="38"/>
      <c r="AO27" s="15"/>
      <c r="AP27" s="14"/>
      <c r="AQ27" s="14"/>
      <c r="AR27" s="14"/>
      <c r="AS27" s="14"/>
      <c r="AT27" s="38"/>
    </row>
    <row r="28" spans="2:46" ht="14.1" customHeight="1" x14ac:dyDescent="0.25">
      <c r="B28" s="15"/>
      <c r="C28" s="14"/>
      <c r="D28" s="14" t="str">
        <f>ServiceProjections!E28</f>
        <v>ASP reinspection</v>
      </c>
      <c r="E28" s="38"/>
      <c r="F28" s="17" t="str">
        <f>ServiceHistory!G170</f>
        <v>n.a</v>
      </c>
      <c r="G28" s="43">
        <f>H28</f>
        <v>80</v>
      </c>
      <c r="H28" s="42">
        <f>ServiceHistory!G30</f>
        <v>80</v>
      </c>
      <c r="J28" s="17" t="s">
        <v>73</v>
      </c>
      <c r="K28" s="41">
        <f>ServiceProjections!J177</f>
        <v>171.03001364014713</v>
      </c>
      <c r="L28" s="42">
        <f>K28</f>
        <v>171.03001364014713</v>
      </c>
      <c r="N28" s="168">
        <f>ServiceProjections!H98</f>
        <v>1</v>
      </c>
      <c r="O28" s="169">
        <f>$N28*ServiceProjections!H225</f>
        <v>562.5</v>
      </c>
      <c r="P28" s="169">
        <f>$N28*ServiceProjections!I225</f>
        <v>562.5</v>
      </c>
      <c r="Q28" s="169">
        <f>$N28*ServiceProjections!J225</f>
        <v>562.5</v>
      </c>
      <c r="R28" s="169">
        <f>$N28*ServiceProjections!K225</f>
        <v>562.5</v>
      </c>
      <c r="S28" s="170">
        <f>$N28*ServiceProjections!L225</f>
        <v>562.5</v>
      </c>
      <c r="U28" s="49">
        <f t="shared" si="13"/>
        <v>96204.382672582768</v>
      </c>
      <c r="V28" s="45">
        <f t="shared" si="14"/>
        <v>96204.382672582768</v>
      </c>
      <c r="W28" s="45">
        <f t="shared" si="15"/>
        <v>96204.382672582768</v>
      </c>
      <c r="X28" s="45">
        <f t="shared" si="16"/>
        <v>96204.382672582768</v>
      </c>
      <c r="Y28" s="46">
        <f t="shared" si="17"/>
        <v>96204.382672582768</v>
      </c>
      <c r="AA28" s="165">
        <f>ServiceProjections!G177</f>
        <v>118.11003168394852</v>
      </c>
      <c r="AB28" s="45">
        <f t="shared" si="18"/>
        <v>66436.892822221038</v>
      </c>
      <c r="AC28" s="45">
        <f t="shared" si="19"/>
        <v>66436.892822221038</v>
      </c>
      <c r="AD28" s="45">
        <f t="shared" si="20"/>
        <v>66436.892822221038</v>
      </c>
      <c r="AE28" s="45">
        <f t="shared" si="21"/>
        <v>66436.892822221038</v>
      </c>
      <c r="AF28" s="46">
        <f t="shared" si="22"/>
        <v>66436.892822221038</v>
      </c>
      <c r="AH28" s="165">
        <f>ServiceProjections!H177</f>
        <v>49.819981956198632</v>
      </c>
      <c r="AI28" s="45">
        <f t="shared" si="23"/>
        <v>28023.73985036173</v>
      </c>
      <c r="AJ28" s="45">
        <f t="shared" si="24"/>
        <v>28023.73985036173</v>
      </c>
      <c r="AK28" s="45">
        <f t="shared" si="25"/>
        <v>28023.73985036173</v>
      </c>
      <c r="AL28" s="45">
        <f t="shared" si="26"/>
        <v>28023.73985036173</v>
      </c>
      <c r="AM28" s="46">
        <f t="shared" si="27"/>
        <v>28023.73985036173</v>
      </c>
      <c r="AO28" s="223">
        <f>L28-AA28-AH28</f>
        <v>3.0999999999999801</v>
      </c>
      <c r="AP28" s="41">
        <f t="shared" ref="AP28" si="64">$AO28*O28</f>
        <v>1743.7499999999889</v>
      </c>
      <c r="AQ28" s="41">
        <f t="shared" ref="AQ28" si="65">$AO28*P28</f>
        <v>1743.7499999999889</v>
      </c>
      <c r="AR28" s="41">
        <f t="shared" ref="AR28" si="66">$AO28*Q28</f>
        <v>1743.7499999999889</v>
      </c>
      <c r="AS28" s="41">
        <f t="shared" ref="AS28" si="67">$AO28*R28</f>
        <v>1743.7499999999889</v>
      </c>
      <c r="AT28" s="42">
        <f t="shared" ref="AT28" si="68">$AO28*S28</f>
        <v>1743.7499999999889</v>
      </c>
    </row>
    <row r="29" spans="2:46" ht="14.1" customHeight="1" x14ac:dyDescent="0.25">
      <c r="B29" s="15"/>
      <c r="C29" s="14" t="str">
        <f>ServiceProjections!D29</f>
        <v>Substation Commissioning - UG Urban</v>
      </c>
      <c r="D29" s="14"/>
      <c r="E29" s="38"/>
      <c r="F29" s="15"/>
      <c r="G29" s="14"/>
      <c r="H29" s="38"/>
      <c r="J29" s="15"/>
      <c r="K29" s="14"/>
      <c r="L29" s="38"/>
      <c r="N29" s="15"/>
      <c r="O29" s="47"/>
      <c r="P29" s="47"/>
      <c r="Q29" s="47"/>
      <c r="R29" s="47"/>
      <c r="S29" s="48"/>
      <c r="U29" s="49"/>
      <c r="V29" s="45"/>
      <c r="W29" s="45"/>
      <c r="X29" s="45"/>
      <c r="Y29" s="46"/>
      <c r="AA29" s="50"/>
      <c r="AB29" s="45"/>
      <c r="AC29" s="45"/>
      <c r="AD29" s="45"/>
      <c r="AE29" s="45"/>
      <c r="AF29" s="46"/>
      <c r="AH29" s="176"/>
      <c r="AI29" s="45"/>
      <c r="AJ29" s="45"/>
      <c r="AK29" s="45"/>
      <c r="AL29" s="45"/>
      <c r="AM29" s="46"/>
      <c r="AO29" s="15"/>
      <c r="AP29" s="14"/>
      <c r="AQ29" s="14"/>
      <c r="AR29" s="14"/>
      <c r="AS29" s="14"/>
      <c r="AT29" s="38"/>
    </row>
    <row r="30" spans="2:46" ht="14.1" customHeight="1" x14ac:dyDescent="0.25">
      <c r="B30" s="15"/>
      <c r="C30" s="14"/>
      <c r="D30" s="14" t="str">
        <f>ServiceProjections!E30</f>
        <v>Per Lot</v>
      </c>
      <c r="E30" s="38"/>
      <c r="F30" s="40">
        <f>ServiceHistory!G172</f>
        <v>10.42</v>
      </c>
      <c r="G30" s="159">
        <f t="shared" si="12"/>
        <v>85.028790786948178</v>
      </c>
      <c r="H30" s="160">
        <f>ServiceHistory!G32</f>
        <v>886</v>
      </c>
      <c r="J30" s="40">
        <f>ServiceProjections!I72</f>
        <v>13</v>
      </c>
      <c r="K30" s="159">
        <f>ServiceProjections!J179</f>
        <v>192.37724039274497</v>
      </c>
      <c r="L30" s="42">
        <f t="shared" ref="L30" si="69">J30*K30</f>
        <v>2500.9041251056847</v>
      </c>
      <c r="N30" s="165"/>
      <c r="O30" s="47">
        <f>ServiceProjections!H227</f>
        <v>105</v>
      </c>
      <c r="P30" s="47">
        <f>ServiceProjections!I227</f>
        <v>105</v>
      </c>
      <c r="Q30" s="47">
        <f>ServiceProjections!J227</f>
        <v>105</v>
      </c>
      <c r="R30" s="47">
        <f>ServiceProjections!K227</f>
        <v>105</v>
      </c>
      <c r="S30" s="48">
        <f>ServiceProjections!L227</f>
        <v>105</v>
      </c>
      <c r="U30" s="49">
        <f t="shared" si="13"/>
        <v>262594.93313609686</v>
      </c>
      <c r="V30" s="45">
        <f t="shared" si="14"/>
        <v>262594.93313609686</v>
      </c>
      <c r="W30" s="45">
        <f t="shared" si="15"/>
        <v>262594.93313609686</v>
      </c>
      <c r="X30" s="45">
        <f t="shared" si="16"/>
        <v>262594.93313609686</v>
      </c>
      <c r="Y30" s="46">
        <f t="shared" si="17"/>
        <v>262594.93313609686</v>
      </c>
      <c r="AA30" s="176">
        <f>J30*ServiceProjections!G179</f>
        <v>1480.794359675102</v>
      </c>
      <c r="AB30" s="45">
        <f t="shared" si="18"/>
        <v>155483.4077658857</v>
      </c>
      <c r="AC30" s="45">
        <f t="shared" si="19"/>
        <v>155483.4077658857</v>
      </c>
      <c r="AD30" s="45">
        <f t="shared" si="20"/>
        <v>155483.4077658857</v>
      </c>
      <c r="AE30" s="45">
        <f t="shared" si="21"/>
        <v>155483.4077658857</v>
      </c>
      <c r="AF30" s="46">
        <f t="shared" si="22"/>
        <v>155483.4077658857</v>
      </c>
      <c r="AH30" s="176">
        <f>J30*ServiceProjections!H179</f>
        <v>973.82976543058226</v>
      </c>
      <c r="AI30" s="45">
        <f t="shared" si="23"/>
        <v>102252.12537021114</v>
      </c>
      <c r="AJ30" s="45">
        <f t="shared" si="24"/>
        <v>102252.12537021114</v>
      </c>
      <c r="AK30" s="45">
        <f t="shared" si="25"/>
        <v>102252.12537021114</v>
      </c>
      <c r="AL30" s="45">
        <f t="shared" si="26"/>
        <v>102252.12537021114</v>
      </c>
      <c r="AM30" s="46">
        <f t="shared" si="27"/>
        <v>102252.12537021114</v>
      </c>
      <c r="AO30" s="223">
        <f>L30-AA30-AH30</f>
        <v>46.280000000000427</v>
      </c>
      <c r="AP30" s="41">
        <f t="shared" ref="AP30" si="70">$AO30*O30</f>
        <v>4859.4000000000451</v>
      </c>
      <c r="AQ30" s="41">
        <f t="shared" ref="AQ30" si="71">$AO30*P30</f>
        <v>4859.4000000000451</v>
      </c>
      <c r="AR30" s="41">
        <f t="shared" ref="AR30" si="72">$AO30*Q30</f>
        <v>4859.4000000000451</v>
      </c>
      <c r="AS30" s="41">
        <f t="shared" ref="AS30" si="73">$AO30*R30</f>
        <v>4859.4000000000451</v>
      </c>
      <c r="AT30" s="42">
        <f t="shared" ref="AT30" si="74">$AO30*S30</f>
        <v>4859.4000000000451</v>
      </c>
    </row>
    <row r="31" spans="2:46" ht="14.1" customHeight="1" x14ac:dyDescent="0.25">
      <c r="B31" s="15"/>
      <c r="C31" s="14" t="str">
        <f>ServiceProjections!D31</f>
        <v>Substation Commissioning - Other</v>
      </c>
      <c r="D31" s="14"/>
      <c r="E31" s="14"/>
      <c r="F31" s="14"/>
      <c r="G31" s="159"/>
      <c r="H31" s="160"/>
      <c r="J31" s="15"/>
      <c r="K31" s="14"/>
      <c r="L31" s="38"/>
      <c r="N31" s="165"/>
      <c r="O31" s="47"/>
      <c r="P31" s="47"/>
      <c r="Q31" s="47"/>
      <c r="R31" s="47"/>
      <c r="S31" s="48"/>
      <c r="U31" s="49"/>
      <c r="V31" s="45"/>
      <c r="W31" s="45"/>
      <c r="X31" s="45"/>
      <c r="Y31" s="46"/>
      <c r="AA31" s="50"/>
      <c r="AB31" s="45"/>
      <c r="AC31" s="45"/>
      <c r="AD31" s="45"/>
      <c r="AE31" s="45"/>
      <c r="AF31" s="46"/>
      <c r="AH31" s="176"/>
      <c r="AI31" s="14"/>
      <c r="AJ31" s="14"/>
      <c r="AK31" s="14"/>
      <c r="AL31" s="14"/>
      <c r="AM31" s="38"/>
      <c r="AO31" s="15"/>
      <c r="AP31" s="14"/>
      <c r="AQ31" s="14"/>
      <c r="AR31" s="14"/>
      <c r="AS31" s="14"/>
      <c r="AT31" s="38"/>
    </row>
    <row r="32" spans="2:46" ht="14.1" customHeight="1" x14ac:dyDescent="0.25">
      <c r="B32" s="15"/>
      <c r="C32" s="14"/>
      <c r="D32" s="14" t="str">
        <f>ServiceProjections!E32</f>
        <v>Per substation</v>
      </c>
      <c r="E32" s="14"/>
      <c r="F32" s="40">
        <f>ServiceHistory!G174</f>
        <v>10.42</v>
      </c>
      <c r="G32" s="159">
        <f t="shared" si="12"/>
        <v>85.028790786948178</v>
      </c>
      <c r="H32" s="160">
        <f>ServiceHistory!G34</f>
        <v>886</v>
      </c>
      <c r="J32" s="40">
        <f>ServiceProjections!I74</f>
        <v>13</v>
      </c>
      <c r="K32" s="159">
        <f>ServiceProjections!J181</f>
        <v>192.37724039274497</v>
      </c>
      <c r="L32" s="42">
        <f t="shared" ref="L32" si="75">J32*K32</f>
        <v>2500.9041251056847</v>
      </c>
      <c r="N32" s="165"/>
      <c r="O32" s="47">
        <f>ServiceProjections!H229</f>
        <v>595</v>
      </c>
      <c r="P32" s="47">
        <f>ServiceProjections!I229</f>
        <v>595</v>
      </c>
      <c r="Q32" s="47">
        <f>ServiceProjections!J229</f>
        <v>595</v>
      </c>
      <c r="R32" s="47">
        <f>ServiceProjections!K229</f>
        <v>595</v>
      </c>
      <c r="S32" s="48">
        <f>ServiceProjections!L229</f>
        <v>595</v>
      </c>
      <c r="U32" s="49">
        <f t="shared" si="13"/>
        <v>1488037.9544378824</v>
      </c>
      <c r="V32" s="45">
        <f t="shared" si="14"/>
        <v>1488037.9544378824</v>
      </c>
      <c r="W32" s="45">
        <f t="shared" si="15"/>
        <v>1488037.9544378824</v>
      </c>
      <c r="X32" s="45">
        <f t="shared" si="16"/>
        <v>1488037.9544378824</v>
      </c>
      <c r="Y32" s="46">
        <f t="shared" si="17"/>
        <v>1488037.9544378824</v>
      </c>
      <c r="AA32" s="176">
        <f>J32*ServiceProjections!G181</f>
        <v>1480.794359675102</v>
      </c>
      <c r="AB32" s="45">
        <f t="shared" si="18"/>
        <v>881072.6440066857</v>
      </c>
      <c r="AC32" s="45">
        <f t="shared" si="19"/>
        <v>881072.6440066857</v>
      </c>
      <c r="AD32" s="45">
        <f t="shared" si="20"/>
        <v>881072.6440066857</v>
      </c>
      <c r="AE32" s="45">
        <f t="shared" si="21"/>
        <v>881072.6440066857</v>
      </c>
      <c r="AF32" s="46">
        <f t="shared" si="22"/>
        <v>881072.6440066857</v>
      </c>
      <c r="AH32" s="176">
        <f>J32*ServiceProjections!H181</f>
        <v>973.82976543058226</v>
      </c>
      <c r="AI32" s="45">
        <f t="shared" si="23"/>
        <v>579428.71043119649</v>
      </c>
      <c r="AJ32" s="45">
        <f t="shared" si="24"/>
        <v>579428.71043119649</v>
      </c>
      <c r="AK32" s="45">
        <f t="shared" si="25"/>
        <v>579428.71043119649</v>
      </c>
      <c r="AL32" s="45">
        <f t="shared" si="26"/>
        <v>579428.71043119649</v>
      </c>
      <c r="AM32" s="46">
        <f t="shared" si="27"/>
        <v>579428.71043119649</v>
      </c>
      <c r="AO32" s="223">
        <f>L32-AA32-AH32</f>
        <v>46.280000000000427</v>
      </c>
      <c r="AP32" s="41">
        <f t="shared" ref="AP32" si="76">$AO32*O32</f>
        <v>27536.600000000253</v>
      </c>
      <c r="AQ32" s="41">
        <f t="shared" ref="AQ32" si="77">$AO32*P32</f>
        <v>27536.600000000253</v>
      </c>
      <c r="AR32" s="41">
        <f t="shared" ref="AR32" si="78">$AO32*Q32</f>
        <v>27536.600000000253</v>
      </c>
      <c r="AS32" s="41">
        <f t="shared" ref="AS32" si="79">$AO32*R32</f>
        <v>27536.600000000253</v>
      </c>
      <c r="AT32" s="42">
        <f t="shared" ref="AT32" si="80">$AO32*S32</f>
        <v>27536.600000000253</v>
      </c>
    </row>
    <row r="33" spans="2:46" ht="14.1" customHeight="1" x14ac:dyDescent="0.25">
      <c r="B33" s="15"/>
      <c r="C33" s="14" t="str">
        <f>ServiceProjections!D35</f>
        <v>Access Permits - UG urban</v>
      </c>
      <c r="D33" s="14"/>
      <c r="E33" s="14"/>
      <c r="F33" s="14"/>
      <c r="G33" s="159"/>
      <c r="H33" s="160"/>
      <c r="J33" s="15"/>
      <c r="K33" s="159"/>
      <c r="L33" s="38"/>
      <c r="N33" s="165"/>
      <c r="O33" s="47"/>
      <c r="P33" s="47"/>
      <c r="Q33" s="47"/>
      <c r="R33" s="47"/>
      <c r="S33" s="48"/>
      <c r="U33" s="49"/>
      <c r="V33" s="45"/>
      <c r="W33" s="45"/>
      <c r="X33" s="45"/>
      <c r="Y33" s="46"/>
      <c r="AA33" s="50"/>
      <c r="AB33" s="45"/>
      <c r="AC33" s="45"/>
      <c r="AD33" s="45"/>
      <c r="AE33" s="45"/>
      <c r="AF33" s="46"/>
      <c r="AH33" s="176"/>
      <c r="AI33" s="14"/>
      <c r="AJ33" s="14"/>
      <c r="AK33" s="14"/>
      <c r="AL33" s="14"/>
      <c r="AM33" s="38"/>
      <c r="AO33" s="15"/>
      <c r="AP33" s="14"/>
      <c r="AQ33" s="14"/>
      <c r="AR33" s="14"/>
      <c r="AS33" s="14"/>
      <c r="AT33" s="38"/>
    </row>
    <row r="34" spans="2:46" ht="14.1" customHeight="1" x14ac:dyDescent="0.25">
      <c r="B34" s="15"/>
      <c r="C34" s="14"/>
      <c r="D34" s="14" t="str">
        <f>ServiceProjections!E36</f>
        <v>Per Lot</v>
      </c>
      <c r="E34" s="14"/>
      <c r="F34" s="40">
        <f>ServiceHistory!G178</f>
        <v>13.8</v>
      </c>
      <c r="G34" s="159">
        <f t="shared" si="12"/>
        <v>85.579710144927532</v>
      </c>
      <c r="H34" s="160">
        <f>ServiceHistory!G38</f>
        <v>1181</v>
      </c>
      <c r="J34" s="40">
        <f>ServiceProjections!I76</f>
        <v>14</v>
      </c>
      <c r="K34" s="159">
        <f>ServiceProjections!J185</f>
        <v>192.37724039274497</v>
      </c>
      <c r="L34" s="42">
        <f t="shared" ref="L34" si="81">J34*K34</f>
        <v>2693.2813654984293</v>
      </c>
      <c r="N34" s="165"/>
      <c r="O34" s="47">
        <f>ServiceProjections!H231</f>
        <v>110</v>
      </c>
      <c r="P34" s="47">
        <f>ServiceProjections!I231</f>
        <v>110</v>
      </c>
      <c r="Q34" s="47">
        <f>ServiceProjections!J231</f>
        <v>110</v>
      </c>
      <c r="R34" s="47">
        <f>ServiceProjections!K231</f>
        <v>110</v>
      </c>
      <c r="S34" s="48">
        <f>ServiceProjections!L231</f>
        <v>110</v>
      </c>
      <c r="U34" s="49">
        <f t="shared" si="13"/>
        <v>296260.95020482724</v>
      </c>
      <c r="V34" s="45">
        <f t="shared" si="14"/>
        <v>296260.95020482724</v>
      </c>
      <c r="W34" s="45">
        <f t="shared" si="15"/>
        <v>296260.95020482724</v>
      </c>
      <c r="X34" s="45">
        <f t="shared" si="16"/>
        <v>296260.95020482724</v>
      </c>
      <c r="Y34" s="46">
        <f t="shared" si="17"/>
        <v>296260.95020482724</v>
      </c>
      <c r="AA34" s="176">
        <f>J34*ServiceProjections!G185</f>
        <v>1594.7016181116485</v>
      </c>
      <c r="AB34" s="45">
        <f t="shared" si="18"/>
        <v>175417.17799228133</v>
      </c>
      <c r="AC34" s="45">
        <f t="shared" si="19"/>
        <v>175417.17799228133</v>
      </c>
      <c r="AD34" s="45">
        <f t="shared" si="20"/>
        <v>175417.17799228133</v>
      </c>
      <c r="AE34" s="45">
        <f t="shared" si="21"/>
        <v>175417.17799228133</v>
      </c>
      <c r="AF34" s="46">
        <f t="shared" si="22"/>
        <v>175417.17799228133</v>
      </c>
      <c r="AH34" s="176">
        <f>J34*ServiceProjections!H185</f>
        <v>1048.7397473867809</v>
      </c>
      <c r="AI34" s="45">
        <f t="shared" si="23"/>
        <v>115361.3722125459</v>
      </c>
      <c r="AJ34" s="45">
        <f t="shared" si="24"/>
        <v>115361.3722125459</v>
      </c>
      <c r="AK34" s="45">
        <f t="shared" si="25"/>
        <v>115361.3722125459</v>
      </c>
      <c r="AL34" s="45">
        <f t="shared" si="26"/>
        <v>115361.3722125459</v>
      </c>
      <c r="AM34" s="46">
        <f t="shared" si="27"/>
        <v>115361.3722125459</v>
      </c>
      <c r="AO34" s="223">
        <f>L34-AA34-AH34</f>
        <v>49.839999999999918</v>
      </c>
      <c r="AP34" s="41">
        <f t="shared" ref="AP34" si="82">$AO34*O34</f>
        <v>5482.3999999999905</v>
      </c>
      <c r="AQ34" s="41">
        <f t="shared" ref="AQ34" si="83">$AO34*P34</f>
        <v>5482.3999999999905</v>
      </c>
      <c r="AR34" s="41">
        <f t="shared" ref="AR34" si="84">$AO34*Q34</f>
        <v>5482.3999999999905</v>
      </c>
      <c r="AS34" s="41">
        <f t="shared" ref="AS34" si="85">$AO34*R34</f>
        <v>5482.3999999999905</v>
      </c>
      <c r="AT34" s="42">
        <f t="shared" ref="AT34" si="86">$AO34*S34</f>
        <v>5482.3999999999905</v>
      </c>
    </row>
    <row r="35" spans="2:46" ht="14.1" customHeight="1" x14ac:dyDescent="0.25">
      <c r="B35" s="15"/>
      <c r="C35" s="14" t="str">
        <f>ServiceProjections!D37</f>
        <v>Access Permits - other</v>
      </c>
      <c r="D35" s="14"/>
      <c r="E35" s="14"/>
      <c r="F35" s="14"/>
      <c r="G35" s="159"/>
      <c r="H35" s="160"/>
      <c r="J35" s="15"/>
      <c r="K35" s="159"/>
      <c r="L35" s="38"/>
      <c r="N35" s="165"/>
      <c r="O35" s="47"/>
      <c r="P35" s="47"/>
      <c r="Q35" s="47"/>
      <c r="R35" s="47"/>
      <c r="S35" s="48"/>
      <c r="U35" s="49"/>
      <c r="V35" s="45"/>
      <c r="W35" s="45"/>
      <c r="X35" s="45"/>
      <c r="Y35" s="46"/>
      <c r="AA35" s="50"/>
      <c r="AB35" s="45"/>
      <c r="AC35" s="45"/>
      <c r="AD35" s="45"/>
      <c r="AE35" s="45"/>
      <c r="AF35" s="46"/>
      <c r="AH35" s="176"/>
      <c r="AI35" s="14"/>
      <c r="AJ35" s="14"/>
      <c r="AK35" s="14"/>
      <c r="AL35" s="14"/>
      <c r="AM35" s="38"/>
      <c r="AO35" s="15"/>
      <c r="AP35" s="14"/>
      <c r="AQ35" s="14"/>
      <c r="AR35" s="14"/>
      <c r="AS35" s="14"/>
      <c r="AT35" s="38"/>
    </row>
    <row r="36" spans="2:46" ht="14.1" customHeight="1" x14ac:dyDescent="0.25">
      <c r="B36" s="15"/>
      <c r="C36" s="14"/>
      <c r="D36" s="14" t="str">
        <f>ServiceProjections!E38</f>
        <v>Max per access permit</v>
      </c>
      <c r="E36" s="14"/>
      <c r="F36" s="40">
        <f>ServiceHistory!G180</f>
        <v>13.8</v>
      </c>
      <c r="G36" s="159">
        <f t="shared" si="12"/>
        <v>85.579710144927532</v>
      </c>
      <c r="H36" s="160">
        <f>ServiceHistory!G40</f>
        <v>1181</v>
      </c>
      <c r="J36" s="165">
        <f>ServiceProjections!I78</f>
        <v>14</v>
      </c>
      <c r="K36" s="159">
        <f>ServiceProjections!J187</f>
        <v>192.37724039274497</v>
      </c>
      <c r="L36" s="167">
        <f t="shared" ref="L36" si="87">J36*K36</f>
        <v>2693.2813654984293</v>
      </c>
      <c r="N36" s="165"/>
      <c r="O36" s="47">
        <f>ServiceProjections!H233</f>
        <v>740</v>
      </c>
      <c r="P36" s="47">
        <f>ServiceProjections!I233</f>
        <v>740</v>
      </c>
      <c r="Q36" s="47">
        <f>ServiceProjections!J233</f>
        <v>740</v>
      </c>
      <c r="R36" s="47">
        <f>ServiceProjections!K233</f>
        <v>740</v>
      </c>
      <c r="S36" s="48">
        <f>ServiceProjections!L233</f>
        <v>740</v>
      </c>
      <c r="U36" s="49">
        <f t="shared" si="13"/>
        <v>1993028.2104688378</v>
      </c>
      <c r="V36" s="45">
        <f t="shared" si="14"/>
        <v>1993028.2104688378</v>
      </c>
      <c r="W36" s="45">
        <f t="shared" si="15"/>
        <v>1993028.2104688378</v>
      </c>
      <c r="X36" s="45">
        <f t="shared" si="16"/>
        <v>1993028.2104688378</v>
      </c>
      <c r="Y36" s="46">
        <f t="shared" si="17"/>
        <v>1993028.2104688378</v>
      </c>
      <c r="AA36" s="50">
        <f>J36*ServiceProjections!G187</f>
        <v>1594.7016181116485</v>
      </c>
      <c r="AB36" s="45">
        <f t="shared" si="18"/>
        <v>1180079.19740262</v>
      </c>
      <c r="AC36" s="45">
        <f t="shared" si="19"/>
        <v>1180079.19740262</v>
      </c>
      <c r="AD36" s="45">
        <f t="shared" si="20"/>
        <v>1180079.19740262</v>
      </c>
      <c r="AE36" s="45">
        <f t="shared" si="21"/>
        <v>1180079.19740262</v>
      </c>
      <c r="AF36" s="46">
        <f t="shared" si="22"/>
        <v>1180079.19740262</v>
      </c>
      <c r="AH36" s="176">
        <f>J36*ServiceProjections!H187</f>
        <v>1048.7397473867809</v>
      </c>
      <c r="AI36" s="45">
        <f t="shared" si="23"/>
        <v>776067.41306621791</v>
      </c>
      <c r="AJ36" s="45">
        <f t="shared" si="24"/>
        <v>776067.41306621791</v>
      </c>
      <c r="AK36" s="45">
        <f t="shared" si="25"/>
        <v>776067.41306621791</v>
      </c>
      <c r="AL36" s="45">
        <f t="shared" si="26"/>
        <v>776067.41306621791</v>
      </c>
      <c r="AM36" s="46">
        <f t="shared" si="27"/>
        <v>776067.41306621791</v>
      </c>
      <c r="AO36" s="223">
        <f>L36-AA36-AH36</f>
        <v>49.839999999999918</v>
      </c>
      <c r="AP36" s="41">
        <f t="shared" ref="AP36" si="88">$AO36*O36</f>
        <v>36881.59999999994</v>
      </c>
      <c r="AQ36" s="41">
        <f t="shared" ref="AQ36" si="89">$AO36*P36</f>
        <v>36881.59999999994</v>
      </c>
      <c r="AR36" s="41">
        <f t="shared" ref="AR36" si="90">$AO36*Q36</f>
        <v>36881.59999999994</v>
      </c>
      <c r="AS36" s="41">
        <f t="shared" ref="AS36" si="91">$AO36*R36</f>
        <v>36881.59999999994</v>
      </c>
      <c r="AT36" s="42">
        <f t="shared" ref="AT36" si="92">$AO36*S36</f>
        <v>36881.59999999994</v>
      </c>
    </row>
    <row r="37" spans="2:46" ht="14.1" customHeight="1" x14ac:dyDescent="0.25">
      <c r="B37" s="15"/>
      <c r="C37" s="14" t="str">
        <f>ServiceProjections!D39</f>
        <v>Admin - UG urban</v>
      </c>
      <c r="D37" s="14"/>
      <c r="E37" s="14"/>
      <c r="F37" s="40"/>
      <c r="G37" s="163"/>
      <c r="H37" s="160"/>
      <c r="J37" s="165"/>
      <c r="K37" s="159"/>
      <c r="L37" s="44"/>
      <c r="N37" s="165"/>
      <c r="O37" s="47"/>
      <c r="P37" s="47"/>
      <c r="Q37" s="47"/>
      <c r="R37" s="47"/>
      <c r="S37" s="48"/>
      <c r="U37" s="49"/>
      <c r="V37" s="45"/>
      <c r="W37" s="45"/>
      <c r="X37" s="45"/>
      <c r="Y37" s="46"/>
      <c r="AA37" s="50"/>
      <c r="AB37" s="45"/>
      <c r="AC37" s="45"/>
      <c r="AD37" s="45"/>
      <c r="AE37" s="45"/>
      <c r="AF37" s="46"/>
      <c r="AH37" s="176"/>
      <c r="AI37" s="45"/>
      <c r="AJ37" s="45"/>
      <c r="AK37" s="45"/>
      <c r="AL37" s="45"/>
      <c r="AM37" s="46"/>
      <c r="AO37" s="15"/>
      <c r="AP37" s="14"/>
      <c r="AQ37" s="14"/>
      <c r="AR37" s="14"/>
      <c r="AS37" s="14"/>
      <c r="AT37" s="38"/>
    </row>
    <row r="38" spans="2:46" ht="14.1" customHeight="1" x14ac:dyDescent="0.25">
      <c r="B38" s="15"/>
      <c r="C38" s="14"/>
      <c r="D38" s="14" t="str">
        <f>ServiceProjections!E40</f>
        <v>Up to 5 Lots</v>
      </c>
      <c r="E38" s="14"/>
      <c r="F38" s="40">
        <f>ServiceHistory!G182</f>
        <v>3</v>
      </c>
      <c r="G38" s="159">
        <f t="shared" si="12"/>
        <v>64.333333333333329</v>
      </c>
      <c r="H38" s="160">
        <f>ServiceHistory!G42</f>
        <v>193</v>
      </c>
      <c r="J38" s="165">
        <f>ServiceProjections!I80</f>
        <v>4</v>
      </c>
      <c r="K38" s="159">
        <f>ServiceProjections!J189</f>
        <v>113.22462649006634</v>
      </c>
      <c r="L38" s="44">
        <f t="shared" ref="L38:L47" si="93">J38*K38</f>
        <v>452.89850596026537</v>
      </c>
      <c r="N38" s="165"/>
      <c r="O38" s="47">
        <f>ServiceProjections!H235</f>
        <v>64.5</v>
      </c>
      <c r="P38" s="47">
        <f>ServiceProjections!I235</f>
        <v>64.5</v>
      </c>
      <c r="Q38" s="47">
        <f>ServiceProjections!J235</f>
        <v>64.5</v>
      </c>
      <c r="R38" s="47">
        <f>ServiceProjections!K235</f>
        <v>64.5</v>
      </c>
      <c r="S38" s="48">
        <f>ServiceProjections!L235</f>
        <v>64.5</v>
      </c>
      <c r="U38" s="49">
        <f t="shared" si="13"/>
        <v>29211.953634437115</v>
      </c>
      <c r="V38" s="45">
        <f t="shared" si="14"/>
        <v>29211.953634437115</v>
      </c>
      <c r="W38" s="45">
        <f t="shared" si="15"/>
        <v>29211.953634437115</v>
      </c>
      <c r="X38" s="45">
        <f t="shared" si="16"/>
        <v>29211.953634437115</v>
      </c>
      <c r="Y38" s="46">
        <f t="shared" si="17"/>
        <v>29211.953634437115</v>
      </c>
      <c r="AA38" s="50">
        <f>J38*ServiceProjections!G189</f>
        <v>312.73850596026534</v>
      </c>
      <c r="AB38" s="45">
        <f t="shared" ref="AB38:AF41" si="94">$AA38*O38</f>
        <v>20171.633634437116</v>
      </c>
      <c r="AC38" s="45">
        <f t="shared" si="94"/>
        <v>20171.633634437116</v>
      </c>
      <c r="AD38" s="45">
        <f t="shared" si="94"/>
        <v>20171.633634437116</v>
      </c>
      <c r="AE38" s="45">
        <f t="shared" si="94"/>
        <v>20171.633634437116</v>
      </c>
      <c r="AF38" s="46">
        <f t="shared" si="94"/>
        <v>20171.633634437116</v>
      </c>
      <c r="AH38" s="176">
        <f>J38*ServiceProjections!H189</f>
        <v>130.36000000000001</v>
      </c>
      <c r="AI38" s="45">
        <f t="shared" ref="AI38:AM41" si="95">$AH38*O38</f>
        <v>8408.2200000000012</v>
      </c>
      <c r="AJ38" s="45">
        <f t="shared" si="95"/>
        <v>8408.2200000000012</v>
      </c>
      <c r="AK38" s="45">
        <f t="shared" si="95"/>
        <v>8408.2200000000012</v>
      </c>
      <c r="AL38" s="45">
        <f t="shared" si="95"/>
        <v>8408.2200000000012</v>
      </c>
      <c r="AM38" s="46">
        <f t="shared" si="95"/>
        <v>8408.2200000000012</v>
      </c>
      <c r="AO38" s="223">
        <f>L38-AA38-AH38</f>
        <v>9.8000000000000114</v>
      </c>
      <c r="AP38" s="41">
        <f t="shared" ref="AP38:AP41" si="96">$AO38*O38</f>
        <v>632.1000000000007</v>
      </c>
      <c r="AQ38" s="41">
        <f t="shared" ref="AQ38:AQ41" si="97">$AO38*P38</f>
        <v>632.1000000000007</v>
      </c>
      <c r="AR38" s="41">
        <f t="shared" ref="AR38:AR41" si="98">$AO38*Q38</f>
        <v>632.1000000000007</v>
      </c>
      <c r="AS38" s="41">
        <f t="shared" ref="AS38:AS41" si="99">$AO38*R38</f>
        <v>632.1000000000007</v>
      </c>
      <c r="AT38" s="42">
        <f t="shared" ref="AT38:AT41" si="100">$AO38*S38</f>
        <v>632.1000000000007</v>
      </c>
    </row>
    <row r="39" spans="2:46" ht="14.1" customHeight="1" x14ac:dyDescent="0.25">
      <c r="B39" s="15"/>
      <c r="C39" s="14"/>
      <c r="D39" s="14" t="str">
        <f>ServiceProjections!E41</f>
        <v>6-10 Lots</v>
      </c>
      <c r="E39" s="14"/>
      <c r="F39" s="40">
        <f>ServiceHistory!G183</f>
        <v>4</v>
      </c>
      <c r="G39" s="159">
        <f t="shared" si="12"/>
        <v>64.5</v>
      </c>
      <c r="H39" s="160">
        <f>ServiceHistory!G43</f>
        <v>258</v>
      </c>
      <c r="J39" s="165">
        <f>ServiceProjections!I81</f>
        <v>5</v>
      </c>
      <c r="K39" s="159">
        <f>ServiceProjections!J190</f>
        <v>113.22462649006634</v>
      </c>
      <c r="L39" s="44">
        <f t="shared" si="93"/>
        <v>566.1231324503317</v>
      </c>
      <c r="N39" s="165"/>
      <c r="O39" s="47">
        <f>ServiceProjections!H236</f>
        <v>15</v>
      </c>
      <c r="P39" s="47">
        <f>ServiceProjections!I236</f>
        <v>15</v>
      </c>
      <c r="Q39" s="47">
        <f>ServiceProjections!J236</f>
        <v>15</v>
      </c>
      <c r="R39" s="47">
        <f>ServiceProjections!K236</f>
        <v>15</v>
      </c>
      <c r="S39" s="48">
        <f>ServiceProjections!L236</f>
        <v>15</v>
      </c>
      <c r="U39" s="49">
        <f t="shared" si="13"/>
        <v>8491.8469867549757</v>
      </c>
      <c r="V39" s="45">
        <f t="shared" si="14"/>
        <v>8491.8469867549757</v>
      </c>
      <c r="W39" s="45">
        <f t="shared" si="15"/>
        <v>8491.8469867549757</v>
      </c>
      <c r="X39" s="45">
        <f t="shared" si="16"/>
        <v>8491.8469867549757</v>
      </c>
      <c r="Y39" s="46">
        <f t="shared" si="17"/>
        <v>8491.8469867549757</v>
      </c>
      <c r="AA39" s="50">
        <f>J39*ServiceProjections!G190</f>
        <v>390.92313245033165</v>
      </c>
      <c r="AB39" s="45">
        <f t="shared" si="94"/>
        <v>5863.8469867549748</v>
      </c>
      <c r="AC39" s="45">
        <f t="shared" si="94"/>
        <v>5863.8469867549748</v>
      </c>
      <c r="AD39" s="45">
        <f t="shared" si="94"/>
        <v>5863.8469867549748</v>
      </c>
      <c r="AE39" s="45">
        <f t="shared" si="94"/>
        <v>5863.8469867549748</v>
      </c>
      <c r="AF39" s="46">
        <f t="shared" si="94"/>
        <v>5863.8469867549748</v>
      </c>
      <c r="AH39" s="176">
        <f>J39*ServiceProjections!H190</f>
        <v>162.95000000000002</v>
      </c>
      <c r="AI39" s="45">
        <f t="shared" si="95"/>
        <v>2444.2500000000005</v>
      </c>
      <c r="AJ39" s="45">
        <f t="shared" si="95"/>
        <v>2444.2500000000005</v>
      </c>
      <c r="AK39" s="45">
        <f t="shared" si="95"/>
        <v>2444.2500000000005</v>
      </c>
      <c r="AL39" s="45">
        <f t="shared" si="95"/>
        <v>2444.2500000000005</v>
      </c>
      <c r="AM39" s="46">
        <f t="shared" si="95"/>
        <v>2444.2500000000005</v>
      </c>
      <c r="AO39" s="223">
        <f>L39-AA39-AH39</f>
        <v>12.250000000000028</v>
      </c>
      <c r="AP39" s="41">
        <f t="shared" si="96"/>
        <v>183.75000000000043</v>
      </c>
      <c r="AQ39" s="41">
        <f t="shared" si="97"/>
        <v>183.75000000000043</v>
      </c>
      <c r="AR39" s="41">
        <f t="shared" si="98"/>
        <v>183.75000000000043</v>
      </c>
      <c r="AS39" s="41">
        <f t="shared" si="99"/>
        <v>183.75000000000043</v>
      </c>
      <c r="AT39" s="42">
        <f t="shared" si="100"/>
        <v>183.75000000000043</v>
      </c>
    </row>
    <row r="40" spans="2:46" ht="14.1" customHeight="1" x14ac:dyDescent="0.25">
      <c r="B40" s="15"/>
      <c r="C40" s="14"/>
      <c r="D40" s="14" t="str">
        <f>ServiceProjections!E42</f>
        <v>11-40 Lots</v>
      </c>
      <c r="E40" s="14"/>
      <c r="F40" s="40">
        <f>ServiceHistory!G184</f>
        <v>5</v>
      </c>
      <c r="G40" s="159">
        <f t="shared" si="12"/>
        <v>64.400000000000006</v>
      </c>
      <c r="H40" s="160">
        <f>ServiceHistory!G44</f>
        <v>322</v>
      </c>
      <c r="J40" s="165">
        <f>ServiceProjections!I82</f>
        <v>7</v>
      </c>
      <c r="K40" s="159">
        <f>ServiceProjections!J191</f>
        <v>113.22462649006634</v>
      </c>
      <c r="L40" s="44">
        <f t="shared" si="93"/>
        <v>792.57238543046435</v>
      </c>
      <c r="N40" s="165"/>
      <c r="O40" s="47">
        <f>ServiceProjections!H237</f>
        <v>52.5</v>
      </c>
      <c r="P40" s="47">
        <f>ServiceProjections!I237</f>
        <v>52.5</v>
      </c>
      <c r="Q40" s="47">
        <f>ServiceProjections!J237</f>
        <v>52.5</v>
      </c>
      <c r="R40" s="47">
        <f>ServiceProjections!K237</f>
        <v>52.5</v>
      </c>
      <c r="S40" s="48">
        <f>ServiceProjections!L237</f>
        <v>52.5</v>
      </c>
      <c r="U40" s="49">
        <f t="shared" si="13"/>
        <v>41610.050235099377</v>
      </c>
      <c r="V40" s="45">
        <f t="shared" si="14"/>
        <v>41610.050235099377</v>
      </c>
      <c r="W40" s="45">
        <f t="shared" si="15"/>
        <v>41610.050235099377</v>
      </c>
      <c r="X40" s="45">
        <f t="shared" si="16"/>
        <v>41610.050235099377</v>
      </c>
      <c r="Y40" s="46">
        <f t="shared" si="17"/>
        <v>41610.050235099377</v>
      </c>
      <c r="AA40" s="50">
        <f>J40*ServiceProjections!G191</f>
        <v>547.29238543046438</v>
      </c>
      <c r="AB40" s="45">
        <f t="shared" si="94"/>
        <v>28732.85023509938</v>
      </c>
      <c r="AC40" s="45">
        <f t="shared" si="94"/>
        <v>28732.85023509938</v>
      </c>
      <c r="AD40" s="45">
        <f t="shared" si="94"/>
        <v>28732.85023509938</v>
      </c>
      <c r="AE40" s="45">
        <f t="shared" si="94"/>
        <v>28732.85023509938</v>
      </c>
      <c r="AF40" s="46">
        <f t="shared" si="94"/>
        <v>28732.85023509938</v>
      </c>
      <c r="AH40" s="176">
        <f>J40*ServiceProjections!H191</f>
        <v>228.13000000000002</v>
      </c>
      <c r="AI40" s="45">
        <f t="shared" si="95"/>
        <v>11976.825000000001</v>
      </c>
      <c r="AJ40" s="45">
        <f t="shared" si="95"/>
        <v>11976.825000000001</v>
      </c>
      <c r="AK40" s="45">
        <f t="shared" si="95"/>
        <v>11976.825000000001</v>
      </c>
      <c r="AL40" s="45">
        <f t="shared" si="95"/>
        <v>11976.825000000001</v>
      </c>
      <c r="AM40" s="46">
        <f t="shared" si="95"/>
        <v>11976.825000000001</v>
      </c>
      <c r="AO40" s="223">
        <f>L40-AA40-AH40</f>
        <v>17.149999999999949</v>
      </c>
      <c r="AP40" s="41">
        <f t="shared" si="96"/>
        <v>900.37499999999727</v>
      </c>
      <c r="AQ40" s="41">
        <f t="shared" si="97"/>
        <v>900.37499999999727</v>
      </c>
      <c r="AR40" s="41">
        <f t="shared" si="98"/>
        <v>900.37499999999727</v>
      </c>
      <c r="AS40" s="41">
        <f t="shared" si="99"/>
        <v>900.37499999999727</v>
      </c>
      <c r="AT40" s="42">
        <f t="shared" si="100"/>
        <v>900.37499999999727</v>
      </c>
    </row>
    <row r="41" spans="2:46" ht="14.1" customHeight="1" x14ac:dyDescent="0.25">
      <c r="B41" s="15"/>
      <c r="C41" s="14"/>
      <c r="D41" s="14" t="str">
        <f>ServiceProjections!E43</f>
        <v>Over 40 Lots</v>
      </c>
      <c r="E41" s="14"/>
      <c r="F41" s="40">
        <f>ServiceHistory!G185</f>
        <v>6</v>
      </c>
      <c r="G41" s="159">
        <f t="shared" si="12"/>
        <v>64.5</v>
      </c>
      <c r="H41" s="160">
        <f>ServiceHistory!G45</f>
        <v>387</v>
      </c>
      <c r="J41" s="165">
        <f>ServiceProjections!I83</f>
        <v>8</v>
      </c>
      <c r="K41" s="159">
        <f>ServiceProjections!J192</f>
        <v>113.22462649006634</v>
      </c>
      <c r="L41" s="44">
        <f t="shared" si="93"/>
        <v>905.79701192053074</v>
      </c>
      <c r="N41" s="165"/>
      <c r="O41" s="47">
        <f>ServiceProjections!H238</f>
        <v>18</v>
      </c>
      <c r="P41" s="47">
        <f>ServiceProjections!I238</f>
        <v>18</v>
      </c>
      <c r="Q41" s="47">
        <f>ServiceProjections!J238</f>
        <v>18</v>
      </c>
      <c r="R41" s="47">
        <f>ServiceProjections!K238</f>
        <v>18</v>
      </c>
      <c r="S41" s="48">
        <f>ServiceProjections!L238</f>
        <v>18</v>
      </c>
      <c r="U41" s="49">
        <f t="shared" si="13"/>
        <v>16304.346214569554</v>
      </c>
      <c r="V41" s="45">
        <f t="shared" si="14"/>
        <v>16304.346214569554</v>
      </c>
      <c r="W41" s="45">
        <f t="shared" si="15"/>
        <v>16304.346214569554</v>
      </c>
      <c r="X41" s="45">
        <f t="shared" si="16"/>
        <v>16304.346214569554</v>
      </c>
      <c r="Y41" s="46">
        <f t="shared" si="17"/>
        <v>16304.346214569554</v>
      </c>
      <c r="AA41" s="50">
        <f>J41*ServiceProjections!G192</f>
        <v>625.47701192053069</v>
      </c>
      <c r="AB41" s="45">
        <f t="shared" si="94"/>
        <v>11258.586214569552</v>
      </c>
      <c r="AC41" s="45">
        <f t="shared" si="94"/>
        <v>11258.586214569552</v>
      </c>
      <c r="AD41" s="45">
        <f t="shared" si="94"/>
        <v>11258.586214569552</v>
      </c>
      <c r="AE41" s="45">
        <f t="shared" si="94"/>
        <v>11258.586214569552</v>
      </c>
      <c r="AF41" s="46">
        <f t="shared" si="94"/>
        <v>11258.586214569552</v>
      </c>
      <c r="AH41" s="176">
        <f>J41*ServiceProjections!H192</f>
        <v>260.72000000000003</v>
      </c>
      <c r="AI41" s="45">
        <f t="shared" si="95"/>
        <v>4692.9600000000009</v>
      </c>
      <c r="AJ41" s="45">
        <f t="shared" si="95"/>
        <v>4692.9600000000009</v>
      </c>
      <c r="AK41" s="45">
        <f t="shared" si="95"/>
        <v>4692.9600000000009</v>
      </c>
      <c r="AL41" s="45">
        <f t="shared" si="95"/>
        <v>4692.9600000000009</v>
      </c>
      <c r="AM41" s="46">
        <f t="shared" si="95"/>
        <v>4692.9600000000009</v>
      </c>
      <c r="AO41" s="223">
        <f>L41-AA41-AH41</f>
        <v>19.600000000000023</v>
      </c>
      <c r="AP41" s="41">
        <f t="shared" si="96"/>
        <v>352.80000000000041</v>
      </c>
      <c r="AQ41" s="41">
        <f t="shared" si="97"/>
        <v>352.80000000000041</v>
      </c>
      <c r="AR41" s="41">
        <f t="shared" si="98"/>
        <v>352.80000000000041</v>
      </c>
      <c r="AS41" s="41">
        <f t="shared" si="99"/>
        <v>352.80000000000041</v>
      </c>
      <c r="AT41" s="42">
        <f t="shared" si="100"/>
        <v>352.80000000000041</v>
      </c>
    </row>
    <row r="42" spans="2:46" ht="14.1" customHeight="1" x14ac:dyDescent="0.25">
      <c r="B42" s="15"/>
      <c r="C42" s="14" t="str">
        <f>ServiceProjections!D44</f>
        <v>Admin - OH rural</v>
      </c>
      <c r="D42" s="14"/>
      <c r="E42" s="14"/>
      <c r="F42" s="40"/>
      <c r="G42" s="163"/>
      <c r="H42" s="160"/>
      <c r="J42" s="165"/>
      <c r="K42" s="159"/>
      <c r="L42" s="44"/>
      <c r="N42" s="165"/>
      <c r="O42" s="47"/>
      <c r="P42" s="47"/>
      <c r="Q42" s="47"/>
      <c r="R42" s="47"/>
      <c r="S42" s="48"/>
      <c r="U42" s="49"/>
      <c r="V42" s="45"/>
      <c r="W42" s="45"/>
      <c r="X42" s="45"/>
      <c r="Y42" s="46"/>
      <c r="AA42" s="50"/>
      <c r="AB42" s="45"/>
      <c r="AC42" s="45"/>
      <c r="AD42" s="45"/>
      <c r="AE42" s="45"/>
      <c r="AF42" s="46"/>
      <c r="AH42" s="176"/>
      <c r="AI42" s="45"/>
      <c r="AJ42" s="45"/>
      <c r="AK42" s="45"/>
      <c r="AL42" s="45"/>
      <c r="AM42" s="46"/>
      <c r="AO42" s="15"/>
      <c r="AP42" s="14"/>
      <c r="AQ42" s="14"/>
      <c r="AR42" s="14"/>
      <c r="AS42" s="14"/>
      <c r="AT42" s="38"/>
    </row>
    <row r="43" spans="2:46" ht="14.1" customHeight="1" x14ac:dyDescent="0.25">
      <c r="B43" s="15"/>
      <c r="C43" s="14"/>
      <c r="D43" s="14" t="str">
        <f>ServiceProjections!E45</f>
        <v>Up to 5 poles</v>
      </c>
      <c r="E43" s="14"/>
      <c r="F43" s="40">
        <f>ServiceHistory!G187</f>
        <v>3</v>
      </c>
      <c r="G43" s="159">
        <f t="shared" si="12"/>
        <v>64.333333333333329</v>
      </c>
      <c r="H43" s="160">
        <f>ServiceHistory!G47</f>
        <v>193</v>
      </c>
      <c r="J43" s="165">
        <f>ServiceProjections!I85</f>
        <v>4</v>
      </c>
      <c r="K43" s="159">
        <f>ServiceProjections!J194</f>
        <v>113.22462649006634</v>
      </c>
      <c r="L43" s="44">
        <f t="shared" si="93"/>
        <v>452.89850596026537</v>
      </c>
      <c r="N43" s="165"/>
      <c r="O43" s="47">
        <f>ServiceProjections!H240</f>
        <v>247.50000000000003</v>
      </c>
      <c r="P43" s="47">
        <f>ServiceProjections!I240</f>
        <v>247.50000000000003</v>
      </c>
      <c r="Q43" s="47">
        <f>ServiceProjections!J240</f>
        <v>247.50000000000003</v>
      </c>
      <c r="R43" s="47">
        <f>ServiceProjections!K240</f>
        <v>247.50000000000003</v>
      </c>
      <c r="S43" s="48">
        <f>ServiceProjections!L240</f>
        <v>247.50000000000003</v>
      </c>
      <c r="U43" s="49">
        <f t="shared" si="13"/>
        <v>112092.38022516569</v>
      </c>
      <c r="V43" s="45">
        <f t="shared" si="14"/>
        <v>112092.38022516569</v>
      </c>
      <c r="W43" s="45">
        <f t="shared" si="15"/>
        <v>112092.38022516569</v>
      </c>
      <c r="X43" s="45">
        <f t="shared" si="16"/>
        <v>112092.38022516569</v>
      </c>
      <c r="Y43" s="46">
        <f t="shared" si="17"/>
        <v>112092.38022516569</v>
      </c>
      <c r="AA43" s="50">
        <f>J43*ServiceProjections!G194</f>
        <v>312.73850596026534</v>
      </c>
      <c r="AB43" s="45">
        <f t="shared" ref="AB43:AF45" si="101">$AA43*O43</f>
        <v>77402.780225165683</v>
      </c>
      <c r="AC43" s="45">
        <f t="shared" si="101"/>
        <v>77402.780225165683</v>
      </c>
      <c r="AD43" s="45">
        <f t="shared" si="101"/>
        <v>77402.780225165683</v>
      </c>
      <c r="AE43" s="45">
        <f t="shared" si="101"/>
        <v>77402.780225165683</v>
      </c>
      <c r="AF43" s="46">
        <f t="shared" si="101"/>
        <v>77402.780225165683</v>
      </c>
      <c r="AH43" s="176">
        <f>J43*ServiceProjections!H194</f>
        <v>130.36000000000001</v>
      </c>
      <c r="AI43" s="45">
        <f t="shared" ref="AI43:AM45" si="102">$AH43*O43</f>
        <v>32264.100000000006</v>
      </c>
      <c r="AJ43" s="45">
        <f t="shared" si="102"/>
        <v>32264.100000000006</v>
      </c>
      <c r="AK43" s="45">
        <f t="shared" si="102"/>
        <v>32264.100000000006</v>
      </c>
      <c r="AL43" s="45">
        <f t="shared" si="102"/>
        <v>32264.100000000006</v>
      </c>
      <c r="AM43" s="46">
        <f t="shared" si="102"/>
        <v>32264.100000000006</v>
      </c>
      <c r="AO43" s="223">
        <f>L43-AA43-AH43</f>
        <v>9.8000000000000114</v>
      </c>
      <c r="AP43" s="41">
        <f t="shared" ref="AP43:AP45" si="103">$AO43*O43</f>
        <v>2425.5000000000032</v>
      </c>
      <c r="AQ43" s="41">
        <f t="shared" ref="AQ43:AQ45" si="104">$AO43*P43</f>
        <v>2425.5000000000032</v>
      </c>
      <c r="AR43" s="41">
        <f t="shared" ref="AR43:AR45" si="105">$AO43*Q43</f>
        <v>2425.5000000000032</v>
      </c>
      <c r="AS43" s="41">
        <f t="shared" ref="AS43:AS45" si="106">$AO43*R43</f>
        <v>2425.5000000000032</v>
      </c>
      <c r="AT43" s="42">
        <f t="shared" ref="AT43:AT45" si="107">$AO43*S43</f>
        <v>2425.5000000000032</v>
      </c>
    </row>
    <row r="44" spans="2:46" ht="14.1" customHeight="1" x14ac:dyDescent="0.25">
      <c r="B44" s="15"/>
      <c r="C44" s="14"/>
      <c r="D44" s="14" t="str">
        <f>ServiceProjections!E46</f>
        <v>6-10 poles</v>
      </c>
      <c r="E44" s="14"/>
      <c r="F44" s="40">
        <f>ServiceHistory!G188</f>
        <v>4</v>
      </c>
      <c r="G44" s="159">
        <f t="shared" si="12"/>
        <v>64.5</v>
      </c>
      <c r="H44" s="160">
        <f>ServiceHistory!G48</f>
        <v>258</v>
      </c>
      <c r="J44" s="165">
        <f>ServiceProjections!I86</f>
        <v>5</v>
      </c>
      <c r="K44" s="159">
        <f>ServiceProjections!J195</f>
        <v>113.22462649006634</v>
      </c>
      <c r="L44" s="44">
        <f t="shared" si="93"/>
        <v>566.1231324503317</v>
      </c>
      <c r="N44" s="165"/>
      <c r="O44" s="47">
        <f>ServiceProjections!H241</f>
        <v>184.5</v>
      </c>
      <c r="P44" s="47">
        <f>ServiceProjections!I241</f>
        <v>184.5</v>
      </c>
      <c r="Q44" s="47">
        <f>ServiceProjections!J241</f>
        <v>184.5</v>
      </c>
      <c r="R44" s="47">
        <f>ServiceProjections!K241</f>
        <v>184.5</v>
      </c>
      <c r="S44" s="48">
        <f>ServiceProjections!L241</f>
        <v>184.5</v>
      </c>
      <c r="U44" s="49">
        <f t="shared" si="13"/>
        <v>104449.7179370862</v>
      </c>
      <c r="V44" s="45">
        <f t="shared" si="14"/>
        <v>104449.7179370862</v>
      </c>
      <c r="W44" s="45">
        <f t="shared" si="15"/>
        <v>104449.7179370862</v>
      </c>
      <c r="X44" s="45">
        <f t="shared" si="16"/>
        <v>104449.7179370862</v>
      </c>
      <c r="Y44" s="46">
        <f t="shared" si="17"/>
        <v>104449.7179370862</v>
      </c>
      <c r="AA44" s="50">
        <f>J44*ServiceProjections!G195</f>
        <v>390.92313245033165</v>
      </c>
      <c r="AB44" s="45">
        <f t="shared" si="101"/>
        <v>72125.317937086191</v>
      </c>
      <c r="AC44" s="45">
        <f t="shared" si="101"/>
        <v>72125.317937086191</v>
      </c>
      <c r="AD44" s="45">
        <f t="shared" si="101"/>
        <v>72125.317937086191</v>
      </c>
      <c r="AE44" s="45">
        <f t="shared" si="101"/>
        <v>72125.317937086191</v>
      </c>
      <c r="AF44" s="46">
        <f t="shared" si="101"/>
        <v>72125.317937086191</v>
      </c>
      <c r="AH44" s="176">
        <f>J44*ServiceProjections!H195</f>
        <v>162.95000000000002</v>
      </c>
      <c r="AI44" s="45">
        <f t="shared" si="102"/>
        <v>30064.275000000001</v>
      </c>
      <c r="AJ44" s="45">
        <f t="shared" si="102"/>
        <v>30064.275000000001</v>
      </c>
      <c r="AK44" s="45">
        <f t="shared" si="102"/>
        <v>30064.275000000001</v>
      </c>
      <c r="AL44" s="45">
        <f t="shared" si="102"/>
        <v>30064.275000000001</v>
      </c>
      <c r="AM44" s="46">
        <f t="shared" si="102"/>
        <v>30064.275000000001</v>
      </c>
      <c r="AO44" s="223">
        <f>L44-AA44-AH44</f>
        <v>12.250000000000028</v>
      </c>
      <c r="AP44" s="41">
        <f t="shared" si="103"/>
        <v>2260.1250000000055</v>
      </c>
      <c r="AQ44" s="41">
        <f t="shared" si="104"/>
        <v>2260.1250000000055</v>
      </c>
      <c r="AR44" s="41">
        <f t="shared" si="105"/>
        <v>2260.1250000000055</v>
      </c>
      <c r="AS44" s="41">
        <f t="shared" si="106"/>
        <v>2260.1250000000055</v>
      </c>
      <c r="AT44" s="42">
        <f t="shared" si="107"/>
        <v>2260.1250000000055</v>
      </c>
    </row>
    <row r="45" spans="2:46" ht="14.1" customHeight="1" x14ac:dyDescent="0.25">
      <c r="B45" s="15"/>
      <c r="C45" s="14"/>
      <c r="D45" s="14" t="str">
        <f>ServiceProjections!E47</f>
        <v xml:space="preserve">11 or more poles </v>
      </c>
      <c r="E45" s="14"/>
      <c r="F45" s="40">
        <f>ServiceHistory!G189</f>
        <v>6</v>
      </c>
      <c r="G45" s="159">
        <f t="shared" si="12"/>
        <v>64.5</v>
      </c>
      <c r="H45" s="160">
        <f>ServiceHistory!G49</f>
        <v>387</v>
      </c>
      <c r="J45" s="165">
        <f>ServiceProjections!I87</f>
        <v>9</v>
      </c>
      <c r="K45" s="159">
        <f>ServiceProjections!J196</f>
        <v>113.22462649006634</v>
      </c>
      <c r="L45" s="44">
        <f t="shared" si="93"/>
        <v>1019.0216384105971</v>
      </c>
      <c r="N45" s="165"/>
      <c r="O45" s="47">
        <f>ServiceProjections!H242</f>
        <v>18.000000000000014</v>
      </c>
      <c r="P45" s="47">
        <f>ServiceProjections!I242</f>
        <v>18.000000000000014</v>
      </c>
      <c r="Q45" s="47">
        <f>ServiceProjections!J242</f>
        <v>18.000000000000014</v>
      </c>
      <c r="R45" s="47">
        <f>ServiceProjections!K242</f>
        <v>18.000000000000014</v>
      </c>
      <c r="S45" s="48">
        <f>ServiceProjections!L242</f>
        <v>18.000000000000014</v>
      </c>
      <c r="U45" s="49">
        <f t="shared" si="13"/>
        <v>18342.389491390764</v>
      </c>
      <c r="V45" s="45">
        <f t="shared" si="14"/>
        <v>18342.389491390764</v>
      </c>
      <c r="W45" s="45">
        <f t="shared" si="15"/>
        <v>18342.389491390764</v>
      </c>
      <c r="X45" s="45">
        <f t="shared" si="16"/>
        <v>18342.389491390764</v>
      </c>
      <c r="Y45" s="46">
        <f t="shared" si="17"/>
        <v>18342.389491390764</v>
      </c>
      <c r="AA45" s="176">
        <f>J45*ServiceProjections!G196</f>
        <v>703.66163841059699</v>
      </c>
      <c r="AB45" s="45">
        <f t="shared" si="101"/>
        <v>12665.909491390756</v>
      </c>
      <c r="AC45" s="45">
        <f t="shared" si="101"/>
        <v>12665.909491390756</v>
      </c>
      <c r="AD45" s="45">
        <f t="shared" si="101"/>
        <v>12665.909491390756</v>
      </c>
      <c r="AE45" s="45">
        <f t="shared" si="101"/>
        <v>12665.909491390756</v>
      </c>
      <c r="AF45" s="46">
        <f t="shared" si="101"/>
        <v>12665.909491390756</v>
      </c>
      <c r="AH45" s="176">
        <f>J45*ServiceProjections!H196</f>
        <v>293.31000000000006</v>
      </c>
      <c r="AI45" s="45">
        <f t="shared" si="102"/>
        <v>5279.5800000000054</v>
      </c>
      <c r="AJ45" s="45">
        <f t="shared" si="102"/>
        <v>5279.5800000000054</v>
      </c>
      <c r="AK45" s="45">
        <f t="shared" si="102"/>
        <v>5279.5800000000054</v>
      </c>
      <c r="AL45" s="45">
        <f t="shared" si="102"/>
        <v>5279.5800000000054</v>
      </c>
      <c r="AM45" s="46">
        <f t="shared" si="102"/>
        <v>5279.5800000000054</v>
      </c>
      <c r="AO45" s="223">
        <f>L45-AA45-AH45</f>
        <v>22.050000000000068</v>
      </c>
      <c r="AP45" s="41">
        <f t="shared" si="103"/>
        <v>396.90000000000157</v>
      </c>
      <c r="AQ45" s="41">
        <f t="shared" si="104"/>
        <v>396.90000000000157</v>
      </c>
      <c r="AR45" s="41">
        <f t="shared" si="105"/>
        <v>396.90000000000157</v>
      </c>
      <c r="AS45" s="41">
        <f t="shared" si="106"/>
        <v>396.90000000000157</v>
      </c>
      <c r="AT45" s="42">
        <f t="shared" si="107"/>
        <v>396.90000000000157</v>
      </c>
    </row>
    <row r="46" spans="2:46" ht="14.1" customHeight="1" x14ac:dyDescent="0.25">
      <c r="B46" s="15"/>
      <c r="C46" s="14" t="str">
        <f>ServiceProjections!D48</f>
        <v>Admin - other</v>
      </c>
      <c r="D46" s="14"/>
      <c r="E46" s="14"/>
      <c r="F46" s="40"/>
      <c r="G46" s="159"/>
      <c r="H46" s="160"/>
      <c r="J46" s="15"/>
      <c r="K46" s="159"/>
      <c r="L46" s="44"/>
      <c r="N46" s="165"/>
      <c r="O46" s="47"/>
      <c r="P46" s="47"/>
      <c r="Q46" s="47"/>
      <c r="R46" s="47"/>
      <c r="S46" s="48"/>
      <c r="U46" s="49"/>
      <c r="V46" s="45"/>
      <c r="W46" s="45"/>
      <c r="X46" s="45"/>
      <c r="Y46" s="46"/>
      <c r="AA46" s="176"/>
      <c r="AB46" s="45"/>
      <c r="AC46" s="45"/>
      <c r="AD46" s="45"/>
      <c r="AE46" s="45"/>
      <c r="AF46" s="46"/>
      <c r="AH46" s="176"/>
      <c r="AI46" s="45"/>
      <c r="AJ46" s="45"/>
      <c r="AK46" s="45"/>
      <c r="AL46" s="45"/>
      <c r="AM46" s="46"/>
      <c r="AO46" s="15"/>
      <c r="AP46" s="14"/>
      <c r="AQ46" s="14"/>
      <c r="AR46" s="14"/>
      <c r="AS46" s="14"/>
      <c r="AT46" s="38"/>
    </row>
    <row r="47" spans="2:46" ht="14.1" customHeight="1" x14ac:dyDescent="0.25">
      <c r="B47" s="15"/>
      <c r="C47" s="14"/>
      <c r="D47" s="14" t="str">
        <f>ServiceProjections!E49</f>
        <v>Max fee at six hours</v>
      </c>
      <c r="E47" s="14"/>
      <c r="F47" s="40" t="str">
        <f>ServiceHistory!G191</f>
        <v>n.a</v>
      </c>
      <c r="G47" s="159">
        <f>H47</f>
        <v>480</v>
      </c>
      <c r="H47" s="160">
        <f>ServiceHistory!G51</f>
        <v>480</v>
      </c>
      <c r="J47" s="165">
        <f>ServiceProjections!I89</f>
        <v>6</v>
      </c>
      <c r="K47" s="159">
        <f>ServiceProjections!J198</f>
        <v>113.22462649006634</v>
      </c>
      <c r="L47" s="44">
        <f t="shared" si="93"/>
        <v>679.34775894039808</v>
      </c>
      <c r="N47" s="165"/>
      <c r="O47" s="47">
        <f>ServiceProjections!H244</f>
        <v>70</v>
      </c>
      <c r="P47" s="47">
        <f>ServiceProjections!I244</f>
        <v>70</v>
      </c>
      <c r="Q47" s="47">
        <f>ServiceProjections!J244</f>
        <v>70</v>
      </c>
      <c r="R47" s="47">
        <f>ServiceProjections!K244</f>
        <v>70</v>
      </c>
      <c r="S47" s="48">
        <f>ServiceProjections!L244</f>
        <v>70</v>
      </c>
      <c r="U47" s="219">
        <f t="shared" si="13"/>
        <v>47554.343125827865</v>
      </c>
      <c r="V47" s="174">
        <f t="shared" si="14"/>
        <v>47554.343125827865</v>
      </c>
      <c r="W47" s="174">
        <f t="shared" si="15"/>
        <v>47554.343125827865</v>
      </c>
      <c r="X47" s="174">
        <f t="shared" si="16"/>
        <v>47554.343125827865</v>
      </c>
      <c r="Y47" s="175">
        <f t="shared" si="17"/>
        <v>47554.343125827865</v>
      </c>
      <c r="AA47" s="176">
        <f>J47*ServiceProjections!G198</f>
        <v>469.10775894039801</v>
      </c>
      <c r="AB47" s="174">
        <f t="shared" ref="AB47" si="108">$AA47*O47</f>
        <v>32837.543125827862</v>
      </c>
      <c r="AC47" s="174">
        <f t="shared" ref="AC47" si="109">$AA47*P47</f>
        <v>32837.543125827862</v>
      </c>
      <c r="AD47" s="174">
        <f t="shared" ref="AD47" si="110">$AA47*Q47</f>
        <v>32837.543125827862</v>
      </c>
      <c r="AE47" s="174">
        <f t="shared" ref="AE47" si="111">$AA47*R47</f>
        <v>32837.543125827862</v>
      </c>
      <c r="AF47" s="175">
        <f t="shared" ref="AF47" si="112">$AA47*S47</f>
        <v>32837.543125827862</v>
      </c>
      <c r="AH47" s="176">
        <f>J47*ServiceProjections!H198</f>
        <v>195.54000000000002</v>
      </c>
      <c r="AI47" s="174">
        <f t="shared" ref="AI47" si="113">$AH47*O47</f>
        <v>13687.800000000001</v>
      </c>
      <c r="AJ47" s="174">
        <f t="shared" ref="AJ47" si="114">$AH47*P47</f>
        <v>13687.800000000001</v>
      </c>
      <c r="AK47" s="174">
        <f t="shared" ref="AK47" si="115">$AH47*Q47</f>
        <v>13687.800000000001</v>
      </c>
      <c r="AL47" s="174">
        <f t="shared" ref="AL47" si="116">$AH47*R47</f>
        <v>13687.800000000001</v>
      </c>
      <c r="AM47" s="175">
        <f t="shared" ref="AM47" si="117">$AH47*S47</f>
        <v>13687.800000000001</v>
      </c>
      <c r="AO47" s="223">
        <f>L47-AA47-AH47</f>
        <v>14.700000000000045</v>
      </c>
      <c r="AP47" s="220">
        <f t="shared" ref="AP47" si="118">$AO47*O47</f>
        <v>1029.0000000000032</v>
      </c>
      <c r="AQ47" s="220">
        <f t="shared" ref="AQ47" si="119">$AO47*P47</f>
        <v>1029.0000000000032</v>
      </c>
      <c r="AR47" s="220">
        <f t="shared" ref="AR47" si="120">$AO47*Q47</f>
        <v>1029.0000000000032</v>
      </c>
      <c r="AS47" s="220">
        <f t="shared" ref="AS47" si="121">$AO47*R47</f>
        <v>1029.0000000000032</v>
      </c>
      <c r="AT47" s="224">
        <f t="shared" ref="AT47" si="122">$AO47*S47</f>
        <v>1029.0000000000032</v>
      </c>
    </row>
    <row r="48" spans="2:46" ht="14.1" customHeight="1" x14ac:dyDescent="0.25">
      <c r="B48" s="15"/>
      <c r="C48" s="14"/>
      <c r="D48" s="14"/>
      <c r="E48" s="14"/>
      <c r="F48" s="40"/>
      <c r="G48" s="159"/>
      <c r="H48" s="160"/>
      <c r="J48" s="15"/>
      <c r="K48" s="159"/>
      <c r="L48" s="160"/>
      <c r="N48" s="165"/>
      <c r="O48" s="47"/>
      <c r="P48" s="47"/>
      <c r="Q48" s="47"/>
      <c r="R48" s="47"/>
      <c r="S48" s="48"/>
      <c r="U48" s="221">
        <f>SUM(U8:U47)</f>
        <v>6626792.3653573366</v>
      </c>
      <c r="V48" s="35">
        <f t="shared" ref="V48:Y48" si="123">SUM(V8:V47)</f>
        <v>6626792.3653573366</v>
      </c>
      <c r="W48" s="35">
        <f t="shared" si="123"/>
        <v>6626792.3653573366</v>
      </c>
      <c r="X48" s="35">
        <f t="shared" si="123"/>
        <v>6626792.3653573366</v>
      </c>
      <c r="Y48" s="222">
        <f t="shared" si="123"/>
        <v>6626792.3653573366</v>
      </c>
      <c r="AA48" s="49"/>
      <c r="AB48" s="221">
        <f>SUM(AB8:AB47)</f>
        <v>4178474.788908713</v>
      </c>
      <c r="AC48" s="35">
        <f t="shared" ref="AC48" si="124">SUM(AC8:AC47)</f>
        <v>4178474.788908713</v>
      </c>
      <c r="AD48" s="35">
        <f t="shared" ref="AD48" si="125">SUM(AD8:AD47)</f>
        <v>4178474.788908713</v>
      </c>
      <c r="AE48" s="35">
        <f t="shared" ref="AE48" si="126">SUM(AE8:AE47)</f>
        <v>4178474.788908713</v>
      </c>
      <c r="AF48" s="222">
        <f t="shared" ref="AF48" si="127">SUM(AF8:AF47)</f>
        <v>4178474.788908713</v>
      </c>
      <c r="AH48" s="176"/>
      <c r="AI48" s="221">
        <f>SUM(AI8:AI47)</f>
        <v>2325341.239448627</v>
      </c>
      <c r="AJ48" s="35">
        <f t="shared" ref="AJ48" si="128">SUM(AJ8:AJ47)</f>
        <v>2325341.239448627</v>
      </c>
      <c r="AK48" s="35">
        <f t="shared" ref="AK48" si="129">SUM(AK8:AK47)</f>
        <v>2325341.239448627</v>
      </c>
      <c r="AL48" s="35">
        <f t="shared" ref="AL48" si="130">SUM(AL8:AL47)</f>
        <v>2325341.239448627</v>
      </c>
      <c r="AM48" s="222">
        <f t="shared" ref="AM48" si="131">SUM(AM8:AM47)</f>
        <v>2325341.239448627</v>
      </c>
      <c r="AO48" s="49"/>
      <c r="AP48" s="221">
        <f>SUM(AP8:AP47)</f>
        <v>122976.33699999994</v>
      </c>
      <c r="AQ48" s="35">
        <f t="shared" ref="AQ48" si="132">SUM(AQ8:AQ47)</f>
        <v>122976.33699999994</v>
      </c>
      <c r="AR48" s="35">
        <f t="shared" ref="AR48" si="133">SUM(AR8:AR47)</f>
        <v>122976.33699999994</v>
      </c>
      <c r="AS48" s="35">
        <f t="shared" ref="AS48" si="134">SUM(AS8:AS47)</f>
        <v>122976.33699999994</v>
      </c>
      <c r="AT48" s="222">
        <f t="shared" ref="AT48" si="135">SUM(AT8:AT47)</f>
        <v>122976.33699999994</v>
      </c>
    </row>
    <row r="49" spans="2:46" ht="14.1" customHeight="1" x14ac:dyDescent="0.25">
      <c r="B49" s="39"/>
      <c r="C49" s="11"/>
      <c r="D49" s="11"/>
      <c r="E49" s="11"/>
      <c r="F49" s="164"/>
      <c r="G49" s="161"/>
      <c r="H49" s="162"/>
      <c r="J49" s="166"/>
      <c r="K49" s="161"/>
      <c r="L49" s="162"/>
      <c r="N49" s="166"/>
      <c r="O49" s="172"/>
      <c r="P49" s="172"/>
      <c r="Q49" s="172"/>
      <c r="R49" s="172"/>
      <c r="S49" s="173"/>
      <c r="U49" s="49"/>
      <c r="V49" s="45"/>
      <c r="W49" s="45"/>
      <c r="X49" s="45"/>
      <c r="Y49" s="46"/>
      <c r="AA49" s="166"/>
      <c r="AB49" s="174"/>
      <c r="AC49" s="174"/>
      <c r="AD49" s="174"/>
      <c r="AE49" s="174"/>
      <c r="AF49" s="175"/>
      <c r="AH49" s="177"/>
      <c r="AI49" s="174"/>
      <c r="AJ49" s="174"/>
      <c r="AK49" s="174"/>
      <c r="AL49" s="174"/>
      <c r="AM49" s="175"/>
      <c r="AO49" s="39"/>
      <c r="AP49" s="11"/>
      <c r="AQ49" s="11"/>
      <c r="AR49" s="11"/>
      <c r="AS49" s="11"/>
      <c r="AT49" s="225"/>
    </row>
    <row r="50" spans="2:46" ht="14.1" customHeight="1" x14ac:dyDescent="0.25">
      <c r="B50" s="14"/>
      <c r="C50" s="14"/>
      <c r="D50" s="14"/>
      <c r="E50" s="14"/>
      <c r="F50" s="41"/>
      <c r="G50" s="159"/>
      <c r="H50" s="159"/>
      <c r="J50" s="159"/>
      <c r="K50" s="159"/>
      <c r="L50" s="159"/>
      <c r="N50" s="159"/>
      <c r="O50" s="47"/>
      <c r="P50" s="47"/>
      <c r="Q50" s="47"/>
      <c r="R50" s="47"/>
      <c r="S50" s="47"/>
      <c r="U50" s="35"/>
      <c r="V50" s="35"/>
      <c r="W50" s="35"/>
      <c r="X50" s="35"/>
      <c r="Y50" s="35"/>
      <c r="AA50" s="159"/>
      <c r="AB50" s="45"/>
      <c r="AC50" s="45"/>
      <c r="AD50" s="45"/>
      <c r="AE50" s="45"/>
      <c r="AF50" s="45"/>
      <c r="AH50" s="163"/>
      <c r="AI50" s="45"/>
      <c r="AJ50" s="45"/>
      <c r="AK50" s="45"/>
      <c r="AL50" s="45"/>
      <c r="AM50" s="35"/>
    </row>
    <row r="51" spans="2:46" ht="14.1" customHeight="1" x14ac:dyDescent="0.25">
      <c r="U51" s="45"/>
      <c r="V51" s="45"/>
      <c r="W51" s="45"/>
      <c r="X51" s="45"/>
      <c r="Y51" s="45"/>
      <c r="AI51" s="45"/>
      <c r="AJ51" s="45"/>
      <c r="AK51" s="45"/>
      <c r="AL51" s="45"/>
      <c r="AM51" s="45"/>
    </row>
    <row r="52" spans="2:46" ht="14.1" customHeight="1" x14ac:dyDescent="0.25">
      <c r="U52" s="45"/>
      <c r="V52" s="45"/>
      <c r="W52" s="45"/>
      <c r="X52" s="45"/>
      <c r="Y52" s="45"/>
    </row>
  </sheetData>
  <mergeCells count="7">
    <mergeCell ref="AO5:AT5"/>
    <mergeCell ref="AH5:AM5"/>
    <mergeCell ref="F5:H5"/>
    <mergeCell ref="N5:S5"/>
    <mergeCell ref="U5:Y5"/>
    <mergeCell ref="J5:L5"/>
    <mergeCell ref="AA5:AF5"/>
  </mergeCells>
  <pageMargins left="0.39370078740157483" right="0.39370078740157483" top="0.39370078740157483" bottom="0.39370078740157483" header="0.19685039370078741" footer="0.19685039370078741"/>
  <pageSetup paperSize="8" scale="48" orientation="landscape" r:id="rId1"/>
  <headerFooter>
    <oddFooter>&amp;C&amp;F&amp;R&amp;A</oddFooter>
  </headerFooter>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A147A0DDDD8764C80300D4204AB680A" ma:contentTypeVersion="0" ma:contentTypeDescription="Create a new document." ma:contentTypeScope="" ma:versionID="d0adda5341aa951b34e712b66b93f5d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952E898-61A8-4279-82C3-F749FD3F4BA7}"/>
</file>

<file path=customXml/itemProps2.xml><?xml version="1.0" encoding="utf-8"?>
<ds:datastoreItem xmlns:ds="http://schemas.openxmlformats.org/officeDocument/2006/customXml" ds:itemID="{5D8A96A0-E8D4-4401-A068-1DE633F0936A}"/>
</file>

<file path=customXml/itemProps3.xml><?xml version="1.0" encoding="utf-8"?>
<ds:datastoreItem xmlns:ds="http://schemas.openxmlformats.org/officeDocument/2006/customXml" ds:itemID="{BE6B569A-C0FE-4415-A3E4-AA4C29164AA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ReadMeFirst</vt:lpstr>
      <vt:lpstr>Summary</vt:lpstr>
      <vt:lpstr>InputSheets --&gt;</vt:lpstr>
      <vt:lpstr>GlobalInputs</vt:lpstr>
      <vt:lpstr>ServiceDescription</vt:lpstr>
      <vt:lpstr>ServiceHistory</vt:lpstr>
      <vt:lpstr>ServiceProjections</vt:lpstr>
      <vt:lpstr>OutputSheets --&gt;</vt:lpstr>
      <vt:lpstr>FeeConstruction</vt:lpstr>
      <vt:lpstr>CheckSheet</vt:lpstr>
    </vt:vector>
  </TitlesOfParts>
  <Company>Ausgrid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t53572</dc:creator>
  <cp:lastModifiedBy>Catherine Waddell</cp:lastModifiedBy>
  <cp:lastPrinted>2014-05-19T22:30:27Z</cp:lastPrinted>
  <dcterms:created xsi:type="dcterms:W3CDTF">2013-06-17T01:25:32Z</dcterms:created>
  <dcterms:modified xsi:type="dcterms:W3CDTF">2014-05-26T22:51:09Z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0x0101003A147A0DDDD8764C80300D4204AB680A</vt:lpwstr>
  </property>
</Properties>
</file>