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utilnsw.sharepoint.com/teams/RegProposal2024-29/Shared Documents/1. 2024-29 Regulatory Proposal/2024-29 Proposal Documents/02 - Regulatory Proposal Attachments/"/>
    </mc:Choice>
  </mc:AlternateContent>
  <xr:revisionPtr revIDLastSave="0" documentId="8_{01E63259-5FEA-4B06-9EF4-A5F27B9445C9}" xr6:coauthVersionLast="47" xr6:coauthVersionMax="47" xr10:uidLastSave="{00000000-0000-0000-0000-000000000000}"/>
  <bookViews>
    <workbookView xWindow="19200" yWindow="0" windowWidth="19200" windowHeight="23400" tabRatio="932" xr2:uid="{00000000-000D-0000-FFFF-FFFF00000000}"/>
  </bookViews>
  <sheets>
    <sheet name="Final proposal" sheetId="16" r:id="rId1"/>
  </sheets>
  <definedNames>
    <definedName name="anscount" hidden="1">1</definedName>
    <definedName name="dms_PRCP_BaseYear" localSheetId="0">'Final proposal'!$C$14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6" l="1"/>
  <c r="K33" i="16" s="1"/>
  <c r="J18" i="16"/>
  <c r="J33" i="16" s="1"/>
  <c r="I18" i="16"/>
  <c r="I33" i="16" s="1"/>
  <c r="H18" i="16"/>
  <c r="H33" i="16" s="1"/>
  <c r="G18" i="16"/>
  <c r="G33" i="16" s="1"/>
  <c r="F18" i="16"/>
  <c r="F33" i="16" s="1"/>
  <c r="E18" i="16"/>
  <c r="E33" i="16" s="1"/>
  <c r="D18" i="16"/>
  <c r="D33" i="16" s="1"/>
  <c r="C18" i="16"/>
  <c r="C33" i="16" s="1"/>
  <c r="O18" i="16" l="1"/>
  <c r="O33" i="16" s="1"/>
  <c r="P18" i="16"/>
  <c r="P33" i="16" s="1"/>
  <c r="P53" i="16" s="1"/>
  <c r="Q18" i="16"/>
  <c r="Q33" i="16" s="1"/>
  <c r="Q53" i="16" s="1"/>
  <c r="R18" i="16"/>
  <c r="R33" i="16" s="1"/>
  <c r="R53" i="16" s="1"/>
  <c r="S18" i="16"/>
  <c r="S33" i="16" s="1"/>
  <c r="S53" i="16" s="1"/>
  <c r="L18" i="16"/>
  <c r="E7" i="16"/>
  <c r="F7" i="16"/>
  <c r="L33" i="16" l="1"/>
  <c r="T18" i="16"/>
  <c r="T33" i="16" s="1"/>
  <c r="T53" i="16" s="1"/>
  <c r="C28" i="16" l="1"/>
  <c r="D28" i="16"/>
  <c r="E28" i="16"/>
  <c r="E43" i="16" l="1"/>
  <c r="D43" i="16"/>
  <c r="C43" i="16"/>
  <c r="B36" i="16"/>
  <c r="N33" i="16"/>
  <c r="N18" i="16"/>
  <c r="K7" i="16"/>
  <c r="J7" i="16"/>
  <c r="I7" i="16"/>
  <c r="H7" i="16"/>
  <c r="G7" i="16"/>
  <c r="K28" i="16" l="1"/>
  <c r="J28" i="16"/>
  <c r="F28" i="16"/>
  <c r="I28" i="16"/>
  <c r="G28" i="16"/>
  <c r="H28" i="16"/>
  <c r="L28" i="16"/>
  <c r="G43" i="16" l="1"/>
  <c r="F43" i="16"/>
  <c r="L7" i="16" l="1"/>
  <c r="M7" i="16" l="1"/>
  <c r="N7" i="16" l="1"/>
  <c r="M8" i="16" s="1"/>
  <c r="S37" i="16" s="1"/>
  <c r="S39" i="16" l="1"/>
  <c r="S40" i="16"/>
  <c r="L8" i="16"/>
  <c r="R38" i="16" s="1"/>
  <c r="S36" i="16"/>
  <c r="S38" i="16"/>
  <c r="R40" i="16" l="1"/>
  <c r="R36" i="16"/>
  <c r="R37" i="16"/>
  <c r="R39" i="16"/>
  <c r="K8" i="16"/>
  <c r="Q40" i="16" s="1"/>
  <c r="Q38" i="16" l="1"/>
  <c r="Q36" i="16"/>
  <c r="J8" i="16"/>
  <c r="P40" i="16" s="1"/>
  <c r="Q39" i="16"/>
  <c r="Q37" i="16"/>
  <c r="I8" i="16"/>
  <c r="P36" i="16"/>
  <c r="P37" i="16" l="1"/>
  <c r="P34" i="16"/>
  <c r="P39" i="16"/>
  <c r="P38" i="16"/>
  <c r="P25" i="16"/>
  <c r="R27" i="16"/>
  <c r="T24" i="16"/>
  <c r="R25" i="16"/>
  <c r="Q27" i="16"/>
  <c r="P27" i="16"/>
  <c r="S25" i="16"/>
  <c r="T25" i="16"/>
  <c r="R24" i="16"/>
  <c r="P26" i="16"/>
  <c r="Q25" i="16"/>
  <c r="R22" i="16"/>
  <c r="Q23" i="16"/>
  <c r="Q22" i="16"/>
  <c r="S22" i="16"/>
  <c r="S24" i="16"/>
  <c r="S27" i="16"/>
  <c r="T22" i="16"/>
  <c r="R23" i="16"/>
  <c r="Q26" i="16"/>
  <c r="T23" i="16"/>
  <c r="H8" i="16"/>
  <c r="G8" i="16" s="1"/>
  <c r="F8" i="16" s="1"/>
  <c r="E8" i="16" s="1"/>
  <c r="D8" i="16" s="1"/>
  <c r="T26" i="16"/>
  <c r="R26" i="16"/>
  <c r="P22" i="16"/>
  <c r="S23" i="16"/>
  <c r="S26" i="16"/>
  <c r="P24" i="16"/>
  <c r="P23" i="16"/>
  <c r="T27" i="16"/>
  <c r="Q24" i="16"/>
  <c r="S19" i="16"/>
  <c r="P21" i="16"/>
  <c r="R19" i="16"/>
  <c r="T19" i="16"/>
  <c r="T21" i="16"/>
  <c r="S21" i="16"/>
  <c r="P19" i="16"/>
  <c r="Q21" i="16"/>
  <c r="R21" i="16"/>
  <c r="Q19" i="16"/>
  <c r="P28" i="16" l="1"/>
  <c r="R28" i="16"/>
  <c r="O27" i="16"/>
  <c r="O42" i="16" s="1"/>
  <c r="O24" i="16"/>
  <c r="O39" i="16" s="1"/>
  <c r="N22" i="16"/>
  <c r="N37" i="16" s="1"/>
  <c r="O23" i="16"/>
  <c r="O38" i="16" s="1"/>
  <c r="N24" i="16"/>
  <c r="N39" i="16" s="1"/>
  <c r="N26" i="16"/>
  <c r="N41" i="16" s="1"/>
  <c r="O26" i="16"/>
  <c r="O41" i="16" s="1"/>
  <c r="N27" i="16"/>
  <c r="N42" i="16" s="1"/>
  <c r="N23" i="16"/>
  <c r="N38" i="16" s="1"/>
  <c r="O25" i="16"/>
  <c r="O40" i="16" s="1"/>
  <c r="N25" i="16"/>
  <c r="N40" i="16" s="1"/>
  <c r="O22" i="16"/>
  <c r="O37" i="16" s="1"/>
  <c r="N21" i="16"/>
  <c r="N36" i="16" s="1"/>
  <c r="O21" i="16"/>
  <c r="O36" i="16" s="1"/>
  <c r="N19" i="16"/>
  <c r="N34" i="16" s="1"/>
  <c r="O19" i="16"/>
  <c r="O34" i="16" s="1"/>
  <c r="T28" i="16"/>
  <c r="Q28" i="16"/>
  <c r="S28" i="16"/>
  <c r="N28" i="16" l="1"/>
  <c r="N43" i="16"/>
  <c r="O28" i="16"/>
  <c r="O43" i="16"/>
  <c r="R41" i="16" l="1"/>
  <c r="S41" i="16"/>
  <c r="H43" i="16" l="1"/>
  <c r="P41" i="16"/>
  <c r="P43" i="16" s="1"/>
  <c r="P48" i="16" s="1"/>
  <c r="Q41" i="16"/>
  <c r="Q54" i="16" l="1"/>
  <c r="S54" i="16"/>
  <c r="T54" i="16"/>
  <c r="U54" i="16"/>
  <c r="R54" i="16"/>
  <c r="K43" i="16" l="1"/>
  <c r="S34" i="16"/>
  <c r="S43" i="16" s="1"/>
  <c r="T43" i="16" l="1"/>
  <c r="T48" i="16" s="1"/>
  <c r="Y58" i="16" l="1"/>
  <c r="Y59" i="16" s="1"/>
  <c r="Y61" i="16" s="1"/>
  <c r="U58" i="16"/>
  <c r="V58" i="16"/>
  <c r="W58" i="16"/>
  <c r="X58" i="16"/>
  <c r="R34" i="16" l="1"/>
  <c r="R43" i="16" s="1"/>
  <c r="J43" i="16"/>
  <c r="S48" i="16" l="1"/>
  <c r="Q34" i="16"/>
  <c r="Q43" i="16" s="1"/>
  <c r="Q48" i="16" s="1"/>
  <c r="I43" i="16"/>
  <c r="S55" i="16" l="1"/>
  <c r="U55" i="16"/>
  <c r="T55" i="16"/>
  <c r="V55" i="16"/>
  <c r="R55" i="16"/>
  <c r="U57" i="16"/>
  <c r="V57" i="16"/>
  <c r="X57" i="16"/>
  <c r="X59" i="16" s="1"/>
  <c r="X61" i="16" s="1"/>
  <c r="W57" i="16"/>
  <c r="T57" i="16"/>
  <c r="R48" i="16"/>
  <c r="W56" i="16" l="1"/>
  <c r="W59" i="16" s="1"/>
  <c r="W61" i="16" s="1"/>
  <c r="U56" i="16"/>
  <c r="U59" i="16" s="1"/>
  <c r="T56" i="16"/>
  <c r="S56" i="16"/>
  <c r="V56" i="16"/>
  <c r="V59" i="16" s="1"/>
  <c r="V61" i="16" s="1"/>
  <c r="U61" i="16" l="1"/>
  <c r="Z61" i="16" s="1"/>
  <c r="Z59" i="16"/>
</calcChain>
</file>

<file path=xl/sharedStrings.xml><?xml version="1.0" encoding="utf-8"?>
<sst xmlns="http://schemas.openxmlformats.org/spreadsheetml/2006/main" count="70" uniqueCount="55">
  <si>
    <t>Actual and estimated inflation</t>
  </si>
  <si>
    <t>Actual</t>
  </si>
  <si>
    <t>Estimated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</si>
  <si>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</si>
  <si>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</si>
  <si>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</si>
  <si>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</si>
  <si>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</si>
  <si>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</si>
  <si>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</si>
  <si>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</si>
  <si>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</si>
  <si>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</si>
  <si>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</si>
  <si>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</si>
  <si>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ABS CPI index - June (old base)</t>
  </si>
  <si>
    <t>ABS CPI index - June (rebased)</t>
  </si>
  <si>
    <t xml:space="preserve">Inflation rate (per cent) </t>
  </si>
  <si>
    <t>Reconstructed cumulative index (2023-24=1)</t>
  </si>
  <si>
    <t>7.5.1 -  The carryover amounts that arise from applying the EBSS during the current regulatory control period</t>
  </si>
  <si>
    <t>Base year for the previous period (drop down menu)</t>
  </si>
  <si>
    <t>7.5.1.1 - Opex allowance applicable to EBSS (EBSS target)</t>
  </si>
  <si>
    <t>$m, real June 2014</t>
  </si>
  <si>
    <t>$m, real June 2019</t>
  </si>
  <si>
    <t>$m, real June 2024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</si>
  <si>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</si>
  <si>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</si>
  <si>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</si>
  <si>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</si>
  <si>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</si>
  <si>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</si>
  <si>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Demand management innovation allowance</t>
  </si>
  <si>
    <t>Approved pass throughs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</si>
  <si>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</si>
  <si>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</si>
  <si>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</si>
  <si>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</si>
  <si>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</si>
  <si>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Business to nominate base year used to forecast opex 
(drop down menu)</t>
  </si>
  <si>
    <t>DMIA</t>
  </si>
  <si>
    <t>Movements in provisions</t>
  </si>
  <si>
    <t>Actual opex for EBSS purposes</t>
  </si>
  <si>
    <t>Base year non-recurrent efficiency gain ($m)</t>
  </si>
  <si>
    <t>Incremental gain $m, real June 2024</t>
  </si>
  <si>
    <t>Carryover</t>
  </si>
  <si>
    <t>Forthcoming regulatory control period</t>
  </si>
  <si>
    <t xml:space="preserve"> $m, real June 2020</t>
  </si>
  <si>
    <t>2024-25</t>
  </si>
  <si>
    <t>2025-26</t>
  </si>
  <si>
    <t>2026-27</t>
  </si>
  <si>
    <t>2027-28</t>
  </si>
  <si>
    <t>2028-29</t>
  </si>
  <si>
    <t>Total</t>
  </si>
  <si>
    <t>Total Carryover Amount ($m, June 2024)</t>
  </si>
  <si>
    <t>PTRM inputs ($m, June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</si>
</sst>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#,##0.0_ ;\-#,##0.0\ "/>
    <numFmt numFmtId="167" formatCode="#,##0;\(#,##0\)"/>
    <numFmt numFmtId="168" formatCode="_-* #,##0.0000_-;\-* #,##0.0000_-;_-* &quot;-&quot;??_-;_-@_-"/>
    <numFmt numFmtId="169" formatCode="#,##0.0;\–#,##0.0;&quot;–&quot;"/>
    <numFmt numFmtId="170" formatCode="_-* #,##0_-;[Red]\(#,##0\)_-;_-* &quot;-&quot;??_-;_-@_-"/>
    <numFmt numFmtId="171" formatCode="_(* #,##0.0_);_(* \(#,##0.0\);_(* &quot;-&quot;??_);_(@_)"/>
    <numFmt numFmtId="172" formatCode="#,##0.0000"/>
    <numFmt numFmtId="173" formatCode="#,##0.00;\–#,##0.00;&quot;–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  <font>
      <strike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3" borderId="0">
      <alignment horizontal="left" vertical="center"/>
      <protection locked="0"/>
    </xf>
    <xf numFmtId="0" fontId="10" fillId="6" borderId="0">
      <alignment vertical="center"/>
      <protection locked="0"/>
    </xf>
    <xf numFmtId="0" fontId="1" fillId="0" borderId="0"/>
    <xf numFmtId="164" fontId="1" fillId="0" borderId="0" applyFont="0" applyFill="0" applyBorder="0" applyAlignment="0" applyProtection="0"/>
    <xf numFmtId="0" fontId="23" fillId="6" borderId="0">
      <alignment vertical="center"/>
      <protection locked="0"/>
    </xf>
    <xf numFmtId="170" fontId="24" fillId="7" borderId="106" applyBorder="0">
      <alignment horizontal="right"/>
      <protection locked="0"/>
    </xf>
    <xf numFmtId="171" fontId="25" fillId="0" borderId="0" applyFont="0" applyFill="0" applyBorder="0" applyAlignment="0" applyProtection="0"/>
  </cellStyleXfs>
  <cellXfs count="270">
    <xf numFmtId="0" fontId="0" fillId="0" borderId="0" xfId="0"/>
    <xf numFmtId="0" fontId="4" fillId="2" borderId="0" xfId="2" applyFont="1" applyFill="1"/>
    <xf numFmtId="0" fontId="0" fillId="2" borderId="0" xfId="0" applyFill="1"/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8" fillId="5" borderId="12" xfId="0" quotePrefix="1" applyFont="1" applyFill="1" applyBorder="1" applyAlignment="1">
      <alignment horizontal="right" vertical="center"/>
    </xf>
    <xf numFmtId="0" fontId="8" fillId="5" borderId="12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165" fontId="6" fillId="4" borderId="15" xfId="0" applyNumberFormat="1" applyFont="1" applyFill="1" applyBorder="1" applyAlignment="1">
      <alignment vertical="center"/>
    </xf>
    <xf numFmtId="165" fontId="3" fillId="0" borderId="16" xfId="0" applyNumberFormat="1" applyFont="1" applyBorder="1" applyAlignment="1">
      <alignment horizontal="right" vertical="top" wrapText="1"/>
    </xf>
    <xf numFmtId="165" fontId="3" fillId="2" borderId="16" xfId="0" applyNumberFormat="1" applyFont="1" applyFill="1" applyBorder="1" applyAlignment="1">
      <alignment vertical="center" wrapText="1"/>
    </xf>
    <xf numFmtId="165" fontId="3" fillId="4" borderId="16" xfId="0" applyNumberFormat="1" applyFont="1" applyFill="1" applyBorder="1" applyAlignment="1">
      <alignment vertical="center" wrapText="1"/>
    </xf>
    <xf numFmtId="165" fontId="3" fillId="4" borderId="17" xfId="0" applyNumberFormat="1" applyFont="1" applyFill="1" applyBorder="1"/>
    <xf numFmtId="165" fontId="6" fillId="4" borderId="17" xfId="0" applyNumberFormat="1" applyFont="1" applyFill="1" applyBorder="1"/>
    <xf numFmtId="165" fontId="6" fillId="4" borderId="18" xfId="0" applyNumberFormat="1" applyFont="1" applyFill="1" applyBorder="1"/>
    <xf numFmtId="0" fontId="3" fillId="0" borderId="19" xfId="0" applyFont="1" applyBorder="1" applyAlignment="1">
      <alignment horizontal="left" vertical="center" wrapText="1" indent="1"/>
    </xf>
    <xf numFmtId="165" fontId="6" fillId="4" borderId="20" xfId="0" applyNumberFormat="1" applyFont="1" applyFill="1" applyBorder="1" applyAlignment="1">
      <alignment vertical="center"/>
    </xf>
    <xf numFmtId="165" fontId="3" fillId="2" borderId="21" xfId="0" applyNumberFormat="1" applyFont="1" applyFill="1" applyBorder="1" applyAlignment="1">
      <alignment vertical="center" wrapText="1"/>
    </xf>
    <xf numFmtId="165" fontId="3" fillId="0" borderId="22" xfId="0" applyNumberFormat="1" applyFont="1" applyBorder="1" applyAlignment="1">
      <alignment horizontal="right" vertical="center" wrapText="1"/>
    </xf>
    <xf numFmtId="0" fontId="9" fillId="2" borderId="19" xfId="0" applyFont="1" applyFill="1" applyBorder="1" applyAlignment="1">
      <alignment horizontal="left" vertical="center" wrapText="1" indent="1"/>
    </xf>
    <xf numFmtId="165" fontId="6" fillId="4" borderId="23" xfId="0" applyNumberFormat="1" applyFont="1" applyFill="1" applyBorder="1" applyAlignment="1">
      <alignment vertical="center"/>
    </xf>
    <xf numFmtId="10" fontId="3" fillId="2" borderId="24" xfId="1" applyNumberFormat="1" applyFont="1" applyFill="1" applyBorder="1" applyAlignment="1" applyProtection="1">
      <alignment horizontal="right" vertical="center" wrapText="1"/>
    </xf>
    <xf numFmtId="10" fontId="3" fillId="2" borderId="25" xfId="1" applyNumberFormat="1" applyFont="1" applyFill="1" applyBorder="1" applyAlignment="1" applyProtection="1">
      <alignment horizontal="right" vertical="center" wrapText="1"/>
    </xf>
    <xf numFmtId="0" fontId="9" fillId="2" borderId="26" xfId="0" applyFont="1" applyFill="1" applyBorder="1" applyAlignment="1">
      <alignment horizontal="left" vertical="center" wrapText="1" indent="1"/>
    </xf>
    <xf numFmtId="165" fontId="6" fillId="4" borderId="27" xfId="0" applyNumberFormat="1" applyFont="1" applyFill="1" applyBorder="1" applyAlignment="1">
      <alignment vertical="center"/>
    </xf>
    <xf numFmtId="2" fontId="3" fillId="2" borderId="28" xfId="1" applyNumberFormat="1" applyFont="1" applyFill="1" applyBorder="1" applyAlignment="1" applyProtection="1">
      <alignment horizontal="right" vertical="center" wrapText="1"/>
    </xf>
    <xf numFmtId="2" fontId="3" fillId="2" borderId="29" xfId="1" applyNumberFormat="1" applyFont="1" applyFill="1" applyBorder="1" applyAlignment="1" applyProtection="1">
      <alignment horizontal="right" vertical="center" wrapText="1"/>
    </xf>
    <xf numFmtId="2" fontId="3" fillId="2" borderId="30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/>
    <xf numFmtId="0" fontId="11" fillId="6" borderId="0" xfId="4" applyFont="1">
      <alignment vertical="center"/>
      <protection locked="0"/>
    </xf>
    <xf numFmtId="0" fontId="12" fillId="6" borderId="0" xfId="4" applyFont="1">
      <alignment vertical="center"/>
      <protection locked="0"/>
    </xf>
    <xf numFmtId="0" fontId="13" fillId="2" borderId="0" xfId="0" applyFont="1" applyFill="1"/>
    <xf numFmtId="0" fontId="14" fillId="0" borderId="5" xfId="0" applyFont="1" applyBorder="1"/>
    <xf numFmtId="0" fontId="2" fillId="7" borderId="5" xfId="0" applyFont="1" applyFill="1" applyBorder="1"/>
    <xf numFmtId="0" fontId="15" fillId="4" borderId="6" xfId="0" applyFont="1" applyFill="1" applyBorder="1" applyAlignment="1" applyProtection="1">
      <alignment horizontal="left" vertical="center"/>
      <protection locked="0"/>
    </xf>
    <xf numFmtId="0" fontId="15" fillId="4" borderId="17" xfId="0" applyFont="1" applyFill="1" applyBorder="1" applyAlignment="1" applyProtection="1">
      <alignment horizontal="left" vertical="center"/>
      <protection locked="0"/>
    </xf>
    <xf numFmtId="0" fontId="15" fillId="4" borderId="7" xfId="0" applyFont="1" applyFill="1" applyBorder="1" applyAlignment="1" applyProtection="1">
      <alignment horizontal="left" vertical="center"/>
      <protection locked="0"/>
    </xf>
    <xf numFmtId="0" fontId="15" fillId="4" borderId="31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/>
    <xf numFmtId="0" fontId="6" fillId="4" borderId="44" xfId="0" applyFont="1" applyFill="1" applyBorder="1" applyAlignment="1">
      <alignment horizontal="right" vertical="center"/>
    </xf>
    <xf numFmtId="0" fontId="6" fillId="9" borderId="45" xfId="0" applyFont="1" applyFill="1" applyBorder="1" applyAlignment="1">
      <alignment horizontal="right" vertical="center"/>
    </xf>
    <xf numFmtId="0" fontId="6" fillId="9" borderId="46" xfId="0" applyFont="1" applyFill="1" applyBorder="1" applyAlignment="1">
      <alignment horizontal="right" vertical="center"/>
    </xf>
    <xf numFmtId="0" fontId="17" fillId="10" borderId="19" xfId="0" applyFont="1" applyFill="1" applyBorder="1" applyAlignment="1">
      <alignment horizontal="left" vertical="center" wrapText="1" indent="1"/>
    </xf>
    <xf numFmtId="0" fontId="3" fillId="0" borderId="58" xfId="0" applyFont="1" applyBorder="1" applyAlignment="1">
      <alignment horizontal="left" vertical="center" wrapText="1" indent="1"/>
    </xf>
    <xf numFmtId="165" fontId="6" fillId="11" borderId="64" xfId="1" applyNumberFormat="1" applyFont="1" applyFill="1" applyBorder="1" applyAlignment="1" applyProtection="1">
      <alignment horizontal="right" wrapText="1"/>
    </xf>
    <xf numFmtId="0" fontId="18" fillId="2" borderId="66" xfId="0" applyFont="1" applyFill="1" applyBorder="1" applyAlignment="1">
      <alignment vertical="center" wrapText="1"/>
    </xf>
    <xf numFmtId="0" fontId="3" fillId="0" borderId="67" xfId="0" applyFont="1" applyBorder="1" applyAlignment="1">
      <alignment horizontal="left" vertical="center" wrapText="1" indent="1"/>
    </xf>
    <xf numFmtId="0" fontId="6" fillId="9" borderId="68" xfId="0" applyFont="1" applyFill="1" applyBorder="1" applyAlignment="1">
      <alignment horizontal="right" vertical="center"/>
    </xf>
    <xf numFmtId="2" fontId="6" fillId="4" borderId="66" xfId="0" applyNumberFormat="1" applyFont="1" applyFill="1" applyBorder="1"/>
    <xf numFmtId="0" fontId="3" fillId="0" borderId="19" xfId="0" applyFont="1" applyBorder="1" applyAlignment="1">
      <alignment horizontal="left" vertical="center" wrapText="1" indent="3"/>
    </xf>
    <xf numFmtId="167" fontId="8" fillId="7" borderId="73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168" fontId="0" fillId="0" borderId="0" xfId="0" applyNumberFormat="1" applyAlignment="1">
      <alignment vertical="center"/>
    </xf>
    <xf numFmtId="0" fontId="20" fillId="4" borderId="74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0" fillId="4" borderId="75" xfId="0" applyFill="1" applyBorder="1"/>
    <xf numFmtId="0" fontId="0" fillId="4" borderId="67" xfId="0" applyFill="1" applyBorder="1"/>
    <xf numFmtId="166" fontId="3" fillId="10" borderId="76" xfId="0" applyNumberFormat="1" applyFont="1" applyFill="1" applyBorder="1" applyAlignment="1">
      <alignment horizontal="right" vertical="center"/>
    </xf>
    <xf numFmtId="166" fontId="3" fillId="10" borderId="63" xfId="0" applyNumberFormat="1" applyFont="1" applyFill="1" applyBorder="1" applyAlignment="1">
      <alignment horizontal="right" vertical="center"/>
    </xf>
    <xf numFmtId="166" fontId="3" fillId="10" borderId="64" xfId="0" applyNumberFormat="1" applyFont="1" applyFill="1" applyBorder="1" applyAlignment="1">
      <alignment horizontal="right" vertical="center"/>
    </xf>
    <xf numFmtId="10" fontId="4" fillId="2" borderId="0" xfId="0" applyNumberFormat="1" applyFont="1" applyFill="1"/>
    <xf numFmtId="0" fontId="20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20" fillId="4" borderId="17" xfId="0" applyFont="1" applyFill="1" applyBorder="1" applyAlignment="1">
      <alignment horizontal="left" vertical="center"/>
    </xf>
    <xf numFmtId="0" fontId="20" fillId="4" borderId="18" xfId="0" applyFont="1" applyFill="1" applyBorder="1" applyAlignment="1">
      <alignment horizontal="left" vertical="center"/>
    </xf>
    <xf numFmtId="0" fontId="6" fillId="2" borderId="7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8" fillId="10" borderId="81" xfId="0" applyFont="1" applyFill="1" applyBorder="1"/>
    <xf numFmtId="0" fontId="6" fillId="2" borderId="82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14" borderId="83" xfId="0" applyFont="1" applyFill="1" applyBorder="1" applyAlignment="1">
      <alignment horizontal="centerContinuous" vertical="center"/>
    </xf>
    <xf numFmtId="0" fontId="6" fillId="14" borderId="60" xfId="0" applyFont="1" applyFill="1" applyBorder="1" applyAlignment="1">
      <alignment horizontal="centerContinuous" vertical="center"/>
    </xf>
    <xf numFmtId="0" fontId="6" fillId="14" borderId="61" xfId="0" applyFont="1" applyFill="1" applyBorder="1" applyAlignment="1">
      <alignment horizontal="centerContinuous" vertical="center"/>
    </xf>
    <xf numFmtId="0" fontId="6" fillId="14" borderId="84" xfId="0" applyFont="1" applyFill="1" applyBorder="1" applyAlignment="1">
      <alignment horizontal="centerContinuous" vertical="center"/>
    </xf>
    <xf numFmtId="0" fontId="6" fillId="14" borderId="85" xfId="0" applyFont="1" applyFill="1" applyBorder="1" applyAlignment="1">
      <alignment horizontal="centerContinuous" vertical="center"/>
    </xf>
    <xf numFmtId="0" fontId="0" fillId="14" borderId="86" xfId="0" applyFill="1" applyBorder="1" applyAlignment="1">
      <alignment horizontal="centerContinuous"/>
    </xf>
    <xf numFmtId="0" fontId="6" fillId="9" borderId="87" xfId="0" applyFont="1" applyFill="1" applyBorder="1" applyAlignment="1">
      <alignment horizontal="right" vertical="center"/>
    </xf>
    <xf numFmtId="0" fontId="6" fillId="9" borderId="88" xfId="0" applyFont="1" applyFill="1" applyBorder="1" applyAlignment="1">
      <alignment horizontal="right" vertical="center"/>
    </xf>
    <xf numFmtId="0" fontId="6" fillId="13" borderId="88" xfId="0" applyFont="1" applyFill="1" applyBorder="1" applyAlignment="1">
      <alignment horizontal="right" vertical="center"/>
    </xf>
    <xf numFmtId="166" fontId="3" fillId="15" borderId="0" xfId="0" applyNumberFormat="1" applyFont="1" applyFill="1" applyAlignment="1">
      <alignment horizontal="left" vertical="center"/>
    </xf>
    <xf numFmtId="166" fontId="3" fillId="2" borderId="76" xfId="0" applyNumberFormat="1" applyFont="1" applyFill="1" applyBorder="1" applyAlignment="1">
      <alignment horizontal="right" vertical="center"/>
    </xf>
    <xf numFmtId="166" fontId="3" fillId="2" borderId="24" xfId="0" applyNumberFormat="1" applyFont="1" applyFill="1" applyBorder="1" applyAlignment="1">
      <alignment horizontal="right" vertical="center"/>
    </xf>
    <xf numFmtId="166" fontId="3" fillId="2" borderId="92" xfId="0" applyNumberFormat="1" applyFont="1" applyFill="1" applyBorder="1" applyAlignment="1">
      <alignment horizontal="right" vertical="center"/>
    </xf>
    <xf numFmtId="166" fontId="3" fillId="2" borderId="93" xfId="0" applyNumberFormat="1" applyFont="1" applyFill="1" applyBorder="1" applyAlignment="1">
      <alignment horizontal="right" vertical="center"/>
    </xf>
    <xf numFmtId="166" fontId="3" fillId="15" borderId="0" xfId="0" applyNumberFormat="1" applyFont="1" applyFill="1" applyAlignment="1">
      <alignment horizontal="right" vertical="center"/>
    </xf>
    <xf numFmtId="166" fontId="3" fillId="2" borderId="95" xfId="0" applyNumberFormat="1" applyFont="1" applyFill="1" applyBorder="1" applyAlignment="1">
      <alignment horizontal="right" vertical="center"/>
    </xf>
    <xf numFmtId="166" fontId="3" fillId="2" borderId="96" xfId="0" applyNumberFormat="1" applyFont="1" applyFill="1" applyBorder="1" applyAlignment="1">
      <alignment horizontal="right" vertical="center"/>
    </xf>
    <xf numFmtId="166" fontId="3" fillId="2" borderId="54" xfId="0" applyNumberFormat="1" applyFont="1" applyFill="1" applyBorder="1" applyAlignment="1">
      <alignment horizontal="right" vertical="center"/>
    </xf>
    <xf numFmtId="166" fontId="3" fillId="2" borderId="26" xfId="0" applyNumberFormat="1" applyFont="1" applyFill="1" applyBorder="1" applyAlignment="1">
      <alignment horizontal="right" vertical="center"/>
    </xf>
    <xf numFmtId="166" fontId="3" fillId="2" borderId="97" xfId="0" applyNumberFormat="1" applyFont="1" applyFill="1" applyBorder="1" applyAlignment="1">
      <alignment horizontal="right" vertical="center"/>
    </xf>
    <xf numFmtId="166" fontId="3" fillId="15" borderId="75" xfId="0" applyNumberFormat="1" applyFont="1" applyFill="1" applyBorder="1" applyAlignment="1">
      <alignment horizontal="right" vertical="center"/>
    </xf>
    <xf numFmtId="166" fontId="3" fillId="2" borderId="98" xfId="0" applyNumberFormat="1" applyFont="1" applyFill="1" applyBorder="1" applyAlignment="1">
      <alignment horizontal="right" vertical="center"/>
    </xf>
    <xf numFmtId="166" fontId="3" fillId="2" borderId="99" xfId="0" applyNumberFormat="1" applyFont="1" applyFill="1" applyBorder="1" applyAlignment="1">
      <alignment horizontal="right" vertical="center"/>
    </xf>
    <xf numFmtId="166" fontId="3" fillId="15" borderId="65" xfId="0" applyNumberFormat="1" applyFont="1" applyFill="1" applyBorder="1" applyAlignment="1">
      <alignment horizontal="right" vertical="center"/>
    </xf>
    <xf numFmtId="166" fontId="3" fillId="2" borderId="29" xfId="0" applyNumberFormat="1" applyFont="1" applyFill="1" applyBorder="1" applyAlignment="1">
      <alignment horizontal="right" vertical="center"/>
    </xf>
    <xf numFmtId="166" fontId="3" fillId="2" borderId="100" xfId="0" applyNumberFormat="1" applyFont="1" applyFill="1" applyBorder="1" applyAlignment="1">
      <alignment horizontal="right" vertical="center"/>
    </xf>
    <xf numFmtId="166" fontId="3" fillId="2" borderId="101" xfId="0" applyNumberFormat="1" applyFont="1" applyFill="1" applyBorder="1" applyAlignment="1">
      <alignment horizontal="right" vertical="center"/>
    </xf>
    <xf numFmtId="166" fontId="3" fillId="2" borderId="64" xfId="0" applyNumberFormat="1" applyFont="1" applyFill="1" applyBorder="1" applyAlignment="1">
      <alignment horizontal="right" vertical="center"/>
    </xf>
    <xf numFmtId="0" fontId="21" fillId="16" borderId="6" xfId="0" applyFont="1" applyFill="1" applyBorder="1"/>
    <xf numFmtId="0" fontId="21" fillId="16" borderId="7" xfId="0" applyFont="1" applyFill="1" applyBorder="1" applyAlignment="1">
      <alignment wrapText="1"/>
    </xf>
    <xf numFmtId="166" fontId="21" fillId="16" borderId="7" xfId="0" applyNumberFormat="1" applyFont="1" applyFill="1" applyBorder="1" applyAlignment="1">
      <alignment horizontal="right"/>
    </xf>
    <xf numFmtId="166" fontId="21" fillId="16" borderId="31" xfId="0" applyNumberFormat="1" applyFont="1" applyFill="1" applyBorder="1" applyAlignment="1">
      <alignment horizontal="right"/>
    </xf>
    <xf numFmtId="166" fontId="21" fillId="16" borderId="102" xfId="0" applyNumberFormat="1" applyFont="1" applyFill="1" applyBorder="1" applyAlignment="1">
      <alignment horizontal="right"/>
    </xf>
    <xf numFmtId="166" fontId="21" fillId="16" borderId="103" xfId="0" applyNumberFormat="1" applyFont="1" applyFill="1" applyBorder="1" applyAlignment="1">
      <alignment horizontal="right"/>
    </xf>
    <xf numFmtId="166" fontId="21" fillId="16" borderId="5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left" wrapText="1"/>
    </xf>
    <xf numFmtId="166" fontId="6" fillId="2" borderId="7" xfId="0" applyNumberFormat="1" applyFont="1" applyFill="1" applyBorder="1" applyAlignment="1">
      <alignment horizontal="right" vertical="center"/>
    </xf>
    <xf numFmtId="0" fontId="21" fillId="16" borderId="6" xfId="0" applyFont="1" applyFill="1" applyBorder="1" applyAlignment="1">
      <alignment vertical="center"/>
    </xf>
    <xf numFmtId="0" fontId="21" fillId="16" borderId="7" xfId="0" applyFont="1" applyFill="1" applyBorder="1" applyAlignment="1">
      <alignment vertical="center"/>
    </xf>
    <xf numFmtId="2" fontId="6" fillId="16" borderId="7" xfId="0" applyNumberFormat="1" applyFont="1" applyFill="1" applyBorder="1" applyAlignment="1">
      <alignment horizontal="right"/>
    </xf>
    <xf numFmtId="2" fontId="6" fillId="16" borderId="31" xfId="0" applyNumberFormat="1" applyFont="1" applyFill="1" applyBorder="1" applyAlignment="1">
      <alignment horizontal="right"/>
    </xf>
    <xf numFmtId="166" fontId="21" fillId="16" borderId="104" xfId="0" applyNumberFormat="1" applyFont="1" applyFill="1" applyBorder="1" applyAlignment="1">
      <alignment horizontal="right" vertical="center"/>
    </xf>
    <xf numFmtId="166" fontId="21" fillId="16" borderId="7" xfId="0" applyNumberFormat="1" applyFont="1" applyFill="1" applyBorder="1" applyAlignment="1">
      <alignment horizontal="right" vertical="center"/>
    </xf>
    <xf numFmtId="0" fontId="6" fillId="11" borderId="76" xfId="0" applyFont="1" applyFill="1" applyBorder="1" applyAlignment="1">
      <alignment horizontal="right" wrapText="1"/>
    </xf>
    <xf numFmtId="0" fontId="7" fillId="4" borderId="31" xfId="0" applyFont="1" applyFill="1" applyBorder="1" applyAlignment="1">
      <alignment horizontal="left" vertical="center"/>
    </xf>
    <xf numFmtId="165" fontId="3" fillId="0" borderId="16" xfId="0" applyNumberFormat="1" applyFont="1" applyBorder="1" applyAlignment="1">
      <alignment vertical="center" wrapText="1"/>
    </xf>
    <xf numFmtId="0" fontId="9" fillId="2" borderId="48" xfId="0" applyFont="1" applyFill="1" applyBorder="1" applyAlignment="1">
      <alignment horizontal="left" vertical="center" wrapText="1" indent="1"/>
    </xf>
    <xf numFmtId="0" fontId="6" fillId="4" borderId="95" xfId="0" applyFont="1" applyFill="1" applyBorder="1" applyAlignment="1">
      <alignment horizontal="right" vertical="center"/>
    </xf>
    <xf numFmtId="0" fontId="6" fillId="4" borderId="100" xfId="0" applyFont="1" applyFill="1" applyBorder="1" applyAlignment="1">
      <alignment horizontal="right" vertical="center"/>
    </xf>
    <xf numFmtId="0" fontId="6" fillId="4" borderId="71" xfId="0" applyFont="1" applyFill="1" applyBorder="1" applyAlignment="1">
      <alignment horizontal="right" vertical="center"/>
    </xf>
    <xf numFmtId="0" fontId="6" fillId="9" borderId="105" xfId="0" applyFont="1" applyFill="1" applyBorder="1" applyAlignment="1">
      <alignment horizontal="right" vertical="center"/>
    </xf>
    <xf numFmtId="0" fontId="6" fillId="9" borderId="72" xfId="0" applyFont="1" applyFill="1" applyBorder="1" applyAlignment="1">
      <alignment horizontal="right" vertical="center"/>
    </xf>
    <xf numFmtId="0" fontId="3" fillId="0" borderId="106" xfId="0" applyFont="1" applyBorder="1" applyAlignment="1">
      <alignment horizontal="left" vertical="center" wrapText="1" indent="1"/>
    </xf>
    <xf numFmtId="169" fontId="3" fillId="10" borderId="110" xfId="0" applyNumberFormat="1" applyFont="1" applyFill="1" applyBorder="1" applyAlignment="1" applyProtection="1">
      <alignment vertical="center" wrapText="1"/>
      <protection locked="0"/>
    </xf>
    <xf numFmtId="169" fontId="3" fillId="10" borderId="111" xfId="0" applyNumberFormat="1" applyFont="1" applyFill="1" applyBorder="1" applyAlignment="1" applyProtection="1">
      <alignment vertical="center" wrapText="1"/>
      <protection locked="0"/>
    </xf>
    <xf numFmtId="169" fontId="3" fillId="7" borderId="112" xfId="0" applyNumberFormat="1" applyFont="1" applyFill="1" applyBorder="1" applyAlignment="1" applyProtection="1">
      <alignment vertical="center" wrapText="1"/>
      <protection locked="0"/>
    </xf>
    <xf numFmtId="169" fontId="3" fillId="7" borderId="113" xfId="0" applyNumberFormat="1" applyFont="1" applyFill="1" applyBorder="1" applyAlignment="1" applyProtection="1">
      <alignment vertical="center" wrapText="1"/>
      <protection locked="0"/>
    </xf>
    <xf numFmtId="169" fontId="3" fillId="7" borderId="111" xfId="0" applyNumberFormat="1" applyFont="1" applyFill="1" applyBorder="1" applyAlignment="1" applyProtection="1">
      <alignment vertical="center" wrapText="1"/>
      <protection locked="0"/>
    </xf>
    <xf numFmtId="169" fontId="3" fillId="7" borderId="114" xfId="0" applyNumberFormat="1" applyFont="1" applyFill="1" applyBorder="1" applyAlignment="1" applyProtection="1">
      <alignment vertical="center" wrapText="1"/>
      <protection locked="0"/>
    </xf>
    <xf numFmtId="169" fontId="3" fillId="2" borderId="115" xfId="1" applyNumberFormat="1" applyFont="1" applyFill="1" applyBorder="1" applyAlignment="1" applyProtection="1">
      <alignment horizontal="right" vertical="center" wrapText="1"/>
    </xf>
    <xf numFmtId="169" fontId="3" fillId="2" borderId="47" xfId="1" applyNumberFormat="1" applyFont="1" applyFill="1" applyBorder="1" applyAlignment="1" applyProtection="1">
      <alignment horizontal="right" vertical="center" wrapText="1"/>
    </xf>
    <xf numFmtId="169" fontId="3" fillId="2" borderId="48" xfId="1" applyNumberFormat="1" applyFont="1" applyFill="1" applyBorder="1" applyAlignment="1" applyProtection="1">
      <alignment horizontal="right" vertical="center" wrapText="1"/>
    </xf>
    <xf numFmtId="169" fontId="3" fillId="2" borderId="24" xfId="1" applyNumberFormat="1" applyFont="1" applyFill="1" applyBorder="1" applyAlignment="1" applyProtection="1">
      <alignment horizontal="right" vertical="center" wrapText="1"/>
    </xf>
    <xf numFmtId="169" fontId="3" fillId="2" borderId="25" xfId="1" applyNumberFormat="1" applyFont="1" applyFill="1" applyBorder="1" applyAlignment="1" applyProtection="1">
      <alignment horizontal="right" vertical="center" wrapText="1"/>
    </xf>
    <xf numFmtId="0" fontId="17" fillId="10" borderId="108" xfId="0" applyFont="1" applyFill="1" applyBorder="1" applyAlignment="1">
      <alignment horizontal="left" vertical="center" wrapText="1" indent="1"/>
    </xf>
    <xf numFmtId="169" fontId="6" fillId="4" borderId="116" xfId="0" applyNumberFormat="1" applyFont="1" applyFill="1" applyBorder="1"/>
    <xf numFmtId="169" fontId="6" fillId="4" borderId="50" xfId="0" applyNumberFormat="1" applyFont="1" applyFill="1" applyBorder="1"/>
    <xf numFmtId="169" fontId="6" fillId="4" borderId="51" xfId="0" applyNumberFormat="1" applyFont="1" applyFill="1" applyBorder="1" applyAlignment="1">
      <alignment vertical="center"/>
    </xf>
    <xf numFmtId="169" fontId="6" fillId="4" borderId="49" xfId="0" applyNumberFormat="1" applyFont="1" applyFill="1" applyBorder="1" applyAlignment="1">
      <alignment vertical="center"/>
    </xf>
    <xf numFmtId="169" fontId="6" fillId="4" borderId="50" xfId="0" applyNumberFormat="1" applyFont="1" applyFill="1" applyBorder="1" applyAlignment="1">
      <alignment vertical="center"/>
    </xf>
    <xf numFmtId="169" fontId="6" fillId="4" borderId="117" xfId="0" applyNumberFormat="1" applyFont="1" applyFill="1" applyBorder="1" applyAlignment="1">
      <alignment vertical="center"/>
    </xf>
    <xf numFmtId="169" fontId="6" fillId="4" borderId="94" xfId="0" applyNumberFormat="1" applyFont="1" applyFill="1" applyBorder="1" applyAlignment="1">
      <alignment horizontal="left"/>
    </xf>
    <xf numFmtId="169" fontId="6" fillId="4" borderId="52" xfId="0" applyNumberFormat="1" applyFont="1" applyFill="1" applyBorder="1" applyAlignment="1">
      <alignment horizontal="left"/>
    </xf>
    <xf numFmtId="169" fontId="6" fillId="4" borderId="53" xfId="0" applyNumberFormat="1" applyFont="1" applyFill="1" applyBorder="1" applyAlignment="1">
      <alignment horizontal="left"/>
    </xf>
    <xf numFmtId="169" fontId="6" fillId="4" borderId="54" xfId="0" applyNumberFormat="1" applyFont="1" applyFill="1" applyBorder="1" applyAlignment="1">
      <alignment horizontal="left"/>
    </xf>
    <xf numFmtId="169" fontId="6" fillId="4" borderId="55" xfId="0" applyNumberFormat="1" applyFont="1" applyFill="1" applyBorder="1" applyAlignment="1">
      <alignment horizontal="left"/>
    </xf>
    <xf numFmtId="0" fontId="3" fillId="0" borderId="108" xfId="0" applyFont="1" applyBorder="1" applyAlignment="1">
      <alignment horizontal="left" vertical="center" indent="4"/>
    </xf>
    <xf numFmtId="169" fontId="3" fillId="10" borderId="116" xfId="0" applyNumberFormat="1" applyFont="1" applyFill="1" applyBorder="1" applyAlignment="1" applyProtection="1">
      <alignment vertical="center" wrapText="1"/>
      <protection locked="0"/>
    </xf>
    <xf numFmtId="169" fontId="3" fillId="10" borderId="50" xfId="0" applyNumberFormat="1" applyFont="1" applyFill="1" applyBorder="1" applyAlignment="1" applyProtection="1">
      <alignment vertical="center" wrapText="1"/>
      <protection locked="0"/>
    </xf>
    <xf numFmtId="169" fontId="3" fillId="7" borderId="51" xfId="0" applyNumberFormat="1" applyFont="1" applyFill="1" applyBorder="1" applyAlignment="1" applyProtection="1">
      <alignment vertical="center" wrapText="1"/>
      <protection locked="0"/>
    </xf>
    <xf numFmtId="169" fontId="3" fillId="7" borderId="49" xfId="0" applyNumberFormat="1" applyFont="1" applyFill="1" applyBorder="1" applyAlignment="1" applyProtection="1">
      <alignment vertical="center" wrapText="1"/>
      <protection locked="0"/>
    </xf>
    <xf numFmtId="169" fontId="3" fillId="7" borderId="50" xfId="0" applyNumberFormat="1" applyFont="1" applyFill="1" applyBorder="1" applyAlignment="1" applyProtection="1">
      <alignment vertical="center" wrapText="1"/>
      <protection locked="0"/>
    </xf>
    <xf numFmtId="169" fontId="3" fillId="7" borderId="117" xfId="0" applyNumberFormat="1" applyFont="1" applyFill="1" applyBorder="1" applyAlignment="1" applyProtection="1">
      <alignment vertical="center" wrapText="1"/>
      <protection locked="0"/>
    </xf>
    <xf numFmtId="169" fontId="3" fillId="2" borderId="94" xfId="1" applyNumberFormat="1" applyFont="1" applyFill="1" applyBorder="1" applyAlignment="1" applyProtection="1">
      <alignment horizontal="right" wrapText="1"/>
    </xf>
    <xf numFmtId="169" fontId="3" fillId="2" borderId="56" xfId="1" applyNumberFormat="1" applyFont="1" applyFill="1" applyBorder="1" applyAlignment="1" applyProtection="1">
      <alignment horizontal="right" wrapText="1"/>
    </xf>
    <xf numFmtId="169" fontId="3" fillId="2" borderId="53" xfId="1" applyNumberFormat="1" applyFont="1" applyFill="1" applyBorder="1" applyAlignment="1" applyProtection="1">
      <alignment horizontal="right" wrapText="1"/>
    </xf>
    <xf numFmtId="169" fontId="3" fillId="2" borderId="57" xfId="1" applyNumberFormat="1" applyFont="1" applyFill="1" applyBorder="1" applyAlignment="1" applyProtection="1">
      <alignment horizontal="right" wrapText="1"/>
    </xf>
    <xf numFmtId="0" fontId="22" fillId="0" borderId="108" xfId="0" applyFont="1" applyBorder="1" applyAlignment="1">
      <alignment horizontal="left" vertical="center" indent="4"/>
    </xf>
    <xf numFmtId="0" fontId="3" fillId="0" borderId="108" xfId="0" applyFont="1" applyBorder="1" applyAlignment="1">
      <alignment horizontal="left" vertical="center" indent="1"/>
    </xf>
    <xf numFmtId="169" fontId="3" fillId="10" borderId="60" xfId="0" applyNumberFormat="1" applyFont="1" applyFill="1" applyBorder="1" applyAlignment="1" applyProtection="1">
      <alignment vertical="center" wrapText="1"/>
      <protection locked="0"/>
    </xf>
    <xf numFmtId="169" fontId="3" fillId="7" borderId="61" xfId="0" applyNumberFormat="1" applyFont="1" applyFill="1" applyBorder="1" applyAlignment="1" applyProtection="1">
      <alignment vertical="center" wrapText="1"/>
      <protection locked="0"/>
    </xf>
    <xf numFmtId="169" fontId="3" fillId="7" borderId="59" xfId="0" applyNumberFormat="1" applyFont="1" applyFill="1" applyBorder="1" applyAlignment="1" applyProtection="1">
      <alignment vertical="center" wrapText="1"/>
      <protection locked="0"/>
    </xf>
    <xf numFmtId="169" fontId="3" fillId="7" borderId="60" xfId="0" applyNumberFormat="1" applyFont="1" applyFill="1" applyBorder="1" applyAlignment="1" applyProtection="1">
      <alignment vertical="center" wrapText="1"/>
      <protection locked="0"/>
    </xf>
    <xf numFmtId="0" fontId="6" fillId="11" borderId="6" xfId="0" applyFont="1" applyFill="1" applyBorder="1" applyAlignment="1">
      <alignment horizontal="right" vertical="center" wrapText="1" indent="1"/>
    </xf>
    <xf numFmtId="169" fontId="6" fillId="11" borderId="118" xfId="1" applyNumberFormat="1" applyFont="1" applyFill="1" applyBorder="1" applyAlignment="1" applyProtection="1">
      <alignment horizontal="right" wrapText="1"/>
    </xf>
    <xf numFmtId="169" fontId="6" fillId="11" borderId="45" xfId="1" applyNumberFormat="1" applyFont="1" applyFill="1" applyBorder="1" applyAlignment="1" applyProtection="1">
      <alignment horizontal="right" wrapText="1"/>
    </xf>
    <xf numFmtId="169" fontId="6" fillId="11" borderId="46" xfId="1" applyNumberFormat="1" applyFont="1" applyFill="1" applyBorder="1" applyAlignment="1" applyProtection="1">
      <alignment horizontal="right" wrapText="1"/>
    </xf>
    <xf numFmtId="169" fontId="6" fillId="11" borderId="27" xfId="1" applyNumberFormat="1" applyFont="1" applyFill="1" applyBorder="1" applyAlignment="1" applyProtection="1">
      <alignment horizontal="right" wrapText="1"/>
    </xf>
    <xf numFmtId="169" fontId="6" fillId="11" borderId="63" xfId="1" applyNumberFormat="1" applyFont="1" applyFill="1" applyBorder="1" applyAlignment="1" applyProtection="1">
      <alignment horizontal="right" wrapText="1"/>
    </xf>
    <xf numFmtId="169" fontId="6" fillId="11" borderId="64" xfId="1" applyNumberFormat="1" applyFont="1" applyFill="1" applyBorder="1" applyAlignment="1" applyProtection="1">
      <alignment horizontal="right" wrapText="1"/>
    </xf>
    <xf numFmtId="169" fontId="3" fillId="10" borderId="113" xfId="0" applyNumberFormat="1" applyFont="1" applyFill="1" applyBorder="1" applyAlignment="1" applyProtection="1">
      <alignment vertical="center" wrapText="1"/>
      <protection locked="0"/>
    </xf>
    <xf numFmtId="169" fontId="3" fillId="2" borderId="90" xfId="0" applyNumberFormat="1" applyFont="1" applyFill="1" applyBorder="1" applyAlignment="1">
      <alignment horizontal="right" vertical="center"/>
    </xf>
    <xf numFmtId="169" fontId="6" fillId="4" borderId="49" xfId="0" applyNumberFormat="1" applyFont="1" applyFill="1" applyBorder="1"/>
    <xf numFmtId="169" fontId="6" fillId="4" borderId="51" xfId="0" applyNumberFormat="1" applyFont="1" applyFill="1" applyBorder="1"/>
    <xf numFmtId="169" fontId="6" fillId="4" borderId="66" xfId="0" applyNumberFormat="1" applyFont="1" applyFill="1" applyBorder="1" applyAlignment="1">
      <alignment horizontal="right"/>
    </xf>
    <xf numFmtId="169" fontId="3" fillId="10" borderId="49" xfId="0" applyNumberFormat="1" applyFont="1" applyFill="1" applyBorder="1" applyAlignment="1" applyProtection="1">
      <alignment vertical="center" wrapText="1"/>
      <protection locked="0"/>
    </xf>
    <xf numFmtId="169" fontId="3" fillId="2" borderId="94" xfId="0" applyNumberFormat="1" applyFont="1" applyFill="1" applyBorder="1" applyAlignment="1">
      <alignment horizontal="right" vertical="center"/>
    </xf>
    <xf numFmtId="169" fontId="3" fillId="2" borderId="56" xfId="0" applyNumberFormat="1" applyFont="1" applyFill="1" applyBorder="1" applyAlignment="1">
      <alignment horizontal="right" vertical="center"/>
    </xf>
    <xf numFmtId="169" fontId="3" fillId="2" borderId="53" xfId="0" applyNumberFormat="1" applyFont="1" applyFill="1" applyBorder="1" applyAlignment="1">
      <alignment horizontal="right" vertical="center"/>
    </xf>
    <xf numFmtId="169" fontId="3" fillId="2" borderId="52" xfId="0" applyNumberFormat="1" applyFont="1" applyFill="1" applyBorder="1" applyAlignment="1">
      <alignment horizontal="right" vertical="center"/>
    </xf>
    <xf numFmtId="0" fontId="22" fillId="0" borderId="19" xfId="0" applyFont="1" applyBorder="1" applyAlignment="1">
      <alignment horizontal="left" vertical="center" wrapText="1" indent="3"/>
    </xf>
    <xf numFmtId="169" fontId="3" fillId="2" borderId="95" xfId="0" applyNumberFormat="1" applyFont="1" applyFill="1" applyBorder="1" applyAlignment="1">
      <alignment horizontal="right" vertical="center"/>
    </xf>
    <xf numFmtId="169" fontId="3" fillId="2" borderId="62" xfId="0" applyNumberFormat="1" applyFont="1" applyFill="1" applyBorder="1" applyAlignment="1">
      <alignment horizontal="right" vertical="center"/>
    </xf>
    <xf numFmtId="169" fontId="3" fillId="2" borderId="28" xfId="0" applyNumberFormat="1" applyFont="1" applyFill="1" applyBorder="1" applyAlignment="1">
      <alignment horizontal="right" vertical="center"/>
    </xf>
    <xf numFmtId="169" fontId="3" fillId="2" borderId="71" xfId="0" applyNumberFormat="1" applyFont="1" applyFill="1" applyBorder="1" applyAlignment="1">
      <alignment horizontal="right" vertical="center"/>
    </xf>
    <xf numFmtId="2" fontId="4" fillId="7" borderId="109" xfId="0" applyNumberFormat="1" applyFont="1" applyFill="1" applyBorder="1"/>
    <xf numFmtId="0" fontId="2" fillId="10" borderId="89" xfId="0" applyFont="1" applyFill="1" applyBorder="1" applyAlignment="1">
      <alignment horizontal="right"/>
    </xf>
    <xf numFmtId="0" fontId="0" fillId="10" borderId="66" xfId="0" applyFill="1" applyBorder="1"/>
    <xf numFmtId="169" fontId="3" fillId="7" borderId="79" xfId="0" applyNumberFormat="1" applyFont="1" applyFill="1" applyBorder="1" applyAlignment="1" applyProtection="1">
      <alignment vertical="center" wrapText="1"/>
      <protection locked="0"/>
    </xf>
    <xf numFmtId="169" fontId="3" fillId="7" borderId="119" xfId="0" applyNumberFormat="1" applyFont="1" applyFill="1" applyBorder="1" applyAlignment="1" applyProtection="1">
      <alignment vertical="center" wrapText="1"/>
      <protection locked="0"/>
    </xf>
    <xf numFmtId="169" fontId="6" fillId="11" borderId="72" xfId="1" applyNumberFormat="1" applyFont="1" applyFill="1" applyBorder="1" applyAlignment="1" applyProtection="1">
      <alignment horizontal="right" wrapText="1"/>
    </xf>
    <xf numFmtId="169" fontId="6" fillId="11" borderId="120" xfId="1" applyNumberFormat="1" applyFont="1" applyFill="1" applyBorder="1" applyAlignment="1" applyProtection="1">
      <alignment horizontal="right" wrapText="1"/>
    </xf>
    <xf numFmtId="169" fontId="3" fillId="2" borderId="121" xfId="0" applyNumberFormat="1" applyFont="1" applyFill="1" applyBorder="1" applyAlignment="1">
      <alignment horizontal="right" vertical="center"/>
    </xf>
    <xf numFmtId="169" fontId="3" fillId="2" borderId="107" xfId="0" applyNumberFormat="1" applyFont="1" applyFill="1" applyBorder="1" applyAlignment="1">
      <alignment horizontal="right" vertical="center"/>
    </xf>
    <xf numFmtId="169" fontId="3" fillId="2" borderId="16" xfId="0" applyNumberFormat="1" applyFont="1" applyFill="1" applyBorder="1" applyAlignment="1">
      <alignment horizontal="right" vertical="center"/>
    </xf>
    <xf numFmtId="169" fontId="3" fillId="2" borderId="91" xfId="0" applyNumberFormat="1" applyFont="1" applyFill="1" applyBorder="1" applyAlignment="1">
      <alignment horizontal="right" vertical="center"/>
    </xf>
    <xf numFmtId="169" fontId="6" fillId="4" borderId="18" xfId="0" applyNumberFormat="1" applyFont="1" applyFill="1" applyBorder="1" applyAlignment="1">
      <alignment horizontal="left"/>
    </xf>
    <xf numFmtId="169" fontId="6" fillId="4" borderId="67" xfId="0" applyNumberFormat="1" applyFont="1" applyFill="1" applyBorder="1" applyAlignment="1">
      <alignment horizontal="right"/>
    </xf>
    <xf numFmtId="0" fontId="22" fillId="0" borderId="108" xfId="5" applyFont="1" applyBorder="1" applyAlignment="1">
      <alignment horizontal="left" vertical="center" indent="1"/>
    </xf>
    <xf numFmtId="169" fontId="3" fillId="10" borderId="51" xfId="0" applyNumberFormat="1" applyFont="1" applyFill="1" applyBorder="1" applyAlignment="1" applyProtection="1">
      <alignment vertical="center" wrapText="1"/>
      <protection locked="0"/>
    </xf>
    <xf numFmtId="169" fontId="3" fillId="7" borderId="122" xfId="0" applyNumberFormat="1" applyFont="1" applyFill="1" applyBorder="1" applyAlignment="1" applyProtection="1">
      <alignment vertical="center" wrapText="1"/>
      <protection locked="0"/>
    </xf>
    <xf numFmtId="169" fontId="3" fillId="2" borderId="43" xfId="1" applyNumberFormat="1" applyFont="1" applyFill="1" applyBorder="1" applyAlignment="1" applyProtection="1">
      <alignment horizontal="right" wrapText="1"/>
    </xf>
    <xf numFmtId="169" fontId="3" fillId="2" borderId="123" xfId="1" applyNumberFormat="1" applyFont="1" applyFill="1" applyBorder="1" applyAlignment="1" applyProtection="1">
      <alignment horizontal="right" wrapText="1"/>
    </xf>
    <xf numFmtId="169" fontId="3" fillId="2" borderId="124" xfId="1" applyNumberFormat="1" applyFont="1" applyFill="1" applyBorder="1" applyAlignment="1" applyProtection="1">
      <alignment horizontal="right" wrapText="1"/>
    </xf>
    <xf numFmtId="169" fontId="3" fillId="2" borderId="125" xfId="1" applyNumberFormat="1" applyFont="1" applyFill="1" applyBorder="1" applyAlignment="1" applyProtection="1">
      <alignment horizontal="right" wrapText="1"/>
    </xf>
    <xf numFmtId="169" fontId="6" fillId="11" borderId="76" xfId="1" applyNumberFormat="1" applyFont="1" applyFill="1" applyBorder="1" applyAlignment="1" applyProtection="1">
      <alignment horizontal="right" wrapText="1"/>
    </xf>
    <xf numFmtId="165" fontId="4" fillId="2" borderId="0" xfId="0" applyNumberFormat="1" applyFont="1" applyFill="1"/>
    <xf numFmtId="172" fontId="4" fillId="2" borderId="0" xfId="0" applyNumberFormat="1" applyFont="1" applyFill="1"/>
    <xf numFmtId="164" fontId="4" fillId="2" borderId="0" xfId="6" applyFont="1" applyFill="1" applyBorder="1" applyProtection="1"/>
    <xf numFmtId="166" fontId="21" fillId="16" borderId="65" xfId="0" applyNumberFormat="1" applyFont="1" applyFill="1" applyBorder="1" applyAlignment="1">
      <alignment horizontal="right"/>
    </xf>
    <xf numFmtId="166" fontId="21" fillId="16" borderId="126" xfId="0" applyNumberFormat="1" applyFont="1" applyFill="1" applyBorder="1" applyAlignment="1">
      <alignment horizontal="right"/>
    </xf>
    <xf numFmtId="166" fontId="21" fillId="16" borderId="127" xfId="0" applyNumberFormat="1" applyFont="1" applyFill="1" applyBorder="1" applyAlignment="1">
      <alignment horizontal="right"/>
    </xf>
    <xf numFmtId="166" fontId="21" fillId="16" borderId="126" xfId="0" applyNumberFormat="1" applyFont="1" applyFill="1" applyBorder="1" applyAlignment="1">
      <alignment horizontal="right" vertical="center"/>
    </xf>
    <xf numFmtId="0" fontId="6" fillId="4" borderId="129" xfId="0" applyFont="1" applyFill="1" applyBorder="1" applyAlignment="1">
      <alignment horizontal="right" vertical="center"/>
    </xf>
    <xf numFmtId="0" fontId="6" fillId="9" borderId="128" xfId="0" applyFont="1" applyFill="1" applyBorder="1" applyAlignment="1">
      <alignment horizontal="right" vertical="center"/>
    </xf>
    <xf numFmtId="165" fontId="0" fillId="2" borderId="0" xfId="0" applyNumberFormat="1" applyFill="1"/>
    <xf numFmtId="173" fontId="3" fillId="7" borderId="113" xfId="0" applyNumberFormat="1" applyFont="1" applyFill="1" applyBorder="1" applyAlignment="1" applyProtection="1">
      <alignment vertical="center" wrapText="1"/>
      <protection locked="0"/>
    </xf>
    <xf numFmtId="4" fontId="4" fillId="2" borderId="0" xfId="0" applyNumberFormat="1" applyFont="1" applyFill="1"/>
    <xf numFmtId="173" fontId="3" fillId="7" borderId="51" xfId="0" applyNumberFormat="1" applyFont="1" applyFill="1" applyBorder="1" applyAlignment="1" applyProtection="1">
      <alignment vertical="center" wrapText="1"/>
      <protection locked="0"/>
    </xf>
    <xf numFmtId="0" fontId="8" fillId="2" borderId="0" xfId="0" applyFont="1" applyFill="1"/>
    <xf numFmtId="0" fontId="2" fillId="2" borderId="0" xfId="0" applyFont="1" applyFill="1"/>
    <xf numFmtId="0" fontId="3" fillId="2" borderId="94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95" xfId="0" applyFont="1" applyFill="1" applyBorder="1" applyAlignment="1">
      <alignment horizontal="center"/>
    </xf>
    <xf numFmtId="0" fontId="3" fillId="2" borderId="71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19" fillId="12" borderId="69" xfId="0" applyFont="1" applyFill="1" applyBorder="1" applyAlignment="1">
      <alignment horizontal="center" vertical="center" wrapText="1"/>
    </xf>
    <xf numFmtId="0" fontId="19" fillId="12" borderId="70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8" fillId="9" borderId="77" xfId="0" applyFont="1" applyFill="1" applyBorder="1" applyAlignment="1">
      <alignment horizontal="center" vertical="center"/>
    </xf>
    <xf numFmtId="0" fontId="8" fillId="9" borderId="78" xfId="0" applyFont="1" applyFill="1" applyBorder="1" applyAlignment="1">
      <alignment horizontal="center" vertical="center"/>
    </xf>
    <xf numFmtId="0" fontId="8" fillId="13" borderId="79" xfId="0" applyFont="1" applyFill="1" applyBorder="1" applyAlignment="1">
      <alignment horizontal="center" vertical="center" wrapText="1"/>
    </xf>
    <xf numFmtId="0" fontId="8" fillId="13" borderId="80" xfId="0" applyFont="1" applyFill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center"/>
    </xf>
    <xf numFmtId="0" fontId="3" fillId="2" borderId="91" xfId="0" applyFont="1" applyFill="1" applyBorder="1" applyAlignment="1">
      <alignment horizontal="center"/>
    </xf>
    <xf numFmtId="165" fontId="6" fillId="5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center"/>
    </xf>
    <xf numFmtId="0" fontId="8" fillId="9" borderId="35" xfId="0" applyFont="1" applyFill="1" applyBorder="1" applyAlignment="1">
      <alignment horizontal="center"/>
    </xf>
    <xf numFmtId="0" fontId="8" fillId="9" borderId="38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9" borderId="40" xfId="0" applyFont="1" applyFill="1" applyBorder="1" applyAlignment="1">
      <alignment horizontal="center"/>
    </xf>
    <xf numFmtId="0" fontId="8" fillId="9" borderId="41" xfId="0" applyFont="1" applyFill="1" applyBorder="1" applyAlignment="1">
      <alignment horizontal="center"/>
    </xf>
    <xf numFmtId="0" fontId="8" fillId="9" borderId="42" xfId="0" applyFont="1" applyFill="1" applyBorder="1" applyAlignment="1">
      <alignment horizontal="center"/>
    </xf>
    <xf numFmtId="0" fontId="6" fillId="8" borderId="32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33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</cellXfs>
  <cellStyles count="10">
    <cellStyle name="Comma" xfId="6" builtinId="3"/>
    <cellStyle name="dms_NUM" xfId="8" xr:uid="{00000000-0005-0000-0000-000001000000}"/>
    <cellStyle name="Nbr-Comma()" xfId="9" xr:uid="{00000000-0005-0000-0000-000002000000}"/>
    <cellStyle name="Normal" xfId="0" builtinId="0"/>
    <cellStyle name="Normal 10" xfId="2" xr:uid="{00000000-0005-0000-0000-000004000000}"/>
    <cellStyle name="Normal 3 5" xfId="5" xr:uid="{00000000-0005-0000-0000-000005000000}"/>
    <cellStyle name="Percent" xfId="1" builtinId="5"/>
    <cellStyle name="RIN_TB3" xfId="7" xr:uid="{00000000-0005-0000-0000-000007000000}"/>
    <cellStyle name="TableLvl2" xfId="3" xr:uid="{00000000-0005-0000-0000-000008000000}"/>
    <cellStyle name="TableLvl3" xfId="4" xr:uid="{00000000-0005-0000-0000-000009000000}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Z67"/>
  <sheetViews>
    <sheetView tabSelected="1" zoomScale="85" zoomScaleNormal="85" workbookViewId="0">
      <selection activeCell="AA41" sqref="AA41"/>
    </sheetView>
  </sheetViews>
  <sheetFormatPr defaultColWidth="9.140625" defaultRowHeight="15" x14ac:dyDescent="0.25"/>
  <cols>
    <col min="1" max="1" width="6.140625" style="1" customWidth="1"/>
    <col min="2" max="2" width="65.7109375" style="2" customWidth="1"/>
    <col min="3" max="6" width="12.28515625" style="2" customWidth="1"/>
    <col min="7" max="7" width="14.7109375" style="2" customWidth="1"/>
    <col min="8" max="23" width="12.28515625" style="2" customWidth="1"/>
    <col min="24" max="16384" width="9.140625" style="2"/>
  </cols>
  <sheetData>
    <row r="1" spans="1:286" ht="15.75" thickBo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86" customFormat="1" ht="16.5" thickBot="1" x14ac:dyDescent="0.3">
      <c r="A2" s="1"/>
      <c r="B2" s="3" t="s">
        <v>0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1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286" s="7" customFormat="1" ht="15.75" x14ac:dyDescent="0.25">
      <c r="A3" s="1"/>
      <c r="B3" s="6"/>
      <c r="C3" s="244" t="s">
        <v>1</v>
      </c>
      <c r="D3" s="245"/>
      <c r="E3" s="245"/>
      <c r="F3" s="245"/>
      <c r="G3" s="245"/>
      <c r="H3" s="245"/>
      <c r="I3" s="245"/>
      <c r="J3" s="245"/>
      <c r="K3" s="245"/>
      <c r="L3" s="244" t="s">
        <v>2</v>
      </c>
      <c r="M3" s="246"/>
      <c r="N3" s="24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286" ht="16.5" thickBot="1" x14ac:dyDescent="0.3">
      <c r="B4" s="6"/>
      <c r="C4" s="8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10" t="s">
        <v>14</v>
      </c>
    </row>
    <row r="5" spans="1:286" x14ac:dyDescent="0.25">
      <c r="B5" s="11" t="s">
        <v>15</v>
      </c>
      <c r="C5" s="12"/>
      <c r="D5" s="13">
        <v>172.1</v>
      </c>
      <c r="E5" s="14">
        <v>178.3</v>
      </c>
      <c r="F5" s="122">
        <v>180.4</v>
      </c>
      <c r="G5" s="15"/>
      <c r="H5" s="15"/>
      <c r="I5" s="15"/>
      <c r="J5" s="16"/>
      <c r="K5" s="16"/>
      <c r="L5" s="16"/>
      <c r="M5" s="17"/>
      <c r="N5" s="18"/>
    </row>
    <row r="6" spans="1:286" x14ac:dyDescent="0.25">
      <c r="B6" s="19" t="s">
        <v>16</v>
      </c>
      <c r="C6" s="20"/>
      <c r="D6" s="21">
        <v>105.9</v>
      </c>
      <c r="E6" s="21">
        <v>107.5</v>
      </c>
      <c r="F6" s="21">
        <v>108.6</v>
      </c>
      <c r="G6" s="21">
        <v>110.7</v>
      </c>
      <c r="H6" s="21">
        <v>113</v>
      </c>
      <c r="I6" s="21">
        <v>114.8</v>
      </c>
      <c r="J6" s="21">
        <v>114.4</v>
      </c>
      <c r="K6" s="21">
        <v>118.8</v>
      </c>
      <c r="L6" s="21">
        <v>126.1</v>
      </c>
      <c r="M6" s="21">
        <v>133.98124999999999</v>
      </c>
      <c r="N6" s="22">
        <v>138.67059374999997</v>
      </c>
    </row>
    <row r="7" spans="1:286" x14ac:dyDescent="0.25">
      <c r="B7" s="23" t="s">
        <v>17</v>
      </c>
      <c r="C7" s="24"/>
      <c r="D7" s="123"/>
      <c r="E7" s="25">
        <f t="shared" ref="E7" si="0">+E6/D6-1</f>
        <v>1.5108593012275628E-2</v>
      </c>
      <c r="F7" s="25">
        <f t="shared" ref="F7" si="1">+F6/E6-1</f>
        <v>1.0232558139534831E-2</v>
      </c>
      <c r="G7" s="25">
        <f t="shared" ref="G7:N7" si="2">+G6/F6-1</f>
        <v>1.9337016574585641E-2</v>
      </c>
      <c r="H7" s="25">
        <f t="shared" si="2"/>
        <v>2.0776874435411097E-2</v>
      </c>
      <c r="I7" s="25">
        <f t="shared" si="2"/>
        <v>1.5929203539823078E-2</v>
      </c>
      <c r="J7" s="25">
        <f t="shared" si="2"/>
        <v>-3.4843205574912606E-3</v>
      </c>
      <c r="K7" s="25">
        <f t="shared" si="2"/>
        <v>3.8461538461538325E-2</v>
      </c>
      <c r="L7" s="25">
        <f t="shared" si="2"/>
        <v>6.1447811447811418E-2</v>
      </c>
      <c r="M7" s="25">
        <f t="shared" si="2"/>
        <v>6.25E-2</v>
      </c>
      <c r="N7" s="26">
        <f t="shared" si="2"/>
        <v>3.499999999999992E-2</v>
      </c>
    </row>
    <row r="8" spans="1:286" ht="15.75" thickBot="1" x14ac:dyDescent="0.3">
      <c r="B8" s="27" t="s">
        <v>18</v>
      </c>
      <c r="C8" s="28"/>
      <c r="D8" s="29">
        <f>E8/(1+E7)</f>
        <v>0.7636802954123072</v>
      </c>
      <c r="E8" s="30">
        <f t="shared" ref="E8:M8" si="3">F8/(1+F7)</f>
        <v>0.77521843018718617</v>
      </c>
      <c r="F8" s="30">
        <f t="shared" si="3"/>
        <v>0.78315089784491543</v>
      </c>
      <c r="G8" s="30">
        <f t="shared" si="3"/>
        <v>0.79829469973694422</v>
      </c>
      <c r="H8" s="30">
        <f t="shared" si="3"/>
        <v>0.81488076847583291</v>
      </c>
      <c r="I8" s="30">
        <f t="shared" si="3"/>
        <v>0.82786117009757187</v>
      </c>
      <c r="J8" s="30">
        <f t="shared" si="3"/>
        <v>0.8249766364038521</v>
      </c>
      <c r="K8" s="30">
        <f t="shared" si="3"/>
        <v>0.85670650703476936</v>
      </c>
      <c r="L8" s="30">
        <f t="shared" si="3"/>
        <v>0.90934924694515495</v>
      </c>
      <c r="M8" s="30">
        <f t="shared" si="3"/>
        <v>0.96618357487922713</v>
      </c>
      <c r="N8" s="31">
        <v>1</v>
      </c>
    </row>
    <row r="9" spans="1:286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286" x14ac:dyDescent="0.25">
      <c r="B10" s="226"/>
      <c r="C10" s="227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</row>
    <row r="11" spans="1:286" x14ac:dyDescent="0.2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</row>
    <row r="12" spans="1:286" s="35" customFormat="1" ht="18.75" x14ac:dyDescent="0.3">
      <c r="A12" s="1"/>
      <c r="B12" s="33" t="s">
        <v>19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86" ht="15.75" thickBot="1" x14ac:dyDescent="0.3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pans="1:286" customFormat="1" ht="15.75" thickBot="1" x14ac:dyDescent="0.3">
      <c r="A14" s="1"/>
      <c r="B14" s="36" t="s">
        <v>20</v>
      </c>
      <c r="C14" s="37" t="s">
        <v>8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  <c r="IW14" s="32"/>
      <c r="IX14" s="32"/>
      <c r="IY14" s="32"/>
      <c r="IZ14" s="32"/>
      <c r="JA14" s="32"/>
      <c r="JB14" s="32"/>
      <c r="JC14" s="32"/>
      <c r="JD14" s="32"/>
      <c r="JE14" s="32"/>
      <c r="JF14" s="32"/>
      <c r="JG14" s="32"/>
      <c r="JH14" s="32"/>
      <c r="JI14" s="32"/>
      <c r="JJ14" s="32"/>
      <c r="JK14" s="32"/>
      <c r="JL14" s="32"/>
      <c r="JM14" s="32"/>
      <c r="JN14" s="32"/>
      <c r="JO14" s="32"/>
      <c r="JP14" s="32"/>
      <c r="JQ14" s="32"/>
      <c r="JR14" s="32"/>
      <c r="JS14" s="32"/>
      <c r="JT14" s="32"/>
      <c r="JU14" s="32"/>
      <c r="JV14" s="32"/>
      <c r="JW14" s="32"/>
      <c r="JX14" s="32"/>
      <c r="JY14" s="32"/>
      <c r="JZ14" s="32"/>
    </row>
    <row r="15" spans="1:286" s="42" customFormat="1" ht="16.5" thickBot="1" x14ac:dyDescent="0.3">
      <c r="A15" s="1"/>
      <c r="B15" s="38" t="s">
        <v>21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40"/>
      <c r="N15" s="40"/>
      <c r="O15" s="40"/>
      <c r="P15" s="40"/>
      <c r="Q15" s="40"/>
      <c r="R15" s="40"/>
      <c r="S15" s="40"/>
      <c r="T15" s="41"/>
      <c r="U15" s="2"/>
      <c r="V15" s="2"/>
      <c r="W15" s="2"/>
      <c r="X15" s="2"/>
      <c r="Y15" s="2"/>
      <c r="Z15" s="2"/>
    </row>
    <row r="16" spans="1:286" x14ac:dyDescent="0.25">
      <c r="B16" s="32"/>
      <c r="C16" s="265" t="s">
        <v>22</v>
      </c>
      <c r="D16" s="266"/>
      <c r="E16" s="266"/>
      <c r="F16" s="266"/>
      <c r="G16" s="267"/>
      <c r="H16" s="268" t="s">
        <v>23</v>
      </c>
      <c r="I16" s="266"/>
      <c r="J16" s="266"/>
      <c r="K16" s="266"/>
      <c r="L16" s="269"/>
      <c r="M16" s="32"/>
      <c r="N16" s="251" t="s">
        <v>24</v>
      </c>
      <c r="O16" s="252"/>
      <c r="P16" s="252"/>
      <c r="Q16" s="252"/>
      <c r="R16" s="252"/>
      <c r="S16" s="252"/>
      <c r="T16" s="253"/>
    </row>
    <row r="17" spans="1:29" ht="15.75" thickBot="1" x14ac:dyDescent="0.3">
      <c r="B17" s="32"/>
      <c r="C17" s="254" t="s">
        <v>25</v>
      </c>
      <c r="D17" s="255"/>
      <c r="E17" s="255"/>
      <c r="F17" s="255"/>
      <c r="G17" s="256"/>
      <c r="H17" s="257" t="s">
        <v>26</v>
      </c>
      <c r="I17" s="258"/>
      <c r="J17" s="258"/>
      <c r="K17" s="258"/>
      <c r="L17" s="259"/>
      <c r="M17" s="32"/>
      <c r="N17" s="260" t="s">
        <v>25</v>
      </c>
      <c r="O17" s="261"/>
      <c r="P17" s="262" t="s">
        <v>26</v>
      </c>
      <c r="Q17" s="263"/>
      <c r="R17" s="263"/>
      <c r="S17" s="263"/>
      <c r="T17" s="264"/>
    </row>
    <row r="18" spans="1:29" ht="15.75" thickBot="1" x14ac:dyDescent="0.3">
      <c r="B18" s="32"/>
      <c r="C18" s="124" t="str">
        <f t="shared" ref="C18:K18" si="4">E4</f>
        <v>2014-15</v>
      </c>
      <c r="D18" s="125" t="str">
        <f t="shared" si="4"/>
        <v>2015-16</v>
      </c>
      <c r="E18" s="125" t="str">
        <f t="shared" si="4"/>
        <v>2016-17</v>
      </c>
      <c r="F18" s="125" t="str">
        <f t="shared" si="4"/>
        <v>2017-18</v>
      </c>
      <c r="G18" s="126" t="str">
        <f t="shared" si="4"/>
        <v>2018-19</v>
      </c>
      <c r="H18" s="127" t="str">
        <f t="shared" si="4"/>
        <v>2019-20</v>
      </c>
      <c r="I18" s="128" t="str">
        <f t="shared" si="4"/>
        <v>2020-21</v>
      </c>
      <c r="J18" s="128" t="str">
        <f t="shared" si="4"/>
        <v>2021-22</v>
      </c>
      <c r="K18" s="128" t="str">
        <f t="shared" si="4"/>
        <v>2022-23</v>
      </c>
      <c r="L18" s="51" t="str">
        <f>N4</f>
        <v>2023-24</v>
      </c>
      <c r="M18" s="32"/>
      <c r="N18" s="43" t="str">
        <f>dms_PRCP_BaseYear</f>
        <v>2017-18</v>
      </c>
      <c r="O18" s="220" t="str">
        <f>G18</f>
        <v>2018-19</v>
      </c>
      <c r="P18" s="221" t="str">
        <f t="shared" ref="P18:T18" si="5">H18</f>
        <v>2019-20</v>
      </c>
      <c r="Q18" s="44" t="str">
        <f t="shared" si="5"/>
        <v>2020-21</v>
      </c>
      <c r="R18" s="44" t="str">
        <f t="shared" si="5"/>
        <v>2021-22</v>
      </c>
      <c r="S18" s="44" t="str">
        <f t="shared" si="5"/>
        <v>2022-23</v>
      </c>
      <c r="T18" s="45" t="str">
        <f t="shared" si="5"/>
        <v>2023-24</v>
      </c>
    </row>
    <row r="19" spans="1:29" x14ac:dyDescent="0.25">
      <c r="B19" s="129" t="s">
        <v>27</v>
      </c>
      <c r="C19" s="130"/>
      <c r="D19" s="131"/>
      <c r="E19" s="131"/>
      <c r="F19" s="131">
        <v>330.21881004366264</v>
      </c>
      <c r="G19" s="132">
        <v>333.93405830722998</v>
      </c>
      <c r="H19" s="223">
        <v>386.62105415896849</v>
      </c>
      <c r="I19" s="134">
        <v>368.66351388854468</v>
      </c>
      <c r="J19" s="134">
        <v>356.85524763497739</v>
      </c>
      <c r="K19" s="134">
        <v>338.69425412304844</v>
      </c>
      <c r="L19" s="135">
        <v>307.07656864482209</v>
      </c>
      <c r="M19" s="32"/>
      <c r="N19" s="136">
        <f>+LOOKUP(dms_PRCP_BaseYear,C$18:G$18,C19:G19)/$D$8</f>
        <v>432.40451799974642</v>
      </c>
      <c r="O19" s="137">
        <f t="shared" ref="O19:O27" si="6">+G19/$D$8</f>
        <v>437.26944418140397</v>
      </c>
      <c r="P19" s="138">
        <f>+H19/$I$8</f>
        <v>467.01194369751784</v>
      </c>
      <c r="Q19" s="139">
        <f>+I19/$I$8</f>
        <v>445.3204561401206</v>
      </c>
      <c r="R19" s="139">
        <f>+J19/$I$8</f>
        <v>431.05687345248765</v>
      </c>
      <c r="S19" s="139">
        <f>+K19/$I$8</f>
        <v>409.11962821390676</v>
      </c>
      <c r="T19" s="140">
        <f>+L19/$I$8</f>
        <v>370.92761411750956</v>
      </c>
    </row>
    <row r="20" spans="1:29" x14ac:dyDescent="0.25">
      <c r="B20" s="141" t="s">
        <v>28</v>
      </c>
      <c r="C20" s="142"/>
      <c r="D20" s="143"/>
      <c r="E20" s="143"/>
      <c r="F20" s="143"/>
      <c r="G20" s="144"/>
      <c r="H20" s="145"/>
      <c r="I20" s="146"/>
      <c r="J20" s="146"/>
      <c r="K20" s="146"/>
      <c r="L20" s="147"/>
      <c r="M20" s="32"/>
      <c r="N20" s="148"/>
      <c r="O20" s="149"/>
      <c r="P20" s="150"/>
      <c r="Q20" s="151"/>
      <c r="R20" s="151"/>
      <c r="S20" s="151"/>
      <c r="T20" s="152"/>
    </row>
    <row r="21" spans="1:29" x14ac:dyDescent="0.25">
      <c r="B21" s="153" t="s">
        <v>29</v>
      </c>
      <c r="C21" s="154"/>
      <c r="D21" s="155"/>
      <c r="E21" s="155"/>
      <c r="F21" s="166">
        <v>-3.8305694267686392</v>
      </c>
      <c r="G21" s="167">
        <v>-3.9197986142542698</v>
      </c>
      <c r="H21" s="157">
        <v>-3.9926105620233887</v>
      </c>
      <c r="I21" s="158">
        <v>-4.1004788877014615</v>
      </c>
      <c r="J21" s="158">
        <v>-4.1491769318263225</v>
      </c>
      <c r="K21" s="158">
        <v>-4.1860621292065741</v>
      </c>
      <c r="L21" s="159">
        <v>-4.20513373891011</v>
      </c>
      <c r="M21" s="32"/>
      <c r="N21" s="160">
        <f t="shared" ref="N21:N26" si="7">+LOOKUP(dms_PRCP_BaseYear,C$18:G$18,C21:G21)/$D$8</f>
        <v>-5.0159333032162809</v>
      </c>
      <c r="O21" s="161">
        <f t="shared" si="6"/>
        <v>-5.132774326903367</v>
      </c>
      <c r="P21" s="162">
        <f>H21/$I$8</f>
        <v>-4.8228020666228604</v>
      </c>
      <c r="Q21" s="162">
        <f t="shared" ref="Q21:T27" si="8">I21/$I$8</f>
        <v>-4.953099669136769</v>
      </c>
      <c r="R21" s="162">
        <f t="shared" si="8"/>
        <v>-5.0119235950362304</v>
      </c>
      <c r="S21" s="162">
        <f t="shared" si="8"/>
        <v>-5.056478405326347</v>
      </c>
      <c r="T21" s="163">
        <f t="shared" si="8"/>
        <v>-5.0795156130036778</v>
      </c>
    </row>
    <row r="22" spans="1:29" x14ac:dyDescent="0.25">
      <c r="B22" s="153" t="s">
        <v>30</v>
      </c>
      <c r="C22" s="154"/>
      <c r="D22" s="155"/>
      <c r="E22" s="206"/>
      <c r="F22" s="155"/>
      <c r="G22" s="156"/>
      <c r="H22" s="157"/>
      <c r="I22" s="158"/>
      <c r="J22" s="158"/>
      <c r="K22" s="158"/>
      <c r="L22" s="159"/>
      <c r="M22" s="32"/>
      <c r="N22" s="160">
        <f t="shared" si="7"/>
        <v>0</v>
      </c>
      <c r="O22" s="161">
        <f t="shared" si="6"/>
        <v>0</v>
      </c>
      <c r="P22" s="162">
        <f t="shared" ref="P22:P27" si="9">H22/$I$8</f>
        <v>0</v>
      </c>
      <c r="Q22" s="162">
        <f t="shared" si="8"/>
        <v>0</v>
      </c>
      <c r="R22" s="162">
        <f t="shared" si="8"/>
        <v>0</v>
      </c>
      <c r="S22" s="162">
        <f t="shared" si="8"/>
        <v>0</v>
      </c>
      <c r="T22" s="163">
        <f t="shared" si="8"/>
        <v>0</v>
      </c>
    </row>
    <row r="23" spans="1:29" x14ac:dyDescent="0.25">
      <c r="B23" s="164"/>
      <c r="C23" s="154"/>
      <c r="D23" s="155"/>
      <c r="E23" s="155"/>
      <c r="F23" s="131"/>
      <c r="G23" s="132"/>
      <c r="H23" s="157"/>
      <c r="I23" s="158"/>
      <c r="J23" s="158"/>
      <c r="K23" s="158"/>
      <c r="L23" s="159"/>
      <c r="M23" s="32"/>
      <c r="N23" s="160">
        <f t="shared" si="7"/>
        <v>0</v>
      </c>
      <c r="O23" s="161">
        <f t="shared" si="6"/>
        <v>0</v>
      </c>
      <c r="P23" s="162">
        <f t="shared" si="9"/>
        <v>0</v>
      </c>
      <c r="Q23" s="162">
        <f t="shared" si="8"/>
        <v>0</v>
      </c>
      <c r="R23" s="162">
        <f t="shared" si="8"/>
        <v>0</v>
      </c>
      <c r="S23" s="162">
        <f t="shared" si="8"/>
        <v>0</v>
      </c>
      <c r="T23" s="163">
        <f t="shared" si="8"/>
        <v>0</v>
      </c>
    </row>
    <row r="24" spans="1:29" x14ac:dyDescent="0.25">
      <c r="B24" s="165" t="s">
        <v>31</v>
      </c>
      <c r="C24" s="154"/>
      <c r="D24" s="155"/>
      <c r="E24" s="155"/>
      <c r="F24" s="155">
        <v>0</v>
      </c>
      <c r="G24" s="156">
        <v>0</v>
      </c>
      <c r="H24" s="157">
        <v>0</v>
      </c>
      <c r="I24" s="158">
        <v>0</v>
      </c>
      <c r="J24" s="158">
        <v>0</v>
      </c>
      <c r="K24" s="158">
        <v>0</v>
      </c>
      <c r="L24" s="159">
        <v>0</v>
      </c>
      <c r="M24" s="32"/>
      <c r="N24" s="160">
        <f t="shared" si="7"/>
        <v>0</v>
      </c>
      <c r="O24" s="161">
        <f t="shared" si="6"/>
        <v>0</v>
      </c>
      <c r="P24" s="162">
        <f t="shared" si="9"/>
        <v>0</v>
      </c>
      <c r="Q24" s="162">
        <f t="shared" si="8"/>
        <v>0</v>
      </c>
      <c r="R24" s="162">
        <f t="shared" si="8"/>
        <v>0</v>
      </c>
      <c r="S24" s="162">
        <f t="shared" si="8"/>
        <v>0</v>
      </c>
      <c r="T24" s="163">
        <f t="shared" si="8"/>
        <v>0</v>
      </c>
    </row>
    <row r="25" spans="1:29" x14ac:dyDescent="0.25">
      <c r="B25" s="205"/>
      <c r="C25" s="154"/>
      <c r="D25" s="155"/>
      <c r="E25" s="155"/>
      <c r="F25" s="155"/>
      <c r="G25" s="156"/>
      <c r="H25" s="157"/>
      <c r="I25" s="158"/>
      <c r="J25" s="158"/>
      <c r="K25" s="158"/>
      <c r="L25" s="159"/>
      <c r="M25" s="32"/>
      <c r="N25" s="160">
        <f t="shared" si="7"/>
        <v>0</v>
      </c>
      <c r="O25" s="161">
        <f t="shared" si="6"/>
        <v>0</v>
      </c>
      <c r="P25" s="162">
        <f t="shared" si="9"/>
        <v>0</v>
      </c>
      <c r="Q25" s="162">
        <f t="shared" si="8"/>
        <v>0</v>
      </c>
      <c r="R25" s="162">
        <f t="shared" si="8"/>
        <v>0</v>
      </c>
      <c r="S25" s="162">
        <f t="shared" si="8"/>
        <v>0</v>
      </c>
      <c r="T25" s="163">
        <f t="shared" si="8"/>
        <v>0</v>
      </c>
    </row>
    <row r="26" spans="1:29" x14ac:dyDescent="0.25">
      <c r="B26" s="205"/>
      <c r="C26" s="154"/>
      <c r="D26" s="155"/>
      <c r="E26" s="155"/>
      <c r="F26" s="166"/>
      <c r="G26" s="167"/>
      <c r="H26" s="157"/>
      <c r="I26" s="158"/>
      <c r="J26" s="158"/>
      <c r="K26" s="158"/>
      <c r="L26" s="159"/>
      <c r="M26" s="32"/>
      <c r="N26" s="160">
        <f t="shared" si="7"/>
        <v>0</v>
      </c>
      <c r="O26" s="161">
        <f t="shared" si="6"/>
        <v>0</v>
      </c>
      <c r="P26" s="162">
        <f t="shared" si="9"/>
        <v>0</v>
      </c>
      <c r="Q26" s="162">
        <f t="shared" si="8"/>
        <v>0</v>
      </c>
      <c r="R26" s="162">
        <f t="shared" si="8"/>
        <v>0</v>
      </c>
      <c r="S26" s="162">
        <f t="shared" si="8"/>
        <v>0</v>
      </c>
      <c r="T26" s="163">
        <f t="shared" si="8"/>
        <v>0</v>
      </c>
    </row>
    <row r="27" spans="1:29" ht="15.75" thickBot="1" x14ac:dyDescent="0.3">
      <c r="B27" s="165" t="s">
        <v>32</v>
      </c>
      <c r="C27" s="154"/>
      <c r="D27" s="155"/>
      <c r="E27" s="206"/>
      <c r="F27" s="131"/>
      <c r="G27" s="132"/>
      <c r="H27" s="133">
        <v>0</v>
      </c>
      <c r="I27" s="158">
        <v>0</v>
      </c>
      <c r="J27" s="158">
        <v>0</v>
      </c>
      <c r="K27" s="158">
        <v>0</v>
      </c>
      <c r="L27" s="159">
        <v>0</v>
      </c>
      <c r="M27" s="32"/>
      <c r="N27" s="208">
        <f t="shared" ref="N27" si="10">+LOOKUP(dms_PRCP_BaseYear,C$18:G$18,C27:G27)/$D$8</f>
        <v>0</v>
      </c>
      <c r="O27" s="209">
        <f t="shared" si="6"/>
        <v>0</v>
      </c>
      <c r="P27" s="210">
        <f t="shared" si="9"/>
        <v>0</v>
      </c>
      <c r="Q27" s="210">
        <f t="shared" si="8"/>
        <v>0</v>
      </c>
      <c r="R27" s="210">
        <f t="shared" si="8"/>
        <v>0</v>
      </c>
      <c r="S27" s="210">
        <f t="shared" si="8"/>
        <v>0</v>
      </c>
      <c r="T27" s="211">
        <f t="shared" si="8"/>
        <v>0</v>
      </c>
    </row>
    <row r="28" spans="1:29" ht="15.75" thickBot="1" x14ac:dyDescent="0.3">
      <c r="B28" s="170" t="s">
        <v>33</v>
      </c>
      <c r="C28" s="171">
        <f t="shared" ref="C28:E28" si="11">SUM(C19:C26)</f>
        <v>0</v>
      </c>
      <c r="D28" s="172">
        <f t="shared" si="11"/>
        <v>0</v>
      </c>
      <c r="E28" s="172">
        <f t="shared" si="11"/>
        <v>0</v>
      </c>
      <c r="F28" s="172">
        <f>SUM(F19:F27)</f>
        <v>326.388240616894</v>
      </c>
      <c r="G28" s="172">
        <f t="shared" ref="G28:L28" si="12">SUM(G19:G27)</f>
        <v>330.01425969297571</v>
      </c>
      <c r="H28" s="175">
        <f t="shared" si="12"/>
        <v>382.62844359694509</v>
      </c>
      <c r="I28" s="172">
        <f t="shared" si="12"/>
        <v>364.56303500084323</v>
      </c>
      <c r="J28" s="172">
        <f t="shared" si="12"/>
        <v>352.70607070315106</v>
      </c>
      <c r="K28" s="172">
        <f t="shared" si="12"/>
        <v>334.50819199384188</v>
      </c>
      <c r="L28" s="173">
        <f t="shared" si="12"/>
        <v>302.871434905912</v>
      </c>
      <c r="M28" s="32"/>
      <c r="N28" s="212">
        <f>+SUM(N19:N27)</f>
        <v>427.38858469653013</v>
      </c>
      <c r="O28" s="175">
        <f t="shared" ref="O28:T28" si="13">+SUM(O19:O27)</f>
        <v>432.13666985450061</v>
      </c>
      <c r="P28" s="175">
        <f t="shared" si="13"/>
        <v>462.18914163089499</v>
      </c>
      <c r="Q28" s="175">
        <f t="shared" si="13"/>
        <v>440.36735647098385</v>
      </c>
      <c r="R28" s="175">
        <f t="shared" si="13"/>
        <v>426.0449498574514</v>
      </c>
      <c r="S28" s="175">
        <f t="shared" si="13"/>
        <v>404.06314980858042</v>
      </c>
      <c r="T28" s="176">
        <f t="shared" si="13"/>
        <v>365.84809850450591</v>
      </c>
    </row>
    <row r="29" spans="1:29" ht="15.75" thickBot="1" x14ac:dyDescent="0.3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AA29" s="32"/>
      <c r="AB29" s="32"/>
      <c r="AC29" s="32"/>
    </row>
    <row r="30" spans="1:29" s="42" customFormat="1" ht="16.5" thickBot="1" x14ac:dyDescent="0.3">
      <c r="A30" s="1"/>
      <c r="B30" s="38" t="s">
        <v>34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2"/>
      <c r="V30" s="2"/>
      <c r="W30" s="2"/>
      <c r="X30" s="2"/>
      <c r="Y30" s="2"/>
      <c r="Z30" s="2"/>
    </row>
    <row r="31" spans="1:29" x14ac:dyDescent="0.25">
      <c r="B31" s="49"/>
      <c r="C31" s="248" t="s">
        <v>35</v>
      </c>
      <c r="D31" s="249"/>
      <c r="E31" s="249"/>
      <c r="F31" s="249"/>
      <c r="G31" s="249"/>
      <c r="H31" s="249"/>
      <c r="I31" s="249"/>
      <c r="J31" s="249"/>
      <c r="K31" s="249"/>
      <c r="L31" s="250"/>
      <c r="M31" s="32"/>
      <c r="N31" s="251" t="s">
        <v>24</v>
      </c>
      <c r="O31" s="252"/>
      <c r="P31" s="252"/>
      <c r="Q31" s="252"/>
      <c r="R31" s="252"/>
      <c r="S31" s="252"/>
      <c r="T31" s="253"/>
    </row>
    <row r="32" spans="1:29" ht="15.75" thickBot="1" x14ac:dyDescent="0.3">
      <c r="B32" s="49"/>
      <c r="C32" s="254" t="s">
        <v>25</v>
      </c>
      <c r="D32" s="255"/>
      <c r="E32" s="255"/>
      <c r="F32" s="255"/>
      <c r="G32" s="256"/>
      <c r="H32" s="257" t="s">
        <v>26</v>
      </c>
      <c r="I32" s="258"/>
      <c r="J32" s="258"/>
      <c r="K32" s="258"/>
      <c r="L32" s="259"/>
      <c r="M32" s="32"/>
      <c r="N32" s="260" t="s">
        <v>25</v>
      </c>
      <c r="O32" s="261"/>
      <c r="P32" s="262" t="s">
        <v>26</v>
      </c>
      <c r="Q32" s="263"/>
      <c r="R32" s="263"/>
      <c r="S32" s="263"/>
      <c r="T32" s="264"/>
    </row>
    <row r="33" spans="1:286" ht="15.75" thickBot="1" x14ac:dyDescent="0.3">
      <c r="B33" s="50"/>
      <c r="C33" s="124" t="str">
        <f>C18</f>
        <v>2014-15</v>
      </c>
      <c r="D33" s="125" t="str">
        <f t="shared" ref="D33:L33" si="14">D18</f>
        <v>2015-16</v>
      </c>
      <c r="E33" s="125" t="str">
        <f t="shared" si="14"/>
        <v>2016-17</v>
      </c>
      <c r="F33" s="125" t="str">
        <f t="shared" si="14"/>
        <v>2017-18</v>
      </c>
      <c r="G33" s="126" t="str">
        <f t="shared" si="14"/>
        <v>2018-19</v>
      </c>
      <c r="H33" s="127" t="str">
        <f t="shared" si="14"/>
        <v>2019-20</v>
      </c>
      <c r="I33" s="128" t="str">
        <f t="shared" si="14"/>
        <v>2020-21</v>
      </c>
      <c r="J33" s="128" t="str">
        <f t="shared" si="14"/>
        <v>2021-22</v>
      </c>
      <c r="K33" s="128" t="str">
        <f t="shared" si="14"/>
        <v>2022-23</v>
      </c>
      <c r="L33" s="51" t="str">
        <f t="shared" si="14"/>
        <v>2023-24</v>
      </c>
      <c r="M33" s="32"/>
      <c r="N33" s="43" t="str">
        <f>dms_PRCP_BaseYear</f>
        <v>2017-18</v>
      </c>
      <c r="O33" s="220" t="str">
        <f>O18</f>
        <v>2018-19</v>
      </c>
      <c r="P33" s="221" t="str">
        <f t="shared" ref="P33:T33" si="15">P18</f>
        <v>2019-20</v>
      </c>
      <c r="Q33" s="44" t="str">
        <f t="shared" si="15"/>
        <v>2020-21</v>
      </c>
      <c r="R33" s="44" t="str">
        <f t="shared" si="15"/>
        <v>2021-22</v>
      </c>
      <c r="S33" s="44" t="str">
        <f t="shared" si="15"/>
        <v>2022-23</v>
      </c>
      <c r="T33" s="45" t="str">
        <f t="shared" si="15"/>
        <v>2023-24</v>
      </c>
    </row>
    <row r="34" spans="1:286" x14ac:dyDescent="0.25">
      <c r="B34" s="11" t="s">
        <v>36</v>
      </c>
      <c r="C34" s="177"/>
      <c r="D34" s="131"/>
      <c r="E34" s="131"/>
      <c r="F34" s="131">
        <v>345.390715</v>
      </c>
      <c r="G34" s="132">
        <v>401.766886</v>
      </c>
      <c r="H34" s="133">
        <v>394.65359000000001</v>
      </c>
      <c r="I34" s="134">
        <v>385.62245291999938</v>
      </c>
      <c r="J34" s="134">
        <v>360.87169299999999</v>
      </c>
      <c r="K34" s="195">
        <v>416.66337539721212</v>
      </c>
      <c r="L34" s="52"/>
      <c r="M34" s="32"/>
      <c r="N34" s="178">
        <f>N19</f>
        <v>432.40451799974642</v>
      </c>
      <c r="O34" s="199">
        <f>O19</f>
        <v>437.26944418140397</v>
      </c>
      <c r="P34" s="200">
        <f>+H34/J$8*(1+J$7)^0.5</f>
        <v>477.54739085982976</v>
      </c>
      <c r="Q34" s="201">
        <f>+I34/K$8*(1+K$7)^0.5</f>
        <v>458.69653065059561</v>
      </c>
      <c r="R34" s="201">
        <f>+J34/L$8*(1+L$7)^0.5</f>
        <v>408.85699141528551</v>
      </c>
      <c r="S34" s="202">
        <f>+K34/M$8*(1+M$7)^0.5</f>
        <v>444.51881395930161</v>
      </c>
      <c r="T34" s="203"/>
    </row>
    <row r="35" spans="1:286" x14ac:dyDescent="0.25">
      <c r="B35" s="46" t="s">
        <v>37</v>
      </c>
      <c r="C35" s="179"/>
      <c r="D35" s="143"/>
      <c r="E35" s="143"/>
      <c r="F35" s="143"/>
      <c r="G35" s="180"/>
      <c r="H35" s="179"/>
      <c r="I35" s="143"/>
      <c r="J35" s="143"/>
      <c r="K35" s="180"/>
      <c r="L35" s="52"/>
      <c r="M35" s="32"/>
      <c r="N35" s="148"/>
      <c r="O35" s="149"/>
      <c r="P35" s="150"/>
      <c r="Q35" s="151"/>
      <c r="R35" s="151"/>
      <c r="S35" s="149"/>
      <c r="T35" s="181"/>
    </row>
    <row r="36" spans="1:286" x14ac:dyDescent="0.25">
      <c r="B36" s="53" t="str">
        <f>B21</f>
        <v>Debt raising costs</v>
      </c>
      <c r="C36" s="182"/>
      <c r="D36" s="155"/>
      <c r="E36" s="155"/>
      <c r="F36" s="166"/>
      <c r="G36" s="167"/>
      <c r="H36" s="157"/>
      <c r="I36" s="158"/>
      <c r="J36" s="158"/>
      <c r="K36" s="156"/>
      <c r="L36" s="52"/>
      <c r="M36" s="32"/>
      <c r="N36" s="183">
        <f t="shared" ref="N36:O36" si="16">N21</f>
        <v>-5.0159333032162809</v>
      </c>
      <c r="O36" s="184">
        <f t="shared" si="16"/>
        <v>-5.132774326903367</v>
      </c>
      <c r="P36" s="185">
        <f t="shared" ref="P36:S41" si="17">H36/J$8*(1+J$7)^0.5</f>
        <v>0</v>
      </c>
      <c r="Q36" s="185">
        <f t="shared" si="17"/>
        <v>0</v>
      </c>
      <c r="R36" s="185">
        <f t="shared" si="17"/>
        <v>0</v>
      </c>
      <c r="S36" s="186">
        <f t="shared" si="17"/>
        <v>0</v>
      </c>
      <c r="T36" s="181"/>
    </row>
    <row r="37" spans="1:286" x14ac:dyDescent="0.25">
      <c r="B37" s="53"/>
      <c r="C37" s="182"/>
      <c r="D37" s="155"/>
      <c r="E37" s="206"/>
      <c r="F37" s="155"/>
      <c r="G37" s="156"/>
      <c r="H37" s="157"/>
      <c r="I37" s="158"/>
      <c r="J37" s="158"/>
      <c r="K37" s="156"/>
      <c r="L37" s="52"/>
      <c r="M37" s="32"/>
      <c r="N37" s="183">
        <f t="shared" ref="N37:O37" si="18">N22</f>
        <v>0</v>
      </c>
      <c r="O37" s="184">
        <f t="shared" si="18"/>
        <v>0</v>
      </c>
      <c r="P37" s="185">
        <f t="shared" si="17"/>
        <v>0</v>
      </c>
      <c r="Q37" s="185">
        <f t="shared" si="17"/>
        <v>0</v>
      </c>
      <c r="R37" s="185">
        <f t="shared" si="17"/>
        <v>0</v>
      </c>
      <c r="S37" s="186">
        <f t="shared" si="17"/>
        <v>0</v>
      </c>
      <c r="T37" s="181"/>
    </row>
    <row r="38" spans="1:286" ht="15" customHeight="1" x14ac:dyDescent="0.25">
      <c r="B38" s="187"/>
      <c r="C38" s="182"/>
      <c r="D38" s="155"/>
      <c r="E38" s="155"/>
      <c r="F38" s="131"/>
      <c r="G38" s="132"/>
      <c r="H38" s="157"/>
      <c r="I38" s="158"/>
      <c r="J38" s="158"/>
      <c r="K38" s="156"/>
      <c r="L38" s="52"/>
      <c r="M38" s="32"/>
      <c r="N38" s="183">
        <f t="shared" ref="N38:O38" si="19">N23</f>
        <v>0</v>
      </c>
      <c r="O38" s="184">
        <f t="shared" si="19"/>
        <v>0</v>
      </c>
      <c r="P38" s="185">
        <f t="shared" si="17"/>
        <v>0</v>
      </c>
      <c r="Q38" s="185">
        <f t="shared" si="17"/>
        <v>0</v>
      </c>
      <c r="R38" s="185">
        <f t="shared" si="17"/>
        <v>0</v>
      </c>
      <c r="S38" s="186">
        <f t="shared" si="17"/>
        <v>0</v>
      </c>
      <c r="T38" s="181"/>
      <c r="V38" s="232" t="s">
        <v>38</v>
      </c>
      <c r="W38" s="233"/>
    </row>
    <row r="39" spans="1:286" ht="15" customHeight="1" x14ac:dyDescent="0.25">
      <c r="B39" s="53" t="s">
        <v>39</v>
      </c>
      <c r="C39" s="182"/>
      <c r="D39" s="155"/>
      <c r="E39" s="155"/>
      <c r="F39" s="155">
        <v>-0.64022662889518411</v>
      </c>
      <c r="G39" s="156">
        <v>-0.65042492917847017</v>
      </c>
      <c r="H39" s="157">
        <v>0</v>
      </c>
      <c r="I39" s="158">
        <v>0</v>
      </c>
      <c r="J39" s="156">
        <v>-0.25</v>
      </c>
      <c r="K39" s="225">
        <v>-2.5445432732071978</v>
      </c>
      <c r="L39" s="52"/>
      <c r="M39" s="32"/>
      <c r="N39" s="183">
        <f t="shared" ref="N39:O39" si="20">N24</f>
        <v>0</v>
      </c>
      <c r="O39" s="184">
        <f t="shared" si="20"/>
        <v>0</v>
      </c>
      <c r="P39" s="185">
        <f t="shared" ref="P39:S40" si="21">H39/J$8*(1+J$7)^0.5</f>
        <v>0</v>
      </c>
      <c r="Q39" s="185">
        <f t="shared" si="21"/>
        <v>0</v>
      </c>
      <c r="R39" s="185">
        <f t="shared" si="21"/>
        <v>-0.28324263120804377</v>
      </c>
      <c r="S39" s="186">
        <f t="shared" si="21"/>
        <v>-2.7146551020854393</v>
      </c>
      <c r="T39" s="181"/>
      <c r="V39" s="234"/>
      <c r="W39" s="235"/>
    </row>
    <row r="40" spans="1:286" ht="15" customHeight="1" x14ac:dyDescent="0.25">
      <c r="B40" s="19"/>
      <c r="C40" s="182"/>
      <c r="D40" s="155"/>
      <c r="E40" s="155"/>
      <c r="F40" s="155"/>
      <c r="G40" s="156"/>
      <c r="H40" s="168"/>
      <c r="I40" s="169"/>
      <c r="J40" s="169"/>
      <c r="K40" s="156"/>
      <c r="L40" s="52"/>
      <c r="M40" s="32"/>
      <c r="N40" s="183">
        <f t="shared" ref="N40:O40" si="22">N25</f>
        <v>0</v>
      </c>
      <c r="O40" s="184">
        <f t="shared" si="22"/>
        <v>0</v>
      </c>
      <c r="P40" s="185">
        <f t="shared" si="21"/>
        <v>0</v>
      </c>
      <c r="Q40" s="185">
        <f t="shared" si="21"/>
        <v>0</v>
      </c>
      <c r="R40" s="185">
        <f t="shared" si="21"/>
        <v>0</v>
      </c>
      <c r="S40" s="186">
        <f t="shared" si="21"/>
        <v>0</v>
      </c>
      <c r="T40" s="181"/>
      <c r="V40" s="234"/>
      <c r="W40" s="235"/>
    </row>
    <row r="41" spans="1:286" ht="15" customHeight="1" x14ac:dyDescent="0.25">
      <c r="B41" s="19" t="s">
        <v>40</v>
      </c>
      <c r="C41" s="182"/>
      <c r="D41" s="155"/>
      <c r="E41" s="206"/>
      <c r="F41" s="131">
        <v>11.536291</v>
      </c>
      <c r="G41" s="132">
        <v>-14.856178827699999</v>
      </c>
      <c r="H41" s="157">
        <v>-12.072732999999999</v>
      </c>
      <c r="I41" s="158">
        <v>-1.733862</v>
      </c>
      <c r="J41" s="158">
        <v>7.2076130000000003</v>
      </c>
      <c r="K41" s="207">
        <v>-5.9728149999999998</v>
      </c>
      <c r="L41" s="52"/>
      <c r="M41" s="32"/>
      <c r="N41" s="183">
        <f t="shared" ref="N41:O41" si="23">N26</f>
        <v>0</v>
      </c>
      <c r="O41" s="184">
        <f t="shared" si="23"/>
        <v>0</v>
      </c>
      <c r="P41" s="185">
        <f t="shared" si="17"/>
        <v>-14.608513113227641</v>
      </c>
      <c r="Q41" s="185">
        <f t="shared" si="17"/>
        <v>-2.0624226571991078</v>
      </c>
      <c r="R41" s="185">
        <f t="shared" si="17"/>
        <v>8.1660130833972087</v>
      </c>
      <c r="S41" s="186">
        <f t="shared" si="17"/>
        <v>-6.3721190691820295</v>
      </c>
      <c r="T41" s="181"/>
      <c r="V41" s="234"/>
      <c r="W41" s="235"/>
    </row>
    <row r="42" spans="1:286" ht="15.75" customHeight="1" thickBot="1" x14ac:dyDescent="0.3">
      <c r="B42" s="47"/>
      <c r="C42" s="182"/>
      <c r="D42" s="155"/>
      <c r="E42" s="155"/>
      <c r="F42" s="131"/>
      <c r="G42" s="132"/>
      <c r="H42" s="133"/>
      <c r="I42" s="134"/>
      <c r="J42" s="134"/>
      <c r="K42" s="196"/>
      <c r="L42" s="52"/>
      <c r="M42" s="32"/>
      <c r="N42" s="188">
        <f t="shared" ref="N42:O42" si="24">N27</f>
        <v>0</v>
      </c>
      <c r="O42" s="189">
        <f t="shared" si="24"/>
        <v>0</v>
      </c>
      <c r="P42" s="190"/>
      <c r="Q42" s="190"/>
      <c r="R42" s="190"/>
      <c r="S42" s="191"/>
      <c r="T42" s="204"/>
      <c r="V42" s="234"/>
      <c r="W42" s="235"/>
    </row>
    <row r="43" spans="1:286" ht="15.75" customHeight="1" thickBot="1" x14ac:dyDescent="0.3">
      <c r="B43" s="120" t="s">
        <v>41</v>
      </c>
      <c r="C43" s="172">
        <f t="shared" ref="C43:K43" si="25">SUM(C34:C42)</f>
        <v>0</v>
      </c>
      <c r="D43" s="172">
        <f t="shared" si="25"/>
        <v>0</v>
      </c>
      <c r="E43" s="172">
        <f t="shared" si="25"/>
        <v>0</v>
      </c>
      <c r="F43" s="172">
        <f t="shared" si="25"/>
        <v>356.28677937110484</v>
      </c>
      <c r="G43" s="172">
        <f t="shared" si="25"/>
        <v>386.26028224312154</v>
      </c>
      <c r="H43" s="175">
        <f t="shared" si="25"/>
        <v>382.58085700000004</v>
      </c>
      <c r="I43" s="175">
        <f t="shared" si="25"/>
        <v>383.88859091999939</v>
      </c>
      <c r="J43" s="175">
        <f t="shared" si="25"/>
        <v>367.82930599999997</v>
      </c>
      <c r="K43" s="175">
        <f t="shared" si="25"/>
        <v>408.14601712400491</v>
      </c>
      <c r="L43" s="48"/>
      <c r="M43" s="32"/>
      <c r="N43" s="174">
        <f t="shared" ref="N43:S43" si="26">N34+SUM(N36:N42)</f>
        <v>427.38858469653013</v>
      </c>
      <c r="O43" s="197">
        <f t="shared" si="26"/>
        <v>432.13666985450061</v>
      </c>
      <c r="P43" s="197">
        <f t="shared" si="26"/>
        <v>462.93887774660215</v>
      </c>
      <c r="Q43" s="197">
        <f t="shared" si="26"/>
        <v>456.63410799339647</v>
      </c>
      <c r="R43" s="197">
        <f t="shared" si="26"/>
        <v>416.73976186747467</v>
      </c>
      <c r="S43" s="197">
        <f t="shared" si="26"/>
        <v>435.43203978803416</v>
      </c>
      <c r="T43" s="198">
        <f>(T28-(LOOKUP(U43,P18:T18,P28:T28)-LOOKUP(U43,P33:T33,P43:T43)))+U44</f>
        <v>397.21698848395965</v>
      </c>
      <c r="U43" s="54" t="s">
        <v>13</v>
      </c>
      <c r="V43" s="236"/>
      <c r="W43" s="237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  <c r="IW43" s="32"/>
      <c r="IX43" s="32"/>
      <c r="IY43" s="32"/>
      <c r="IZ43" s="32"/>
      <c r="JA43" s="32"/>
      <c r="JB43" s="32"/>
      <c r="JC43" s="32"/>
      <c r="JD43" s="32"/>
      <c r="JE43" s="32"/>
      <c r="JF43" s="32"/>
      <c r="JG43" s="32"/>
      <c r="JH43" s="32"/>
      <c r="JI43" s="32"/>
      <c r="JJ43" s="32"/>
      <c r="JK43" s="32"/>
      <c r="JL43" s="32"/>
      <c r="JM43" s="32"/>
      <c r="JN43" s="32"/>
      <c r="JO43" s="32"/>
      <c r="JP43" s="32"/>
      <c r="JQ43" s="32"/>
      <c r="JR43" s="32"/>
      <c r="JS43" s="32"/>
      <c r="JT43" s="32"/>
      <c r="JU43" s="32"/>
      <c r="JV43" s="32"/>
      <c r="JW43" s="32"/>
      <c r="JX43" s="32"/>
      <c r="JY43" s="32"/>
      <c r="JZ43" s="32"/>
    </row>
    <row r="44" spans="1:286" customFormat="1" ht="15.75" thickBot="1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192">
        <v>0</v>
      </c>
      <c r="V44" s="55" t="s">
        <v>42</v>
      </c>
      <c r="X44" s="2"/>
      <c r="Y44" s="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  <c r="IW44" s="32"/>
      <c r="IX44" s="32"/>
      <c r="IY44" s="32"/>
      <c r="IZ44" s="32"/>
      <c r="JA44" s="32"/>
      <c r="JB44" s="32"/>
      <c r="JC44" s="32"/>
      <c r="JD44" s="32"/>
      <c r="JE44" s="32"/>
      <c r="JF44" s="32"/>
      <c r="JG44" s="32"/>
      <c r="JH44" s="32"/>
      <c r="JI44" s="32"/>
      <c r="JJ44" s="32"/>
      <c r="JK44" s="32"/>
      <c r="JL44" s="32"/>
      <c r="JM44" s="32"/>
      <c r="JN44" s="32"/>
      <c r="JO44" s="32"/>
      <c r="JP44" s="32"/>
      <c r="JQ44" s="32"/>
      <c r="JR44" s="32"/>
      <c r="JS44" s="32"/>
      <c r="JT44" s="32"/>
      <c r="JU44" s="32"/>
      <c r="JV44" s="32"/>
      <c r="JW44" s="32"/>
      <c r="JX44" s="32"/>
      <c r="JY44" s="32"/>
      <c r="JZ44" s="32"/>
    </row>
    <row r="45" spans="1:286" customForma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  <c r="IU45" s="32"/>
      <c r="IV45" s="32"/>
      <c r="IW45" s="32"/>
      <c r="IX45" s="32"/>
      <c r="IY45" s="32"/>
      <c r="IZ45" s="32"/>
      <c r="JA45" s="32"/>
      <c r="JB45" s="32"/>
      <c r="JC45" s="32"/>
      <c r="JD45" s="32"/>
      <c r="JE45" s="32"/>
      <c r="JF45" s="32"/>
      <c r="JG45" s="32"/>
      <c r="JH45" s="32"/>
      <c r="JI45" s="32"/>
      <c r="JJ45" s="32"/>
      <c r="JK45" s="32"/>
      <c r="JL45" s="32"/>
      <c r="JM45" s="32"/>
      <c r="JN45" s="32"/>
      <c r="JO45" s="32"/>
      <c r="JP45" s="32"/>
      <c r="JQ45" s="32"/>
      <c r="JR45" s="32"/>
      <c r="JS45" s="32"/>
      <c r="JT45" s="32"/>
      <c r="JU45" s="32"/>
      <c r="JV45" s="32"/>
      <c r="JW45" s="32"/>
      <c r="JX45" s="32"/>
      <c r="JY45" s="32"/>
      <c r="JZ45" s="32"/>
    </row>
    <row r="46" spans="1:286" customFormat="1" ht="15.75" thickBot="1" x14ac:dyDescent="0.3">
      <c r="A46" s="32"/>
      <c r="B46" s="32"/>
      <c r="C46" s="32"/>
      <c r="D46" s="32"/>
      <c r="E46" s="32"/>
      <c r="F46" s="32"/>
      <c r="G46" s="224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  <c r="IV46" s="32"/>
      <c r="IW46" s="32"/>
      <c r="IX46" s="32"/>
      <c r="IY46" s="32"/>
      <c r="IZ46" s="32"/>
      <c r="JA46" s="32"/>
      <c r="JB46" s="32"/>
      <c r="JC46" s="32"/>
      <c r="JD46" s="32"/>
      <c r="JE46" s="32"/>
      <c r="JF46" s="32"/>
      <c r="JG46" s="32"/>
      <c r="JH46" s="32"/>
      <c r="JI46" s="32"/>
      <c r="JJ46" s="32"/>
      <c r="JK46" s="32"/>
      <c r="JL46" s="32"/>
      <c r="JM46" s="32"/>
      <c r="JN46" s="32"/>
      <c r="JO46" s="32"/>
      <c r="JP46" s="32"/>
      <c r="JQ46" s="32"/>
      <c r="JR46" s="32"/>
      <c r="JS46" s="32"/>
      <c r="JT46" s="32"/>
      <c r="JU46" s="32"/>
      <c r="JV46" s="32"/>
      <c r="JW46" s="32"/>
      <c r="JX46" s="32"/>
      <c r="JY46" s="32"/>
      <c r="JZ46" s="32"/>
    </row>
    <row r="47" spans="1:286" s="56" customFormat="1" ht="18.75" thickBo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 t="s">
        <v>43</v>
      </c>
      <c r="O47" s="59"/>
      <c r="P47" s="60"/>
      <c r="Q47" s="59"/>
      <c r="R47" s="59"/>
      <c r="S47" s="59"/>
      <c r="T47" s="61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  <c r="IU47" s="32"/>
      <c r="IV47" s="32"/>
      <c r="IW47" s="32"/>
      <c r="IX47" s="32"/>
      <c r="IY47" s="32"/>
      <c r="IZ47" s="32"/>
      <c r="JA47" s="32"/>
      <c r="JB47" s="32"/>
      <c r="JC47" s="32"/>
      <c r="JD47" s="32"/>
      <c r="JE47" s="32"/>
      <c r="JF47" s="32"/>
      <c r="JG47" s="32"/>
      <c r="JH47" s="32"/>
      <c r="JI47" s="32"/>
      <c r="JJ47" s="32"/>
      <c r="JK47" s="32"/>
      <c r="JL47" s="32"/>
      <c r="JM47" s="32"/>
      <c r="JN47" s="32"/>
      <c r="JO47" s="32"/>
      <c r="JP47" s="32"/>
      <c r="JQ47" s="32"/>
      <c r="JR47" s="32"/>
      <c r="JS47" s="32"/>
      <c r="JT47" s="32"/>
      <c r="JU47" s="32"/>
      <c r="JV47" s="32"/>
      <c r="JW47" s="32"/>
      <c r="JX47" s="32"/>
      <c r="JY47" s="32"/>
      <c r="JZ47" s="32"/>
    </row>
    <row r="48" spans="1:286" ht="15.75" thickBot="1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62"/>
      <c r="O48" s="63"/>
      <c r="P48" s="64">
        <f>(P28-P43)-(O28-O43)+IF(N18=O18,O28-O43,N28-N43)</f>
        <v>-0.74973611570715093</v>
      </c>
      <c r="Q48" s="65">
        <f>(Q28-Q43)-(P28-P43)</f>
        <v>-15.517015406705468</v>
      </c>
      <c r="R48" s="65">
        <f>(R28-R43)-(Q28-Q43)</f>
        <v>25.571939512389349</v>
      </c>
      <c r="S48" s="65">
        <f>(S28-S43)-(R28-R43)</f>
        <v>-40.674077969430471</v>
      </c>
      <c r="T48" s="66">
        <f>(T28-T43)-(S28-S43)</f>
        <v>0</v>
      </c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  <c r="IW48" s="32"/>
      <c r="IX48" s="32"/>
      <c r="IY48" s="32"/>
      <c r="IZ48" s="32"/>
      <c r="JA48" s="32"/>
      <c r="JB48" s="32"/>
      <c r="JC48" s="32"/>
      <c r="JD48" s="32"/>
      <c r="JE48" s="32"/>
      <c r="JF48" s="32"/>
      <c r="JG48" s="32"/>
      <c r="JH48" s="32"/>
      <c r="JI48" s="32"/>
      <c r="JJ48" s="32"/>
      <c r="JK48" s="32"/>
      <c r="JL48" s="32"/>
      <c r="JM48" s="32"/>
      <c r="JN48" s="32"/>
      <c r="JO48" s="32"/>
      <c r="JP48" s="32"/>
      <c r="JQ48" s="32"/>
      <c r="JR48" s="32"/>
      <c r="JS48" s="32"/>
      <c r="JT48" s="32"/>
      <c r="JU48" s="32"/>
      <c r="JV48" s="32"/>
      <c r="JW48" s="32"/>
      <c r="JX48" s="32"/>
      <c r="JY48" s="32"/>
      <c r="JZ48" s="32"/>
    </row>
    <row r="49" spans="1:286" ht="23.25" customHeight="1" thickBot="1" x14ac:dyDescent="0.3">
      <c r="A49" s="32"/>
      <c r="B49" s="32"/>
      <c r="C49" s="32"/>
      <c r="D49" s="32"/>
      <c r="E49" s="32"/>
      <c r="F49" s="214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86" s="56" customFormat="1" ht="18.75" thickBot="1" x14ac:dyDescent="0.3">
      <c r="A50" s="32"/>
      <c r="B50" s="32"/>
      <c r="C50" s="32"/>
      <c r="D50" s="32"/>
      <c r="E50" s="32"/>
      <c r="F50" s="215"/>
      <c r="G50" s="215"/>
      <c r="H50" s="215"/>
      <c r="I50" s="215"/>
      <c r="J50" s="215"/>
      <c r="K50" s="32"/>
      <c r="L50" s="32"/>
      <c r="M50" s="32"/>
      <c r="N50" s="68" t="s">
        <v>44</v>
      </c>
      <c r="O50" s="69"/>
      <c r="P50" s="59"/>
      <c r="Q50" s="59"/>
      <c r="R50" s="59"/>
      <c r="S50" s="59"/>
      <c r="T50" s="59"/>
      <c r="U50" s="59"/>
      <c r="V50" s="59"/>
      <c r="W50" s="59"/>
      <c r="X50" s="59"/>
      <c r="Y50" s="70"/>
      <c r="Z50" s="71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</row>
    <row r="51" spans="1:286" ht="30" customHeight="1" x14ac:dyDescent="0.25">
      <c r="C51" s="67"/>
      <c r="D51" s="67"/>
      <c r="E51" s="67"/>
      <c r="F51" s="213"/>
      <c r="G51" s="213"/>
      <c r="H51" s="32"/>
      <c r="I51" s="32"/>
      <c r="J51" s="57"/>
      <c r="K51" s="32"/>
      <c r="L51" s="32"/>
      <c r="M51" s="32"/>
      <c r="N51" s="72"/>
      <c r="O51" s="73"/>
      <c r="P51" s="238" t="s">
        <v>26</v>
      </c>
      <c r="Q51" s="239"/>
      <c r="R51" s="239"/>
      <c r="S51" s="239"/>
      <c r="T51" s="239"/>
      <c r="U51" s="240" t="s">
        <v>45</v>
      </c>
      <c r="V51" s="241"/>
      <c r="W51" s="241"/>
      <c r="X51" s="241"/>
      <c r="Y51" s="241"/>
      <c r="Z51" s="74"/>
    </row>
    <row r="52" spans="1:286" x14ac:dyDescent="0.25">
      <c r="C52" s="67"/>
      <c r="D52" s="67"/>
      <c r="E52" s="67"/>
      <c r="F52" s="213"/>
      <c r="G52" s="213"/>
      <c r="H52" s="32"/>
      <c r="I52" s="32"/>
      <c r="J52" s="32"/>
      <c r="K52" s="32"/>
      <c r="L52" s="32"/>
      <c r="M52" s="32"/>
      <c r="N52" s="75"/>
      <c r="O52" s="76"/>
      <c r="P52" s="77" t="s">
        <v>46</v>
      </c>
      <c r="Q52" s="78"/>
      <c r="R52" s="78"/>
      <c r="S52" s="78"/>
      <c r="T52" s="78"/>
      <c r="U52" s="78"/>
      <c r="V52" s="78"/>
      <c r="W52" s="79"/>
      <c r="X52" s="80"/>
      <c r="Y52" s="81"/>
      <c r="Z52" s="82"/>
    </row>
    <row r="53" spans="1:286" ht="15.75" thickBot="1" x14ac:dyDescent="0.3">
      <c r="C53" s="67"/>
      <c r="D53" s="67"/>
      <c r="E53" s="67"/>
      <c r="F53" s="67"/>
      <c r="G53" s="32"/>
      <c r="H53" s="32"/>
      <c r="I53" s="32"/>
      <c r="J53" s="32"/>
      <c r="K53" s="32"/>
      <c r="L53" s="32"/>
      <c r="M53" s="32"/>
      <c r="N53" s="75"/>
      <c r="O53" s="76"/>
      <c r="P53" s="83" t="str">
        <f>P33</f>
        <v>2019-20</v>
      </c>
      <c r="Q53" s="84" t="str">
        <f t="shared" ref="Q53:T53" si="27">Q33</f>
        <v>2020-21</v>
      </c>
      <c r="R53" s="84" t="str">
        <f t="shared" si="27"/>
        <v>2021-22</v>
      </c>
      <c r="S53" s="84" t="str">
        <f t="shared" si="27"/>
        <v>2022-23</v>
      </c>
      <c r="T53" s="84" t="str">
        <f t="shared" si="27"/>
        <v>2023-24</v>
      </c>
      <c r="U53" s="85" t="s">
        <v>47</v>
      </c>
      <c r="V53" s="85" t="s">
        <v>48</v>
      </c>
      <c r="W53" s="85" t="s">
        <v>49</v>
      </c>
      <c r="X53" s="85" t="s">
        <v>50</v>
      </c>
      <c r="Y53" s="85" t="s">
        <v>51</v>
      </c>
      <c r="Z53" s="193" t="s">
        <v>52</v>
      </c>
    </row>
    <row r="54" spans="1:286" ht="15.75" thickBot="1" x14ac:dyDescent="0.3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42" t="s">
        <v>10</v>
      </c>
      <c r="O54" s="243"/>
      <c r="P54" s="86"/>
      <c r="Q54" s="87">
        <f>$P$48</f>
        <v>-0.74973611570715093</v>
      </c>
      <c r="R54" s="88">
        <f>$P$48</f>
        <v>-0.74973611570715093</v>
      </c>
      <c r="S54" s="89">
        <f>$P$48</f>
        <v>-0.74973611570715093</v>
      </c>
      <c r="T54" s="88">
        <f>$P$48</f>
        <v>-0.74973611570715093</v>
      </c>
      <c r="U54" s="90">
        <f>$P$48</f>
        <v>-0.74973611570715093</v>
      </c>
      <c r="V54" s="91"/>
      <c r="W54" s="91"/>
      <c r="X54" s="91"/>
      <c r="Y54" s="91"/>
      <c r="Z54" s="194"/>
    </row>
    <row r="55" spans="1:286" ht="15.75" thickBot="1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28" t="s">
        <v>11</v>
      </c>
      <c r="O55" s="229"/>
      <c r="P55" s="86"/>
      <c r="Q55" s="86"/>
      <c r="R55" s="92">
        <f>$Q$48</f>
        <v>-15.517015406705468</v>
      </c>
      <c r="S55" s="93">
        <f>$Q$48</f>
        <v>-15.517015406705468</v>
      </c>
      <c r="T55" s="94">
        <f>$Q$48</f>
        <v>-15.517015406705468</v>
      </c>
      <c r="U55" s="93">
        <f>$Q$48</f>
        <v>-15.517015406705468</v>
      </c>
      <c r="V55" s="90">
        <f>$Q$48</f>
        <v>-15.517015406705468</v>
      </c>
      <c r="W55" s="91"/>
      <c r="X55" s="91"/>
      <c r="Y55" s="91"/>
      <c r="Z55" s="194"/>
    </row>
    <row r="56" spans="1:286" ht="15.75" thickBot="1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28" t="s">
        <v>12</v>
      </c>
      <c r="O56" s="229"/>
      <c r="P56" s="91"/>
      <c r="Q56" s="91"/>
      <c r="R56" s="86"/>
      <c r="S56" s="95">
        <f>$R$48</f>
        <v>25.571939512389349</v>
      </c>
      <c r="T56" s="94">
        <f>$R$48</f>
        <v>25.571939512389349</v>
      </c>
      <c r="U56" s="93">
        <f>$R$48</f>
        <v>25.571939512389349</v>
      </c>
      <c r="V56" s="94">
        <f>$R$48</f>
        <v>25.571939512389349</v>
      </c>
      <c r="W56" s="96">
        <f>$R$48</f>
        <v>25.571939512389349</v>
      </c>
      <c r="X56" s="97"/>
      <c r="Y56" s="91"/>
      <c r="Z56" s="194"/>
    </row>
    <row r="57" spans="1:286" ht="15.75" thickBot="1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228" t="s">
        <v>13</v>
      </c>
      <c r="O57" s="229"/>
      <c r="P57" s="91"/>
      <c r="Q57" s="91"/>
      <c r="R57" s="91"/>
      <c r="S57" s="86"/>
      <c r="T57" s="92">
        <f>$S$48</f>
        <v>-40.674077969430471</v>
      </c>
      <c r="U57" s="94">
        <f>$S$48</f>
        <v>-40.674077969430471</v>
      </c>
      <c r="V57" s="98">
        <f>$S$48</f>
        <v>-40.674077969430471</v>
      </c>
      <c r="W57" s="93">
        <f>$S$48</f>
        <v>-40.674077969430471</v>
      </c>
      <c r="X57" s="99">
        <f>$S$48</f>
        <v>-40.674077969430471</v>
      </c>
      <c r="Y57" s="97"/>
      <c r="Z57" s="194"/>
    </row>
    <row r="58" spans="1:286" ht="15.75" thickBot="1" x14ac:dyDescent="0.3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230" t="s">
        <v>14</v>
      </c>
      <c r="O58" s="231"/>
      <c r="P58" s="100"/>
      <c r="Q58" s="100"/>
      <c r="R58" s="91"/>
      <c r="S58" s="100"/>
      <c r="T58" s="86"/>
      <c r="U58" s="95">
        <f>+$T$48</f>
        <v>0</v>
      </c>
      <c r="V58" s="101">
        <f>+$T$48</f>
        <v>0</v>
      </c>
      <c r="W58" s="102">
        <f>+$T$48</f>
        <v>0</v>
      </c>
      <c r="X58" s="103">
        <f>+$T$48</f>
        <v>0</v>
      </c>
      <c r="Y58" s="104">
        <f>+$T$48</f>
        <v>0</v>
      </c>
      <c r="Z58" s="194"/>
    </row>
    <row r="59" spans="1:286" ht="15.75" thickBot="1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105" t="s">
        <v>53</v>
      </c>
      <c r="O59" s="106"/>
      <c r="P59" s="107"/>
      <c r="Q59" s="107"/>
      <c r="R59" s="107"/>
      <c r="S59" s="107"/>
      <c r="T59" s="108"/>
      <c r="U59" s="109">
        <f>+SUM(U54:U58)</f>
        <v>-31.368889979453741</v>
      </c>
      <c r="V59" s="110">
        <f>+SUM(V55:V58)</f>
        <v>-30.61915386374659</v>
      </c>
      <c r="W59" s="216">
        <f>+SUM(W56:W58)</f>
        <v>-15.102138457041121</v>
      </c>
      <c r="X59" s="218">
        <f>+SUM(X57:X58)</f>
        <v>-40.674077969430471</v>
      </c>
      <c r="Y59" s="217">
        <f>+SUM(Y58)</f>
        <v>0</v>
      </c>
      <c r="Z59" s="111">
        <f>+SUM(U59:Y59)</f>
        <v>-117.76426026967192</v>
      </c>
    </row>
    <row r="60" spans="1:286" ht="15.75" thickBot="1" x14ac:dyDescent="0.3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112"/>
      <c r="O60" s="112"/>
      <c r="P60" s="112"/>
      <c r="Q60" s="112"/>
      <c r="R60" s="112"/>
      <c r="S60" s="112"/>
      <c r="T60" s="112"/>
      <c r="U60" s="113"/>
      <c r="V60" s="113"/>
      <c r="W60" s="113"/>
      <c r="X60" s="113"/>
      <c r="Y60" s="113"/>
      <c r="Z60"/>
    </row>
    <row r="61" spans="1:286" ht="15.75" thickBot="1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114" t="s">
        <v>54</v>
      </c>
      <c r="O61" s="115"/>
      <c r="P61" s="116"/>
      <c r="Q61" s="116"/>
      <c r="R61" s="116"/>
      <c r="S61" s="116"/>
      <c r="T61" s="117"/>
      <c r="U61" s="118">
        <f>U59</f>
        <v>-31.368889979453741</v>
      </c>
      <c r="V61" s="118">
        <f>V59</f>
        <v>-30.61915386374659</v>
      </c>
      <c r="W61" s="118">
        <f>W59</f>
        <v>-15.102138457041121</v>
      </c>
      <c r="X61" s="119">
        <f>X59</f>
        <v>-40.674077969430471</v>
      </c>
      <c r="Y61" s="219">
        <f>Y59</f>
        <v>0</v>
      </c>
      <c r="Z61" s="111">
        <f>+SUM(U61:Y61)</f>
        <v>-117.76426026967192</v>
      </c>
    </row>
    <row r="62" spans="1:286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spans="1:286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U63" s="222"/>
      <c r="V63" s="222"/>
      <c r="W63" s="222"/>
      <c r="X63" s="222"/>
      <c r="Y63" s="222"/>
      <c r="Z63" s="222"/>
    </row>
    <row r="64" spans="1:286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1:13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1:13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1:13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</sheetData>
  <mergeCells count="23">
    <mergeCell ref="C3:K3"/>
    <mergeCell ref="L3:N3"/>
    <mergeCell ref="C31:L31"/>
    <mergeCell ref="N31:T31"/>
    <mergeCell ref="C32:G32"/>
    <mergeCell ref="H32:L32"/>
    <mergeCell ref="N32:O32"/>
    <mergeCell ref="P32:T32"/>
    <mergeCell ref="C17:G17"/>
    <mergeCell ref="H17:L17"/>
    <mergeCell ref="N17:O17"/>
    <mergeCell ref="P17:T17"/>
    <mergeCell ref="C16:G16"/>
    <mergeCell ref="H16:L16"/>
    <mergeCell ref="N16:T16"/>
    <mergeCell ref="N57:O57"/>
    <mergeCell ref="N58:O58"/>
    <mergeCell ref="V38:W43"/>
    <mergeCell ref="P51:T51"/>
    <mergeCell ref="U51:Y51"/>
    <mergeCell ref="N54:O54"/>
    <mergeCell ref="N55:O55"/>
    <mergeCell ref="N56:O56"/>
  </mergeCells>
  <conditionalFormatting sqref="F19 F34 F36 F21 F25 F23 F42 F38:F40">
    <cfRule type="expression" dxfId="12" priority="14">
      <formula>dms_PRCP_BaseYear=PRCP_y4</formula>
    </cfRule>
  </conditionalFormatting>
  <conditionalFormatting sqref="E19 E34 E36:E42 E21:E25">
    <cfRule type="expression" dxfId="11" priority="13">
      <formula>dms_PRCP_BaseYear=PRCP_y3</formula>
    </cfRule>
  </conditionalFormatting>
  <conditionalFormatting sqref="D19 D34 D36:D42 D21:D25">
    <cfRule type="expression" dxfId="10" priority="12">
      <formula>dms_PRCP_BaseYear=PRCP_y2</formula>
    </cfRule>
  </conditionalFormatting>
  <conditionalFormatting sqref="C19 C34 C36:C42 C21:C25">
    <cfRule type="expression" dxfId="9" priority="11">
      <formula>dms_PRCP_BaseYear=PRCP_y1</formula>
    </cfRule>
  </conditionalFormatting>
  <conditionalFormatting sqref="F24">
    <cfRule type="expression" dxfId="8" priority="10">
      <formula>dms_PRCP_BaseYear=PRCP_y4</formula>
    </cfRule>
  </conditionalFormatting>
  <conditionalFormatting sqref="F26">
    <cfRule type="expression" dxfId="7" priority="9">
      <formula>dms_PRCP_BaseYear=PRCP_y4</formula>
    </cfRule>
  </conditionalFormatting>
  <conditionalFormatting sqref="E26:E27">
    <cfRule type="expression" dxfId="6" priority="8">
      <formula>dms_PRCP_BaseYear=PRCP_y3</formula>
    </cfRule>
  </conditionalFormatting>
  <conditionalFormatting sqref="D26:D27">
    <cfRule type="expression" dxfId="5" priority="7">
      <formula>dms_PRCP_BaseYear=PRCP_y2</formula>
    </cfRule>
  </conditionalFormatting>
  <conditionalFormatting sqref="C26:C27">
    <cfRule type="expression" dxfId="4" priority="6">
      <formula>dms_PRCP_BaseYear=PRCP_y1</formula>
    </cfRule>
  </conditionalFormatting>
  <conditionalFormatting sqref="F22">
    <cfRule type="expression" dxfId="3" priority="5">
      <formula>dms_PRCP_BaseYear=PRCP_y4</formula>
    </cfRule>
  </conditionalFormatting>
  <conditionalFormatting sqref="F27">
    <cfRule type="expression" dxfId="2" priority="3">
      <formula>dms_PRCP_BaseYear=PRCP_y4</formula>
    </cfRule>
  </conditionalFormatting>
  <conditionalFormatting sqref="F37">
    <cfRule type="expression" dxfId="1" priority="2">
      <formula>dms_PRCP_BaseYear=PRCP_y4</formula>
    </cfRule>
  </conditionalFormatting>
  <conditionalFormatting sqref="F41">
    <cfRule type="expression" dxfId="0" priority="1">
      <formula>dms_PRCP_BaseYear=PRCP_y4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53d85d-552a-45e5-ad9d-b3f83c98e320" xsi:nil="true"/>
    <lcf76f155ced4ddcb4097134ff3c332f xmlns="932545b7-43c1-4c02-bb28-ebe8c535fd25">
      <Terms xmlns="http://schemas.microsoft.com/office/infopath/2007/PartnerControls"/>
    </lcf76f155ced4ddcb4097134ff3c332f>
    <Status xmlns="932545b7-43c1-4c02-bb28-ebe8c535fd25">HP</Status>
    <DocumentStatus xmlns="932545b7-43c1-4c02-bb28-ebe8c535fd25">Submitted</Document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FA9DE739E3CE45A330A71DE6231D95" ma:contentTypeVersion="21" ma:contentTypeDescription="Create a new document." ma:contentTypeScope="" ma:versionID="707e6cc18402e2afc0712d5b7821b71b">
  <xsd:schema xmlns:xsd="http://www.w3.org/2001/XMLSchema" xmlns:xs="http://www.w3.org/2001/XMLSchema" xmlns:p="http://schemas.microsoft.com/office/2006/metadata/properties" xmlns:ns2="932545b7-43c1-4c02-bb28-ebe8c535fd25" xmlns:ns3="4dbedddb-8287-4e51-a936-62a216b952f9" xmlns:ns4="1853d85d-552a-45e5-ad9d-b3f83c98e320" targetNamespace="http://schemas.microsoft.com/office/2006/metadata/properties" ma:root="true" ma:fieldsID="f4bc014cafaacd97bdadf88a4631aac5" ns2:_="" ns3:_="" ns4:_="">
    <xsd:import namespace="932545b7-43c1-4c02-bb28-ebe8c535fd25"/>
    <xsd:import namespace="4dbedddb-8287-4e51-a936-62a216b952f9"/>
    <xsd:import namespace="1853d85d-552a-45e5-ad9d-b3f83c98e320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Document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545b7-43c1-4c02-bb28-ebe8c535fd2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content" ma:description="chapter 1, 2 and 3" ma:format="Dropdown" ma:internalName="Status" ma:readOnly="false">
      <xsd:simpleType>
        <xsd:restriction base="dms:Text">
          <xsd:maxLength value="255"/>
        </xsd:restriction>
      </xsd:simpleType>
    </xsd:element>
    <xsd:element name="DocumentStatus" ma:index="4" nillable="true" ma:displayName="Document Status" ma:default="Under Review - can be edited" ma:description="Document Status" ma:format="Dropdown" ma:internalName="DocumentStatus" ma:readOnly="false">
      <xsd:simpleType>
        <xsd:restriction base="dms:Choice">
          <xsd:enumeration value="Drafting In Progress"/>
          <xsd:enumeration value="Under Review - can be edited"/>
          <xsd:enumeration value="Submitted"/>
          <xsd:enumeration value="Editor Group Review Complete - do not edit"/>
          <xsd:enumeration value="Finalised"/>
          <xsd:enumeration value="Final Ref Doc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56b384c-9940-4a30-bae3-2bf88f9642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edddb-8287-4e51-a936-62a216b952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d85d-552a-45e5-ad9d-b3f83c98e3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1246f73-06c0-4b10-b60e-a96a1cb2e391}" ma:internalName="TaxCatchAll" ma:readOnly="false" ma:showField="CatchAllData" ma:web="4dbedddb-8287-4e51-a936-62a216b952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3C301-D8DC-4BF9-B39A-1C5940516E6E}">
  <ds:schemaRefs>
    <ds:schemaRef ds:uri="1853d85d-552a-45e5-ad9d-b3f83c98e320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4dbedddb-8287-4e51-a936-62a216b952f9"/>
    <ds:schemaRef ds:uri="932545b7-43c1-4c02-bb28-ebe8c535fd25"/>
  </ds:schemaRefs>
</ds:datastoreItem>
</file>

<file path=customXml/itemProps2.xml><?xml version="1.0" encoding="utf-8"?>
<ds:datastoreItem xmlns:ds="http://schemas.openxmlformats.org/officeDocument/2006/customXml" ds:itemID="{638F81CB-3706-46AA-96B3-A0B6472606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B7545C-A461-4031-ACDA-5CC9328C6F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proposal</vt:lpstr>
      <vt:lpstr>'Final proposal'!dms_PRCP_BaseYear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Brett Everett</dc:creator>
  <cp:keywords/>
  <dc:description/>
  <cp:lastModifiedBy>Kirsty Whiting</cp:lastModifiedBy>
  <cp:revision/>
  <dcterms:created xsi:type="dcterms:W3CDTF">2020-04-15T02:19:29Z</dcterms:created>
  <dcterms:modified xsi:type="dcterms:W3CDTF">2023-01-12T22:23:54Z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0x01010096FA9DE739E3CE45A330A71DE6231D95</vt:lpwstr>
  </property>
  <property fmtid="{D5CDD505-2E9C-101B-9397-08002B2CF9AE}" pid="3" name="Order">
    <vt:r8>3067000</vt:r8>
  </property>
  <property fmtid="{D5CDD505-2E9C-101B-9397-08002B2CF9AE}" pid="4" name="MediaServiceImageTags">
    <vt:lpwstr/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