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4350EB8B-A405-4C4E-B645-EF6A48E20EDB}" xr6:coauthVersionLast="47" xr6:coauthVersionMax="47" xr10:uidLastSave="{00000000-0000-0000-0000-000000000000}"/>
  <bookViews>
    <workbookView xWindow="-108" yWindow="-108" windowWidth="23256" windowHeight="12576" tabRatio="858" firstSheet="1" activeTab="1" xr2:uid="{3A88930E-87C4-44D9-A9DC-4F8F7F69BAAE}"/>
  </bookViews>
  <sheets>
    <sheet name="Process" sheetId="20" state="hidden" r:id="rId1"/>
    <sheet name="SAC CAC" sheetId="18" r:id="rId2"/>
    <sheet name="ACS Fee-based" sheetId="26" r:id="rId3"/>
    <sheet name="ACS Public Lighting" sheetId="27" r:id="rId4"/>
    <sheet name="ACS Metering" sheetId="28" r:id="rId5"/>
    <sheet name="ACS Security" sheetId="29" r:id="rId6"/>
  </sheets>
  <externalReferences>
    <externalReference r:id="rId7"/>
  </externalReferences>
  <definedNames>
    <definedName name="_xlnm._FilterDatabase" localSheetId="2" hidden="1">'ACS Fee-based'!$B$4:$I$144</definedName>
    <definedName name="_MatInverse_In" localSheetId="0" hidden="1">#REF!</definedName>
    <definedName name="_MatInverse_In" hidden="1">#REF!</definedName>
    <definedName name="_MatInverse_Out" localSheetId="0" hidden="1">#REF!</definedName>
    <definedName name="_MatInverse_Out" hidden="1">#REF!</definedName>
    <definedName name="_Order1" hidden="1">0</definedName>
    <definedName name="anscount" hidden="1">1</definedName>
    <definedName name="limcount" hidden="1">1</definedName>
    <definedName name="_xlnm.Print_Area" localSheetId="2">'ACS Fee-based'!$B$1:$I$144</definedName>
    <definedName name="_xlnm.Print_Area" localSheetId="4">'ACS Metering'!$B$1:$E$16</definedName>
    <definedName name="_xlnm.Print_Area" localSheetId="3">'ACS Public Lighting'!$B$1:$F$14</definedName>
    <definedName name="_xlnm.Print_Area" localSheetId="5">'ACS Security'!$B$1:$E$10</definedName>
    <definedName name="_xlnm.Print_Area" localSheetId="1">'SAC CAC'!$B$1:$R$48</definedName>
    <definedName name="_xlnm.Print_Titles" localSheetId="2">'ACS Fee-based'!$4:$4</definedName>
    <definedName name="SACRes">#REF!</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20" l="1"/>
  <c r="C94" i="20"/>
  <c r="C85" i="20"/>
  <c r="C84" i="20"/>
  <c r="C64" i="20"/>
  <c r="C74" i="20"/>
  <c r="C73" i="20"/>
  <c r="E22" i="20"/>
  <c r="H56" i="20"/>
  <c r="H55" i="20"/>
  <c r="H54" i="20"/>
  <c r="H53" i="20"/>
  <c r="H52" i="20"/>
  <c r="H44" i="20"/>
  <c r="H45" i="20"/>
  <c r="H46" i="20"/>
  <c r="H47" i="20"/>
  <c r="H48" i="20"/>
  <c r="H49" i="20"/>
  <c r="H43" i="20"/>
  <c r="H42" i="20"/>
  <c r="H31" i="20"/>
  <c r="H39" i="20"/>
  <c r="H38" i="20"/>
  <c r="H37" i="20"/>
  <c r="H36" i="20"/>
  <c r="H35" i="20"/>
  <c r="H34" i="20"/>
  <c r="H33" i="20"/>
  <c r="H32" i="20"/>
  <c r="H28" i="20"/>
  <c r="H27" i="20"/>
  <c r="H26" i="20"/>
  <c r="H25" i="20"/>
  <c r="H24" i="20"/>
  <c r="E24" i="20"/>
  <c r="E23" i="20"/>
  <c r="E52" i="20"/>
  <c r="E42" i="20"/>
  <c r="E31" i="20"/>
  <c r="E54" i="20"/>
  <c r="E55" i="20"/>
  <c r="E56" i="20"/>
  <c r="E53" i="20"/>
  <c r="E49" i="20"/>
  <c r="E48" i="20"/>
  <c r="E47" i="20"/>
  <c r="E46" i="20"/>
  <c r="E45" i="20"/>
  <c r="E44" i="20"/>
  <c r="E43" i="20"/>
  <c r="E39" i="20"/>
  <c r="E38" i="20"/>
  <c r="E37" i="20"/>
  <c r="E36" i="20"/>
  <c r="E35" i="20"/>
  <c r="E34" i="20"/>
  <c r="E33" i="20"/>
  <c r="E32" i="20"/>
  <c r="E28" i="20"/>
  <c r="E27" i="20"/>
  <c r="E26" i="20"/>
  <c r="E25" i="20"/>
  <c r="H23" i="20"/>
  <c r="I22" i="20"/>
  <c r="F22" i="20"/>
  <c r="J22" i="20"/>
  <c r="H22" i="20"/>
  <c r="I91" i="20"/>
  <c r="G81" i="20"/>
  <c r="F70" i="20"/>
  <c r="G22" i="20"/>
  <c r="C96" i="20" l="1"/>
  <c r="C97" i="20"/>
  <c r="C86" i="20"/>
  <c r="C87" i="20"/>
  <c r="C75" i="20"/>
  <c r="C76" i="20"/>
  <c r="H57" i="20"/>
  <c r="E57" i="20"/>
  <c r="E50" i="20"/>
  <c r="H50" i="20"/>
  <c r="H29" i="20"/>
  <c r="E40" i="20"/>
  <c r="H40" i="20"/>
  <c r="E29" i="20"/>
  <c r="C65" i="20" l="1"/>
  <c r="F92" i="20" l="1"/>
  <c r="E92" i="20"/>
  <c r="G92" i="20"/>
  <c r="D92" i="20"/>
  <c r="D94" i="20" s="1"/>
  <c r="H92" i="20"/>
  <c r="D82" i="20" l="1"/>
  <c r="D84" i="20" s="1"/>
  <c r="F82" i="20"/>
  <c r="F93" i="20"/>
  <c r="G93" i="20"/>
  <c r="H93" i="20"/>
  <c r="D93" i="20"/>
  <c r="E93" i="20"/>
  <c r="E82" i="20"/>
  <c r="D71" i="20"/>
  <c r="D73" i="20" s="1"/>
  <c r="E71" i="20"/>
  <c r="D64" i="20"/>
  <c r="E65" i="20" s="1"/>
  <c r="F32" i="20" l="1"/>
  <c r="F34" i="20"/>
  <c r="F38" i="20"/>
  <c r="F37" i="20"/>
  <c r="F33" i="20"/>
  <c r="F39" i="20"/>
  <c r="I93" i="20"/>
  <c r="D97" i="20"/>
  <c r="D96" i="20"/>
  <c r="H97" i="20"/>
  <c r="H96" i="20"/>
  <c r="G96" i="20"/>
  <c r="G97" i="20"/>
  <c r="E96" i="20"/>
  <c r="E97" i="20"/>
  <c r="F96" i="20"/>
  <c r="F97" i="20"/>
  <c r="D83" i="20"/>
  <c r="D72" i="20"/>
  <c r="E83" i="20"/>
  <c r="F83" i="20"/>
  <c r="D65" i="20"/>
  <c r="F65" i="20" s="1"/>
  <c r="E72" i="20"/>
  <c r="H64" i="20"/>
  <c r="G64" i="20"/>
  <c r="F55" i="20" l="1"/>
  <c r="F54" i="20"/>
  <c r="F56" i="20"/>
  <c r="F53" i="20"/>
  <c r="F46" i="20"/>
  <c r="F43" i="20"/>
  <c r="F44" i="20"/>
  <c r="F45" i="20"/>
  <c r="F47" i="20"/>
  <c r="F35" i="20"/>
  <c r="F36" i="20"/>
  <c r="F25" i="20"/>
  <c r="F27" i="20"/>
  <c r="F28" i="20"/>
  <c r="F26" i="20"/>
  <c r="E86" i="20"/>
  <c r="E87" i="20" s="1"/>
  <c r="D75" i="20"/>
  <c r="D76" i="20" s="1"/>
  <c r="F86" i="20"/>
  <c r="F87" i="20" s="1"/>
  <c r="G83" i="20"/>
  <c r="D86" i="20"/>
  <c r="D87" i="20" s="1"/>
  <c r="E75" i="20"/>
  <c r="E76" i="20" s="1"/>
  <c r="F72" i="20"/>
  <c r="H65" i="20"/>
  <c r="G65" i="20"/>
  <c r="F24" i="20"/>
  <c r="I32" i="20" l="1"/>
  <c r="I34" i="20"/>
  <c r="F52" i="20"/>
  <c r="I55" i="20"/>
  <c r="I54" i="20"/>
  <c r="I56" i="20"/>
  <c r="I47" i="20"/>
  <c r="I43" i="20"/>
  <c r="I44" i="20"/>
  <c r="I45" i="20"/>
  <c r="I46" i="20"/>
  <c r="I37" i="20"/>
  <c r="I35" i="20"/>
  <c r="I33" i="20"/>
  <c r="I38" i="20"/>
  <c r="I39" i="20"/>
  <c r="I36" i="20"/>
  <c r="F31" i="20"/>
  <c r="F40" i="20" s="1"/>
  <c r="I28" i="20"/>
  <c r="F23" i="20"/>
  <c r="F29" i="20" s="1"/>
  <c r="I25" i="20"/>
  <c r="I26" i="20"/>
  <c r="I27" i="20"/>
  <c r="I53" i="20"/>
  <c r="I24" i="20"/>
  <c r="I52" i="20" l="1"/>
  <c r="I31" i="20"/>
  <c r="I23" i="20"/>
  <c r="I29" i="20" s="1"/>
  <c r="E74" i="20" l="1"/>
  <c r="E73" i="20"/>
  <c r="D74" i="20" l="1"/>
  <c r="F71" i="20"/>
  <c r="F75" i="20" l="1"/>
  <c r="F76" i="20" s="1"/>
  <c r="F73" i="20"/>
  <c r="F74" i="20"/>
  <c r="J33" i="20" l="1"/>
  <c r="J55" i="20"/>
  <c r="G25" i="20" l="1"/>
  <c r="J24" i="20"/>
  <c r="J23" i="20"/>
  <c r="J39" i="20"/>
  <c r="J35" i="20"/>
  <c r="J34" i="20"/>
  <c r="J27" i="20"/>
  <c r="J26" i="20"/>
  <c r="J25" i="20"/>
  <c r="J56" i="20"/>
  <c r="J45" i="20"/>
  <c r="J46" i="20"/>
  <c r="J37" i="20"/>
  <c r="J54" i="20"/>
  <c r="J28" i="20"/>
  <c r="J43" i="20"/>
  <c r="J47" i="20"/>
  <c r="J44" i="20"/>
  <c r="J36" i="20"/>
  <c r="J38" i="20"/>
  <c r="J32" i="20"/>
  <c r="J53" i="20"/>
  <c r="G38" i="20"/>
  <c r="G44" i="20"/>
  <c r="G35" i="20"/>
  <c r="G34" i="20"/>
  <c r="G56" i="20"/>
  <c r="G55" i="20"/>
  <c r="G37" i="20"/>
  <c r="G36" i="20"/>
  <c r="G28" i="20"/>
  <c r="G43" i="20"/>
  <c r="G53" i="20"/>
  <c r="G33" i="20"/>
  <c r="G26" i="20"/>
  <c r="G39" i="20"/>
  <c r="G24" i="20"/>
  <c r="G23" i="20"/>
  <c r="G27" i="20"/>
  <c r="G32" i="20"/>
  <c r="G31" i="20"/>
  <c r="G45" i="20"/>
  <c r="G46" i="20"/>
  <c r="G47" i="20"/>
  <c r="G54" i="20"/>
  <c r="G40" i="20" l="1"/>
  <c r="G52" i="20"/>
  <c r="G57" i="20" s="1"/>
  <c r="F57" i="20"/>
  <c r="J52" i="20"/>
  <c r="J57" i="20" s="1"/>
  <c r="I57" i="20"/>
  <c r="J31" i="20"/>
  <c r="J40" i="20" s="1"/>
  <c r="I40" i="20"/>
  <c r="J29" i="20"/>
  <c r="G29" i="20"/>
  <c r="I49" i="20" l="1"/>
  <c r="J49" i="20" s="1"/>
  <c r="F49" i="20"/>
  <c r="G49" i="20" s="1"/>
  <c r="I48" i="20" l="1"/>
  <c r="J48" i="20" s="1"/>
  <c r="F48" i="20"/>
  <c r="F42" i="20" l="1"/>
  <c r="G42" i="20" s="1"/>
  <c r="I42" i="20"/>
  <c r="J42" i="20" s="1"/>
  <c r="J50" i="20" s="1"/>
  <c r="G48" i="20"/>
  <c r="F50" i="20" l="1"/>
  <c r="G50" i="20"/>
  <c r="I50" i="20"/>
  <c r="G95" i="20"/>
  <c r="G94" i="20"/>
  <c r="E94" i="20" l="1"/>
  <c r="E95" i="20"/>
  <c r="E85" i="20"/>
  <c r="E84" i="20"/>
  <c r="F95" i="20"/>
  <c r="F94" i="20"/>
  <c r="D95" i="20"/>
  <c r="I92" i="20"/>
  <c r="G82" i="20"/>
  <c r="D85" i="20"/>
  <c r="F85" i="20"/>
  <c r="F84" i="20"/>
  <c r="H95" i="20"/>
  <c r="H94" i="20"/>
  <c r="I96" i="20" l="1"/>
  <c r="I97" i="20"/>
  <c r="G86" i="20"/>
  <c r="G87" i="20" s="1"/>
  <c r="E64" i="20"/>
  <c r="F64" i="20" s="1"/>
  <c r="G84" i="20"/>
  <c r="G85" i="20"/>
  <c r="I95" i="20"/>
  <c r="I94" i="20"/>
</calcChain>
</file>

<file path=xl/sharedStrings.xml><?xml version="1.0" encoding="utf-8"?>
<sst xmlns="http://schemas.openxmlformats.org/spreadsheetml/2006/main" count="1319" uniqueCount="414">
  <si>
    <t>2023/24</t>
  </si>
  <si>
    <t>Demand Charge kVA</t>
  </si>
  <si>
    <t>Fixed Charge</t>
  </si>
  <si>
    <t>Volume Charge</t>
  </si>
  <si>
    <t>Rate</t>
  </si>
  <si>
    <t>CAC</t>
  </si>
  <si>
    <t>Total</t>
  </si>
  <si>
    <t>$/kW/month</t>
  </si>
  <si>
    <t>11kV Bus</t>
  </si>
  <si>
    <t>Volume Off Peak Charge</t>
  </si>
  <si>
    <t>Volume Peak Charge</t>
  </si>
  <si>
    <t>11kV Line</t>
  </si>
  <si>
    <t>Demand ToU 11kV</t>
  </si>
  <si>
    <t>Excess Demand Charge</t>
  </si>
  <si>
    <t>Peak Demand Charge kVA</t>
  </si>
  <si>
    <t>CAV Charge</t>
  </si>
  <si>
    <t>NCCAV Charge</t>
  </si>
  <si>
    <t>EG - 11kV</t>
  </si>
  <si>
    <t>SACL</t>
  </si>
  <si>
    <t>Demand Large</t>
  </si>
  <si>
    <t>Demand Small</t>
  </si>
  <si>
    <t>LV Demand Time-of-Use</t>
  </si>
  <si>
    <t>Large Business Energy</t>
  </si>
  <si>
    <t>Large Residential Energy</t>
  </si>
  <si>
    <t>Business Demand (closed)</t>
  </si>
  <si>
    <t>Demand Charge kW</t>
  </si>
  <si>
    <t>Business Flat</t>
  </si>
  <si>
    <t>Business ToU</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</si>
  <si>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</si>
  <si>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</si>
  <si>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</si>
  <si>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</si>
  <si>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</si>
  <si>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</si>
  <si>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</si>
  <si>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</si>
  <si>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</si>
  <si>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Band1 Charge</t>
  </si>
  <si>
    <t>Band2 Charge</t>
  </si>
  <si>
    <t>Band3 Charge</t>
  </si>
  <si>
    <t>Band4 Charge</t>
  </si>
  <si>
    <t>Band5 Charge</t>
  </si>
  <si>
    <t>Residential Demand</t>
  </si>
  <si>
    <t>Residential Flat</t>
  </si>
  <si>
    <t>Residential ToU</t>
  </si>
  <si>
    <t>Volume Shoulder Charge</t>
  </si>
  <si>
    <t>Residential ToU Energy</t>
  </si>
  <si>
    <t>Residential Transitional Demand</t>
  </si>
  <si>
    <t>$/day</t>
  </si>
  <si>
    <t>$/kw/month</t>
  </si>
  <si>
    <t>Residential (&lt;100MWh pa)</t>
  </si>
  <si>
    <t>Capital</t>
  </si>
  <si>
    <t>NTC</t>
  </si>
  <si>
    <t>Tariff</t>
  </si>
  <si>
    <t>Network Demand</t>
  </si>
  <si>
    <t>Network Energy</t>
  </si>
  <si>
    <t>Network Access</t>
  </si>
  <si>
    <t>Small Business (&lt;100MWh pa)</t>
  </si>
  <si>
    <t>Controlled load (&lt;100MWh pa)</t>
  </si>
  <si>
    <t>Large (&gt;100MWh pa)</t>
  </si>
  <si>
    <t>Financial Year</t>
  </si>
  <si>
    <t>NUOS - Standard Asset Customers - Large (&gt;100MWh pa)</t>
  </si>
  <si>
    <t>NUOS - Connection Asset Customers</t>
  </si>
  <si>
    <t xml:space="preserve">NUOS - Standard Asset Customers - Residential (&lt;100MWh pa) </t>
  </si>
  <si>
    <t>NUOS - Standard Asset Customers - Small Business (&lt;100MWh pa)</t>
  </si>
  <si>
    <t>1.</t>
  </si>
  <si>
    <t>2.</t>
  </si>
  <si>
    <t>SACs Res</t>
  </si>
  <si>
    <t>SACs Bus</t>
  </si>
  <si>
    <t>Select Year</t>
  </si>
  <si>
    <r>
      <t>Copy, Paste Special Values of Master rates table from the Allocation Model workbook in to worksheet "</t>
    </r>
    <r>
      <rPr>
        <b/>
        <i/>
        <sz val="11"/>
        <color theme="1"/>
        <rFont val="Calibri"/>
        <family val="2"/>
        <scheme val="minor"/>
      </rPr>
      <t>Input MRT"</t>
    </r>
    <r>
      <rPr>
        <sz val="11"/>
        <color theme="1"/>
        <rFont val="Calibri"/>
        <family val="2"/>
        <scheme val="minor"/>
      </rPr>
      <t xml:space="preserve"> for Columns C to Y only</t>
    </r>
  </si>
  <si>
    <r>
      <t>(Note - do not over-ride formulas in Column A of "</t>
    </r>
    <r>
      <rPr>
        <b/>
        <i/>
        <sz val="11"/>
        <color theme="1"/>
        <rFont val="Calibri"/>
        <family val="2"/>
        <scheme val="minor"/>
      </rPr>
      <t>Input MRT"</t>
    </r>
    <r>
      <rPr>
        <sz val="11"/>
        <color theme="1"/>
        <rFont val="Calibri"/>
        <family val="2"/>
        <scheme val="minor"/>
      </rPr>
      <t xml:space="preserve"> worksheet)</t>
    </r>
  </si>
  <si>
    <t>3.</t>
  </si>
  <si>
    <r>
      <t>Copy, Paste Special Values of the final Ancillary Network Services data from the EGX annual ACS pricing model for the current year in to worksheet "</t>
    </r>
    <r>
      <rPr>
        <b/>
        <i/>
        <sz val="11"/>
        <color theme="1"/>
        <rFont val="Calibri"/>
        <family val="2"/>
        <scheme val="minor"/>
      </rPr>
      <t>Input ACS"</t>
    </r>
    <r>
      <rPr>
        <sz val="11"/>
        <color theme="1"/>
        <rFont val="Calibri"/>
        <family val="2"/>
        <scheme val="minor"/>
      </rPr>
      <t xml:space="preserve"> from Column B</t>
    </r>
  </si>
  <si>
    <r>
      <t>(Note - do not over-ride formulas in Column A of "</t>
    </r>
    <r>
      <rPr>
        <b/>
        <i/>
        <sz val="11"/>
        <color theme="1"/>
        <rFont val="Calibri"/>
        <family val="2"/>
        <scheme val="minor"/>
      </rPr>
      <t>Input ACS"</t>
    </r>
    <r>
      <rPr>
        <sz val="11"/>
        <color theme="1"/>
        <rFont val="Calibri"/>
        <family val="2"/>
        <scheme val="minor"/>
      </rPr>
      <t xml:space="preserve"> worksheet)</t>
    </r>
  </si>
  <si>
    <t>4</t>
  </si>
  <si>
    <t>Copy, Paste Special Values of the final Public Lighting data from the EGX annual ACS pricing model for the current year in to worksheet "Input PL"</t>
  </si>
  <si>
    <t>5.</t>
  </si>
  <si>
    <t>Copy, Paste Special Values of the final Metering data from the EGX annual ACS pricing model for the current year in to worksheet "Input Metering"</t>
  </si>
  <si>
    <t>SCS Prices</t>
  </si>
  <si>
    <t>6.</t>
  </si>
  <si>
    <t>Unless new tariffs have been introduced during the year, the data from the MRT should be fully reflected for each category.</t>
  </si>
  <si>
    <t>The following is a high level summary comparing the total per category as per the MRT and Attachment 1 (this workbook)</t>
  </si>
  <si>
    <t>Ungroup for each category if there is a difference to highlight the tariff and investigate as appropriate</t>
  </si>
  <si>
    <t>Category</t>
  </si>
  <si>
    <t xml:space="preserve">    - SACs Residential</t>
  </si>
  <si>
    <t xml:space="preserve">    - SACs Business</t>
  </si>
  <si>
    <t xml:space="preserve">    - SACs Large</t>
  </si>
  <si>
    <t xml:space="preserve">    - SACs Large Controlled</t>
  </si>
  <si>
    <t xml:space="preserve">    - CACs Controlled Load</t>
  </si>
  <si>
    <t>ACS Prices - Fee based</t>
  </si>
  <si>
    <t>7.</t>
  </si>
  <si>
    <r>
      <t>ACS Fee based prices are auto-populated for the current year and the prior year (Worksheet "</t>
    </r>
    <r>
      <rPr>
        <b/>
        <i/>
        <sz val="11"/>
        <color theme="1"/>
        <rFont val="Calibri"/>
        <family val="2"/>
        <scheme val="minor"/>
      </rPr>
      <t>ACS Fee-based</t>
    </r>
    <r>
      <rPr>
        <sz val="11"/>
        <color theme="1"/>
        <rFont val="Calibri"/>
        <family val="2"/>
        <scheme val="minor"/>
      </rPr>
      <t>")</t>
    </r>
  </si>
  <si>
    <t>The prior year prices are included for comparison purposes only and once the review has been finalised are to be deleted from the version submitted to the regulator.</t>
  </si>
  <si>
    <t>Current 
Year</t>
  </si>
  <si>
    <t>Prior 
Year</t>
  </si>
  <si>
    <t>Avg Price Increase</t>
  </si>
  <si>
    <t>Min Price Increase</t>
  </si>
  <si>
    <t>Max Price Increase</t>
  </si>
  <si>
    <t>2022/23 Prices for comparison</t>
  </si>
  <si>
    <t>Note - Investigate any errors in the data if there are error messages in the above summary numbers</t>
  </si>
  <si>
    <t>8.</t>
  </si>
  <si>
    <t>Review Public Lighting for any anomolies</t>
  </si>
  <si>
    <t>ACS Prices - Public Lighting</t>
  </si>
  <si>
    <t>Conventional</t>
  </si>
  <si>
    <t>LED</t>
  </si>
  <si>
    <t>9.</t>
  </si>
  <si>
    <t>Review Metering Services for any anomolies</t>
  </si>
  <si>
    <t>ACS Prices - Metering Services</t>
  </si>
  <si>
    <t>Primary</t>
  </si>
  <si>
    <t>Load Control</t>
  </si>
  <si>
    <t>Solar</t>
  </si>
  <si>
    <t>10.</t>
  </si>
  <si>
    <t>Review Security Lighting for any anomolies</t>
  </si>
  <si>
    <t>ACS Prices - Security Lighting</t>
  </si>
  <si>
    <t xml:space="preserve">Small LED </t>
  </si>
  <si>
    <t xml:space="preserve">Medium LED </t>
  </si>
  <si>
    <t xml:space="preserve">Small conventional </t>
  </si>
  <si>
    <t xml:space="preserve">Medium conventional </t>
  </si>
  <si>
    <t xml:space="preserve">Large conventional </t>
  </si>
  <si>
    <t>Energex Attachment 2 - Process for completion</t>
  </si>
  <si>
    <t>Retailer requested de-energisation of the customer's premises where the de-energisation can be performed at the premises ie by a method other than main switch seal (eg pole, pillar, transformer or meter isolation link)</t>
  </si>
  <si>
    <t>BUSINESS HOURS - NO CT</t>
  </si>
  <si>
    <t>AFTER HOURS - NO CT</t>
  </si>
  <si>
    <t>BUSINESS HOURS - CT</t>
  </si>
  <si>
    <t>AFTER HOURS - CT</t>
  </si>
  <si>
    <t>NON PAYMENT - NO CT</t>
  </si>
  <si>
    <t>NON PAYMENT - CT</t>
  </si>
  <si>
    <t>Retailer requested de-energisation (MSS)</t>
  </si>
  <si>
    <t>BUSINESS HOURS</t>
  </si>
  <si>
    <t>AFTER HOURS</t>
  </si>
  <si>
    <t>NON PAYMENT</t>
  </si>
  <si>
    <t>Retailer requests a re-energisation of the customer's premises where the customer has not paid their electricity account. No visual required</t>
  </si>
  <si>
    <t>ANYTIME - NO CT</t>
  </si>
  <si>
    <t>ANYTIME - CT</t>
  </si>
  <si>
    <t>Retailer requests a re-energisation for the customer's premises following a main switch seal (no visual required)</t>
  </si>
  <si>
    <t>ANYTIME</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</si>
  <si>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</si>
  <si>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</si>
  <si>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Temporary de-energisation and re-energisation of supply to allow customer or contractor to work close - the supply will be disconnected</t>
  </si>
  <si>
    <t>No Dismantling - BUSINESS HOURS</t>
  </si>
  <si>
    <t>No Dismantling - AFTER HOURS</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</si>
  <si>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</si>
  <si>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</si>
  <si>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Dismantling - MULTIPHASE - BUSINESS HOURS</t>
  </si>
  <si>
    <t>Dismantling - SINGLE PHASE - BUSINESS HOURS - Traffic Control</t>
  </si>
  <si>
    <t>Dismantling - MULTIPHASE - BUSINESS HOURS - Traffic Control</t>
  </si>
  <si>
    <t>Dismantling - SINGLE PHASE - AFTER HOURS</t>
  </si>
  <si>
    <t>Dismantling - MULTIPHASE - AFTER HOURS</t>
  </si>
  <si>
    <t>Dismantling - SINGLE PHASE - AFTER HOURS - Traffic Control</t>
  </si>
  <si>
    <t>Dismantling - MULTIPHASE - AFTER HOURS - Traffic Control</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</si>
  <si>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</si>
  <si>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</si>
  <si>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</si>
  <si>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SERVICE ONLY - BUSINESS HOURS - CT (Complex) - Traffic control</t>
  </si>
  <si>
    <t>SERVICE ONLY - BUSINESS HOURS - NO CT (Simple)</t>
  </si>
  <si>
    <t>SERVICE ONLY - BUSINESS HOURS - NO CT (Simple) - Traffic control</t>
  </si>
  <si>
    <t>SERVICE ONLY - AFTER HOURS - CT (Complex)</t>
  </si>
  <si>
    <t>SERVICE ONLY - AFTER HOURS - CT (Complex) - Traffic control</t>
  </si>
  <si>
    <t>SERVICE ONLY- AFTER HOURS - NO CT (Simple)</t>
  </si>
  <si>
    <t>SERVICE ONLY- AFTER HOURS - NO CT (Simple) - Traffic control</t>
  </si>
  <si>
    <t>SERVICE ONLY - ANYTIME - CT (Complex)</t>
  </si>
  <si>
    <t>SERVICE ONLY - ANYTIME - CT (Complex) - Traffic control</t>
  </si>
  <si>
    <t>SERVICE ONLY - ANYTIME - NO CT (Simple)</t>
  </si>
  <si>
    <t>SERVICE ONLY - ANYTIME - NO CT (Simple) - Traffic control</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</si>
  <si>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</si>
  <si>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</si>
  <si>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 xml:space="preserve">METER ONLY (Per NMI) - BUSINESS HOURS - NO CT </t>
  </si>
  <si>
    <t xml:space="preserve">METER ONLY (Per NMI) - AFTER HOURS- CT </t>
  </si>
  <si>
    <t>METER ONLY (Per NMI) - AFTER HOURS - NO CT</t>
  </si>
  <si>
    <t xml:space="preserve">METER ONLY (Per NMI) - ANYTIME - CT </t>
  </si>
  <si>
    <t xml:space="preserve">METER ONLY (Per NMI) - ANYTIME - NO CT </t>
  </si>
  <si>
    <t>Request to de-energise an unmetered supply point.</t>
  </si>
  <si>
    <t>BUSINESS HOURS - TRAFFIC CONTROL</t>
  </si>
  <si>
    <t>AFTER HOURS - TRAFFIC CONTROL</t>
  </si>
  <si>
    <t>Service upgrade. For example, an upgrade from single phase to multi phase and/or increase capacity. Excludes work on metering equipment (if required). Overhead</t>
  </si>
  <si>
    <t xml:space="preserve">BUSINESS HOURS - SINGLE TO MULTI PHASE </t>
  </si>
  <si>
    <t>BUSINESS HOURS - SINGLE TO MULTI PHASE - Traffic control</t>
  </si>
  <si>
    <t xml:space="preserve">BUSINESS HOURS - MULTIPHASE INCREASE CAPACITY </t>
  </si>
  <si>
    <t>BUSINESS HOURS - MULTIPHASE INCREASE CAPACITY - Traffic control</t>
  </si>
  <si>
    <t xml:space="preserve">AFTER HOURS - SINGLE TO MULTI PHASE </t>
  </si>
  <si>
    <t>AFTER HOURS - SINGLE TO MULTI PHASE - Traffic control</t>
  </si>
  <si>
    <t>AFTER HOURS - MULTIPHASE INCREASE CAPACITY</t>
  </si>
  <si>
    <t>AFTER HOURS - MULTIPHASE INCREASE CAPACITY - Traffic control</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</si>
  <si>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</si>
  <si>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</si>
  <si>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</si>
  <si>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BUSINESS HOURS - SINGLE PHASE - Traffic Control</t>
  </si>
  <si>
    <t xml:space="preserve">AFTER HOURS - SINGLE PHASE  </t>
  </si>
  <si>
    <t>AFTER HOURS - SINGLE PHASE  - Traffic Control</t>
  </si>
  <si>
    <t>BUSINESS HOURS - MULTI PHASE</t>
  </si>
  <si>
    <t>BUSINESS HOURS - MULTI PHASE - Traffic Control</t>
  </si>
  <si>
    <t xml:space="preserve">AFTER HOURS - MULTIPHASE  </t>
  </si>
  <si>
    <t>AFTER HOURS - MULTIPHASE - Traffic Control</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</si>
  <si>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</si>
  <si>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</si>
  <si>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AFTER HOURS - SINGLE PHASE - Traffic control</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</si>
  <si>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</si>
  <si>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</si>
  <si>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</si>
  <si>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</si>
  <si>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</si>
  <si>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</si>
  <si>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</si>
  <si>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</si>
  <si>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</si>
  <si>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</si>
  <si>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</si>
  <si>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</si>
  <si>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</si>
  <si>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</si>
  <si>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Crews attend site at the customers request and is unable to perform job due to customers fault/fault of a third party.  TECHNICAL. Wasted travel time and wasted time at customer's premises.</t>
  </si>
  <si>
    <t>BUSINESS HOURS - 1 crew</t>
  </si>
  <si>
    <t>BUSINESS HOURS - 2 crews</t>
  </si>
  <si>
    <t>AFTER HOURS - 1 crew</t>
  </si>
  <si>
    <t>AFTER HOURS - 2 crews</t>
  </si>
  <si>
    <t>Crews attend site at the customers request and is unable to perform job due to customers fault/fault of a third party.  NON TECHNICAL. Wasted travel time.</t>
  </si>
  <si>
    <t>ACSMCC</t>
  </si>
  <si>
    <t>Non-capital</t>
  </si>
  <si>
    <t>ACSMNCC</t>
  </si>
  <si>
    <t>Indicative Prices</t>
  </si>
  <si>
    <t>Proposed Prices</t>
  </si>
  <si>
    <t>Checks</t>
  </si>
  <si>
    <t>Product Code</t>
  </si>
  <si>
    <t>Tariff Group</t>
  </si>
  <si>
    <t>Service grouping</t>
  </si>
  <si>
    <t>Services</t>
  </si>
  <si>
    <t>Permutations</t>
  </si>
  <si>
    <t>Traffic control</t>
  </si>
  <si>
    <t>DNV1MBU</t>
  </si>
  <si>
    <t>Connection application and management services</t>
  </si>
  <si>
    <t>De-energisation</t>
  </si>
  <si>
    <t>No</t>
  </si>
  <si>
    <t>DNV1MAU</t>
  </si>
  <si>
    <t>DNV2MBU</t>
  </si>
  <si>
    <t>DNV2MAU</t>
  </si>
  <si>
    <t>DN$1MBU</t>
  </si>
  <si>
    <t>DN$2MBU</t>
  </si>
  <si>
    <t>DNMS1MBU</t>
  </si>
  <si>
    <t>DNMS1MAU</t>
  </si>
  <si>
    <t>DNS$1MBU</t>
  </si>
  <si>
    <t>RN$1MBU</t>
  </si>
  <si>
    <t>Re-energisation</t>
  </si>
  <si>
    <t>RN$2MBU</t>
  </si>
  <si>
    <t>RN$1MAU</t>
  </si>
  <si>
    <t>RN$2MAU</t>
  </si>
  <si>
    <t>RN$1MTU</t>
  </si>
  <si>
    <t>RN$2MTU</t>
  </si>
  <si>
    <t>RNS1MBU</t>
  </si>
  <si>
    <t>RNS1MAU</t>
  </si>
  <si>
    <t>RNS1MTU</t>
  </si>
  <si>
    <t>RNS$1MBU</t>
  </si>
  <si>
    <t>RNV1MBU</t>
  </si>
  <si>
    <t>RNV2MBU</t>
  </si>
  <si>
    <t>RNV1MAU</t>
  </si>
  <si>
    <t>RNV2MAU</t>
  </si>
  <si>
    <t>RNV1MTU</t>
  </si>
  <si>
    <t>RNV2MTU</t>
  </si>
  <si>
    <t>RN$V1MBU</t>
  </si>
  <si>
    <t>RN$V1MAU</t>
  </si>
  <si>
    <t>RN$V1MTU</t>
  </si>
  <si>
    <t>RN$V2MBU</t>
  </si>
  <si>
    <t>RN$V2MAU</t>
  </si>
  <si>
    <t>RN$V2MTU</t>
  </si>
  <si>
    <t>TDNNDBU</t>
  </si>
  <si>
    <t>Temporary disconnections and reconnections (which may involve a line drop)</t>
  </si>
  <si>
    <t>TDNNDAU</t>
  </si>
  <si>
    <t>TDNSPBU</t>
  </si>
  <si>
    <t>TDNMPBU</t>
  </si>
  <si>
    <t>TDNSPTCBU</t>
  </si>
  <si>
    <t>Yes</t>
  </si>
  <si>
    <t>TDNMPTCBU</t>
  </si>
  <si>
    <t>TDNSPAU</t>
  </si>
  <si>
    <t>TDNMPAU</t>
  </si>
  <si>
    <t>TDNSPTCAU</t>
  </si>
  <si>
    <t>TDNMPTCAU</t>
  </si>
  <si>
    <t>NCT1MBU</t>
  </si>
  <si>
    <t>Temporary connection</t>
  </si>
  <si>
    <t>NCT1MAU</t>
  </si>
  <si>
    <t>NCT2MBU</t>
  </si>
  <si>
    <t>NCT2MAU</t>
  </si>
  <si>
    <t>SA2BU</t>
  </si>
  <si>
    <t>Supply Abolishment</t>
  </si>
  <si>
    <t>SA2TCBU</t>
  </si>
  <si>
    <t>SA1BU</t>
  </si>
  <si>
    <t>SA1TCBU</t>
  </si>
  <si>
    <t>SA2AU</t>
  </si>
  <si>
    <t>SA2TCAU</t>
  </si>
  <si>
    <t>SA1AU</t>
  </si>
  <si>
    <t>SA1TCAU</t>
  </si>
  <si>
    <t>SA2TU</t>
  </si>
  <si>
    <t>SA2TCTU</t>
  </si>
  <si>
    <t>SA1TU</t>
  </si>
  <si>
    <t>SA1TCTU</t>
  </si>
  <si>
    <t>SA4BU</t>
  </si>
  <si>
    <t>SA3BU</t>
  </si>
  <si>
    <t>SA4AU</t>
  </si>
  <si>
    <t>SA3AU</t>
  </si>
  <si>
    <t>SA4TU</t>
  </si>
  <si>
    <t>SA3TU</t>
  </si>
  <si>
    <t>DNUMSBU</t>
  </si>
  <si>
    <t>DNUMSAU</t>
  </si>
  <si>
    <t>DNUMSTCBU</t>
  </si>
  <si>
    <t>DNUMSTCAU</t>
  </si>
  <si>
    <t>SEOMPBU</t>
  </si>
  <si>
    <t>Supply enhancement</t>
  </si>
  <si>
    <t>SEOMPTCBU</t>
  </si>
  <si>
    <t>SEOCAPBU</t>
  </si>
  <si>
    <t>SEOCAPTCBU</t>
  </si>
  <si>
    <t>SEOMPAU</t>
  </si>
  <si>
    <t>SEOMPTCAU</t>
  </si>
  <si>
    <t>SEOCAPAU</t>
  </si>
  <si>
    <t>SEOCAPTCAU</t>
  </si>
  <si>
    <t>SEUMPBU</t>
  </si>
  <si>
    <t>SEUMPTCBU</t>
  </si>
  <si>
    <t>SEUCAPBU</t>
  </si>
  <si>
    <t>SEUCAPTCBU</t>
  </si>
  <si>
    <t>SEUMPAU</t>
  </si>
  <si>
    <t>SEUMPTCAU</t>
  </si>
  <si>
    <t>SEUCAPAU</t>
  </si>
  <si>
    <t>SEUCAPTCAU</t>
  </si>
  <si>
    <t>POASPBU</t>
  </si>
  <si>
    <t>Point of attachment relocation</t>
  </si>
  <si>
    <t>POASPTCBU</t>
  </si>
  <si>
    <t>POASPAU</t>
  </si>
  <si>
    <t>POASPTCAU</t>
  </si>
  <si>
    <t>POAMPBU</t>
  </si>
  <si>
    <t>POAMPTCBU</t>
  </si>
  <si>
    <t>POAMPAU</t>
  </si>
  <si>
    <t>POAMPTCAU</t>
  </si>
  <si>
    <t>OH2UGSPBU</t>
  </si>
  <si>
    <t>Network Ancillary services</t>
  </si>
  <si>
    <t>Re-arrange connection assets at customer's request</t>
  </si>
  <si>
    <t>OH2UGSPTBU</t>
  </si>
  <si>
    <t>OH2UGSPAU</t>
  </si>
  <si>
    <t>OH2UGSPTAU</t>
  </si>
  <si>
    <t>OH2UGMPBU</t>
  </si>
  <si>
    <t>OH2UGMPTBU</t>
  </si>
  <si>
    <t>OH2UGMPAU</t>
  </si>
  <si>
    <t>OH2UGMPTAU</t>
  </si>
  <si>
    <t>RM1MBU</t>
  </si>
  <si>
    <t>Auxiliary metering services</t>
  </si>
  <si>
    <t>Removal of a meter (Type 5 &amp; 6)</t>
  </si>
  <si>
    <t>RM2MBU</t>
  </si>
  <si>
    <t>RM1MAU</t>
  </si>
  <si>
    <t>RM2MAU</t>
  </si>
  <si>
    <t>MIMT1MBU</t>
  </si>
  <si>
    <t>Meter test</t>
  </si>
  <si>
    <t>MIMT2MBU</t>
  </si>
  <si>
    <t>MIMT1MAU</t>
  </si>
  <si>
    <t>MIMT2MAU</t>
  </si>
  <si>
    <t>MINS1MBU</t>
  </si>
  <si>
    <t>Meter inspection and investigation on request</t>
  </si>
  <si>
    <t>MINS1MAU</t>
  </si>
  <si>
    <t>MINS2MBU</t>
  </si>
  <si>
    <t>MINS2MAU</t>
  </si>
  <si>
    <t>MINSSUBU</t>
  </si>
  <si>
    <t>MINSSUAU</t>
  </si>
  <si>
    <t>MINSMUBU</t>
  </si>
  <si>
    <t>MINSMUAU</t>
  </si>
  <si>
    <t>MRCLT1MBU</t>
  </si>
  <si>
    <t>Meter reconfiguration</t>
  </si>
  <si>
    <t>MRCLT1MAU</t>
  </si>
  <si>
    <t>MRCLT2MBU</t>
  </si>
  <si>
    <t>MRCLT2MAU</t>
  </si>
  <si>
    <t>MRCT1MBU</t>
  </si>
  <si>
    <t>MRCT1MAU</t>
  </si>
  <si>
    <t>MRCT2MBU</t>
  </si>
  <si>
    <t>MRCT2MAU</t>
  </si>
  <si>
    <t>MRCL1MBU</t>
  </si>
  <si>
    <t>Load control time switch</t>
  </si>
  <si>
    <t>MRCL2MBU</t>
  </si>
  <si>
    <t>MM1MBU</t>
  </si>
  <si>
    <t>Metering alteration</t>
  </si>
  <si>
    <t>MM1MAU</t>
  </si>
  <si>
    <t>MM2MBU</t>
  </si>
  <si>
    <t>MM2MAU</t>
  </si>
  <si>
    <t>SRCRBU</t>
  </si>
  <si>
    <t>Meter reading</t>
  </si>
  <si>
    <t>RNRRBU</t>
  </si>
  <si>
    <t>SRTRBU</t>
  </si>
  <si>
    <t>LPDBU</t>
  </si>
  <si>
    <t>Type 6 non standard metering data services</t>
  </si>
  <si>
    <t>AAMRBU</t>
  </si>
  <si>
    <t>Reseal</t>
  </si>
  <si>
    <t>USV1MBU</t>
  </si>
  <si>
    <t>Call out fee</t>
  </si>
  <si>
    <t>USV2MBU</t>
  </si>
  <si>
    <t>USV1MAU</t>
  </si>
  <si>
    <t>USV2MAU</t>
  </si>
  <si>
    <t>USVNTBU</t>
  </si>
  <si>
    <t>USVNTAU</t>
  </si>
  <si>
    <t>NPL1 (Energex Owned &amp; Operated)</t>
  </si>
  <si>
    <t>Major</t>
  </si>
  <si>
    <t>Minor</t>
  </si>
  <si>
    <t>NPL2 (Gifted &amp; Energex Operated)</t>
  </si>
  <si>
    <t>NPL4</t>
  </si>
  <si>
    <t>Rate 
$/day</t>
  </si>
  <si>
    <t>Solar PV</t>
  </si>
  <si>
    <t>Product Description</t>
  </si>
  <si>
    <t>Rate 
$/day/light</t>
  </si>
  <si>
    <t>Daily maintenance, operation and replacement charge/ unit</t>
  </si>
  <si>
    <t>ACS Fee-Based</t>
  </si>
  <si>
    <t>ACS Public Lighting</t>
  </si>
  <si>
    <t>ACS Metering Services</t>
  </si>
  <si>
    <t>ACS Security Lighting</t>
  </si>
  <si>
    <t>Product Type</t>
  </si>
  <si>
    <t>2023/24 Proposed Price</t>
  </si>
  <si>
    <t>2024/25 Indicative Price</t>
  </si>
  <si>
    <t>Did this but linked the Rates columns for now?</t>
  </si>
  <si>
    <t>Site Specific</t>
  </si>
  <si>
    <t>2024/25 Indicative</t>
  </si>
  <si>
    <t>SCS Network Tariffs Indicative Pricing Schedule (Excluding GST) 2024-25 - Energex</t>
  </si>
  <si>
    <t>ACS Tariffs Indicative Price Schedule (Excluding GST)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</si>
</sst>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164" formatCode="&quot;$&quot;#,##0.00000;[Red]\-&quot;$&quot;#,##0.00000"/>
    <numFmt numFmtId="165" formatCode="&quot;$&quot;#,##0.0000;[Red]\-&quot;$&quot;#,##0.0000"/>
    <numFmt numFmtId="166" formatCode="#,##0.00000_ ;[Red]\-#,##0.00000\ "/>
    <numFmt numFmtId="167" formatCode="0.000"/>
    <numFmt numFmtId="168" formatCode="#,##0.00_ ;[Red]\-#,##0.00\ "/>
    <numFmt numFmtId="169" formatCode="0.000%"/>
    <numFmt numFmtId="170" formatCode="_(#,##0_);\(#,##0\);_(&quot;-&quot;_)"/>
    <numFmt numFmtId="171" formatCode="0.00000"/>
    <numFmt numFmtId="172" formatCode="#,##0.00000_ ;\-#,##0.00000\ "/>
    <numFmt numFmtId="173" formatCode="&quot;$&quot;#,##0.0000"/>
    <numFmt numFmtId="174" formatCode="#,##0.000_ ;[Red]\-#,##0.000\ "/>
    <numFmt numFmtId="175" formatCode="#,##0.00000;[Red]\-#,##0.00000"/>
    <numFmt numFmtId="176" formatCode="#,##0.000000_ ;\-#,##0.000000\ "/>
    <numFmt numFmtId="177" formatCode="#,##0.00000000_ ;\-#,##0.00000000\ "/>
    <numFmt numFmtId="178" formatCode="0.000000000"/>
  </numFmts>
  <fonts count="30" x14ac:knownFonts="1">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sz val="9"/>
      <color theme="1"/>
      <name val="Arial"/>
      <family val="2"/>
    </font>
    <font>
      <sz val="9"/>
      <name val="Arial"/>
      <family val="2"/>
    </font>
    <font>
      <b/>
      <sz val="9"/>
      <name val="Arial"/>
      <family val="2"/>
    </font>
    <font>
      <b/>
      <sz val="9"/>
      <color rgb="FFFFFFFF"/>
      <name val="Arial"/>
      <family val="2"/>
    </font>
    <font>
      <b/>
      <sz val="20"/>
      <color rgb="FFFFFFFF"/>
      <name val="Arial"/>
      <family val="2"/>
    </font>
    <font>
      <b/>
      <sz val="12"/>
      <color theme="1"/>
      <name val="Arial"/>
      <family val="2"/>
    </font>
    <font>
      <b/>
      <sz val="11"/>
      <color theme="1"/>
      <name val="Calibri"/>
      <family val="2"/>
      <scheme val="minor"/>
    </font>
    <font>
      <b/>
      <i/>
      <sz val="11"/>
      <color theme="1"/>
      <name val="Calibri"/>
      <family val="2"/>
      <scheme val="minor"/>
    </font>
    <font>
      <b/>
      <sz val="14"/>
      <color theme="1"/>
      <name val="Calibri"/>
      <family val="2"/>
    </font>
    <font>
      <b/>
      <sz val="12"/>
      <color theme="1"/>
      <name val="Calibri"/>
      <family val="2"/>
      <scheme val="minor"/>
    </font>
    <font>
      <sz val="8"/>
      <color theme="1"/>
      <name val="Arial"/>
      <family val="2"/>
    </font>
    <font>
      <u/>
      <sz val="8"/>
      <color theme="10"/>
      <name val="Arial"/>
      <family val="2"/>
    </font>
    <font>
      <sz val="8"/>
      <name val="Arial"/>
      <family val="2"/>
    </font>
    <font>
      <b/>
      <i/>
      <sz val="10"/>
      <color theme="1"/>
      <name val="Calibri"/>
      <family val="2"/>
      <scheme val="minor"/>
    </font>
    <font>
      <b/>
      <sz val="10"/>
      <color theme="0"/>
      <name val="Arial"/>
      <family val="2"/>
    </font>
    <font>
      <b/>
      <sz val="9"/>
      <color theme="0"/>
      <name val="Arial"/>
      <family val="2"/>
    </font>
    <font>
      <b/>
      <sz val="10"/>
      <color rgb="FF000000"/>
      <name val="Arial"/>
      <family val="2"/>
    </font>
    <font>
      <sz val="10"/>
      <color rgb="FF000000"/>
      <name val="Arial"/>
      <family val="2"/>
    </font>
    <font>
      <sz val="11"/>
      <color rgb="FFFF0000"/>
      <name val="Calibri"/>
      <family val="2"/>
      <scheme val="minor"/>
    </font>
    <font>
      <sz val="10"/>
      <color rgb="FFFFFFFF"/>
      <name val="Arial"/>
      <family val="2"/>
    </font>
    <font>
      <sz val="9"/>
      <color rgb="FFFFFFFF"/>
      <name val="Arial"/>
      <family val="2"/>
    </font>
    <font>
      <b/>
      <sz val="14"/>
      <color theme="1"/>
      <name val="Arial"/>
      <family val="2"/>
    </font>
    <font>
      <sz val="11"/>
      <name val="Arial"/>
      <family val="2"/>
    </font>
    <font>
      <sz val="10"/>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1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233C64"/>
      </top>
      <bottom style="medium">
        <color rgb="FF233C64"/>
      </bottom>
      <diagonal/>
    </border>
    <border>
      <left style="thin">
        <color theme="4" tint="-0.24994659260841701"/>
      </left>
      <right style="thin">
        <color theme="4" tint="-0.24994659260841701"/>
      </right>
      <top/>
      <bottom/>
      <diagonal/>
    </border>
    <border>
      <left/>
      <right style="medium">
        <color indexed="64"/>
      </right>
      <top style="medium">
        <color indexed="64"/>
      </top>
      <bottom style="thin">
        <color theme="4" tint="-0.24994659260841701"/>
      </bottom>
      <diagonal/>
    </border>
    <border>
      <left/>
      <right style="medium">
        <color indexed="64"/>
      </right>
      <top/>
      <bottom style="medium">
        <color rgb="FF233C64"/>
      </bottom>
      <diagonal/>
    </border>
    <border>
      <left style="medium">
        <color indexed="64"/>
      </left>
      <right/>
      <top style="medium">
        <color rgb="FF233C64"/>
      </top>
      <bottom style="medium">
        <color rgb="FF233C64"/>
      </bottom>
      <diagonal/>
    </border>
    <border>
      <left/>
      <right style="medium">
        <color indexed="64"/>
      </right>
      <top style="medium">
        <color rgb="FF233C64"/>
      </top>
      <bottom style="medium">
        <color rgb="FF233C64"/>
      </bottom>
      <diagonal/>
    </border>
    <border>
      <left style="medium">
        <color indexed="64"/>
      </left>
      <right style="thin">
        <color rgb="FF233C64"/>
      </right>
      <top/>
      <bottom style="medium">
        <color indexed="64"/>
      </bottom>
      <diagonal/>
    </border>
    <border>
      <left style="medium">
        <color indexed="64"/>
      </left>
      <right style="thin">
        <color rgb="FF233C64"/>
      </right>
      <top style="thin">
        <color theme="4" tint="-0.24994659260841701"/>
      </top>
      <bottom style="medium">
        <color rgb="FF233C64"/>
      </bottom>
      <diagonal/>
    </border>
    <border>
      <left style="thin">
        <color rgb="FF233C64"/>
      </left>
      <right style="thin">
        <color rgb="FF233C64"/>
      </right>
      <top style="thin">
        <color theme="4" tint="-0.24994659260841701"/>
      </top>
      <bottom style="medium">
        <color rgb="FF233C64"/>
      </bottom>
      <diagonal/>
    </border>
    <border>
      <left style="thin">
        <color theme="4" tint="-0.499984740745262"/>
      </left>
      <right style="thin">
        <color theme="4" tint="-0.499984740745262"/>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theme="0" tint="-0.24994659260841701"/>
      </left>
      <right style="thin">
        <color theme="0" tint="-0.24994659260841701"/>
      </right>
      <top/>
      <bottom/>
      <diagonal/>
    </border>
    <border>
      <left style="medium">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style="medium">
        <color indexed="64"/>
      </left>
      <right style="thin">
        <color theme="0" tint="-0.24994659260841701"/>
      </right>
      <top style="medium">
        <color indexed="64"/>
      </top>
      <bottom style="thin">
        <color indexed="64"/>
      </bottom>
      <diagonal/>
    </border>
    <border>
      <left style="medium">
        <color indexed="64"/>
      </left>
      <right style="thin">
        <color theme="0" tint="-0.24994659260841701"/>
      </right>
      <top/>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4506668294322"/>
      </left>
      <right style="thin">
        <color theme="4" tint="0.39994506668294322"/>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theme="0" tint="-0.24994659260841701"/>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style="medium">
        <color indexed="64"/>
      </top>
      <bottom style="thin">
        <color indexed="64"/>
      </bottom>
      <diagonal/>
    </border>
    <border>
      <left style="medium">
        <color indexed="64"/>
      </left>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indexed="64"/>
      </left>
      <right style="medium">
        <color indexed="64"/>
      </right>
      <top/>
      <bottom style="thin">
        <color theme="0" tint="-0.34998626667073579"/>
      </bottom>
      <diagonal/>
    </border>
    <border>
      <left style="thin">
        <color indexed="64"/>
      </left>
      <right style="thin">
        <color theme="0" tint="-0.24994659260841701"/>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style="medium">
        <color indexed="64"/>
      </top>
      <bottom style="thin">
        <color theme="4" tint="-0.24994659260841701"/>
      </bottom>
      <diagonal/>
    </border>
    <border>
      <left style="medium">
        <color indexed="64"/>
      </left>
      <right/>
      <top/>
      <bottom style="medium">
        <color rgb="FF233C64"/>
      </bottom>
      <diagonal/>
    </border>
    <border>
      <left style="thin">
        <color theme="0" tint="-0.24994659260841701"/>
      </left>
      <right style="thin">
        <color theme="0" tint="-0.24994659260841701"/>
      </right>
      <top style="thin">
        <color theme="4" tint="-0.24994659260841701"/>
      </top>
      <bottom style="medium">
        <color rgb="FF233C64"/>
      </bottom>
      <diagonal/>
    </border>
    <border>
      <left style="thin">
        <color theme="0" tint="-0.24994659260841701"/>
      </left>
      <right style="thin">
        <color theme="0" tint="-0.24994659260841701"/>
      </right>
      <top style="medium">
        <color rgb="FF233C64"/>
      </top>
      <bottom style="medium">
        <color rgb="FF233C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style="medium">
        <color rgb="FF233C64"/>
      </bottom>
      <diagonal/>
    </border>
    <border>
      <left style="medium">
        <color indexed="64"/>
      </left>
      <right style="medium">
        <color indexed="64"/>
      </right>
      <top style="medium">
        <color rgb="FF233C64"/>
      </top>
      <bottom style="medium">
        <color rgb="FF233C64"/>
      </bottom>
      <diagonal/>
    </border>
    <border>
      <left/>
      <right/>
      <top style="medium">
        <color auto="1"/>
      </top>
      <bottom style="thin">
        <color theme="4" tint="-0.24994659260841701"/>
      </bottom>
      <diagonal/>
    </border>
    <border>
      <left style="medium">
        <color indexed="64"/>
      </left>
      <right style="thin">
        <color theme="4" tint="-0.24994659260841701"/>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233C64"/>
      </left>
      <right style="medium">
        <color indexed="64"/>
      </right>
      <top style="thin">
        <color theme="4" tint="-0.24994659260841701"/>
      </top>
      <bottom style="medium">
        <color rgb="FF233C64"/>
      </bottom>
      <diagonal/>
    </border>
    <border>
      <left style="medium">
        <color indexed="64"/>
      </left>
      <right style="thin">
        <color theme="4" tint="-0.24994659260841701"/>
      </right>
      <top/>
      <bottom style="medium">
        <color indexed="64"/>
      </bottom>
      <diagonal/>
    </border>
    <border>
      <left style="thin">
        <color theme="4" tint="-0.24994659260841701"/>
      </left>
      <right style="thin">
        <color theme="4" tint="-0.24994659260841701"/>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style="thin">
        <color theme="0" tint="-0.24994659260841701"/>
      </right>
      <top style="thin">
        <color indexed="64"/>
      </top>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theme="0" tint="-0.24994659260841701"/>
      </right>
      <top/>
      <bottom style="medium">
        <color indexed="64"/>
      </bottom>
      <diagonal/>
    </border>
    <border>
      <left style="thin">
        <color theme="4" tint="-0.24994659260841701"/>
      </left>
      <right style="thin">
        <color theme="4" tint="-0.24994659260841701"/>
      </right>
      <top style="medium">
        <color indexed="64"/>
      </top>
      <bottom style="medium">
        <color indexed="64"/>
      </bottom>
      <diagonal/>
    </border>
    <border>
      <left style="thin">
        <color indexed="64"/>
      </left>
      <right style="thin">
        <color theme="0" tint="-0.24994659260841701"/>
      </right>
      <top/>
      <bottom/>
      <diagonal/>
    </border>
    <border>
      <left style="medium">
        <color indexed="64"/>
      </left>
      <right style="thin">
        <color rgb="FF233C64"/>
      </right>
      <top style="thin">
        <color theme="4" tint="-0.24994659260841701"/>
      </top>
      <bottom/>
      <diagonal/>
    </border>
    <border>
      <left style="thin">
        <color rgb="FF233C64"/>
      </left>
      <right style="thin">
        <color rgb="FF233C64"/>
      </right>
      <top style="thin">
        <color theme="4" tint="-0.24994659260841701"/>
      </top>
      <bottom/>
      <diagonal/>
    </border>
    <border>
      <left style="thin">
        <color rgb="FF233C64"/>
      </left>
      <right style="medium">
        <color indexed="64"/>
      </right>
      <top style="thin">
        <color theme="4" tint="-0.24994659260841701"/>
      </top>
      <bottom/>
      <diagonal/>
    </border>
    <border>
      <left style="thin">
        <color theme="0" tint="-0.24994659260841701"/>
      </left>
      <right style="thin">
        <color theme="0" tint="-0.24994659260841701"/>
      </right>
      <top style="thin">
        <color theme="4" tint="-0.24994659260841701"/>
      </top>
      <bottom/>
      <diagonal/>
    </border>
    <border>
      <left/>
      <right style="medium">
        <color indexed="64"/>
      </right>
      <top style="thin">
        <color theme="4" tint="-0.24994659260841701"/>
      </top>
      <bottom/>
      <diagonal/>
    </border>
    <border>
      <left style="medium">
        <color indexed="64"/>
      </left>
      <right style="thin">
        <color theme="0" tint="-0.24994659260841701"/>
      </right>
      <top style="thin">
        <color theme="4" tint="-0.24994659260841701"/>
      </top>
      <bottom/>
      <diagonal/>
    </border>
    <border>
      <left style="thin">
        <color theme="4" tint="-0.499984740745262"/>
      </left>
      <right style="thin">
        <color theme="4" tint="-0.499984740745262"/>
      </right>
      <top/>
      <bottom style="medium">
        <color auto="1"/>
      </bottom>
      <diagonal/>
    </border>
    <border>
      <left style="thin">
        <color rgb="FF233C64"/>
      </left>
      <right style="thin">
        <color rgb="FF233C64"/>
      </right>
      <top/>
      <bottom style="medium">
        <color indexed="64"/>
      </bottom>
      <diagonal/>
    </border>
    <border>
      <left style="thin">
        <color rgb="FF233C64"/>
      </left>
      <right style="medium">
        <color indexed="64"/>
      </right>
      <top/>
      <bottom style="medium">
        <color indexed="64"/>
      </bottom>
      <diagonal/>
    </border>
    <border>
      <left style="medium">
        <color auto="1"/>
      </left>
      <right style="medium">
        <color indexed="64"/>
      </right>
      <top style="thin">
        <color theme="0" tint="-0.24994659260841701"/>
      </top>
      <bottom style="thin">
        <color theme="0" tint="-0.24994659260841701"/>
      </bottom>
      <diagonal/>
    </border>
    <border>
      <left style="thin">
        <color theme="4" tint="-0.24994659260841701"/>
      </left>
      <right style="thin">
        <color theme="4"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0" tint="-0.24994659260841701"/>
      </top>
      <bottom style="thin">
        <color theme="0" tint="-0.2499465926084170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style="medium">
        <color indexed="64"/>
      </left>
      <right style="thin">
        <color rgb="FF233C64"/>
      </right>
      <top/>
      <bottom/>
      <diagonal/>
    </border>
    <border>
      <left style="thin">
        <color rgb="FF233C64"/>
      </left>
      <right style="thin">
        <color rgb="FF233C64"/>
      </right>
      <top/>
      <bottom/>
      <diagonal/>
    </border>
    <border>
      <left style="thin">
        <color rgb="FF233C64"/>
      </left>
      <right style="medium">
        <color indexed="64"/>
      </right>
      <top/>
      <bottom/>
      <diagonal/>
    </border>
    <border>
      <left style="medium">
        <color indexed="64"/>
      </left>
      <right style="thin">
        <color rgb="FF233C64"/>
      </right>
      <top style="thin">
        <color theme="0" tint="-0.24994659260841701"/>
      </top>
      <bottom style="thin">
        <color theme="0" tint="-0.24994659260841701"/>
      </bottom>
      <diagonal/>
    </border>
    <border>
      <left style="thin">
        <color rgb="FF233C64"/>
      </left>
      <right style="thin">
        <color rgb="FF233C64"/>
      </right>
      <top style="thin">
        <color theme="0" tint="-0.24994659260841701"/>
      </top>
      <bottom style="thin">
        <color theme="0" tint="-0.24994659260841701"/>
      </bottom>
      <diagonal/>
    </border>
    <border>
      <left style="thin">
        <color rgb="FF233C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style="medium">
        <color indexed="64"/>
      </right>
      <top/>
      <bottom/>
      <diagonal/>
    </border>
    <border>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theme="0" tint="-0.24994659260841701"/>
      </left>
      <right style="medium">
        <color indexed="64"/>
      </right>
      <top style="medium">
        <color indexed="64"/>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s>
  <cellStyleXfs count="8">
    <xf numFmtId="0" fontId="0" fillId="0" borderId="0"/>
    <xf numFmtId="0" fontId="1" fillId="0" borderId="0"/>
    <xf numFmtId="0" fontId="15" fillId="0" borderId="0"/>
    <xf numFmtId="0" fontId="16" fillId="0" borderId="0" applyNumberFormat="0" applyFill="0" applyBorder="0" applyAlignment="0" applyProtection="0"/>
    <xf numFmtId="170" fontId="17" fillId="0" borderId="38">
      <alignment horizontal="right" vertical="center"/>
      <protection locked="0"/>
    </xf>
    <xf numFmtId="0" fontId="4" fillId="0" borderId="0"/>
    <xf numFmtId="44" fontId="4" fillId="0" borderId="0" applyFont="0" applyFill="0" applyBorder="0" applyAlignment="0" applyProtection="0"/>
    <xf numFmtId="0" fontId="1" fillId="0" borderId="0"/>
  </cellStyleXfs>
  <cellXfs count="313">
    <xf numFmtId="0" fontId="0" fillId="0" borderId="0" xfId="0"/>
    <xf numFmtId="0" fontId="7" fillId="4" borderId="4" xfId="1" applyFont="1" applyFill="1" applyBorder="1" applyAlignment="1">
      <alignment horizontal="center" vertical="center" wrapText="1"/>
    </xf>
    <xf numFmtId="0" fontId="10" fillId="2" borderId="0" xfId="1" applyFont="1" applyFill="1" applyAlignment="1">
      <alignment vertical="center"/>
    </xf>
    <xf numFmtId="0" fontId="8" fillId="5" borderId="7" xfId="1" applyFont="1" applyFill="1" applyBorder="1" applyAlignment="1">
      <alignment horizontal="center" vertical="center" wrapText="1"/>
    </xf>
    <xf numFmtId="0" fontId="7" fillId="4" borderId="8" xfId="1" applyFont="1" applyFill="1" applyBorder="1" applyAlignment="1">
      <alignment vertical="center"/>
    </xf>
    <xf numFmtId="0" fontId="6" fillId="4" borderId="9" xfId="1" applyFont="1" applyFill="1" applyBorder="1" applyAlignment="1">
      <alignment horizontal="center" vertical="center" wrapText="1"/>
    </xf>
    <xf numFmtId="0" fontId="8" fillId="5" borderId="11" xfId="1" applyFont="1" applyFill="1" applyBorder="1" applyAlignment="1">
      <alignment horizontal="left" vertical="center" wrapText="1"/>
    </xf>
    <xf numFmtId="0" fontId="8" fillId="5" borderId="12" xfId="1" applyFont="1" applyFill="1" applyBorder="1" applyAlignment="1">
      <alignment horizontal="center" vertical="center" wrapText="1"/>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0" fillId="0" borderId="0" xfId="0" applyAlignment="1">
      <alignment horizontal="left" wrapText="1"/>
    </xf>
    <xf numFmtId="0" fontId="11" fillId="0" borderId="21" xfId="0" applyFont="1" applyBorder="1" applyAlignment="1">
      <alignment horizontal="center" wrapText="1"/>
    </xf>
    <xf numFmtId="0" fontId="13" fillId="2" borderId="0" xfId="1" applyFont="1" applyFill="1" applyAlignment="1">
      <alignment vertical="center"/>
    </xf>
    <xf numFmtId="0" fontId="0" fillId="0" borderId="0" xfId="0" applyAlignment="1">
      <alignment wrapText="1"/>
    </xf>
    <xf numFmtId="0" fontId="14" fillId="0" borderId="0" xfId="0" applyFont="1" applyAlignment="1">
      <alignment horizontal="left" wrapText="1"/>
    </xf>
    <xf numFmtId="0" fontId="11" fillId="0" borderId="24" xfId="0" applyFont="1" applyBorder="1"/>
    <xf numFmtId="0" fontId="11" fillId="0" borderId="25" xfId="0" applyFont="1" applyBorder="1" applyAlignment="1">
      <alignment horizontal="center" wrapText="1"/>
    </xf>
    <xf numFmtId="0" fontId="11" fillId="0" borderId="26" xfId="0" applyFont="1" applyBorder="1" applyAlignment="1">
      <alignment horizontal="center" wrapText="1"/>
    </xf>
    <xf numFmtId="0" fontId="0" fillId="0" borderId="27" xfId="0" applyBorder="1"/>
    <xf numFmtId="168" fontId="0" fillId="0" borderId="28" xfId="0" applyNumberFormat="1" applyBorder="1" applyAlignment="1">
      <alignment horizontal="center"/>
    </xf>
    <xf numFmtId="168" fontId="0" fillId="0" borderId="29" xfId="0" applyNumberFormat="1" applyBorder="1" applyAlignment="1">
      <alignment horizontal="center"/>
    </xf>
    <xf numFmtId="168" fontId="0" fillId="0" borderId="14" xfId="0" applyNumberFormat="1" applyBorder="1" applyAlignment="1">
      <alignment horizontal="center"/>
    </xf>
    <xf numFmtId="0" fontId="0" fillId="0" borderId="30" xfId="0" quotePrefix="1" applyBorder="1"/>
    <xf numFmtId="0" fontId="0" fillId="0" borderId="31" xfId="0" applyBorder="1" applyAlignment="1">
      <alignment horizontal="center"/>
    </xf>
    <xf numFmtId="168" fontId="0" fillId="0" borderId="32" xfId="0" applyNumberFormat="1" applyBorder="1" applyAlignment="1">
      <alignment horizontal="center"/>
    </xf>
    <xf numFmtId="168" fontId="0" fillId="0" borderId="18" xfId="0" applyNumberFormat="1" applyBorder="1" applyAlignment="1">
      <alignment horizontal="center"/>
    </xf>
    <xf numFmtId="0" fontId="0" fillId="0" borderId="30" xfId="0" applyBorder="1" applyAlignment="1">
      <alignment horizontal="left"/>
    </xf>
    <xf numFmtId="168" fontId="0" fillId="0" borderId="31" xfId="0" applyNumberFormat="1" applyBorder="1" applyAlignment="1">
      <alignment horizontal="center"/>
    </xf>
    <xf numFmtId="0" fontId="0" fillId="0" borderId="30" xfId="0" applyBorder="1"/>
    <xf numFmtId="0" fontId="11" fillId="0" borderId="0" xfId="0" applyFont="1" applyAlignment="1">
      <alignment horizontal="center" wrapText="1"/>
    </xf>
    <xf numFmtId="8" fontId="0" fillId="0" borderId="0" xfId="0" applyNumberFormat="1" applyAlignment="1">
      <alignment horizontal="center"/>
    </xf>
    <xf numFmtId="169" fontId="0" fillId="0" borderId="0" xfId="0" applyNumberFormat="1" applyAlignment="1">
      <alignment horizontal="center"/>
    </xf>
    <xf numFmtId="0" fontId="14" fillId="0" borderId="0" xfId="0" applyFont="1" applyAlignment="1">
      <alignment horizontal="left"/>
    </xf>
    <xf numFmtId="10" fontId="0" fillId="0" borderId="0" xfId="0" applyNumberFormat="1" applyAlignment="1">
      <alignment horizontal="center"/>
    </xf>
    <xf numFmtId="165" fontId="0" fillId="0" borderId="0" xfId="0" applyNumberFormat="1" applyAlignment="1">
      <alignment horizontal="center"/>
    </xf>
    <xf numFmtId="0" fontId="11" fillId="0" borderId="39" xfId="0" quotePrefix="1" applyFont="1" applyBorder="1" applyAlignment="1">
      <alignment horizontal="center" wrapText="1"/>
    </xf>
    <xf numFmtId="168" fontId="0" fillId="0" borderId="40" xfId="0" quotePrefix="1" applyNumberFormat="1" applyBorder="1" applyAlignment="1">
      <alignment horizontal="center"/>
    </xf>
    <xf numFmtId="168" fontId="0" fillId="0" borderId="41" xfId="0" applyNumberFormat="1" applyBorder="1" applyAlignment="1">
      <alignment horizontal="center"/>
    </xf>
    <xf numFmtId="168" fontId="0" fillId="0" borderId="41" xfId="0" quotePrefix="1" applyNumberFormat="1" applyBorder="1" applyAlignment="1">
      <alignment horizontal="center"/>
    </xf>
    <xf numFmtId="0" fontId="18" fillId="0" borderId="30" xfId="0" applyFont="1" applyBorder="1" applyAlignment="1">
      <alignment horizontal="left"/>
    </xf>
    <xf numFmtId="168" fontId="18" fillId="0" borderId="31" xfId="0" applyNumberFormat="1" applyFont="1" applyBorder="1" applyAlignment="1">
      <alignment horizontal="center"/>
    </xf>
    <xf numFmtId="168" fontId="18" fillId="0" borderId="41" xfId="0" applyNumberFormat="1" applyFont="1" applyBorder="1" applyAlignment="1">
      <alignment horizontal="center"/>
    </xf>
    <xf numFmtId="168" fontId="18" fillId="0" borderId="32" xfId="0" applyNumberFormat="1" applyFont="1" applyBorder="1" applyAlignment="1">
      <alignment horizontal="center"/>
    </xf>
    <xf numFmtId="168" fontId="18" fillId="0" borderId="18" xfId="0" applyNumberFormat="1" applyFont="1" applyBorder="1" applyAlignment="1">
      <alignment horizontal="center"/>
    </xf>
    <xf numFmtId="0" fontId="18" fillId="0" borderId="0" xfId="0" applyFont="1" applyBorder="1" applyAlignment="1">
      <alignment horizontal="left"/>
    </xf>
    <xf numFmtId="168" fontId="18" fillId="0" borderId="0" xfId="0" applyNumberFormat="1" applyFont="1" applyBorder="1" applyAlignment="1">
      <alignment horizontal="center"/>
    </xf>
    <xf numFmtId="0" fontId="18" fillId="0" borderId="33" xfId="0" quotePrefix="1" applyFont="1" applyBorder="1"/>
    <xf numFmtId="0" fontId="18" fillId="0" borderId="34" xfId="0" applyFont="1" applyBorder="1" applyAlignment="1">
      <alignment horizontal="center"/>
    </xf>
    <xf numFmtId="168" fontId="18" fillId="0" borderId="42" xfId="0" applyNumberFormat="1" applyFont="1" applyBorder="1" applyAlignment="1">
      <alignment horizontal="center"/>
    </xf>
    <xf numFmtId="168" fontId="18" fillId="0" borderId="35" xfId="0" applyNumberFormat="1" applyFont="1" applyBorder="1" applyAlignment="1">
      <alignment horizontal="center"/>
    </xf>
    <xf numFmtId="168" fontId="18" fillId="0" borderId="36" xfId="0" applyNumberFormat="1" applyFont="1" applyBorder="1" applyAlignment="1">
      <alignment horizontal="center"/>
    </xf>
    <xf numFmtId="0" fontId="4" fillId="2" borderId="0" xfId="5" applyFill="1"/>
    <xf numFmtId="0" fontId="4" fillId="2" borderId="0" xfId="5" applyFill="1" applyAlignment="1">
      <alignment horizontal="center"/>
    </xf>
    <xf numFmtId="0" fontId="4" fillId="2" borderId="0" xfId="5" applyFill="1" applyAlignment="1">
      <alignment wrapText="1"/>
    </xf>
    <xf numFmtId="0" fontId="19" fillId="6" borderId="24" xfId="5" applyFont="1" applyFill="1" applyBorder="1" applyAlignment="1">
      <alignment horizontal="center" vertical="center" wrapText="1"/>
    </xf>
    <xf numFmtId="0" fontId="19" fillId="6" borderId="22" xfId="5" applyFont="1" applyFill="1" applyBorder="1" applyAlignment="1">
      <alignment vertical="center"/>
    </xf>
    <xf numFmtId="0" fontId="19" fillId="6" borderId="22" xfId="5" applyFont="1" applyFill="1" applyBorder="1" applyAlignment="1">
      <alignment horizontal="center" vertical="center" wrapText="1"/>
    </xf>
    <xf numFmtId="0" fontId="19" fillId="6" borderId="47" xfId="5" applyFont="1" applyFill="1" applyBorder="1" applyAlignment="1">
      <alignment horizontal="center" vertical="center" wrapText="1"/>
    </xf>
    <xf numFmtId="44" fontId="0" fillId="0" borderId="0" xfId="6" applyFont="1" applyFill="1" applyBorder="1" applyAlignment="1">
      <alignment vertical="center" wrapText="1"/>
    </xf>
    <xf numFmtId="44" fontId="4" fillId="2" borderId="0" xfId="5" applyNumberFormat="1" applyFill="1" applyAlignment="1">
      <alignment horizontal="center" wrapText="1"/>
    </xf>
    <xf numFmtId="44" fontId="0" fillId="2" borderId="0" xfId="6" applyFont="1" applyFill="1" applyBorder="1" applyAlignment="1">
      <alignment horizontal="center" wrapText="1"/>
    </xf>
    <xf numFmtId="0" fontId="4" fillId="2" borderId="0" xfId="5" applyFill="1" applyAlignment="1">
      <alignment horizontal="center" wrapText="1"/>
    </xf>
    <xf numFmtId="0" fontId="4" fillId="2" borderId="0" xfId="5" applyFill="1" applyAlignment="1">
      <alignment vertical="center"/>
    </xf>
    <xf numFmtId="0" fontId="7" fillId="4" borderId="49" xfId="7" applyFont="1" applyFill="1" applyBorder="1" applyAlignment="1">
      <alignment horizontal="center" vertical="center" wrapText="1"/>
    </xf>
    <xf numFmtId="0" fontId="7" fillId="4" borderId="50" xfId="7" applyFont="1" applyFill="1" applyBorder="1" applyAlignment="1">
      <alignment horizontal="center" vertical="center" wrapText="1"/>
    </xf>
    <xf numFmtId="0" fontId="21" fillId="0" borderId="48" xfId="5" applyFont="1" applyBorder="1" applyAlignment="1">
      <alignment horizontal="left" vertical="center"/>
    </xf>
    <xf numFmtId="0" fontId="22" fillId="0" borderId="49" xfId="5" applyFont="1" applyBorder="1" applyAlignment="1">
      <alignment vertical="center"/>
    </xf>
    <xf numFmtId="0" fontId="22" fillId="0" borderId="50" xfId="5" applyFont="1" applyBorder="1" applyAlignment="1">
      <alignment vertical="center"/>
    </xf>
    <xf numFmtId="164" fontId="22" fillId="0" borderId="50" xfId="6" applyNumberFormat="1" applyFont="1" applyFill="1" applyBorder="1" applyAlignment="1">
      <alignment horizontal="center" vertical="center"/>
    </xf>
    <xf numFmtId="164" fontId="22" fillId="0" borderId="49" xfId="6" applyNumberFormat="1" applyFont="1" applyFill="1" applyBorder="1" applyAlignment="1">
      <alignment vertical="center"/>
    </xf>
    <xf numFmtId="164" fontId="22" fillId="0" borderId="50" xfId="6" applyNumberFormat="1" applyFont="1" applyFill="1" applyBorder="1" applyAlignment="1">
      <alignment vertical="center"/>
    </xf>
    <xf numFmtId="164" fontId="4" fillId="2" borderId="0" xfId="5" applyNumberFormat="1" applyFill="1"/>
    <xf numFmtId="0" fontId="19" fillId="6" borderId="20" xfId="5" applyFont="1" applyFill="1" applyBorder="1" applyAlignment="1">
      <alignment vertical="center" wrapText="1"/>
    </xf>
    <xf numFmtId="0" fontId="20" fillId="4" borderId="3" xfId="7" applyFont="1" applyFill="1" applyBorder="1" applyAlignment="1">
      <alignment vertical="center" wrapText="1"/>
    </xf>
    <xf numFmtId="173" fontId="4" fillId="2" borderId="0" xfId="5" applyNumberFormat="1" applyFill="1"/>
    <xf numFmtId="8" fontId="0" fillId="2" borderId="0" xfId="6" applyNumberFormat="1" applyFont="1" applyFill="1" applyBorder="1" applyAlignment="1">
      <alignment horizontal="center" wrapText="1"/>
    </xf>
    <xf numFmtId="0" fontId="4" fillId="0" borderId="54" xfId="5" applyBorder="1" applyAlignment="1">
      <alignment horizontal="left" vertical="center" wrapText="1"/>
    </xf>
    <xf numFmtId="8" fontId="0" fillId="0" borderId="53" xfId="6" applyNumberFormat="1" applyFont="1" applyFill="1" applyBorder="1" applyAlignment="1">
      <alignment horizontal="center" vertical="center" wrapText="1"/>
    </xf>
    <xf numFmtId="0" fontId="21" fillId="0" borderId="1" xfId="5" applyFont="1" applyBorder="1" applyAlignment="1">
      <alignment vertical="center"/>
    </xf>
    <xf numFmtId="0" fontId="19" fillId="6" borderId="25" xfId="5" applyFont="1" applyFill="1" applyBorder="1" applyAlignment="1">
      <alignment horizontal="left" vertical="center" wrapText="1"/>
    </xf>
    <xf numFmtId="164" fontId="22" fillId="0" borderId="55" xfId="6" applyNumberFormat="1" applyFont="1" applyFill="1" applyBorder="1" applyAlignment="1">
      <alignment horizontal="center" vertical="center"/>
    </xf>
    <xf numFmtId="164" fontId="22" fillId="0" borderId="56" xfId="6" applyNumberFormat="1" applyFont="1" applyFill="1" applyBorder="1" applyAlignment="1">
      <alignment horizontal="center" vertical="center"/>
    </xf>
    <xf numFmtId="0" fontId="7" fillId="4" borderId="57" xfId="7" applyFont="1" applyFill="1" applyBorder="1" applyAlignment="1">
      <alignment horizontal="left" vertical="center" wrapText="1"/>
    </xf>
    <xf numFmtId="0" fontId="7" fillId="4" borderId="2" xfId="7" applyFont="1" applyFill="1" applyBorder="1" applyAlignment="1">
      <alignment vertical="center" wrapText="1"/>
    </xf>
    <xf numFmtId="0" fontId="22" fillId="0" borderId="37" xfId="5" applyFont="1" applyBorder="1" applyAlignment="1">
      <alignment horizontal="left" vertical="center"/>
    </xf>
    <xf numFmtId="0" fontId="22" fillId="0" borderId="2" xfId="5" applyFont="1" applyBorder="1" applyAlignment="1">
      <alignment horizontal="left" vertical="center"/>
    </xf>
    <xf numFmtId="0" fontId="7" fillId="4" borderId="59" xfId="7" applyFont="1" applyFill="1" applyBorder="1" applyAlignment="1">
      <alignment vertical="center" wrapText="1"/>
    </xf>
    <xf numFmtId="0" fontId="21" fillId="0" borderId="2" xfId="5" applyFont="1" applyBorder="1" applyAlignment="1">
      <alignment vertical="center"/>
    </xf>
    <xf numFmtId="0" fontId="20" fillId="5" borderId="24" xfId="7" applyFont="1" applyFill="1" applyBorder="1" applyAlignment="1">
      <alignment horizontal="left" vertical="center" wrapText="1"/>
    </xf>
    <xf numFmtId="0" fontId="20" fillId="5" borderId="26" xfId="7" applyFont="1" applyFill="1" applyBorder="1" applyAlignment="1">
      <alignment vertical="center" wrapText="1"/>
    </xf>
    <xf numFmtId="0" fontId="20" fillId="5" borderId="20" xfId="7" applyFont="1" applyFill="1" applyBorder="1" applyAlignment="1">
      <alignment vertical="center" wrapText="1"/>
    </xf>
    <xf numFmtId="0" fontId="20" fillId="5" borderId="61" xfId="7" applyFont="1" applyFill="1" applyBorder="1" applyAlignment="1">
      <alignment horizontal="center" vertical="center" wrapText="1"/>
    </xf>
    <xf numFmtId="0" fontId="20" fillId="5" borderId="21" xfId="7" applyFont="1" applyFill="1" applyBorder="1" applyAlignment="1">
      <alignment horizontal="center" vertical="center" wrapText="1"/>
    </xf>
    <xf numFmtId="0" fontId="22" fillId="0" borderId="15" xfId="5" applyFont="1" applyBorder="1" applyAlignment="1">
      <alignment horizontal="left" vertical="center"/>
    </xf>
    <xf numFmtId="164" fontId="22" fillId="0" borderId="1" xfId="6" applyNumberFormat="1" applyFont="1" applyFill="1" applyBorder="1" applyAlignment="1">
      <alignment horizontal="center" vertical="center"/>
    </xf>
    <xf numFmtId="164" fontId="22" fillId="0" borderId="16" xfId="6" applyNumberFormat="1" applyFont="1" applyFill="1" applyBorder="1" applyAlignment="1">
      <alignment horizontal="center" vertical="center"/>
    </xf>
    <xf numFmtId="0" fontId="4" fillId="2" borderId="0" xfId="5" applyFill="1" applyAlignment="1">
      <alignment horizontal="left"/>
    </xf>
    <xf numFmtId="0" fontId="19" fillId="6" borderId="22" xfId="5" applyFont="1" applyFill="1" applyBorder="1" applyAlignment="1">
      <alignment horizontal="left" vertical="center"/>
    </xf>
    <xf numFmtId="0" fontId="4" fillId="2" borderId="0" xfId="5" applyFill="1" applyAlignment="1">
      <alignment horizontal="left" wrapText="1"/>
    </xf>
    <xf numFmtId="8" fontId="4" fillId="2" borderId="0" xfId="5" applyNumberFormat="1" applyFill="1" applyAlignment="1">
      <alignment wrapText="1"/>
    </xf>
    <xf numFmtId="0" fontId="19" fillId="6" borderId="24" xfId="5" applyFont="1" applyFill="1" applyBorder="1" applyAlignment="1">
      <alignment horizontal="left" vertical="center" wrapText="1"/>
    </xf>
    <xf numFmtId="0" fontId="10" fillId="2" borderId="0" xfId="1" applyFont="1" applyFill="1" applyAlignment="1">
      <alignment horizontal="left" vertical="center"/>
    </xf>
    <xf numFmtId="172" fontId="3" fillId="0" borderId="64" xfId="6" applyNumberFormat="1" applyFont="1" applyBorder="1" applyAlignment="1">
      <alignment horizontal="center" vertical="center"/>
    </xf>
    <xf numFmtId="172" fontId="3" fillId="0" borderId="66" xfId="6" applyNumberFormat="1" applyFont="1" applyBorder="1" applyAlignment="1">
      <alignment horizontal="center" vertical="center"/>
    </xf>
    <xf numFmtId="0" fontId="4" fillId="0" borderId="34" xfId="5" applyBorder="1" applyAlignment="1">
      <alignment horizontal="left" vertical="center" wrapText="1"/>
    </xf>
    <xf numFmtId="8" fontId="0" fillId="0" borderId="67" xfId="6" applyNumberFormat="1" applyFont="1" applyFill="1" applyBorder="1" applyAlignment="1">
      <alignment horizontal="center" vertical="center" wrapText="1"/>
    </xf>
    <xf numFmtId="0" fontId="19" fillId="6" borderId="19" xfId="5" applyFont="1" applyFill="1" applyBorder="1" applyAlignment="1">
      <alignment horizontal="center" vertical="center" wrapText="1"/>
    </xf>
    <xf numFmtId="0" fontId="7" fillId="4" borderId="52" xfId="7" applyFont="1" applyFill="1" applyBorder="1" applyAlignment="1">
      <alignment vertical="center"/>
    </xf>
    <xf numFmtId="0" fontId="12" fillId="0" borderId="0" xfId="0" applyFont="1"/>
    <xf numFmtId="0" fontId="23" fillId="0" borderId="0" xfId="0" applyFont="1"/>
    <xf numFmtId="0" fontId="8" fillId="5" borderId="69" xfId="1" applyFont="1" applyFill="1" applyBorder="1" applyAlignment="1">
      <alignment horizontal="center" vertical="center" wrapText="1"/>
    </xf>
    <xf numFmtId="167" fontId="6" fillId="4" borderId="8" xfId="1" applyNumberFormat="1" applyFont="1" applyFill="1" applyBorder="1" applyAlignment="1">
      <alignment horizontal="center" vertical="center" wrapText="1"/>
    </xf>
    <xf numFmtId="0" fontId="8" fillId="5" borderId="70" xfId="1" applyFont="1" applyFill="1" applyBorder="1" applyAlignment="1">
      <alignment horizontal="center" vertical="center" wrapText="1"/>
    </xf>
    <xf numFmtId="0" fontId="6" fillId="4" borderId="71" xfId="1" applyFont="1" applyFill="1" applyBorder="1" applyAlignment="1">
      <alignment horizontal="center" vertical="center" wrapText="1"/>
    </xf>
    <xf numFmtId="166" fontId="5" fillId="2" borderId="29" xfId="1" applyNumberFormat="1" applyFont="1" applyFill="1" applyBorder="1" applyAlignment="1">
      <alignment horizontal="center" vertical="center"/>
    </xf>
    <xf numFmtId="0" fontId="8" fillId="5" borderId="73" xfId="1" applyFont="1" applyFill="1" applyBorder="1" applyAlignment="1">
      <alignment horizontal="center" vertical="center" wrapText="1"/>
    </xf>
    <xf numFmtId="0" fontId="8" fillId="5" borderId="74" xfId="1" applyFont="1" applyFill="1" applyBorder="1" applyAlignment="1">
      <alignment horizontal="center" vertical="center" wrapText="1"/>
    </xf>
    <xf numFmtId="0" fontId="6" fillId="4" borderId="75" xfId="1" applyFont="1" applyFill="1" applyBorder="1" applyAlignment="1">
      <alignment horizontal="center" vertical="center" wrapText="1"/>
    </xf>
    <xf numFmtId="166" fontId="5" fillId="2" borderId="14" xfId="1" applyNumberFormat="1" applyFont="1" applyFill="1" applyBorder="1" applyAlignment="1">
      <alignment horizontal="center" vertical="center"/>
    </xf>
    <xf numFmtId="0" fontId="9" fillId="5" borderId="78" xfId="1" applyFont="1" applyFill="1" applyBorder="1" applyAlignment="1">
      <alignment horizontal="left" vertical="center" wrapText="1"/>
    </xf>
    <xf numFmtId="0" fontId="8" fillId="5" borderId="79" xfId="1" applyFont="1" applyFill="1" applyBorder="1" applyAlignment="1">
      <alignment horizontal="center" vertical="center" wrapText="1"/>
    </xf>
    <xf numFmtId="0" fontId="8" fillId="5" borderId="80" xfId="1" applyFont="1" applyFill="1" applyBorder="1" applyAlignment="1">
      <alignment horizontal="center" vertical="center" wrapText="1"/>
    </xf>
    <xf numFmtId="0" fontId="7" fillId="4" borderId="9" xfId="1" applyFont="1" applyFill="1" applyBorder="1" applyAlignment="1">
      <alignment horizontal="center" vertical="center" wrapText="1"/>
    </xf>
    <xf numFmtId="167" fontId="5" fillId="2" borderId="14" xfId="1" applyNumberFormat="1" applyFont="1" applyFill="1" applyBorder="1" applyAlignment="1">
      <alignment horizontal="center" vertical="center"/>
    </xf>
    <xf numFmtId="167" fontId="5" fillId="2" borderId="16" xfId="1" applyNumberFormat="1" applyFont="1" applyFill="1" applyBorder="1" applyAlignment="1">
      <alignment horizontal="center" vertical="center"/>
    </xf>
    <xf numFmtId="166" fontId="5" fillId="2" borderId="62" xfId="1" applyNumberFormat="1" applyFont="1" applyFill="1" applyBorder="1" applyAlignment="1">
      <alignment horizontal="center" vertical="center"/>
    </xf>
    <xf numFmtId="166" fontId="5" fillId="2" borderId="16" xfId="1" applyNumberFormat="1" applyFont="1" applyFill="1" applyBorder="1" applyAlignment="1">
      <alignment horizontal="center" vertical="center"/>
    </xf>
    <xf numFmtId="167" fontId="6" fillId="4" borderId="75" xfId="1" applyNumberFormat="1" applyFont="1" applyFill="1" applyBorder="1" applyAlignment="1">
      <alignment horizontal="center" vertical="center" wrapText="1"/>
    </xf>
    <xf numFmtId="0" fontId="9" fillId="5" borderId="85" xfId="1" applyFont="1" applyFill="1" applyBorder="1" applyAlignment="1">
      <alignment horizontal="left" vertical="center" wrapText="1"/>
    </xf>
    <xf numFmtId="0" fontId="8" fillId="5" borderId="84" xfId="1" applyFont="1" applyFill="1" applyBorder="1" applyAlignment="1">
      <alignment horizontal="center" vertical="center" wrapText="1"/>
    </xf>
    <xf numFmtId="166" fontId="5" fillId="2" borderId="63" xfId="1" applyNumberFormat="1" applyFont="1" applyFill="1" applyBorder="1" applyAlignment="1">
      <alignment horizontal="center" vertical="center"/>
    </xf>
    <xf numFmtId="166" fontId="5" fillId="2" borderId="27" xfId="1" quotePrefix="1" applyNumberFormat="1" applyFont="1" applyFill="1" applyBorder="1" applyAlignment="1">
      <alignment horizontal="center" vertical="center"/>
    </xf>
    <xf numFmtId="0" fontId="8" fillId="5" borderId="27" xfId="1" applyFont="1" applyFill="1" applyBorder="1" applyAlignment="1">
      <alignment horizontal="left" vertical="center" wrapText="1"/>
    </xf>
    <xf numFmtId="0" fontId="8" fillId="5" borderId="14" xfId="1" applyFont="1" applyFill="1" applyBorder="1" applyAlignment="1">
      <alignment horizontal="center" vertical="center" wrapText="1"/>
    </xf>
    <xf numFmtId="0" fontId="8" fillId="5" borderId="88" xfId="1" applyFont="1" applyFill="1" applyBorder="1" applyAlignment="1">
      <alignment horizontal="center" vertical="center" wrapText="1"/>
    </xf>
    <xf numFmtId="0" fontId="8" fillId="5" borderId="27" xfId="1" applyFont="1" applyFill="1" applyBorder="1" applyAlignment="1">
      <alignment horizontal="center" vertical="center" wrapText="1"/>
    </xf>
    <xf numFmtId="0" fontId="8" fillId="5" borderId="89" xfId="1" applyFont="1" applyFill="1" applyBorder="1" applyAlignment="1">
      <alignment horizontal="center" vertical="center" wrapText="1"/>
    </xf>
    <xf numFmtId="0" fontId="7" fillId="4" borderId="43" xfId="1" applyFont="1" applyFill="1" applyBorder="1" applyAlignment="1">
      <alignment vertical="center"/>
    </xf>
    <xf numFmtId="0" fontId="7" fillId="4" borderId="44" xfId="1" applyFont="1" applyFill="1" applyBorder="1" applyAlignment="1">
      <alignment horizontal="center" vertical="center" wrapText="1"/>
    </xf>
    <xf numFmtId="0" fontId="7" fillId="4" borderId="45" xfId="1" applyFont="1" applyFill="1" applyBorder="1" applyAlignment="1">
      <alignment horizontal="center" vertical="center" wrapText="1"/>
    </xf>
    <xf numFmtId="0" fontId="6" fillId="4" borderId="72" xfId="1" applyFont="1" applyFill="1" applyBorder="1" applyAlignment="1">
      <alignment horizontal="center" vertical="center" wrapText="1"/>
    </xf>
    <xf numFmtId="167" fontId="6" fillId="4" borderId="43" xfId="1" applyNumberFormat="1" applyFont="1" applyFill="1" applyBorder="1" applyAlignment="1">
      <alignment horizontal="center" vertical="center" wrapText="1"/>
    </xf>
    <xf numFmtId="0" fontId="6" fillId="4" borderId="90" xfId="1" applyFont="1" applyFill="1" applyBorder="1" applyAlignment="1">
      <alignment horizontal="center" vertical="center" wrapText="1"/>
    </xf>
    <xf numFmtId="0" fontId="6" fillId="4" borderId="45" xfId="1" applyFont="1" applyFill="1" applyBorder="1" applyAlignment="1">
      <alignment horizontal="center" vertical="center" wrapText="1"/>
    </xf>
    <xf numFmtId="167" fontId="6" fillId="4" borderId="72" xfId="1" applyNumberFormat="1" applyFont="1" applyFill="1" applyBorder="1" applyAlignment="1">
      <alignment horizontal="center" vertical="center" wrapText="1"/>
    </xf>
    <xf numFmtId="167" fontId="6" fillId="4" borderId="45" xfId="1" applyNumberFormat="1" applyFont="1" applyFill="1" applyBorder="1" applyAlignment="1">
      <alignment horizontal="center" vertical="center" wrapText="1"/>
    </xf>
    <xf numFmtId="167" fontId="6" fillId="4" borderId="90" xfId="1" applyNumberFormat="1" applyFont="1" applyFill="1" applyBorder="1" applyAlignment="1">
      <alignment horizontal="center" vertical="center" wrapText="1"/>
    </xf>
    <xf numFmtId="0" fontId="8" fillId="5" borderId="91" xfId="1" applyFont="1" applyFill="1" applyBorder="1" applyAlignment="1">
      <alignment horizontal="center" vertical="center" wrapText="1"/>
    </xf>
    <xf numFmtId="0" fontId="7" fillId="4" borderId="94" xfId="1" applyFont="1" applyFill="1" applyBorder="1" applyAlignment="1">
      <alignment horizontal="center" vertical="center" wrapText="1"/>
    </xf>
    <xf numFmtId="0" fontId="6" fillId="4" borderId="43" xfId="1" applyFont="1" applyFill="1" applyBorder="1" applyAlignment="1">
      <alignment horizontal="center" vertical="center" wrapText="1"/>
    </xf>
    <xf numFmtId="0" fontId="8" fillId="5" borderId="46" xfId="1" applyFont="1" applyFill="1" applyBorder="1" applyAlignment="1">
      <alignment horizontal="center" vertical="center" wrapText="1"/>
    </xf>
    <xf numFmtId="0" fontId="8" fillId="5" borderId="96" xfId="1" applyFont="1" applyFill="1" applyBorder="1" applyAlignment="1">
      <alignment horizontal="left" vertical="center" wrapText="1"/>
    </xf>
    <xf numFmtId="0" fontId="8" fillId="5" borderId="98" xfId="1" applyFont="1" applyFill="1" applyBorder="1" applyAlignment="1">
      <alignment horizontal="center" vertical="center" wrapText="1"/>
    </xf>
    <xf numFmtId="174" fontId="5" fillId="2" borderId="27" xfId="1" quotePrefix="1" applyNumberFormat="1" applyFont="1" applyFill="1" applyBorder="1" applyAlignment="1">
      <alignment horizontal="center" vertical="center"/>
    </xf>
    <xf numFmtId="175" fontId="4" fillId="2" borderId="0" xfId="5" applyNumberFormat="1" applyFill="1"/>
    <xf numFmtId="177" fontId="4" fillId="2" borderId="0" xfId="5" applyNumberFormat="1" applyFill="1"/>
    <xf numFmtId="178" fontId="4" fillId="2" borderId="0" xfId="5" applyNumberFormat="1" applyFill="1"/>
    <xf numFmtId="177" fontId="4" fillId="2" borderId="0" xfId="5" applyNumberFormat="1" applyFill="1" applyAlignment="1">
      <alignment horizontal="center"/>
    </xf>
    <xf numFmtId="0" fontId="8" fillId="5" borderId="76" xfId="1" applyFont="1" applyFill="1" applyBorder="1" applyAlignment="1">
      <alignment horizontal="center" vertical="center" wrapText="1"/>
    </xf>
    <xf numFmtId="0" fontId="8" fillId="5" borderId="87" xfId="1" applyFont="1" applyFill="1" applyBorder="1" applyAlignment="1">
      <alignment horizontal="center" vertical="center" wrapText="1"/>
    </xf>
    <xf numFmtId="164" fontId="22" fillId="3" borderId="65" xfId="6" applyNumberFormat="1" applyFont="1" applyFill="1" applyBorder="1" applyAlignment="1">
      <alignment horizontal="center" vertical="center"/>
    </xf>
    <xf numFmtId="164" fontId="22" fillId="3" borderId="95" xfId="6" applyNumberFormat="1" applyFont="1" applyFill="1" applyBorder="1" applyAlignment="1">
      <alignment horizontal="center" vertical="center"/>
    </xf>
    <xf numFmtId="0" fontId="8" fillId="5" borderId="99" xfId="1" applyFont="1" applyFill="1" applyBorder="1" applyAlignment="1">
      <alignment horizontal="center" vertical="center" wrapText="1"/>
    </xf>
    <xf numFmtId="0" fontId="8" fillId="5" borderId="100" xfId="1" applyFont="1" applyFill="1" applyBorder="1" applyAlignment="1">
      <alignment horizontal="center" vertical="center" wrapText="1"/>
    </xf>
    <xf numFmtId="0" fontId="8" fillId="5" borderId="101" xfId="1" applyFont="1" applyFill="1" applyBorder="1" applyAlignment="1">
      <alignment horizontal="center" vertical="center" wrapText="1"/>
    </xf>
    <xf numFmtId="167" fontId="6" fillId="4" borderId="92" xfId="1" applyNumberFormat="1" applyFont="1" applyFill="1" applyBorder="1" applyAlignment="1">
      <alignment horizontal="center" vertical="center" wrapText="1"/>
    </xf>
    <xf numFmtId="174" fontId="5" fillId="2" borderId="62" xfId="1" applyNumberFormat="1" applyFont="1" applyFill="1" applyBorder="1" applyAlignment="1">
      <alignment horizontal="center" vertical="center"/>
    </xf>
    <xf numFmtId="167" fontId="5" fillId="2" borderId="104" xfId="1" applyNumberFormat="1" applyFont="1" applyFill="1" applyBorder="1" applyAlignment="1">
      <alignment horizontal="center" vertical="center"/>
    </xf>
    <xf numFmtId="171" fontId="5" fillId="2" borderId="62" xfId="1" applyNumberFormat="1" applyFont="1" applyFill="1" applyBorder="1" applyAlignment="1">
      <alignment horizontal="center" vertical="center"/>
    </xf>
    <xf numFmtId="171" fontId="5" fillId="2" borderId="63" xfId="1" applyNumberFormat="1" applyFont="1" applyFill="1" applyBorder="1" applyAlignment="1">
      <alignment horizontal="center" vertical="center"/>
    </xf>
    <xf numFmtId="171" fontId="5" fillId="2" borderId="16" xfId="1" applyNumberFormat="1" applyFont="1" applyFill="1" applyBorder="1" applyAlignment="1">
      <alignment horizontal="center" vertical="center"/>
    </xf>
    <xf numFmtId="174" fontId="5" fillId="2" borderId="83" xfId="1" quotePrefix="1" applyNumberFormat="1" applyFont="1" applyFill="1" applyBorder="1" applyAlignment="1">
      <alignment horizontal="center" vertical="center"/>
    </xf>
    <xf numFmtId="166" fontId="5" fillId="2" borderId="83" xfId="1" quotePrefix="1" applyNumberFormat="1" applyFont="1" applyFill="1" applyBorder="1" applyAlignment="1">
      <alignment horizontal="center" vertical="center"/>
    </xf>
    <xf numFmtId="0" fontId="2" fillId="0" borderId="0" xfId="0" applyFont="1" applyAlignment="1">
      <alignment horizontal="center"/>
    </xf>
    <xf numFmtId="0" fontId="2" fillId="0" borderId="0" xfId="0" applyFont="1"/>
    <xf numFmtId="171" fontId="2" fillId="0" borderId="0" xfId="0" applyNumberFormat="1" applyFont="1"/>
    <xf numFmtId="167" fontId="5" fillId="2" borderId="83" xfId="1" applyNumberFormat="1" applyFont="1" applyFill="1" applyBorder="1" applyAlignment="1">
      <alignment horizontal="center" vertical="center"/>
    </xf>
    <xf numFmtId="0" fontId="8"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2" fillId="2" borderId="0" xfId="0" applyFont="1" applyFill="1" applyBorder="1"/>
    <xf numFmtId="0" fontId="25" fillId="2" borderId="0" xfId="1" applyFont="1" applyFill="1" applyBorder="1" applyAlignment="1">
      <alignment horizontal="center" vertical="center" wrapText="1"/>
    </xf>
    <xf numFmtId="0" fontId="8" fillId="2" borderId="0" xfId="1" applyFont="1" applyFill="1" applyBorder="1" applyAlignment="1">
      <alignment vertical="center" wrapText="1"/>
    </xf>
    <xf numFmtId="166" fontId="5" fillId="2" borderId="0" xfId="1" applyNumberFormat="1" applyFont="1" applyFill="1" applyBorder="1" applyAlignment="1">
      <alignment horizontal="center" vertical="center"/>
    </xf>
    <xf numFmtId="174" fontId="5" fillId="2" borderId="29" xfId="1" quotePrefix="1" applyNumberFormat="1" applyFont="1" applyFill="1" applyBorder="1" applyAlignment="1">
      <alignment horizontal="center" vertical="center"/>
    </xf>
    <xf numFmtId="174" fontId="5" fillId="2" borderId="14" xfId="1" quotePrefix="1" applyNumberFormat="1" applyFont="1" applyFill="1" applyBorder="1" applyAlignment="1">
      <alignment horizontal="center" vertical="center"/>
    </xf>
    <xf numFmtId="174" fontId="5" fillId="2" borderId="63" xfId="1" applyNumberFormat="1" applyFont="1" applyFill="1" applyBorder="1" applyAlignment="1">
      <alignment horizontal="center" vertical="center"/>
    </xf>
    <xf numFmtId="174" fontId="5" fillId="2" borderId="16" xfId="1" applyNumberFormat="1" applyFont="1" applyFill="1" applyBorder="1" applyAlignment="1">
      <alignment horizontal="center" vertical="center"/>
    </xf>
    <xf numFmtId="174" fontId="5" fillId="2" borderId="40" xfId="1" quotePrefix="1" applyNumberFormat="1" applyFont="1" applyFill="1" applyBorder="1" applyAlignment="1">
      <alignment horizontal="center" vertical="center"/>
    </xf>
    <xf numFmtId="174" fontId="5" fillId="2" borderId="93" xfId="1" applyNumberFormat="1" applyFont="1" applyFill="1" applyBorder="1" applyAlignment="1">
      <alignment horizontal="center" vertical="center"/>
    </xf>
    <xf numFmtId="174" fontId="5" fillId="2" borderId="93" xfId="1" quotePrefix="1" applyNumberFormat="1" applyFont="1" applyFill="1" applyBorder="1" applyAlignment="1">
      <alignment horizontal="center" vertical="center"/>
    </xf>
    <xf numFmtId="174" fontId="5" fillId="2" borderId="63" xfId="1" quotePrefix="1" applyNumberFormat="1" applyFont="1" applyFill="1" applyBorder="1" applyAlignment="1">
      <alignment horizontal="center" vertical="center"/>
    </xf>
    <xf numFmtId="174" fontId="5" fillId="2" borderId="16" xfId="1" quotePrefix="1" applyNumberFormat="1" applyFont="1" applyFill="1" applyBorder="1" applyAlignment="1">
      <alignment horizontal="center" vertical="center"/>
    </xf>
    <xf numFmtId="0" fontId="24" fillId="2" borderId="0" xfId="1" applyFont="1" applyFill="1" applyBorder="1" applyAlignment="1">
      <alignment horizontal="center" vertical="center" wrapText="1"/>
    </xf>
    <xf numFmtId="0" fontId="26" fillId="2" borderId="0" xfId="1" applyFont="1" applyFill="1" applyAlignment="1">
      <alignment vertical="center"/>
    </xf>
    <xf numFmtId="0" fontId="4" fillId="0" borderId="3" xfId="5" applyBorder="1" applyAlignment="1">
      <alignment horizontal="center" vertical="center" wrapText="1"/>
    </xf>
    <xf numFmtId="0" fontId="4" fillId="0" borderId="23" xfId="5" applyBorder="1" applyAlignment="1">
      <alignment horizontal="center" vertical="center" wrapText="1"/>
    </xf>
    <xf numFmtId="167" fontId="5" fillId="2" borderId="10" xfId="1" applyNumberFormat="1" applyFont="1" applyFill="1" applyBorder="1" applyAlignment="1">
      <alignment vertical="center"/>
    </xf>
    <xf numFmtId="1" fontId="5" fillId="2" borderId="62" xfId="1" applyNumberFormat="1" applyFont="1" applyFill="1" applyBorder="1" applyAlignment="1">
      <alignment vertical="center" wrapText="1"/>
    </xf>
    <xf numFmtId="167" fontId="5" fillId="2" borderId="27" xfId="1" applyNumberFormat="1" applyFont="1" applyFill="1" applyBorder="1" applyAlignment="1">
      <alignment vertical="center"/>
    </xf>
    <xf numFmtId="1" fontId="5" fillId="2" borderId="77" xfId="1" applyNumberFormat="1" applyFont="1" applyFill="1" applyBorder="1" applyAlignment="1">
      <alignment vertical="center" wrapText="1"/>
    </xf>
    <xf numFmtId="1" fontId="5" fillId="2" borderId="81" xfId="1" applyNumberFormat="1" applyFont="1" applyFill="1" applyBorder="1" applyAlignment="1">
      <alignment vertical="center" wrapText="1"/>
    </xf>
    <xf numFmtId="167" fontId="5" fillId="2" borderId="62" xfId="1" applyNumberFormat="1" applyFont="1" applyFill="1" applyBorder="1" applyAlignment="1">
      <alignment vertical="center"/>
    </xf>
    <xf numFmtId="1" fontId="6" fillId="2" borderId="103" xfId="1" applyNumberFormat="1" applyFont="1" applyFill="1" applyBorder="1" applyAlignment="1">
      <alignment horizontal="center" vertical="center" wrapText="1"/>
    </xf>
    <xf numFmtId="0" fontId="27" fillId="0" borderId="0" xfId="0" applyFont="1" applyAlignment="1">
      <alignment horizontal="center"/>
    </xf>
    <xf numFmtId="0" fontId="7" fillId="5" borderId="76" xfId="1" applyFont="1" applyFill="1" applyBorder="1" applyAlignment="1">
      <alignment horizontal="center" vertical="center" wrapText="1"/>
    </xf>
    <xf numFmtId="0" fontId="7" fillId="5" borderId="97" xfId="1" applyFont="1" applyFill="1" applyBorder="1" applyAlignment="1">
      <alignment horizontal="center" vertical="center" wrapText="1"/>
    </xf>
    <xf numFmtId="1" fontId="6" fillId="2" borderId="13" xfId="1" applyNumberFormat="1" applyFont="1" applyFill="1" applyBorder="1" applyAlignment="1">
      <alignment horizontal="center" vertical="center"/>
    </xf>
    <xf numFmtId="1" fontId="6" fillId="2" borderId="102" xfId="1" applyNumberFormat="1" applyFont="1" applyFill="1" applyBorder="1" applyAlignment="1">
      <alignment horizontal="center" vertical="center" wrapText="1"/>
    </xf>
    <xf numFmtId="0" fontId="7" fillId="5" borderId="86" xfId="1" applyFont="1" applyFill="1" applyBorder="1" applyAlignment="1">
      <alignment horizontal="center" vertical="center" wrapText="1"/>
    </xf>
    <xf numFmtId="0" fontId="7" fillId="5" borderId="5" xfId="1" applyFont="1" applyFill="1" applyBorder="1" applyAlignment="1">
      <alignment horizontal="center" vertical="center" wrapText="1"/>
    </xf>
    <xf numFmtId="1" fontId="6" fillId="2" borderId="82" xfId="1" applyNumberFormat="1" applyFont="1" applyFill="1" applyBorder="1" applyAlignment="1">
      <alignment horizontal="center" vertical="center"/>
    </xf>
    <xf numFmtId="0" fontId="27" fillId="0" borderId="82" xfId="0" applyFont="1" applyBorder="1" applyAlignment="1">
      <alignment horizontal="center"/>
    </xf>
    <xf numFmtId="1" fontId="6" fillId="2" borderId="5" xfId="1" applyNumberFormat="1" applyFont="1" applyFill="1" applyBorder="1" applyAlignment="1">
      <alignment horizontal="center" vertical="center"/>
    </xf>
    <xf numFmtId="174" fontId="5" fillId="2" borderId="27" xfId="1" applyNumberFormat="1" applyFont="1" applyFill="1" applyBorder="1" applyAlignment="1">
      <alignment horizontal="center" vertical="center"/>
    </xf>
    <xf numFmtId="174" fontId="5" fillId="2" borderId="29" xfId="1" applyNumberFormat="1" applyFont="1" applyFill="1" applyBorder="1" applyAlignment="1">
      <alignment horizontal="center" vertical="center"/>
    </xf>
    <xf numFmtId="1" fontId="5" fillId="2" borderId="30" xfId="1" applyNumberFormat="1" applyFont="1" applyFill="1" applyBorder="1" applyAlignment="1">
      <alignment vertical="center" wrapText="1"/>
    </xf>
    <xf numFmtId="1" fontId="6" fillId="2" borderId="106" xfId="1" applyNumberFormat="1" applyFont="1" applyFill="1" applyBorder="1" applyAlignment="1">
      <alignment horizontal="center" vertical="center" wrapText="1"/>
    </xf>
    <xf numFmtId="167" fontId="5" fillId="2" borderId="18" xfId="1" applyNumberFormat="1" applyFont="1" applyFill="1" applyBorder="1" applyAlignment="1">
      <alignment horizontal="center" vertical="center"/>
    </xf>
    <xf numFmtId="174" fontId="5" fillId="2" borderId="30" xfId="1" applyNumberFormat="1" applyFont="1" applyFill="1" applyBorder="1" applyAlignment="1">
      <alignment horizontal="center" vertical="center"/>
    </xf>
    <xf numFmtId="174" fontId="5" fillId="2" borderId="32" xfId="1" applyNumberFormat="1" applyFont="1" applyFill="1" applyBorder="1" applyAlignment="1">
      <alignment horizontal="center" vertical="center"/>
    </xf>
    <xf numFmtId="174" fontId="5" fillId="2" borderId="18" xfId="1" applyNumberFormat="1" applyFont="1" applyFill="1" applyBorder="1" applyAlignment="1">
      <alignment horizontal="center" vertical="center"/>
    </xf>
    <xf numFmtId="166" fontId="5" fillId="2" borderId="30" xfId="1" applyNumberFormat="1" applyFont="1" applyFill="1" applyBorder="1" applyAlignment="1">
      <alignment horizontal="center" vertical="center"/>
    </xf>
    <xf numFmtId="166" fontId="5" fillId="2" borderId="32" xfId="1" applyNumberFormat="1" applyFont="1" applyFill="1" applyBorder="1" applyAlignment="1">
      <alignment horizontal="center" vertical="center"/>
    </xf>
    <xf numFmtId="166" fontId="5" fillId="2" borderId="18" xfId="1" applyNumberFormat="1" applyFont="1" applyFill="1" applyBorder="1" applyAlignment="1">
      <alignment horizontal="center" vertical="center"/>
    </xf>
    <xf numFmtId="174" fontId="5" fillId="2" borderId="88" xfId="1" quotePrefix="1" applyNumberFormat="1" applyFont="1" applyFill="1" applyBorder="1" applyAlignment="1">
      <alignment horizontal="center" vertical="center"/>
    </xf>
    <xf numFmtId="166" fontId="5" fillId="2" borderId="88" xfId="1" quotePrefix="1" applyNumberFormat="1" applyFont="1" applyFill="1" applyBorder="1" applyAlignment="1">
      <alignment horizontal="center" vertical="center"/>
    </xf>
    <xf numFmtId="1" fontId="5" fillId="2" borderId="107" xfId="1" applyNumberFormat="1" applyFont="1" applyFill="1" applyBorder="1" applyAlignment="1">
      <alignment vertical="center" wrapText="1"/>
    </xf>
    <xf numFmtId="1" fontId="6" fillId="2" borderId="106" xfId="1" applyNumberFormat="1" applyFont="1" applyFill="1" applyBorder="1" applyAlignment="1">
      <alignment horizontal="center" vertical="center"/>
    </xf>
    <xf numFmtId="174" fontId="5" fillId="2" borderId="105" xfId="1" quotePrefix="1" applyNumberFormat="1" applyFont="1" applyFill="1" applyBorder="1" applyAlignment="1">
      <alignment horizontal="center" vertical="center"/>
    </xf>
    <xf numFmtId="166" fontId="5" fillId="2" borderId="105" xfId="1" quotePrefix="1" applyNumberFormat="1" applyFont="1" applyFill="1" applyBorder="1" applyAlignment="1">
      <alignment horizontal="center" vertical="center"/>
    </xf>
    <xf numFmtId="174" fontId="5" fillId="2" borderId="41" xfId="1" quotePrefix="1" applyNumberFormat="1" applyFont="1" applyFill="1" applyBorder="1" applyAlignment="1">
      <alignment horizontal="center" vertical="center"/>
    </xf>
    <xf numFmtId="174" fontId="5" fillId="2" borderId="32" xfId="1" quotePrefix="1" applyNumberFormat="1" applyFont="1" applyFill="1" applyBorder="1" applyAlignment="1">
      <alignment horizontal="center" vertical="center"/>
    </xf>
    <xf numFmtId="174" fontId="5" fillId="2" borderId="18" xfId="1" quotePrefix="1" applyNumberFormat="1" applyFont="1" applyFill="1" applyBorder="1" applyAlignment="1">
      <alignment horizontal="center" vertical="center"/>
    </xf>
    <xf numFmtId="167" fontId="5" fillId="2" borderId="107" xfId="1" applyNumberFormat="1" applyFont="1" applyFill="1" applyBorder="1" applyAlignment="1">
      <alignment vertical="center"/>
    </xf>
    <xf numFmtId="1" fontId="6" fillId="2" borderId="108" xfId="1" applyNumberFormat="1" applyFont="1" applyFill="1" applyBorder="1" applyAlignment="1">
      <alignment horizontal="center" vertical="center"/>
    </xf>
    <xf numFmtId="174" fontId="5" fillId="2" borderId="30" xfId="1" quotePrefix="1" applyNumberFormat="1" applyFont="1" applyFill="1" applyBorder="1" applyAlignment="1">
      <alignment horizontal="center" vertical="center"/>
    </xf>
    <xf numFmtId="166" fontId="5" fillId="2" borderId="30" xfId="1" quotePrefix="1" applyNumberFormat="1" applyFont="1" applyFill="1" applyBorder="1" applyAlignment="1">
      <alignment horizontal="center" vertical="center"/>
    </xf>
    <xf numFmtId="167" fontId="5" fillId="2" borderId="109" xfId="1" applyNumberFormat="1" applyFont="1" applyFill="1" applyBorder="1" applyAlignment="1">
      <alignment vertical="center"/>
    </xf>
    <xf numFmtId="1" fontId="6" fillId="2" borderId="110" xfId="1" applyNumberFormat="1" applyFont="1" applyFill="1" applyBorder="1" applyAlignment="1">
      <alignment horizontal="center" vertical="center" wrapText="1"/>
    </xf>
    <xf numFmtId="167" fontId="5" fillId="2" borderId="111" xfId="1" applyNumberFormat="1" applyFont="1" applyFill="1" applyBorder="1" applyAlignment="1">
      <alignment horizontal="center" vertical="center"/>
    </xf>
    <xf numFmtId="167" fontId="5" fillId="2" borderId="88" xfId="1" applyNumberFormat="1" applyFont="1" applyFill="1" applyBorder="1" applyAlignment="1">
      <alignment horizontal="center" vertical="center"/>
    </xf>
    <xf numFmtId="171" fontId="5" fillId="2" borderId="27" xfId="1" applyNumberFormat="1" applyFont="1" applyFill="1" applyBorder="1" applyAlignment="1">
      <alignment horizontal="center" vertical="center"/>
    </xf>
    <xf numFmtId="171" fontId="5" fillId="2" borderId="29" xfId="1" applyNumberFormat="1" applyFont="1" applyFill="1" applyBorder="1" applyAlignment="1">
      <alignment horizontal="center" vertical="center"/>
    </xf>
    <xf numFmtId="171" fontId="5" fillId="2" borderId="14" xfId="1" applyNumberFormat="1" applyFont="1" applyFill="1" applyBorder="1" applyAlignment="1">
      <alignment horizontal="center" vertical="center"/>
    </xf>
    <xf numFmtId="167" fontId="5" fillId="2" borderId="112" xfId="1" applyNumberFormat="1" applyFont="1" applyFill="1" applyBorder="1" applyAlignment="1">
      <alignment vertical="center"/>
    </xf>
    <xf numFmtId="1" fontId="6" fillId="2" borderId="113" xfId="1" applyNumberFormat="1" applyFont="1" applyFill="1" applyBorder="1" applyAlignment="1">
      <alignment horizontal="center" vertical="center" wrapText="1"/>
    </xf>
    <xf numFmtId="167" fontId="5" fillId="2" borderId="114" xfId="1" applyNumberFormat="1" applyFont="1" applyFill="1" applyBorder="1" applyAlignment="1">
      <alignment horizontal="center" vertical="center"/>
    </xf>
    <xf numFmtId="167" fontId="5" fillId="2" borderId="105" xfId="1" applyNumberFormat="1" applyFont="1" applyFill="1" applyBorder="1" applyAlignment="1">
      <alignment horizontal="center" vertical="center"/>
    </xf>
    <xf numFmtId="171" fontId="5" fillId="2" borderId="30" xfId="1" applyNumberFormat="1" applyFont="1" applyFill="1" applyBorder="1" applyAlignment="1">
      <alignment horizontal="center" vertical="center"/>
    </xf>
    <xf numFmtId="171" fontId="5" fillId="2" borderId="32" xfId="1" applyNumberFormat="1" applyFont="1" applyFill="1" applyBorder="1" applyAlignment="1">
      <alignment horizontal="center" vertical="center"/>
    </xf>
    <xf numFmtId="171" fontId="5" fillId="2" borderId="18" xfId="1" applyNumberFormat="1" applyFont="1" applyFill="1" applyBorder="1" applyAlignment="1">
      <alignment horizontal="center" vertical="center"/>
    </xf>
    <xf numFmtId="0" fontId="4" fillId="0" borderId="3" xfId="5" applyBorder="1" applyAlignment="1">
      <alignment vertical="center" wrapText="1"/>
    </xf>
    <xf numFmtId="0" fontId="4" fillId="0" borderId="23" xfId="5" applyBorder="1" applyAlignment="1">
      <alignment vertical="center" wrapText="1"/>
    </xf>
    <xf numFmtId="0" fontId="4" fillId="0" borderId="52" xfId="5" applyBorder="1" applyAlignment="1">
      <alignment vertical="center" wrapText="1"/>
    </xf>
    <xf numFmtId="0" fontId="4" fillId="0" borderId="17" xfId="5" applyBorder="1" applyAlignment="1">
      <alignment vertical="center" wrapText="1"/>
    </xf>
    <xf numFmtId="0" fontId="28" fillId="0" borderId="58" xfId="5" applyFont="1" applyBorder="1" applyAlignment="1">
      <alignment horizontal="left" vertical="center"/>
    </xf>
    <xf numFmtId="0" fontId="28" fillId="0" borderId="60" xfId="5" applyFont="1" applyBorder="1" applyAlignment="1">
      <alignment horizontal="left" vertical="center"/>
    </xf>
    <xf numFmtId="0" fontId="29" fillId="0" borderId="48" xfId="5" applyFont="1" applyBorder="1" applyAlignment="1">
      <alignment horizontal="left" vertical="center"/>
    </xf>
    <xf numFmtId="0" fontId="29" fillId="0" borderId="1" xfId="5" applyFont="1" applyBorder="1" applyAlignment="1">
      <alignment vertical="center"/>
    </xf>
    <xf numFmtId="0" fontId="29" fillId="0" borderId="57" xfId="5" applyFont="1" applyBorder="1" applyAlignment="1">
      <alignment horizontal="left" vertical="center"/>
    </xf>
    <xf numFmtId="0" fontId="29" fillId="0" borderId="2" xfId="5" applyFont="1" applyBorder="1" applyAlignment="1">
      <alignment vertical="center"/>
    </xf>
    <xf numFmtId="0" fontId="28" fillId="0" borderId="62" xfId="5" applyFont="1" applyBorder="1" applyAlignment="1">
      <alignment horizontal="left" vertical="center"/>
    </xf>
    <xf numFmtId="0" fontId="28" fillId="0" borderId="63" xfId="5" applyFont="1" applyBorder="1" applyAlignment="1">
      <alignment horizontal="left" vertical="center"/>
    </xf>
    <xf numFmtId="0" fontId="29" fillId="4" borderId="57" xfId="7" applyFont="1" applyFill="1" applyBorder="1" applyAlignment="1">
      <alignment horizontal="left" vertical="center" wrapText="1"/>
    </xf>
    <xf numFmtId="0" fontId="29" fillId="4" borderId="59" xfId="7" applyFont="1" applyFill="1" applyBorder="1" applyAlignment="1">
      <alignment vertical="center" wrapText="1"/>
    </xf>
    <xf numFmtId="0" fontId="29" fillId="4" borderId="2" xfId="7" applyFont="1" applyFill="1" applyBorder="1" applyAlignment="1">
      <alignment vertical="center" wrapText="1"/>
    </xf>
    <xf numFmtId="0" fontId="29" fillId="4" borderId="51" xfId="7" applyFont="1" applyFill="1" applyBorder="1" applyAlignment="1">
      <alignment horizontal="center" vertical="center" wrapText="1"/>
    </xf>
    <xf numFmtId="0" fontId="4" fillId="0" borderId="0" xfId="5" applyFont="1" applyBorder="1" applyAlignment="1">
      <alignment vertical="center"/>
    </xf>
    <xf numFmtId="0" fontId="3" fillId="0" borderId="0" xfId="5" applyFont="1" applyBorder="1" applyAlignment="1">
      <alignment vertical="center"/>
    </xf>
    <xf numFmtId="0" fontId="3" fillId="0" borderId="15" xfId="5" applyFont="1" applyBorder="1" applyAlignment="1">
      <alignment vertical="center"/>
    </xf>
    <xf numFmtId="0" fontId="28" fillId="0" borderId="115" xfId="5" applyFont="1" applyBorder="1" applyAlignment="1">
      <alignment horizontal="left" vertical="center"/>
    </xf>
    <xf numFmtId="0" fontId="28" fillId="0" borderId="116" xfId="5" applyFont="1" applyBorder="1" applyAlignment="1">
      <alignment vertical="center"/>
    </xf>
    <xf numFmtId="172" fontId="4" fillId="0" borderId="117" xfId="6" applyNumberFormat="1" applyFont="1" applyBorder="1" applyAlignment="1">
      <alignment horizontal="center" vertical="center"/>
    </xf>
    <xf numFmtId="176" fontId="4" fillId="0" borderId="117" xfId="6" applyNumberFormat="1" applyFont="1" applyBorder="1" applyAlignment="1">
      <alignment horizontal="center" vertical="center"/>
    </xf>
    <xf numFmtId="0" fontId="29" fillId="0" borderId="62" xfId="5" applyFont="1" applyBorder="1" applyAlignment="1">
      <alignment horizontal="left" vertical="center"/>
    </xf>
    <xf numFmtId="0" fontId="29" fillId="0" borderId="63" xfId="5" applyFont="1" applyBorder="1" applyAlignment="1">
      <alignment vertical="center"/>
    </xf>
    <xf numFmtId="0" fontId="29" fillId="0" borderId="58" xfId="5" applyFont="1" applyBorder="1" applyAlignment="1">
      <alignment horizontal="left" vertical="center"/>
    </xf>
    <xf numFmtId="0" fontId="29" fillId="0" borderId="60" xfId="5" applyFont="1" applyBorder="1" applyAlignment="1">
      <alignment vertical="center"/>
    </xf>
    <xf numFmtId="0" fontId="28" fillId="0" borderId="30" xfId="5" applyFont="1" applyBorder="1" applyAlignment="1">
      <alignment horizontal="left" vertical="center"/>
    </xf>
    <xf numFmtId="0" fontId="28" fillId="0" borderId="32" xfId="5" applyFont="1" applyBorder="1" applyAlignment="1">
      <alignment vertical="center"/>
    </xf>
    <xf numFmtId="0" fontId="4" fillId="0" borderId="118" xfId="5" applyFont="1" applyBorder="1" applyAlignment="1">
      <alignment vertical="center"/>
    </xf>
    <xf numFmtId="172" fontId="4" fillId="0" borderId="119" xfId="6" applyNumberFormat="1" applyFont="1" applyBorder="1" applyAlignment="1">
      <alignment horizontal="center" vertical="center"/>
    </xf>
    <xf numFmtId="172" fontId="29" fillId="4" borderId="50" xfId="7" applyNumberFormat="1" applyFont="1" applyFill="1" applyBorder="1" applyAlignment="1">
      <alignment horizontal="center" vertical="center" wrapText="1"/>
    </xf>
    <xf numFmtId="0" fontId="28" fillId="0" borderId="62" xfId="5" applyFont="1" applyBorder="1" applyAlignment="1">
      <alignment horizontal="center" vertical="center"/>
    </xf>
    <xf numFmtId="0" fontId="28" fillId="0" borderId="63" xfId="5" applyFont="1" applyBorder="1" applyAlignment="1">
      <alignment vertical="center"/>
    </xf>
    <xf numFmtId="0" fontId="28" fillId="0" borderId="27" xfId="5" applyFont="1" applyBorder="1" applyAlignment="1">
      <alignment horizontal="center" vertical="center"/>
    </xf>
    <xf numFmtId="0" fontId="28" fillId="0" borderId="29" xfId="5" applyFont="1" applyBorder="1" applyAlignment="1">
      <alignment vertical="center"/>
    </xf>
    <xf numFmtId="0" fontId="28" fillId="0" borderId="30" xfId="5" applyFont="1" applyBorder="1" applyAlignment="1">
      <alignment horizontal="center" vertical="center"/>
    </xf>
    <xf numFmtId="0" fontId="19" fillId="6" borderId="86" xfId="5" applyFont="1" applyFill="1" applyBorder="1" applyAlignment="1">
      <alignment vertical="center" wrapText="1"/>
    </xf>
    <xf numFmtId="0" fontId="20" fillId="4" borderId="120" xfId="7" applyFont="1" applyFill="1" applyBorder="1" applyAlignment="1">
      <alignment vertical="center" wrapText="1"/>
    </xf>
    <xf numFmtId="0" fontId="4" fillId="0" borderId="0" xfId="5" applyBorder="1" applyAlignment="1">
      <alignment vertical="center"/>
    </xf>
    <xf numFmtId="0" fontId="4" fillId="0" borderId="118" xfId="5" applyBorder="1" applyAlignment="1">
      <alignment vertical="center"/>
    </xf>
    <xf numFmtId="0" fontId="4" fillId="0" borderId="15" xfId="5" applyBorder="1" applyAlignment="1">
      <alignment vertical="center"/>
    </xf>
    <xf numFmtId="0" fontId="19" fillId="6" borderId="121" xfId="5" applyFont="1" applyFill="1" applyBorder="1" applyAlignment="1">
      <alignment horizontal="center" vertical="center" wrapText="1"/>
    </xf>
    <xf numFmtId="0" fontId="20" fillId="4" borderId="122" xfId="7" applyFont="1" applyFill="1" applyBorder="1" applyAlignment="1">
      <alignment horizontal="center" vertical="center" wrapText="1"/>
    </xf>
    <xf numFmtId="164" fontId="4" fillId="0" borderId="123" xfId="6" applyNumberFormat="1" applyFont="1" applyBorder="1" applyAlignment="1">
      <alignment horizontal="center" vertical="center"/>
    </xf>
    <xf numFmtId="164" fontId="4" fillId="0" borderId="124" xfId="6" applyNumberFormat="1" applyFont="1" applyBorder="1" applyAlignment="1">
      <alignment horizontal="center" vertical="center"/>
    </xf>
    <xf numFmtId="164" fontId="4" fillId="0" borderId="125" xfId="6" applyNumberFormat="1" applyFont="1" applyBorder="1" applyAlignment="1">
      <alignment horizontal="center" vertical="center"/>
    </xf>
    <xf numFmtId="0" fontId="0" fillId="0" borderId="0" xfId="0" applyAlignment="1">
      <alignment horizontal="left" wrapText="1"/>
    </xf>
    <xf numFmtId="0" fontId="11" fillId="0" borderId="43" xfId="0" applyFont="1" applyBorder="1" applyAlignment="1">
      <alignment horizontal="center"/>
    </xf>
    <xf numFmtId="0" fontId="11" fillId="0" borderId="44" xfId="0" applyFont="1" applyBorder="1" applyAlignment="1">
      <alignment horizontal="center"/>
    </xf>
    <xf numFmtId="0" fontId="11" fillId="0" borderId="45" xfId="0" applyFont="1" applyBorder="1" applyAlignment="1">
      <alignment horizontal="center"/>
    </xf>
    <xf numFmtId="0" fontId="8" fillId="5" borderId="68" xfId="1" applyFont="1" applyFill="1" applyBorder="1" applyAlignment="1">
      <alignment horizontal="center" vertical="center"/>
    </xf>
    <xf numFmtId="0" fontId="8" fillId="5" borderId="76"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68" xfId="1" applyFont="1" applyFill="1" applyBorder="1" applyAlignment="1">
      <alignment horizontal="center" vertical="center" wrapText="1"/>
    </xf>
    <xf numFmtId="0" fontId="8" fillId="5" borderId="76"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8" fillId="5" borderId="85" xfId="1" applyFont="1" applyFill="1" applyBorder="1" applyAlignment="1">
      <alignment horizontal="center" vertical="center" wrapText="1"/>
    </xf>
    <xf numFmtId="0" fontId="8" fillId="5" borderId="86" xfId="1" applyFont="1" applyFill="1" applyBorder="1" applyAlignment="1">
      <alignment horizontal="center" vertical="center" wrapText="1"/>
    </xf>
    <xf numFmtId="0" fontId="8" fillId="5" borderId="87" xfId="1" applyFont="1" applyFill="1" applyBorder="1" applyAlignment="1">
      <alignment horizontal="center" vertical="center" wrapText="1"/>
    </xf>
  </cellXfs>
  <cellStyles count="8">
    <cellStyle name="Assumptions Right Number" xfId="4" xr:uid="{BF07CDA9-6D42-4377-8A0D-89F9D38D631B}"/>
    <cellStyle name="Currency 2" xfId="6" xr:uid="{F914BE52-83BD-40A7-B45F-B1E35A41AB6C}"/>
    <cellStyle name="Hyperlink 2" xfId="3" xr:uid="{36219415-92C2-4F67-BB78-45EA111002B8}"/>
    <cellStyle name="Normal" xfId="0" builtinId="0"/>
    <cellStyle name="Normal 2" xfId="2" xr:uid="{D761D3EE-FFC1-43A8-ABE0-FB823A3FBF88}"/>
    <cellStyle name="Normal 3" xfId="5" xr:uid="{E577BF1F-CDCD-446C-9038-66AE4F8BF564}"/>
    <cellStyle name="Normal 5 3" xfId="1" xr:uid="{9CE58E9D-D4EF-432C-AA5C-45A43CE569A3}"/>
    <cellStyle name="Normal 5 3 4" xfId="7" xr:uid="{553E34C4-B9CB-4814-95CC-C5B12E42D6BF}"/>
  </cellStyles>
  <dxfs count="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0.%20PRICING\Operational%20improvements%202022\Price%20list%20and%20indicative%20price%20list%20review\EGX%20Attachment1%20Propo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Output SAC Resi"/>
      <sheetName val="Output SAC Bus"/>
      <sheetName val="Output SAC Large"/>
      <sheetName val="Output CACs"/>
      <sheetName val="Output Tariffs"/>
      <sheetName val="Output ACS"/>
      <sheetName val="Output PublicLight"/>
      <sheetName val="Output Metering"/>
      <sheetName val="Output SecurityLight"/>
      <sheetName val="ACS Tariff Classes &amp; Codes"/>
      <sheetName val="tbls"/>
      <sheetName val="Input MRT"/>
      <sheetName val="Input ACS"/>
      <sheetName val="Input PL"/>
      <sheetName val="Input Metering"/>
      <sheetName val="SAC Resi"/>
      <sheetName val="SAC Bus"/>
      <sheetName val="SAC Large"/>
      <sheetName val="CACs"/>
      <sheetName val="Network Tariff Classes &amp; Codes"/>
      <sheetName val="ACS Fee-based"/>
      <sheetName val="Public lighting"/>
      <sheetName val="Metering Services"/>
      <sheetName val="Security Lighting"/>
    </sheetNames>
    <sheetDataSet>
      <sheetData sheetId="0">
        <row r="3">
          <cell r="D3" t="str">
            <v>2023/24</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ow r="11">
          <cell r="H11">
            <v>18</v>
          </cell>
        </row>
      </sheetData>
      <sheetData sheetId="12"/>
      <sheetData sheetId="13">
        <row r="148">
          <cell r="A148" t="str">
            <v xml:space="preserve">Small LED </v>
          </cell>
        </row>
      </sheetData>
      <sheetData sheetId="14"/>
      <sheetData sheetId="15"/>
      <sheetData sheetId="16"/>
      <sheetData sheetId="17"/>
      <sheetData sheetId="18"/>
      <sheetData sheetId="19"/>
      <sheetData sheetId="20"/>
      <sheetData sheetId="21">
        <row r="1">
          <cell r="I1" t="str">
            <v>These columns are checks only and are to be removed for final version</v>
          </cell>
        </row>
        <row r="4">
          <cell r="I4" t="str">
            <v>PY Rate</v>
          </cell>
        </row>
        <row r="5">
          <cell r="I5">
            <v>71.61</v>
          </cell>
        </row>
        <row r="6">
          <cell r="I6">
            <v>95.77</v>
          </cell>
        </row>
        <row r="7">
          <cell r="I7">
            <v>372.28</v>
          </cell>
        </row>
        <row r="8">
          <cell r="I8">
            <v>521.35</v>
          </cell>
        </row>
        <row r="9">
          <cell r="I9">
            <v>90.79</v>
          </cell>
        </row>
        <row r="10">
          <cell r="I10">
            <v>372.28</v>
          </cell>
        </row>
        <row r="11">
          <cell r="I11">
            <v>42.39</v>
          </cell>
        </row>
        <row r="12">
          <cell r="I12">
            <v>57.51</v>
          </cell>
        </row>
        <row r="13">
          <cell r="I13">
            <v>66.319999999999993</v>
          </cell>
        </row>
        <row r="14">
          <cell r="I14">
            <v>84.71</v>
          </cell>
        </row>
        <row r="15">
          <cell r="I15">
            <v>95.36</v>
          </cell>
        </row>
        <row r="16">
          <cell r="I16">
            <v>114.95</v>
          </cell>
        </row>
        <row r="17">
          <cell r="I17">
            <v>129.84</v>
          </cell>
        </row>
        <row r="18">
          <cell r="I18">
            <v>114.95</v>
          </cell>
        </row>
        <row r="19">
          <cell r="I19">
            <v>129.84</v>
          </cell>
        </row>
        <row r="20">
          <cell r="I20">
            <v>16.45</v>
          </cell>
        </row>
        <row r="21">
          <cell r="I21">
            <v>88.05</v>
          </cell>
        </row>
        <row r="22">
          <cell r="I22">
            <v>88.05</v>
          </cell>
        </row>
        <row r="23">
          <cell r="I23">
            <v>128.53</v>
          </cell>
        </row>
        <row r="24">
          <cell r="I24">
            <v>137.75</v>
          </cell>
        </row>
        <row r="25">
          <cell r="I25">
            <v>292.24</v>
          </cell>
        </row>
        <row r="26">
          <cell r="I26">
            <v>159.63999999999999</v>
          </cell>
        </row>
        <row r="27">
          <cell r="I27">
            <v>388.08</v>
          </cell>
        </row>
        <row r="28">
          <cell r="I28">
            <v>159.63999999999999</v>
          </cell>
        </row>
        <row r="29">
          <cell r="I29">
            <v>388.08</v>
          </cell>
        </row>
        <row r="30">
          <cell r="I30">
            <v>137.75</v>
          </cell>
        </row>
        <row r="31">
          <cell r="I31">
            <v>182.29</v>
          </cell>
        </row>
        <row r="32">
          <cell r="I32">
            <v>182.29</v>
          </cell>
        </row>
        <row r="33">
          <cell r="I33">
            <v>292.24</v>
          </cell>
        </row>
        <row r="34">
          <cell r="I34">
            <v>403.96</v>
          </cell>
        </row>
        <row r="35">
          <cell r="I35">
            <v>403.96</v>
          </cell>
        </row>
        <row r="36">
          <cell r="I36">
            <v>373.35</v>
          </cell>
        </row>
        <row r="37">
          <cell r="I37">
            <v>522.85</v>
          </cell>
        </row>
        <row r="38">
          <cell r="I38">
            <v>797.74</v>
          </cell>
        </row>
        <row r="39">
          <cell r="I39">
            <v>957.28</v>
          </cell>
        </row>
        <row r="40">
          <cell r="I40">
            <v>1441.2</v>
          </cell>
        </row>
        <row r="41">
          <cell r="I41">
            <v>1600.75</v>
          </cell>
        </row>
        <row r="42">
          <cell r="I42">
            <v>1117.19</v>
          </cell>
        </row>
        <row r="43">
          <cell r="I43">
            <v>1340.62</v>
          </cell>
        </row>
        <row r="44">
          <cell r="I44">
            <v>1760.65</v>
          </cell>
        </row>
        <row r="45">
          <cell r="I45">
            <v>1984.09</v>
          </cell>
        </row>
        <row r="46">
          <cell r="I46">
            <v>957.28</v>
          </cell>
        </row>
        <row r="47">
          <cell r="I47">
            <v>1340.62</v>
          </cell>
        </row>
        <row r="48">
          <cell r="I48">
            <v>1595.47</v>
          </cell>
        </row>
        <row r="49">
          <cell r="I49">
            <v>2234.38</v>
          </cell>
        </row>
        <row r="50">
          <cell r="I50">
            <v>478.64</v>
          </cell>
        </row>
        <row r="51">
          <cell r="I51">
            <v>1122.1099999999999</v>
          </cell>
        </row>
        <row r="52">
          <cell r="I52">
            <v>398.86</v>
          </cell>
        </row>
        <row r="53">
          <cell r="I53">
            <v>1042.3399999999999</v>
          </cell>
        </row>
        <row r="54">
          <cell r="I54">
            <v>670.31</v>
          </cell>
        </row>
        <row r="55">
          <cell r="I55">
            <v>1313.78</v>
          </cell>
        </row>
        <row r="56">
          <cell r="I56">
            <v>558.6</v>
          </cell>
        </row>
        <row r="57">
          <cell r="I57">
            <v>1202.05</v>
          </cell>
        </row>
        <row r="58">
          <cell r="I58">
            <v>670.31</v>
          </cell>
        </row>
        <row r="59">
          <cell r="I59">
            <v>1313.78</v>
          </cell>
        </row>
        <row r="60">
          <cell r="I60">
            <v>558.6</v>
          </cell>
        </row>
        <row r="61">
          <cell r="I61">
            <v>1202.05</v>
          </cell>
        </row>
        <row r="62">
          <cell r="I62">
            <v>319.10000000000002</v>
          </cell>
        </row>
        <row r="63">
          <cell r="I63">
            <v>79.78</v>
          </cell>
        </row>
        <row r="64">
          <cell r="I64">
            <v>446.88</v>
          </cell>
        </row>
        <row r="65">
          <cell r="I65">
            <v>111.72</v>
          </cell>
        </row>
        <row r="66">
          <cell r="I66">
            <v>446.88</v>
          </cell>
        </row>
        <row r="67">
          <cell r="I67">
            <v>111.72</v>
          </cell>
        </row>
        <row r="68">
          <cell r="I68">
            <v>398.86</v>
          </cell>
        </row>
        <row r="69">
          <cell r="I69">
            <v>558.6</v>
          </cell>
        </row>
        <row r="70">
          <cell r="I70">
            <v>1042.3399999999999</v>
          </cell>
        </row>
        <row r="71">
          <cell r="I71">
            <v>1202.05</v>
          </cell>
        </row>
        <row r="72">
          <cell r="I72">
            <v>1013.86</v>
          </cell>
        </row>
        <row r="73">
          <cell r="I73">
            <v>1657.34</v>
          </cell>
        </row>
        <row r="74">
          <cell r="I74">
            <v>1093.6400000000001</v>
          </cell>
        </row>
        <row r="75">
          <cell r="I75">
            <v>1737.1</v>
          </cell>
        </row>
        <row r="76">
          <cell r="I76">
            <v>1333.32</v>
          </cell>
        </row>
        <row r="77">
          <cell r="I77">
            <v>1976.78</v>
          </cell>
        </row>
        <row r="78">
          <cell r="I78">
            <v>1445.04</v>
          </cell>
        </row>
        <row r="79">
          <cell r="I79">
            <v>2088.5</v>
          </cell>
        </row>
        <row r="80">
          <cell r="I80">
            <v>239.32</v>
          </cell>
        </row>
        <row r="81">
          <cell r="I81">
            <v>882.79</v>
          </cell>
        </row>
        <row r="82">
          <cell r="I82">
            <v>239.32</v>
          </cell>
        </row>
        <row r="83">
          <cell r="I83">
            <v>882.79</v>
          </cell>
        </row>
        <row r="84">
          <cell r="I84">
            <v>335.16</v>
          </cell>
        </row>
        <row r="85">
          <cell r="I85">
            <v>978.62</v>
          </cell>
        </row>
        <row r="86">
          <cell r="I86">
            <v>335.16</v>
          </cell>
        </row>
        <row r="87">
          <cell r="I87">
            <v>978.62</v>
          </cell>
        </row>
        <row r="88">
          <cell r="I88">
            <v>668.26</v>
          </cell>
        </row>
        <row r="89">
          <cell r="I89">
            <v>1311.73</v>
          </cell>
        </row>
        <row r="90">
          <cell r="I90">
            <v>879.09</v>
          </cell>
        </row>
        <row r="91">
          <cell r="I91">
            <v>1522.57</v>
          </cell>
        </row>
        <row r="92">
          <cell r="I92">
            <v>990.26</v>
          </cell>
        </row>
        <row r="93">
          <cell r="I93">
            <v>1633.72</v>
          </cell>
        </row>
        <row r="94">
          <cell r="I94">
            <v>1250.92</v>
          </cell>
        </row>
        <row r="95">
          <cell r="I95">
            <v>1894.4</v>
          </cell>
        </row>
        <row r="96">
          <cell r="I96">
            <v>797.74</v>
          </cell>
        </row>
        <row r="97">
          <cell r="I97">
            <v>1441.2</v>
          </cell>
        </row>
        <row r="98">
          <cell r="I98">
            <v>1117.19</v>
          </cell>
        </row>
        <row r="99">
          <cell r="I99">
            <v>1760.65</v>
          </cell>
        </row>
        <row r="100">
          <cell r="I100">
            <v>877.5</v>
          </cell>
        </row>
        <row r="101">
          <cell r="I101">
            <v>1520.98</v>
          </cell>
        </row>
        <row r="102">
          <cell r="I102">
            <v>1228.9100000000001</v>
          </cell>
        </row>
        <row r="103">
          <cell r="I103">
            <v>1872.37</v>
          </cell>
        </row>
        <row r="104">
          <cell r="I104">
            <v>127.7</v>
          </cell>
        </row>
        <row r="105">
          <cell r="I105">
            <v>127.7</v>
          </cell>
        </row>
        <row r="106">
          <cell r="I106">
            <v>168.65</v>
          </cell>
        </row>
        <row r="107">
          <cell r="I107">
            <v>168.65</v>
          </cell>
        </row>
        <row r="108">
          <cell r="I108">
            <v>821.23</v>
          </cell>
        </row>
        <row r="109">
          <cell r="I109">
            <v>858.46</v>
          </cell>
        </row>
        <row r="110">
          <cell r="I110">
            <v>1147.07</v>
          </cell>
        </row>
        <row r="111">
          <cell r="I111">
            <v>1199.21</v>
          </cell>
        </row>
        <row r="112">
          <cell r="I112">
            <v>100.27</v>
          </cell>
        </row>
        <row r="113">
          <cell r="I113">
            <v>171.05</v>
          </cell>
        </row>
        <row r="114">
          <cell r="I114">
            <v>390.46</v>
          </cell>
        </row>
        <row r="115">
          <cell r="I115">
            <v>543.79</v>
          </cell>
        </row>
        <row r="116">
          <cell r="I116">
            <v>156.44999999999999</v>
          </cell>
        </row>
        <row r="117">
          <cell r="I117">
            <v>216.08</v>
          </cell>
        </row>
        <row r="118">
          <cell r="I118">
            <v>76.67</v>
          </cell>
        </row>
        <row r="119">
          <cell r="I119">
            <v>104.35</v>
          </cell>
        </row>
        <row r="120">
          <cell r="I120">
            <v>99.57</v>
          </cell>
        </row>
        <row r="121">
          <cell r="I121">
            <v>170.08</v>
          </cell>
        </row>
        <row r="122">
          <cell r="I122">
            <v>326.64</v>
          </cell>
        </row>
        <row r="123">
          <cell r="I123">
            <v>454.42</v>
          </cell>
        </row>
        <row r="124">
          <cell r="I124">
            <v>99.57</v>
          </cell>
        </row>
        <row r="125">
          <cell r="I125">
            <v>170.08</v>
          </cell>
        </row>
        <row r="126">
          <cell r="I126">
            <v>486.18</v>
          </cell>
        </row>
        <row r="127">
          <cell r="I127">
            <v>677.85</v>
          </cell>
        </row>
        <row r="128">
          <cell r="I128">
            <v>151.13</v>
          </cell>
        </row>
        <row r="129">
          <cell r="I129">
            <v>448.95</v>
          </cell>
        </row>
        <row r="130">
          <cell r="I130">
            <v>140.71</v>
          </cell>
        </row>
        <row r="131">
          <cell r="I131">
            <v>196.17</v>
          </cell>
        </row>
        <row r="132">
          <cell r="I132">
            <v>890.37</v>
          </cell>
        </row>
        <row r="133">
          <cell r="I133">
            <v>1243.8900000000001</v>
          </cell>
        </row>
        <row r="134">
          <cell r="I134">
            <v>12.06</v>
          </cell>
        </row>
        <row r="135">
          <cell r="I135">
            <v>12.06</v>
          </cell>
        </row>
        <row r="136">
          <cell r="I136">
            <v>12.06</v>
          </cell>
        </row>
        <row r="137">
          <cell r="I137">
            <v>167.08</v>
          </cell>
        </row>
        <row r="138">
          <cell r="I138">
            <v>66.31</v>
          </cell>
        </row>
        <row r="139">
          <cell r="I139">
            <v>106.9</v>
          </cell>
        </row>
        <row r="140">
          <cell r="I140">
            <v>213.8</v>
          </cell>
        </row>
        <row r="141">
          <cell r="I141">
            <v>149.69999999999999</v>
          </cell>
        </row>
        <row r="142">
          <cell r="I142">
            <v>299.39999999999998</v>
          </cell>
        </row>
        <row r="143">
          <cell r="I143">
            <v>7.91</v>
          </cell>
        </row>
        <row r="144">
          <cell r="I144">
            <v>10.28</v>
          </cell>
        </row>
      </sheetData>
      <sheetData sheetId="22"/>
      <sheetData sheetId="23">
        <row r="8">
          <cell r="D8">
            <v>0.11015999999999999</v>
          </cell>
        </row>
      </sheetData>
      <sheetData sheetId="24">
        <row r="6">
          <cell r="C6" t="str">
            <v xml:space="preserve">Small LED </v>
          </cell>
        </row>
      </sheetData>
    </sheetDataSet>
  </externalBook>
</externalLink>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90E0-34F0-486D-B6EF-BD7277717662}">
  <dimension ref="B1:M97"/>
  <sheetViews>
    <sheetView showGridLines="0" zoomScale="80" zoomScaleNormal="80" workbookViewId="0">
      <pane ySplit="1" topLeftCell="A2" activePane="bottomLeft" state="frozen"/>
      <selection pane="bottomLeft"/>
    </sheetView>
  </sheetViews>
  <sheetFormatPr defaultRowHeight="14.4" outlineLevelRow="1" x14ac:dyDescent="0.3"/>
  <cols>
    <col min="1" max="1" width="1.6640625" customWidth="1"/>
    <col min="2" max="2" width="7.109375" style="9" customWidth="1"/>
    <col min="3" max="3" width="32.5546875" customWidth="1"/>
    <col min="4" max="10" width="13.33203125" customWidth="1"/>
  </cols>
  <sheetData>
    <row r="1" spans="2:12" ht="18" x14ac:dyDescent="0.3">
      <c r="B1" s="13" t="s">
        <v>120</v>
      </c>
    </row>
    <row r="3" spans="2:12" x14ac:dyDescent="0.3">
      <c r="B3" s="8" t="s">
        <v>65</v>
      </c>
      <c r="C3" t="s">
        <v>69</v>
      </c>
      <c r="D3" t="s">
        <v>0</v>
      </c>
    </row>
    <row r="5" spans="2:12" ht="15" customHeight="1" x14ac:dyDescent="0.3">
      <c r="B5" s="8" t="s">
        <v>66</v>
      </c>
      <c r="C5" t="s">
        <v>70</v>
      </c>
      <c r="D5" s="14"/>
      <c r="E5" s="14"/>
      <c r="F5" s="14"/>
      <c r="G5" s="14"/>
      <c r="H5" s="14"/>
      <c r="I5" s="14"/>
      <c r="J5" s="14"/>
      <c r="K5" s="14"/>
      <c r="L5" s="110" t="s">
        <v>409</v>
      </c>
    </row>
    <row r="6" spans="2:12" x14ac:dyDescent="0.3">
      <c r="C6" t="s">
        <v>71</v>
      </c>
    </row>
    <row r="8" spans="2:12" ht="15" customHeight="1" x14ac:dyDescent="0.3">
      <c r="B8" s="8" t="s">
        <v>72</v>
      </c>
      <c r="C8" s="299" t="s">
        <v>73</v>
      </c>
      <c r="D8" s="299"/>
      <c r="E8" s="299"/>
      <c r="F8" s="299"/>
      <c r="G8" s="299"/>
      <c r="H8" s="299"/>
      <c r="I8" s="299"/>
      <c r="J8" s="299"/>
      <c r="K8" s="299"/>
      <c r="L8" s="299"/>
    </row>
    <row r="9" spans="2:12" x14ac:dyDescent="0.3">
      <c r="C9" s="299"/>
      <c r="D9" s="299"/>
      <c r="E9" s="299"/>
      <c r="F9" s="299"/>
      <c r="G9" s="299"/>
      <c r="H9" s="299"/>
      <c r="I9" s="299"/>
      <c r="J9" s="299"/>
      <c r="K9" s="299"/>
      <c r="L9" s="299"/>
    </row>
    <row r="10" spans="2:12" x14ac:dyDescent="0.3">
      <c r="C10" t="s">
        <v>74</v>
      </c>
    </row>
    <row r="12" spans="2:12" ht="15" customHeight="1" x14ac:dyDescent="0.3">
      <c r="B12" s="8" t="s">
        <v>75</v>
      </c>
      <c r="C12" t="s">
        <v>76</v>
      </c>
      <c r="D12" s="14"/>
      <c r="E12" s="14"/>
      <c r="F12" s="14"/>
      <c r="G12" s="14"/>
      <c r="H12" s="14"/>
      <c r="I12" s="14"/>
      <c r="J12" s="14"/>
      <c r="K12" s="14"/>
      <c r="L12" s="14"/>
    </row>
    <row r="13" spans="2:12" x14ac:dyDescent="0.3">
      <c r="C13" s="11"/>
      <c r="D13" s="11"/>
      <c r="E13" s="11"/>
      <c r="F13" s="11"/>
      <c r="G13" s="11"/>
      <c r="H13" s="11"/>
      <c r="I13" s="11"/>
      <c r="J13" s="11"/>
    </row>
    <row r="14" spans="2:12" x14ac:dyDescent="0.3">
      <c r="B14" s="8" t="s">
        <v>77</v>
      </c>
      <c r="C14" s="299" t="s">
        <v>78</v>
      </c>
      <c r="D14" s="299"/>
      <c r="E14" s="299"/>
      <c r="F14" s="299"/>
      <c r="G14" s="299"/>
      <c r="H14" s="299"/>
      <c r="I14" s="299"/>
      <c r="J14" s="299"/>
    </row>
    <row r="15" spans="2:12" x14ac:dyDescent="0.3">
      <c r="C15" s="299"/>
      <c r="D15" s="299"/>
      <c r="E15" s="299"/>
      <c r="F15" s="299"/>
      <c r="G15" s="299"/>
      <c r="H15" s="299"/>
      <c r="I15" s="299"/>
      <c r="J15" s="299"/>
    </row>
    <row r="16" spans="2:12" x14ac:dyDescent="0.3">
      <c r="C16" s="299"/>
      <c r="D16" s="299"/>
      <c r="E16" s="299"/>
      <c r="F16" s="299"/>
      <c r="G16" s="299"/>
      <c r="H16" s="299"/>
      <c r="I16" s="299"/>
      <c r="J16" s="299"/>
    </row>
    <row r="17" spans="2:13" ht="15.6" x14ac:dyDescent="0.3">
      <c r="C17" s="15" t="s">
        <v>79</v>
      </c>
      <c r="D17" s="11"/>
      <c r="E17" s="11"/>
      <c r="F17" s="11"/>
      <c r="G17" s="11"/>
      <c r="H17" s="11"/>
      <c r="I17" s="11"/>
      <c r="J17" s="11"/>
    </row>
    <row r="18" spans="2:13" x14ac:dyDescent="0.3">
      <c r="B18" s="8" t="s">
        <v>80</v>
      </c>
      <c r="C18" t="s">
        <v>81</v>
      </c>
    </row>
    <row r="19" spans="2:13" x14ac:dyDescent="0.3">
      <c r="C19" t="s">
        <v>82</v>
      </c>
    </row>
    <row r="20" spans="2:13" ht="15" thickBot="1" x14ac:dyDescent="0.35">
      <c r="C20" t="s">
        <v>83</v>
      </c>
    </row>
    <row r="21" spans="2:13" ht="15" thickBot="1" x14ac:dyDescent="0.35">
      <c r="E21" s="300" t="s">
        <v>221</v>
      </c>
      <c r="F21" s="301"/>
      <c r="G21" s="302"/>
      <c r="H21" s="300" t="s">
        <v>220</v>
      </c>
      <c r="I21" s="301"/>
      <c r="J21" s="302"/>
    </row>
    <row r="22" spans="2:13" s="10" customFormat="1" ht="28.8" x14ac:dyDescent="0.3">
      <c r="B22" s="9"/>
      <c r="C22" s="16" t="s">
        <v>84</v>
      </c>
      <c r="D22" s="17" t="s">
        <v>53</v>
      </c>
      <c r="E22" s="36" t="str">
        <f>"MRT                          "&amp;"FY"&amp;RIGHT($D$3,2)&amp;" Total"</f>
        <v>MRT                          FY24 Total</v>
      </c>
      <c r="F22" s="18" t="str">
        <f>"Attachment 2 FY"&amp;RIGHT($D$3,2)&amp;" Total"</f>
        <v>Attachment 2 FY24 Total</v>
      </c>
      <c r="G22" s="12" t="str">
        <f>"Variance        FY"&amp;RIGHT($D$3,2)</f>
        <v>Variance        FY24</v>
      </c>
      <c r="H22" s="36" t="e">
        <f>"MRT                          "&amp;"FY"&amp;RIGHT(#REF!,2)&amp;" Total"</f>
        <v>#REF!</v>
      </c>
      <c r="I22" s="18" t="e">
        <f>"Attachment 2 FY"&amp;RIGHT(#REF!,2)&amp;" Total"</f>
        <v>#REF!</v>
      </c>
      <c r="J22" s="12" t="e">
        <f>"Variance        FY"&amp;RIGHT(#REF!,2)</f>
        <v>#REF!</v>
      </c>
      <c r="K22"/>
      <c r="L22"/>
      <c r="M22"/>
    </row>
    <row r="23" spans="2:13" x14ac:dyDescent="0.3">
      <c r="C23" s="19" t="s">
        <v>67</v>
      </c>
      <c r="D23" s="20"/>
      <c r="E23" s="37" t="e">
        <f>IF($D$3="2022/23",SUMIFS(#REF!,#REF!,"Rate",#REF!,"South East",#REF!,$C23),IF($D$3="2023/24",SUMIFS(#REF!,#REF!,"Rate",#REF!,"South East",#REF!,$C23),IF($D$3="2024/25",SUMIFS(#REF!,#REF!,"Rate",#REF!,"South East",#REF!,$C23),"Check")))</f>
        <v>#REF!</v>
      </c>
      <c r="F23" s="21" t="e">
        <f>#REF!</f>
        <v>#REF!</v>
      </c>
      <c r="G23" s="22" t="e">
        <f>E23-F23</f>
        <v>#REF!</v>
      </c>
      <c r="H23" s="37" t="e">
        <f>IF($D$3="2022/23",SUMIFS(#REF!,#REF!,"Rate",#REF!,"South East",#REF!,$C23),IF($D$3="2023/24",SUMIFS(#REF!,#REF!,"Rate",#REF!,"South East",#REF!,$C23),"Check"))</f>
        <v>#REF!</v>
      </c>
      <c r="I23" s="21" t="e">
        <f>#REF!</f>
        <v>#REF!</v>
      </c>
      <c r="J23" s="22" t="e">
        <f>H23-I23</f>
        <v>#REF!</v>
      </c>
    </row>
    <row r="24" spans="2:13" outlineLevel="1" x14ac:dyDescent="0.3">
      <c r="C24" s="23" t="s">
        <v>85</v>
      </c>
      <c r="D24" s="24">
        <v>3700</v>
      </c>
      <c r="E24" s="39" t="e">
        <f>IF($D$3="2022/23",SUMIFS(#REF!,#REF!,"Rate",#REF!,"South East",#REF!,$D24),IF($D$3="2023/24",SUMIFS(#REF!,#REF!,"Rate",#REF!,"South East",#REF!,$D24),IF($D$3="2024/25",SUMIFS(#REF!,#REF!,"Rate",#REF!,"South East",#REF!,$D24),"Check")))</f>
        <v>#REF!</v>
      </c>
      <c r="F24" s="25" t="e">
        <f>SUMIF(#REF!,$D24,#REF!)</f>
        <v>#REF!</v>
      </c>
      <c r="G24" s="26" t="e">
        <f t="shared" ref="G24:G28" si="0">E24-F24</f>
        <v>#REF!</v>
      </c>
      <c r="H24" s="39" t="e">
        <f>IF($D$3="2022/23",SUMIFS(#REF!,#REF!,"Rate",#REF!,"South East",#REF!,$D24),IF($D$3="2023/24",SUMIFS(#REF!,#REF!,"Rate",#REF!,"South East",#REF!,$D24),"Check"))</f>
        <v>#REF!</v>
      </c>
      <c r="I24" s="25" t="e">
        <f>SUMIF(#REF!,$D24,#REF!)</f>
        <v>#REF!</v>
      </c>
      <c r="J24" s="26" t="e">
        <f t="shared" ref="J24:J28" si="1">H24-I24</f>
        <v>#REF!</v>
      </c>
    </row>
    <row r="25" spans="2:13" outlineLevel="1" x14ac:dyDescent="0.3">
      <c r="C25" s="23" t="s">
        <v>85</v>
      </c>
      <c r="D25" s="24">
        <v>3900</v>
      </c>
      <c r="E25" s="38" t="e">
        <f>IF($D$3="2022/23",SUMIFS(#REF!,#REF!,"Rate",#REF!,"South East",#REF!,$D25),IF($D$3="2023/24",SUMIFS(#REF!,#REF!,"Rate",#REF!,"South East",#REF!,$D25),IF($D$3="2024/25",SUMIFS(#REF!,#REF!,"Rate",#REF!,"South East",#REF!,$D25),"Check")))</f>
        <v>#REF!</v>
      </c>
      <c r="F25" s="25" t="e">
        <f>SUMIF(#REF!,$D25,#REF!)</f>
        <v>#REF!</v>
      </c>
      <c r="G25" s="26" t="e">
        <f t="shared" si="0"/>
        <v>#REF!</v>
      </c>
      <c r="H25" s="38" t="e">
        <f>IF($D$3="2022/23",SUMIFS(#REF!,#REF!,"Rate",#REF!,"South East",#REF!,$D25),IF($D$3="2023/24",SUMIFS(#REF!,#REF!,"Rate",#REF!,"South East",#REF!,$D25),"Check"))</f>
        <v>#REF!</v>
      </c>
      <c r="I25" s="25" t="e">
        <f>SUMIF(#REF!,$D25,#REF!)</f>
        <v>#REF!</v>
      </c>
      <c r="J25" s="26" t="e">
        <f t="shared" si="1"/>
        <v>#REF!</v>
      </c>
    </row>
    <row r="26" spans="2:13" outlineLevel="1" x14ac:dyDescent="0.3">
      <c r="C26" s="23" t="s">
        <v>85</v>
      </c>
      <c r="D26" s="24">
        <v>6900</v>
      </c>
      <c r="E26" s="38" t="e">
        <f>IF($D$3="2022/23",SUMIFS(#REF!,#REF!,"Rate",#REF!,"South East",#REF!,$D26),IF($D$3="2023/24",SUMIFS(#REF!,#REF!,"Rate",#REF!,"South East",#REF!,$D26),IF($D$3="2024/25",SUMIFS(#REF!,#REF!,"Rate",#REF!,"South East",#REF!,$D26),"Check")))</f>
        <v>#REF!</v>
      </c>
      <c r="F26" s="25" t="e">
        <f>SUMIF(#REF!,$D26,#REF!)</f>
        <v>#REF!</v>
      </c>
      <c r="G26" s="26" t="e">
        <f t="shared" si="0"/>
        <v>#REF!</v>
      </c>
      <c r="H26" s="38" t="e">
        <f>IF($D$3="2022/23",SUMIFS(#REF!,#REF!,"Rate",#REF!,"South East",#REF!,$D26),IF($D$3="2023/24",SUMIFS(#REF!,#REF!,"Rate",#REF!,"South East",#REF!,$D26),"Check"))</f>
        <v>#REF!</v>
      </c>
      <c r="I26" s="25" t="e">
        <f>SUMIF(#REF!,$D26,#REF!)</f>
        <v>#REF!</v>
      </c>
      <c r="J26" s="26" t="e">
        <f t="shared" si="1"/>
        <v>#REF!</v>
      </c>
    </row>
    <row r="27" spans="2:13" outlineLevel="1" x14ac:dyDescent="0.3">
      <c r="C27" s="23" t="s">
        <v>85</v>
      </c>
      <c r="D27" s="24">
        <v>8400</v>
      </c>
      <c r="E27" s="38" t="e">
        <f>IF($D$3="2022/23",SUMIFS(#REF!,#REF!,"Rate",#REF!,"South East",#REF!,$D27),IF($D$3="2023/24",SUMIFS(#REF!,#REF!,"Rate",#REF!,"South East",#REF!,$D27),IF($D$3="2024/25",SUMIFS(#REF!,#REF!,"Rate",#REF!,"South East",#REF!,$D27),"Check")))</f>
        <v>#REF!</v>
      </c>
      <c r="F27" s="25" t="e">
        <f>SUMIF(#REF!,$D27,#REF!)</f>
        <v>#REF!</v>
      </c>
      <c r="G27" s="26" t="e">
        <f t="shared" si="0"/>
        <v>#REF!</v>
      </c>
      <c r="H27" s="38" t="e">
        <f>IF($D$3="2022/23",SUMIFS(#REF!,#REF!,"Rate",#REF!,"South East",#REF!,$D27),IF($D$3="2023/24",SUMIFS(#REF!,#REF!,"Rate",#REF!,"South East",#REF!,$D27),"Check"))</f>
        <v>#REF!</v>
      </c>
      <c r="I27" s="25" t="e">
        <f>SUMIF(#REF!,$D27,#REF!)</f>
        <v>#REF!</v>
      </c>
      <c r="J27" s="26" t="e">
        <f t="shared" si="1"/>
        <v>#REF!</v>
      </c>
    </row>
    <row r="28" spans="2:13" outlineLevel="1" x14ac:dyDescent="0.3">
      <c r="C28" s="23" t="s">
        <v>85</v>
      </c>
      <c r="D28" s="24">
        <v>8900</v>
      </c>
      <c r="E28" s="38" t="e">
        <f>IF($D$3="2022/23",SUMIFS(#REF!,#REF!,"Rate",#REF!,"South East",#REF!,$D28),IF($D$3="2023/24",SUMIFS(#REF!,#REF!,"Rate",#REF!,"South East",#REF!,$D28),IF($D$3="2024/25",SUMIFS(#REF!,#REF!,"Rate",#REF!,"South East",#REF!,$D28),"Check")))</f>
        <v>#REF!</v>
      </c>
      <c r="F28" s="25" t="e">
        <f>SUMIF(#REF!,$D28,#REF!)</f>
        <v>#REF!</v>
      </c>
      <c r="G28" s="26" t="e">
        <f t="shared" si="0"/>
        <v>#REF!</v>
      </c>
      <c r="H28" s="38" t="e">
        <f>IF($D$3="2022/23",SUMIFS(#REF!,#REF!,"Rate",#REF!,"South East",#REF!,$D28),IF($D$3="2023/24",SUMIFS(#REF!,#REF!,"Rate",#REF!,"South East",#REF!,$D28),"Check"))</f>
        <v>#REF!</v>
      </c>
      <c r="I28" s="25" t="e">
        <f>SUMIF(#REF!,$D28,#REF!)</f>
        <v>#REF!</v>
      </c>
      <c r="J28" s="26" t="e">
        <f t="shared" si="1"/>
        <v>#REF!</v>
      </c>
    </row>
    <row r="29" spans="2:13" x14ac:dyDescent="0.3">
      <c r="C29" s="40" t="s">
        <v>222</v>
      </c>
      <c r="D29" s="41"/>
      <c r="E29" s="42" t="e">
        <f>E23-SUM(E24:E28)</f>
        <v>#REF!</v>
      </c>
      <c r="F29" s="43" t="e">
        <f t="shared" ref="F29:J29" si="2">F23-SUM(F24:F28)</f>
        <v>#REF!</v>
      </c>
      <c r="G29" s="44" t="e">
        <f t="shared" si="2"/>
        <v>#REF!</v>
      </c>
      <c r="H29" s="42" t="e">
        <f t="shared" si="2"/>
        <v>#REF!</v>
      </c>
      <c r="I29" s="43" t="e">
        <f t="shared" si="2"/>
        <v>#REF!</v>
      </c>
      <c r="J29" s="44" t="e">
        <f t="shared" si="2"/>
        <v>#REF!</v>
      </c>
    </row>
    <row r="30" spans="2:13" x14ac:dyDescent="0.3">
      <c r="C30" s="27"/>
      <c r="D30" s="28"/>
      <c r="E30" s="38"/>
      <c r="F30" s="25"/>
      <c r="G30" s="26"/>
      <c r="H30" s="39"/>
      <c r="I30" s="25"/>
      <c r="J30" s="26"/>
    </row>
    <row r="31" spans="2:13" x14ac:dyDescent="0.3">
      <c r="C31" s="29" t="s">
        <v>68</v>
      </c>
      <c r="D31" s="28"/>
      <c r="E31" s="38" t="e">
        <f>IF($D$3="2022/23",SUMIFS(#REF!,#REF!,"Rate",#REF!,"South East",#REF!,$C31),IF($D$3="2023/24",SUMIFS(#REF!,#REF!,"Rate",#REF!,"South East",#REF!,$C31),IF($D$3="2024/25",SUMIFS(#REF!,#REF!,"Rate",#REF!,"South East",#REF!,$C31),"Check")))</f>
        <v>#REF!</v>
      </c>
      <c r="F31" s="25" t="e">
        <f>#REF!</f>
        <v>#REF!</v>
      </c>
      <c r="G31" s="26" t="e">
        <f t="shared" ref="G31:G39" si="3">E31-F31</f>
        <v>#REF!</v>
      </c>
      <c r="H31" s="39" t="e">
        <f>IF($D$3="2022/23",SUMIFS(#REF!,#REF!,"Rate",#REF!,"South East",#REF!,$C31),IF($D$3="2023/24",SUMIFS(#REF!,#REF!,"Rate",#REF!,"South East",#REF!,$C31),"Check"))</f>
        <v>#REF!</v>
      </c>
      <c r="I31" s="25" t="e">
        <f>#REF!</f>
        <v>#REF!</v>
      </c>
      <c r="J31" s="26" t="e">
        <f t="shared" ref="J31:J39" si="4">H31-I31</f>
        <v>#REF!</v>
      </c>
    </row>
    <row r="32" spans="2:13" outlineLevel="1" x14ac:dyDescent="0.3">
      <c r="C32" s="23" t="s">
        <v>86</v>
      </c>
      <c r="D32" s="24">
        <v>3600</v>
      </c>
      <c r="E32" s="38" t="e">
        <f>IF($D$3="2022/23",SUMIFS(#REF!,#REF!,"Rate",#REF!,"South East",#REF!,$D32),IF($D$3="2023/24",SUMIFS(#REF!,#REF!,"Rate",#REF!,"South East",#REF!,$D32),IF($D$3="2024/25",SUMIFS(#REF!,#REF!,"Rate",#REF!,"South East",#REF!,$D32),"Check")))</f>
        <v>#REF!</v>
      </c>
      <c r="F32" s="25" t="e">
        <f>SUMIF(#REF!,$D32,#REF!)</f>
        <v>#REF!</v>
      </c>
      <c r="G32" s="26" t="e">
        <f t="shared" si="3"/>
        <v>#REF!</v>
      </c>
      <c r="H32" s="39" t="e">
        <f>IF($D$3="2022/23",SUMIFS(#REF!,#REF!,"Rate",#REF!,"South East",#REF!,$D32),IF($D$3="2023/24",SUMIFS(#REF!,#REF!,"Rate",#REF!,"South East",#REF!,$D32),"Check"))</f>
        <v>#REF!</v>
      </c>
      <c r="I32" s="25" t="e">
        <f>SUMIF(#REF!,$D32,#REF!)</f>
        <v>#REF!</v>
      </c>
      <c r="J32" s="26" t="e">
        <f t="shared" si="4"/>
        <v>#REF!</v>
      </c>
    </row>
    <row r="33" spans="3:10" outlineLevel="1" x14ac:dyDescent="0.3">
      <c r="C33" s="23" t="s">
        <v>86</v>
      </c>
      <c r="D33" s="24">
        <v>3800</v>
      </c>
      <c r="E33" s="38" t="e">
        <f>IF($D$3="2022/23",SUMIFS(#REF!,#REF!,"Rate",#REF!,"South East",#REF!,$D33),IF($D$3="2023/24",SUMIFS(#REF!,#REF!,"Rate",#REF!,"South East",#REF!,$D33),IF($D$3="2024/25",SUMIFS(#REF!,#REF!,"Rate",#REF!,"South East",#REF!,$D33),"Check")))</f>
        <v>#REF!</v>
      </c>
      <c r="F33" s="25" t="e">
        <f>SUMIF(#REF!,$D33,#REF!)</f>
        <v>#REF!</v>
      </c>
      <c r="G33" s="26" t="e">
        <f t="shared" si="3"/>
        <v>#REF!</v>
      </c>
      <c r="H33" s="39" t="e">
        <f>IF($D$3="2022/23",SUMIFS(#REF!,#REF!,"Rate",#REF!,"South East",#REF!,$D33),IF($D$3="2023/24",SUMIFS(#REF!,#REF!,"Rate",#REF!,"South East",#REF!,$D33),"Check"))</f>
        <v>#REF!</v>
      </c>
      <c r="I33" s="25" t="e">
        <f>SUMIF(#REF!,$D33,#REF!)</f>
        <v>#REF!</v>
      </c>
      <c r="J33" s="26" t="e">
        <f t="shared" si="4"/>
        <v>#REF!</v>
      </c>
    </row>
    <row r="34" spans="3:10" outlineLevel="1" x14ac:dyDescent="0.3">
      <c r="C34" s="23" t="s">
        <v>86</v>
      </c>
      <c r="D34" s="24">
        <v>5700</v>
      </c>
      <c r="E34" s="38" t="e">
        <f>IF($D$3="2022/23",SUMIFS(#REF!,#REF!,"Rate",#REF!,"South East",#REF!,$D34),IF($D$3="2023/24",SUMIFS(#REF!,#REF!,"Rate",#REF!,"South East",#REF!,$D34),IF($D$3="2024/25",SUMIFS(#REF!,#REF!,"Rate",#REF!,"South East",#REF!,$D34),"Check")))</f>
        <v>#REF!</v>
      </c>
      <c r="F34" s="25" t="e">
        <f>SUMIF(#REF!,$D34,#REF!)</f>
        <v>#REF!</v>
      </c>
      <c r="G34" s="26" t="e">
        <f t="shared" si="3"/>
        <v>#REF!</v>
      </c>
      <c r="H34" s="39" t="e">
        <f>IF($D$3="2022/23",SUMIFS(#REF!,#REF!,"Rate",#REF!,"South East",#REF!,$D34),IF($D$3="2023/24",SUMIFS(#REF!,#REF!,"Rate",#REF!,"South East",#REF!,$D34),"Check"))</f>
        <v>#REF!</v>
      </c>
      <c r="I34" s="25" t="e">
        <f>SUMIF(#REF!,$D34,#REF!)</f>
        <v>#REF!</v>
      </c>
      <c r="J34" s="26" t="e">
        <f t="shared" si="4"/>
        <v>#REF!</v>
      </c>
    </row>
    <row r="35" spans="3:10" outlineLevel="1" x14ac:dyDescent="0.3">
      <c r="C35" s="23" t="s">
        <v>86</v>
      </c>
      <c r="D35" s="24">
        <v>6000</v>
      </c>
      <c r="E35" s="38" t="e">
        <f>IF($D$3="2022/23",SUMIFS(#REF!,#REF!,"Rate",#REF!,"South East",#REF!,$D35),IF($D$3="2023/24",SUMIFS(#REF!,#REF!,"Rate",#REF!,"South East",#REF!,$D35),IF($D$3="2024/25",SUMIFS(#REF!,#REF!,"Rate",#REF!,"South East",#REF!,$D35),"Check")))</f>
        <v>#REF!</v>
      </c>
      <c r="F35" s="25" t="e">
        <f>SUMIF(#REF!,$D35,#REF!)</f>
        <v>#REF!</v>
      </c>
      <c r="G35" s="26" t="e">
        <f t="shared" si="3"/>
        <v>#REF!</v>
      </c>
      <c r="H35" s="39" t="e">
        <f>IF($D$3="2022/23",SUMIFS(#REF!,#REF!,"Rate",#REF!,"South East",#REF!,$D35),IF($D$3="2023/24",SUMIFS(#REF!,#REF!,"Rate",#REF!,"South East",#REF!,$D35),"Check"))</f>
        <v>#REF!</v>
      </c>
      <c r="I35" s="25" t="e">
        <f>SUMIF(#REF!,$D35,#REF!)</f>
        <v>#REF!</v>
      </c>
      <c r="J35" s="26" t="e">
        <f t="shared" si="4"/>
        <v>#REF!</v>
      </c>
    </row>
    <row r="36" spans="3:10" outlineLevel="1" x14ac:dyDescent="0.3">
      <c r="C36" s="23" t="s">
        <v>86</v>
      </c>
      <c r="D36" s="24">
        <v>6800</v>
      </c>
      <c r="E36" s="38" t="e">
        <f>IF($D$3="2022/23",SUMIFS(#REF!,#REF!,"Rate",#REF!,"South East",#REF!,$D36),IF($D$3="2023/24",SUMIFS(#REF!,#REF!,"Rate",#REF!,"South East",#REF!,$D36),IF($D$3="2024/25",SUMIFS(#REF!,#REF!,"Rate",#REF!,"South East",#REF!,$D36),"Check")))</f>
        <v>#REF!</v>
      </c>
      <c r="F36" s="25" t="e">
        <f>SUMIF(#REF!,$D36,#REF!)</f>
        <v>#REF!</v>
      </c>
      <c r="G36" s="26" t="e">
        <f t="shared" si="3"/>
        <v>#REF!</v>
      </c>
      <c r="H36" s="39" t="e">
        <f>IF($D$3="2022/23",SUMIFS(#REF!,#REF!,"Rate",#REF!,"South East",#REF!,$D36),IF($D$3="2023/24",SUMIFS(#REF!,#REF!,"Rate",#REF!,"South East",#REF!,$D36),"Check"))</f>
        <v>#REF!</v>
      </c>
      <c r="I36" s="25" t="e">
        <f>SUMIF(#REF!,$D36,#REF!)</f>
        <v>#REF!</v>
      </c>
      <c r="J36" s="26" t="e">
        <f t="shared" si="4"/>
        <v>#REF!</v>
      </c>
    </row>
    <row r="37" spans="3:10" outlineLevel="1" x14ac:dyDescent="0.3">
      <c r="C37" s="23" t="s">
        <v>86</v>
      </c>
      <c r="D37" s="24">
        <v>7100</v>
      </c>
      <c r="E37" s="38" t="e">
        <f>IF($D$3="2022/23",SUMIFS(#REF!,#REF!,"Rate",#REF!,"South East",#REF!,$D37),IF($D$3="2023/24",SUMIFS(#REF!,#REF!,"Rate",#REF!,"South East",#REF!,$D37),IF($D$3="2024/25",SUMIFS(#REF!,#REF!,"Rate",#REF!,"South East",#REF!,$D37),"Check")))</f>
        <v>#REF!</v>
      </c>
      <c r="F37" s="25" t="e">
        <f>SUMIF(#REF!,$D37,#REF!)</f>
        <v>#REF!</v>
      </c>
      <c r="G37" s="26" t="e">
        <f t="shared" si="3"/>
        <v>#REF!</v>
      </c>
      <c r="H37" s="39" t="e">
        <f>IF($D$3="2022/23",SUMIFS(#REF!,#REF!,"Rate",#REF!,"South East",#REF!,$D37),IF($D$3="2023/24",SUMIFS(#REF!,#REF!,"Rate",#REF!,"South East",#REF!,$D37),"Check"))</f>
        <v>#REF!</v>
      </c>
      <c r="I37" s="25" t="e">
        <f>SUMIF(#REF!,$D37,#REF!)</f>
        <v>#REF!</v>
      </c>
      <c r="J37" s="26" t="e">
        <f t="shared" si="4"/>
        <v>#REF!</v>
      </c>
    </row>
    <row r="38" spans="3:10" outlineLevel="1" x14ac:dyDescent="0.3">
      <c r="C38" s="23" t="s">
        <v>86</v>
      </c>
      <c r="D38" s="24">
        <v>8500</v>
      </c>
      <c r="E38" s="38" t="e">
        <f>IF($D$3="2022/23",SUMIFS(#REF!,#REF!,"Rate",#REF!,"South East",#REF!,$D38),IF($D$3="2023/24",SUMIFS(#REF!,#REF!,"Rate",#REF!,"South East",#REF!,$D38),IF($D$3="2024/25",SUMIFS(#REF!,#REF!,"Rate",#REF!,"South East",#REF!,$D38),"Check")))</f>
        <v>#REF!</v>
      </c>
      <c r="F38" s="25" t="e">
        <f>SUMIF(#REF!,$D38,#REF!)</f>
        <v>#REF!</v>
      </c>
      <c r="G38" s="26" t="e">
        <f t="shared" si="3"/>
        <v>#REF!</v>
      </c>
      <c r="H38" s="39" t="e">
        <f>IF($D$3="2022/23",SUMIFS(#REF!,#REF!,"Rate",#REF!,"South East",#REF!,$D38),IF($D$3="2023/24",SUMIFS(#REF!,#REF!,"Rate",#REF!,"South East",#REF!,$D38),"Check"))</f>
        <v>#REF!</v>
      </c>
      <c r="I38" s="25" t="e">
        <f>SUMIF(#REF!,$D38,#REF!)</f>
        <v>#REF!</v>
      </c>
      <c r="J38" s="26" t="e">
        <f t="shared" si="4"/>
        <v>#REF!</v>
      </c>
    </row>
    <row r="39" spans="3:10" outlineLevel="1" x14ac:dyDescent="0.3">
      <c r="C39" s="23" t="s">
        <v>86</v>
      </c>
      <c r="D39" s="24">
        <v>8800</v>
      </c>
      <c r="E39" s="38" t="e">
        <f>IF($D$3="2022/23",SUMIFS(#REF!,#REF!,"Rate",#REF!,"South East",#REF!,$D39),IF($D$3="2023/24",SUMIFS(#REF!,#REF!,"Rate",#REF!,"South East",#REF!,$D39),IF($D$3="2024/25",SUMIFS(#REF!,#REF!,"Rate",#REF!,"South East",#REF!,$D39),"Check")))</f>
        <v>#REF!</v>
      </c>
      <c r="F39" s="25" t="e">
        <f>SUMIF(#REF!,$D39,#REF!)</f>
        <v>#REF!</v>
      </c>
      <c r="G39" s="26" t="e">
        <f t="shared" si="3"/>
        <v>#REF!</v>
      </c>
      <c r="H39" s="39" t="e">
        <f>IF($D$3="2022/23",SUMIFS(#REF!,#REF!,"Rate",#REF!,"South East",#REF!,$D39),IF($D$3="2023/24",SUMIFS(#REF!,#REF!,"Rate",#REF!,"South East",#REF!,$D39),"Check"))</f>
        <v>#REF!</v>
      </c>
      <c r="I39" s="25" t="e">
        <f>SUMIF(#REF!,$D39,#REF!)</f>
        <v>#REF!</v>
      </c>
      <c r="J39" s="26" t="e">
        <f t="shared" si="4"/>
        <v>#REF!</v>
      </c>
    </row>
    <row r="40" spans="3:10" x14ac:dyDescent="0.3">
      <c r="C40" s="40" t="s">
        <v>222</v>
      </c>
      <c r="D40" s="41"/>
      <c r="E40" s="42" t="e">
        <f>E31-SUM(E32:E39)</f>
        <v>#REF!</v>
      </c>
      <c r="F40" s="43" t="e">
        <f t="shared" ref="F40:J40" si="5">F31-SUM(F32:F39)</f>
        <v>#REF!</v>
      </c>
      <c r="G40" s="44" t="e">
        <f>G31-SUM(G32:G39)</f>
        <v>#REF!</v>
      </c>
      <c r="H40" s="42" t="e">
        <f t="shared" si="5"/>
        <v>#REF!</v>
      </c>
      <c r="I40" s="43" t="e">
        <f t="shared" si="5"/>
        <v>#REF!</v>
      </c>
      <c r="J40" s="44" t="e">
        <f t="shared" si="5"/>
        <v>#REF!</v>
      </c>
    </row>
    <row r="41" spans="3:10" x14ac:dyDescent="0.3">
      <c r="C41" s="29"/>
      <c r="D41" s="28"/>
      <c r="E41" s="38"/>
      <c r="F41" s="25"/>
      <c r="G41" s="26"/>
      <c r="H41" s="38"/>
      <c r="I41" s="25"/>
      <c r="J41" s="26"/>
    </row>
    <row r="42" spans="3:10" x14ac:dyDescent="0.3">
      <c r="C42" s="29" t="s">
        <v>18</v>
      </c>
      <c r="D42" s="28"/>
      <c r="E42" s="38" t="e">
        <f>IF($D$3="2022/23",SUMIFS(#REF!,#REF!,"Rate",#REF!,"South East",#REF!,$C42),IF($D$3="2023/24",SUMIFS(#REF!,#REF!,"Rate",#REF!,"South East",#REF!,$C42),IF($D$3="2024/25",SUMIFS(#REF!,#REF!,"Rate",#REF!,"South East",#REF!,$C42),"Check")))</f>
        <v>#REF!</v>
      </c>
      <c r="F42" s="25" t="e">
        <f>#REF!</f>
        <v>#REF!</v>
      </c>
      <c r="G42" s="26" t="e">
        <f>E42-F42</f>
        <v>#REF!</v>
      </c>
      <c r="H42" s="38" t="e">
        <f>IF($D$3="2022/23",SUMIFS(#REF!,#REF!,"Rate",#REF!,"South East",#REF!,$C42),IF($D$3="2023/24",SUMIFS(#REF!,#REF!,"Rate",#REF!,"South East",#REF!,$C42),"Check"))</f>
        <v>#REF!</v>
      </c>
      <c r="I42" s="25" t="e">
        <f>#REF!</f>
        <v>#REF!</v>
      </c>
      <c r="J42" s="26" t="e">
        <f>H42-I42</f>
        <v>#REF!</v>
      </c>
    </row>
    <row r="43" spans="3:10" outlineLevel="1" x14ac:dyDescent="0.3">
      <c r="C43" s="23" t="s">
        <v>87</v>
      </c>
      <c r="D43" s="24">
        <v>6600</v>
      </c>
      <c r="E43" s="38" t="e">
        <f>IF($D$3="2022/23",SUMIFS(#REF!,#REF!,"Rate",#REF!,"South East",#REF!,$D43),IF($D$3="2023/24",SUMIFS(#REF!,#REF!,"Rate",#REF!,"South East",#REF!,$D43),IF($D$3="2024/25",SUMIFS(#REF!,#REF!,"Rate",#REF!,"South East",#REF!,$D43),"Check")))</f>
        <v>#REF!</v>
      </c>
      <c r="F43" s="25" t="e">
        <f>SUMIF(#REF!,$D43,#REF!)</f>
        <v>#REF!</v>
      </c>
      <c r="G43" s="26" t="e">
        <f t="shared" ref="G43:G49" si="6">E43-F43</f>
        <v>#REF!</v>
      </c>
      <c r="H43" s="38" t="e">
        <f>IF($D$3="2022/23",SUMIFS(#REF!,#REF!,"Rate",#REF!,"South East",#REF!,$D43),IF($D$3="2023/24",SUMIFS(#REF!,#REF!,"Rate",#REF!,"South East",#REF!,$D43),"Check"))</f>
        <v>#REF!</v>
      </c>
      <c r="I43" s="25" t="e">
        <f>SUMIF(#REF!,$D43,#REF!)</f>
        <v>#REF!</v>
      </c>
      <c r="J43" s="26" t="e">
        <f t="shared" ref="J43:J49" si="7">H43-I43</f>
        <v>#REF!</v>
      </c>
    </row>
    <row r="44" spans="3:10" outlineLevel="1" x14ac:dyDescent="0.3">
      <c r="C44" s="23" t="s">
        <v>87</v>
      </c>
      <c r="D44" s="24">
        <v>6700</v>
      </c>
      <c r="E44" s="38" t="e">
        <f>IF($D$3="2022/23",SUMIFS(#REF!,#REF!,"Rate",#REF!,"South East",#REF!,$D44),IF($D$3="2023/24",SUMIFS(#REF!,#REF!,"Rate",#REF!,"South East",#REF!,$D44),IF($D$3="2024/25",SUMIFS(#REF!,#REF!,"Rate",#REF!,"South East",#REF!,$D44),"Check")))</f>
        <v>#REF!</v>
      </c>
      <c r="F44" s="25" t="e">
        <f>SUMIF(#REF!,$D44,#REF!)</f>
        <v>#REF!</v>
      </c>
      <c r="G44" s="26" t="e">
        <f t="shared" si="6"/>
        <v>#REF!</v>
      </c>
      <c r="H44" s="38" t="e">
        <f>IF($D$3="2022/23",SUMIFS(#REF!,#REF!,"Rate",#REF!,"South East",#REF!,$D44),IF($D$3="2023/24",SUMIFS(#REF!,#REF!,"Rate",#REF!,"South East",#REF!,$D44),"Check"))</f>
        <v>#REF!</v>
      </c>
      <c r="I44" s="25" t="e">
        <f>SUMIF(#REF!,$D44,#REF!)</f>
        <v>#REF!</v>
      </c>
      <c r="J44" s="26" t="e">
        <f t="shared" si="7"/>
        <v>#REF!</v>
      </c>
    </row>
    <row r="45" spans="3:10" outlineLevel="1" x14ac:dyDescent="0.3">
      <c r="C45" s="23" t="s">
        <v>87</v>
      </c>
      <c r="D45" s="24">
        <v>7200</v>
      </c>
      <c r="E45" s="38" t="e">
        <f>IF($D$3="2022/23",SUMIFS(#REF!,#REF!,"Rate",#REF!,"South East",#REF!,$D45),IF($D$3="2023/24",SUMIFS(#REF!,#REF!,"Rate",#REF!,"South East",#REF!,$D45),IF($D$3="2024/25",SUMIFS(#REF!,#REF!,"Rate",#REF!,"South East",#REF!,$D45),"Check")))</f>
        <v>#REF!</v>
      </c>
      <c r="F45" s="25" t="e">
        <f>SUMIF(#REF!,$D45,#REF!)</f>
        <v>#REF!</v>
      </c>
      <c r="G45" s="26" t="e">
        <f t="shared" si="6"/>
        <v>#REF!</v>
      </c>
      <c r="H45" s="38" t="e">
        <f>IF($D$3="2022/23",SUMIFS(#REF!,#REF!,"Rate",#REF!,"South East",#REF!,$D45),IF($D$3="2023/24",SUMIFS(#REF!,#REF!,"Rate",#REF!,"South East",#REF!,$D45),"Check"))</f>
        <v>#REF!</v>
      </c>
      <c r="I45" s="25" t="e">
        <f>SUMIF(#REF!,$D45,#REF!)</f>
        <v>#REF!</v>
      </c>
      <c r="J45" s="26" t="e">
        <f t="shared" si="7"/>
        <v>#REF!</v>
      </c>
    </row>
    <row r="46" spans="3:10" outlineLevel="1" x14ac:dyDescent="0.3">
      <c r="C46" s="23" t="s">
        <v>87</v>
      </c>
      <c r="D46" s="24">
        <v>8100</v>
      </c>
      <c r="E46" s="38" t="e">
        <f>IF($D$3="2022/23",SUMIFS(#REF!,#REF!,"Rate",#REF!,"South East",#REF!,$D46),IF($D$3="2023/24",SUMIFS(#REF!,#REF!,"Rate",#REF!,"South East",#REF!,$D46),IF($D$3="2024/25",SUMIFS(#REF!,#REF!,"Rate",#REF!,"South East",#REF!,$D46),"Check")))</f>
        <v>#REF!</v>
      </c>
      <c r="F46" s="25" t="e">
        <f>SUMIF(#REF!,$D46,#REF!)</f>
        <v>#REF!</v>
      </c>
      <c r="G46" s="26" t="e">
        <f t="shared" si="6"/>
        <v>#REF!</v>
      </c>
      <c r="H46" s="38" t="e">
        <f>IF($D$3="2022/23",SUMIFS(#REF!,#REF!,"Rate",#REF!,"South East",#REF!,$D46),IF($D$3="2023/24",SUMIFS(#REF!,#REF!,"Rate",#REF!,"South East",#REF!,$D46),"Check"))</f>
        <v>#REF!</v>
      </c>
      <c r="I46" s="25" t="e">
        <f>SUMIF(#REF!,$D46,#REF!)</f>
        <v>#REF!</v>
      </c>
      <c r="J46" s="26" t="e">
        <f t="shared" si="7"/>
        <v>#REF!</v>
      </c>
    </row>
    <row r="47" spans="3:10" outlineLevel="1" x14ac:dyDescent="0.3">
      <c r="C47" s="23" t="s">
        <v>87</v>
      </c>
      <c r="D47" s="24">
        <v>8300</v>
      </c>
      <c r="E47" s="38" t="e">
        <f>IF($D$3="2022/23",SUMIFS(#REF!,#REF!,"Rate",#REF!,"South East",#REF!,$D47),IF($D$3="2023/24",SUMIFS(#REF!,#REF!,"Rate",#REF!,"South East",#REF!,$D47),IF($D$3="2024/25",SUMIFS(#REF!,#REF!,"Rate",#REF!,"South East",#REF!,$D47),"Check")))</f>
        <v>#REF!</v>
      </c>
      <c r="F47" s="25" t="e">
        <f>SUMIF(#REF!,$D47,#REF!)</f>
        <v>#REF!</v>
      </c>
      <c r="G47" s="26" t="e">
        <f t="shared" si="6"/>
        <v>#REF!</v>
      </c>
      <c r="H47" s="38" t="e">
        <f>IF($D$3="2022/23",SUMIFS(#REF!,#REF!,"Rate",#REF!,"South East",#REF!,$D47),IF($D$3="2023/24",SUMIFS(#REF!,#REF!,"Rate",#REF!,"South East",#REF!,$D47),"Check"))</f>
        <v>#REF!</v>
      </c>
      <c r="I47" s="25" t="e">
        <f>SUMIF(#REF!,$D47,#REF!)</f>
        <v>#REF!</v>
      </c>
      <c r="J47" s="26" t="e">
        <f t="shared" si="7"/>
        <v>#REF!</v>
      </c>
    </row>
    <row r="48" spans="3:10" outlineLevel="1" x14ac:dyDescent="0.3">
      <c r="C48" s="23" t="s">
        <v>88</v>
      </c>
      <c r="D48" s="24">
        <v>5800</v>
      </c>
      <c r="E48" s="38" t="e">
        <f>IF($D$3="2022/23",SUMIFS(#REF!,#REF!,"Rate",#REF!,"South East",#REF!,$D48),IF($D$3="2023/24",SUMIFS(#REF!,#REF!,"Rate",#REF!,"South East",#REF!,$D48),IF($D$3="2024/25",SUMIFS(#REF!,#REF!,"Rate",#REF!,"South East",#REF!,$D48),"Check")))</f>
        <v>#REF!</v>
      </c>
      <c r="F48" s="25" t="e">
        <f>SUMIF(#REF!,$D48,#REF!)</f>
        <v>#REF!</v>
      </c>
      <c r="G48" s="26" t="e">
        <f t="shared" si="6"/>
        <v>#REF!</v>
      </c>
      <c r="H48" s="38" t="e">
        <f>IF($D$3="2022/23",SUMIFS(#REF!,#REF!,"Rate",#REF!,"South East",#REF!,$D48),IF($D$3="2023/24",SUMIFS(#REF!,#REF!,"Rate",#REF!,"South East",#REF!,$D48),"Check"))</f>
        <v>#REF!</v>
      </c>
      <c r="I48" s="25" t="e">
        <f>SUMIF(#REF!,$D48,#REF!)</f>
        <v>#REF!</v>
      </c>
      <c r="J48" s="26" t="e">
        <f t="shared" si="7"/>
        <v>#REF!</v>
      </c>
    </row>
    <row r="49" spans="2:12" outlineLevel="1" x14ac:dyDescent="0.3">
      <c r="C49" s="23" t="s">
        <v>88</v>
      </c>
      <c r="D49" s="24">
        <v>5900</v>
      </c>
      <c r="E49" s="38" t="e">
        <f>IF($D$3="2022/23",SUMIFS(#REF!,#REF!,"Rate",#REF!,"South East",#REF!,$D49),IF($D$3="2023/24",SUMIFS(#REF!,#REF!,"Rate",#REF!,"South East",#REF!,$D49),IF($D$3="2024/25",SUMIFS(#REF!,#REF!,"Rate",#REF!,"South East",#REF!,$D49),"Check")))</f>
        <v>#REF!</v>
      </c>
      <c r="F49" s="25" t="e">
        <f>SUMIF(#REF!,$D49,#REF!)</f>
        <v>#REF!</v>
      </c>
      <c r="G49" s="26" t="e">
        <f t="shared" si="6"/>
        <v>#REF!</v>
      </c>
      <c r="H49" s="38" t="e">
        <f>IF($D$3="2022/23",SUMIFS(#REF!,#REF!,"Rate",#REF!,"South East",#REF!,$D49),IF($D$3="2023/24",SUMIFS(#REF!,#REF!,"Rate",#REF!,"South East",#REF!,$D49),"Check"))</f>
        <v>#REF!</v>
      </c>
      <c r="I49" s="25" t="e">
        <f>SUMIF(#REF!,$D49,#REF!)</f>
        <v>#REF!</v>
      </c>
      <c r="J49" s="26" t="e">
        <f t="shared" si="7"/>
        <v>#REF!</v>
      </c>
    </row>
    <row r="50" spans="2:12" x14ac:dyDescent="0.3">
      <c r="C50" s="40" t="s">
        <v>222</v>
      </c>
      <c r="D50" s="41"/>
      <c r="E50" s="42" t="e">
        <f t="shared" ref="E50:J50" si="8">E42-SUM(E43:E49)</f>
        <v>#REF!</v>
      </c>
      <c r="F50" s="43" t="e">
        <f t="shared" si="8"/>
        <v>#REF!</v>
      </c>
      <c r="G50" s="44" t="e">
        <f t="shared" si="8"/>
        <v>#REF!</v>
      </c>
      <c r="H50" s="42" t="e">
        <f t="shared" si="8"/>
        <v>#REF!</v>
      </c>
      <c r="I50" s="43" t="e">
        <f t="shared" si="8"/>
        <v>#REF!</v>
      </c>
      <c r="J50" s="44" t="e">
        <f t="shared" si="8"/>
        <v>#REF!</v>
      </c>
    </row>
    <row r="51" spans="2:12" x14ac:dyDescent="0.3">
      <c r="C51" s="40"/>
      <c r="D51" s="41"/>
      <c r="E51" s="42"/>
      <c r="F51" s="43"/>
      <c r="G51" s="44"/>
      <c r="H51" s="42"/>
      <c r="I51" s="43"/>
      <c r="J51" s="44"/>
    </row>
    <row r="52" spans="2:12" x14ac:dyDescent="0.3">
      <c r="C52" s="29" t="s">
        <v>5</v>
      </c>
      <c r="D52" s="28"/>
      <c r="E52" s="38" t="e">
        <f>IF($D$3="2022/23",SUMIFS(#REF!,#REF!,"Rate",#REF!,"South East",#REF!,$C52),IF($D$3="2023/24",SUMIFS(#REF!,#REF!,"Rate",#REF!,"South East",#REF!,$C52),IF($D$3="2024/25",SUMIFS(#REF!,#REF!,"Rate",#REF!,"South East",#REF!,$C52),"Check")))</f>
        <v>#REF!</v>
      </c>
      <c r="F52" s="25" t="e">
        <f>#REF!</f>
        <v>#REF!</v>
      </c>
      <c r="G52" s="26" t="e">
        <f>E52-F52</f>
        <v>#REF!</v>
      </c>
      <c r="H52" s="38" t="e">
        <f>IF($D$3="2022/23",SUMIFS(#REF!,#REF!,"Rate",#REF!,"South East",#REF!,$C52),IF($D$3="2023/24",SUMIFS(#REF!,#REF!,"Rate",#REF!,"South East",#REF!,$C52),"Check"))</f>
        <v>#REF!</v>
      </c>
      <c r="I52" s="25" t="e">
        <f>#REF!</f>
        <v>#REF!</v>
      </c>
      <c r="J52" s="26" t="e">
        <f>H52-I52</f>
        <v>#REF!</v>
      </c>
    </row>
    <row r="53" spans="2:12" outlineLevel="1" x14ac:dyDescent="0.3">
      <c r="C53" s="23" t="s">
        <v>89</v>
      </c>
      <c r="D53" s="24">
        <v>3000</v>
      </c>
      <c r="E53" s="38" t="e">
        <f>IF($D$3="2022/23",SUMIFS(#REF!,#REF!,"Rate",#REF!,"South East",#REF!,$D53),IF($D$3="2023/24",SUMIFS(#REF!,#REF!,"Rate",#REF!,"South East",#REF!,$D53),IF($D$3="2024/25",SUMIFS(#REF!,#REF!,"Rate",#REF!,"South East",#REF!,$D53),"Check")))</f>
        <v>#REF!</v>
      </c>
      <c r="F53" s="25" t="e">
        <f>SUMIF(#REF!,$D53,#REF!)</f>
        <v>#REF!</v>
      </c>
      <c r="G53" s="26" t="e">
        <f t="shared" ref="G53:G56" si="9">E53-F53</f>
        <v>#REF!</v>
      </c>
      <c r="H53" s="39" t="e">
        <f>IF($D$3="2022/23",SUMIFS(#REF!,#REF!,"Rate",#REF!,"South East",#REF!,$D53),IF($D$3="2023/24",SUMIFS(#REF!,#REF!,"Rate",#REF!,"South East",#REF!,$D53),"Check"))</f>
        <v>#REF!</v>
      </c>
      <c r="I53" s="25" t="e">
        <f>SUMIF(#REF!,$D53,#REF!)</f>
        <v>#REF!</v>
      </c>
      <c r="J53" s="26" t="e">
        <f t="shared" ref="J53:J56" si="10">H53-I53</f>
        <v>#REF!</v>
      </c>
    </row>
    <row r="54" spans="2:12" outlineLevel="1" x14ac:dyDescent="0.3">
      <c r="C54" s="23" t="s">
        <v>89</v>
      </c>
      <c r="D54" s="24">
        <v>4000</v>
      </c>
      <c r="E54" s="38" t="e">
        <f>IF($D$3="2022/23",SUMIFS(#REF!,#REF!,"Rate",#REF!,"South East",#REF!,$D54),IF($D$3="2023/24",SUMIFS(#REF!,#REF!,"Rate",#REF!,"South East",#REF!,$D54),IF($D$3="2024/25",SUMIFS(#REF!,#REF!,"Rate",#REF!,"South East",#REF!,$D54),"Check")))</f>
        <v>#REF!</v>
      </c>
      <c r="F54" s="25" t="e">
        <f>SUMIF(#REF!,$D54,#REF!)</f>
        <v>#REF!</v>
      </c>
      <c r="G54" s="26" t="e">
        <f t="shared" si="9"/>
        <v>#REF!</v>
      </c>
      <c r="H54" s="39" t="e">
        <f>IF($D$3="2022/23",SUMIFS(#REF!,#REF!,"Rate",#REF!,"South East",#REF!,$D54),IF($D$3="2023/24",SUMIFS(#REF!,#REF!,"Rate",#REF!,"South East",#REF!,$D54),"Check"))</f>
        <v>#REF!</v>
      </c>
      <c r="I54" s="25" t="e">
        <f>SUMIF(#REF!,$D54,#REF!)</f>
        <v>#REF!</v>
      </c>
      <c r="J54" s="26" t="e">
        <f t="shared" si="10"/>
        <v>#REF!</v>
      </c>
    </row>
    <row r="55" spans="2:12" outlineLevel="1" x14ac:dyDescent="0.3">
      <c r="C55" s="23" t="s">
        <v>89</v>
      </c>
      <c r="D55" s="24">
        <v>4500</v>
      </c>
      <c r="E55" s="38" t="e">
        <f>IF($D$3="2022/23",SUMIFS(#REF!,#REF!,"Rate",#REF!,"South East",#REF!,$D55),IF($D$3="2023/24",SUMIFS(#REF!,#REF!,"Rate",#REF!,"South East",#REF!,$D55),IF($D$3="2024/25",SUMIFS(#REF!,#REF!,"Rate",#REF!,"South East",#REF!,$D55),"Check")))</f>
        <v>#REF!</v>
      </c>
      <c r="F55" s="25" t="e">
        <f>SUMIF(#REF!,$D55,#REF!)</f>
        <v>#REF!</v>
      </c>
      <c r="G55" s="26" t="e">
        <f t="shared" si="9"/>
        <v>#REF!</v>
      </c>
      <c r="H55" s="39" t="e">
        <f>IF($D$3="2022/23",SUMIFS(#REF!,#REF!,"Rate",#REF!,"South East",#REF!,$D55),IF($D$3="2023/24",SUMIFS(#REF!,#REF!,"Rate",#REF!,"South East",#REF!,$D55),"Check"))</f>
        <v>#REF!</v>
      </c>
      <c r="I55" s="25" t="e">
        <f>SUMIF(#REF!,$D55,#REF!)</f>
        <v>#REF!</v>
      </c>
      <c r="J55" s="26" t="e">
        <f t="shared" si="10"/>
        <v>#REF!</v>
      </c>
    </row>
    <row r="56" spans="2:12" outlineLevel="1" x14ac:dyDescent="0.3">
      <c r="C56" s="23" t="s">
        <v>89</v>
      </c>
      <c r="D56" s="24">
        <v>7400</v>
      </c>
      <c r="E56" s="38" t="e">
        <f>IF($D$3="2022/23",SUMIFS(#REF!,#REF!,"Rate",#REF!,"South East",#REF!,$D56),IF($D$3="2023/24",SUMIFS(#REF!,#REF!,"Rate",#REF!,"South East",#REF!,$D56),IF($D$3="2024/25",SUMIFS(#REF!,#REF!,"Rate",#REF!,"South East",#REF!,$D56),"Check")))</f>
        <v>#REF!</v>
      </c>
      <c r="F56" s="25" t="e">
        <f>SUMIF(#REF!,$D56,#REF!)</f>
        <v>#REF!</v>
      </c>
      <c r="G56" s="26" t="e">
        <f t="shared" si="9"/>
        <v>#REF!</v>
      </c>
      <c r="H56" s="39" t="e">
        <f>IF($D$3="2022/23",SUMIFS(#REF!,#REF!,"Rate",#REF!,"South East",#REF!,$D56),IF($D$3="2023/24",SUMIFS(#REF!,#REF!,"Rate",#REF!,"South East",#REF!,$D56),"Check"))</f>
        <v>#REF!</v>
      </c>
      <c r="I56" s="25" t="e">
        <f>SUMIF(#REF!,$D56,#REF!)</f>
        <v>#REF!</v>
      </c>
      <c r="J56" s="26" t="e">
        <f t="shared" si="10"/>
        <v>#REF!</v>
      </c>
    </row>
    <row r="57" spans="2:12" ht="15" thickBot="1" x14ac:dyDescent="0.35">
      <c r="C57" s="47" t="s">
        <v>222</v>
      </c>
      <c r="D57" s="48"/>
      <c r="E57" s="49" t="e">
        <f t="shared" ref="E57:J57" si="11">E52-SUM(E53:E56)</f>
        <v>#REF!</v>
      </c>
      <c r="F57" s="50" t="e">
        <f t="shared" si="11"/>
        <v>#REF!</v>
      </c>
      <c r="G57" s="51" t="e">
        <f t="shared" si="11"/>
        <v>#REF!</v>
      </c>
      <c r="H57" s="49" t="e">
        <f t="shared" si="11"/>
        <v>#REF!</v>
      </c>
      <c r="I57" s="50" t="e">
        <f t="shared" si="11"/>
        <v>#REF!</v>
      </c>
      <c r="J57" s="51" t="e">
        <f t="shared" si="11"/>
        <v>#REF!</v>
      </c>
    </row>
    <row r="58" spans="2:12" x14ac:dyDescent="0.3">
      <c r="C58" s="45"/>
      <c r="D58" s="46"/>
      <c r="E58" s="46"/>
      <c r="F58" s="46"/>
      <c r="G58" s="46"/>
      <c r="H58" s="46"/>
      <c r="I58" s="46"/>
      <c r="J58" s="46"/>
    </row>
    <row r="59" spans="2:12" ht="15.6" x14ac:dyDescent="0.3">
      <c r="C59" s="15" t="s">
        <v>90</v>
      </c>
    </row>
    <row r="60" spans="2:12" x14ac:dyDescent="0.3">
      <c r="B60" s="8" t="s">
        <v>91</v>
      </c>
      <c r="C60" t="s">
        <v>92</v>
      </c>
    </row>
    <row r="61" spans="2:12" ht="29.25" customHeight="1" x14ac:dyDescent="0.3">
      <c r="C61" s="299" t="s">
        <v>93</v>
      </c>
      <c r="D61" s="299"/>
      <c r="E61" s="299"/>
      <c r="F61" s="299"/>
      <c r="G61" s="299"/>
      <c r="H61" s="299"/>
      <c r="I61" s="299"/>
      <c r="J61" s="299"/>
      <c r="K61" s="299"/>
      <c r="L61" s="299"/>
    </row>
    <row r="62" spans="2:12" s="10" customFormat="1" ht="28.8" x14ac:dyDescent="0.3">
      <c r="B62" s="9"/>
      <c r="D62" s="30" t="s">
        <v>94</v>
      </c>
      <c r="E62" s="30" t="s">
        <v>95</v>
      </c>
      <c r="F62" s="30" t="s">
        <v>96</v>
      </c>
      <c r="G62" s="30" t="s">
        <v>97</v>
      </c>
      <c r="H62" s="30" t="s">
        <v>98</v>
      </c>
    </row>
    <row r="63" spans="2:12" s="10" customFormat="1" x14ac:dyDescent="0.3">
      <c r="B63" s="9"/>
      <c r="C63" t="s">
        <v>99</v>
      </c>
      <c r="D63" s="31">
        <v>90057.59</v>
      </c>
      <c r="E63" s="31">
        <v>86109.969999999928</v>
      </c>
      <c r="F63" s="32">
        <v>4.5843936538359858E-2</v>
      </c>
      <c r="G63" s="32">
        <v>4.5772409408772974E-2</v>
      </c>
      <c r="H63" s="32">
        <v>4.629629629629637E-2</v>
      </c>
    </row>
    <row r="64" spans="2:12" x14ac:dyDescent="0.3">
      <c r="C64" t="e">
        <f>'ACS Fee-based'!#REF!</f>
        <v>#REF!</v>
      </c>
      <c r="D64" s="31">
        <f>SUMIF('ACS Fee-based'!H:H,$C64,'ACS Fee-based'!I:I)</f>
        <v>0</v>
      </c>
      <c r="E64" s="31">
        <f>SUM('[1]ACS Fee-based'!I:I)</f>
        <v>90057.59</v>
      </c>
      <c r="F64" s="32">
        <f>(D64-E64)/E64</f>
        <v>-1</v>
      </c>
      <c r="G64" s="32" t="e">
        <f>_xlfn.MINIFS('ACS Fee-based'!#REF!,'ACS Fee-based'!$H$5:$H$144,Process!$C$64)</f>
        <v>#REF!</v>
      </c>
      <c r="H64" s="32" t="e">
        <f>_xlfn.MAXIFS('ACS Fee-based'!#REF!,'ACS Fee-based'!$H$5:$H$144,Process!$C$64)</f>
        <v>#REF!</v>
      </c>
    </row>
    <row r="65" spans="2:8" x14ac:dyDescent="0.3">
      <c r="C65" t="str">
        <f>'ACS Fee-based'!H5</f>
        <v>2024/25 Indicative Price</v>
      </c>
      <c r="D65" s="31">
        <f>SUMIF('ACS Fee-based'!H:H,$C65,'ACS Fee-based'!I:I)</f>
        <v>101308.35000000002</v>
      </c>
      <c r="E65" s="31">
        <f>D64</f>
        <v>0</v>
      </c>
      <c r="F65" s="32" t="e">
        <f>(D65-E65)/E65</f>
        <v>#DIV/0!</v>
      </c>
      <c r="G65" s="32" t="e">
        <f>_xlfn.MINIFS('ACS Fee-based'!#REF!,'ACS Fee-based'!$H$5:$H$144,Process!$C$65)</f>
        <v>#REF!</v>
      </c>
      <c r="H65" s="32" t="e">
        <f>_xlfn.MAXIFS('ACS Fee-based'!#REF!,'ACS Fee-based'!$H$5:$H$144,Process!$C$65)</f>
        <v>#REF!</v>
      </c>
    </row>
    <row r="66" spans="2:8" x14ac:dyDescent="0.3">
      <c r="C66" s="109" t="s">
        <v>100</v>
      </c>
    </row>
    <row r="68" spans="2:8" x14ac:dyDescent="0.3">
      <c r="B68" s="8" t="s">
        <v>101</v>
      </c>
      <c r="C68" t="s">
        <v>102</v>
      </c>
    </row>
    <row r="69" spans="2:8" ht="15.6" x14ac:dyDescent="0.3">
      <c r="C69" s="33" t="s">
        <v>103</v>
      </c>
      <c r="D69" s="9" t="s">
        <v>104</v>
      </c>
      <c r="E69" s="9" t="s">
        <v>105</v>
      </c>
      <c r="F69" s="9" t="s">
        <v>6</v>
      </c>
    </row>
    <row r="70" spans="2:8" x14ac:dyDescent="0.3">
      <c r="C70" t="s">
        <v>99</v>
      </c>
      <c r="D70" s="31">
        <v>1.9166301369863012</v>
      </c>
      <c r="E70" s="31">
        <v>1.4234520547945206</v>
      </c>
      <c r="F70" s="31">
        <f>SUM(D70:E70)</f>
        <v>3.3400821917808221</v>
      </c>
    </row>
    <row r="71" spans="2:8" x14ac:dyDescent="0.3">
      <c r="C71" t="s">
        <v>407</v>
      </c>
      <c r="D71" s="31">
        <f>SUMIF('ACS Public Lighting'!$D$7:$D$14,$C71,'ACS Public Lighting'!E$7:E$14)</f>
        <v>0</v>
      </c>
      <c r="E71" s="31">
        <f>SUMIF('ACS Public Lighting'!$D$7:$D$14,$C71,'ACS Public Lighting'!F$7:F$14)</f>
        <v>0</v>
      </c>
      <c r="F71" s="31">
        <f>SUM(D71:E71)</f>
        <v>0</v>
      </c>
    </row>
    <row r="72" spans="2:8" x14ac:dyDescent="0.3">
      <c r="C72" t="s">
        <v>408</v>
      </c>
      <c r="D72" s="31">
        <f>SUMIF('ACS Public Lighting'!$D$7:$D$14,$C72,'ACS Public Lighting'!E$7:E$14)</f>
        <v>2.1137000000000001</v>
      </c>
      <c r="E72" s="31">
        <f>SUMIF('ACS Public Lighting'!$D$7:$D$14,$C72,'ACS Public Lighting'!F$7:F$14)</f>
        <v>1.56989</v>
      </c>
      <c r="F72" s="31">
        <f>SUM(D72:E72)</f>
        <v>3.6835900000000001</v>
      </c>
    </row>
    <row r="73" spans="2:8" x14ac:dyDescent="0.3">
      <c r="C73" t="str">
        <f>$D$3&amp;" Change ($)"</f>
        <v>2023/24 Change ($)</v>
      </c>
      <c r="D73" s="31">
        <f>D71-D70</f>
        <v>-1.9166301369863012</v>
      </c>
      <c r="E73" s="31">
        <f t="shared" ref="E73:F73" si="12">E71-E70</f>
        <v>-1.4234520547945206</v>
      </c>
      <c r="F73" s="31">
        <f t="shared" si="12"/>
        <v>-3.3400821917808221</v>
      </c>
    </row>
    <row r="74" spans="2:8" x14ac:dyDescent="0.3">
      <c r="C74" t="str">
        <f>$D$3&amp;" Change (%)"</f>
        <v>2023/24 Change (%)</v>
      </c>
      <c r="D74" s="34">
        <f>(D71-D70)/D70</f>
        <v>-1</v>
      </c>
      <c r="E74" s="34">
        <f t="shared" ref="E74:F74" si="13">(E71-E70)/E70</f>
        <v>-1</v>
      </c>
      <c r="F74" s="34">
        <f t="shared" si="13"/>
        <v>-1</v>
      </c>
    </row>
    <row r="75" spans="2:8" x14ac:dyDescent="0.3">
      <c r="C75" t="e">
        <f>#REF!&amp;" Change ($)"</f>
        <v>#REF!</v>
      </c>
      <c r="D75" s="31">
        <f>D72-D71</f>
        <v>2.1137000000000001</v>
      </c>
      <c r="E75" s="31">
        <f t="shared" ref="E75:F75" si="14">E72-E71</f>
        <v>1.56989</v>
      </c>
      <c r="F75" s="31">
        <f t="shared" si="14"/>
        <v>3.6835900000000001</v>
      </c>
    </row>
    <row r="76" spans="2:8" x14ac:dyDescent="0.3">
      <c r="C76" t="e">
        <f>#REF!&amp;" Change (%)"</f>
        <v>#REF!</v>
      </c>
      <c r="D76" s="34" t="e">
        <f>IF(D75=0,"",(D72-D71)/D71)</f>
        <v>#DIV/0!</v>
      </c>
      <c r="E76" s="34" t="e">
        <f t="shared" ref="E76:F76" si="15">IF(E75=0,"",(E72-E71)/E71)</f>
        <v>#DIV/0!</v>
      </c>
      <c r="F76" s="34" t="e">
        <f t="shared" si="15"/>
        <v>#DIV/0!</v>
      </c>
    </row>
    <row r="77" spans="2:8" x14ac:dyDescent="0.3">
      <c r="D77" s="34"/>
      <c r="E77" s="34"/>
      <c r="F77" s="34"/>
    </row>
    <row r="78" spans="2:8" x14ac:dyDescent="0.3">
      <c r="D78" s="34"/>
      <c r="E78" s="34"/>
      <c r="F78" s="34"/>
    </row>
    <row r="79" spans="2:8" x14ac:dyDescent="0.3">
      <c r="B79" s="8" t="s">
        <v>106</v>
      </c>
      <c r="C79" t="s">
        <v>107</v>
      </c>
    </row>
    <row r="80" spans="2:8" ht="15.6" x14ac:dyDescent="0.3">
      <c r="C80" s="33" t="s">
        <v>108</v>
      </c>
      <c r="D80" s="9" t="s">
        <v>109</v>
      </c>
      <c r="E80" s="9" t="s">
        <v>110</v>
      </c>
      <c r="F80" s="9" t="s">
        <v>111</v>
      </c>
      <c r="G80" s="9" t="s">
        <v>6</v>
      </c>
    </row>
    <row r="81" spans="2:9" x14ac:dyDescent="0.3">
      <c r="C81" t="s">
        <v>99</v>
      </c>
      <c r="D81" s="35">
        <v>0.108</v>
      </c>
      <c r="E81" s="35">
        <v>3.1480000000000001E-2</v>
      </c>
      <c r="F81" s="35">
        <v>7.7509999999999996E-2</v>
      </c>
      <c r="G81" s="35">
        <f>SUM(D81:F81)</f>
        <v>0.21698999999999999</v>
      </c>
    </row>
    <row r="82" spans="2:9" x14ac:dyDescent="0.3">
      <c r="C82" t="s">
        <v>407</v>
      </c>
      <c r="D82" s="35">
        <f>SUMIF('ACS Metering'!$D$6:$D$7,$C82,'ACS Metering'!$E$6:$E$7)</f>
        <v>0</v>
      </c>
      <c r="E82" s="35">
        <f>SUMIF('ACS Metering'!$D$10:$D$11,$C82,'ACS Metering'!$E$10:$E$11)</f>
        <v>0</v>
      </c>
      <c r="F82" s="35">
        <f>SUMIF('ACS Metering'!$D$14:$D$15,$C82,'ACS Metering'!$E$14:$E$15)</f>
        <v>0</v>
      </c>
      <c r="G82" s="35">
        <f>SUM(D82:F82)</f>
        <v>0</v>
      </c>
    </row>
    <row r="83" spans="2:9" x14ac:dyDescent="0.3">
      <c r="C83" t="s">
        <v>408</v>
      </c>
      <c r="D83" s="35">
        <f>SUMIF('ACS Metering'!$D$6:$D$7,$C83,'ACS Metering'!$E$6:$E$7)</f>
        <v>0.11913000000000001</v>
      </c>
      <c r="E83" s="35">
        <f>SUMIF('ACS Metering'!$D$10:$D$11,$C83,'ACS Metering'!$E$10:$E$11)</f>
        <v>3.4709999999999998E-2</v>
      </c>
      <c r="F83" s="35">
        <f>SUMIF('ACS Metering'!$D$14:$D$15,$C83,'ACS Metering'!$E$14:$E$15)</f>
        <v>8.5510000000000003E-2</v>
      </c>
      <c r="G83" s="35">
        <f>SUM(D83:F83)</f>
        <v>0.23935000000000001</v>
      </c>
    </row>
    <row r="84" spans="2:9" x14ac:dyDescent="0.3">
      <c r="C84" t="str">
        <f>$D$3&amp;" Change ($)"</f>
        <v>2023/24 Change ($)</v>
      </c>
      <c r="D84" s="35">
        <f>D82-D81</f>
        <v>-0.108</v>
      </c>
      <c r="E84" s="35">
        <f t="shared" ref="E84:G84" si="16">E82-E81</f>
        <v>-3.1480000000000001E-2</v>
      </c>
      <c r="F84" s="35">
        <f t="shared" si="16"/>
        <v>-7.7509999999999996E-2</v>
      </c>
      <c r="G84" s="35">
        <f t="shared" si="16"/>
        <v>-0.21698999999999999</v>
      </c>
    </row>
    <row r="85" spans="2:9" x14ac:dyDescent="0.3">
      <c r="C85" t="str">
        <f>$D$3&amp;" Change (%)"</f>
        <v>2023/24 Change (%)</v>
      </c>
      <c r="D85" s="34">
        <f>(D82-D81)/D81</f>
        <v>-1</v>
      </c>
      <c r="E85" s="34">
        <f t="shared" ref="E85:G85" si="17">(E82-E81)/E81</f>
        <v>-1</v>
      </c>
      <c r="F85" s="34">
        <f t="shared" si="17"/>
        <v>-1</v>
      </c>
      <c r="G85" s="34">
        <f t="shared" si="17"/>
        <v>-1</v>
      </c>
    </row>
    <row r="86" spans="2:9" x14ac:dyDescent="0.3">
      <c r="C86" t="e">
        <f>#REF!&amp;" Change ($)"</f>
        <v>#REF!</v>
      </c>
      <c r="D86" s="35">
        <f>D83-D82</f>
        <v>0.11913000000000001</v>
      </c>
      <c r="E86" s="35">
        <f t="shared" ref="E86:G86" si="18">E83-E82</f>
        <v>3.4709999999999998E-2</v>
      </c>
      <c r="F86" s="35">
        <f t="shared" si="18"/>
        <v>8.5510000000000003E-2</v>
      </c>
      <c r="G86" s="35">
        <f t="shared" si="18"/>
        <v>0.23935000000000001</v>
      </c>
    </row>
    <row r="87" spans="2:9" x14ac:dyDescent="0.3">
      <c r="C87" t="e">
        <f>#REF!&amp;" Change (%)"</f>
        <v>#REF!</v>
      </c>
      <c r="D87" s="34" t="e">
        <f>IF(D86=0,"",(D83-D82)/D82)</f>
        <v>#DIV/0!</v>
      </c>
      <c r="E87" s="34" t="e">
        <f t="shared" ref="E87:G87" si="19">IF(E86=0,"",(E83-E82)/E82)</f>
        <v>#DIV/0!</v>
      </c>
      <c r="F87" s="34" t="e">
        <f t="shared" si="19"/>
        <v>#DIV/0!</v>
      </c>
      <c r="G87" s="34" t="e">
        <f t="shared" si="19"/>
        <v>#DIV/0!</v>
      </c>
    </row>
    <row r="89" spans="2:9" x14ac:dyDescent="0.3">
      <c r="B89" s="8" t="s">
        <v>112</v>
      </c>
      <c r="C89" t="s">
        <v>113</v>
      </c>
    </row>
    <row r="90" spans="2:9" ht="28.8" x14ac:dyDescent="0.3">
      <c r="C90" s="33" t="s">
        <v>114</v>
      </c>
      <c r="D90" s="30" t="s">
        <v>115</v>
      </c>
      <c r="E90" s="30" t="s">
        <v>116</v>
      </c>
      <c r="F90" s="30" t="s">
        <v>117</v>
      </c>
      <c r="G90" s="30" t="s">
        <v>118</v>
      </c>
      <c r="H90" s="30" t="s">
        <v>119</v>
      </c>
      <c r="I90" s="9" t="s">
        <v>6</v>
      </c>
    </row>
    <row r="91" spans="2:9" x14ac:dyDescent="0.3">
      <c r="C91" t="s">
        <v>99</v>
      </c>
      <c r="D91" s="35">
        <v>0.56958904109589048</v>
      </c>
      <c r="E91" s="35">
        <v>0.73068493150684932</v>
      </c>
      <c r="F91" s="35">
        <v>0.80386301369863022</v>
      </c>
      <c r="G91" s="35">
        <v>0.83789041095890404</v>
      </c>
      <c r="H91" s="35">
        <v>0.84624657534246572</v>
      </c>
      <c r="I91" s="35">
        <f>SUM(D91:H91)</f>
        <v>3.7882739726027399</v>
      </c>
    </row>
    <row r="92" spans="2:9" x14ac:dyDescent="0.3">
      <c r="C92" t="s">
        <v>407</v>
      </c>
      <c r="D92" s="35" t="e">
        <f>VLOOKUP(D$90,#REF!,#REF!,0)/#REF!</f>
        <v>#REF!</v>
      </c>
      <c r="E92" s="35" t="e">
        <f>VLOOKUP(E$90,#REF!,#REF!,0)/#REF!</f>
        <v>#REF!</v>
      </c>
      <c r="F92" s="35" t="e">
        <f>VLOOKUP(F$90,#REF!,#REF!,0)/#REF!</f>
        <v>#REF!</v>
      </c>
      <c r="G92" s="35" t="e">
        <f>VLOOKUP(G$90,#REF!,#REF!,0)/#REF!</f>
        <v>#REF!</v>
      </c>
      <c r="H92" s="35" t="e">
        <f>VLOOKUP(H$90,#REF!,#REF!,0)/#REF!</f>
        <v>#REF!</v>
      </c>
      <c r="I92" s="35" t="e">
        <f>SUM(D92:H92)</f>
        <v>#REF!</v>
      </c>
    </row>
    <row r="93" spans="2:9" x14ac:dyDescent="0.3">
      <c r="C93" t="s">
        <v>408</v>
      </c>
      <c r="D93" s="35" t="e">
        <f>VLOOKUP(D$90,#REF!,#REF!,0)/#REF!</f>
        <v>#REF!</v>
      </c>
      <c r="E93" s="35" t="e">
        <f>VLOOKUP(E$90,#REF!,#REF!,0)/#REF!</f>
        <v>#REF!</v>
      </c>
      <c r="F93" s="35" t="e">
        <f>VLOOKUP(F$90,#REF!,#REF!,0)/#REF!</f>
        <v>#REF!</v>
      </c>
      <c r="G93" s="35" t="e">
        <f>VLOOKUP(G$90,#REF!,#REF!,0)/#REF!</f>
        <v>#REF!</v>
      </c>
      <c r="H93" s="35" t="e">
        <f>VLOOKUP(H$90,#REF!,#REF!,0)/#REF!</f>
        <v>#REF!</v>
      </c>
      <c r="I93" s="35" t="e">
        <f>SUM(D93:H93)</f>
        <v>#REF!</v>
      </c>
    </row>
    <row r="94" spans="2:9" x14ac:dyDescent="0.3">
      <c r="C94" t="str">
        <f>$D$3&amp;" Change ($)"</f>
        <v>2023/24 Change ($)</v>
      </c>
      <c r="D94" s="31" t="e">
        <f>D92-D91</f>
        <v>#REF!</v>
      </c>
      <c r="E94" s="31" t="e">
        <f t="shared" ref="E94:I94" si="20">E92-E91</f>
        <v>#REF!</v>
      </c>
      <c r="F94" s="31" t="e">
        <f t="shared" si="20"/>
        <v>#REF!</v>
      </c>
      <c r="G94" s="31" t="e">
        <f t="shared" si="20"/>
        <v>#REF!</v>
      </c>
      <c r="H94" s="31" t="e">
        <f t="shared" si="20"/>
        <v>#REF!</v>
      </c>
      <c r="I94" s="31" t="e">
        <f t="shared" si="20"/>
        <v>#REF!</v>
      </c>
    </row>
    <row r="95" spans="2:9" x14ac:dyDescent="0.3">
      <c r="C95" t="str">
        <f>$D$3&amp;" Change (%)"</f>
        <v>2023/24 Change (%)</v>
      </c>
      <c r="D95" s="34" t="e">
        <f>(D92-D91)/D91</f>
        <v>#REF!</v>
      </c>
      <c r="E95" s="34" t="e">
        <f t="shared" ref="E95:I95" si="21">(E92-E91)/E91</f>
        <v>#REF!</v>
      </c>
      <c r="F95" s="34" t="e">
        <f t="shared" si="21"/>
        <v>#REF!</v>
      </c>
      <c r="G95" s="34" t="e">
        <f t="shared" si="21"/>
        <v>#REF!</v>
      </c>
      <c r="H95" s="34" t="e">
        <f t="shared" si="21"/>
        <v>#REF!</v>
      </c>
      <c r="I95" s="34" t="e">
        <f t="shared" si="21"/>
        <v>#REF!</v>
      </c>
    </row>
    <row r="96" spans="2:9" x14ac:dyDescent="0.3">
      <c r="C96" t="e">
        <f>#REF!&amp;" Change ($)"</f>
        <v>#REF!</v>
      </c>
      <c r="D96" s="35" t="e">
        <f>D93-D92</f>
        <v>#REF!</v>
      </c>
      <c r="E96" s="35" t="e">
        <f t="shared" ref="E96:I96" si="22">E93-E92</f>
        <v>#REF!</v>
      </c>
      <c r="F96" s="35" t="e">
        <f t="shared" si="22"/>
        <v>#REF!</v>
      </c>
      <c r="G96" s="35" t="e">
        <f t="shared" si="22"/>
        <v>#REF!</v>
      </c>
      <c r="H96" s="35" t="e">
        <f t="shared" si="22"/>
        <v>#REF!</v>
      </c>
      <c r="I96" s="35" t="e">
        <f t="shared" si="22"/>
        <v>#REF!</v>
      </c>
    </row>
    <row r="97" spans="3:9" x14ac:dyDescent="0.3">
      <c r="C97" t="e">
        <f>#REF!&amp;" Change (%)"</f>
        <v>#REF!</v>
      </c>
      <c r="D97" s="34" t="e">
        <f>(D93-D92)/D92</f>
        <v>#REF!</v>
      </c>
      <c r="E97" s="34" t="e">
        <f t="shared" ref="E97:I97" si="23">(E93-E92)/E92</f>
        <v>#REF!</v>
      </c>
      <c r="F97" s="34" t="e">
        <f t="shared" si="23"/>
        <v>#REF!</v>
      </c>
      <c r="G97" s="34" t="e">
        <f t="shared" si="23"/>
        <v>#REF!</v>
      </c>
      <c r="H97" s="34" t="e">
        <f t="shared" si="23"/>
        <v>#REF!</v>
      </c>
      <c r="I97" s="34" t="e">
        <f t="shared" si="23"/>
        <v>#REF!</v>
      </c>
    </row>
  </sheetData>
  <mergeCells count="6">
    <mergeCell ref="C8:L9"/>
    <mergeCell ref="C14:J15"/>
    <mergeCell ref="C16:J16"/>
    <mergeCell ref="C61:L61"/>
    <mergeCell ref="E21:G21"/>
    <mergeCell ref="H21:J21"/>
  </mergeCells>
  <conditionalFormatting sqref="G23:G57">
    <cfRule type="cellIs" dxfId="8" priority="3" operator="lessThan">
      <formula>0</formula>
    </cfRule>
    <cfRule type="cellIs" dxfId="7" priority="4" operator="greaterThan">
      <formula>0</formula>
    </cfRule>
  </conditionalFormatting>
  <conditionalFormatting sqref="J23:J57">
    <cfRule type="cellIs" dxfId="6" priority="1" operator="lessThan">
      <formula>0</formula>
    </cfRule>
    <cfRule type="cellIs" dxfId="5" priority="2" operator="greaterThan">
      <formula>0</formula>
    </cfRule>
  </conditionalFormatting>
  <dataValidations count="1">
    <dataValidation type="list" allowBlank="1" showInputMessage="1" showErrorMessage="1" sqref="D3" xr:uid="{FDD7A2FA-3351-4F37-87B8-551E737DED72}">
      <formula1>#REF!</formula1>
    </dataValidation>
  </dataValidations>
  <printOptions horizontalCentered="1"/>
  <pageMargins left="0.11811023622047245" right="0.11811023622047245" top="0.35433070866141736" bottom="0.35433070866141736"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300A-88ED-44D7-B5F1-0583D0DFEECC}">
  <dimension ref="B1:S48"/>
  <sheetViews>
    <sheetView showGridLines="0" tabSelected="1" zoomScale="80" zoomScaleNormal="80" workbookViewId="0"/>
  </sheetViews>
  <sheetFormatPr defaultColWidth="9.109375" defaultRowHeight="13.8" x14ac:dyDescent="0.25"/>
  <cols>
    <col min="1" max="1" width="4.6640625" style="175" customWidth="1"/>
    <col min="2" max="2" width="38.88671875" style="175" customWidth="1"/>
    <col min="3" max="3" width="12" style="174" customWidth="1"/>
    <col min="4" max="4" width="19.6640625" style="174" customWidth="1"/>
    <col min="5" max="19" width="11.6640625" style="175" customWidth="1"/>
    <col min="20" max="20" width="12.5546875" style="175" customWidth="1"/>
    <col min="21" max="16384" width="9.109375" style="175"/>
  </cols>
  <sheetData>
    <row r="1" spans="2:19" ht="17.399999999999999" x14ac:dyDescent="0.25">
      <c r="B1" s="194" t="s">
        <v>412</v>
      </c>
    </row>
    <row r="2" spans="2:19" ht="15.6" x14ac:dyDescent="0.25">
      <c r="B2" s="2"/>
    </row>
    <row r="3" spans="2:19" ht="16.2" thickBot="1" x14ac:dyDescent="0.3">
      <c r="B3" s="2" t="s">
        <v>63</v>
      </c>
    </row>
    <row r="4" spans="2:19" ht="24.6" x14ac:dyDescent="0.25">
      <c r="B4" s="120"/>
      <c r="C4" s="159"/>
      <c r="D4" s="121"/>
      <c r="E4" s="116" t="s">
        <v>56</v>
      </c>
      <c r="F4" s="306" t="s">
        <v>55</v>
      </c>
      <c r="G4" s="307"/>
      <c r="H4" s="307"/>
      <c r="I4" s="307"/>
      <c r="J4" s="307"/>
      <c r="K4" s="307"/>
      <c r="L4" s="308"/>
      <c r="M4" s="116" t="s">
        <v>54</v>
      </c>
      <c r="N4" s="309"/>
      <c r="O4" s="309"/>
    </row>
    <row r="5" spans="2:19" ht="39.9" customHeight="1" thickBot="1" x14ac:dyDescent="0.3">
      <c r="B5" s="6" t="s">
        <v>53</v>
      </c>
      <c r="C5" s="7" t="s">
        <v>52</v>
      </c>
      <c r="D5" s="122" t="s">
        <v>60</v>
      </c>
      <c r="E5" s="117" t="s">
        <v>2</v>
      </c>
      <c r="F5" s="111" t="s">
        <v>3</v>
      </c>
      <c r="G5" s="113" t="s">
        <v>32</v>
      </c>
      <c r="H5" s="113" t="s">
        <v>33</v>
      </c>
      <c r="I5" s="113" t="s">
        <v>34</v>
      </c>
      <c r="J5" s="113" t="s">
        <v>9</v>
      </c>
      <c r="K5" s="113" t="s">
        <v>10</v>
      </c>
      <c r="L5" s="3" t="s">
        <v>45</v>
      </c>
      <c r="M5" s="117" t="s">
        <v>29</v>
      </c>
      <c r="N5" s="181"/>
      <c r="O5" s="181"/>
    </row>
    <row r="6" spans="2:19" ht="14.4" thickBot="1" x14ac:dyDescent="0.3">
      <c r="B6" s="4" t="s">
        <v>50</v>
      </c>
      <c r="C6" s="1"/>
      <c r="D6" s="123"/>
      <c r="E6" s="118" t="s">
        <v>48</v>
      </c>
      <c r="F6" s="112" t="s">
        <v>48</v>
      </c>
      <c r="G6" s="114" t="s">
        <v>48</v>
      </c>
      <c r="H6" s="114" t="s">
        <v>48</v>
      </c>
      <c r="I6" s="114" t="s">
        <v>48</v>
      </c>
      <c r="J6" s="114" t="s">
        <v>48</v>
      </c>
      <c r="K6" s="114" t="s">
        <v>48</v>
      </c>
      <c r="L6" s="5" t="s">
        <v>48</v>
      </c>
      <c r="M6" s="128" t="s">
        <v>7</v>
      </c>
      <c r="N6" s="179"/>
      <c r="O6" s="179"/>
    </row>
    <row r="7" spans="2:19" x14ac:dyDescent="0.25">
      <c r="B7" s="238" t="s">
        <v>42</v>
      </c>
      <c r="C7" s="239">
        <v>3700</v>
      </c>
      <c r="D7" s="240" t="s">
        <v>411</v>
      </c>
      <c r="E7" s="241">
        <v>0.55399999999999994</v>
      </c>
      <c r="F7" s="242">
        <v>2.5870000000000001E-2</v>
      </c>
      <c r="G7" s="243">
        <v>0</v>
      </c>
      <c r="H7" s="243">
        <v>0</v>
      </c>
      <c r="I7" s="243">
        <v>0</v>
      </c>
      <c r="J7" s="243">
        <v>0</v>
      </c>
      <c r="K7" s="243">
        <v>0</v>
      </c>
      <c r="L7" s="244">
        <v>0</v>
      </c>
      <c r="M7" s="241">
        <v>8.5150000000000006</v>
      </c>
      <c r="N7" s="180"/>
      <c r="O7" s="180"/>
    </row>
    <row r="8" spans="2:19" x14ac:dyDescent="0.25">
      <c r="B8" s="245" t="s">
        <v>47</v>
      </c>
      <c r="C8" s="246">
        <v>3900</v>
      </c>
      <c r="D8" s="247" t="s">
        <v>411</v>
      </c>
      <c r="E8" s="248">
        <v>0.55399999999999994</v>
      </c>
      <c r="F8" s="249">
        <v>3.6150000000000002E-2</v>
      </c>
      <c r="G8" s="250">
        <v>0</v>
      </c>
      <c r="H8" s="250">
        <v>0</v>
      </c>
      <c r="I8" s="250">
        <v>0</v>
      </c>
      <c r="J8" s="250">
        <v>0</v>
      </c>
      <c r="K8" s="250">
        <v>0</v>
      </c>
      <c r="L8" s="251">
        <v>0</v>
      </c>
      <c r="M8" s="248">
        <v>4.4190000000000005</v>
      </c>
      <c r="N8" s="180"/>
      <c r="O8" s="180"/>
    </row>
    <row r="9" spans="2:19" x14ac:dyDescent="0.25">
      <c r="B9" s="245" t="s">
        <v>46</v>
      </c>
      <c r="C9" s="246">
        <v>6900</v>
      </c>
      <c r="D9" s="247" t="s">
        <v>411</v>
      </c>
      <c r="E9" s="248">
        <v>0.55399999999999994</v>
      </c>
      <c r="F9" s="249">
        <v>0</v>
      </c>
      <c r="G9" s="250">
        <v>3.2399999999999998E-2</v>
      </c>
      <c r="H9" s="250">
        <v>0.17191000000000001</v>
      </c>
      <c r="I9" s="250">
        <v>3.9920000000000004E-2</v>
      </c>
      <c r="J9" s="250">
        <v>0</v>
      </c>
      <c r="K9" s="250">
        <v>0</v>
      </c>
      <c r="L9" s="251">
        <v>0</v>
      </c>
      <c r="M9" s="248">
        <v>0</v>
      </c>
      <c r="N9" s="180"/>
      <c r="O9" s="180"/>
    </row>
    <row r="10" spans="2:19" x14ac:dyDescent="0.25">
      <c r="B10" s="245" t="s">
        <v>43</v>
      </c>
      <c r="C10" s="246">
        <v>8400</v>
      </c>
      <c r="D10" s="247" t="s">
        <v>411</v>
      </c>
      <c r="E10" s="248">
        <v>0.59100000000000008</v>
      </c>
      <c r="F10" s="249">
        <v>8.6610000000000006E-2</v>
      </c>
      <c r="G10" s="250">
        <v>0</v>
      </c>
      <c r="H10" s="250">
        <v>0</v>
      </c>
      <c r="I10" s="250">
        <v>0</v>
      </c>
      <c r="J10" s="250">
        <v>0</v>
      </c>
      <c r="K10" s="250">
        <v>0</v>
      </c>
      <c r="L10" s="251">
        <v>0</v>
      </c>
      <c r="M10" s="248">
        <v>0</v>
      </c>
      <c r="N10" s="180"/>
      <c r="O10" s="180"/>
    </row>
    <row r="11" spans="2:19" ht="14.4" thickBot="1" x14ac:dyDescent="0.3">
      <c r="B11" s="197" t="s">
        <v>44</v>
      </c>
      <c r="C11" s="203">
        <v>8900</v>
      </c>
      <c r="D11" s="168" t="s">
        <v>411</v>
      </c>
      <c r="E11" s="177">
        <v>0.60199999999999998</v>
      </c>
      <c r="F11" s="169">
        <v>0</v>
      </c>
      <c r="G11" s="170">
        <v>0</v>
      </c>
      <c r="H11" s="170">
        <v>0</v>
      </c>
      <c r="I11" s="170">
        <v>0</v>
      </c>
      <c r="J11" s="170">
        <v>6.3030000000000003E-2</v>
      </c>
      <c r="K11" s="170">
        <v>0.20654999999999998</v>
      </c>
      <c r="L11" s="171">
        <v>7.984999999999999E-2</v>
      </c>
      <c r="M11" s="177">
        <v>0</v>
      </c>
      <c r="N11" s="180"/>
      <c r="O11" s="180"/>
    </row>
    <row r="12" spans="2:19" x14ac:dyDescent="0.25">
      <c r="C12" s="204"/>
      <c r="E12" s="176"/>
      <c r="F12" s="176"/>
      <c r="G12" s="176"/>
      <c r="H12" s="176"/>
      <c r="I12" s="176"/>
      <c r="J12" s="176"/>
      <c r="K12" s="176"/>
      <c r="L12" s="176"/>
      <c r="M12" s="176"/>
    </row>
    <row r="13" spans="2:19" x14ac:dyDescent="0.25">
      <c r="C13" s="204"/>
    </row>
    <row r="14" spans="2:19" ht="16.2" thickBot="1" x14ac:dyDescent="0.3">
      <c r="B14" s="2" t="s">
        <v>64</v>
      </c>
      <c r="C14" s="204"/>
    </row>
    <row r="15" spans="2:19" ht="26.25" customHeight="1" x14ac:dyDescent="0.25">
      <c r="B15" s="120"/>
      <c r="C15" s="205"/>
      <c r="D15" s="121"/>
      <c r="E15" s="303" t="s">
        <v>56</v>
      </c>
      <c r="F15" s="304"/>
      <c r="G15" s="304"/>
      <c r="H15" s="304"/>
      <c r="I15" s="304"/>
      <c r="J15" s="305"/>
      <c r="K15" s="306" t="s">
        <v>55</v>
      </c>
      <c r="L15" s="307"/>
      <c r="M15" s="307"/>
      <c r="N15" s="307"/>
      <c r="O15" s="307"/>
      <c r="P15" s="308"/>
      <c r="Q15" s="306" t="s">
        <v>54</v>
      </c>
      <c r="R15" s="308"/>
      <c r="S15" s="193"/>
    </row>
    <row r="16" spans="2:19" ht="39.9" customHeight="1" thickBot="1" x14ac:dyDescent="0.3">
      <c r="B16" s="152" t="s">
        <v>53</v>
      </c>
      <c r="C16" s="206" t="s">
        <v>52</v>
      </c>
      <c r="D16" s="153" t="s">
        <v>60</v>
      </c>
      <c r="E16" s="136" t="s">
        <v>2</v>
      </c>
      <c r="F16" s="163" t="s">
        <v>37</v>
      </c>
      <c r="G16" s="163" t="s">
        <v>38</v>
      </c>
      <c r="H16" s="163" t="s">
        <v>39</v>
      </c>
      <c r="I16" s="163" t="s">
        <v>40</v>
      </c>
      <c r="J16" s="134" t="s">
        <v>41</v>
      </c>
      <c r="K16" s="136" t="s">
        <v>3</v>
      </c>
      <c r="L16" s="163" t="s">
        <v>32</v>
      </c>
      <c r="M16" s="163" t="s">
        <v>33</v>
      </c>
      <c r="N16" s="163" t="s">
        <v>34</v>
      </c>
      <c r="O16" s="163" t="s">
        <v>9</v>
      </c>
      <c r="P16" s="164" t="s">
        <v>10</v>
      </c>
      <c r="Q16" s="165" t="s">
        <v>25</v>
      </c>
      <c r="R16" s="164" t="s">
        <v>29</v>
      </c>
      <c r="S16" s="181"/>
    </row>
    <row r="17" spans="2:19" ht="14.4" thickBot="1" x14ac:dyDescent="0.3">
      <c r="B17" s="138" t="s">
        <v>57</v>
      </c>
      <c r="C17" s="139"/>
      <c r="D17" s="140"/>
      <c r="E17" s="150" t="s">
        <v>48</v>
      </c>
      <c r="F17" s="143" t="s">
        <v>48</v>
      </c>
      <c r="G17" s="143" t="s">
        <v>48</v>
      </c>
      <c r="H17" s="143" t="s">
        <v>48</v>
      </c>
      <c r="I17" s="143" t="s">
        <v>48</v>
      </c>
      <c r="J17" s="144" t="s">
        <v>48</v>
      </c>
      <c r="K17" s="142" t="s">
        <v>48</v>
      </c>
      <c r="L17" s="143" t="s">
        <v>48</v>
      </c>
      <c r="M17" s="143" t="s">
        <v>48</v>
      </c>
      <c r="N17" s="143" t="s">
        <v>48</v>
      </c>
      <c r="O17" s="143" t="s">
        <v>48</v>
      </c>
      <c r="P17" s="144" t="s">
        <v>48</v>
      </c>
      <c r="Q17" s="166" t="s">
        <v>48</v>
      </c>
      <c r="R17" s="146" t="s">
        <v>49</v>
      </c>
      <c r="S17" s="179"/>
    </row>
    <row r="18" spans="2:19" x14ac:dyDescent="0.25">
      <c r="B18" s="199" t="s">
        <v>28</v>
      </c>
      <c r="C18" s="207">
        <v>3600</v>
      </c>
      <c r="D18" s="124" t="s">
        <v>411</v>
      </c>
      <c r="E18" s="154">
        <v>0.7360000000000001</v>
      </c>
      <c r="F18" s="184">
        <v>0</v>
      </c>
      <c r="G18" s="184">
        <v>0</v>
      </c>
      <c r="H18" s="184">
        <v>0</v>
      </c>
      <c r="I18" s="184">
        <v>0</v>
      </c>
      <c r="J18" s="185">
        <v>0</v>
      </c>
      <c r="K18" s="132">
        <v>5.0770000000000003E-2</v>
      </c>
      <c r="L18" s="115">
        <v>0</v>
      </c>
      <c r="M18" s="115">
        <v>0</v>
      </c>
      <c r="N18" s="115">
        <v>0</v>
      </c>
      <c r="O18" s="115">
        <v>0</v>
      </c>
      <c r="P18" s="119">
        <v>0</v>
      </c>
      <c r="Q18" s="188">
        <v>0</v>
      </c>
      <c r="R18" s="185">
        <v>9.9890000000000008</v>
      </c>
      <c r="S18" s="180"/>
    </row>
    <row r="19" spans="2:19" x14ac:dyDescent="0.25">
      <c r="B19" s="216" t="s">
        <v>35</v>
      </c>
      <c r="C19" s="235">
        <v>3800</v>
      </c>
      <c r="D19" s="218" t="s">
        <v>411</v>
      </c>
      <c r="E19" s="236">
        <v>0.7360000000000001</v>
      </c>
      <c r="F19" s="232">
        <v>0</v>
      </c>
      <c r="G19" s="232">
        <v>0</v>
      </c>
      <c r="H19" s="232">
        <v>0</v>
      </c>
      <c r="I19" s="232">
        <v>0</v>
      </c>
      <c r="J19" s="233">
        <v>0</v>
      </c>
      <c r="K19" s="237">
        <v>6.0520000000000004E-2</v>
      </c>
      <c r="L19" s="223">
        <v>0</v>
      </c>
      <c r="M19" s="223">
        <v>0</v>
      </c>
      <c r="N19" s="223">
        <v>0</v>
      </c>
      <c r="O19" s="223">
        <v>0</v>
      </c>
      <c r="P19" s="224">
        <v>0</v>
      </c>
      <c r="Q19" s="231">
        <v>0</v>
      </c>
      <c r="R19" s="233">
        <v>4.2699999999999996</v>
      </c>
      <c r="S19" s="180"/>
    </row>
    <row r="20" spans="2:19" x14ac:dyDescent="0.25">
      <c r="B20" s="216" t="s">
        <v>30</v>
      </c>
      <c r="C20" s="235">
        <v>5700</v>
      </c>
      <c r="D20" s="218" t="s">
        <v>411</v>
      </c>
      <c r="E20" s="236">
        <v>0.64100000000000001</v>
      </c>
      <c r="F20" s="232">
        <v>0</v>
      </c>
      <c r="G20" s="232">
        <v>0</v>
      </c>
      <c r="H20" s="232">
        <v>0</v>
      </c>
      <c r="I20" s="232">
        <v>0</v>
      </c>
      <c r="J20" s="233">
        <v>0</v>
      </c>
      <c r="K20" s="237">
        <v>5.0990000000000001E-2</v>
      </c>
      <c r="L20" s="223">
        <v>0</v>
      </c>
      <c r="M20" s="223">
        <v>0</v>
      </c>
      <c r="N20" s="223">
        <v>0</v>
      </c>
      <c r="O20" s="223">
        <v>0</v>
      </c>
      <c r="P20" s="224">
        <v>0</v>
      </c>
      <c r="Q20" s="231">
        <v>0</v>
      </c>
      <c r="R20" s="233">
        <v>0</v>
      </c>
      <c r="S20" s="180"/>
    </row>
    <row r="21" spans="2:19" x14ac:dyDescent="0.25">
      <c r="B21" s="216" t="s">
        <v>36</v>
      </c>
      <c r="C21" s="235">
        <v>6000</v>
      </c>
      <c r="D21" s="218" t="s">
        <v>411</v>
      </c>
      <c r="E21" s="236">
        <v>0</v>
      </c>
      <c r="F21" s="232">
        <v>0.7360000000000001</v>
      </c>
      <c r="G21" s="232">
        <v>1.0409999999999999</v>
      </c>
      <c r="H21" s="232">
        <v>1.349</v>
      </c>
      <c r="I21" s="232">
        <v>1.6579999999999999</v>
      </c>
      <c r="J21" s="233">
        <v>1.9649999999999999</v>
      </c>
      <c r="K21" s="237">
        <v>9.4259999999999983E-2</v>
      </c>
      <c r="L21" s="223">
        <v>0</v>
      </c>
      <c r="M21" s="223">
        <v>0</v>
      </c>
      <c r="N21" s="223">
        <v>0</v>
      </c>
      <c r="O21" s="223">
        <v>0</v>
      </c>
      <c r="P21" s="224">
        <v>0</v>
      </c>
      <c r="Q21" s="231">
        <v>0</v>
      </c>
      <c r="R21" s="233">
        <v>0</v>
      </c>
      <c r="S21" s="180"/>
    </row>
    <row r="22" spans="2:19" x14ac:dyDescent="0.25">
      <c r="B22" s="216" t="s">
        <v>31</v>
      </c>
      <c r="C22" s="235">
        <v>6800</v>
      </c>
      <c r="D22" s="218" t="s">
        <v>411</v>
      </c>
      <c r="E22" s="236">
        <v>0</v>
      </c>
      <c r="F22" s="232">
        <v>0.7360000000000001</v>
      </c>
      <c r="G22" s="232">
        <v>1.0409999999999999</v>
      </c>
      <c r="H22" s="232">
        <v>1.349</v>
      </c>
      <c r="I22" s="232">
        <v>1.6579999999999999</v>
      </c>
      <c r="J22" s="233">
        <v>1.9649999999999999</v>
      </c>
      <c r="K22" s="237">
        <v>0</v>
      </c>
      <c r="L22" s="223">
        <v>3.1269999999999999E-2</v>
      </c>
      <c r="M22" s="223">
        <v>0.19633</v>
      </c>
      <c r="N22" s="223">
        <v>8.3979999999999999E-2</v>
      </c>
      <c r="O22" s="223">
        <v>0</v>
      </c>
      <c r="P22" s="224">
        <v>0</v>
      </c>
      <c r="Q22" s="231">
        <v>0</v>
      </c>
      <c r="R22" s="233">
        <v>0</v>
      </c>
      <c r="S22" s="180"/>
    </row>
    <row r="23" spans="2:19" x14ac:dyDescent="0.25">
      <c r="B23" s="216" t="s">
        <v>24</v>
      </c>
      <c r="C23" s="235">
        <v>7100</v>
      </c>
      <c r="D23" s="218" t="s">
        <v>411</v>
      </c>
      <c r="E23" s="236">
        <v>0.56300000000000006</v>
      </c>
      <c r="F23" s="232">
        <v>0</v>
      </c>
      <c r="G23" s="232">
        <v>0</v>
      </c>
      <c r="H23" s="232">
        <v>0</v>
      </c>
      <c r="I23" s="232">
        <v>0</v>
      </c>
      <c r="J23" s="233">
        <v>0</v>
      </c>
      <c r="K23" s="237">
        <v>5.0320000000000004E-2</v>
      </c>
      <c r="L23" s="223">
        <v>0</v>
      </c>
      <c r="M23" s="223">
        <v>0</v>
      </c>
      <c r="N23" s="223">
        <v>0</v>
      </c>
      <c r="O23" s="223">
        <v>0</v>
      </c>
      <c r="P23" s="224">
        <v>0</v>
      </c>
      <c r="Q23" s="231">
        <v>9.9890000000000008</v>
      </c>
      <c r="R23" s="233">
        <v>0</v>
      </c>
      <c r="S23" s="180"/>
    </row>
    <row r="24" spans="2:19" x14ac:dyDescent="0.25">
      <c r="B24" s="216" t="s">
        <v>26</v>
      </c>
      <c r="C24" s="235">
        <v>8500</v>
      </c>
      <c r="D24" s="218" t="s">
        <v>411</v>
      </c>
      <c r="E24" s="236">
        <v>0.77700000000000002</v>
      </c>
      <c r="F24" s="232">
        <v>0</v>
      </c>
      <c r="G24" s="232">
        <v>0</v>
      </c>
      <c r="H24" s="232">
        <v>0</v>
      </c>
      <c r="I24" s="232">
        <v>0</v>
      </c>
      <c r="J24" s="233">
        <v>0</v>
      </c>
      <c r="K24" s="237">
        <v>9.3569999999999987E-2</v>
      </c>
      <c r="L24" s="223">
        <v>0</v>
      </c>
      <c r="M24" s="223">
        <v>0</v>
      </c>
      <c r="N24" s="223">
        <v>0</v>
      </c>
      <c r="O24" s="223">
        <v>0</v>
      </c>
      <c r="P24" s="224">
        <v>0</v>
      </c>
      <c r="Q24" s="231">
        <v>0</v>
      </c>
      <c r="R24" s="233">
        <v>0</v>
      </c>
      <c r="S24" s="180"/>
    </row>
    <row r="25" spans="2:19" ht="14.4" thickBot="1" x14ac:dyDescent="0.3">
      <c r="B25" s="198" t="s">
        <v>27</v>
      </c>
      <c r="C25" s="208">
        <v>8800</v>
      </c>
      <c r="D25" s="125" t="s">
        <v>411</v>
      </c>
      <c r="E25" s="167">
        <v>0.79799999999999993</v>
      </c>
      <c r="F25" s="186">
        <v>0</v>
      </c>
      <c r="G25" s="186">
        <v>0</v>
      </c>
      <c r="H25" s="186">
        <v>0</v>
      </c>
      <c r="I25" s="186">
        <v>0</v>
      </c>
      <c r="J25" s="187">
        <v>0</v>
      </c>
      <c r="K25" s="126">
        <v>0</v>
      </c>
      <c r="L25" s="131">
        <v>0</v>
      </c>
      <c r="M25" s="131">
        <v>0</v>
      </c>
      <c r="N25" s="131">
        <v>0</v>
      </c>
      <c r="O25" s="131">
        <v>6.896999999999999E-2</v>
      </c>
      <c r="P25" s="127">
        <v>0.12595999999999999</v>
      </c>
      <c r="Q25" s="189">
        <v>0</v>
      </c>
      <c r="R25" s="187">
        <v>0</v>
      </c>
      <c r="S25" s="180"/>
    </row>
    <row r="26" spans="2:19" x14ac:dyDescent="0.25">
      <c r="C26" s="204"/>
    </row>
    <row r="27" spans="2:19" x14ac:dyDescent="0.25">
      <c r="C27" s="204"/>
    </row>
    <row r="28" spans="2:19" ht="16.2" thickBot="1" x14ac:dyDescent="0.3">
      <c r="B28" s="2" t="s">
        <v>61</v>
      </c>
      <c r="C28" s="204"/>
    </row>
    <row r="29" spans="2:19" ht="26.25" customHeight="1" x14ac:dyDescent="0.25">
      <c r="B29" s="129"/>
      <c r="C29" s="209"/>
      <c r="D29" s="160"/>
      <c r="E29" s="130" t="s">
        <v>56</v>
      </c>
      <c r="F29" s="130" t="s">
        <v>55</v>
      </c>
      <c r="G29" s="310" t="s">
        <v>54</v>
      </c>
      <c r="H29" s="311"/>
      <c r="I29" s="312"/>
      <c r="J29" s="309"/>
      <c r="K29" s="309"/>
      <c r="L29" s="182"/>
    </row>
    <row r="30" spans="2:19" ht="46.5" customHeight="1" thickBot="1" x14ac:dyDescent="0.3">
      <c r="B30" s="133" t="s">
        <v>53</v>
      </c>
      <c r="C30" s="210" t="s">
        <v>52</v>
      </c>
      <c r="D30" s="134" t="s">
        <v>60</v>
      </c>
      <c r="E30" s="135" t="s">
        <v>2</v>
      </c>
      <c r="F30" s="135" t="s">
        <v>3</v>
      </c>
      <c r="G30" s="148" t="s">
        <v>13</v>
      </c>
      <c r="H30" s="137" t="s">
        <v>1</v>
      </c>
      <c r="I30" s="134" t="s">
        <v>14</v>
      </c>
      <c r="J30" s="181"/>
      <c r="K30" s="181"/>
      <c r="L30" s="178"/>
    </row>
    <row r="31" spans="2:19" ht="14.4" thickBot="1" x14ac:dyDescent="0.3">
      <c r="B31" s="138" t="s">
        <v>59</v>
      </c>
      <c r="C31" s="139"/>
      <c r="D31" s="140"/>
      <c r="E31" s="141" t="s">
        <v>48</v>
      </c>
      <c r="F31" s="145" t="s">
        <v>48</v>
      </c>
      <c r="G31" s="166" t="s">
        <v>49</v>
      </c>
      <c r="H31" s="147" t="s">
        <v>49</v>
      </c>
      <c r="I31" s="146" t="s">
        <v>49</v>
      </c>
      <c r="J31" s="179"/>
      <c r="K31" s="179"/>
      <c r="L31" s="179"/>
    </row>
    <row r="32" spans="2:19" x14ac:dyDescent="0.25">
      <c r="B32" s="200" t="s">
        <v>23</v>
      </c>
      <c r="C32" s="213">
        <v>5800</v>
      </c>
      <c r="D32" s="124" t="s">
        <v>411</v>
      </c>
      <c r="E32" s="225">
        <v>5.3160000000000007</v>
      </c>
      <c r="F32" s="226">
        <v>8.0839999999999995E-2</v>
      </c>
      <c r="G32" s="188">
        <v>0</v>
      </c>
      <c r="H32" s="184">
        <v>0</v>
      </c>
      <c r="I32" s="185">
        <v>0</v>
      </c>
      <c r="J32" s="180"/>
      <c r="K32" s="180"/>
      <c r="L32" s="183"/>
    </row>
    <row r="33" spans="2:15" x14ac:dyDescent="0.25">
      <c r="B33" s="227" t="s">
        <v>22</v>
      </c>
      <c r="C33" s="228">
        <v>5900</v>
      </c>
      <c r="D33" s="218" t="s">
        <v>411</v>
      </c>
      <c r="E33" s="229">
        <v>0</v>
      </c>
      <c r="F33" s="230">
        <v>8.1479999999999997E-2</v>
      </c>
      <c r="G33" s="231">
        <v>0</v>
      </c>
      <c r="H33" s="232">
        <v>0</v>
      </c>
      <c r="I33" s="233">
        <v>0</v>
      </c>
      <c r="J33" s="180"/>
      <c r="K33" s="180"/>
      <c r="L33" s="183"/>
    </row>
    <row r="34" spans="2:15" x14ac:dyDescent="0.25">
      <c r="B34" s="234" t="s">
        <v>23</v>
      </c>
      <c r="C34" s="228">
        <v>6600</v>
      </c>
      <c r="D34" s="218" t="s">
        <v>411</v>
      </c>
      <c r="E34" s="229">
        <v>5.3160000000000007</v>
      </c>
      <c r="F34" s="230">
        <v>8.8999999999999996E-2</v>
      </c>
      <c r="G34" s="231">
        <v>0</v>
      </c>
      <c r="H34" s="232">
        <v>0</v>
      </c>
      <c r="I34" s="233">
        <v>0</v>
      </c>
      <c r="J34" s="180"/>
      <c r="K34" s="180"/>
      <c r="L34" s="183"/>
    </row>
    <row r="35" spans="2:15" x14ac:dyDescent="0.25">
      <c r="B35" s="227" t="s">
        <v>22</v>
      </c>
      <c r="C35" s="228">
        <v>6700</v>
      </c>
      <c r="D35" s="218" t="s">
        <v>411</v>
      </c>
      <c r="E35" s="229">
        <v>5.3160000000000007</v>
      </c>
      <c r="F35" s="230">
        <v>9.2969999999999997E-2</v>
      </c>
      <c r="G35" s="231">
        <v>0</v>
      </c>
      <c r="H35" s="232">
        <v>0</v>
      </c>
      <c r="I35" s="233">
        <v>0</v>
      </c>
      <c r="J35" s="180"/>
      <c r="K35" s="180"/>
      <c r="L35" s="183"/>
    </row>
    <row r="36" spans="2:15" x14ac:dyDescent="0.25">
      <c r="B36" s="227" t="s">
        <v>21</v>
      </c>
      <c r="C36" s="228">
        <v>7200</v>
      </c>
      <c r="D36" s="218" t="s">
        <v>411</v>
      </c>
      <c r="E36" s="229">
        <v>5.0760000000000005</v>
      </c>
      <c r="F36" s="230">
        <v>2.0579999999999998E-2</v>
      </c>
      <c r="G36" s="231">
        <v>1.6779999999999999</v>
      </c>
      <c r="H36" s="232">
        <v>0</v>
      </c>
      <c r="I36" s="233">
        <v>15.109</v>
      </c>
      <c r="J36" s="180"/>
      <c r="K36" s="180"/>
      <c r="L36" s="183"/>
    </row>
    <row r="37" spans="2:15" x14ac:dyDescent="0.25">
      <c r="B37" s="227" t="s">
        <v>19</v>
      </c>
      <c r="C37" s="228">
        <v>8100</v>
      </c>
      <c r="D37" s="218" t="s">
        <v>411</v>
      </c>
      <c r="E37" s="229">
        <v>38.243000000000002</v>
      </c>
      <c r="F37" s="230">
        <v>9.3799999999999994E-3</v>
      </c>
      <c r="G37" s="231">
        <v>0</v>
      </c>
      <c r="H37" s="232">
        <v>15.562000000000001</v>
      </c>
      <c r="I37" s="233">
        <v>0</v>
      </c>
      <c r="J37" s="180"/>
      <c r="K37" s="180"/>
      <c r="L37" s="183"/>
    </row>
    <row r="38" spans="2:15" ht="14.4" thickBot="1" x14ac:dyDescent="0.3">
      <c r="B38" s="201" t="s">
        <v>20</v>
      </c>
      <c r="C38" s="211">
        <v>8300</v>
      </c>
      <c r="D38" s="125" t="s">
        <v>411</v>
      </c>
      <c r="E38" s="172">
        <v>5.3160000000000007</v>
      </c>
      <c r="F38" s="173">
        <v>1.2109999999999999E-2</v>
      </c>
      <c r="G38" s="190">
        <v>0</v>
      </c>
      <c r="H38" s="191">
        <v>15.988000000000001</v>
      </c>
      <c r="I38" s="192">
        <v>0</v>
      </c>
      <c r="J38" s="180"/>
      <c r="K38" s="180"/>
      <c r="L38" s="183"/>
    </row>
    <row r="39" spans="2:15" x14ac:dyDescent="0.25">
      <c r="C39" s="204"/>
    </row>
    <row r="40" spans="2:15" x14ac:dyDescent="0.25">
      <c r="C40" s="204"/>
    </row>
    <row r="41" spans="2:15" ht="16.2" thickBot="1" x14ac:dyDescent="0.3">
      <c r="B41" s="2" t="s">
        <v>62</v>
      </c>
      <c r="C41" s="204"/>
    </row>
    <row r="42" spans="2:15" ht="26.25" customHeight="1" x14ac:dyDescent="0.25">
      <c r="B42" s="129"/>
      <c r="C42" s="209"/>
      <c r="D42" s="160"/>
      <c r="E42" s="310" t="s">
        <v>56</v>
      </c>
      <c r="F42" s="311"/>
      <c r="G42" s="312"/>
      <c r="H42" s="310" t="s">
        <v>55</v>
      </c>
      <c r="I42" s="311"/>
      <c r="J42" s="312"/>
      <c r="K42" s="310" t="s">
        <v>54</v>
      </c>
      <c r="L42" s="311"/>
      <c r="M42" s="312"/>
      <c r="N42" s="182"/>
      <c r="O42" s="182"/>
    </row>
    <row r="43" spans="2:15" ht="49.5" customHeight="1" thickBot="1" x14ac:dyDescent="0.3">
      <c r="B43" s="133" t="s">
        <v>53</v>
      </c>
      <c r="C43" s="210" t="s">
        <v>52</v>
      </c>
      <c r="D43" s="134" t="s">
        <v>60</v>
      </c>
      <c r="E43" s="136" t="s">
        <v>2</v>
      </c>
      <c r="F43" s="151" t="s">
        <v>15</v>
      </c>
      <c r="G43" s="134" t="s">
        <v>16</v>
      </c>
      <c r="H43" s="136" t="s">
        <v>3</v>
      </c>
      <c r="I43" s="151" t="s">
        <v>9</v>
      </c>
      <c r="J43" s="134" t="s">
        <v>10</v>
      </c>
      <c r="K43" s="136" t="s">
        <v>1</v>
      </c>
      <c r="L43" s="151" t="s">
        <v>13</v>
      </c>
      <c r="M43" s="134" t="s">
        <v>14</v>
      </c>
    </row>
    <row r="44" spans="2:15" ht="14.4" thickBot="1" x14ac:dyDescent="0.3">
      <c r="B44" s="138" t="s">
        <v>58</v>
      </c>
      <c r="C44" s="149"/>
      <c r="D44" s="140"/>
      <c r="E44" s="142" t="s">
        <v>48</v>
      </c>
      <c r="F44" s="143" t="s">
        <v>48</v>
      </c>
      <c r="G44" s="144" t="s">
        <v>48</v>
      </c>
      <c r="H44" s="142" t="s">
        <v>48</v>
      </c>
      <c r="I44" s="143" t="s">
        <v>48</v>
      </c>
      <c r="J44" s="144" t="s">
        <v>48</v>
      </c>
      <c r="K44" s="142" t="s">
        <v>48</v>
      </c>
      <c r="L44" s="143" t="s">
        <v>48</v>
      </c>
      <c r="M44" s="144" t="s">
        <v>49</v>
      </c>
    </row>
    <row r="45" spans="2:15" x14ac:dyDescent="0.25">
      <c r="B45" s="199" t="s">
        <v>17</v>
      </c>
      <c r="C45" s="213">
        <v>3000</v>
      </c>
      <c r="D45" s="124" t="s">
        <v>411</v>
      </c>
      <c r="E45" s="214" t="s">
        <v>410</v>
      </c>
      <c r="F45" s="215">
        <v>0</v>
      </c>
      <c r="G45" s="185">
        <v>0</v>
      </c>
      <c r="H45" s="132">
        <v>9.2000000000000003E-4</v>
      </c>
      <c r="I45" s="115">
        <v>1.052E-2</v>
      </c>
      <c r="J45" s="119">
        <v>1.052E-2</v>
      </c>
      <c r="K45" s="214">
        <v>10.311</v>
      </c>
      <c r="L45" s="215">
        <v>0</v>
      </c>
      <c r="M45" s="185">
        <v>0</v>
      </c>
    </row>
    <row r="46" spans="2:15" x14ac:dyDescent="0.25">
      <c r="B46" s="216" t="s">
        <v>8</v>
      </c>
      <c r="C46" s="217">
        <v>4000</v>
      </c>
      <c r="D46" s="218" t="s">
        <v>411</v>
      </c>
      <c r="E46" s="219" t="s">
        <v>410</v>
      </c>
      <c r="F46" s="220">
        <v>0</v>
      </c>
      <c r="G46" s="221">
        <v>0</v>
      </c>
      <c r="H46" s="222">
        <v>9.2000000000000003E-4</v>
      </c>
      <c r="I46" s="223">
        <v>2.2899999999999999E-3</v>
      </c>
      <c r="J46" s="224">
        <v>2.2899999999999999E-3</v>
      </c>
      <c r="K46" s="219">
        <v>8.0609999999999999</v>
      </c>
      <c r="L46" s="220">
        <v>0</v>
      </c>
      <c r="M46" s="221">
        <v>0</v>
      </c>
    </row>
    <row r="47" spans="2:15" x14ac:dyDescent="0.25">
      <c r="B47" s="216" t="s">
        <v>11</v>
      </c>
      <c r="C47" s="217">
        <v>4500</v>
      </c>
      <c r="D47" s="218" t="s">
        <v>411</v>
      </c>
      <c r="E47" s="219" t="s">
        <v>410</v>
      </c>
      <c r="F47" s="220">
        <v>0</v>
      </c>
      <c r="G47" s="221">
        <v>0</v>
      </c>
      <c r="H47" s="222">
        <v>9.2000000000000003E-4</v>
      </c>
      <c r="I47" s="223">
        <v>1.106E-2</v>
      </c>
      <c r="J47" s="224">
        <v>1.106E-2</v>
      </c>
      <c r="K47" s="219">
        <v>10.311</v>
      </c>
      <c r="L47" s="220">
        <v>0</v>
      </c>
      <c r="M47" s="221">
        <v>0</v>
      </c>
    </row>
    <row r="48" spans="2:15" ht="14.4" thickBot="1" x14ac:dyDescent="0.3">
      <c r="B48" s="202" t="s">
        <v>12</v>
      </c>
      <c r="C48" s="212">
        <v>7400</v>
      </c>
      <c r="D48" s="125" t="s">
        <v>411</v>
      </c>
      <c r="E48" s="167" t="s">
        <v>410</v>
      </c>
      <c r="F48" s="186">
        <v>41.716000000000001</v>
      </c>
      <c r="G48" s="187">
        <v>83.474000000000004</v>
      </c>
      <c r="H48" s="126">
        <v>1.341E-2</v>
      </c>
      <c r="I48" s="131">
        <v>0</v>
      </c>
      <c r="J48" s="127">
        <v>0</v>
      </c>
      <c r="K48" s="167">
        <v>0</v>
      </c>
      <c r="L48" s="186">
        <v>2.2440000000000002</v>
      </c>
      <c r="M48" s="187">
        <v>11.219000000000001</v>
      </c>
    </row>
  </sheetData>
  <mergeCells count="10">
    <mergeCell ref="G29:I29"/>
    <mergeCell ref="J29:K29"/>
    <mergeCell ref="E42:G42"/>
    <mergeCell ref="K42:M42"/>
    <mergeCell ref="H42:J42"/>
    <mergeCell ref="E15:J15"/>
    <mergeCell ref="K15:P15"/>
    <mergeCell ref="F4:L4"/>
    <mergeCell ref="N4:O4"/>
    <mergeCell ref="Q15:R15"/>
  </mergeCells>
  <conditionalFormatting sqref="E7:M11 E25:R25 E18:R18 E32:L38 E45:M48">
    <cfRule type="cellIs" dxfId="4" priority="41" operator="equal">
      <formula>0</formula>
    </cfRule>
  </conditionalFormatting>
  <conditionalFormatting sqref="Q20:Q24">
    <cfRule type="cellIs" dxfId="3" priority="28" operator="equal">
      <formula>0</formula>
    </cfRule>
  </conditionalFormatting>
  <conditionalFormatting sqref="E19:P19 R19">
    <cfRule type="cellIs" dxfId="2" priority="33" operator="equal">
      <formula>0</formula>
    </cfRule>
  </conditionalFormatting>
  <conditionalFormatting sqref="Q19">
    <cfRule type="cellIs" dxfId="1" priority="32" operator="equal">
      <formula>0</formula>
    </cfRule>
  </conditionalFormatting>
  <conditionalFormatting sqref="E20:P24 R20:R24">
    <cfRule type="cellIs" dxfId="0" priority="29" operator="equal">
      <formula>0</formula>
    </cfRule>
  </conditionalFormatting>
  <printOptions horizontalCentered="1"/>
  <pageMargins left="0.23622047244094491" right="0.23622047244094491" top="0.55118110236220474" bottom="0.55118110236220474" header="0.31496062992125984" footer="0.31496062992125984"/>
  <pageSetup paperSize="9" scale="60"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FEBF-83BF-4645-B81B-C33E261845E6}">
  <sheetPr>
    <pageSetUpPr fitToPage="1"/>
  </sheetPr>
  <dimension ref="A1:J185"/>
  <sheetViews>
    <sheetView showGridLines="0" zoomScale="80" zoomScaleNormal="80" zoomScaleSheetLayoutView="70" workbookViewId="0">
      <pane ySplit="4" topLeftCell="A5" activePane="bottomLeft" state="frozen"/>
      <selection activeCell="B1" sqref="B1"/>
      <selection pane="bottomLeft" activeCell="B2" sqref="B2"/>
    </sheetView>
  </sheetViews>
  <sheetFormatPr defaultColWidth="9.109375" defaultRowHeight="13.2" x14ac:dyDescent="0.25"/>
  <cols>
    <col min="1" max="1" width="4.6640625" style="54" customWidth="1"/>
    <col min="2" max="2" width="14.6640625" style="54" customWidth="1"/>
    <col min="3" max="3" width="30.6640625" style="54" customWidth="1"/>
    <col min="4" max="4" width="25.6640625" style="99" customWidth="1"/>
    <col min="5" max="5" width="71.6640625" style="54" customWidth="1"/>
    <col min="6" max="6" width="25.6640625" style="54" customWidth="1"/>
    <col min="7" max="7" width="12.6640625" style="62" customWidth="1"/>
    <col min="8" max="8" width="25.33203125" style="62" customWidth="1"/>
    <col min="9" max="9" width="14.6640625" style="62" customWidth="1"/>
    <col min="10" max="16384" width="9.109375" style="54"/>
  </cols>
  <sheetData>
    <row r="1" spans="1:10" s="52" customFormat="1" ht="15.6" x14ac:dyDescent="0.25">
      <c r="B1" s="2" t="s">
        <v>413</v>
      </c>
      <c r="D1" s="97"/>
      <c r="G1" s="53"/>
      <c r="H1" s="53"/>
      <c r="I1" s="53"/>
    </row>
    <row r="2" spans="1:10" s="52" customFormat="1" ht="15.6" x14ac:dyDescent="0.25">
      <c r="B2" s="2" t="s">
        <v>402</v>
      </c>
      <c r="D2" s="97"/>
      <c r="G2" s="53"/>
      <c r="H2" s="53"/>
      <c r="I2" s="53"/>
    </row>
    <row r="3" spans="1:10" s="52" customFormat="1" ht="13.8" thickBot="1" x14ac:dyDescent="0.3">
      <c r="D3" s="97"/>
      <c r="G3" s="53"/>
      <c r="H3" s="53"/>
      <c r="I3" s="53"/>
    </row>
    <row r="4" spans="1:10" ht="39.9" customHeight="1" x14ac:dyDescent="0.25">
      <c r="B4" s="55" t="s">
        <v>223</v>
      </c>
      <c r="C4" s="56" t="s">
        <v>224</v>
      </c>
      <c r="D4" s="98" t="s">
        <v>225</v>
      </c>
      <c r="E4" s="56" t="s">
        <v>226</v>
      </c>
      <c r="F4" s="56" t="s">
        <v>227</v>
      </c>
      <c r="G4" s="57" t="s">
        <v>228</v>
      </c>
      <c r="H4" s="80" t="s">
        <v>60</v>
      </c>
      <c r="I4" s="58" t="s">
        <v>4</v>
      </c>
    </row>
    <row r="5" spans="1:10" ht="45" customHeight="1" x14ac:dyDescent="0.25">
      <c r="A5" s="59"/>
      <c r="B5" s="254" t="s">
        <v>229</v>
      </c>
      <c r="C5" s="252" t="s">
        <v>230</v>
      </c>
      <c r="D5" s="252" t="s">
        <v>231</v>
      </c>
      <c r="E5" s="252" t="s">
        <v>121</v>
      </c>
      <c r="F5" s="252" t="s">
        <v>122</v>
      </c>
      <c r="G5" s="195" t="s">
        <v>232</v>
      </c>
      <c r="H5" s="77" t="s">
        <v>408</v>
      </c>
      <c r="I5" s="78">
        <v>80.56</v>
      </c>
      <c r="J5" s="100"/>
    </row>
    <row r="6" spans="1:10" ht="45" customHeight="1" x14ac:dyDescent="0.25">
      <c r="A6" s="59"/>
      <c r="B6" s="254" t="s">
        <v>233</v>
      </c>
      <c r="C6" s="252" t="s">
        <v>230</v>
      </c>
      <c r="D6" s="252" t="s">
        <v>231</v>
      </c>
      <c r="E6" s="252" t="s">
        <v>121</v>
      </c>
      <c r="F6" s="252" t="s">
        <v>123</v>
      </c>
      <c r="G6" s="195" t="s">
        <v>232</v>
      </c>
      <c r="H6" s="77" t="s">
        <v>408</v>
      </c>
      <c r="I6" s="78">
        <v>107.73</v>
      </c>
    </row>
    <row r="7" spans="1:10" ht="45" customHeight="1" x14ac:dyDescent="0.25">
      <c r="A7" s="59"/>
      <c r="B7" s="254" t="s">
        <v>234</v>
      </c>
      <c r="C7" s="252" t="s">
        <v>230</v>
      </c>
      <c r="D7" s="252" t="s">
        <v>231</v>
      </c>
      <c r="E7" s="252" t="s">
        <v>121</v>
      </c>
      <c r="F7" s="252" t="s">
        <v>124</v>
      </c>
      <c r="G7" s="195" t="s">
        <v>232</v>
      </c>
      <c r="H7" s="77" t="s">
        <v>408</v>
      </c>
      <c r="I7" s="78">
        <v>418.79</v>
      </c>
    </row>
    <row r="8" spans="1:10" ht="45" customHeight="1" x14ac:dyDescent="0.25">
      <c r="A8" s="59"/>
      <c r="B8" s="254" t="s">
        <v>235</v>
      </c>
      <c r="C8" s="252" t="s">
        <v>230</v>
      </c>
      <c r="D8" s="252" t="s">
        <v>231</v>
      </c>
      <c r="E8" s="252" t="s">
        <v>121</v>
      </c>
      <c r="F8" s="252" t="s">
        <v>125</v>
      </c>
      <c r="G8" s="195" t="s">
        <v>232</v>
      </c>
      <c r="H8" s="77" t="s">
        <v>408</v>
      </c>
      <c r="I8" s="78">
        <v>586.48</v>
      </c>
    </row>
    <row r="9" spans="1:10" ht="45" customHeight="1" x14ac:dyDescent="0.25">
      <c r="A9" s="59"/>
      <c r="B9" s="254" t="s">
        <v>236</v>
      </c>
      <c r="C9" s="252" t="s">
        <v>230</v>
      </c>
      <c r="D9" s="252" t="s">
        <v>231</v>
      </c>
      <c r="E9" s="252" t="s">
        <v>121</v>
      </c>
      <c r="F9" s="252" t="s">
        <v>126</v>
      </c>
      <c r="G9" s="195" t="s">
        <v>232</v>
      </c>
      <c r="H9" s="77" t="s">
        <v>408</v>
      </c>
      <c r="I9" s="78">
        <v>102.14</v>
      </c>
    </row>
    <row r="10" spans="1:10" ht="45" customHeight="1" x14ac:dyDescent="0.25">
      <c r="A10" s="59"/>
      <c r="B10" s="254" t="s">
        <v>237</v>
      </c>
      <c r="C10" s="252" t="s">
        <v>230</v>
      </c>
      <c r="D10" s="252" t="s">
        <v>231</v>
      </c>
      <c r="E10" s="252" t="s">
        <v>121</v>
      </c>
      <c r="F10" s="252" t="s">
        <v>127</v>
      </c>
      <c r="G10" s="195" t="s">
        <v>232</v>
      </c>
      <c r="H10" s="77" t="s">
        <v>408</v>
      </c>
      <c r="I10" s="78">
        <v>418.79</v>
      </c>
    </row>
    <row r="11" spans="1:10" ht="30" customHeight="1" x14ac:dyDescent="0.25">
      <c r="A11" s="59"/>
      <c r="B11" s="254" t="s">
        <v>238</v>
      </c>
      <c r="C11" s="252" t="s">
        <v>230</v>
      </c>
      <c r="D11" s="252" t="s">
        <v>231</v>
      </c>
      <c r="E11" s="252" t="s">
        <v>128</v>
      </c>
      <c r="F11" s="252" t="s">
        <v>129</v>
      </c>
      <c r="G11" s="195" t="s">
        <v>232</v>
      </c>
      <c r="H11" s="77" t="s">
        <v>408</v>
      </c>
      <c r="I11" s="78">
        <v>47.69</v>
      </c>
    </row>
    <row r="12" spans="1:10" ht="30" customHeight="1" x14ac:dyDescent="0.25">
      <c r="A12" s="59"/>
      <c r="B12" s="254" t="s">
        <v>239</v>
      </c>
      <c r="C12" s="252" t="s">
        <v>230</v>
      </c>
      <c r="D12" s="252" t="s">
        <v>231</v>
      </c>
      <c r="E12" s="252" t="s">
        <v>128</v>
      </c>
      <c r="F12" s="252" t="s">
        <v>130</v>
      </c>
      <c r="G12" s="195" t="s">
        <v>232</v>
      </c>
      <c r="H12" s="77" t="s">
        <v>408</v>
      </c>
      <c r="I12" s="78">
        <v>64.69</v>
      </c>
    </row>
    <row r="13" spans="1:10" ht="30" customHeight="1" x14ac:dyDescent="0.25">
      <c r="A13" s="59"/>
      <c r="B13" s="254" t="s">
        <v>240</v>
      </c>
      <c r="C13" s="252" t="s">
        <v>230</v>
      </c>
      <c r="D13" s="252" t="s">
        <v>231</v>
      </c>
      <c r="E13" s="252" t="s">
        <v>128</v>
      </c>
      <c r="F13" s="252" t="s">
        <v>131</v>
      </c>
      <c r="G13" s="195" t="s">
        <v>232</v>
      </c>
      <c r="H13" s="77" t="s">
        <v>408</v>
      </c>
      <c r="I13" s="78">
        <v>74.61</v>
      </c>
    </row>
    <row r="14" spans="1:10" ht="30" customHeight="1" x14ac:dyDescent="0.25">
      <c r="A14" s="59"/>
      <c r="B14" s="254" t="s">
        <v>241</v>
      </c>
      <c r="C14" s="252" t="s">
        <v>230</v>
      </c>
      <c r="D14" s="252" t="s">
        <v>242</v>
      </c>
      <c r="E14" s="252" t="s">
        <v>132</v>
      </c>
      <c r="F14" s="252" t="s">
        <v>122</v>
      </c>
      <c r="G14" s="195" t="s">
        <v>232</v>
      </c>
      <c r="H14" s="77" t="s">
        <v>408</v>
      </c>
      <c r="I14" s="78">
        <v>95.29</v>
      </c>
    </row>
    <row r="15" spans="1:10" ht="30" customHeight="1" x14ac:dyDescent="0.25">
      <c r="A15" s="59"/>
      <c r="B15" s="254" t="s">
        <v>243</v>
      </c>
      <c r="C15" s="252" t="s">
        <v>230</v>
      </c>
      <c r="D15" s="252" t="s">
        <v>242</v>
      </c>
      <c r="E15" s="252" t="s">
        <v>132</v>
      </c>
      <c r="F15" s="252" t="s">
        <v>124</v>
      </c>
      <c r="G15" s="195" t="s">
        <v>232</v>
      </c>
      <c r="H15" s="77" t="s">
        <v>408</v>
      </c>
      <c r="I15" s="78">
        <v>107.27</v>
      </c>
    </row>
    <row r="16" spans="1:10" ht="30" customHeight="1" x14ac:dyDescent="0.25">
      <c r="A16" s="59"/>
      <c r="B16" s="254" t="s">
        <v>244</v>
      </c>
      <c r="C16" s="252" t="s">
        <v>230</v>
      </c>
      <c r="D16" s="252" t="s">
        <v>242</v>
      </c>
      <c r="E16" s="252" t="s">
        <v>132</v>
      </c>
      <c r="F16" s="252" t="s">
        <v>123</v>
      </c>
      <c r="G16" s="195" t="s">
        <v>232</v>
      </c>
      <c r="H16" s="77" t="s">
        <v>408</v>
      </c>
      <c r="I16" s="78">
        <v>129.31</v>
      </c>
    </row>
    <row r="17" spans="1:9" ht="30" customHeight="1" x14ac:dyDescent="0.25">
      <c r="A17" s="59"/>
      <c r="B17" s="254" t="s">
        <v>245</v>
      </c>
      <c r="C17" s="252" t="s">
        <v>230</v>
      </c>
      <c r="D17" s="252" t="s">
        <v>242</v>
      </c>
      <c r="E17" s="252" t="s">
        <v>132</v>
      </c>
      <c r="F17" s="252" t="s">
        <v>125</v>
      </c>
      <c r="G17" s="195" t="s">
        <v>232</v>
      </c>
      <c r="H17" s="77" t="s">
        <v>408</v>
      </c>
      <c r="I17" s="78">
        <v>146.07</v>
      </c>
    </row>
    <row r="18" spans="1:9" ht="30" customHeight="1" x14ac:dyDescent="0.25">
      <c r="A18" s="59"/>
      <c r="B18" s="254" t="s">
        <v>246</v>
      </c>
      <c r="C18" s="252" t="s">
        <v>230</v>
      </c>
      <c r="D18" s="252" t="s">
        <v>242</v>
      </c>
      <c r="E18" s="252" t="s">
        <v>132</v>
      </c>
      <c r="F18" s="252" t="s">
        <v>133</v>
      </c>
      <c r="G18" s="195" t="s">
        <v>232</v>
      </c>
      <c r="H18" s="77" t="s">
        <v>408</v>
      </c>
      <c r="I18" s="78">
        <v>129.31</v>
      </c>
    </row>
    <row r="19" spans="1:9" ht="30" customHeight="1" x14ac:dyDescent="0.25">
      <c r="A19" s="59"/>
      <c r="B19" s="254" t="s">
        <v>247</v>
      </c>
      <c r="C19" s="252" t="s">
        <v>230</v>
      </c>
      <c r="D19" s="252" t="s">
        <v>242</v>
      </c>
      <c r="E19" s="252" t="s">
        <v>132</v>
      </c>
      <c r="F19" s="252" t="s">
        <v>134</v>
      </c>
      <c r="G19" s="195" t="s">
        <v>232</v>
      </c>
      <c r="H19" s="77" t="s">
        <v>408</v>
      </c>
      <c r="I19" s="78">
        <v>146.07</v>
      </c>
    </row>
    <row r="20" spans="1:9" ht="30" customHeight="1" x14ac:dyDescent="0.25">
      <c r="A20" s="59"/>
      <c r="B20" s="254" t="s">
        <v>248</v>
      </c>
      <c r="C20" s="252" t="s">
        <v>230</v>
      </c>
      <c r="D20" s="252" t="s">
        <v>242</v>
      </c>
      <c r="E20" s="252" t="s">
        <v>135</v>
      </c>
      <c r="F20" s="252" t="s">
        <v>129</v>
      </c>
      <c r="G20" s="195" t="s">
        <v>232</v>
      </c>
      <c r="H20" s="77" t="s">
        <v>408</v>
      </c>
      <c r="I20" s="78">
        <v>18.5</v>
      </c>
    </row>
    <row r="21" spans="1:9" ht="30" customHeight="1" x14ac:dyDescent="0.25">
      <c r="A21" s="59"/>
      <c r="B21" s="254" t="s">
        <v>249</v>
      </c>
      <c r="C21" s="252" t="s">
        <v>230</v>
      </c>
      <c r="D21" s="252" t="s">
        <v>242</v>
      </c>
      <c r="E21" s="252" t="s">
        <v>135</v>
      </c>
      <c r="F21" s="252" t="s">
        <v>130</v>
      </c>
      <c r="G21" s="195" t="s">
        <v>232</v>
      </c>
      <c r="H21" s="77" t="s">
        <v>408</v>
      </c>
      <c r="I21" s="78">
        <v>99.05</v>
      </c>
    </row>
    <row r="22" spans="1:9" ht="30" customHeight="1" x14ac:dyDescent="0.25">
      <c r="A22" s="59"/>
      <c r="B22" s="254" t="s">
        <v>250</v>
      </c>
      <c r="C22" s="252" t="s">
        <v>230</v>
      </c>
      <c r="D22" s="252" t="s">
        <v>242</v>
      </c>
      <c r="E22" s="252" t="s">
        <v>135</v>
      </c>
      <c r="F22" s="252" t="s">
        <v>136</v>
      </c>
      <c r="G22" s="195" t="s">
        <v>232</v>
      </c>
      <c r="H22" s="77" t="s">
        <v>408</v>
      </c>
      <c r="I22" s="78">
        <v>99.05</v>
      </c>
    </row>
    <row r="23" spans="1:9" ht="30" customHeight="1" x14ac:dyDescent="0.25">
      <c r="A23" s="59"/>
      <c r="B23" s="254" t="s">
        <v>251</v>
      </c>
      <c r="C23" s="252" t="s">
        <v>230</v>
      </c>
      <c r="D23" s="252" t="s">
        <v>242</v>
      </c>
      <c r="E23" s="252" t="s">
        <v>135</v>
      </c>
      <c r="F23" s="252" t="s">
        <v>131</v>
      </c>
      <c r="G23" s="195" t="s">
        <v>232</v>
      </c>
      <c r="H23" s="77" t="s">
        <v>408</v>
      </c>
      <c r="I23" s="78">
        <v>144.59</v>
      </c>
    </row>
    <row r="24" spans="1:9" ht="30" customHeight="1" x14ac:dyDescent="0.25">
      <c r="A24" s="59"/>
      <c r="B24" s="254" t="s">
        <v>252</v>
      </c>
      <c r="C24" s="252" t="s">
        <v>230</v>
      </c>
      <c r="D24" s="252" t="s">
        <v>242</v>
      </c>
      <c r="E24" s="252" t="s">
        <v>137</v>
      </c>
      <c r="F24" s="252" t="s">
        <v>122</v>
      </c>
      <c r="G24" s="195" t="s">
        <v>232</v>
      </c>
      <c r="H24" s="77" t="s">
        <v>408</v>
      </c>
      <c r="I24" s="78">
        <v>154.96</v>
      </c>
    </row>
    <row r="25" spans="1:9" ht="30" customHeight="1" x14ac:dyDescent="0.25">
      <c r="A25" s="59"/>
      <c r="B25" s="254" t="s">
        <v>253</v>
      </c>
      <c r="C25" s="252" t="s">
        <v>230</v>
      </c>
      <c r="D25" s="252" t="s">
        <v>242</v>
      </c>
      <c r="E25" s="252" t="s">
        <v>137</v>
      </c>
      <c r="F25" s="252" t="s">
        <v>124</v>
      </c>
      <c r="G25" s="195" t="s">
        <v>232</v>
      </c>
      <c r="H25" s="77" t="s">
        <v>408</v>
      </c>
      <c r="I25" s="78">
        <v>328.75</v>
      </c>
    </row>
    <row r="26" spans="1:9" ht="30" customHeight="1" x14ac:dyDescent="0.25">
      <c r="A26" s="59"/>
      <c r="B26" s="254" t="s">
        <v>254</v>
      </c>
      <c r="C26" s="252" t="s">
        <v>230</v>
      </c>
      <c r="D26" s="252" t="s">
        <v>242</v>
      </c>
      <c r="E26" s="252" t="s">
        <v>137</v>
      </c>
      <c r="F26" s="252" t="s">
        <v>123</v>
      </c>
      <c r="G26" s="195" t="s">
        <v>232</v>
      </c>
      <c r="H26" s="77" t="s">
        <v>408</v>
      </c>
      <c r="I26" s="78">
        <v>179.58</v>
      </c>
    </row>
    <row r="27" spans="1:9" ht="30" customHeight="1" x14ac:dyDescent="0.25">
      <c r="A27" s="59"/>
      <c r="B27" s="254" t="s">
        <v>255</v>
      </c>
      <c r="C27" s="252" t="s">
        <v>230</v>
      </c>
      <c r="D27" s="252" t="s">
        <v>242</v>
      </c>
      <c r="E27" s="252" t="s">
        <v>137</v>
      </c>
      <c r="F27" s="252" t="s">
        <v>125</v>
      </c>
      <c r="G27" s="195" t="s">
        <v>232</v>
      </c>
      <c r="H27" s="77" t="s">
        <v>408</v>
      </c>
      <c r="I27" s="78">
        <v>436.56</v>
      </c>
    </row>
    <row r="28" spans="1:9" ht="30" customHeight="1" x14ac:dyDescent="0.25">
      <c r="A28" s="59"/>
      <c r="B28" s="254" t="s">
        <v>256</v>
      </c>
      <c r="C28" s="252" t="s">
        <v>230</v>
      </c>
      <c r="D28" s="252" t="s">
        <v>242</v>
      </c>
      <c r="E28" s="252" t="s">
        <v>137</v>
      </c>
      <c r="F28" s="252" t="s">
        <v>133</v>
      </c>
      <c r="G28" s="195" t="s">
        <v>232</v>
      </c>
      <c r="H28" s="77" t="s">
        <v>408</v>
      </c>
      <c r="I28" s="78">
        <v>179.58</v>
      </c>
    </row>
    <row r="29" spans="1:9" ht="30" customHeight="1" x14ac:dyDescent="0.25">
      <c r="A29" s="59"/>
      <c r="B29" s="254" t="s">
        <v>257</v>
      </c>
      <c r="C29" s="252" t="s">
        <v>230</v>
      </c>
      <c r="D29" s="252" t="s">
        <v>242</v>
      </c>
      <c r="E29" s="252" t="s">
        <v>137</v>
      </c>
      <c r="F29" s="252" t="s">
        <v>134</v>
      </c>
      <c r="G29" s="195" t="s">
        <v>232</v>
      </c>
      <c r="H29" s="77" t="s">
        <v>408</v>
      </c>
      <c r="I29" s="78">
        <v>436.56</v>
      </c>
    </row>
    <row r="30" spans="1:9" ht="45" customHeight="1" x14ac:dyDescent="0.25">
      <c r="A30" s="59"/>
      <c r="B30" s="254" t="s">
        <v>258</v>
      </c>
      <c r="C30" s="252" t="s">
        <v>230</v>
      </c>
      <c r="D30" s="252" t="s">
        <v>242</v>
      </c>
      <c r="E30" s="252" t="s">
        <v>138</v>
      </c>
      <c r="F30" s="252" t="s">
        <v>122</v>
      </c>
      <c r="G30" s="195" t="s">
        <v>232</v>
      </c>
      <c r="H30" s="77" t="s">
        <v>408</v>
      </c>
      <c r="I30" s="78">
        <v>154.96</v>
      </c>
    </row>
    <row r="31" spans="1:9" ht="45" customHeight="1" x14ac:dyDescent="0.25">
      <c r="A31" s="59"/>
      <c r="B31" s="254" t="s">
        <v>259</v>
      </c>
      <c r="C31" s="252" t="s">
        <v>230</v>
      </c>
      <c r="D31" s="252" t="s">
        <v>242</v>
      </c>
      <c r="E31" s="252" t="s">
        <v>138</v>
      </c>
      <c r="F31" s="252" t="s">
        <v>123</v>
      </c>
      <c r="G31" s="195" t="s">
        <v>232</v>
      </c>
      <c r="H31" s="77" t="s">
        <v>408</v>
      </c>
      <c r="I31" s="78">
        <v>205.06</v>
      </c>
    </row>
    <row r="32" spans="1:9" ht="45" customHeight="1" x14ac:dyDescent="0.25">
      <c r="A32" s="59"/>
      <c r="B32" s="254" t="s">
        <v>260</v>
      </c>
      <c r="C32" s="252" t="s">
        <v>230</v>
      </c>
      <c r="D32" s="252" t="s">
        <v>242</v>
      </c>
      <c r="E32" s="252" t="s">
        <v>138</v>
      </c>
      <c r="F32" s="252" t="s">
        <v>133</v>
      </c>
      <c r="G32" s="195" t="s">
        <v>232</v>
      </c>
      <c r="H32" s="77" t="s">
        <v>408</v>
      </c>
      <c r="I32" s="78">
        <v>205.06</v>
      </c>
    </row>
    <row r="33" spans="1:9" ht="45" customHeight="1" x14ac:dyDescent="0.25">
      <c r="A33" s="59"/>
      <c r="B33" s="254" t="s">
        <v>261</v>
      </c>
      <c r="C33" s="252" t="s">
        <v>230</v>
      </c>
      <c r="D33" s="252" t="s">
        <v>242</v>
      </c>
      <c r="E33" s="252" t="s">
        <v>138</v>
      </c>
      <c r="F33" s="252" t="s">
        <v>124</v>
      </c>
      <c r="G33" s="195" t="s">
        <v>232</v>
      </c>
      <c r="H33" s="77" t="s">
        <v>408</v>
      </c>
      <c r="I33" s="78">
        <v>328.75</v>
      </c>
    </row>
    <row r="34" spans="1:9" ht="45" customHeight="1" x14ac:dyDescent="0.25">
      <c r="A34" s="59"/>
      <c r="B34" s="254" t="s">
        <v>262</v>
      </c>
      <c r="C34" s="252" t="s">
        <v>230</v>
      </c>
      <c r="D34" s="252" t="s">
        <v>242</v>
      </c>
      <c r="E34" s="252" t="s">
        <v>138</v>
      </c>
      <c r="F34" s="252" t="s">
        <v>125</v>
      </c>
      <c r="G34" s="195" t="s">
        <v>232</v>
      </c>
      <c r="H34" s="77" t="s">
        <v>408</v>
      </c>
      <c r="I34" s="78">
        <v>454.43</v>
      </c>
    </row>
    <row r="35" spans="1:9" ht="45" customHeight="1" x14ac:dyDescent="0.25">
      <c r="A35" s="59"/>
      <c r="B35" s="254" t="s">
        <v>263</v>
      </c>
      <c r="C35" s="252" t="s">
        <v>230</v>
      </c>
      <c r="D35" s="252" t="s">
        <v>242</v>
      </c>
      <c r="E35" s="252" t="s">
        <v>138</v>
      </c>
      <c r="F35" s="252" t="s">
        <v>134</v>
      </c>
      <c r="G35" s="195" t="s">
        <v>232</v>
      </c>
      <c r="H35" s="77" t="s">
        <v>408</v>
      </c>
      <c r="I35" s="78">
        <v>454.43</v>
      </c>
    </row>
    <row r="36" spans="1:9" ht="45" customHeight="1" x14ac:dyDescent="0.25">
      <c r="A36" s="59"/>
      <c r="B36" s="254" t="s">
        <v>264</v>
      </c>
      <c r="C36" s="252" t="s">
        <v>230</v>
      </c>
      <c r="D36" s="252" t="s">
        <v>265</v>
      </c>
      <c r="E36" s="252" t="s">
        <v>139</v>
      </c>
      <c r="F36" s="252" t="s">
        <v>140</v>
      </c>
      <c r="G36" s="195" t="s">
        <v>232</v>
      </c>
      <c r="H36" s="77" t="s">
        <v>408</v>
      </c>
      <c r="I36" s="78">
        <v>419.99</v>
      </c>
    </row>
    <row r="37" spans="1:9" ht="45" customHeight="1" x14ac:dyDescent="0.25">
      <c r="A37" s="59"/>
      <c r="B37" s="254" t="s">
        <v>266</v>
      </c>
      <c r="C37" s="252" t="s">
        <v>230</v>
      </c>
      <c r="D37" s="252" t="s">
        <v>265</v>
      </c>
      <c r="E37" s="252" t="s">
        <v>139</v>
      </c>
      <c r="F37" s="252" t="s">
        <v>141</v>
      </c>
      <c r="G37" s="195" t="s">
        <v>232</v>
      </c>
      <c r="H37" s="77" t="s">
        <v>408</v>
      </c>
      <c r="I37" s="78">
        <v>588.16</v>
      </c>
    </row>
    <row r="38" spans="1:9" ht="60" customHeight="1" x14ac:dyDescent="0.25">
      <c r="A38" s="59"/>
      <c r="B38" s="254" t="s">
        <v>267</v>
      </c>
      <c r="C38" s="252" t="s">
        <v>230</v>
      </c>
      <c r="D38" s="252" t="s">
        <v>265</v>
      </c>
      <c r="E38" s="252" t="s">
        <v>142</v>
      </c>
      <c r="F38" s="252" t="s">
        <v>143</v>
      </c>
      <c r="G38" s="195" t="s">
        <v>232</v>
      </c>
      <c r="H38" s="77" t="s">
        <v>408</v>
      </c>
      <c r="I38" s="78">
        <v>897.41</v>
      </c>
    </row>
    <row r="39" spans="1:9" ht="60" customHeight="1" x14ac:dyDescent="0.25">
      <c r="A39" s="59"/>
      <c r="B39" s="254" t="s">
        <v>268</v>
      </c>
      <c r="C39" s="252" t="s">
        <v>230</v>
      </c>
      <c r="D39" s="252" t="s">
        <v>265</v>
      </c>
      <c r="E39" s="252" t="s">
        <v>142</v>
      </c>
      <c r="F39" s="252" t="s">
        <v>144</v>
      </c>
      <c r="G39" s="195" t="s">
        <v>232</v>
      </c>
      <c r="H39" s="77" t="s">
        <v>408</v>
      </c>
      <c r="I39" s="78">
        <v>1076.8800000000001</v>
      </c>
    </row>
    <row r="40" spans="1:9" ht="60" customHeight="1" x14ac:dyDescent="0.25">
      <c r="A40" s="59"/>
      <c r="B40" s="254" t="s">
        <v>269</v>
      </c>
      <c r="C40" s="252" t="s">
        <v>230</v>
      </c>
      <c r="D40" s="252" t="s">
        <v>265</v>
      </c>
      <c r="E40" s="252" t="s">
        <v>142</v>
      </c>
      <c r="F40" s="252" t="s">
        <v>145</v>
      </c>
      <c r="G40" s="195" t="s">
        <v>270</v>
      </c>
      <c r="H40" s="77" t="s">
        <v>408</v>
      </c>
      <c r="I40" s="78">
        <v>1621.25</v>
      </c>
    </row>
    <row r="41" spans="1:9" ht="60" customHeight="1" x14ac:dyDescent="0.25">
      <c r="A41" s="59"/>
      <c r="B41" s="254" t="s">
        <v>271</v>
      </c>
      <c r="C41" s="252" t="s">
        <v>230</v>
      </c>
      <c r="D41" s="252" t="s">
        <v>265</v>
      </c>
      <c r="E41" s="252" t="s">
        <v>142</v>
      </c>
      <c r="F41" s="252" t="s">
        <v>146</v>
      </c>
      <c r="G41" s="195" t="s">
        <v>270</v>
      </c>
      <c r="H41" s="77" t="s">
        <v>408</v>
      </c>
      <c r="I41" s="78">
        <v>1800.73</v>
      </c>
    </row>
    <row r="42" spans="1:9" ht="60" customHeight="1" x14ac:dyDescent="0.25">
      <c r="A42" s="59"/>
      <c r="B42" s="254" t="s">
        <v>272</v>
      </c>
      <c r="C42" s="252" t="s">
        <v>230</v>
      </c>
      <c r="D42" s="252" t="s">
        <v>265</v>
      </c>
      <c r="E42" s="252" t="s">
        <v>142</v>
      </c>
      <c r="F42" s="252" t="s">
        <v>147</v>
      </c>
      <c r="G42" s="195" t="s">
        <v>232</v>
      </c>
      <c r="H42" s="77" t="s">
        <v>408</v>
      </c>
      <c r="I42" s="78">
        <v>1256.76</v>
      </c>
    </row>
    <row r="43" spans="1:9" ht="60" customHeight="1" x14ac:dyDescent="0.25">
      <c r="A43" s="59"/>
      <c r="B43" s="254" t="s">
        <v>273</v>
      </c>
      <c r="C43" s="252" t="s">
        <v>230</v>
      </c>
      <c r="D43" s="252" t="s">
        <v>265</v>
      </c>
      <c r="E43" s="252" t="s">
        <v>142</v>
      </c>
      <c r="F43" s="252" t="s">
        <v>148</v>
      </c>
      <c r="G43" s="195" t="s">
        <v>232</v>
      </c>
      <c r="H43" s="77" t="s">
        <v>408</v>
      </c>
      <c r="I43" s="78">
        <v>1508.1</v>
      </c>
    </row>
    <row r="44" spans="1:9" ht="60" customHeight="1" x14ac:dyDescent="0.25">
      <c r="A44" s="59"/>
      <c r="B44" s="254" t="s">
        <v>274</v>
      </c>
      <c r="C44" s="252" t="s">
        <v>230</v>
      </c>
      <c r="D44" s="252" t="s">
        <v>265</v>
      </c>
      <c r="E44" s="252" t="s">
        <v>142</v>
      </c>
      <c r="F44" s="252" t="s">
        <v>149</v>
      </c>
      <c r="G44" s="195" t="s">
        <v>270</v>
      </c>
      <c r="H44" s="77" t="s">
        <v>408</v>
      </c>
      <c r="I44" s="78">
        <v>1980.6</v>
      </c>
    </row>
    <row r="45" spans="1:9" ht="60" customHeight="1" x14ac:dyDescent="0.25">
      <c r="A45" s="59"/>
      <c r="B45" s="254" t="s">
        <v>275</v>
      </c>
      <c r="C45" s="252" t="s">
        <v>230</v>
      </c>
      <c r="D45" s="252" t="s">
        <v>265</v>
      </c>
      <c r="E45" s="252" t="s">
        <v>142</v>
      </c>
      <c r="F45" s="252" t="s">
        <v>150</v>
      </c>
      <c r="G45" s="195" t="s">
        <v>270</v>
      </c>
      <c r="H45" s="77" t="s">
        <v>408</v>
      </c>
      <c r="I45" s="78">
        <v>2231.96</v>
      </c>
    </row>
    <row r="46" spans="1:9" ht="30" customHeight="1" x14ac:dyDescent="0.25">
      <c r="A46" s="59"/>
      <c r="B46" s="254" t="s">
        <v>276</v>
      </c>
      <c r="C46" s="252" t="s">
        <v>230</v>
      </c>
      <c r="D46" s="252" t="s">
        <v>277</v>
      </c>
      <c r="E46" s="252" t="s">
        <v>151</v>
      </c>
      <c r="F46" s="252" t="s">
        <v>122</v>
      </c>
      <c r="G46" s="195" t="s">
        <v>232</v>
      </c>
      <c r="H46" s="77" t="s">
        <v>408</v>
      </c>
      <c r="I46" s="78">
        <v>1076.8800000000001</v>
      </c>
    </row>
    <row r="47" spans="1:9" ht="30" customHeight="1" x14ac:dyDescent="0.25">
      <c r="A47" s="59"/>
      <c r="B47" s="254" t="s">
        <v>278</v>
      </c>
      <c r="C47" s="252" t="s">
        <v>230</v>
      </c>
      <c r="D47" s="252" t="s">
        <v>277</v>
      </c>
      <c r="E47" s="252" t="s">
        <v>151</v>
      </c>
      <c r="F47" s="252" t="s">
        <v>123</v>
      </c>
      <c r="G47" s="195" t="s">
        <v>232</v>
      </c>
      <c r="H47" s="77" t="s">
        <v>408</v>
      </c>
      <c r="I47" s="78">
        <v>1508.1</v>
      </c>
    </row>
    <row r="48" spans="1:9" ht="30" customHeight="1" x14ac:dyDescent="0.25">
      <c r="A48" s="59"/>
      <c r="B48" s="254" t="s">
        <v>279</v>
      </c>
      <c r="C48" s="252" t="s">
        <v>230</v>
      </c>
      <c r="D48" s="252" t="s">
        <v>277</v>
      </c>
      <c r="E48" s="252" t="s">
        <v>151</v>
      </c>
      <c r="F48" s="252" t="s">
        <v>124</v>
      </c>
      <c r="G48" s="195" t="s">
        <v>232</v>
      </c>
      <c r="H48" s="77" t="s">
        <v>408</v>
      </c>
      <c r="I48" s="78">
        <v>1794.79</v>
      </c>
    </row>
    <row r="49" spans="1:9" ht="30" customHeight="1" x14ac:dyDescent="0.25">
      <c r="A49" s="59"/>
      <c r="B49" s="254" t="s">
        <v>280</v>
      </c>
      <c r="C49" s="252" t="s">
        <v>230</v>
      </c>
      <c r="D49" s="252" t="s">
        <v>277</v>
      </c>
      <c r="E49" s="252" t="s">
        <v>151</v>
      </c>
      <c r="F49" s="252" t="s">
        <v>125</v>
      </c>
      <c r="G49" s="195" t="s">
        <v>232</v>
      </c>
      <c r="H49" s="77" t="s">
        <v>408</v>
      </c>
      <c r="I49" s="78">
        <v>2513.52</v>
      </c>
    </row>
    <row r="50" spans="1:9" ht="60" customHeight="1" x14ac:dyDescent="0.25">
      <c r="A50" s="59"/>
      <c r="B50" s="254" t="s">
        <v>281</v>
      </c>
      <c r="C50" s="252" t="s">
        <v>230</v>
      </c>
      <c r="D50" s="252" t="s">
        <v>282</v>
      </c>
      <c r="E50" s="252" t="s">
        <v>152</v>
      </c>
      <c r="F50" s="252" t="s">
        <v>153</v>
      </c>
      <c r="G50" s="195" t="s">
        <v>232</v>
      </c>
      <c r="H50" s="77" t="s">
        <v>408</v>
      </c>
      <c r="I50" s="78">
        <v>538.42999999999995</v>
      </c>
    </row>
    <row r="51" spans="1:9" ht="60" customHeight="1" x14ac:dyDescent="0.25">
      <c r="A51" s="59"/>
      <c r="B51" s="254" t="s">
        <v>283</v>
      </c>
      <c r="C51" s="252" t="s">
        <v>230</v>
      </c>
      <c r="D51" s="252" t="s">
        <v>282</v>
      </c>
      <c r="E51" s="252" t="s">
        <v>152</v>
      </c>
      <c r="F51" s="252" t="s">
        <v>154</v>
      </c>
      <c r="G51" s="195" t="s">
        <v>270</v>
      </c>
      <c r="H51" s="77" t="s">
        <v>408</v>
      </c>
      <c r="I51" s="78">
        <v>1262.29</v>
      </c>
    </row>
    <row r="52" spans="1:9" ht="60" customHeight="1" x14ac:dyDescent="0.25">
      <c r="A52" s="59"/>
      <c r="B52" s="254" t="s">
        <v>284</v>
      </c>
      <c r="C52" s="252" t="s">
        <v>230</v>
      </c>
      <c r="D52" s="252" t="s">
        <v>282</v>
      </c>
      <c r="E52" s="252" t="s">
        <v>152</v>
      </c>
      <c r="F52" s="252" t="s">
        <v>155</v>
      </c>
      <c r="G52" s="195" t="s">
        <v>232</v>
      </c>
      <c r="H52" s="77" t="s">
        <v>408</v>
      </c>
      <c r="I52" s="78">
        <v>448.69</v>
      </c>
    </row>
    <row r="53" spans="1:9" ht="60" customHeight="1" x14ac:dyDescent="0.25">
      <c r="A53" s="59"/>
      <c r="B53" s="254" t="s">
        <v>285</v>
      </c>
      <c r="C53" s="252" t="s">
        <v>230</v>
      </c>
      <c r="D53" s="252" t="s">
        <v>282</v>
      </c>
      <c r="E53" s="252" t="s">
        <v>152</v>
      </c>
      <c r="F53" s="252" t="s">
        <v>156</v>
      </c>
      <c r="G53" s="195" t="s">
        <v>270</v>
      </c>
      <c r="H53" s="77" t="s">
        <v>408</v>
      </c>
      <c r="I53" s="78">
        <v>1172.56</v>
      </c>
    </row>
    <row r="54" spans="1:9" ht="60" customHeight="1" x14ac:dyDescent="0.25">
      <c r="A54" s="59"/>
      <c r="B54" s="254" t="s">
        <v>286</v>
      </c>
      <c r="C54" s="252" t="s">
        <v>230</v>
      </c>
      <c r="D54" s="252" t="s">
        <v>282</v>
      </c>
      <c r="E54" s="252" t="s">
        <v>152</v>
      </c>
      <c r="F54" s="252" t="s">
        <v>157</v>
      </c>
      <c r="G54" s="195" t="s">
        <v>232</v>
      </c>
      <c r="H54" s="77" t="s">
        <v>408</v>
      </c>
      <c r="I54" s="78">
        <v>754.06</v>
      </c>
    </row>
    <row r="55" spans="1:9" ht="60" customHeight="1" x14ac:dyDescent="0.25">
      <c r="A55" s="59"/>
      <c r="B55" s="254" t="s">
        <v>287</v>
      </c>
      <c r="C55" s="252" t="s">
        <v>230</v>
      </c>
      <c r="D55" s="252" t="s">
        <v>282</v>
      </c>
      <c r="E55" s="252" t="s">
        <v>152</v>
      </c>
      <c r="F55" s="252" t="s">
        <v>158</v>
      </c>
      <c r="G55" s="195" t="s">
        <v>270</v>
      </c>
      <c r="H55" s="77" t="s">
        <v>408</v>
      </c>
      <c r="I55" s="78">
        <v>1477.91</v>
      </c>
    </row>
    <row r="56" spans="1:9" ht="60" customHeight="1" x14ac:dyDescent="0.25">
      <c r="A56" s="59"/>
      <c r="B56" s="254" t="s">
        <v>288</v>
      </c>
      <c r="C56" s="252" t="s">
        <v>230</v>
      </c>
      <c r="D56" s="252" t="s">
        <v>282</v>
      </c>
      <c r="E56" s="252" t="s">
        <v>152</v>
      </c>
      <c r="F56" s="252" t="s">
        <v>159</v>
      </c>
      <c r="G56" s="195" t="s">
        <v>232</v>
      </c>
      <c r="H56" s="77" t="s">
        <v>408</v>
      </c>
      <c r="I56" s="78">
        <v>628.39</v>
      </c>
    </row>
    <row r="57" spans="1:9" ht="60" customHeight="1" x14ac:dyDescent="0.25">
      <c r="A57" s="59"/>
      <c r="B57" s="254" t="s">
        <v>289</v>
      </c>
      <c r="C57" s="252" t="s">
        <v>230</v>
      </c>
      <c r="D57" s="252" t="s">
        <v>282</v>
      </c>
      <c r="E57" s="252" t="s">
        <v>152</v>
      </c>
      <c r="F57" s="252" t="s">
        <v>160</v>
      </c>
      <c r="G57" s="195" t="s">
        <v>270</v>
      </c>
      <c r="H57" s="77" t="s">
        <v>408</v>
      </c>
      <c r="I57" s="78">
        <v>1352.22</v>
      </c>
    </row>
    <row r="58" spans="1:9" ht="60" customHeight="1" x14ac:dyDescent="0.25">
      <c r="A58" s="59"/>
      <c r="B58" s="254" t="s">
        <v>290</v>
      </c>
      <c r="C58" s="252" t="s">
        <v>230</v>
      </c>
      <c r="D58" s="252" t="s">
        <v>282</v>
      </c>
      <c r="E58" s="252" t="s">
        <v>152</v>
      </c>
      <c r="F58" s="252" t="s">
        <v>161</v>
      </c>
      <c r="G58" s="195" t="s">
        <v>232</v>
      </c>
      <c r="H58" s="77" t="s">
        <v>408</v>
      </c>
      <c r="I58" s="78">
        <v>754.06</v>
      </c>
    </row>
    <row r="59" spans="1:9" ht="60" customHeight="1" x14ac:dyDescent="0.25">
      <c r="A59" s="59"/>
      <c r="B59" s="254" t="s">
        <v>291</v>
      </c>
      <c r="C59" s="252" t="s">
        <v>230</v>
      </c>
      <c r="D59" s="252" t="s">
        <v>282</v>
      </c>
      <c r="E59" s="252" t="s">
        <v>152</v>
      </c>
      <c r="F59" s="252" t="s">
        <v>162</v>
      </c>
      <c r="G59" s="195" t="s">
        <v>270</v>
      </c>
      <c r="H59" s="77" t="s">
        <v>408</v>
      </c>
      <c r="I59" s="78">
        <v>1477.91</v>
      </c>
    </row>
    <row r="60" spans="1:9" ht="60" customHeight="1" x14ac:dyDescent="0.25">
      <c r="A60" s="59"/>
      <c r="B60" s="254" t="s">
        <v>292</v>
      </c>
      <c r="C60" s="252" t="s">
        <v>230</v>
      </c>
      <c r="D60" s="252" t="s">
        <v>282</v>
      </c>
      <c r="E60" s="252" t="s">
        <v>152</v>
      </c>
      <c r="F60" s="252" t="s">
        <v>163</v>
      </c>
      <c r="G60" s="195" t="s">
        <v>232</v>
      </c>
      <c r="H60" s="77" t="s">
        <v>408</v>
      </c>
      <c r="I60" s="78">
        <v>628.39</v>
      </c>
    </row>
    <row r="61" spans="1:9" ht="60" customHeight="1" x14ac:dyDescent="0.25">
      <c r="A61" s="59"/>
      <c r="B61" s="254" t="s">
        <v>293</v>
      </c>
      <c r="C61" s="252" t="s">
        <v>230</v>
      </c>
      <c r="D61" s="252" t="s">
        <v>282</v>
      </c>
      <c r="E61" s="252" t="s">
        <v>152</v>
      </c>
      <c r="F61" s="252" t="s">
        <v>164</v>
      </c>
      <c r="G61" s="195" t="s">
        <v>270</v>
      </c>
      <c r="H61" s="77" t="s">
        <v>408</v>
      </c>
      <c r="I61" s="78">
        <v>1352.22</v>
      </c>
    </row>
    <row r="62" spans="1:9" ht="60" customHeight="1" x14ac:dyDescent="0.25">
      <c r="A62" s="59"/>
      <c r="B62" s="254" t="s">
        <v>294</v>
      </c>
      <c r="C62" s="252" t="s">
        <v>230</v>
      </c>
      <c r="D62" s="252" t="s">
        <v>282</v>
      </c>
      <c r="E62" s="252" t="s">
        <v>165</v>
      </c>
      <c r="F62" s="252" t="s">
        <v>166</v>
      </c>
      <c r="G62" s="195" t="s">
        <v>232</v>
      </c>
      <c r="H62" s="77" t="s">
        <v>408</v>
      </c>
      <c r="I62" s="78">
        <v>358.96</v>
      </c>
    </row>
    <row r="63" spans="1:9" ht="60" customHeight="1" x14ac:dyDescent="0.25">
      <c r="A63" s="59"/>
      <c r="B63" s="254" t="s">
        <v>295</v>
      </c>
      <c r="C63" s="252" t="s">
        <v>230</v>
      </c>
      <c r="D63" s="252" t="s">
        <v>282</v>
      </c>
      <c r="E63" s="252" t="s">
        <v>165</v>
      </c>
      <c r="F63" s="252" t="s">
        <v>167</v>
      </c>
      <c r="G63" s="195" t="s">
        <v>232</v>
      </c>
      <c r="H63" s="77" t="s">
        <v>408</v>
      </c>
      <c r="I63" s="78">
        <v>89.75</v>
      </c>
    </row>
    <row r="64" spans="1:9" ht="60" customHeight="1" x14ac:dyDescent="0.25">
      <c r="A64" s="59"/>
      <c r="B64" s="254" t="s">
        <v>296</v>
      </c>
      <c r="C64" s="252" t="s">
        <v>230</v>
      </c>
      <c r="D64" s="252" t="s">
        <v>282</v>
      </c>
      <c r="E64" s="252" t="s">
        <v>165</v>
      </c>
      <c r="F64" s="252" t="s">
        <v>168</v>
      </c>
      <c r="G64" s="195" t="s">
        <v>232</v>
      </c>
      <c r="H64" s="77" t="s">
        <v>408</v>
      </c>
      <c r="I64" s="78">
        <v>502.7</v>
      </c>
    </row>
    <row r="65" spans="1:9" ht="60" customHeight="1" x14ac:dyDescent="0.25">
      <c r="A65" s="59"/>
      <c r="B65" s="254" t="s">
        <v>297</v>
      </c>
      <c r="C65" s="252" t="s">
        <v>230</v>
      </c>
      <c r="D65" s="252" t="s">
        <v>282</v>
      </c>
      <c r="E65" s="252" t="s">
        <v>165</v>
      </c>
      <c r="F65" s="252" t="s">
        <v>169</v>
      </c>
      <c r="G65" s="195" t="s">
        <v>232</v>
      </c>
      <c r="H65" s="77" t="s">
        <v>408</v>
      </c>
      <c r="I65" s="78">
        <v>125.68</v>
      </c>
    </row>
    <row r="66" spans="1:9" ht="60" customHeight="1" x14ac:dyDescent="0.25">
      <c r="A66" s="59"/>
      <c r="B66" s="254" t="s">
        <v>298</v>
      </c>
      <c r="C66" s="252" t="s">
        <v>230</v>
      </c>
      <c r="D66" s="252" t="s">
        <v>282</v>
      </c>
      <c r="E66" s="252" t="s">
        <v>165</v>
      </c>
      <c r="F66" s="252" t="s">
        <v>170</v>
      </c>
      <c r="G66" s="195" t="s">
        <v>232</v>
      </c>
      <c r="H66" s="77" t="s">
        <v>408</v>
      </c>
      <c r="I66" s="78">
        <v>502.7</v>
      </c>
    </row>
    <row r="67" spans="1:9" ht="60" customHeight="1" x14ac:dyDescent="0.25">
      <c r="A67" s="59"/>
      <c r="B67" s="254" t="s">
        <v>299</v>
      </c>
      <c r="C67" s="252" t="s">
        <v>230</v>
      </c>
      <c r="D67" s="252" t="s">
        <v>282</v>
      </c>
      <c r="E67" s="252" t="s">
        <v>165</v>
      </c>
      <c r="F67" s="252" t="s">
        <v>171</v>
      </c>
      <c r="G67" s="195" t="s">
        <v>232</v>
      </c>
      <c r="H67" s="77" t="s">
        <v>408</v>
      </c>
      <c r="I67" s="78">
        <v>125.68</v>
      </c>
    </row>
    <row r="68" spans="1:9" ht="30" customHeight="1" x14ac:dyDescent="0.25">
      <c r="A68" s="59"/>
      <c r="B68" s="254" t="s">
        <v>300</v>
      </c>
      <c r="C68" s="252" t="s">
        <v>230</v>
      </c>
      <c r="D68" s="252" t="s">
        <v>282</v>
      </c>
      <c r="E68" s="252" t="s">
        <v>172</v>
      </c>
      <c r="F68" s="252" t="s">
        <v>129</v>
      </c>
      <c r="G68" s="195" t="s">
        <v>232</v>
      </c>
      <c r="H68" s="77" t="s">
        <v>408</v>
      </c>
      <c r="I68" s="78">
        <v>448.69</v>
      </c>
    </row>
    <row r="69" spans="1:9" ht="30" customHeight="1" x14ac:dyDescent="0.25">
      <c r="A69" s="59"/>
      <c r="B69" s="254" t="s">
        <v>301</v>
      </c>
      <c r="C69" s="252" t="s">
        <v>230</v>
      </c>
      <c r="D69" s="252" t="s">
        <v>282</v>
      </c>
      <c r="E69" s="252" t="s">
        <v>172</v>
      </c>
      <c r="F69" s="252" t="s">
        <v>130</v>
      </c>
      <c r="G69" s="195" t="s">
        <v>232</v>
      </c>
      <c r="H69" s="77" t="s">
        <v>408</v>
      </c>
      <c r="I69" s="78">
        <v>628.39</v>
      </c>
    </row>
    <row r="70" spans="1:9" ht="30" customHeight="1" x14ac:dyDescent="0.25">
      <c r="A70" s="59"/>
      <c r="B70" s="254" t="s">
        <v>302</v>
      </c>
      <c r="C70" s="252" t="s">
        <v>230</v>
      </c>
      <c r="D70" s="252" t="s">
        <v>282</v>
      </c>
      <c r="E70" s="252" t="s">
        <v>172</v>
      </c>
      <c r="F70" s="252" t="s">
        <v>173</v>
      </c>
      <c r="G70" s="195" t="s">
        <v>270</v>
      </c>
      <c r="H70" s="77" t="s">
        <v>408</v>
      </c>
      <c r="I70" s="78">
        <v>1172.56</v>
      </c>
    </row>
    <row r="71" spans="1:9" ht="30" customHeight="1" x14ac:dyDescent="0.25">
      <c r="A71" s="59"/>
      <c r="B71" s="254" t="s">
        <v>303</v>
      </c>
      <c r="C71" s="252" t="s">
        <v>230</v>
      </c>
      <c r="D71" s="252" t="s">
        <v>282</v>
      </c>
      <c r="E71" s="252" t="s">
        <v>172</v>
      </c>
      <c r="F71" s="252" t="s">
        <v>174</v>
      </c>
      <c r="G71" s="195" t="s">
        <v>270</v>
      </c>
      <c r="H71" s="77" t="s">
        <v>408</v>
      </c>
      <c r="I71" s="78">
        <v>1352.22</v>
      </c>
    </row>
    <row r="72" spans="1:9" ht="45" customHeight="1" x14ac:dyDescent="0.25">
      <c r="A72" s="59"/>
      <c r="B72" s="254" t="s">
        <v>304</v>
      </c>
      <c r="C72" s="252" t="s">
        <v>230</v>
      </c>
      <c r="D72" s="252" t="s">
        <v>305</v>
      </c>
      <c r="E72" s="252" t="s">
        <v>175</v>
      </c>
      <c r="F72" s="252" t="s">
        <v>176</v>
      </c>
      <c r="G72" s="195" t="s">
        <v>232</v>
      </c>
      <c r="H72" s="77" t="s">
        <v>408</v>
      </c>
      <c r="I72" s="78">
        <v>1140.52</v>
      </c>
    </row>
    <row r="73" spans="1:9" ht="45" customHeight="1" x14ac:dyDescent="0.25">
      <c r="A73" s="59"/>
      <c r="B73" s="254" t="s">
        <v>306</v>
      </c>
      <c r="C73" s="252" t="s">
        <v>230</v>
      </c>
      <c r="D73" s="252" t="s">
        <v>305</v>
      </c>
      <c r="E73" s="252" t="s">
        <v>175</v>
      </c>
      <c r="F73" s="252" t="s">
        <v>177</v>
      </c>
      <c r="G73" s="195" t="s">
        <v>270</v>
      </c>
      <c r="H73" s="77" t="s">
        <v>408</v>
      </c>
      <c r="I73" s="78">
        <v>1864.39</v>
      </c>
    </row>
    <row r="74" spans="1:9" ht="45" customHeight="1" x14ac:dyDescent="0.25">
      <c r="A74" s="59"/>
      <c r="B74" s="254" t="s">
        <v>307</v>
      </c>
      <c r="C74" s="252" t="s">
        <v>230</v>
      </c>
      <c r="D74" s="252" t="s">
        <v>305</v>
      </c>
      <c r="E74" s="252" t="s">
        <v>175</v>
      </c>
      <c r="F74" s="252" t="s">
        <v>178</v>
      </c>
      <c r="G74" s="195" t="s">
        <v>232</v>
      </c>
      <c r="H74" s="77" t="s">
        <v>408</v>
      </c>
      <c r="I74" s="78">
        <v>1230.26</v>
      </c>
    </row>
    <row r="75" spans="1:9" ht="45" customHeight="1" x14ac:dyDescent="0.25">
      <c r="A75" s="59"/>
      <c r="B75" s="254" t="s">
        <v>308</v>
      </c>
      <c r="C75" s="252" t="s">
        <v>230</v>
      </c>
      <c r="D75" s="252" t="s">
        <v>305</v>
      </c>
      <c r="E75" s="252" t="s">
        <v>175</v>
      </c>
      <c r="F75" s="252" t="s">
        <v>179</v>
      </c>
      <c r="G75" s="195" t="s">
        <v>270</v>
      </c>
      <c r="H75" s="77" t="s">
        <v>408</v>
      </c>
      <c r="I75" s="78">
        <v>1954.11</v>
      </c>
    </row>
    <row r="76" spans="1:9" ht="45" customHeight="1" x14ac:dyDescent="0.25">
      <c r="A76" s="59"/>
      <c r="B76" s="254" t="s">
        <v>309</v>
      </c>
      <c r="C76" s="252" t="s">
        <v>230</v>
      </c>
      <c r="D76" s="252" t="s">
        <v>305</v>
      </c>
      <c r="E76" s="252" t="s">
        <v>175</v>
      </c>
      <c r="F76" s="252" t="s">
        <v>180</v>
      </c>
      <c r="G76" s="195" t="s">
        <v>232</v>
      </c>
      <c r="H76" s="77" t="s">
        <v>408</v>
      </c>
      <c r="I76" s="78">
        <v>1499.89</v>
      </c>
    </row>
    <row r="77" spans="1:9" ht="45" customHeight="1" x14ac:dyDescent="0.25">
      <c r="A77" s="59"/>
      <c r="B77" s="254" t="s">
        <v>310</v>
      </c>
      <c r="C77" s="252" t="s">
        <v>230</v>
      </c>
      <c r="D77" s="252" t="s">
        <v>305</v>
      </c>
      <c r="E77" s="252" t="s">
        <v>175</v>
      </c>
      <c r="F77" s="252" t="s">
        <v>181</v>
      </c>
      <c r="G77" s="195" t="s">
        <v>270</v>
      </c>
      <c r="H77" s="77" t="s">
        <v>408</v>
      </c>
      <c r="I77" s="78">
        <v>2223.73</v>
      </c>
    </row>
    <row r="78" spans="1:9" ht="45" customHeight="1" x14ac:dyDescent="0.25">
      <c r="A78" s="59"/>
      <c r="B78" s="254" t="s">
        <v>311</v>
      </c>
      <c r="C78" s="252" t="s">
        <v>230</v>
      </c>
      <c r="D78" s="252" t="s">
        <v>305</v>
      </c>
      <c r="E78" s="252" t="s">
        <v>175</v>
      </c>
      <c r="F78" s="252" t="s">
        <v>182</v>
      </c>
      <c r="G78" s="195" t="s">
        <v>232</v>
      </c>
      <c r="H78" s="77" t="s">
        <v>408</v>
      </c>
      <c r="I78" s="78">
        <v>1625.56</v>
      </c>
    </row>
    <row r="79" spans="1:9" ht="45" customHeight="1" x14ac:dyDescent="0.25">
      <c r="A79" s="59"/>
      <c r="B79" s="254" t="s">
        <v>312</v>
      </c>
      <c r="C79" s="252" t="s">
        <v>230</v>
      </c>
      <c r="D79" s="252" t="s">
        <v>305</v>
      </c>
      <c r="E79" s="252" t="s">
        <v>175</v>
      </c>
      <c r="F79" s="252" t="s">
        <v>183</v>
      </c>
      <c r="G79" s="195" t="s">
        <v>270</v>
      </c>
      <c r="H79" s="77" t="s">
        <v>408</v>
      </c>
      <c r="I79" s="78">
        <v>2349.41</v>
      </c>
    </row>
    <row r="80" spans="1:9" ht="45" customHeight="1" x14ac:dyDescent="0.25">
      <c r="A80" s="59"/>
      <c r="B80" s="254" t="s">
        <v>313</v>
      </c>
      <c r="C80" s="252" t="s">
        <v>230</v>
      </c>
      <c r="D80" s="252" t="s">
        <v>305</v>
      </c>
      <c r="E80" s="252" t="s">
        <v>184</v>
      </c>
      <c r="F80" s="252" t="s">
        <v>176</v>
      </c>
      <c r="G80" s="195" t="s">
        <v>232</v>
      </c>
      <c r="H80" s="77" t="s">
        <v>408</v>
      </c>
      <c r="I80" s="78">
        <v>269.22000000000003</v>
      </c>
    </row>
    <row r="81" spans="1:9" ht="45" customHeight="1" x14ac:dyDescent="0.25">
      <c r="A81" s="59"/>
      <c r="B81" s="254" t="s">
        <v>314</v>
      </c>
      <c r="C81" s="252" t="s">
        <v>230</v>
      </c>
      <c r="D81" s="252" t="s">
        <v>305</v>
      </c>
      <c r="E81" s="252" t="s">
        <v>184</v>
      </c>
      <c r="F81" s="252" t="s">
        <v>177</v>
      </c>
      <c r="G81" s="195" t="s">
        <v>270</v>
      </c>
      <c r="H81" s="77" t="s">
        <v>408</v>
      </c>
      <c r="I81" s="78">
        <v>993.08</v>
      </c>
    </row>
    <row r="82" spans="1:9" ht="45" customHeight="1" x14ac:dyDescent="0.25">
      <c r="A82" s="59"/>
      <c r="B82" s="254" t="s">
        <v>315</v>
      </c>
      <c r="C82" s="252" t="s">
        <v>230</v>
      </c>
      <c r="D82" s="252" t="s">
        <v>305</v>
      </c>
      <c r="E82" s="252" t="s">
        <v>184</v>
      </c>
      <c r="F82" s="252" t="s">
        <v>178</v>
      </c>
      <c r="G82" s="195" t="s">
        <v>232</v>
      </c>
      <c r="H82" s="77" t="s">
        <v>408</v>
      </c>
      <c r="I82" s="78">
        <v>269.22000000000003</v>
      </c>
    </row>
    <row r="83" spans="1:9" ht="45" customHeight="1" x14ac:dyDescent="0.25">
      <c r="A83" s="59"/>
      <c r="B83" s="254" t="s">
        <v>316</v>
      </c>
      <c r="C83" s="252" t="s">
        <v>230</v>
      </c>
      <c r="D83" s="252" t="s">
        <v>305</v>
      </c>
      <c r="E83" s="252" t="s">
        <v>184</v>
      </c>
      <c r="F83" s="252" t="s">
        <v>179</v>
      </c>
      <c r="G83" s="195" t="s">
        <v>270</v>
      </c>
      <c r="H83" s="77" t="s">
        <v>408</v>
      </c>
      <c r="I83" s="78">
        <v>993.08</v>
      </c>
    </row>
    <row r="84" spans="1:9" ht="45" customHeight="1" x14ac:dyDescent="0.25">
      <c r="A84" s="59"/>
      <c r="B84" s="254" t="s">
        <v>317</v>
      </c>
      <c r="C84" s="252" t="s">
        <v>230</v>
      </c>
      <c r="D84" s="252" t="s">
        <v>305</v>
      </c>
      <c r="E84" s="252" t="s">
        <v>184</v>
      </c>
      <c r="F84" s="252" t="s">
        <v>180</v>
      </c>
      <c r="G84" s="195" t="s">
        <v>232</v>
      </c>
      <c r="H84" s="77" t="s">
        <v>408</v>
      </c>
      <c r="I84" s="78">
        <v>377.03</v>
      </c>
    </row>
    <row r="85" spans="1:9" ht="45" customHeight="1" x14ac:dyDescent="0.25">
      <c r="A85" s="59"/>
      <c r="B85" s="254" t="s">
        <v>318</v>
      </c>
      <c r="C85" s="252" t="s">
        <v>230</v>
      </c>
      <c r="D85" s="252" t="s">
        <v>305</v>
      </c>
      <c r="E85" s="252" t="s">
        <v>184</v>
      </c>
      <c r="F85" s="252" t="s">
        <v>181</v>
      </c>
      <c r="G85" s="195" t="s">
        <v>270</v>
      </c>
      <c r="H85" s="77" t="s">
        <v>408</v>
      </c>
      <c r="I85" s="78">
        <v>1100.8699999999999</v>
      </c>
    </row>
    <row r="86" spans="1:9" ht="45" customHeight="1" x14ac:dyDescent="0.25">
      <c r="A86" s="59"/>
      <c r="B86" s="254" t="s">
        <v>319</v>
      </c>
      <c r="C86" s="252" t="s">
        <v>230</v>
      </c>
      <c r="D86" s="252" t="s">
        <v>305</v>
      </c>
      <c r="E86" s="252" t="s">
        <v>184</v>
      </c>
      <c r="F86" s="252" t="s">
        <v>182</v>
      </c>
      <c r="G86" s="195" t="s">
        <v>232</v>
      </c>
      <c r="H86" s="77" t="s">
        <v>408</v>
      </c>
      <c r="I86" s="78">
        <v>377.03</v>
      </c>
    </row>
    <row r="87" spans="1:9" ht="45" customHeight="1" x14ac:dyDescent="0.25">
      <c r="A87" s="59"/>
      <c r="B87" s="254" t="s">
        <v>320</v>
      </c>
      <c r="C87" s="252" t="s">
        <v>230</v>
      </c>
      <c r="D87" s="252" t="s">
        <v>305</v>
      </c>
      <c r="E87" s="252" t="s">
        <v>184</v>
      </c>
      <c r="F87" s="252" t="s">
        <v>183</v>
      </c>
      <c r="G87" s="195" t="s">
        <v>270</v>
      </c>
      <c r="H87" s="77" t="s">
        <v>408</v>
      </c>
      <c r="I87" s="78">
        <v>1100.8699999999999</v>
      </c>
    </row>
    <row r="88" spans="1:9" ht="60" customHeight="1" x14ac:dyDescent="0.25">
      <c r="A88" s="59"/>
      <c r="B88" s="254" t="s">
        <v>321</v>
      </c>
      <c r="C88" s="252" t="s">
        <v>230</v>
      </c>
      <c r="D88" s="252" t="s">
        <v>322</v>
      </c>
      <c r="E88" s="252" t="s">
        <v>185</v>
      </c>
      <c r="F88" s="252" t="s">
        <v>186</v>
      </c>
      <c r="G88" s="195" t="s">
        <v>232</v>
      </c>
      <c r="H88" s="77" t="s">
        <v>408</v>
      </c>
      <c r="I88" s="78">
        <v>751.74</v>
      </c>
    </row>
    <row r="89" spans="1:9" ht="60" customHeight="1" x14ac:dyDescent="0.25">
      <c r="A89" s="59"/>
      <c r="B89" s="254" t="s">
        <v>323</v>
      </c>
      <c r="C89" s="252" t="s">
        <v>230</v>
      </c>
      <c r="D89" s="252" t="s">
        <v>322</v>
      </c>
      <c r="E89" s="252" t="s">
        <v>185</v>
      </c>
      <c r="F89" s="252" t="s">
        <v>187</v>
      </c>
      <c r="G89" s="195" t="s">
        <v>270</v>
      </c>
      <c r="H89" s="77" t="s">
        <v>408</v>
      </c>
      <c r="I89" s="78">
        <v>1475.6</v>
      </c>
    </row>
    <row r="90" spans="1:9" ht="60" customHeight="1" x14ac:dyDescent="0.25">
      <c r="A90" s="59"/>
      <c r="B90" s="254" t="s">
        <v>324</v>
      </c>
      <c r="C90" s="252" t="s">
        <v>230</v>
      </c>
      <c r="D90" s="252" t="s">
        <v>322</v>
      </c>
      <c r="E90" s="252" t="s">
        <v>185</v>
      </c>
      <c r="F90" s="252" t="s">
        <v>188</v>
      </c>
      <c r="G90" s="195" t="s">
        <v>232</v>
      </c>
      <c r="H90" s="77" t="s">
        <v>408</v>
      </c>
      <c r="I90" s="78">
        <v>988.92</v>
      </c>
    </row>
    <row r="91" spans="1:9" ht="60" customHeight="1" x14ac:dyDescent="0.25">
      <c r="A91" s="59"/>
      <c r="B91" s="254" t="s">
        <v>325</v>
      </c>
      <c r="C91" s="252" t="s">
        <v>230</v>
      </c>
      <c r="D91" s="252" t="s">
        <v>322</v>
      </c>
      <c r="E91" s="252" t="s">
        <v>185</v>
      </c>
      <c r="F91" s="252" t="s">
        <v>189</v>
      </c>
      <c r="G91" s="195" t="s">
        <v>270</v>
      </c>
      <c r="H91" s="77" t="s">
        <v>408</v>
      </c>
      <c r="I91" s="78">
        <v>1712.78</v>
      </c>
    </row>
    <row r="92" spans="1:9" ht="60" customHeight="1" x14ac:dyDescent="0.25">
      <c r="A92" s="59"/>
      <c r="B92" s="254" t="s">
        <v>326</v>
      </c>
      <c r="C92" s="252" t="s">
        <v>230</v>
      </c>
      <c r="D92" s="252" t="s">
        <v>322</v>
      </c>
      <c r="E92" s="252" t="s">
        <v>185</v>
      </c>
      <c r="F92" s="252" t="s">
        <v>190</v>
      </c>
      <c r="G92" s="195" t="s">
        <v>232</v>
      </c>
      <c r="H92" s="77" t="s">
        <v>408</v>
      </c>
      <c r="I92" s="78">
        <v>1113.97</v>
      </c>
    </row>
    <row r="93" spans="1:9" ht="60" customHeight="1" x14ac:dyDescent="0.25">
      <c r="A93" s="59"/>
      <c r="B93" s="254" t="s">
        <v>327</v>
      </c>
      <c r="C93" s="252" t="s">
        <v>230</v>
      </c>
      <c r="D93" s="252" t="s">
        <v>322</v>
      </c>
      <c r="E93" s="252" t="s">
        <v>185</v>
      </c>
      <c r="F93" s="252" t="s">
        <v>191</v>
      </c>
      <c r="G93" s="195" t="s">
        <v>270</v>
      </c>
      <c r="H93" s="77" t="s">
        <v>408</v>
      </c>
      <c r="I93" s="78">
        <v>1837.82</v>
      </c>
    </row>
    <row r="94" spans="1:9" ht="60" customHeight="1" x14ac:dyDescent="0.25">
      <c r="A94" s="59"/>
      <c r="B94" s="254" t="s">
        <v>328</v>
      </c>
      <c r="C94" s="252" t="s">
        <v>230</v>
      </c>
      <c r="D94" s="252" t="s">
        <v>322</v>
      </c>
      <c r="E94" s="252" t="s">
        <v>185</v>
      </c>
      <c r="F94" s="252" t="s">
        <v>192</v>
      </c>
      <c r="G94" s="195" t="s">
        <v>232</v>
      </c>
      <c r="H94" s="77" t="s">
        <v>408</v>
      </c>
      <c r="I94" s="78">
        <v>1407.19</v>
      </c>
    </row>
    <row r="95" spans="1:9" ht="60" customHeight="1" x14ac:dyDescent="0.25">
      <c r="A95" s="59"/>
      <c r="B95" s="254" t="s">
        <v>329</v>
      </c>
      <c r="C95" s="252" t="s">
        <v>230</v>
      </c>
      <c r="D95" s="252" t="s">
        <v>322</v>
      </c>
      <c r="E95" s="252" t="s">
        <v>185</v>
      </c>
      <c r="F95" s="252" t="s">
        <v>193</v>
      </c>
      <c r="G95" s="195" t="s">
        <v>270</v>
      </c>
      <c r="H95" s="77" t="s">
        <v>408</v>
      </c>
      <c r="I95" s="78">
        <v>2131.0700000000002</v>
      </c>
    </row>
    <row r="96" spans="1:9" ht="75" customHeight="1" x14ac:dyDescent="0.25">
      <c r="A96" s="59"/>
      <c r="B96" s="254" t="s">
        <v>330</v>
      </c>
      <c r="C96" s="252" t="s">
        <v>331</v>
      </c>
      <c r="D96" s="252" t="s">
        <v>332</v>
      </c>
      <c r="E96" s="252" t="s">
        <v>194</v>
      </c>
      <c r="F96" s="252" t="s">
        <v>186</v>
      </c>
      <c r="G96" s="195" t="s">
        <v>232</v>
      </c>
      <c r="H96" s="77" t="s">
        <v>408</v>
      </c>
      <c r="I96" s="78">
        <v>897.41</v>
      </c>
    </row>
    <row r="97" spans="1:9" ht="75" customHeight="1" x14ac:dyDescent="0.25">
      <c r="A97" s="59"/>
      <c r="B97" s="254" t="s">
        <v>333</v>
      </c>
      <c r="C97" s="252" t="s">
        <v>331</v>
      </c>
      <c r="D97" s="252" t="s">
        <v>332</v>
      </c>
      <c r="E97" s="252" t="s">
        <v>194</v>
      </c>
      <c r="F97" s="252" t="s">
        <v>187</v>
      </c>
      <c r="G97" s="195" t="s">
        <v>270</v>
      </c>
      <c r="H97" s="77" t="s">
        <v>408</v>
      </c>
      <c r="I97" s="78">
        <v>1621.25</v>
      </c>
    </row>
    <row r="98" spans="1:9" ht="75" customHeight="1" x14ac:dyDescent="0.25">
      <c r="A98" s="59"/>
      <c r="B98" s="254" t="s">
        <v>334</v>
      </c>
      <c r="C98" s="252" t="s">
        <v>331</v>
      </c>
      <c r="D98" s="252" t="s">
        <v>332</v>
      </c>
      <c r="E98" s="252" t="s">
        <v>195</v>
      </c>
      <c r="F98" s="252" t="s">
        <v>188</v>
      </c>
      <c r="G98" s="195" t="s">
        <v>232</v>
      </c>
      <c r="H98" s="77" t="s">
        <v>408</v>
      </c>
      <c r="I98" s="78">
        <v>1256.76</v>
      </c>
    </row>
    <row r="99" spans="1:9" ht="75" customHeight="1" x14ac:dyDescent="0.25">
      <c r="A99" s="59"/>
      <c r="B99" s="254" t="s">
        <v>335</v>
      </c>
      <c r="C99" s="252" t="s">
        <v>331</v>
      </c>
      <c r="D99" s="252" t="s">
        <v>332</v>
      </c>
      <c r="E99" s="252" t="s">
        <v>195</v>
      </c>
      <c r="F99" s="252" t="s">
        <v>196</v>
      </c>
      <c r="G99" s="195" t="s">
        <v>270</v>
      </c>
      <c r="H99" s="77" t="s">
        <v>408</v>
      </c>
      <c r="I99" s="78">
        <v>1980.6</v>
      </c>
    </row>
    <row r="100" spans="1:9" ht="75" customHeight="1" x14ac:dyDescent="0.25">
      <c r="A100" s="59"/>
      <c r="B100" s="254" t="s">
        <v>336</v>
      </c>
      <c r="C100" s="252" t="s">
        <v>331</v>
      </c>
      <c r="D100" s="252" t="s">
        <v>332</v>
      </c>
      <c r="E100" s="252" t="s">
        <v>195</v>
      </c>
      <c r="F100" s="252" t="s">
        <v>190</v>
      </c>
      <c r="G100" s="195" t="s">
        <v>232</v>
      </c>
      <c r="H100" s="77" t="s">
        <v>408</v>
      </c>
      <c r="I100" s="78">
        <v>987.12</v>
      </c>
    </row>
    <row r="101" spans="1:9" ht="75" customHeight="1" x14ac:dyDescent="0.25">
      <c r="A101" s="59"/>
      <c r="B101" s="254" t="s">
        <v>337</v>
      </c>
      <c r="C101" s="252" t="s">
        <v>331</v>
      </c>
      <c r="D101" s="252" t="s">
        <v>332</v>
      </c>
      <c r="E101" s="252" t="s">
        <v>195</v>
      </c>
      <c r="F101" s="252" t="s">
        <v>191</v>
      </c>
      <c r="G101" s="195" t="s">
        <v>270</v>
      </c>
      <c r="H101" s="77" t="s">
        <v>408</v>
      </c>
      <c r="I101" s="78">
        <v>1710.99</v>
      </c>
    </row>
    <row r="102" spans="1:9" ht="75" customHeight="1" x14ac:dyDescent="0.25">
      <c r="A102" s="59"/>
      <c r="B102" s="254" t="s">
        <v>338</v>
      </c>
      <c r="C102" s="252" t="s">
        <v>331</v>
      </c>
      <c r="D102" s="252" t="s">
        <v>332</v>
      </c>
      <c r="E102" s="252" t="s">
        <v>195</v>
      </c>
      <c r="F102" s="252" t="s">
        <v>192</v>
      </c>
      <c r="G102" s="195" t="s">
        <v>232</v>
      </c>
      <c r="H102" s="77" t="s">
        <v>408</v>
      </c>
      <c r="I102" s="78">
        <v>1382.44</v>
      </c>
    </row>
    <row r="103" spans="1:9" ht="75" customHeight="1" x14ac:dyDescent="0.25">
      <c r="A103" s="59"/>
      <c r="B103" s="254" t="s">
        <v>339</v>
      </c>
      <c r="C103" s="252" t="s">
        <v>331</v>
      </c>
      <c r="D103" s="252" t="s">
        <v>332</v>
      </c>
      <c r="E103" s="252" t="s">
        <v>195</v>
      </c>
      <c r="F103" s="252" t="s">
        <v>193</v>
      </c>
      <c r="G103" s="195" t="s">
        <v>270</v>
      </c>
      <c r="H103" s="77" t="s">
        <v>408</v>
      </c>
      <c r="I103" s="78">
        <v>2106.2800000000002</v>
      </c>
    </row>
    <row r="104" spans="1:9" ht="30" customHeight="1" x14ac:dyDescent="0.25">
      <c r="A104" s="59"/>
      <c r="B104" s="254" t="s">
        <v>340</v>
      </c>
      <c r="C104" s="252" t="s">
        <v>341</v>
      </c>
      <c r="D104" s="252" t="s">
        <v>342</v>
      </c>
      <c r="E104" s="252" t="s">
        <v>197</v>
      </c>
      <c r="F104" s="252" t="s">
        <v>122</v>
      </c>
      <c r="G104" s="195" t="s">
        <v>232</v>
      </c>
      <c r="H104" s="77" t="s">
        <v>408</v>
      </c>
      <c r="I104" s="78">
        <v>143.65</v>
      </c>
    </row>
    <row r="105" spans="1:9" ht="30" customHeight="1" x14ac:dyDescent="0.25">
      <c r="A105" s="59"/>
      <c r="B105" s="254" t="s">
        <v>343</v>
      </c>
      <c r="C105" s="252" t="s">
        <v>341</v>
      </c>
      <c r="D105" s="252" t="s">
        <v>342</v>
      </c>
      <c r="E105" s="252" t="s">
        <v>197</v>
      </c>
      <c r="F105" s="252" t="s">
        <v>124</v>
      </c>
      <c r="G105" s="195" t="s">
        <v>232</v>
      </c>
      <c r="H105" s="77" t="s">
        <v>408</v>
      </c>
      <c r="I105" s="78">
        <v>143.65</v>
      </c>
    </row>
    <row r="106" spans="1:9" ht="30" customHeight="1" x14ac:dyDescent="0.25">
      <c r="A106" s="59"/>
      <c r="B106" s="254" t="s">
        <v>344</v>
      </c>
      <c r="C106" s="252" t="s">
        <v>341</v>
      </c>
      <c r="D106" s="252" t="s">
        <v>342</v>
      </c>
      <c r="E106" s="252" t="s">
        <v>197</v>
      </c>
      <c r="F106" s="252" t="s">
        <v>123</v>
      </c>
      <c r="G106" s="195" t="s">
        <v>232</v>
      </c>
      <c r="H106" s="77" t="s">
        <v>408</v>
      </c>
      <c r="I106" s="78">
        <v>189.71</v>
      </c>
    </row>
    <row r="107" spans="1:9" ht="30" customHeight="1" x14ac:dyDescent="0.25">
      <c r="A107" s="59"/>
      <c r="B107" s="254" t="s">
        <v>345</v>
      </c>
      <c r="C107" s="252" t="s">
        <v>341</v>
      </c>
      <c r="D107" s="252" t="s">
        <v>342</v>
      </c>
      <c r="E107" s="252" t="s">
        <v>197</v>
      </c>
      <c r="F107" s="252" t="s">
        <v>125</v>
      </c>
      <c r="G107" s="195" t="s">
        <v>232</v>
      </c>
      <c r="H107" s="77" t="s">
        <v>408</v>
      </c>
      <c r="I107" s="78">
        <v>189.71</v>
      </c>
    </row>
    <row r="108" spans="1:9" ht="30" customHeight="1" x14ac:dyDescent="0.25">
      <c r="A108" s="59"/>
      <c r="B108" s="254" t="s">
        <v>346</v>
      </c>
      <c r="C108" s="252" t="s">
        <v>341</v>
      </c>
      <c r="D108" s="252" t="s">
        <v>347</v>
      </c>
      <c r="E108" s="252" t="s">
        <v>198</v>
      </c>
      <c r="F108" s="252" t="s">
        <v>122</v>
      </c>
      <c r="G108" s="195" t="s">
        <v>232</v>
      </c>
      <c r="H108" s="77" t="s">
        <v>408</v>
      </c>
      <c r="I108" s="78">
        <v>923.82</v>
      </c>
    </row>
    <row r="109" spans="1:9" ht="30" customHeight="1" x14ac:dyDescent="0.25">
      <c r="A109" s="59"/>
      <c r="B109" s="254" t="s">
        <v>348</v>
      </c>
      <c r="C109" s="252" t="s">
        <v>341</v>
      </c>
      <c r="D109" s="252" t="s">
        <v>347</v>
      </c>
      <c r="E109" s="252" t="s">
        <v>198</v>
      </c>
      <c r="F109" s="252" t="s">
        <v>124</v>
      </c>
      <c r="G109" s="195" t="s">
        <v>232</v>
      </c>
      <c r="H109" s="77" t="s">
        <v>408</v>
      </c>
      <c r="I109" s="78">
        <v>965.7</v>
      </c>
    </row>
    <row r="110" spans="1:9" ht="30" customHeight="1" x14ac:dyDescent="0.25">
      <c r="A110" s="59"/>
      <c r="B110" s="254" t="s">
        <v>349</v>
      </c>
      <c r="C110" s="252" t="s">
        <v>341</v>
      </c>
      <c r="D110" s="252" t="s">
        <v>347</v>
      </c>
      <c r="E110" s="252" t="s">
        <v>198</v>
      </c>
      <c r="F110" s="252" t="s">
        <v>123</v>
      </c>
      <c r="G110" s="195" t="s">
        <v>232</v>
      </c>
      <c r="H110" s="77" t="s">
        <v>408</v>
      </c>
      <c r="I110" s="78">
        <v>1290.3699999999999</v>
      </c>
    </row>
    <row r="111" spans="1:9" ht="30" customHeight="1" x14ac:dyDescent="0.25">
      <c r="A111" s="59"/>
      <c r="B111" s="254" t="s">
        <v>350</v>
      </c>
      <c r="C111" s="252" t="s">
        <v>341</v>
      </c>
      <c r="D111" s="252" t="s">
        <v>347</v>
      </c>
      <c r="E111" s="252" t="s">
        <v>198</v>
      </c>
      <c r="F111" s="252" t="s">
        <v>125</v>
      </c>
      <c r="G111" s="195" t="s">
        <v>232</v>
      </c>
      <c r="H111" s="77" t="s">
        <v>408</v>
      </c>
      <c r="I111" s="78">
        <v>1349.03</v>
      </c>
    </row>
    <row r="112" spans="1:9" ht="30" customHeight="1" x14ac:dyDescent="0.25">
      <c r="A112" s="59"/>
      <c r="B112" s="254" t="s">
        <v>351</v>
      </c>
      <c r="C112" s="252" t="s">
        <v>341</v>
      </c>
      <c r="D112" s="252" t="s">
        <v>352</v>
      </c>
      <c r="E112" s="252" t="s">
        <v>199</v>
      </c>
      <c r="F112" s="252" t="s">
        <v>122</v>
      </c>
      <c r="G112" s="195" t="s">
        <v>232</v>
      </c>
      <c r="H112" s="77" t="s">
        <v>408</v>
      </c>
      <c r="I112" s="78">
        <v>112.79</v>
      </c>
    </row>
    <row r="113" spans="1:9" ht="30" customHeight="1" x14ac:dyDescent="0.25">
      <c r="A113" s="59"/>
      <c r="B113" s="254" t="s">
        <v>353</v>
      </c>
      <c r="C113" s="252" t="s">
        <v>341</v>
      </c>
      <c r="D113" s="252" t="s">
        <v>352</v>
      </c>
      <c r="E113" s="252" t="s">
        <v>199</v>
      </c>
      <c r="F113" s="252" t="s">
        <v>123</v>
      </c>
      <c r="G113" s="195" t="s">
        <v>232</v>
      </c>
      <c r="H113" s="77" t="s">
        <v>408</v>
      </c>
      <c r="I113" s="78">
        <v>192.42</v>
      </c>
    </row>
    <row r="114" spans="1:9" ht="30" customHeight="1" x14ac:dyDescent="0.25">
      <c r="A114" s="59"/>
      <c r="B114" s="254" t="s">
        <v>354</v>
      </c>
      <c r="C114" s="252" t="s">
        <v>341</v>
      </c>
      <c r="D114" s="252" t="s">
        <v>352</v>
      </c>
      <c r="E114" s="252" t="s">
        <v>199</v>
      </c>
      <c r="F114" s="252" t="s">
        <v>124</v>
      </c>
      <c r="G114" s="195" t="s">
        <v>232</v>
      </c>
      <c r="H114" s="77" t="s">
        <v>408</v>
      </c>
      <c r="I114" s="78">
        <v>439.24</v>
      </c>
    </row>
    <row r="115" spans="1:9" ht="30" customHeight="1" x14ac:dyDescent="0.25">
      <c r="A115" s="59"/>
      <c r="B115" s="254" t="s">
        <v>355</v>
      </c>
      <c r="C115" s="252" t="s">
        <v>341</v>
      </c>
      <c r="D115" s="252" t="s">
        <v>352</v>
      </c>
      <c r="E115" s="252" t="s">
        <v>199</v>
      </c>
      <c r="F115" s="252" t="s">
        <v>125</v>
      </c>
      <c r="G115" s="195" t="s">
        <v>232</v>
      </c>
      <c r="H115" s="77" t="s">
        <v>408</v>
      </c>
      <c r="I115" s="78">
        <v>611.73</v>
      </c>
    </row>
    <row r="116" spans="1:9" ht="75" customHeight="1" x14ac:dyDescent="0.25">
      <c r="A116" s="59"/>
      <c r="B116" s="254" t="s">
        <v>356</v>
      </c>
      <c r="C116" s="252" t="s">
        <v>341</v>
      </c>
      <c r="D116" s="252" t="s">
        <v>352</v>
      </c>
      <c r="E116" s="252" t="s">
        <v>200</v>
      </c>
      <c r="F116" s="252" t="s">
        <v>129</v>
      </c>
      <c r="G116" s="195" t="s">
        <v>232</v>
      </c>
      <c r="H116" s="77" t="s">
        <v>408</v>
      </c>
      <c r="I116" s="78">
        <v>175.99</v>
      </c>
    </row>
    <row r="117" spans="1:9" ht="75" customHeight="1" x14ac:dyDescent="0.25">
      <c r="A117" s="59"/>
      <c r="B117" s="254" t="s">
        <v>357</v>
      </c>
      <c r="C117" s="252" t="s">
        <v>341</v>
      </c>
      <c r="D117" s="252" t="s">
        <v>352</v>
      </c>
      <c r="E117" s="252" t="s">
        <v>200</v>
      </c>
      <c r="F117" s="252" t="s">
        <v>130</v>
      </c>
      <c r="G117" s="195" t="s">
        <v>232</v>
      </c>
      <c r="H117" s="77" t="s">
        <v>408</v>
      </c>
      <c r="I117" s="78">
        <v>243.07</v>
      </c>
    </row>
    <row r="118" spans="1:9" ht="75" customHeight="1" x14ac:dyDescent="0.25">
      <c r="A118" s="59"/>
      <c r="B118" s="254" t="s">
        <v>358</v>
      </c>
      <c r="C118" s="252" t="s">
        <v>341</v>
      </c>
      <c r="D118" s="252" t="s">
        <v>352</v>
      </c>
      <c r="E118" s="252" t="s">
        <v>201</v>
      </c>
      <c r="F118" s="252" t="s">
        <v>129</v>
      </c>
      <c r="G118" s="195" t="s">
        <v>232</v>
      </c>
      <c r="H118" s="77" t="s">
        <v>408</v>
      </c>
      <c r="I118" s="78">
        <v>86.25</v>
      </c>
    </row>
    <row r="119" spans="1:9" ht="75" customHeight="1" x14ac:dyDescent="0.25">
      <c r="A119" s="59"/>
      <c r="B119" s="254" t="s">
        <v>359</v>
      </c>
      <c r="C119" s="252" t="s">
        <v>341</v>
      </c>
      <c r="D119" s="252" t="s">
        <v>352</v>
      </c>
      <c r="E119" s="252" t="s">
        <v>201</v>
      </c>
      <c r="F119" s="252" t="s">
        <v>130</v>
      </c>
      <c r="G119" s="195" t="s">
        <v>232</v>
      </c>
      <c r="H119" s="77" t="s">
        <v>408</v>
      </c>
      <c r="I119" s="78">
        <v>117.39</v>
      </c>
    </row>
    <row r="120" spans="1:9" ht="22.5" customHeight="1" x14ac:dyDescent="0.25">
      <c r="A120" s="59"/>
      <c r="B120" s="254" t="s">
        <v>360</v>
      </c>
      <c r="C120" s="252" t="s">
        <v>341</v>
      </c>
      <c r="D120" s="252" t="s">
        <v>361</v>
      </c>
      <c r="E120" s="252" t="s">
        <v>202</v>
      </c>
      <c r="F120" s="252" t="s">
        <v>122</v>
      </c>
      <c r="G120" s="195" t="s">
        <v>232</v>
      </c>
      <c r="H120" s="77" t="s">
        <v>408</v>
      </c>
      <c r="I120" s="78">
        <v>112.01</v>
      </c>
    </row>
    <row r="121" spans="1:9" ht="22.5" customHeight="1" x14ac:dyDescent="0.25">
      <c r="A121" s="59"/>
      <c r="B121" s="254" t="s">
        <v>362</v>
      </c>
      <c r="C121" s="252" t="s">
        <v>341</v>
      </c>
      <c r="D121" s="252" t="s">
        <v>361</v>
      </c>
      <c r="E121" s="252" t="s">
        <v>202</v>
      </c>
      <c r="F121" s="252" t="s">
        <v>123</v>
      </c>
      <c r="G121" s="195" t="s">
        <v>232</v>
      </c>
      <c r="H121" s="77" t="s">
        <v>408</v>
      </c>
      <c r="I121" s="78">
        <v>191.33</v>
      </c>
    </row>
    <row r="122" spans="1:9" ht="22.5" customHeight="1" x14ac:dyDescent="0.25">
      <c r="A122" s="59"/>
      <c r="B122" s="254" t="s">
        <v>363</v>
      </c>
      <c r="C122" s="252" t="s">
        <v>341</v>
      </c>
      <c r="D122" s="252" t="s">
        <v>361</v>
      </c>
      <c r="E122" s="252" t="s">
        <v>202</v>
      </c>
      <c r="F122" s="252" t="s">
        <v>124</v>
      </c>
      <c r="G122" s="195" t="s">
        <v>232</v>
      </c>
      <c r="H122" s="77" t="s">
        <v>408</v>
      </c>
      <c r="I122" s="78">
        <v>367.45</v>
      </c>
    </row>
    <row r="123" spans="1:9" ht="22.5" customHeight="1" x14ac:dyDescent="0.25">
      <c r="A123" s="59"/>
      <c r="B123" s="254" t="s">
        <v>364</v>
      </c>
      <c r="C123" s="252" t="s">
        <v>341</v>
      </c>
      <c r="D123" s="252" t="s">
        <v>361</v>
      </c>
      <c r="E123" s="252" t="s">
        <v>202</v>
      </c>
      <c r="F123" s="252" t="s">
        <v>125</v>
      </c>
      <c r="G123" s="195" t="s">
        <v>232</v>
      </c>
      <c r="H123" s="77" t="s">
        <v>408</v>
      </c>
      <c r="I123" s="78">
        <v>511.19</v>
      </c>
    </row>
    <row r="124" spans="1:9" ht="22.5" customHeight="1" x14ac:dyDescent="0.25">
      <c r="A124" s="59"/>
      <c r="B124" s="254" t="s">
        <v>365</v>
      </c>
      <c r="C124" s="252" t="s">
        <v>341</v>
      </c>
      <c r="D124" s="252" t="s">
        <v>361</v>
      </c>
      <c r="E124" s="252" t="s">
        <v>203</v>
      </c>
      <c r="F124" s="252" t="s">
        <v>122</v>
      </c>
      <c r="G124" s="195" t="s">
        <v>232</v>
      </c>
      <c r="H124" s="77" t="s">
        <v>408</v>
      </c>
      <c r="I124" s="78">
        <v>112.01</v>
      </c>
    </row>
    <row r="125" spans="1:9" ht="22.5" customHeight="1" x14ac:dyDescent="0.25">
      <c r="A125" s="59"/>
      <c r="B125" s="254" t="s">
        <v>366</v>
      </c>
      <c r="C125" s="252" t="s">
        <v>341</v>
      </c>
      <c r="D125" s="252" t="s">
        <v>361</v>
      </c>
      <c r="E125" s="252" t="s">
        <v>203</v>
      </c>
      <c r="F125" s="252" t="s">
        <v>123</v>
      </c>
      <c r="G125" s="195" t="s">
        <v>232</v>
      </c>
      <c r="H125" s="77" t="s">
        <v>408</v>
      </c>
      <c r="I125" s="78">
        <v>191.33</v>
      </c>
    </row>
    <row r="126" spans="1:9" ht="22.5" customHeight="1" x14ac:dyDescent="0.25">
      <c r="A126" s="59"/>
      <c r="B126" s="254" t="s">
        <v>367</v>
      </c>
      <c r="C126" s="252" t="s">
        <v>341</v>
      </c>
      <c r="D126" s="252" t="s">
        <v>361</v>
      </c>
      <c r="E126" s="252" t="s">
        <v>203</v>
      </c>
      <c r="F126" s="252" t="s">
        <v>124</v>
      </c>
      <c r="G126" s="195" t="s">
        <v>232</v>
      </c>
      <c r="H126" s="77" t="s">
        <v>408</v>
      </c>
      <c r="I126" s="78">
        <v>546.91999999999996</v>
      </c>
    </row>
    <row r="127" spans="1:9" ht="22.5" customHeight="1" x14ac:dyDescent="0.25">
      <c r="A127" s="59"/>
      <c r="B127" s="254" t="s">
        <v>368</v>
      </c>
      <c r="C127" s="252" t="s">
        <v>341</v>
      </c>
      <c r="D127" s="252" t="s">
        <v>361</v>
      </c>
      <c r="E127" s="252" t="s">
        <v>203</v>
      </c>
      <c r="F127" s="252" t="s">
        <v>125</v>
      </c>
      <c r="G127" s="195" t="s">
        <v>232</v>
      </c>
      <c r="H127" s="77" t="s">
        <v>408</v>
      </c>
      <c r="I127" s="78">
        <v>762.53</v>
      </c>
    </row>
    <row r="128" spans="1:9" ht="30" customHeight="1" x14ac:dyDescent="0.25">
      <c r="A128" s="59"/>
      <c r="B128" s="254" t="s">
        <v>369</v>
      </c>
      <c r="C128" s="252" t="s">
        <v>341</v>
      </c>
      <c r="D128" s="252" t="s">
        <v>370</v>
      </c>
      <c r="E128" s="252" t="s">
        <v>204</v>
      </c>
      <c r="F128" s="252" t="s">
        <v>122</v>
      </c>
      <c r="G128" s="195" t="s">
        <v>232</v>
      </c>
      <c r="H128" s="77" t="s">
        <v>408</v>
      </c>
      <c r="I128" s="78">
        <v>170.01</v>
      </c>
    </row>
    <row r="129" spans="1:9" ht="30" customHeight="1" x14ac:dyDescent="0.25">
      <c r="A129" s="59"/>
      <c r="B129" s="254" t="s">
        <v>371</v>
      </c>
      <c r="C129" s="252" t="s">
        <v>341</v>
      </c>
      <c r="D129" s="252" t="s">
        <v>370</v>
      </c>
      <c r="E129" s="252" t="s">
        <v>204</v>
      </c>
      <c r="F129" s="252" t="s">
        <v>124</v>
      </c>
      <c r="G129" s="195" t="s">
        <v>232</v>
      </c>
      <c r="H129" s="77" t="s">
        <v>408</v>
      </c>
      <c r="I129" s="78">
        <v>505.04</v>
      </c>
    </row>
    <row r="130" spans="1:9" ht="30" customHeight="1" x14ac:dyDescent="0.25">
      <c r="A130" s="59"/>
      <c r="B130" s="254" t="s">
        <v>372</v>
      </c>
      <c r="C130" s="252" t="s">
        <v>341</v>
      </c>
      <c r="D130" s="252" t="s">
        <v>373</v>
      </c>
      <c r="E130" s="252" t="s">
        <v>205</v>
      </c>
      <c r="F130" s="252" t="s">
        <v>122</v>
      </c>
      <c r="G130" s="195" t="s">
        <v>232</v>
      </c>
      <c r="H130" s="77" t="s">
        <v>408</v>
      </c>
      <c r="I130" s="78">
        <v>158.29</v>
      </c>
    </row>
    <row r="131" spans="1:9" ht="30" customHeight="1" x14ac:dyDescent="0.25">
      <c r="A131" s="59"/>
      <c r="B131" s="254" t="s">
        <v>374</v>
      </c>
      <c r="C131" s="252" t="s">
        <v>341</v>
      </c>
      <c r="D131" s="252" t="s">
        <v>373</v>
      </c>
      <c r="E131" s="252" t="s">
        <v>205</v>
      </c>
      <c r="F131" s="252" t="s">
        <v>123</v>
      </c>
      <c r="G131" s="195" t="s">
        <v>232</v>
      </c>
      <c r="H131" s="77" t="s">
        <v>408</v>
      </c>
      <c r="I131" s="78">
        <v>220.67</v>
      </c>
    </row>
    <row r="132" spans="1:9" ht="30" customHeight="1" x14ac:dyDescent="0.25">
      <c r="A132" s="59"/>
      <c r="B132" s="254" t="s">
        <v>375</v>
      </c>
      <c r="C132" s="252" t="s">
        <v>341</v>
      </c>
      <c r="D132" s="252" t="s">
        <v>373</v>
      </c>
      <c r="E132" s="252" t="s">
        <v>205</v>
      </c>
      <c r="F132" s="252" t="s">
        <v>124</v>
      </c>
      <c r="G132" s="195" t="s">
        <v>232</v>
      </c>
      <c r="H132" s="77" t="s">
        <v>408</v>
      </c>
      <c r="I132" s="78">
        <v>1001.6</v>
      </c>
    </row>
    <row r="133" spans="1:9" ht="30" customHeight="1" x14ac:dyDescent="0.25">
      <c r="A133" s="59"/>
      <c r="B133" s="254" t="s">
        <v>376</v>
      </c>
      <c r="C133" s="252" t="s">
        <v>341</v>
      </c>
      <c r="D133" s="252" t="s">
        <v>373</v>
      </c>
      <c r="E133" s="252" t="s">
        <v>205</v>
      </c>
      <c r="F133" s="252" t="s">
        <v>125</v>
      </c>
      <c r="G133" s="195" t="s">
        <v>232</v>
      </c>
      <c r="H133" s="77" t="s">
        <v>408</v>
      </c>
      <c r="I133" s="78">
        <v>1399.28</v>
      </c>
    </row>
    <row r="134" spans="1:9" ht="45" customHeight="1" x14ac:dyDescent="0.25">
      <c r="A134" s="59"/>
      <c r="B134" s="254" t="s">
        <v>377</v>
      </c>
      <c r="C134" s="252" t="s">
        <v>341</v>
      </c>
      <c r="D134" s="252" t="s">
        <v>378</v>
      </c>
      <c r="E134" s="252" t="s">
        <v>206</v>
      </c>
      <c r="F134" s="252" t="s">
        <v>129</v>
      </c>
      <c r="G134" s="195" t="s">
        <v>232</v>
      </c>
      <c r="H134" s="77" t="s">
        <v>408</v>
      </c>
      <c r="I134" s="78">
        <v>13.57</v>
      </c>
    </row>
    <row r="135" spans="1:9" ht="30" customHeight="1" x14ac:dyDescent="0.25">
      <c r="A135" s="59"/>
      <c r="B135" s="254" t="s">
        <v>379</v>
      </c>
      <c r="C135" s="252" t="s">
        <v>341</v>
      </c>
      <c r="D135" s="252" t="s">
        <v>378</v>
      </c>
      <c r="E135" s="252" t="s">
        <v>207</v>
      </c>
      <c r="F135" s="252" t="s">
        <v>129</v>
      </c>
      <c r="G135" s="195" t="s">
        <v>232</v>
      </c>
      <c r="H135" s="77" t="s">
        <v>408</v>
      </c>
      <c r="I135" s="78">
        <v>13.57</v>
      </c>
    </row>
    <row r="136" spans="1:9" ht="22.5" customHeight="1" x14ac:dyDescent="0.25">
      <c r="A136" s="59"/>
      <c r="B136" s="254" t="s">
        <v>380</v>
      </c>
      <c r="C136" s="252" t="s">
        <v>341</v>
      </c>
      <c r="D136" s="252" t="s">
        <v>378</v>
      </c>
      <c r="E136" s="252" t="s">
        <v>208</v>
      </c>
      <c r="F136" s="252" t="s">
        <v>129</v>
      </c>
      <c r="G136" s="195" t="s">
        <v>232</v>
      </c>
      <c r="H136" s="77" t="s">
        <v>408</v>
      </c>
      <c r="I136" s="78">
        <v>13.57</v>
      </c>
    </row>
    <row r="137" spans="1:9" ht="30" customHeight="1" x14ac:dyDescent="0.25">
      <c r="A137" s="59"/>
      <c r="B137" s="254" t="s">
        <v>381</v>
      </c>
      <c r="C137" s="252" t="s">
        <v>341</v>
      </c>
      <c r="D137" s="252" t="s">
        <v>382</v>
      </c>
      <c r="E137" s="252" t="s">
        <v>209</v>
      </c>
      <c r="F137" s="252" t="s">
        <v>129</v>
      </c>
      <c r="G137" s="195" t="s">
        <v>232</v>
      </c>
      <c r="H137" s="77" t="s">
        <v>408</v>
      </c>
      <c r="I137" s="78">
        <v>187.95</v>
      </c>
    </row>
    <row r="138" spans="1:9" ht="22.5" customHeight="1" x14ac:dyDescent="0.25">
      <c r="A138" s="59"/>
      <c r="B138" s="254" t="s">
        <v>383</v>
      </c>
      <c r="C138" s="252" t="s">
        <v>341</v>
      </c>
      <c r="D138" s="252" t="s">
        <v>384</v>
      </c>
      <c r="E138" s="252" t="s">
        <v>210</v>
      </c>
      <c r="F138" s="252" t="s">
        <v>129</v>
      </c>
      <c r="G138" s="195" t="s">
        <v>232</v>
      </c>
      <c r="H138" s="77" t="s">
        <v>408</v>
      </c>
      <c r="I138" s="78">
        <v>74.599999999999994</v>
      </c>
    </row>
    <row r="139" spans="1:9" ht="45" customHeight="1" x14ac:dyDescent="0.25">
      <c r="A139" s="59"/>
      <c r="B139" s="254" t="s">
        <v>385</v>
      </c>
      <c r="C139" s="252" t="s">
        <v>331</v>
      </c>
      <c r="D139" s="252" t="s">
        <v>386</v>
      </c>
      <c r="E139" s="252" t="s">
        <v>211</v>
      </c>
      <c r="F139" s="252" t="s">
        <v>212</v>
      </c>
      <c r="G139" s="195" t="s">
        <v>232</v>
      </c>
      <c r="H139" s="77" t="s">
        <v>408</v>
      </c>
      <c r="I139" s="78">
        <v>120.26</v>
      </c>
    </row>
    <row r="140" spans="1:9" ht="45" customHeight="1" x14ac:dyDescent="0.25">
      <c r="A140" s="59"/>
      <c r="B140" s="254" t="s">
        <v>387</v>
      </c>
      <c r="C140" s="252" t="s">
        <v>331</v>
      </c>
      <c r="D140" s="252" t="s">
        <v>386</v>
      </c>
      <c r="E140" s="252" t="s">
        <v>211</v>
      </c>
      <c r="F140" s="252" t="s">
        <v>213</v>
      </c>
      <c r="G140" s="195" t="s">
        <v>232</v>
      </c>
      <c r="H140" s="77" t="s">
        <v>408</v>
      </c>
      <c r="I140" s="78">
        <v>240.51</v>
      </c>
    </row>
    <row r="141" spans="1:9" ht="45" customHeight="1" x14ac:dyDescent="0.25">
      <c r="A141" s="59"/>
      <c r="B141" s="254" t="s">
        <v>388</v>
      </c>
      <c r="C141" s="252" t="s">
        <v>331</v>
      </c>
      <c r="D141" s="252" t="s">
        <v>386</v>
      </c>
      <c r="E141" s="252" t="s">
        <v>211</v>
      </c>
      <c r="F141" s="252" t="s">
        <v>214</v>
      </c>
      <c r="G141" s="195" t="s">
        <v>232</v>
      </c>
      <c r="H141" s="77" t="s">
        <v>408</v>
      </c>
      <c r="I141" s="78">
        <v>168.4</v>
      </c>
    </row>
    <row r="142" spans="1:9" ht="45" customHeight="1" x14ac:dyDescent="0.25">
      <c r="A142" s="59"/>
      <c r="B142" s="254" t="s">
        <v>389</v>
      </c>
      <c r="C142" s="252" t="s">
        <v>331</v>
      </c>
      <c r="D142" s="252" t="s">
        <v>386</v>
      </c>
      <c r="E142" s="252" t="s">
        <v>211</v>
      </c>
      <c r="F142" s="252" t="s">
        <v>215</v>
      </c>
      <c r="G142" s="195" t="s">
        <v>232</v>
      </c>
      <c r="H142" s="77" t="s">
        <v>408</v>
      </c>
      <c r="I142" s="78">
        <v>336.8</v>
      </c>
    </row>
    <row r="143" spans="1:9" ht="30" customHeight="1" x14ac:dyDescent="0.25">
      <c r="A143" s="59"/>
      <c r="B143" s="254" t="s">
        <v>390</v>
      </c>
      <c r="C143" s="252" t="s">
        <v>331</v>
      </c>
      <c r="D143" s="252" t="s">
        <v>386</v>
      </c>
      <c r="E143" s="252" t="s">
        <v>216</v>
      </c>
      <c r="F143" s="252" t="s">
        <v>129</v>
      </c>
      <c r="G143" s="195" t="s">
        <v>232</v>
      </c>
      <c r="H143" s="77" t="s">
        <v>408</v>
      </c>
      <c r="I143" s="78">
        <v>8.9</v>
      </c>
    </row>
    <row r="144" spans="1:9" ht="30" customHeight="1" thickBot="1" x14ac:dyDescent="0.3">
      <c r="A144" s="59"/>
      <c r="B144" s="255" t="s">
        <v>391</v>
      </c>
      <c r="C144" s="253" t="s">
        <v>331</v>
      </c>
      <c r="D144" s="253" t="s">
        <v>386</v>
      </c>
      <c r="E144" s="253" t="s">
        <v>216</v>
      </c>
      <c r="F144" s="253" t="s">
        <v>130</v>
      </c>
      <c r="G144" s="196" t="s">
        <v>232</v>
      </c>
      <c r="H144" s="105" t="s">
        <v>408</v>
      </c>
      <c r="I144" s="106">
        <v>11.57</v>
      </c>
    </row>
    <row r="145" spans="9:9" x14ac:dyDescent="0.25">
      <c r="I145" s="60"/>
    </row>
    <row r="146" spans="9:9" ht="14.4" x14ac:dyDescent="0.3">
      <c r="I146" s="76"/>
    </row>
    <row r="147" spans="9:9" ht="14.4" x14ac:dyDescent="0.3">
      <c r="I147" s="76"/>
    </row>
    <row r="148" spans="9:9" ht="14.4" x14ac:dyDescent="0.3">
      <c r="I148" s="76"/>
    </row>
    <row r="149" spans="9:9" ht="14.4" x14ac:dyDescent="0.3">
      <c r="I149" s="61"/>
    </row>
    <row r="150" spans="9:9" ht="14.4" x14ac:dyDescent="0.3">
      <c r="I150" s="61"/>
    </row>
    <row r="151" spans="9:9" ht="14.4" x14ac:dyDescent="0.3">
      <c r="I151" s="61"/>
    </row>
    <row r="152" spans="9:9" ht="14.4" x14ac:dyDescent="0.3">
      <c r="I152" s="61"/>
    </row>
    <row r="153" spans="9:9" ht="14.4" x14ac:dyDescent="0.3">
      <c r="I153" s="61"/>
    </row>
    <row r="154" spans="9:9" ht="14.4" x14ac:dyDescent="0.3">
      <c r="I154" s="61"/>
    </row>
    <row r="155" spans="9:9" ht="14.4" x14ac:dyDescent="0.3">
      <c r="I155" s="61"/>
    </row>
    <row r="156" spans="9:9" ht="14.4" x14ac:dyDescent="0.3">
      <c r="I156" s="61"/>
    </row>
    <row r="157" spans="9:9" ht="14.4" x14ac:dyDescent="0.3">
      <c r="I157" s="61"/>
    </row>
    <row r="158" spans="9:9" ht="14.4" x14ac:dyDescent="0.3">
      <c r="I158" s="61"/>
    </row>
    <row r="159" spans="9:9" ht="14.4" x14ac:dyDescent="0.3">
      <c r="I159" s="61"/>
    </row>
    <row r="160" spans="9:9" ht="14.4" x14ac:dyDescent="0.3">
      <c r="I160" s="61"/>
    </row>
    <row r="161" spans="9:9" ht="14.4" x14ac:dyDescent="0.3">
      <c r="I161" s="61"/>
    </row>
    <row r="162" spans="9:9" ht="14.4" x14ac:dyDescent="0.3">
      <c r="I162" s="61"/>
    </row>
    <row r="163" spans="9:9" ht="14.4" x14ac:dyDescent="0.3">
      <c r="I163" s="61"/>
    </row>
    <row r="164" spans="9:9" ht="14.4" x14ac:dyDescent="0.3">
      <c r="I164" s="61"/>
    </row>
    <row r="165" spans="9:9" ht="14.4" x14ac:dyDescent="0.3">
      <c r="I165" s="61"/>
    </row>
    <row r="166" spans="9:9" ht="14.4" x14ac:dyDescent="0.3">
      <c r="I166" s="61"/>
    </row>
    <row r="167" spans="9:9" ht="14.4" x14ac:dyDescent="0.3">
      <c r="I167" s="61"/>
    </row>
    <row r="168" spans="9:9" ht="14.4" x14ac:dyDescent="0.3">
      <c r="I168" s="61"/>
    </row>
    <row r="169" spans="9:9" ht="14.4" x14ac:dyDescent="0.3">
      <c r="I169" s="61"/>
    </row>
    <row r="170" spans="9:9" ht="14.4" x14ac:dyDescent="0.3">
      <c r="I170" s="61"/>
    </row>
    <row r="171" spans="9:9" ht="14.4" x14ac:dyDescent="0.3">
      <c r="I171" s="61"/>
    </row>
    <row r="172" spans="9:9" ht="14.4" x14ac:dyDescent="0.3">
      <c r="I172" s="61"/>
    </row>
    <row r="173" spans="9:9" ht="14.4" x14ac:dyDescent="0.3">
      <c r="I173" s="61"/>
    </row>
    <row r="174" spans="9:9" ht="14.4" x14ac:dyDescent="0.3">
      <c r="I174" s="61"/>
    </row>
    <row r="175" spans="9:9" ht="14.4" x14ac:dyDescent="0.3">
      <c r="I175" s="61"/>
    </row>
    <row r="176" spans="9:9" ht="14.4" x14ac:dyDescent="0.3">
      <c r="I176" s="61"/>
    </row>
    <row r="177" spans="9:9" ht="14.4" x14ac:dyDescent="0.3">
      <c r="I177" s="61"/>
    </row>
    <row r="178" spans="9:9" ht="14.4" x14ac:dyDescent="0.3">
      <c r="I178" s="61"/>
    </row>
    <row r="179" spans="9:9" ht="14.4" x14ac:dyDescent="0.3">
      <c r="I179" s="61"/>
    </row>
    <row r="180" spans="9:9" ht="14.4" x14ac:dyDescent="0.3">
      <c r="I180" s="61"/>
    </row>
    <row r="181" spans="9:9" ht="14.4" x14ac:dyDescent="0.3">
      <c r="I181" s="61"/>
    </row>
    <row r="182" spans="9:9" ht="14.4" x14ac:dyDescent="0.3">
      <c r="I182" s="61"/>
    </row>
    <row r="183" spans="9:9" ht="14.4" x14ac:dyDescent="0.3">
      <c r="I183" s="61"/>
    </row>
    <row r="184" spans="9:9" ht="14.4" x14ac:dyDescent="0.3">
      <c r="I184" s="61"/>
    </row>
    <row r="185" spans="9:9" ht="14.4" x14ac:dyDescent="0.3">
      <c r="I185" s="61"/>
    </row>
  </sheetData>
  <autoFilter ref="B4:I144" xr:uid="{FCAE14BD-EBC0-4174-8F21-0FC835E3C7AE}"/>
  <pageMargins left="0.23622047244094491" right="0.23622047244094491" top="0.55118110236220474" bottom="0.55118110236220474" header="0.31496062992125984" footer="0.31496062992125984"/>
  <pageSetup paperSize="9" scale="44" fitToHeight="0"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D6DF-4EDF-4FE7-A8F4-88DF74B73ABF}">
  <sheetPr>
    <pageSetUpPr fitToPage="1"/>
  </sheetPr>
  <dimension ref="B1:F25"/>
  <sheetViews>
    <sheetView showGridLines="0" zoomScale="80" zoomScaleNormal="80" workbookViewId="0">
      <selection activeCell="K15" sqref="K15"/>
    </sheetView>
  </sheetViews>
  <sheetFormatPr defaultColWidth="8.88671875" defaultRowHeight="13.2" x14ac:dyDescent="0.25"/>
  <cols>
    <col min="1" max="1" width="4.6640625" style="52" customWidth="1"/>
    <col min="2" max="2" width="15.44140625" style="52" customWidth="1"/>
    <col min="3" max="3" width="21.5546875" style="52" customWidth="1"/>
    <col min="4" max="4" width="30.6640625" style="52" customWidth="1"/>
    <col min="5" max="6" width="14.6640625" style="52" customWidth="1"/>
    <col min="7" max="16384" width="8.88671875" style="52"/>
  </cols>
  <sheetData>
    <row r="1" spans="2:6" ht="15.6" x14ac:dyDescent="0.25">
      <c r="B1" s="2" t="s">
        <v>413</v>
      </c>
    </row>
    <row r="2" spans="2:6" ht="15.6" x14ac:dyDescent="0.25">
      <c r="B2" s="2" t="s">
        <v>403</v>
      </c>
    </row>
    <row r="3" spans="2:6" ht="13.8" thickBot="1" x14ac:dyDescent="0.3"/>
    <row r="4" spans="2:6" s="63" customFormat="1" ht="34.5" customHeight="1" x14ac:dyDescent="0.3">
      <c r="B4" s="89" t="s">
        <v>223</v>
      </c>
      <c r="C4" s="90" t="s">
        <v>406</v>
      </c>
      <c r="D4" s="91" t="s">
        <v>60</v>
      </c>
      <c r="E4" s="92" t="s">
        <v>400</v>
      </c>
      <c r="F4" s="93" t="s">
        <v>400</v>
      </c>
    </row>
    <row r="5" spans="2:6" s="63" customFormat="1" ht="20.25" customHeight="1" x14ac:dyDescent="0.3">
      <c r="B5" s="83"/>
      <c r="C5" s="87"/>
      <c r="D5" s="84"/>
      <c r="E5" s="64" t="s">
        <v>104</v>
      </c>
      <c r="F5" s="65" t="s">
        <v>105</v>
      </c>
    </row>
    <row r="6" spans="2:6" s="63" customFormat="1" ht="20.25" customHeight="1" x14ac:dyDescent="0.3">
      <c r="B6" s="66" t="s">
        <v>392</v>
      </c>
      <c r="C6" s="79"/>
      <c r="D6" s="88"/>
      <c r="E6" s="67"/>
      <c r="F6" s="68"/>
    </row>
    <row r="7" spans="2:6" s="63" customFormat="1" ht="21.75" customHeight="1" x14ac:dyDescent="0.3">
      <c r="B7" s="256">
        <v>9250</v>
      </c>
      <c r="C7" s="257" t="s">
        <v>393</v>
      </c>
      <c r="D7" s="85" t="s">
        <v>408</v>
      </c>
      <c r="E7" s="81">
        <v>1.0698399999999999</v>
      </c>
      <c r="F7" s="82">
        <v>0.41770000000000002</v>
      </c>
    </row>
    <row r="8" spans="2:6" s="63" customFormat="1" ht="21.75" customHeight="1" x14ac:dyDescent="0.3">
      <c r="B8" s="256">
        <v>9200</v>
      </c>
      <c r="C8" s="257" t="s">
        <v>394</v>
      </c>
      <c r="D8" s="85" t="s">
        <v>408</v>
      </c>
      <c r="E8" s="81">
        <v>0.49167</v>
      </c>
      <c r="F8" s="82">
        <v>0.25485000000000002</v>
      </c>
    </row>
    <row r="9" spans="2:6" s="63" customFormat="1" ht="21.75" customHeight="1" x14ac:dyDescent="0.3">
      <c r="B9" s="258" t="s">
        <v>395</v>
      </c>
      <c r="C9" s="259"/>
      <c r="D9" s="88"/>
      <c r="E9" s="70"/>
      <c r="F9" s="71"/>
    </row>
    <row r="10" spans="2:6" s="63" customFormat="1" ht="21.75" customHeight="1" x14ac:dyDescent="0.3">
      <c r="B10" s="256">
        <v>9350</v>
      </c>
      <c r="C10" s="257" t="s">
        <v>393</v>
      </c>
      <c r="D10" s="85" t="s">
        <v>408</v>
      </c>
      <c r="E10" s="81">
        <v>0.37186000000000002</v>
      </c>
      <c r="F10" s="82">
        <v>0.21389</v>
      </c>
    </row>
    <row r="11" spans="2:6" s="63" customFormat="1" ht="21.75" customHeight="1" x14ac:dyDescent="0.3">
      <c r="B11" s="256">
        <v>9300</v>
      </c>
      <c r="C11" s="257" t="s">
        <v>394</v>
      </c>
      <c r="D11" s="85" t="s">
        <v>408</v>
      </c>
      <c r="E11" s="81">
        <v>0.18032999999999999</v>
      </c>
      <c r="F11" s="82">
        <v>0.14158999999999999</v>
      </c>
    </row>
    <row r="12" spans="2:6" s="63" customFormat="1" ht="21.75" customHeight="1" x14ac:dyDescent="0.3">
      <c r="B12" s="260" t="s">
        <v>396</v>
      </c>
      <c r="C12" s="261"/>
      <c r="D12" s="86"/>
      <c r="E12" s="95"/>
      <c r="F12" s="69"/>
    </row>
    <row r="13" spans="2:6" s="63" customFormat="1" ht="21.75" customHeight="1" x14ac:dyDescent="0.3">
      <c r="B13" s="256">
        <v>9450</v>
      </c>
      <c r="C13" s="257" t="s">
        <v>393</v>
      </c>
      <c r="D13" s="85" t="s">
        <v>408</v>
      </c>
      <c r="E13" s="162"/>
      <c r="F13" s="82">
        <v>0.33517999999999998</v>
      </c>
    </row>
    <row r="14" spans="2:6" s="63" customFormat="1" ht="21.75" customHeight="1" thickBot="1" x14ac:dyDescent="0.35">
      <c r="B14" s="262">
        <v>9420</v>
      </c>
      <c r="C14" s="263" t="s">
        <v>394</v>
      </c>
      <c r="D14" s="94" t="s">
        <v>408</v>
      </c>
      <c r="E14" s="161"/>
      <c r="F14" s="96">
        <v>0.20668</v>
      </c>
    </row>
    <row r="16" spans="2:6" x14ac:dyDescent="0.25">
      <c r="F16" s="72"/>
    </row>
    <row r="18" spans="5:6" x14ac:dyDescent="0.25">
      <c r="E18" s="157"/>
    </row>
    <row r="19" spans="5:6" x14ac:dyDescent="0.25">
      <c r="E19" s="157"/>
    </row>
    <row r="20" spans="5:6" x14ac:dyDescent="0.25">
      <c r="E20" s="157"/>
      <c r="F20" s="155"/>
    </row>
    <row r="21" spans="5:6" x14ac:dyDescent="0.25">
      <c r="E21" s="157"/>
      <c r="F21" s="155"/>
    </row>
    <row r="22" spans="5:6" x14ac:dyDescent="0.25">
      <c r="E22" s="157"/>
      <c r="F22" s="155"/>
    </row>
    <row r="23" spans="5:6" x14ac:dyDescent="0.25">
      <c r="E23" s="157"/>
      <c r="F23" s="155"/>
    </row>
    <row r="24" spans="5:6" x14ac:dyDescent="0.25">
      <c r="E24" s="157"/>
      <c r="F24" s="155"/>
    </row>
    <row r="25" spans="5:6" x14ac:dyDescent="0.25">
      <c r="E25" s="155"/>
      <c r="F25" s="155"/>
    </row>
  </sheetData>
  <pageMargins left="0.25" right="0.25" top="0.75" bottom="0.75" header="0.3" footer="0.3"/>
  <pageSetup paperSize="9" fitToHeight="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A5FE-5D13-4474-83F6-8A220742C258}">
  <sheetPr>
    <pageSetUpPr fitToPage="1"/>
  </sheetPr>
  <dimension ref="B1:F23"/>
  <sheetViews>
    <sheetView zoomScale="80" zoomScaleNormal="80" workbookViewId="0">
      <selection activeCell="B2" sqref="B2"/>
    </sheetView>
  </sheetViews>
  <sheetFormatPr defaultColWidth="8.88671875" defaultRowHeight="13.2" x14ac:dyDescent="0.25"/>
  <cols>
    <col min="1" max="1" width="4.6640625" style="52" customWidth="1"/>
    <col min="2" max="2" width="15.6640625" style="97" customWidth="1"/>
    <col min="3" max="3" width="24.5546875" style="52" customWidth="1"/>
    <col min="4" max="4" width="29.44140625" style="52" customWidth="1"/>
    <col min="5" max="5" width="15.6640625" style="53" customWidth="1"/>
    <col min="6" max="6" width="11.109375" style="52" bestFit="1" customWidth="1"/>
    <col min="7" max="16384" width="8.88671875" style="52"/>
  </cols>
  <sheetData>
    <row r="1" spans="2:5" ht="15.6" x14ac:dyDescent="0.25">
      <c r="B1" s="2" t="s">
        <v>413</v>
      </c>
    </row>
    <row r="2" spans="2:5" ht="15.6" x14ac:dyDescent="0.25">
      <c r="B2" s="102" t="s">
        <v>404</v>
      </c>
    </row>
    <row r="3" spans="2:5" ht="13.8" thickBot="1" x14ac:dyDescent="0.3"/>
    <row r="4" spans="2:5" ht="30" customHeight="1" x14ac:dyDescent="0.25">
      <c r="B4" s="101" t="s">
        <v>223</v>
      </c>
      <c r="C4" s="73"/>
      <c r="D4" s="73" t="s">
        <v>60</v>
      </c>
      <c r="E4" s="58" t="s">
        <v>397</v>
      </c>
    </row>
    <row r="5" spans="2:5" ht="20.100000000000001" customHeight="1" x14ac:dyDescent="0.25">
      <c r="B5" s="264" t="s">
        <v>109</v>
      </c>
      <c r="C5" s="265"/>
      <c r="D5" s="266"/>
      <c r="E5" s="267"/>
    </row>
    <row r="6" spans="2:5" s="63" customFormat="1" ht="19.5" customHeight="1" x14ac:dyDescent="0.3">
      <c r="B6" s="271" t="s">
        <v>217</v>
      </c>
      <c r="C6" s="272" t="s">
        <v>51</v>
      </c>
      <c r="D6" s="268" t="s">
        <v>408</v>
      </c>
      <c r="E6" s="274">
        <v>8.1100000000000005E-2</v>
      </c>
    </row>
    <row r="7" spans="2:5" s="63" customFormat="1" ht="19.5" customHeight="1" x14ac:dyDescent="0.3">
      <c r="B7" s="279" t="s">
        <v>219</v>
      </c>
      <c r="C7" s="280" t="s">
        <v>218</v>
      </c>
      <c r="D7" s="281" t="s">
        <v>408</v>
      </c>
      <c r="E7" s="282">
        <v>3.8030000000000001E-2</v>
      </c>
    </row>
    <row r="8" spans="2:5" s="63" customFormat="1" ht="19.5" customHeight="1" x14ac:dyDescent="0.3">
      <c r="B8" s="277"/>
      <c r="C8" s="278" t="s">
        <v>6</v>
      </c>
      <c r="D8" s="269" t="s">
        <v>408</v>
      </c>
      <c r="E8" s="103">
        <v>0.11913000000000001</v>
      </c>
    </row>
    <row r="9" spans="2:5" s="63" customFormat="1" ht="19.5" customHeight="1" x14ac:dyDescent="0.3">
      <c r="B9" s="264" t="s">
        <v>110</v>
      </c>
      <c r="C9" s="266"/>
      <c r="D9" s="266"/>
      <c r="E9" s="283"/>
    </row>
    <row r="10" spans="2:5" s="63" customFormat="1" ht="19.5" customHeight="1" x14ac:dyDescent="0.3">
      <c r="B10" s="271" t="s">
        <v>217</v>
      </c>
      <c r="C10" s="272" t="s">
        <v>51</v>
      </c>
      <c r="D10" s="268" t="s">
        <v>408</v>
      </c>
      <c r="E10" s="273">
        <v>2.342E-2</v>
      </c>
    </row>
    <row r="11" spans="2:5" s="63" customFormat="1" ht="19.5" customHeight="1" x14ac:dyDescent="0.3">
      <c r="B11" s="279" t="s">
        <v>219</v>
      </c>
      <c r="C11" s="280" t="s">
        <v>218</v>
      </c>
      <c r="D11" s="281" t="s">
        <v>408</v>
      </c>
      <c r="E11" s="282">
        <v>1.129E-2</v>
      </c>
    </row>
    <row r="12" spans="2:5" s="63" customFormat="1" ht="19.5" customHeight="1" x14ac:dyDescent="0.3">
      <c r="B12" s="277"/>
      <c r="C12" s="278" t="s">
        <v>6</v>
      </c>
      <c r="D12" s="269" t="s">
        <v>408</v>
      </c>
      <c r="E12" s="103">
        <v>3.4709999999999998E-2</v>
      </c>
    </row>
    <row r="13" spans="2:5" s="63" customFormat="1" ht="19.5" customHeight="1" x14ac:dyDescent="0.3">
      <c r="B13" s="264" t="s">
        <v>398</v>
      </c>
      <c r="C13" s="266"/>
      <c r="D13" s="266"/>
      <c r="E13" s="283"/>
    </row>
    <row r="14" spans="2:5" s="63" customFormat="1" ht="19.5" customHeight="1" x14ac:dyDescent="0.3">
      <c r="B14" s="271" t="s">
        <v>217</v>
      </c>
      <c r="C14" s="272" t="s">
        <v>51</v>
      </c>
      <c r="D14" s="268" t="s">
        <v>408</v>
      </c>
      <c r="E14" s="273">
        <v>5.8630000000000002E-2</v>
      </c>
    </row>
    <row r="15" spans="2:5" s="63" customFormat="1" ht="19.5" customHeight="1" x14ac:dyDescent="0.3">
      <c r="B15" s="279" t="s">
        <v>219</v>
      </c>
      <c r="C15" s="280" t="s">
        <v>218</v>
      </c>
      <c r="D15" s="281" t="s">
        <v>408</v>
      </c>
      <c r="E15" s="282">
        <v>2.6880000000000001E-2</v>
      </c>
    </row>
    <row r="16" spans="2:5" s="63" customFormat="1" ht="19.5" customHeight="1" thickBot="1" x14ac:dyDescent="0.35">
      <c r="B16" s="275"/>
      <c r="C16" s="276" t="s">
        <v>6</v>
      </c>
      <c r="D16" s="270" t="s">
        <v>408</v>
      </c>
      <c r="E16" s="104">
        <v>8.5510000000000003E-2</v>
      </c>
    </row>
    <row r="21" spans="5:6" x14ac:dyDescent="0.25">
      <c r="E21" s="158"/>
      <c r="F21" s="156"/>
    </row>
    <row r="22" spans="5:6" x14ac:dyDescent="0.25">
      <c r="E22" s="158"/>
      <c r="F22" s="156"/>
    </row>
    <row r="23" spans="5:6" x14ac:dyDescent="0.25">
      <c r="E23" s="158"/>
      <c r="F23" s="156"/>
    </row>
  </sheetData>
  <pageMargins left="0.25" right="0.25" top="0.75" bottom="0.75" header="0.3" footer="0.3"/>
  <pageSetup paperSize="9" fitToHeight="0"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568D-6157-4E82-B447-4DD994B9D04C}">
  <sheetPr>
    <pageSetUpPr fitToPage="1"/>
  </sheetPr>
  <dimension ref="B1:E15"/>
  <sheetViews>
    <sheetView zoomScale="80" zoomScaleNormal="80" workbookViewId="0">
      <selection activeCell="B2" sqref="B2"/>
    </sheetView>
  </sheetViews>
  <sheetFormatPr defaultColWidth="8.88671875" defaultRowHeight="13.2" x14ac:dyDescent="0.25"/>
  <cols>
    <col min="1" max="1" width="4.6640625" style="52" customWidth="1"/>
    <col min="2" max="2" width="10.6640625" style="52" customWidth="1"/>
    <col min="3" max="3" width="26.109375" style="52" customWidth="1"/>
    <col min="4" max="4" width="30.6640625" style="52" customWidth="1"/>
    <col min="5" max="5" width="18.109375" style="52" customWidth="1"/>
    <col min="6" max="16384" width="8.88671875" style="52"/>
  </cols>
  <sheetData>
    <row r="1" spans="2:5" ht="15.6" x14ac:dyDescent="0.25">
      <c r="B1" s="2" t="s">
        <v>413</v>
      </c>
    </row>
    <row r="2" spans="2:5" ht="15.6" x14ac:dyDescent="0.25">
      <c r="B2" s="2" t="s">
        <v>405</v>
      </c>
    </row>
    <row r="3" spans="2:5" ht="13.8" thickBot="1" x14ac:dyDescent="0.3"/>
    <row r="4" spans="2:5" ht="30" customHeight="1" x14ac:dyDescent="0.25">
      <c r="B4" s="107" t="s">
        <v>223</v>
      </c>
      <c r="C4" s="73" t="s">
        <v>399</v>
      </c>
      <c r="D4" s="289"/>
      <c r="E4" s="294" t="s">
        <v>400</v>
      </c>
    </row>
    <row r="5" spans="2:5" ht="20.100000000000001" customHeight="1" x14ac:dyDescent="0.25">
      <c r="B5" s="108" t="s">
        <v>401</v>
      </c>
      <c r="C5" s="74"/>
      <c r="D5" s="290"/>
      <c r="E5" s="295"/>
    </row>
    <row r="6" spans="2:5" s="63" customFormat="1" ht="20.25" customHeight="1" x14ac:dyDescent="0.3">
      <c r="B6" s="286">
        <v>9520</v>
      </c>
      <c r="C6" s="287" t="s">
        <v>115</v>
      </c>
      <c r="D6" s="291" t="s">
        <v>408</v>
      </c>
      <c r="E6" s="296">
        <v>0.63644000000000001</v>
      </c>
    </row>
    <row r="7" spans="2:5" s="63" customFormat="1" ht="20.25" customHeight="1" x14ac:dyDescent="0.3">
      <c r="B7" s="288">
        <v>9521</v>
      </c>
      <c r="C7" s="280" t="s">
        <v>116</v>
      </c>
      <c r="D7" s="292" t="s">
        <v>408</v>
      </c>
      <c r="E7" s="297">
        <v>0.81644000000000005</v>
      </c>
    </row>
    <row r="8" spans="2:5" s="63" customFormat="1" ht="20.25" customHeight="1" x14ac:dyDescent="0.3">
      <c r="B8" s="288">
        <v>9522</v>
      </c>
      <c r="C8" s="280" t="s">
        <v>117</v>
      </c>
      <c r="D8" s="292" t="s">
        <v>408</v>
      </c>
      <c r="E8" s="297">
        <v>0.89822000000000002</v>
      </c>
    </row>
    <row r="9" spans="2:5" s="63" customFormat="1" ht="20.25" customHeight="1" x14ac:dyDescent="0.3">
      <c r="B9" s="288">
        <v>9523</v>
      </c>
      <c r="C9" s="280" t="s">
        <v>118</v>
      </c>
      <c r="D9" s="292" t="s">
        <v>408</v>
      </c>
      <c r="E9" s="297">
        <v>0.93622000000000005</v>
      </c>
    </row>
    <row r="10" spans="2:5" s="63" customFormat="1" ht="20.25" customHeight="1" thickBot="1" x14ac:dyDescent="0.35">
      <c r="B10" s="284">
        <v>9524</v>
      </c>
      <c r="C10" s="285" t="s">
        <v>119</v>
      </c>
      <c r="D10" s="293" t="s">
        <v>408</v>
      </c>
      <c r="E10" s="298">
        <v>0.94555999999999996</v>
      </c>
    </row>
    <row r="11" spans="2:5" x14ac:dyDescent="0.25">
      <c r="E11" s="75"/>
    </row>
    <row r="12" spans="2:5" x14ac:dyDescent="0.25">
      <c r="E12" s="75"/>
    </row>
    <row r="13" spans="2:5" x14ac:dyDescent="0.25">
      <c r="E13" s="75"/>
    </row>
    <row r="14" spans="2:5" x14ac:dyDescent="0.25">
      <c r="E14" s="75"/>
    </row>
    <row r="15" spans="2:5" x14ac:dyDescent="0.25">
      <c r="E15" s="75"/>
    </row>
  </sheetData>
  <pageMargins left="0.25" right="0.25" top="0.75" bottom="0.75" header="0.3" footer="0.3"/>
  <pageSetup paperSize="9"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Process</vt:lpstr>
      <vt:lpstr>SAC CAC</vt:lpstr>
      <vt:lpstr>ACS Fee-based</vt:lpstr>
      <vt:lpstr>ACS Public Lighting</vt:lpstr>
      <vt:lpstr>ACS Metering</vt:lpstr>
      <vt:lpstr>ACS Security</vt:lpstr>
      <vt:lpstr>'ACS Fee-based'!Print_Area</vt:lpstr>
      <vt:lpstr>'ACS Metering'!Print_Area</vt:lpstr>
      <vt:lpstr>'ACS Public Lighting'!Print_Area</vt:lpstr>
      <vt:lpstr>'ACS Security'!Print_Area</vt:lpstr>
      <vt:lpstr>'SAC CAC'!Print_Area</vt:lpstr>
      <vt:lpstr>'ACS Fee-based'!Print_Titles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2023-03-30T07:55:53Z</dcterms:created>
  <dcterms:modified xsi:type="dcterms:W3CDTF">2023-03-30T07:56:02Z</dcterms:modified>
</cp:coreProperties>
</file>